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4.xml" ContentType="application/vnd.openxmlformats-officedocument.drawing+xml"/>
  <Override PartName="/xl/tables/table11.xml" ContentType="application/vnd.openxmlformats-officedocument.spreadsheetml.table+xml"/>
  <Override PartName="/xl/drawings/drawing5.xml" ContentType="application/vnd.openxmlformats-officedocument.drawing+xml"/>
  <Override PartName="/xl/tables/table12.xml" ContentType="application/vnd.openxmlformats-officedocument.spreadsheetml.table+xml"/>
  <Override PartName="/xl/drawings/drawing6.xml" ContentType="application/vnd.openxmlformats-officedocument.drawing+xml"/>
  <Override PartName="/xl/tables/table13.xml" ContentType="application/vnd.openxmlformats-officedocument.spreadsheetml.table+xml"/>
  <Override PartName="/xl/drawings/drawing7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queryTables/queryTable2.xml" ContentType="application/vnd.openxmlformats-officedocument.spreadsheetml.query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updateLinks="always" codeName="ThisWorkbook" defaultThemeVersion="124226"/>
  <xr:revisionPtr revIDLastSave="0" documentId="13_ncr:1_{5B85F597-4CD1-470D-9725-C67A257F310A}" xr6:coauthVersionLast="47" xr6:coauthVersionMax="47" xr10:uidLastSave="{00000000-0000-0000-0000-000000000000}"/>
  <bookViews>
    <workbookView xWindow="-108" yWindow="-108" windowWidth="23256" windowHeight="12456" tabRatio="941" xr2:uid="{00000000-000D-0000-FFFF-FFFF00000000}"/>
  </bookViews>
  <sheets>
    <sheet name="HKI" sheetId="40" r:id="rId1"/>
    <sheet name="ListPP" sheetId="2" state="hidden" r:id="rId2"/>
    <sheet name="DbsJurusan" sheetId="5" state="hidden" r:id="rId3"/>
    <sheet name="NoKursi" sheetId="51" state="hidden" r:id="rId4"/>
    <sheet name="Yudicium_Jrs" sheetId="50" state="hidden" r:id="rId5"/>
    <sheet name="Slide Show" sheetId="52" state="hidden" r:id="rId6"/>
    <sheet name="Rekap Pembimbing" sheetId="66" state="hidden" r:id="rId7"/>
    <sheet name="Rekap Ujian Munaqsyah" sheetId="57" state="hidden" r:id="rId8"/>
    <sheet name="Tahap" sheetId="58" state="hidden" r:id="rId9"/>
    <sheet name="Pengambilan Photo" sheetId="62" state="hidden" r:id="rId10"/>
    <sheet name="Yudicium (2)" sheetId="60" state="hidden" r:id="rId11"/>
    <sheet name="Yudicium" sheetId="43" state="hidden" r:id="rId12"/>
    <sheet name="Sheet2" sheetId="55" state="hidden" r:id="rId13"/>
    <sheet name="DataMhs" sheetId="3" state="hidden" r:id="rId14"/>
    <sheet name="TblPPM" sheetId="6" state="hidden" r:id="rId15"/>
    <sheet name="Rekapitulasi Kehadiran" sheetId="16" state="hidden" r:id="rId16"/>
    <sheet name="Photo &amp; Konsumsi" sheetId="25" state="hidden" r:id="rId17"/>
    <sheet name="Undangan UJ" sheetId="8" state="hidden" r:id="rId18"/>
    <sheet name="Rekapitulasi (2)" sheetId="53" state="hidden" r:id="rId19"/>
    <sheet name="Rekapitulasi" sheetId="42" state="hidden" r:id="rId20"/>
    <sheet name="Blanko Ijazah" sheetId="44" state="hidden" r:id="rId21"/>
    <sheet name="Ijazah" sheetId="45" state="hidden" r:id="rId22"/>
    <sheet name="Alumni" sheetId="46" state="hidden" r:id="rId23"/>
    <sheet name="Pembayaran Admin Ijazah" sheetId="47" state="hidden" r:id="rId24"/>
    <sheet name="Sheet4" sheetId="29" state="hidden" r:id="rId25"/>
    <sheet name="Pembayaran Ijazah" sheetId="49" state="hidden" r:id="rId26"/>
    <sheet name="Pendaftar Wisuda" sheetId="59" state="hidden" r:id="rId27"/>
    <sheet name="Pendaftar Wisuda PASCA" sheetId="67" state="hidden" r:id="rId28"/>
    <sheet name="BukuAlumni" sheetId="61" state="hidden" r:id="rId29"/>
    <sheet name="Sheet1" sheetId="63" state="hidden" r:id="rId30"/>
    <sheet name="Sheet3" sheetId="64" state="hidden" r:id="rId31"/>
    <sheet name="List Honor" sheetId="65" state="hidden" r:id="rId32"/>
    <sheet name="No Urut Photo Terbaru" sheetId="69" state="hidden" r:id="rId33"/>
    <sheet name="No Urut Photo" sheetId="68" state="hidden" r:id="rId34"/>
  </sheets>
  <externalReferences>
    <externalReference r:id="rId35"/>
    <externalReference r:id="rId36"/>
  </externalReferences>
  <definedNames>
    <definedName name="_xlnm._FilterDatabase" localSheetId="14" hidden="1">TblPPM!$A$1:$B$70</definedName>
    <definedName name="dbsmunaqis_listpp" localSheetId="1" hidden="1">ListPP!$A$1:$B$43</definedName>
    <definedName name="_xlnm.Print_Area" localSheetId="0">HKI!$A$1:$AP$47</definedName>
    <definedName name="_xlnm.Print_Area" localSheetId="1">ListPP!$A$1:$B$43</definedName>
    <definedName name="_xlnm.Print_Area" localSheetId="3">NoKursi!$A$1:$K$294</definedName>
    <definedName name="_xlnm.Print_Area" localSheetId="25">'Pembayaran Ijazah'!$A$1:$I$214</definedName>
    <definedName name="_xlnm.Print_Area" localSheetId="9">'Pengambilan Photo'!$A$1:$F$248</definedName>
    <definedName name="_xlnm.Print_Area" localSheetId="16">'Photo &amp; Konsumsi'!$A$1:$I$516</definedName>
    <definedName name="_xlnm.Print_Area" localSheetId="6">'Rekap Pembimbing'!$A$1:$E$102</definedName>
    <definedName name="_xlnm.Print_Area" localSheetId="19">Rekapitulasi!$A$1:$H$68</definedName>
    <definedName name="_xlnm.Print_Area" localSheetId="18">'Rekapitulasi (2)'!$A$1:$H$68</definedName>
    <definedName name="_xlnm.Print_Area" localSheetId="15">'Rekapitulasi Kehadiran'!$A$1:$S$88</definedName>
    <definedName name="_xlnm.Print_Area" localSheetId="11">Yudicium!$A$1:$H$55</definedName>
    <definedName name="_xlnm.Print_Area" localSheetId="10">'Yudicium (2)'!$A$1:$I$253</definedName>
    <definedName name="_xlnm.Print_Area" localSheetId="4">Yudicium_Jrs!$A$1:$I$305</definedName>
    <definedName name="_xlnm.Print_Titles" localSheetId="21">Ijazah!$1:$1</definedName>
    <definedName name="_xlnm.Print_Titles" localSheetId="1">ListPP!$1:$1</definedName>
    <definedName name="_xlnm.Print_Titles" localSheetId="33">'No Urut Photo'!#REF!</definedName>
    <definedName name="_xlnm.Print_Titles" localSheetId="32">'No Urut Photo Terbaru'!#REF!</definedName>
    <definedName name="_xlnm.Print_Titles" localSheetId="3">NoKursi!$8:$8</definedName>
    <definedName name="_xlnm.Print_Titles" localSheetId="25">'Pembayaran Ijazah'!$1:$1</definedName>
    <definedName name="_xlnm.Print_Titles" localSheetId="9">'Pengambilan Photo'!$6:$6</definedName>
    <definedName name="_xlnm.Print_Titles" localSheetId="16">'Photo &amp; Konsumsi'!$1:$1</definedName>
    <definedName name="_xlnm.Print_Titles" localSheetId="6">'Rekap Pembimbing'!$5:$7</definedName>
    <definedName name="_xlnm.Print_Titles" localSheetId="19">Rekapitulasi!$5:$5</definedName>
    <definedName name="_xlnm.Print_Titles" localSheetId="18">'Rekapitulasi (2)'!$5:$5</definedName>
    <definedName name="_xlnm.Print_Titles" localSheetId="12">Sheet2!$7:$7</definedName>
    <definedName name="_xlnm.Print_Titles" localSheetId="10">'Yudicium (2)'!$9:$9</definedName>
    <definedName name="sia_stain_mahasiswa" localSheetId="13" hidden="1">DataMhs!$A$1:$BY$5557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40" l="1"/>
  <c r="O12" i="40"/>
  <c r="O16" i="40"/>
  <c r="Z11" i="40"/>
  <c r="Z12" i="40"/>
  <c r="Z16" i="40"/>
  <c r="AB11" i="40"/>
  <c r="AB12" i="40"/>
  <c r="AB16" i="40"/>
  <c r="AC11" i="40"/>
  <c r="AC12" i="40"/>
  <c r="AC16" i="40"/>
  <c r="AE11" i="40"/>
  <c r="AE12" i="40"/>
  <c r="AE16" i="40"/>
  <c r="AG11" i="40"/>
  <c r="AG12" i="40"/>
  <c r="AG16" i="40"/>
  <c r="AI11" i="40"/>
  <c r="AI12" i="40"/>
  <c r="AI16" i="40"/>
  <c r="AK11" i="40"/>
  <c r="AK12" i="40"/>
  <c r="AK16" i="40"/>
  <c r="AL11" i="40"/>
  <c r="AM11" i="40" s="1"/>
  <c r="AL12" i="40"/>
  <c r="AM12" i="40" s="1"/>
  <c r="AL16" i="40"/>
  <c r="AM16" i="40"/>
  <c r="AN11" i="40"/>
  <c r="AN12" i="40"/>
  <c r="AN16" i="40"/>
  <c r="AO11" i="40"/>
  <c r="AO12" i="40"/>
  <c r="AO16" i="40"/>
  <c r="AP11" i="40"/>
  <c r="AP12" i="40"/>
  <c r="AP16" i="40"/>
  <c r="O47" i="40" l="1"/>
  <c r="O46" i="40"/>
  <c r="O45" i="40"/>
  <c r="O44" i="40"/>
  <c r="O43" i="40"/>
  <c r="O41" i="40"/>
  <c r="O36" i="40"/>
  <c r="O35" i="40"/>
  <c r="O34" i="40"/>
  <c r="O33" i="40"/>
  <c r="O27" i="40"/>
  <c r="O26" i="40"/>
  <c r="O25" i="40"/>
  <c r="O23" i="40"/>
  <c r="Z2" i="40"/>
  <c r="Z3" i="40"/>
  <c r="Z4" i="40"/>
  <c r="Z5" i="40"/>
  <c r="Z6" i="40"/>
  <c r="Z7" i="40"/>
  <c r="Z8" i="40"/>
  <c r="Z10" i="40"/>
  <c r="Z13" i="40"/>
  <c r="Z14" i="40"/>
  <c r="Z17" i="40"/>
  <c r="Z18" i="40"/>
  <c r="Z19" i="40"/>
  <c r="Z20" i="40"/>
  <c r="Z22" i="40"/>
  <c r="Z23" i="40"/>
  <c r="Z25" i="40"/>
  <c r="Z26" i="40"/>
  <c r="Z27" i="40"/>
  <c r="Z33" i="40"/>
  <c r="Z34" i="40"/>
  <c r="Z35" i="40"/>
  <c r="Z36" i="40"/>
  <c r="Z41" i="40"/>
  <c r="Z43" i="40"/>
  <c r="Z44" i="40"/>
  <c r="Z45" i="40"/>
  <c r="Z46" i="40"/>
  <c r="Z47" i="40"/>
  <c r="AB2" i="40"/>
  <c r="AB3" i="40"/>
  <c r="AB4" i="40"/>
  <c r="AB5" i="40"/>
  <c r="AB6" i="40"/>
  <c r="AB7" i="40"/>
  <c r="AB8" i="40"/>
  <c r="AB10" i="40"/>
  <c r="AB13" i="40"/>
  <c r="AB14" i="40"/>
  <c r="AB17" i="40"/>
  <c r="AB18" i="40"/>
  <c r="AB19" i="40"/>
  <c r="AB20" i="40"/>
  <c r="AB22" i="40"/>
  <c r="AB23" i="40"/>
  <c r="AB25" i="40"/>
  <c r="AB26" i="40"/>
  <c r="AB27" i="40"/>
  <c r="AB33" i="40"/>
  <c r="AB34" i="40"/>
  <c r="AB35" i="40"/>
  <c r="AB36" i="40"/>
  <c r="AB41" i="40"/>
  <c r="AB43" i="40"/>
  <c r="AB44" i="40"/>
  <c r="AB45" i="40"/>
  <c r="AB46" i="40"/>
  <c r="AB47" i="40"/>
  <c r="AC2" i="40"/>
  <c r="AC3" i="40"/>
  <c r="AC4" i="40"/>
  <c r="AC5" i="40"/>
  <c r="AC6" i="40"/>
  <c r="AC7" i="40"/>
  <c r="AC8" i="40"/>
  <c r="AC10" i="40"/>
  <c r="AC13" i="40"/>
  <c r="AC14" i="40"/>
  <c r="AC17" i="40"/>
  <c r="AC18" i="40"/>
  <c r="AC19" i="40"/>
  <c r="AC20" i="40"/>
  <c r="AC22" i="40"/>
  <c r="AC23" i="40"/>
  <c r="AC25" i="40"/>
  <c r="AC26" i="40"/>
  <c r="AC27" i="40"/>
  <c r="AC33" i="40"/>
  <c r="AC34" i="40"/>
  <c r="AC35" i="40"/>
  <c r="AC36" i="40"/>
  <c r="AC41" i="40"/>
  <c r="AC43" i="40"/>
  <c r="AC44" i="40"/>
  <c r="AC45" i="40"/>
  <c r="AC46" i="40"/>
  <c r="AC47" i="40"/>
  <c r="AE2" i="40"/>
  <c r="AE3" i="40"/>
  <c r="AE4" i="40"/>
  <c r="AE5" i="40"/>
  <c r="AE6" i="40"/>
  <c r="AE7" i="40"/>
  <c r="AE8" i="40"/>
  <c r="AE10" i="40"/>
  <c r="AE13" i="40"/>
  <c r="AE14" i="40"/>
  <c r="AE17" i="40"/>
  <c r="AE18" i="40"/>
  <c r="AE19" i="40"/>
  <c r="AE20" i="40"/>
  <c r="AE22" i="40"/>
  <c r="AE23" i="40"/>
  <c r="AE25" i="40"/>
  <c r="AE26" i="40"/>
  <c r="AE27" i="40"/>
  <c r="AE33" i="40"/>
  <c r="AE34" i="40"/>
  <c r="AE35" i="40"/>
  <c r="AE36" i="40"/>
  <c r="AE41" i="40"/>
  <c r="AE43" i="40"/>
  <c r="AE44" i="40"/>
  <c r="AE45" i="40"/>
  <c r="AE46" i="40"/>
  <c r="AE47" i="40"/>
  <c r="AG2" i="40"/>
  <c r="AG3" i="40"/>
  <c r="AG4" i="40"/>
  <c r="AG5" i="40"/>
  <c r="AG6" i="40"/>
  <c r="AG7" i="40"/>
  <c r="AG8" i="40"/>
  <c r="AG10" i="40"/>
  <c r="AG13" i="40"/>
  <c r="AG14" i="40"/>
  <c r="AG17" i="40"/>
  <c r="AG18" i="40"/>
  <c r="AG19" i="40"/>
  <c r="AG20" i="40"/>
  <c r="AG22" i="40"/>
  <c r="AG23" i="40"/>
  <c r="AG25" i="40"/>
  <c r="AG26" i="40"/>
  <c r="AG27" i="40"/>
  <c r="AG33" i="40"/>
  <c r="AG34" i="40"/>
  <c r="AG35" i="40"/>
  <c r="AG36" i="40"/>
  <c r="AG41" i="40"/>
  <c r="AG43" i="40"/>
  <c r="AG44" i="40"/>
  <c r="AG45" i="40"/>
  <c r="AG46" i="40"/>
  <c r="AG47" i="40"/>
  <c r="AI2" i="40"/>
  <c r="AI3" i="40"/>
  <c r="AI4" i="40"/>
  <c r="AI5" i="40"/>
  <c r="AI6" i="40"/>
  <c r="AI7" i="40"/>
  <c r="AI8" i="40"/>
  <c r="AI10" i="40"/>
  <c r="AI13" i="40"/>
  <c r="AI14" i="40"/>
  <c r="AI17" i="40"/>
  <c r="AI18" i="40"/>
  <c r="AI19" i="40"/>
  <c r="AI20" i="40"/>
  <c r="AI22" i="40"/>
  <c r="AI23" i="40"/>
  <c r="AI25" i="40"/>
  <c r="AI26" i="40"/>
  <c r="AI27" i="40"/>
  <c r="AI33" i="40"/>
  <c r="AI34" i="40"/>
  <c r="AI35" i="40"/>
  <c r="AI36" i="40"/>
  <c r="AI41" i="40"/>
  <c r="AI43" i="40"/>
  <c r="AI44" i="40"/>
  <c r="AI45" i="40"/>
  <c r="AI46" i="40"/>
  <c r="AI47" i="40"/>
  <c r="AK2" i="40"/>
  <c r="AK3" i="40"/>
  <c r="AK4" i="40"/>
  <c r="AK5" i="40"/>
  <c r="AK6" i="40"/>
  <c r="AK7" i="40"/>
  <c r="AK8" i="40"/>
  <c r="AK10" i="40"/>
  <c r="AK13" i="40"/>
  <c r="AK14" i="40"/>
  <c r="AK17" i="40"/>
  <c r="AK18" i="40"/>
  <c r="AK19" i="40"/>
  <c r="AK20" i="40"/>
  <c r="AK22" i="40"/>
  <c r="AK23" i="40"/>
  <c r="AK25" i="40"/>
  <c r="AK26" i="40"/>
  <c r="AK27" i="40"/>
  <c r="AK33" i="40"/>
  <c r="AK34" i="40"/>
  <c r="AK35" i="40"/>
  <c r="AK36" i="40"/>
  <c r="AK41" i="40"/>
  <c r="AK43" i="40"/>
  <c r="AK44" i="40"/>
  <c r="AK45" i="40"/>
  <c r="AK46" i="40"/>
  <c r="AK47" i="40"/>
  <c r="AL2" i="40"/>
  <c r="AM2" i="40" s="1"/>
  <c r="AL3" i="40"/>
  <c r="AM3" i="40" s="1"/>
  <c r="AL4" i="40"/>
  <c r="AM4" i="40" s="1"/>
  <c r="AL5" i="40"/>
  <c r="AM5" i="40" s="1"/>
  <c r="AL6" i="40"/>
  <c r="AM6" i="40" s="1"/>
  <c r="AL7" i="40"/>
  <c r="AM7" i="40" s="1"/>
  <c r="AL8" i="40"/>
  <c r="AL10" i="40"/>
  <c r="AL13" i="40"/>
  <c r="AM13" i="40" s="1"/>
  <c r="AL14" i="40"/>
  <c r="AM14" i="40" s="1"/>
  <c r="AL17" i="40"/>
  <c r="AM17" i="40" s="1"/>
  <c r="AL18" i="40"/>
  <c r="AM18" i="40" s="1"/>
  <c r="AL19" i="40"/>
  <c r="AM19" i="40" s="1"/>
  <c r="AL20" i="40"/>
  <c r="AM20" i="40" s="1"/>
  <c r="AL22" i="40"/>
  <c r="AM22" i="40" s="1"/>
  <c r="AL23" i="40"/>
  <c r="AL25" i="40"/>
  <c r="AM25" i="40" s="1"/>
  <c r="AL26" i="40"/>
  <c r="AM26" i="40" s="1"/>
  <c r="AL27" i="40"/>
  <c r="AM27" i="40" s="1"/>
  <c r="AL33" i="40"/>
  <c r="AM33" i="40" s="1"/>
  <c r="AL34" i="40"/>
  <c r="AM34" i="40" s="1"/>
  <c r="AL35" i="40"/>
  <c r="AM35" i="40" s="1"/>
  <c r="AL36" i="40"/>
  <c r="AM36" i="40" s="1"/>
  <c r="AL41" i="40"/>
  <c r="AL43" i="40"/>
  <c r="AM43" i="40" s="1"/>
  <c r="AL44" i="40"/>
  <c r="AM44" i="40" s="1"/>
  <c r="AL45" i="40"/>
  <c r="AM45" i="40" s="1"/>
  <c r="AL46" i="40"/>
  <c r="AM46" i="40" s="1"/>
  <c r="AL47" i="40"/>
  <c r="AM47" i="40" s="1"/>
  <c r="AM8" i="40"/>
  <c r="AM10" i="40"/>
  <c r="AM23" i="40"/>
  <c r="AM41" i="40"/>
  <c r="AN2" i="40"/>
  <c r="AN3" i="40"/>
  <c r="AN4" i="40"/>
  <c r="AN5" i="40"/>
  <c r="AN6" i="40"/>
  <c r="AN7" i="40"/>
  <c r="AN8" i="40"/>
  <c r="AN10" i="40"/>
  <c r="AN13" i="40"/>
  <c r="AN14" i="40"/>
  <c r="AN17" i="40"/>
  <c r="AN18" i="40"/>
  <c r="AN19" i="40"/>
  <c r="AN20" i="40"/>
  <c r="AN22" i="40"/>
  <c r="AN23" i="40"/>
  <c r="AN25" i="40"/>
  <c r="AN26" i="40"/>
  <c r="AN27" i="40"/>
  <c r="AN33" i="40"/>
  <c r="AN34" i="40"/>
  <c r="AN35" i="40"/>
  <c r="AN36" i="40"/>
  <c r="AN41" i="40"/>
  <c r="AN43" i="40"/>
  <c r="AN44" i="40"/>
  <c r="AN45" i="40"/>
  <c r="AN46" i="40"/>
  <c r="AN47" i="40"/>
  <c r="AO2" i="40"/>
  <c r="AO3" i="40"/>
  <c r="AO4" i="40"/>
  <c r="AO5" i="40"/>
  <c r="AO6" i="40"/>
  <c r="AO7" i="40"/>
  <c r="AO8" i="40"/>
  <c r="AO10" i="40"/>
  <c r="AO13" i="40"/>
  <c r="AO14" i="40"/>
  <c r="AO17" i="40"/>
  <c r="AO18" i="40"/>
  <c r="AO19" i="40"/>
  <c r="AO20" i="40"/>
  <c r="AO22" i="40"/>
  <c r="AO23" i="40"/>
  <c r="AO25" i="40"/>
  <c r="AO26" i="40"/>
  <c r="AO27" i="40"/>
  <c r="AO33" i="40"/>
  <c r="AO34" i="40"/>
  <c r="AO35" i="40"/>
  <c r="AO36" i="40"/>
  <c r="AO41" i="40"/>
  <c r="AO43" i="40"/>
  <c r="AO44" i="40"/>
  <c r="AO45" i="40"/>
  <c r="AO46" i="40"/>
  <c r="AO47" i="40"/>
  <c r="AP2" i="40"/>
  <c r="AP3" i="40"/>
  <c r="AP4" i="40"/>
  <c r="AP5" i="40"/>
  <c r="AP6" i="40"/>
  <c r="AP7" i="40"/>
  <c r="AP8" i="40"/>
  <c r="AP10" i="40"/>
  <c r="AP13" i="40"/>
  <c r="AP14" i="40"/>
  <c r="AP17" i="40"/>
  <c r="AP18" i="40"/>
  <c r="AP19" i="40"/>
  <c r="AP20" i="40"/>
  <c r="AP22" i="40"/>
  <c r="AP23" i="40"/>
  <c r="AP25" i="40"/>
  <c r="AP26" i="40"/>
  <c r="AP27" i="40"/>
  <c r="AP33" i="40"/>
  <c r="AP34" i="40"/>
  <c r="AP35" i="40"/>
  <c r="AP36" i="40"/>
  <c r="AP41" i="40"/>
  <c r="AP43" i="40"/>
  <c r="AP44" i="40"/>
  <c r="AP45" i="40"/>
  <c r="AP46" i="40"/>
  <c r="AP47" i="40"/>
  <c r="O22" i="40"/>
  <c r="O20" i="40"/>
  <c r="O19" i="40"/>
  <c r="O18" i="40"/>
  <c r="O17" i="40"/>
  <c r="O14" i="40"/>
  <c r="O13" i="40"/>
  <c r="O8" i="40"/>
  <c r="O6" i="40"/>
  <c r="O5" i="40"/>
  <c r="O4" i="40"/>
  <c r="O3" i="40"/>
  <c r="O2" i="40"/>
  <c r="O30" i="40" l="1"/>
  <c r="Z30" i="40"/>
  <c r="AB30" i="40"/>
  <c r="AC30" i="40"/>
  <c r="AE30" i="40"/>
  <c r="AG30" i="40"/>
  <c r="AI30" i="40"/>
  <c r="AK30" i="40"/>
  <c r="AL30" i="40"/>
  <c r="AM30" i="40" s="1"/>
  <c r="AN30" i="40"/>
  <c r="AO30" i="40"/>
  <c r="AP30" i="40"/>
  <c r="O40" i="40" l="1"/>
  <c r="Z40" i="40"/>
  <c r="AB40" i="40"/>
  <c r="AC40" i="40"/>
  <c r="AE40" i="40"/>
  <c r="AG40" i="40"/>
  <c r="AI40" i="40"/>
  <c r="AK40" i="40"/>
  <c r="AL40" i="40"/>
  <c r="AM40" i="40" s="1"/>
  <c r="AN40" i="40"/>
  <c r="AO40" i="40"/>
  <c r="AP40" i="40"/>
  <c r="O39" i="40"/>
  <c r="Z39" i="40"/>
  <c r="AB39" i="40"/>
  <c r="AC39" i="40"/>
  <c r="AE39" i="40"/>
  <c r="AG39" i="40"/>
  <c r="AI39" i="40"/>
  <c r="AK39" i="40"/>
  <c r="AL39" i="40"/>
  <c r="AM39" i="40" s="1"/>
  <c r="AN39" i="40"/>
  <c r="AO39" i="40"/>
  <c r="AP39" i="40"/>
  <c r="O42" i="40"/>
  <c r="Z42" i="40"/>
  <c r="AB42" i="40"/>
  <c r="AC42" i="40"/>
  <c r="AE42" i="40"/>
  <c r="AG42" i="40"/>
  <c r="AI42" i="40"/>
  <c r="AK42" i="40"/>
  <c r="AL42" i="40"/>
  <c r="AM42" i="40" s="1"/>
  <c r="AN42" i="40"/>
  <c r="AO42" i="40"/>
  <c r="AP42" i="40"/>
  <c r="O28" i="40"/>
  <c r="Z28" i="40"/>
  <c r="AB28" i="40"/>
  <c r="AC28" i="40"/>
  <c r="AE28" i="40"/>
  <c r="AG28" i="40"/>
  <c r="AI28" i="40"/>
  <c r="AK28" i="40"/>
  <c r="AL28" i="40"/>
  <c r="AM28" i="40" s="1"/>
  <c r="AN28" i="40"/>
  <c r="AO28" i="40"/>
  <c r="AP28" i="40"/>
  <c r="O15" i="40"/>
  <c r="O38" i="40"/>
  <c r="Z15" i="40"/>
  <c r="Z38" i="40"/>
  <c r="AB15" i="40"/>
  <c r="AB38" i="40"/>
  <c r="AC15" i="40"/>
  <c r="AC38" i="40"/>
  <c r="AE15" i="40"/>
  <c r="AE38" i="40"/>
  <c r="AG15" i="40"/>
  <c r="AG38" i="40"/>
  <c r="AI15" i="40"/>
  <c r="AI38" i="40"/>
  <c r="AK15" i="40"/>
  <c r="AK38" i="40"/>
  <c r="AL15" i="40"/>
  <c r="AM15" i="40" s="1"/>
  <c r="AL38" i="40"/>
  <c r="AM38" i="40" s="1"/>
  <c r="AN15" i="40"/>
  <c r="AN38" i="40"/>
  <c r="AO15" i="40"/>
  <c r="AO38" i="40"/>
  <c r="AP15" i="40"/>
  <c r="AP38" i="40"/>
  <c r="O29" i="40" l="1"/>
  <c r="O31" i="40"/>
  <c r="Z29" i="40"/>
  <c r="Z31" i="40"/>
  <c r="AB29" i="40"/>
  <c r="AB31" i="40"/>
  <c r="AC29" i="40"/>
  <c r="AC31" i="40"/>
  <c r="AE29" i="40"/>
  <c r="AE31" i="40"/>
  <c r="AG29" i="40"/>
  <c r="AG31" i="40"/>
  <c r="AI29" i="40"/>
  <c r="AI31" i="40"/>
  <c r="AK29" i="40"/>
  <c r="AK31" i="40"/>
  <c r="AL29" i="40"/>
  <c r="AM29" i="40" s="1"/>
  <c r="AL31" i="40"/>
  <c r="AM31" i="40" s="1"/>
  <c r="AN29" i="40"/>
  <c r="AN31" i="40"/>
  <c r="AO29" i="40"/>
  <c r="AO31" i="40"/>
  <c r="AP29" i="40"/>
  <c r="AP31" i="40"/>
  <c r="Z9" i="40"/>
  <c r="AB9" i="40"/>
  <c r="AC9" i="40"/>
  <c r="AE9" i="40"/>
  <c r="AG9" i="40"/>
  <c r="AI9" i="40"/>
  <c r="AK9" i="40"/>
  <c r="AL9" i="40"/>
  <c r="AM9" i="40" s="1"/>
  <c r="AN9" i="40"/>
  <c r="AO9" i="40"/>
  <c r="AP9" i="40"/>
  <c r="O32" i="40"/>
  <c r="Z32" i="40"/>
  <c r="AB32" i="40"/>
  <c r="AC32" i="40"/>
  <c r="AE32" i="40"/>
  <c r="AG32" i="40"/>
  <c r="AI32" i="40"/>
  <c r="AK32" i="40"/>
  <c r="AL32" i="40"/>
  <c r="AM32" i="40" s="1"/>
  <c r="AN32" i="40"/>
  <c r="AO32" i="40"/>
  <c r="AP32" i="40"/>
  <c r="O21" i="40"/>
  <c r="O24" i="40"/>
  <c r="Z21" i="40"/>
  <c r="Z24" i="40"/>
  <c r="AB21" i="40"/>
  <c r="AB24" i="40"/>
  <c r="AC21" i="40"/>
  <c r="AC24" i="40"/>
  <c r="AE21" i="40"/>
  <c r="AE24" i="40"/>
  <c r="AG21" i="40"/>
  <c r="AG24" i="40"/>
  <c r="AI21" i="40"/>
  <c r="AI24" i="40"/>
  <c r="AK21" i="40"/>
  <c r="AK24" i="40"/>
  <c r="AL21" i="40"/>
  <c r="AM21" i="40" s="1"/>
  <c r="AL24" i="40"/>
  <c r="AM24" i="40" s="1"/>
  <c r="AN21" i="40"/>
  <c r="AN24" i="40"/>
  <c r="AO21" i="40"/>
  <c r="AO24" i="40"/>
  <c r="AP21" i="40"/>
  <c r="AP24" i="40"/>
  <c r="O37" i="40"/>
  <c r="Z37" i="40"/>
  <c r="AB37" i="40"/>
  <c r="AC37" i="40"/>
  <c r="AE37" i="40"/>
  <c r="AG37" i="40"/>
  <c r="AI37" i="40"/>
  <c r="AK37" i="40"/>
  <c r="AL37" i="40"/>
  <c r="AM37" i="40" s="1"/>
  <c r="AN37" i="40"/>
  <c r="AO37" i="40"/>
  <c r="AP37" i="40"/>
  <c r="B13" i="29" l="1"/>
  <c r="B11" i="29"/>
  <c r="B12" i="29"/>
  <c r="B10" i="29"/>
  <c r="B8" i="29" l="1"/>
  <c r="B7" i="29"/>
  <c r="B16" i="29" l="1"/>
  <c r="B4" i="29"/>
  <c r="B3" i="29"/>
  <c r="B15" i="29" l="1"/>
  <c r="B9" i="29"/>
  <c r="C15" i="8" l="1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B6" i="29"/>
  <c r="B2" i="29"/>
  <c r="G11" i="43" l="1"/>
  <c r="G12" i="43"/>
  <c r="G13" i="43"/>
  <c r="G14" i="43"/>
  <c r="G15" i="43"/>
  <c r="G16" i="43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G34" i="43"/>
  <c r="G35" i="43"/>
  <c r="G36" i="43"/>
  <c r="G37" i="43"/>
  <c r="G38" i="43"/>
  <c r="G39" i="43"/>
  <c r="G40" i="43"/>
  <c r="G41" i="43"/>
  <c r="G42" i="43"/>
  <c r="G43" i="43"/>
  <c r="G44" i="43"/>
  <c r="G10" i="43" l="1"/>
  <c r="C13" i="66" l="1"/>
  <c r="C14" i="66"/>
  <c r="C15" i="66"/>
  <c r="C16" i="66"/>
  <c r="C17" i="66"/>
  <c r="C18" i="66"/>
  <c r="C84" i="66"/>
  <c r="C85" i="66"/>
  <c r="C86" i="66"/>
  <c r="C87" i="66"/>
  <c r="C88" i="66"/>
  <c r="C71" i="66"/>
  <c r="C72" i="66"/>
  <c r="C73" i="66"/>
  <c r="C74" i="66"/>
  <c r="C75" i="66"/>
  <c r="C76" i="66"/>
  <c r="C77" i="66"/>
  <c r="C78" i="66"/>
  <c r="C79" i="66"/>
  <c r="C57" i="66"/>
  <c r="C58" i="66"/>
  <c r="C59" i="66"/>
  <c r="C60" i="66"/>
  <c r="C61" i="66"/>
  <c r="C62" i="66"/>
  <c r="C63" i="66"/>
  <c r="C64" i="66"/>
  <c r="C65" i="66"/>
  <c r="C66" i="66"/>
  <c r="C67" i="66"/>
  <c r="C68" i="66"/>
  <c r="C69" i="66"/>
  <c r="C70" i="66"/>
  <c r="C80" i="66"/>
  <c r="C81" i="66"/>
  <c r="B14" i="29" l="1"/>
  <c r="B5" i="29"/>
  <c r="C516" i="25" l="1"/>
  <c r="I516" i="25"/>
  <c r="C515" i="25" l="1"/>
  <c r="I515" i="25"/>
  <c r="C514" i="25" l="1"/>
  <c r="I514" i="25"/>
  <c r="C513" i="25" l="1"/>
  <c r="I513" i="25"/>
  <c r="C512" i="25" l="1"/>
  <c r="I512" i="25"/>
  <c r="C511" i="25" l="1"/>
  <c r="I511" i="25"/>
  <c r="C510" i="25" l="1"/>
  <c r="I510" i="25"/>
  <c r="C509" i="25" l="1"/>
  <c r="I509" i="25"/>
  <c r="C508" i="25" l="1"/>
  <c r="I508" i="25"/>
  <c r="C507" i="25" l="1"/>
  <c r="I507" i="25"/>
  <c r="C506" i="25" l="1"/>
  <c r="I506" i="25"/>
  <c r="C505" i="25" l="1"/>
  <c r="I505" i="25"/>
  <c r="C504" i="25" l="1"/>
  <c r="I504" i="25"/>
  <c r="C503" i="25" l="1"/>
  <c r="I503" i="25"/>
  <c r="C502" i="25" l="1"/>
  <c r="I502" i="25"/>
  <c r="C501" i="25" l="1"/>
  <c r="I501" i="25"/>
  <c r="C499" i="25" l="1"/>
  <c r="I499" i="25"/>
  <c r="C500" i="25"/>
  <c r="I500" i="25"/>
  <c r="C498" i="25" l="1"/>
  <c r="I498" i="25"/>
  <c r="C497" i="25" l="1"/>
  <c r="I497" i="25"/>
  <c r="C496" i="25" l="1"/>
  <c r="I496" i="25"/>
  <c r="C495" i="25" l="1"/>
  <c r="I495" i="25"/>
  <c r="C494" i="25" l="1"/>
  <c r="I494" i="25"/>
  <c r="C491" i="25" l="1"/>
  <c r="I491" i="25"/>
  <c r="C492" i="25"/>
  <c r="I492" i="25"/>
  <c r="C493" i="25"/>
  <c r="I493" i="25"/>
  <c r="C490" i="25" l="1"/>
  <c r="I490" i="25"/>
  <c r="C489" i="25" l="1"/>
  <c r="I489" i="25"/>
  <c r="C488" i="25" l="1"/>
  <c r="I488" i="25"/>
  <c r="C487" i="25" l="1"/>
  <c r="I487" i="25"/>
  <c r="C486" i="25" l="1"/>
  <c r="I486" i="25"/>
  <c r="C485" i="25" l="1"/>
  <c r="I485" i="25"/>
  <c r="C484" i="25" l="1"/>
  <c r="I484" i="25"/>
  <c r="C483" i="25" l="1"/>
  <c r="I483" i="25"/>
  <c r="C482" i="25" l="1"/>
  <c r="I482" i="25"/>
  <c r="C481" i="25" l="1"/>
  <c r="I481" i="25"/>
  <c r="C480" i="25" l="1"/>
  <c r="I480" i="25"/>
  <c r="C479" i="25" l="1"/>
  <c r="I479" i="25"/>
  <c r="C478" i="25" l="1"/>
  <c r="I478" i="25"/>
  <c r="C477" i="25" l="1"/>
  <c r="I477" i="25"/>
  <c r="C475" i="25" l="1"/>
  <c r="I475" i="25"/>
  <c r="C476" i="25"/>
  <c r="I476" i="25"/>
  <c r="C474" i="25" l="1"/>
  <c r="I474" i="25"/>
  <c r="F56" i="40" l="1"/>
  <c r="F57" i="40"/>
  <c r="F55" i="40"/>
  <c r="F54" i="40"/>
  <c r="G54" i="40" l="1"/>
  <c r="F58" i="40"/>
  <c r="G58" i="40" l="1"/>
  <c r="C473" i="25" l="1"/>
  <c r="I473" i="25"/>
  <c r="C472" i="25" l="1"/>
  <c r="I472" i="25"/>
  <c r="C471" i="25" l="1"/>
  <c r="I471" i="25"/>
  <c r="C470" i="25" l="1"/>
  <c r="I470" i="25"/>
  <c r="C468" i="25" l="1"/>
  <c r="I468" i="25"/>
  <c r="C469" i="25"/>
  <c r="I469" i="25"/>
  <c r="C466" i="25" l="1"/>
  <c r="I466" i="25"/>
  <c r="C467" i="25"/>
  <c r="I467" i="25"/>
  <c r="C464" i="25" l="1"/>
  <c r="I464" i="25"/>
  <c r="C465" i="25"/>
  <c r="I465" i="25"/>
  <c r="C461" i="25" l="1"/>
  <c r="I461" i="25"/>
  <c r="C462" i="25"/>
  <c r="I462" i="25"/>
  <c r="C463" i="25"/>
  <c r="I463" i="25"/>
  <c r="C459" i="25" l="1"/>
  <c r="I459" i="25"/>
  <c r="C460" i="25"/>
  <c r="I460" i="25"/>
  <c r="C457" i="25" l="1"/>
  <c r="I457" i="25"/>
  <c r="C458" i="25"/>
  <c r="I458" i="25"/>
  <c r="C455" i="25" l="1"/>
  <c r="I455" i="25"/>
  <c r="C456" i="25"/>
  <c r="I456" i="25"/>
  <c r="C453" i="25" l="1"/>
  <c r="I453" i="25"/>
  <c r="C454" i="25"/>
  <c r="I454" i="25"/>
  <c r="C451" i="25" l="1"/>
  <c r="I451" i="25"/>
  <c r="C452" i="25"/>
  <c r="I452" i="25"/>
  <c r="C449" i="25" l="1"/>
  <c r="I449" i="25"/>
  <c r="C450" i="25"/>
  <c r="I450" i="25"/>
  <c r="C447" i="25" l="1"/>
  <c r="I447" i="25"/>
  <c r="C448" i="25"/>
  <c r="I448" i="25"/>
  <c r="C445" i="25" l="1"/>
  <c r="I445" i="25"/>
  <c r="C446" i="25"/>
  <c r="I446" i="25"/>
  <c r="C443" i="25" l="1"/>
  <c r="I443" i="25"/>
  <c r="C444" i="25"/>
  <c r="I444" i="25"/>
  <c r="C441" i="25" l="1"/>
  <c r="I441" i="25"/>
  <c r="C442" i="25"/>
  <c r="I442" i="25"/>
  <c r="C439" i="25" l="1"/>
  <c r="I439" i="25"/>
  <c r="C440" i="25"/>
  <c r="I440" i="25"/>
  <c r="C438" i="25" l="1"/>
  <c r="I438" i="25"/>
  <c r="C436" i="25" l="1"/>
  <c r="I436" i="25"/>
  <c r="C437" i="25"/>
  <c r="I437" i="25"/>
  <c r="C434" i="25" l="1"/>
  <c r="I434" i="25"/>
  <c r="C435" i="25"/>
  <c r="I435" i="25"/>
  <c r="C432" i="25" l="1"/>
  <c r="I432" i="25"/>
  <c r="C433" i="25"/>
  <c r="I433" i="25"/>
  <c r="C430" i="25" l="1"/>
  <c r="I430" i="25"/>
  <c r="C431" i="25"/>
  <c r="I431" i="25"/>
  <c r="C428" i="25" l="1"/>
  <c r="I428" i="25"/>
  <c r="C429" i="25"/>
  <c r="I429" i="25"/>
  <c r="C426" i="25" l="1"/>
  <c r="I426" i="25"/>
  <c r="C427" i="25"/>
  <c r="I427" i="25"/>
  <c r="C424" i="25" l="1"/>
  <c r="I424" i="25"/>
  <c r="C425" i="25"/>
  <c r="I425" i="25"/>
  <c r="C423" i="25" l="1"/>
  <c r="I423" i="25"/>
  <c r="C422" i="25" l="1"/>
  <c r="I422" i="25"/>
  <c r="C421" i="25" l="1"/>
  <c r="I421" i="25"/>
  <c r="C420" i="25"/>
  <c r="I420" i="25"/>
  <c r="C419" i="25" l="1"/>
  <c r="I419" i="25"/>
  <c r="C418" i="25" l="1"/>
  <c r="I418" i="25"/>
  <c r="C417" i="25" l="1"/>
  <c r="I417" i="25"/>
  <c r="C415" i="25" l="1"/>
  <c r="I415" i="25" s="1"/>
  <c r="C416" i="25"/>
  <c r="I416" i="25"/>
  <c r="C414" i="25" l="1"/>
  <c r="I414" i="25"/>
  <c r="C413" i="25" l="1"/>
  <c r="I413" i="25"/>
  <c r="C412" i="25" l="1"/>
  <c r="I412" i="25"/>
  <c r="C411" i="25" l="1"/>
  <c r="I411" i="25"/>
  <c r="C410" i="25" l="1"/>
  <c r="I410" i="25"/>
  <c r="C409" i="25" l="1"/>
  <c r="I409" i="25"/>
  <c r="I408" i="25" l="1"/>
  <c r="C408" i="25"/>
  <c r="C407" i="25" l="1"/>
  <c r="I407" i="25"/>
  <c r="C406" i="25" l="1"/>
  <c r="I406" i="25"/>
  <c r="C405" i="25" l="1"/>
  <c r="I405" i="25"/>
  <c r="C404" i="25" l="1"/>
  <c r="I404" i="25"/>
  <c r="C403" i="25" l="1"/>
  <c r="I403" i="25"/>
  <c r="C402" i="25" l="1"/>
  <c r="I402" i="25"/>
  <c r="C401" i="25" l="1"/>
  <c r="I401" i="25"/>
  <c r="C400" i="25" l="1"/>
  <c r="I400" i="25"/>
  <c r="C399" i="25" l="1"/>
  <c r="I399" i="25"/>
  <c r="C398" i="25"/>
  <c r="I398" i="25"/>
  <c r="C397" i="25" l="1"/>
  <c r="I397" i="25"/>
  <c r="C396" i="25" l="1"/>
  <c r="I396" i="25"/>
  <c r="C395" i="25" l="1"/>
  <c r="I395" i="25"/>
  <c r="C394" i="25" l="1"/>
  <c r="I394" i="25"/>
  <c r="C393" i="25" l="1"/>
  <c r="I393" i="25"/>
  <c r="C392" i="25" l="1"/>
  <c r="I392" i="25"/>
  <c r="C391" i="25" l="1"/>
  <c r="I391" i="25"/>
  <c r="C390" i="25" l="1"/>
  <c r="I390" i="25"/>
  <c r="C387" i="25" l="1"/>
  <c r="I387" i="25"/>
  <c r="C388" i="25"/>
  <c r="I388" i="25"/>
  <c r="C389" i="25"/>
  <c r="I389" i="25"/>
  <c r="C386" i="25" l="1"/>
  <c r="I386" i="25"/>
  <c r="C385" i="25" l="1"/>
  <c r="I385" i="25"/>
  <c r="C384" i="25" l="1"/>
  <c r="I384" i="25"/>
  <c r="C382" i="25" l="1"/>
  <c r="I382" i="25"/>
  <c r="C383" i="25"/>
  <c r="I383" i="25"/>
  <c r="C381" i="25" l="1"/>
  <c r="I381" i="25"/>
  <c r="C380" i="25" l="1"/>
  <c r="I380" i="25"/>
  <c r="C379" i="25" l="1"/>
  <c r="I379" i="25"/>
  <c r="C378" i="25" l="1"/>
  <c r="I378" i="25"/>
  <c r="C377" i="25" l="1"/>
  <c r="I377" i="25"/>
  <c r="C376" i="25" l="1"/>
  <c r="I376" i="25"/>
  <c r="C375" i="25" l="1"/>
  <c r="I375" i="25"/>
  <c r="C374" i="25" l="1"/>
  <c r="I374" i="25"/>
  <c r="C373" i="25" l="1"/>
  <c r="I373" i="25"/>
  <c r="C372" i="25" l="1"/>
  <c r="I372" i="25"/>
  <c r="C371" i="25" l="1"/>
  <c r="I371" i="25"/>
  <c r="C370" i="25" l="1"/>
  <c r="I370" i="25"/>
  <c r="C369" i="25" l="1"/>
  <c r="I369" i="25"/>
  <c r="C366" i="25" l="1"/>
  <c r="I366" i="25"/>
  <c r="C367" i="25"/>
  <c r="I367" i="25"/>
  <c r="C368" i="25"/>
  <c r="I368" i="25"/>
  <c r="C365" i="25" l="1"/>
  <c r="I365" i="25"/>
  <c r="C363" i="25" l="1"/>
  <c r="I363" i="25"/>
  <c r="C364" i="25"/>
  <c r="I364" i="25"/>
  <c r="C362" i="25" l="1"/>
  <c r="I362" i="25"/>
  <c r="C361" i="25" l="1"/>
  <c r="I361" i="25"/>
  <c r="C360" i="25" l="1"/>
  <c r="I360" i="25"/>
  <c r="C359" i="25" l="1"/>
  <c r="I359" i="25"/>
  <c r="C358" i="25" l="1"/>
  <c r="I358" i="25"/>
  <c r="C357" i="25" l="1"/>
  <c r="I357" i="25"/>
  <c r="C356" i="25" l="1"/>
  <c r="I356" i="25"/>
  <c r="C355" i="25" l="1"/>
  <c r="I355" i="25"/>
  <c r="C354" i="25" l="1"/>
  <c r="I354" i="25"/>
  <c r="C353" i="25" l="1"/>
  <c r="I353" i="25"/>
  <c r="C352" i="25" l="1"/>
  <c r="I352" i="25"/>
  <c r="C351" i="25" l="1"/>
  <c r="I351" i="25"/>
  <c r="C350" i="25" l="1"/>
  <c r="I350" i="25"/>
  <c r="C349" i="25" l="1"/>
  <c r="I349" i="25"/>
  <c r="C348" i="25" l="1"/>
  <c r="I348" i="25"/>
  <c r="C347" i="25" l="1"/>
  <c r="I347" i="25"/>
  <c r="C346" i="25" l="1"/>
  <c r="I346" i="25"/>
  <c r="C345" i="25" l="1"/>
  <c r="I345" i="25"/>
  <c r="C344" i="25" l="1"/>
  <c r="I344" i="25"/>
  <c r="C343" i="25" l="1"/>
  <c r="I343" i="25"/>
  <c r="C342" i="25" l="1"/>
  <c r="I342" i="25"/>
  <c r="C341" i="25" l="1"/>
  <c r="I341" i="25"/>
  <c r="C340" i="25" l="1"/>
  <c r="I340" i="25"/>
  <c r="C339" i="25" l="1"/>
  <c r="I339" i="25"/>
  <c r="C338" i="25" l="1"/>
  <c r="I338" i="25"/>
  <c r="C337" i="25" l="1"/>
  <c r="I337" i="25"/>
  <c r="C336" i="25" l="1"/>
  <c r="I336" i="25"/>
  <c r="C333" i="25" l="1"/>
  <c r="I333" i="25"/>
  <c r="C334" i="25"/>
  <c r="I334" i="25"/>
  <c r="C335" i="25"/>
  <c r="I335" i="25"/>
  <c r="C332" i="25" l="1"/>
  <c r="I332" i="25"/>
  <c r="C331" i="25" l="1"/>
  <c r="I331" i="25"/>
  <c r="C330" i="25" l="1"/>
  <c r="I330" i="25"/>
  <c r="C329" i="25" l="1"/>
  <c r="I329" i="25"/>
  <c r="C328" i="25" l="1"/>
  <c r="I328" i="25"/>
  <c r="C327" i="25" l="1"/>
  <c r="I327" i="25"/>
  <c r="C326" i="25" l="1"/>
  <c r="I326" i="25"/>
  <c r="C325" i="25" l="1"/>
  <c r="I325" i="25"/>
  <c r="C324" i="25" l="1"/>
  <c r="I324" i="25"/>
  <c r="C323" i="25" l="1"/>
  <c r="I323" i="25"/>
  <c r="C322" i="25" l="1"/>
  <c r="I322" i="25"/>
  <c r="C321" i="25" l="1"/>
  <c r="I321" i="25"/>
  <c r="C320" i="25" l="1"/>
  <c r="I320" i="25"/>
  <c r="C319" i="25" l="1"/>
  <c r="I319" i="25"/>
  <c r="C318" i="25" l="1"/>
  <c r="I318" i="25"/>
  <c r="C317" i="25" l="1"/>
  <c r="I317" i="25"/>
  <c r="C316" i="25" l="1"/>
  <c r="I316" i="25"/>
  <c r="C315" i="25" l="1"/>
  <c r="I315" i="25"/>
  <c r="C314" i="25" l="1"/>
  <c r="I314" i="25"/>
  <c r="C313" i="25" l="1"/>
  <c r="I313" i="25"/>
  <c r="C312" i="25" l="1"/>
  <c r="I312" i="25"/>
  <c r="C311" i="25" l="1"/>
  <c r="I311" i="25"/>
  <c r="C310" i="25" l="1"/>
  <c r="I310" i="25"/>
  <c r="C309" i="25" l="1"/>
  <c r="I309" i="25"/>
  <c r="C308" i="25" l="1"/>
  <c r="I308" i="25"/>
  <c r="C307" i="25" l="1"/>
  <c r="I307" i="25"/>
  <c r="C306" i="25" l="1"/>
  <c r="I306" i="25"/>
  <c r="C305" i="25" l="1"/>
  <c r="I305" i="25"/>
  <c r="C304" i="25" l="1"/>
  <c r="I304" i="25"/>
  <c r="C302" i="25" l="1"/>
  <c r="I302" i="25"/>
  <c r="C303" i="25"/>
  <c r="I303" i="25"/>
  <c r="C301" i="25" l="1"/>
  <c r="I301" i="25"/>
  <c r="C300" i="25" l="1"/>
  <c r="I300" i="25"/>
  <c r="C299" i="25" l="1"/>
  <c r="I299" i="25"/>
  <c r="C298" i="25" l="1"/>
  <c r="I298" i="25"/>
  <c r="C297" i="25" l="1"/>
  <c r="I297" i="25"/>
  <c r="C296" i="25" l="1"/>
  <c r="I296" i="25"/>
  <c r="C295" i="25" l="1"/>
  <c r="I295" i="25"/>
  <c r="C294" i="25" l="1"/>
  <c r="I294" i="25"/>
  <c r="C293" i="25" l="1"/>
  <c r="I293" i="25"/>
  <c r="C292" i="25" l="1"/>
  <c r="I292" i="25"/>
  <c r="C291" i="25" l="1"/>
  <c r="I291" i="25"/>
  <c r="C290" i="25" l="1"/>
  <c r="I290" i="25"/>
  <c r="C289" i="25" l="1"/>
  <c r="I289" i="25"/>
  <c r="C288" i="25" l="1"/>
  <c r="I288" i="25"/>
  <c r="C287" i="25" l="1"/>
  <c r="I287" i="25"/>
  <c r="C286" i="25" l="1"/>
  <c r="I286" i="25"/>
  <c r="C285" i="25" l="1"/>
  <c r="I285" i="25"/>
  <c r="C284" i="25" l="1"/>
  <c r="I284" i="25"/>
  <c r="C283" i="25" l="1"/>
  <c r="I283" i="25"/>
  <c r="C282" i="25" l="1"/>
  <c r="I282" i="25"/>
  <c r="C281" i="25" l="1"/>
  <c r="I281" i="25"/>
  <c r="C280" i="25" l="1"/>
  <c r="I280" i="25"/>
  <c r="C279" i="25" l="1"/>
  <c r="I279" i="25"/>
  <c r="C277" i="25" l="1"/>
  <c r="I277" i="25"/>
  <c r="C278" i="25"/>
  <c r="I278" i="25"/>
  <c r="C276" i="25" l="1"/>
  <c r="I276" i="25"/>
  <c r="C275" i="25" l="1"/>
  <c r="I275" i="25"/>
  <c r="C274" i="25" l="1"/>
  <c r="I274" i="25"/>
  <c r="C273" i="25" l="1"/>
  <c r="I273" i="25"/>
  <c r="C272" i="25" l="1"/>
  <c r="I272" i="25"/>
  <c r="C271" i="25" l="1"/>
  <c r="I271" i="25"/>
  <c r="C270" i="25" l="1"/>
  <c r="I270" i="25"/>
  <c r="C269" i="25" l="1"/>
  <c r="I269" i="25"/>
  <c r="C268" i="25" l="1"/>
  <c r="I268" i="25"/>
  <c r="C267" i="25" l="1"/>
  <c r="I267" i="25"/>
  <c r="C266" i="25" l="1"/>
  <c r="I266" i="25"/>
  <c r="C264" i="25" l="1"/>
  <c r="I264" i="25"/>
  <c r="C265" i="25"/>
  <c r="I265" i="25"/>
  <c r="C263" i="25" l="1"/>
  <c r="I263" i="25"/>
  <c r="C262" i="25" l="1"/>
  <c r="I262" i="25"/>
  <c r="C261" i="25" l="1"/>
  <c r="I261" i="25"/>
  <c r="C260" i="25" l="1"/>
  <c r="I260" i="25"/>
  <c r="C259" i="25" l="1"/>
  <c r="I259" i="25"/>
  <c r="C258" i="25" l="1"/>
  <c r="I258" i="25"/>
  <c r="C257" i="25" l="1"/>
  <c r="I257" i="25"/>
  <c r="C256" i="25" l="1"/>
  <c r="I256" i="25"/>
  <c r="C255" i="25" l="1"/>
  <c r="I255" i="25"/>
  <c r="C254" i="25" l="1"/>
  <c r="I254" i="25"/>
  <c r="C253" i="25" l="1"/>
  <c r="I253" i="25"/>
  <c r="C252" i="25" l="1"/>
  <c r="I252" i="25"/>
  <c r="C251" i="25" l="1"/>
  <c r="I251" i="25"/>
  <c r="C250" i="25" l="1"/>
  <c r="I250" i="25"/>
  <c r="C249" i="25" l="1"/>
  <c r="I249" i="25"/>
  <c r="C248" i="25" l="1"/>
  <c r="I248" i="25"/>
  <c r="C247" i="25" l="1"/>
  <c r="I247" i="25"/>
  <c r="C246" i="25" l="1"/>
  <c r="I246" i="25"/>
  <c r="C245" i="25" l="1"/>
  <c r="I245" i="25"/>
  <c r="C244" i="25" l="1"/>
  <c r="I244" i="25"/>
  <c r="C243" i="25" l="1"/>
  <c r="I243" i="25"/>
  <c r="C242" i="25" l="1"/>
  <c r="I242" i="25"/>
  <c r="C241" i="25" l="1"/>
  <c r="I241" i="25"/>
  <c r="C240" i="25" l="1"/>
  <c r="I240" i="25"/>
  <c r="C239" i="25" l="1"/>
  <c r="I239" i="25"/>
  <c r="C238" i="25" l="1"/>
  <c r="I238" i="25"/>
  <c r="C237" i="25" l="1"/>
  <c r="I237" i="25"/>
  <c r="C236" i="25" l="1"/>
  <c r="I236" i="25"/>
  <c r="C235" i="25" l="1"/>
  <c r="I235" i="25"/>
  <c r="C234" i="25" l="1"/>
  <c r="I234" i="25"/>
  <c r="C233" i="25" l="1"/>
  <c r="I233" i="25"/>
  <c r="C232" i="25" l="1"/>
  <c r="I232" i="25"/>
  <c r="C231" i="25" l="1"/>
  <c r="I231" i="25"/>
  <c r="C230" i="25" l="1"/>
  <c r="I230" i="25"/>
  <c r="C229" i="25" l="1"/>
  <c r="I229" i="25"/>
  <c r="C228" i="25" l="1"/>
  <c r="I228" i="25"/>
  <c r="C227" i="25"/>
  <c r="I227" i="25"/>
  <c r="C226" i="25" l="1"/>
  <c r="I226" i="25"/>
  <c r="C225" i="25" l="1"/>
  <c r="I225" i="25"/>
  <c r="C224" i="25" l="1"/>
  <c r="I224" i="25"/>
  <c r="C223" i="25" l="1"/>
  <c r="I223" i="25"/>
  <c r="C222" i="25" l="1"/>
  <c r="I222" i="25"/>
  <c r="C221" i="25" l="1"/>
  <c r="I221" i="25"/>
  <c r="C220" i="25" l="1"/>
  <c r="I220" i="25"/>
  <c r="C219" i="25" l="1"/>
  <c r="I219" i="25"/>
  <c r="C218" i="25" l="1"/>
  <c r="I218" i="25"/>
  <c r="C217" i="25" l="1"/>
  <c r="I217" i="25"/>
  <c r="C216" i="25" l="1"/>
  <c r="I216" i="25"/>
  <c r="C215" i="25" l="1"/>
  <c r="I215" i="25"/>
  <c r="C214" i="25" l="1"/>
  <c r="I214" i="25"/>
  <c r="C213" i="25" l="1"/>
  <c r="I213" i="25"/>
  <c r="C212" i="25" l="1"/>
  <c r="I212" i="25"/>
  <c r="C211" i="25" l="1"/>
  <c r="I211" i="25"/>
  <c r="C210" i="25" l="1"/>
  <c r="I210" i="25"/>
  <c r="C209" i="25" l="1"/>
  <c r="I209" i="25"/>
  <c r="C208" i="25" l="1"/>
  <c r="I208" i="25"/>
  <c r="C207" i="25" l="1"/>
  <c r="I207" i="25"/>
  <c r="C206" i="25" l="1"/>
  <c r="I206" i="25"/>
  <c r="C205" i="25"/>
  <c r="I205" i="25"/>
  <c r="C204" i="25"/>
  <c r="I204" i="25"/>
  <c r="C203" i="25" l="1"/>
  <c r="I203" i="25"/>
  <c r="C202" i="25" l="1"/>
  <c r="I202" i="25"/>
  <c r="C201" i="25" l="1"/>
  <c r="I201" i="25"/>
  <c r="C200" i="25" l="1"/>
  <c r="I200" i="25"/>
  <c r="C199" i="25" l="1"/>
  <c r="I199" i="25"/>
  <c r="C198" i="25" l="1"/>
  <c r="I198" i="25"/>
  <c r="C197" i="25" l="1"/>
  <c r="I197" i="25"/>
  <c r="C196" i="25" l="1"/>
  <c r="I196" i="25"/>
  <c r="C195" i="25" l="1"/>
  <c r="I195" i="25"/>
  <c r="C194" i="25" l="1"/>
  <c r="I194" i="25"/>
  <c r="C193" i="25" l="1"/>
  <c r="I193" i="25"/>
  <c r="C192" i="25" l="1"/>
  <c r="I192" i="25"/>
  <c r="C191" i="25" l="1"/>
  <c r="I191" i="25"/>
  <c r="C190" i="25" l="1"/>
  <c r="I190" i="25"/>
  <c r="C189" i="25" l="1"/>
  <c r="I189" i="25"/>
  <c r="C188" i="25" l="1"/>
  <c r="I188" i="25"/>
  <c r="C187" i="25" l="1"/>
  <c r="I187" i="25"/>
  <c r="C186" i="25" l="1"/>
  <c r="I186" i="25"/>
  <c r="C185" i="25" l="1"/>
  <c r="I185" i="25"/>
  <c r="C184" i="25" l="1"/>
  <c r="I184" i="25"/>
  <c r="C183" i="25" l="1"/>
  <c r="I183" i="25"/>
  <c r="C182" i="25"/>
  <c r="I182" i="25"/>
  <c r="C181" i="25" l="1"/>
  <c r="I181" i="25"/>
  <c r="C180" i="25" l="1"/>
  <c r="I180" i="25"/>
  <c r="C179" i="25" l="1"/>
  <c r="I179" i="25"/>
  <c r="C178" i="25" l="1"/>
  <c r="I178" i="25"/>
  <c r="C177" i="25" l="1"/>
  <c r="I177" i="25"/>
  <c r="C176" i="25" l="1"/>
  <c r="I176" i="25"/>
  <c r="C174" i="25" l="1"/>
  <c r="I174" i="25"/>
  <c r="C175" i="25"/>
  <c r="I175" i="25"/>
  <c r="C173" i="25" l="1"/>
  <c r="I173" i="25"/>
  <c r="C172" i="25" l="1"/>
  <c r="I172" i="25"/>
  <c r="C170" i="25" l="1"/>
  <c r="I170" i="25"/>
  <c r="C171" i="25"/>
  <c r="I171" i="25"/>
  <c r="C168" i="25" l="1"/>
  <c r="I168" i="25"/>
  <c r="C169" i="25"/>
  <c r="I169" i="25"/>
  <c r="C166" i="25" l="1"/>
  <c r="I166" i="25"/>
  <c r="C167" i="25"/>
  <c r="I167" i="25"/>
  <c r="C165" i="25" l="1"/>
  <c r="I165" i="25"/>
  <c r="C164" i="25" l="1"/>
  <c r="I164" i="25"/>
  <c r="C163" i="25" l="1"/>
  <c r="I163" i="25"/>
  <c r="C162" i="25" l="1"/>
  <c r="I162" i="25"/>
  <c r="C161" i="25" l="1"/>
  <c r="I161" i="25"/>
  <c r="C160" i="25" l="1"/>
  <c r="I160" i="25"/>
  <c r="C159" i="25" l="1"/>
  <c r="I159" i="25"/>
  <c r="C158" i="25" l="1"/>
  <c r="I158" i="25"/>
  <c r="C157" i="25" l="1"/>
  <c r="I157" i="25"/>
  <c r="C156" i="25" l="1"/>
  <c r="I156" i="25"/>
  <c r="C155" i="25" l="1"/>
  <c r="I155" i="25"/>
  <c r="C152" i="25" l="1"/>
  <c r="I152" i="25"/>
  <c r="C153" i="25"/>
  <c r="I153" i="25"/>
  <c r="C154" i="25"/>
  <c r="I154" i="25"/>
  <c r="C149" i="25" l="1"/>
  <c r="I149" i="25"/>
  <c r="C150" i="25"/>
  <c r="I150" i="25"/>
  <c r="C151" i="25"/>
  <c r="I151" i="25"/>
  <c r="C148" i="25" l="1"/>
  <c r="I148" i="25"/>
  <c r="C145" i="25" l="1"/>
  <c r="I145" i="25"/>
  <c r="C146" i="25"/>
  <c r="I146" i="25"/>
  <c r="C147" i="25"/>
  <c r="I147" i="25"/>
  <c r="C142" i="25" l="1"/>
  <c r="I142" i="25"/>
  <c r="C143" i="25"/>
  <c r="I143" i="25"/>
  <c r="C144" i="25"/>
  <c r="I144" i="25"/>
  <c r="C141" i="25" l="1"/>
  <c r="I141" i="25"/>
  <c r="C140" i="25"/>
  <c r="I140" i="25"/>
  <c r="C139" i="25" l="1"/>
  <c r="I139" i="25"/>
  <c r="C138" i="25" l="1"/>
  <c r="I138" i="25"/>
  <c r="C137" i="25" l="1"/>
  <c r="I137" i="25"/>
  <c r="C136" i="25" l="1"/>
  <c r="I136" i="25"/>
  <c r="C135" i="25" l="1"/>
  <c r="I135" i="25"/>
  <c r="C134" i="25" l="1"/>
  <c r="I134" i="25"/>
  <c r="C133" i="25" l="1"/>
  <c r="I133" i="25"/>
  <c r="C132" i="25" l="1"/>
  <c r="I132" i="25"/>
  <c r="C131" i="25" l="1"/>
  <c r="I131" i="25"/>
  <c r="C130" i="25" l="1"/>
  <c r="I130" i="25"/>
  <c r="C129" i="25" l="1"/>
  <c r="I129" i="25"/>
  <c r="C128" i="25" l="1"/>
  <c r="I128" i="25"/>
  <c r="C127" i="25" l="1"/>
  <c r="I127" i="25"/>
  <c r="C126" i="25" l="1"/>
  <c r="I126" i="25"/>
  <c r="C125" i="25" l="1"/>
  <c r="I125" i="25"/>
  <c r="C124" i="25" l="1"/>
  <c r="I124" i="25"/>
  <c r="C123" i="25" l="1"/>
  <c r="I123" i="25"/>
  <c r="C122" i="25" l="1"/>
  <c r="I122" i="25"/>
  <c r="C121" i="25" l="1"/>
  <c r="I121" i="25"/>
  <c r="C120" i="25" l="1"/>
  <c r="I120" i="25"/>
  <c r="C119" i="25" l="1"/>
  <c r="I119" i="25"/>
  <c r="C118" i="25" l="1"/>
  <c r="I118" i="25"/>
  <c r="C117" i="25" l="1"/>
  <c r="I117" i="25"/>
  <c r="C116" i="25" l="1"/>
  <c r="I116" i="25"/>
  <c r="C115" i="25" l="1"/>
  <c r="I115" i="25"/>
  <c r="C114" i="25" l="1"/>
  <c r="I114" i="25"/>
  <c r="C113" i="25" l="1"/>
  <c r="I113" i="25"/>
  <c r="C112" i="25" l="1"/>
  <c r="I112" i="25"/>
  <c r="C111" i="25" l="1"/>
  <c r="I111" i="25"/>
  <c r="C110" i="25" l="1"/>
  <c r="I110" i="25"/>
  <c r="C109" i="25" l="1"/>
  <c r="I109" i="25"/>
  <c r="C108" i="25" l="1"/>
  <c r="I108" i="25"/>
  <c r="C107" i="25" l="1"/>
  <c r="I107" i="25"/>
  <c r="C106" i="25" l="1"/>
  <c r="I106" i="25"/>
  <c r="C105" i="25" l="1"/>
  <c r="I105" i="25"/>
  <c r="C104" i="25" l="1"/>
  <c r="I104" i="25"/>
  <c r="C103" i="25" l="1"/>
  <c r="I103" i="25"/>
  <c r="C102" i="25" l="1"/>
  <c r="I102" i="25"/>
  <c r="C101" i="25" l="1"/>
  <c r="I101" i="25"/>
  <c r="C100" i="25" l="1"/>
  <c r="I100" i="25"/>
  <c r="C98" i="25" l="1"/>
  <c r="I98" i="25"/>
  <c r="C99" i="25"/>
  <c r="I99" i="25"/>
  <c r="C97" i="25" l="1"/>
  <c r="I97" i="25"/>
  <c r="C96" i="25" l="1"/>
  <c r="I96" i="25"/>
  <c r="C95" i="25" l="1"/>
  <c r="I95" i="25"/>
  <c r="C94" i="25" l="1"/>
  <c r="I94" i="25"/>
  <c r="C93" i="25" l="1"/>
  <c r="I93" i="25"/>
  <c r="C92" i="25" l="1"/>
  <c r="I92" i="25"/>
  <c r="C91" i="25" l="1"/>
  <c r="I91" i="25"/>
  <c r="C90" i="25" l="1"/>
  <c r="I90" i="25"/>
  <c r="C89" i="25" l="1"/>
  <c r="I89" i="25"/>
  <c r="C88" i="25" l="1"/>
  <c r="I88" i="25"/>
  <c r="C87" i="25" l="1"/>
  <c r="I87" i="25"/>
  <c r="C86" i="25" l="1"/>
  <c r="I86" i="25"/>
  <c r="C85" i="25" l="1"/>
  <c r="I85" i="25"/>
  <c r="C84" i="25" l="1"/>
  <c r="I84" i="25"/>
  <c r="C83" i="25" l="1"/>
  <c r="I83" i="25"/>
  <c r="C82" i="25" l="1"/>
  <c r="I82" i="25"/>
  <c r="C81" i="25" l="1"/>
  <c r="I81" i="25"/>
  <c r="C80" i="25" l="1"/>
  <c r="I80" i="25"/>
  <c r="C79" i="25" l="1"/>
  <c r="I76" i="25"/>
  <c r="I77" i="25"/>
  <c r="I78" i="25"/>
  <c r="I79" i="25"/>
  <c r="C72" i="25"/>
  <c r="I72" i="25"/>
  <c r="C76" i="25"/>
  <c r="C77" i="25"/>
  <c r="C78" i="25"/>
  <c r="C75" i="25" l="1"/>
  <c r="I75" i="25"/>
  <c r="C74" i="25" l="1"/>
  <c r="I74" i="25"/>
  <c r="C73" i="25" l="1"/>
  <c r="I73" i="25"/>
  <c r="C71" i="25" l="1"/>
  <c r="I71" i="25"/>
  <c r="C70" i="25" l="1"/>
  <c r="I70" i="25"/>
  <c r="C69" i="25" l="1"/>
  <c r="I69" i="25"/>
  <c r="C68" i="25" l="1"/>
  <c r="I68" i="25"/>
  <c r="C67" i="25" l="1"/>
  <c r="I67" i="25"/>
  <c r="C66" i="25" l="1"/>
  <c r="I66" i="25"/>
  <c r="C65" i="25" l="1"/>
  <c r="I65" i="25"/>
  <c r="C64" i="25" l="1"/>
  <c r="I64" i="25"/>
  <c r="C63" i="25" l="1"/>
  <c r="I63" i="25"/>
  <c r="C62" i="25" l="1"/>
  <c r="I62" i="25"/>
  <c r="C61" i="25" l="1"/>
  <c r="I61" i="25"/>
  <c r="C60" i="25" l="1"/>
  <c r="I60" i="25"/>
  <c r="C59" i="25" l="1"/>
  <c r="I59" i="25"/>
  <c r="C58" i="25" l="1"/>
  <c r="I58" i="25"/>
  <c r="C57" i="25" l="1"/>
  <c r="I57" i="25"/>
  <c r="C56" i="25" l="1"/>
  <c r="I56" i="25"/>
  <c r="C55" i="25" l="1"/>
  <c r="I55" i="25"/>
  <c r="C54" i="25" l="1"/>
  <c r="I54" i="25"/>
  <c r="C53" i="25" l="1"/>
  <c r="I53" i="25"/>
  <c r="C52" i="25" l="1"/>
  <c r="I52" i="25"/>
  <c r="C51" i="25" l="1"/>
  <c r="I51" i="25"/>
  <c r="C50" i="25" l="1"/>
  <c r="I50" i="25"/>
  <c r="J6" i="29" l="1"/>
  <c r="J7" i="29"/>
  <c r="J8" i="29"/>
  <c r="G7" i="29"/>
  <c r="G8" i="29"/>
  <c r="G9" i="29"/>
  <c r="C49" i="25" l="1"/>
  <c r="I49" i="25"/>
  <c r="C41" i="43" l="1"/>
  <c r="C42" i="43"/>
  <c r="D41" i="43"/>
  <c r="D42" i="43"/>
  <c r="E41" i="43"/>
  <c r="E42" i="43"/>
  <c r="F41" i="43"/>
  <c r="F42" i="43"/>
  <c r="C43" i="43"/>
  <c r="C44" i="43"/>
  <c r="D43" i="43"/>
  <c r="D44" i="43"/>
  <c r="E43" i="43"/>
  <c r="E44" i="43"/>
  <c r="F43" i="43"/>
  <c r="F44" i="43"/>
  <c r="I48" i="25" l="1"/>
  <c r="C48" i="25"/>
  <c r="C47" i="25" l="1"/>
  <c r="I47" i="25"/>
  <c r="C38" i="43" l="1"/>
  <c r="D38" i="43"/>
  <c r="E38" i="43"/>
  <c r="F38" i="43"/>
  <c r="C39" i="43"/>
  <c r="C40" i="43"/>
  <c r="D39" i="43"/>
  <c r="D40" i="43"/>
  <c r="E39" i="43"/>
  <c r="E40" i="43"/>
  <c r="F39" i="43"/>
  <c r="F40" i="43"/>
  <c r="C33" i="43"/>
  <c r="C34" i="43"/>
  <c r="D33" i="43"/>
  <c r="D34" i="43"/>
  <c r="E33" i="43"/>
  <c r="E34" i="43"/>
  <c r="F33" i="43"/>
  <c r="F34" i="43"/>
  <c r="C35" i="43"/>
  <c r="C36" i="43"/>
  <c r="D35" i="43"/>
  <c r="D36" i="43"/>
  <c r="E35" i="43"/>
  <c r="E36" i="43"/>
  <c r="F35" i="43"/>
  <c r="F36" i="43"/>
  <c r="C46" i="25" l="1"/>
  <c r="I46" i="25"/>
  <c r="C31" i="43" l="1"/>
  <c r="C32" i="43"/>
  <c r="D31" i="43"/>
  <c r="D32" i="43"/>
  <c r="E31" i="43"/>
  <c r="E32" i="43"/>
  <c r="F31" i="43"/>
  <c r="F32" i="43"/>
  <c r="C45" i="25" l="1"/>
  <c r="I45" i="25"/>
  <c r="C30" i="43" l="1"/>
  <c r="D30" i="43"/>
  <c r="E30" i="43"/>
  <c r="F30" i="43"/>
  <c r="C37" i="43"/>
  <c r="D37" i="43"/>
  <c r="E37" i="43"/>
  <c r="F37" i="43"/>
  <c r="C29" i="43"/>
  <c r="D29" i="43"/>
  <c r="E29" i="43"/>
  <c r="F29" i="43"/>
  <c r="C28" i="43"/>
  <c r="D28" i="43"/>
  <c r="E28" i="43"/>
  <c r="F28" i="43"/>
  <c r="C26" i="43" l="1"/>
  <c r="D26" i="43"/>
  <c r="E26" i="43"/>
  <c r="F26" i="43"/>
  <c r="C27" i="43"/>
  <c r="D27" i="43"/>
  <c r="E27" i="43"/>
  <c r="F27" i="43"/>
  <c r="C44" i="25" l="1"/>
  <c r="I44" i="25"/>
  <c r="C43" i="25" l="1"/>
  <c r="I43" i="25"/>
  <c r="C42" i="25" l="1"/>
  <c r="I42" i="25"/>
  <c r="C41" i="25" l="1"/>
  <c r="I41" i="25"/>
  <c r="C40" i="25" l="1"/>
  <c r="I40" i="25"/>
  <c r="J5" i="29" l="1"/>
  <c r="G5" i="29"/>
  <c r="G6" i="29"/>
  <c r="C39" i="25" l="1"/>
  <c r="I39" i="25"/>
  <c r="C38" i="25" l="1"/>
  <c r="I38" i="25"/>
  <c r="C37" i="25" l="1"/>
  <c r="I37" i="25"/>
  <c r="C36" i="25" l="1"/>
  <c r="I36" i="25"/>
  <c r="C35" i="25" l="1"/>
  <c r="I35" i="25"/>
  <c r="C34" i="25" l="1"/>
  <c r="I34" i="25"/>
  <c r="C33" i="25" l="1"/>
  <c r="I33" i="25"/>
  <c r="C32" i="25" l="1"/>
  <c r="I32" i="25"/>
  <c r="J4" i="29" l="1"/>
  <c r="J3" i="29"/>
  <c r="J2" i="29"/>
  <c r="J1" i="29"/>
  <c r="C31" i="25" l="1"/>
  <c r="I31" i="25"/>
  <c r="C30" i="25" l="1"/>
  <c r="I30" i="25"/>
  <c r="C29" i="25" l="1"/>
  <c r="I29" i="25"/>
  <c r="C24" i="43" l="1"/>
  <c r="C25" i="43"/>
  <c r="D24" i="43"/>
  <c r="D25" i="43"/>
  <c r="E24" i="43"/>
  <c r="E25" i="43"/>
  <c r="F24" i="43"/>
  <c r="F25" i="43"/>
  <c r="C28" i="25" l="1"/>
  <c r="I28" i="25"/>
  <c r="C21" i="43" l="1"/>
  <c r="C22" i="43"/>
  <c r="D21" i="43"/>
  <c r="D22" i="43"/>
  <c r="E21" i="43"/>
  <c r="E22" i="43"/>
  <c r="F21" i="43"/>
  <c r="F22" i="43"/>
  <c r="C19" i="43" l="1"/>
  <c r="C20" i="43"/>
  <c r="D19" i="43"/>
  <c r="D20" i="43"/>
  <c r="E19" i="43"/>
  <c r="E20" i="43"/>
  <c r="F19" i="43"/>
  <c r="F20" i="43"/>
  <c r="C23" i="43"/>
  <c r="D23" i="43"/>
  <c r="E23" i="43"/>
  <c r="F23" i="43"/>
  <c r="C27" i="25" l="1"/>
  <c r="I27" i="25"/>
  <c r="C26" i="25" l="1"/>
  <c r="I26" i="25"/>
  <c r="C25" i="25" l="1"/>
  <c r="I25" i="25"/>
  <c r="C23" i="25" l="1"/>
  <c r="I23" i="25"/>
  <c r="C24" i="25"/>
  <c r="I24" i="25"/>
  <c r="C22" i="25" l="1"/>
  <c r="I22" i="25"/>
  <c r="C21" i="25" l="1"/>
  <c r="I21" i="25"/>
  <c r="C20" i="25" l="1"/>
  <c r="I20" i="25"/>
  <c r="C19" i="25" l="1"/>
  <c r="I19" i="25"/>
  <c r="C18" i="25" l="1"/>
  <c r="I18" i="25"/>
  <c r="C17" i="25" l="1"/>
  <c r="I17" i="25"/>
  <c r="C16" i="25" l="1"/>
  <c r="I16" i="25"/>
  <c r="C15" i="25" l="1"/>
  <c r="I15" i="25"/>
  <c r="C14" i="25" l="1"/>
  <c r="I14" i="25"/>
  <c r="C13" i="25" l="1"/>
  <c r="I13" i="25"/>
  <c r="C12" i="25" l="1"/>
  <c r="I12" i="25"/>
  <c r="C11" i="25" l="1"/>
  <c r="I11" i="25"/>
  <c r="C10" i="25" l="1"/>
  <c r="I10" i="25"/>
  <c r="C9" i="25" l="1"/>
  <c r="I9" i="25"/>
  <c r="C8" i="25" l="1"/>
  <c r="I8" i="25"/>
  <c r="C7" i="25" l="1"/>
  <c r="I7" i="25"/>
  <c r="C6" i="25" l="1"/>
  <c r="I6" i="25"/>
  <c r="C5" i="25" l="1"/>
  <c r="I5" i="25"/>
  <c r="C4" i="25" l="1"/>
  <c r="I4" i="25"/>
  <c r="C3" i="25" l="1"/>
  <c r="I3" i="25"/>
  <c r="K22" i="59" l="1"/>
  <c r="W5" i="67" l="1"/>
  <c r="U5" i="67"/>
  <c r="AE5" i="67" l="1"/>
  <c r="AF5" i="67"/>
  <c r="Y5" i="67"/>
  <c r="AK5" i="67"/>
  <c r="X5" i="67"/>
  <c r="AJ5" i="67"/>
  <c r="AG5" i="67"/>
  <c r="Z5" i="67"/>
  <c r="AD5" i="67"/>
  <c r="AL5" i="67"/>
  <c r="AA5" i="67"/>
  <c r="AH5" i="67" l="1"/>
  <c r="AB5" i="67"/>
  <c r="AM5" i="67"/>
  <c r="AI5" i="67" l="1"/>
  <c r="AC5" i="67"/>
  <c r="M24" i="46" l="1"/>
  <c r="G177" i="60"/>
  <c r="M23" i="46"/>
  <c r="C92" i="66"/>
  <c r="K91" i="45"/>
  <c r="O101" i="45"/>
  <c r="P91" i="45"/>
  <c r="N91" i="45"/>
  <c r="K64" i="45"/>
  <c r="O41" i="45"/>
  <c r="P36" i="45"/>
  <c r="N41" i="45"/>
  <c r="K70" i="45"/>
  <c r="N45" i="45"/>
  <c r="O87" i="45"/>
  <c r="P87" i="45"/>
  <c r="N87" i="45"/>
  <c r="K87" i="45"/>
  <c r="O109" i="45"/>
  <c r="O102" i="45"/>
  <c r="P48" i="45"/>
  <c r="K104" i="45"/>
  <c r="K102" i="45"/>
  <c r="O66" i="45"/>
  <c r="P85" i="45"/>
  <c r="M85" i="46"/>
  <c r="K56" i="45"/>
  <c r="C7" i="8"/>
  <c r="C8" i="8"/>
  <c r="C9" i="8"/>
  <c r="C10" i="8"/>
  <c r="C11" i="8"/>
  <c r="C12" i="8"/>
  <c r="C13" i="8"/>
  <c r="C14" i="8"/>
  <c r="G2" i="29"/>
  <c r="G3" i="29"/>
  <c r="G4" i="29"/>
  <c r="O90" i="45"/>
  <c r="P57" i="45"/>
  <c r="N90" i="45"/>
  <c r="O84" i="45"/>
  <c r="N84" i="45"/>
  <c r="O46" i="45"/>
  <c r="P49" i="45"/>
  <c r="M84" i="46"/>
  <c r="K90" i="45"/>
  <c r="K84" i="45"/>
  <c r="K49" i="45"/>
  <c r="C90" i="66"/>
  <c r="C91" i="66"/>
  <c r="C49" i="66"/>
  <c r="C50" i="66"/>
  <c r="C51" i="66"/>
  <c r="C52" i="66"/>
  <c r="C53" i="66"/>
  <c r="C54" i="66"/>
  <c r="C55" i="66"/>
  <c r="C82" i="66"/>
  <c r="C83" i="66"/>
  <c r="C89" i="66"/>
  <c r="C46" i="66"/>
  <c r="C47" i="66"/>
  <c r="C48" i="66"/>
  <c r="C56" i="66"/>
  <c r="C45" i="66"/>
  <c r="C44" i="66"/>
  <c r="C43" i="66"/>
  <c r="C42" i="66"/>
  <c r="C41" i="66"/>
  <c r="C40" i="66"/>
  <c r="C39" i="66"/>
  <c r="C38" i="66"/>
  <c r="C37" i="66"/>
  <c r="C36" i="66"/>
  <c r="C35" i="66"/>
  <c r="C34" i="66"/>
  <c r="C33" i="66"/>
  <c r="C32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2" i="66"/>
  <c r="C11" i="66"/>
  <c r="C10" i="66"/>
  <c r="C9" i="66"/>
  <c r="C8" i="66"/>
  <c r="G1" i="29"/>
  <c r="F41" i="45"/>
  <c r="F42" i="45"/>
  <c r="F43" i="45"/>
  <c r="F44" i="45"/>
  <c r="F45" i="45"/>
  <c r="F46" i="45"/>
  <c r="F47" i="45"/>
  <c r="F48" i="45"/>
  <c r="F49" i="45"/>
  <c r="F50" i="45"/>
  <c r="F51" i="45"/>
  <c r="F52" i="45"/>
  <c r="F53" i="45"/>
  <c r="F54" i="45"/>
  <c r="F55" i="45"/>
  <c r="F56" i="45"/>
  <c r="F57" i="45"/>
  <c r="F58" i="45"/>
  <c r="F59" i="45"/>
  <c r="F60" i="45"/>
  <c r="F61" i="45"/>
  <c r="F62" i="45"/>
  <c r="F63" i="45"/>
  <c r="F64" i="45"/>
  <c r="F65" i="45"/>
  <c r="F66" i="45"/>
  <c r="F67" i="45"/>
  <c r="F68" i="45"/>
  <c r="F69" i="45"/>
  <c r="F70" i="45"/>
  <c r="F71" i="45"/>
  <c r="F72" i="45"/>
  <c r="F73" i="45"/>
  <c r="F74" i="45"/>
  <c r="F75" i="45"/>
  <c r="F76" i="45"/>
  <c r="F77" i="45"/>
  <c r="F78" i="45"/>
  <c r="F79" i="45"/>
  <c r="F80" i="45"/>
  <c r="F81" i="45"/>
  <c r="F82" i="45"/>
  <c r="F83" i="45"/>
  <c r="F84" i="45"/>
  <c r="F85" i="45"/>
  <c r="F86" i="45"/>
  <c r="F87" i="45"/>
  <c r="F88" i="45"/>
  <c r="F89" i="45"/>
  <c r="F90" i="45"/>
  <c r="F91" i="45"/>
  <c r="F92" i="45"/>
  <c r="F93" i="45"/>
  <c r="F94" i="45"/>
  <c r="F95" i="45"/>
  <c r="F96" i="45"/>
  <c r="F97" i="45"/>
  <c r="F98" i="45"/>
  <c r="F99" i="45"/>
  <c r="F100" i="45"/>
  <c r="F101" i="45"/>
  <c r="F102" i="45"/>
  <c r="F103" i="45"/>
  <c r="F104" i="45"/>
  <c r="F105" i="45"/>
  <c r="F106" i="45"/>
  <c r="F107" i="45"/>
  <c r="F108" i="45"/>
  <c r="F109" i="45"/>
  <c r="G41" i="45"/>
  <c r="G42" i="45"/>
  <c r="G43" i="45"/>
  <c r="G44" i="45"/>
  <c r="G45" i="45"/>
  <c r="G46" i="45"/>
  <c r="G47" i="45"/>
  <c r="G48" i="45"/>
  <c r="G49" i="45"/>
  <c r="G50" i="45"/>
  <c r="G51" i="45"/>
  <c r="G52" i="45"/>
  <c r="G53" i="45"/>
  <c r="G54" i="45"/>
  <c r="G55" i="45"/>
  <c r="G56" i="45"/>
  <c r="G57" i="45"/>
  <c r="G58" i="45"/>
  <c r="G59" i="45"/>
  <c r="G60" i="45"/>
  <c r="G61" i="45"/>
  <c r="G62" i="45"/>
  <c r="G63" i="45"/>
  <c r="G64" i="45"/>
  <c r="G65" i="45"/>
  <c r="G66" i="45"/>
  <c r="G67" i="45"/>
  <c r="G68" i="45"/>
  <c r="G69" i="45"/>
  <c r="G70" i="45"/>
  <c r="G71" i="45"/>
  <c r="G72" i="45"/>
  <c r="G73" i="45"/>
  <c r="G74" i="45"/>
  <c r="G75" i="45"/>
  <c r="G76" i="45"/>
  <c r="G77" i="45"/>
  <c r="G78" i="45"/>
  <c r="G79" i="45"/>
  <c r="G80" i="45"/>
  <c r="G81" i="45"/>
  <c r="G82" i="45"/>
  <c r="G83" i="45"/>
  <c r="G84" i="45"/>
  <c r="G85" i="45"/>
  <c r="G86" i="45"/>
  <c r="G87" i="45"/>
  <c r="G88" i="45"/>
  <c r="G89" i="45"/>
  <c r="G90" i="45"/>
  <c r="G91" i="45"/>
  <c r="G92" i="45"/>
  <c r="G93" i="45"/>
  <c r="G94" i="45"/>
  <c r="G95" i="45"/>
  <c r="G96" i="45"/>
  <c r="G97" i="45"/>
  <c r="G98" i="45"/>
  <c r="G99" i="45"/>
  <c r="G100" i="45"/>
  <c r="G101" i="45"/>
  <c r="G102" i="45"/>
  <c r="G103" i="45"/>
  <c r="G104" i="45"/>
  <c r="G105" i="45"/>
  <c r="G106" i="45"/>
  <c r="G107" i="45"/>
  <c r="G108" i="45"/>
  <c r="G109" i="45"/>
  <c r="H41" i="45"/>
  <c r="H42" i="45"/>
  <c r="H43" i="45"/>
  <c r="H44" i="45"/>
  <c r="H45" i="45"/>
  <c r="H46" i="45"/>
  <c r="H47" i="45"/>
  <c r="H48" i="45"/>
  <c r="H49" i="45"/>
  <c r="H50" i="45"/>
  <c r="H51" i="45"/>
  <c r="H52" i="45"/>
  <c r="H53" i="45"/>
  <c r="H54" i="45"/>
  <c r="H55" i="45"/>
  <c r="H56" i="45"/>
  <c r="H57" i="45"/>
  <c r="H58" i="45"/>
  <c r="H59" i="45"/>
  <c r="H60" i="45"/>
  <c r="H61" i="45"/>
  <c r="H62" i="45"/>
  <c r="H63" i="45"/>
  <c r="H64" i="45"/>
  <c r="H65" i="45"/>
  <c r="H66" i="45"/>
  <c r="H67" i="45"/>
  <c r="H68" i="45"/>
  <c r="H69" i="45"/>
  <c r="H70" i="45"/>
  <c r="H71" i="45"/>
  <c r="H72" i="45"/>
  <c r="H73" i="45"/>
  <c r="H74" i="45"/>
  <c r="H75" i="45"/>
  <c r="H76" i="45"/>
  <c r="H77" i="45"/>
  <c r="H78" i="45"/>
  <c r="H79" i="45"/>
  <c r="H80" i="45"/>
  <c r="H81" i="45"/>
  <c r="H82" i="45"/>
  <c r="H83" i="45"/>
  <c r="H84" i="45"/>
  <c r="H85" i="45"/>
  <c r="H86" i="45"/>
  <c r="H87" i="45"/>
  <c r="H88" i="45"/>
  <c r="H89" i="45"/>
  <c r="H90" i="45"/>
  <c r="H91" i="45"/>
  <c r="H92" i="45"/>
  <c r="H93" i="45"/>
  <c r="H94" i="45"/>
  <c r="H95" i="45"/>
  <c r="H96" i="45"/>
  <c r="H97" i="45"/>
  <c r="H98" i="45"/>
  <c r="H99" i="45"/>
  <c r="H100" i="45"/>
  <c r="H101" i="45"/>
  <c r="H102" i="45"/>
  <c r="H103" i="45"/>
  <c r="H104" i="45"/>
  <c r="H105" i="45"/>
  <c r="H106" i="45"/>
  <c r="H107" i="45"/>
  <c r="H108" i="45"/>
  <c r="H109" i="45"/>
  <c r="L41" i="45"/>
  <c r="L42" i="45"/>
  <c r="L43" i="45"/>
  <c r="L44" i="45"/>
  <c r="L45" i="45"/>
  <c r="L46" i="45"/>
  <c r="L47" i="45"/>
  <c r="L48" i="45"/>
  <c r="L49" i="45"/>
  <c r="L50" i="45"/>
  <c r="L51" i="45"/>
  <c r="L52" i="45"/>
  <c r="L53" i="45"/>
  <c r="L54" i="45"/>
  <c r="L55" i="45"/>
  <c r="L56" i="45"/>
  <c r="L57" i="45"/>
  <c r="L58" i="45"/>
  <c r="L59" i="45"/>
  <c r="L60" i="45"/>
  <c r="L61" i="45"/>
  <c r="L62" i="45"/>
  <c r="L63" i="45"/>
  <c r="L64" i="45"/>
  <c r="L65" i="45"/>
  <c r="L66" i="45"/>
  <c r="L67" i="45"/>
  <c r="L68" i="45"/>
  <c r="L69" i="45"/>
  <c r="L70" i="45"/>
  <c r="L71" i="45"/>
  <c r="L72" i="45"/>
  <c r="L73" i="45"/>
  <c r="L74" i="45"/>
  <c r="L75" i="45"/>
  <c r="L76" i="45"/>
  <c r="L77" i="45"/>
  <c r="L78" i="45"/>
  <c r="L79" i="45"/>
  <c r="L80" i="45"/>
  <c r="L81" i="45"/>
  <c r="L82" i="45"/>
  <c r="L83" i="45"/>
  <c r="L84" i="45"/>
  <c r="L85" i="45"/>
  <c r="L86" i="45"/>
  <c r="L87" i="45"/>
  <c r="L88" i="45"/>
  <c r="L89" i="45"/>
  <c r="L90" i="45"/>
  <c r="L91" i="45"/>
  <c r="L92" i="45"/>
  <c r="L93" i="45"/>
  <c r="L94" i="45"/>
  <c r="L95" i="45"/>
  <c r="L96" i="45"/>
  <c r="L97" i="45"/>
  <c r="L98" i="45"/>
  <c r="L99" i="45"/>
  <c r="L100" i="45"/>
  <c r="L101" i="45"/>
  <c r="L102" i="45"/>
  <c r="L103" i="45"/>
  <c r="L104" i="45"/>
  <c r="L105" i="45"/>
  <c r="L106" i="45"/>
  <c r="L107" i="45"/>
  <c r="L108" i="45"/>
  <c r="L109" i="45"/>
  <c r="C32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C109" i="44"/>
  <c r="E32" i="44"/>
  <c r="E33" i="44"/>
  <c r="E34" i="44"/>
  <c r="E35" i="44"/>
  <c r="E36" i="44"/>
  <c r="E37" i="44"/>
  <c r="E38" i="44"/>
  <c r="E39" i="44"/>
  <c r="E40" i="44"/>
  <c r="E41" i="44"/>
  <c r="E42" i="44"/>
  <c r="E43" i="44"/>
  <c r="E44" i="44"/>
  <c r="E45" i="44"/>
  <c r="E46" i="44"/>
  <c r="E47" i="44"/>
  <c r="E48" i="44"/>
  <c r="E49" i="44"/>
  <c r="E50" i="44"/>
  <c r="E51" i="44"/>
  <c r="E52" i="44"/>
  <c r="E53" i="44"/>
  <c r="E54" i="44"/>
  <c r="E55" i="44"/>
  <c r="E56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E70" i="44"/>
  <c r="E71" i="44"/>
  <c r="E72" i="44"/>
  <c r="E73" i="44"/>
  <c r="E74" i="44"/>
  <c r="E75" i="44"/>
  <c r="E76" i="44"/>
  <c r="E77" i="44"/>
  <c r="E78" i="44"/>
  <c r="E79" i="44"/>
  <c r="E80" i="44"/>
  <c r="E81" i="44"/>
  <c r="E82" i="44"/>
  <c r="E83" i="44"/>
  <c r="E84" i="44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100" i="44"/>
  <c r="E101" i="44"/>
  <c r="E102" i="44"/>
  <c r="E103" i="44"/>
  <c r="E104" i="44"/>
  <c r="E105" i="44"/>
  <c r="E106" i="44"/>
  <c r="E107" i="44"/>
  <c r="E108" i="44"/>
  <c r="E109" i="44"/>
  <c r="G32" i="44"/>
  <c r="K32" i="44" s="1"/>
  <c r="G33" i="44"/>
  <c r="K33" i="44" s="1"/>
  <c r="G34" i="44"/>
  <c r="K34" i="44" s="1"/>
  <c r="G35" i="44"/>
  <c r="K35" i="44" s="1"/>
  <c r="G36" i="44"/>
  <c r="K36" i="44" s="1"/>
  <c r="G37" i="44"/>
  <c r="K37" i="44" s="1"/>
  <c r="G38" i="44"/>
  <c r="K38" i="44" s="1"/>
  <c r="G39" i="44"/>
  <c r="K39" i="44" s="1"/>
  <c r="G40" i="44"/>
  <c r="K40" i="44" s="1"/>
  <c r="G41" i="44"/>
  <c r="K41" i="44" s="1"/>
  <c r="G42" i="44"/>
  <c r="K42" i="44" s="1"/>
  <c r="G43" i="44"/>
  <c r="K43" i="44" s="1"/>
  <c r="G44" i="44"/>
  <c r="K44" i="44" s="1"/>
  <c r="G45" i="44"/>
  <c r="K45" i="44" s="1"/>
  <c r="G46" i="44"/>
  <c r="K46" i="44" s="1"/>
  <c r="G47" i="44"/>
  <c r="K47" i="44" s="1"/>
  <c r="G48" i="44"/>
  <c r="K48" i="44" s="1"/>
  <c r="G49" i="44"/>
  <c r="K49" i="44" s="1"/>
  <c r="G50" i="44"/>
  <c r="K50" i="44" s="1"/>
  <c r="G51" i="44"/>
  <c r="K51" i="44" s="1"/>
  <c r="G52" i="44"/>
  <c r="K52" i="44" s="1"/>
  <c r="G53" i="44"/>
  <c r="K53" i="44" s="1"/>
  <c r="G54" i="44"/>
  <c r="K54" i="44" s="1"/>
  <c r="G55" i="44"/>
  <c r="K55" i="44" s="1"/>
  <c r="G56" i="44"/>
  <c r="K56" i="44" s="1"/>
  <c r="G57" i="44"/>
  <c r="K57" i="44" s="1"/>
  <c r="G58" i="44"/>
  <c r="K58" i="44" s="1"/>
  <c r="G59" i="44"/>
  <c r="K59" i="44" s="1"/>
  <c r="G60" i="44"/>
  <c r="K60" i="44" s="1"/>
  <c r="G61" i="44"/>
  <c r="K61" i="44" s="1"/>
  <c r="G62" i="44"/>
  <c r="K62" i="44" s="1"/>
  <c r="G63" i="44"/>
  <c r="K63" i="44" s="1"/>
  <c r="G64" i="44"/>
  <c r="K64" i="44" s="1"/>
  <c r="G65" i="44"/>
  <c r="K65" i="44" s="1"/>
  <c r="G66" i="44"/>
  <c r="K66" i="44" s="1"/>
  <c r="G67" i="44"/>
  <c r="K67" i="44" s="1"/>
  <c r="G68" i="44"/>
  <c r="K68" i="44" s="1"/>
  <c r="G69" i="44"/>
  <c r="K69" i="44" s="1"/>
  <c r="G70" i="44"/>
  <c r="K70" i="44" s="1"/>
  <c r="G71" i="44"/>
  <c r="K71" i="44" s="1"/>
  <c r="G72" i="44"/>
  <c r="K72" i="44" s="1"/>
  <c r="G73" i="44"/>
  <c r="K73" i="44" s="1"/>
  <c r="G74" i="44"/>
  <c r="K74" i="44" s="1"/>
  <c r="G75" i="44"/>
  <c r="K75" i="44" s="1"/>
  <c r="G76" i="44"/>
  <c r="K76" i="44" s="1"/>
  <c r="G77" i="44"/>
  <c r="K77" i="44" s="1"/>
  <c r="G78" i="44"/>
  <c r="K78" i="44" s="1"/>
  <c r="G79" i="44"/>
  <c r="K79" i="44" s="1"/>
  <c r="G80" i="44"/>
  <c r="K80" i="44" s="1"/>
  <c r="G81" i="44"/>
  <c r="K81" i="44" s="1"/>
  <c r="G82" i="44"/>
  <c r="K82" i="44" s="1"/>
  <c r="G83" i="44"/>
  <c r="K83" i="44" s="1"/>
  <c r="G84" i="44"/>
  <c r="K84" i="44" s="1"/>
  <c r="G85" i="44"/>
  <c r="K85" i="44" s="1"/>
  <c r="G86" i="44"/>
  <c r="K86" i="44" s="1"/>
  <c r="G87" i="44"/>
  <c r="K87" i="44" s="1"/>
  <c r="G88" i="44"/>
  <c r="K88" i="44" s="1"/>
  <c r="G89" i="44"/>
  <c r="K89" i="44" s="1"/>
  <c r="G90" i="44"/>
  <c r="K90" i="44" s="1"/>
  <c r="G91" i="44"/>
  <c r="K91" i="44" s="1"/>
  <c r="G92" i="44"/>
  <c r="K92" i="44" s="1"/>
  <c r="G93" i="44"/>
  <c r="K93" i="44" s="1"/>
  <c r="G94" i="44"/>
  <c r="K94" i="44" s="1"/>
  <c r="G95" i="44"/>
  <c r="K95" i="44" s="1"/>
  <c r="G96" i="44"/>
  <c r="K96" i="44" s="1"/>
  <c r="G97" i="44"/>
  <c r="K97" i="44" s="1"/>
  <c r="G98" i="44"/>
  <c r="K98" i="44" s="1"/>
  <c r="G99" i="44"/>
  <c r="K99" i="44" s="1"/>
  <c r="G100" i="44"/>
  <c r="K100" i="44" s="1"/>
  <c r="G101" i="44"/>
  <c r="K101" i="44" s="1"/>
  <c r="G102" i="44"/>
  <c r="K102" i="44" s="1"/>
  <c r="G103" i="44"/>
  <c r="K103" i="44" s="1"/>
  <c r="G104" i="44"/>
  <c r="K104" i="44" s="1"/>
  <c r="G105" i="44"/>
  <c r="K105" i="44" s="1"/>
  <c r="G106" i="44"/>
  <c r="K106" i="44" s="1"/>
  <c r="G107" i="44"/>
  <c r="K107" i="44" s="1"/>
  <c r="G108" i="44"/>
  <c r="K108" i="44" s="1"/>
  <c r="G109" i="44"/>
  <c r="K109" i="44" s="1"/>
  <c r="N64" i="45"/>
  <c r="O104" i="45"/>
  <c r="O81" i="45"/>
  <c r="O76" i="45"/>
  <c r="N76" i="45"/>
  <c r="O92" i="45"/>
  <c r="P92" i="45"/>
  <c r="O82" i="45"/>
  <c r="P82" i="45"/>
  <c r="N82" i="45"/>
  <c r="O83" i="45"/>
  <c r="N83" i="45"/>
  <c r="O79" i="45"/>
  <c r="P79" i="45"/>
  <c r="O96" i="45"/>
  <c r="P96" i="45"/>
  <c r="O98" i="45"/>
  <c r="P98" i="45"/>
  <c r="O97" i="45"/>
  <c r="O77" i="45"/>
  <c r="N77" i="45"/>
  <c r="O108" i="45"/>
  <c r="P108" i="45"/>
  <c r="O86" i="45"/>
  <c r="P86" i="45"/>
  <c r="K92" i="45"/>
  <c r="K82" i="45"/>
  <c r="K83" i="45"/>
  <c r="K79" i="45"/>
  <c r="K96" i="45"/>
  <c r="K98" i="45"/>
  <c r="K97" i="45"/>
  <c r="K89" i="45"/>
  <c r="K77" i="45"/>
  <c r="K108" i="45"/>
  <c r="K86" i="45"/>
  <c r="I82" i="45"/>
  <c r="I92" i="45"/>
  <c r="I97" i="45"/>
  <c r="E88" i="45"/>
  <c r="E108" i="45"/>
  <c r="P108" i="46" s="1"/>
  <c r="J108" i="45"/>
  <c r="E92" i="45"/>
  <c r="J92" i="45"/>
  <c r="E86" i="45"/>
  <c r="J86" i="45"/>
  <c r="E82" i="45"/>
  <c r="J82" i="45"/>
  <c r="E76" i="45"/>
  <c r="J76" i="45"/>
  <c r="N93" i="45"/>
  <c r="P95" i="45"/>
  <c r="O95" i="45"/>
  <c r="N71" i="45"/>
  <c r="O71" i="45"/>
  <c r="O85" i="45"/>
  <c r="P68" i="45"/>
  <c r="O68" i="45"/>
  <c r="N75" i="45"/>
  <c r="P75" i="45"/>
  <c r="O75" i="45"/>
  <c r="N69" i="45"/>
  <c r="P69" i="45"/>
  <c r="O69" i="45"/>
  <c r="P72" i="45"/>
  <c r="O72" i="45"/>
  <c r="O99" i="45"/>
  <c r="K101" i="45"/>
  <c r="K72" i="45"/>
  <c r="K69" i="45"/>
  <c r="K75" i="45"/>
  <c r="K68" i="45"/>
  <c r="K71" i="45"/>
  <c r="K95" i="45"/>
  <c r="I72" i="45"/>
  <c r="I69" i="45"/>
  <c r="J106" i="45"/>
  <c r="E72" i="45"/>
  <c r="J72" i="45"/>
  <c r="E75" i="45"/>
  <c r="J75" i="45"/>
  <c r="J85" i="45"/>
  <c r="E95" i="45"/>
  <c r="J95" i="45"/>
  <c r="E70" i="45"/>
  <c r="E69" i="45"/>
  <c r="J69" i="45"/>
  <c r="P58" i="45"/>
  <c r="P74" i="45"/>
  <c r="O74" i="45"/>
  <c r="P47" i="45"/>
  <c r="O47" i="45"/>
  <c r="N43" i="45"/>
  <c r="P43" i="45"/>
  <c r="O43" i="45"/>
  <c r="N73" i="45"/>
  <c r="P73" i="45"/>
  <c r="O73" i="45"/>
  <c r="N51" i="45"/>
  <c r="P51" i="45"/>
  <c r="O51" i="45"/>
  <c r="O100" i="45"/>
  <c r="I73" i="45"/>
  <c r="I43" i="45"/>
  <c r="I51" i="45"/>
  <c r="E42" i="45"/>
  <c r="E45" i="45"/>
  <c r="E51" i="45"/>
  <c r="J51" i="45"/>
  <c r="E32" i="45"/>
  <c r="E73" i="45"/>
  <c r="J73" i="45"/>
  <c r="E43" i="45"/>
  <c r="J43" i="45"/>
  <c r="K73" i="45"/>
  <c r="K100" i="45"/>
  <c r="K43" i="45"/>
  <c r="K47" i="45"/>
  <c r="K74" i="45"/>
  <c r="K60" i="45"/>
  <c r="E34" i="45"/>
  <c r="E11" i="45"/>
  <c r="E35" i="45"/>
  <c r="K51" i="45"/>
  <c r="K53" i="45"/>
  <c r="O91" i="45"/>
  <c r="E17" i="45"/>
  <c r="E7" i="45"/>
  <c r="E13" i="45"/>
  <c r="E3" i="45"/>
  <c r="C246" i="59"/>
  <c r="C247" i="59"/>
  <c r="C248" i="59"/>
  <c r="C249" i="59"/>
  <c r="C250" i="59"/>
  <c r="C251" i="59"/>
  <c r="C252" i="59"/>
  <c r="C253" i="59"/>
  <c r="C254" i="59"/>
  <c r="C255" i="59"/>
  <c r="C256" i="59"/>
  <c r="C257" i="59"/>
  <c r="C258" i="59"/>
  <c r="C259" i="59"/>
  <c r="C260" i="59"/>
  <c r="C261" i="59"/>
  <c r="C262" i="59"/>
  <c r="C263" i="59"/>
  <c r="C264" i="59"/>
  <c r="C265" i="59"/>
  <c r="C266" i="59"/>
  <c r="C267" i="59"/>
  <c r="C268" i="59"/>
  <c r="C269" i="59"/>
  <c r="C270" i="59"/>
  <c r="C271" i="59"/>
  <c r="C272" i="59"/>
  <c r="D246" i="59"/>
  <c r="E246" i="59" s="1"/>
  <c r="D247" i="59"/>
  <c r="E247" i="59" s="1"/>
  <c r="D248" i="59"/>
  <c r="E248" i="59" s="1"/>
  <c r="D249" i="59"/>
  <c r="E249" i="59" s="1"/>
  <c r="D250" i="59"/>
  <c r="E250" i="59" s="1"/>
  <c r="D251" i="59"/>
  <c r="E251" i="59" s="1"/>
  <c r="D252" i="59"/>
  <c r="E252" i="59" s="1"/>
  <c r="D253" i="59"/>
  <c r="E253" i="59" s="1"/>
  <c r="D254" i="59"/>
  <c r="E254" i="59" s="1"/>
  <c r="D255" i="59"/>
  <c r="E255" i="59" s="1"/>
  <c r="D256" i="59"/>
  <c r="E256" i="59" s="1"/>
  <c r="D257" i="59"/>
  <c r="E257" i="59" s="1"/>
  <c r="D258" i="59"/>
  <c r="E258" i="59" s="1"/>
  <c r="D259" i="59"/>
  <c r="E259" i="59" s="1"/>
  <c r="D260" i="59"/>
  <c r="E260" i="59" s="1"/>
  <c r="D261" i="59"/>
  <c r="E261" i="59" s="1"/>
  <c r="D262" i="59"/>
  <c r="E262" i="59" s="1"/>
  <c r="D263" i="59"/>
  <c r="E263" i="59" s="1"/>
  <c r="D264" i="59"/>
  <c r="E264" i="59" s="1"/>
  <c r="D265" i="59"/>
  <c r="E265" i="59" s="1"/>
  <c r="D266" i="59"/>
  <c r="E266" i="59" s="1"/>
  <c r="D267" i="59"/>
  <c r="E267" i="59" s="1"/>
  <c r="D268" i="59"/>
  <c r="E268" i="59" s="1"/>
  <c r="D269" i="59"/>
  <c r="E269" i="59" s="1"/>
  <c r="D270" i="59"/>
  <c r="E270" i="59" s="1"/>
  <c r="D271" i="59"/>
  <c r="E271" i="59" s="1"/>
  <c r="D272" i="59"/>
  <c r="E272" i="59" s="1"/>
  <c r="F246" i="59"/>
  <c r="G246" i="59" s="1"/>
  <c r="F247" i="59"/>
  <c r="G247" i="59" s="1"/>
  <c r="F248" i="59"/>
  <c r="G248" i="59" s="1"/>
  <c r="F249" i="59"/>
  <c r="G249" i="59" s="1"/>
  <c r="F250" i="59"/>
  <c r="G250" i="59" s="1"/>
  <c r="F251" i="59"/>
  <c r="G251" i="59" s="1"/>
  <c r="F252" i="59"/>
  <c r="G252" i="59" s="1"/>
  <c r="F253" i="59"/>
  <c r="G253" i="59" s="1"/>
  <c r="F254" i="59"/>
  <c r="G254" i="59" s="1"/>
  <c r="F255" i="59"/>
  <c r="G255" i="59" s="1"/>
  <c r="F256" i="59"/>
  <c r="G256" i="59" s="1"/>
  <c r="F257" i="59"/>
  <c r="G257" i="59" s="1"/>
  <c r="F258" i="59"/>
  <c r="G258" i="59" s="1"/>
  <c r="F259" i="59"/>
  <c r="G259" i="59" s="1"/>
  <c r="F260" i="59"/>
  <c r="G260" i="59" s="1"/>
  <c r="F261" i="59"/>
  <c r="G261" i="59" s="1"/>
  <c r="F262" i="59"/>
  <c r="G262" i="59" s="1"/>
  <c r="F263" i="59"/>
  <c r="G263" i="59" s="1"/>
  <c r="F264" i="59"/>
  <c r="G264" i="59" s="1"/>
  <c r="F265" i="59"/>
  <c r="G265" i="59" s="1"/>
  <c r="F266" i="59"/>
  <c r="G266" i="59" s="1"/>
  <c r="F267" i="59"/>
  <c r="G267" i="59" s="1"/>
  <c r="F268" i="59"/>
  <c r="G268" i="59" s="1"/>
  <c r="F269" i="59"/>
  <c r="G269" i="59" s="1"/>
  <c r="F270" i="59"/>
  <c r="G270" i="59" s="1"/>
  <c r="F271" i="59"/>
  <c r="G271" i="59" s="1"/>
  <c r="F272" i="59"/>
  <c r="G272" i="59" s="1"/>
  <c r="H246" i="59"/>
  <c r="I246" i="59" s="1"/>
  <c r="H247" i="59"/>
  <c r="I247" i="59" s="1"/>
  <c r="H248" i="59"/>
  <c r="I248" i="59" s="1"/>
  <c r="H249" i="59"/>
  <c r="I249" i="59" s="1"/>
  <c r="H250" i="59"/>
  <c r="I250" i="59" s="1"/>
  <c r="H251" i="59"/>
  <c r="I251" i="59" s="1"/>
  <c r="H252" i="59"/>
  <c r="I252" i="59" s="1"/>
  <c r="H253" i="59"/>
  <c r="I253" i="59" s="1"/>
  <c r="H254" i="59"/>
  <c r="I254" i="59" s="1"/>
  <c r="H255" i="59"/>
  <c r="I255" i="59" s="1"/>
  <c r="H256" i="59"/>
  <c r="I256" i="59" s="1"/>
  <c r="H257" i="59"/>
  <c r="I257" i="59" s="1"/>
  <c r="H258" i="59"/>
  <c r="I258" i="59" s="1"/>
  <c r="H259" i="59"/>
  <c r="I259" i="59" s="1"/>
  <c r="H260" i="59"/>
  <c r="I260" i="59" s="1"/>
  <c r="H261" i="59"/>
  <c r="I261" i="59" s="1"/>
  <c r="H262" i="59"/>
  <c r="I262" i="59" s="1"/>
  <c r="H263" i="59"/>
  <c r="I263" i="59" s="1"/>
  <c r="H264" i="59"/>
  <c r="I264" i="59" s="1"/>
  <c r="H265" i="59"/>
  <c r="I265" i="59" s="1"/>
  <c r="H266" i="59"/>
  <c r="I266" i="59" s="1"/>
  <c r="H267" i="59"/>
  <c r="I267" i="59" s="1"/>
  <c r="H268" i="59"/>
  <c r="I268" i="59" s="1"/>
  <c r="H269" i="59"/>
  <c r="I269" i="59" s="1"/>
  <c r="H270" i="59"/>
  <c r="I270" i="59" s="1"/>
  <c r="H271" i="59"/>
  <c r="I271" i="59" s="1"/>
  <c r="H272" i="59"/>
  <c r="I272" i="59" s="1"/>
  <c r="K246" i="59"/>
  <c r="K247" i="59"/>
  <c r="K248" i="59"/>
  <c r="K249" i="59"/>
  <c r="K250" i="59"/>
  <c r="K251" i="59"/>
  <c r="K252" i="59"/>
  <c r="K253" i="59"/>
  <c r="K254" i="59"/>
  <c r="K255" i="59"/>
  <c r="K256" i="59"/>
  <c r="K257" i="59"/>
  <c r="K258" i="59"/>
  <c r="K259" i="59"/>
  <c r="K260" i="59"/>
  <c r="K261" i="59"/>
  <c r="K262" i="59"/>
  <c r="K263" i="59"/>
  <c r="K264" i="59"/>
  <c r="K265" i="59"/>
  <c r="K266" i="59"/>
  <c r="K267" i="59"/>
  <c r="K268" i="59"/>
  <c r="K269" i="59"/>
  <c r="K270" i="59"/>
  <c r="K271" i="59"/>
  <c r="K272" i="59"/>
  <c r="F10" i="45"/>
  <c r="F14" i="45"/>
  <c r="F15" i="45"/>
  <c r="G10" i="45"/>
  <c r="G14" i="45"/>
  <c r="G15" i="45"/>
  <c r="H10" i="45"/>
  <c r="H14" i="45"/>
  <c r="H15" i="45"/>
  <c r="L10" i="45"/>
  <c r="L14" i="45"/>
  <c r="L15" i="45"/>
  <c r="E81" i="65"/>
  <c r="F81" i="65"/>
  <c r="G81" i="65"/>
  <c r="D81" i="65"/>
  <c r="H2" i="65"/>
  <c r="H3" i="65"/>
  <c r="H4" i="65"/>
  <c r="H5" i="65"/>
  <c r="H6" i="65"/>
  <c r="H7" i="65"/>
  <c r="H8" i="65"/>
  <c r="H9" i="65"/>
  <c r="H10" i="65"/>
  <c r="H11" i="65"/>
  <c r="H12" i="65"/>
  <c r="H13" i="65"/>
  <c r="H14" i="65"/>
  <c r="H15" i="65"/>
  <c r="H16" i="65"/>
  <c r="H17" i="65"/>
  <c r="H18" i="65"/>
  <c r="H19" i="65"/>
  <c r="H20" i="65"/>
  <c r="H21" i="65"/>
  <c r="H22" i="65"/>
  <c r="H23" i="65"/>
  <c r="H24" i="65"/>
  <c r="H25" i="65"/>
  <c r="H26" i="65"/>
  <c r="H27" i="65"/>
  <c r="H28" i="65"/>
  <c r="H29" i="65"/>
  <c r="H30" i="65"/>
  <c r="H31" i="65"/>
  <c r="H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C2" i="65"/>
  <c r="C3" i="65"/>
  <c r="C4" i="65"/>
  <c r="C5" i="65"/>
  <c r="C6" i="65"/>
  <c r="C7" i="65"/>
  <c r="C8" i="65"/>
  <c r="C9" i="65"/>
  <c r="C10" i="65"/>
  <c r="C11" i="65"/>
  <c r="C12" i="65"/>
  <c r="C13" i="65"/>
  <c r="C14" i="65"/>
  <c r="C15" i="65"/>
  <c r="C16" i="65"/>
  <c r="C17" i="65"/>
  <c r="C18" i="65"/>
  <c r="C19" i="65"/>
  <c r="C20" i="65"/>
  <c r="C21" i="65"/>
  <c r="C22" i="65"/>
  <c r="C23" i="65"/>
  <c r="C24" i="65"/>
  <c r="C25" i="65"/>
  <c r="C26" i="65"/>
  <c r="C27" i="65"/>
  <c r="C28" i="65"/>
  <c r="C29" i="65"/>
  <c r="C30" i="65"/>
  <c r="C31" i="65"/>
  <c r="C32" i="65"/>
  <c r="C33" i="65"/>
  <c r="C34" i="65"/>
  <c r="C35" i="65"/>
  <c r="C36" i="65"/>
  <c r="C37" i="65"/>
  <c r="C38" i="65"/>
  <c r="C39" i="65"/>
  <c r="C40" i="65"/>
  <c r="C41" i="65"/>
  <c r="C42" i="65"/>
  <c r="C43" i="65"/>
  <c r="C44" i="65"/>
  <c r="C45" i="65"/>
  <c r="C46" i="65"/>
  <c r="C47" i="65"/>
  <c r="C48" i="65"/>
  <c r="C49" i="65"/>
  <c r="C50" i="65"/>
  <c r="C51" i="65"/>
  <c r="C52" i="65"/>
  <c r="C53" i="65"/>
  <c r="C54" i="65"/>
  <c r="C55" i="65"/>
  <c r="C56" i="65"/>
  <c r="C57" i="65"/>
  <c r="C58" i="65"/>
  <c r="C59" i="65"/>
  <c r="C60" i="65"/>
  <c r="C61" i="65"/>
  <c r="C62" i="65"/>
  <c r="C63" i="65"/>
  <c r="C64" i="65"/>
  <c r="C65" i="65"/>
  <c r="C66" i="65"/>
  <c r="C67" i="65"/>
  <c r="C68" i="65"/>
  <c r="C69" i="65"/>
  <c r="C70" i="65"/>
  <c r="C71" i="65"/>
  <c r="C72" i="65"/>
  <c r="C73" i="65"/>
  <c r="C74" i="65"/>
  <c r="C75" i="65"/>
  <c r="C76" i="65"/>
  <c r="C77" i="65"/>
  <c r="C78" i="65"/>
  <c r="C79" i="65"/>
  <c r="C80" i="65"/>
  <c r="K166" i="64"/>
  <c r="K165" i="64"/>
  <c r="K164" i="64"/>
  <c r="K163" i="64"/>
  <c r="K162" i="64"/>
  <c r="K161" i="64"/>
  <c r="K160" i="64"/>
  <c r="K159" i="64"/>
  <c r="K158" i="64"/>
  <c r="K157" i="64"/>
  <c r="K156" i="64"/>
  <c r="K155" i="64"/>
  <c r="K154" i="64"/>
  <c r="K153" i="64"/>
  <c r="K152" i="64"/>
  <c r="K151" i="64"/>
  <c r="K150" i="64"/>
  <c r="K149" i="64"/>
  <c r="K148" i="64"/>
  <c r="K147" i="64"/>
  <c r="K146" i="64"/>
  <c r="K145" i="64"/>
  <c r="K144" i="64"/>
  <c r="K143" i="64"/>
  <c r="K142" i="64"/>
  <c r="K141" i="64"/>
  <c r="K140" i="64"/>
  <c r="K139" i="64"/>
  <c r="K138" i="64"/>
  <c r="K137" i="64"/>
  <c r="K136" i="64"/>
  <c r="K135" i="64"/>
  <c r="K134" i="64"/>
  <c r="K133" i="64"/>
  <c r="K132" i="64"/>
  <c r="K131" i="64"/>
  <c r="K130" i="64"/>
  <c r="K129" i="64"/>
  <c r="K128" i="64"/>
  <c r="K127" i="64"/>
  <c r="K126" i="64"/>
  <c r="K125" i="64"/>
  <c r="K124" i="64"/>
  <c r="K123" i="64"/>
  <c r="K122" i="64"/>
  <c r="K121" i="64"/>
  <c r="K120" i="64"/>
  <c r="K119" i="64"/>
  <c r="K118" i="64"/>
  <c r="K117" i="64"/>
  <c r="K116" i="64"/>
  <c r="K115" i="64"/>
  <c r="K114" i="64"/>
  <c r="K113" i="64"/>
  <c r="K112" i="64"/>
  <c r="K111" i="64"/>
  <c r="K110" i="64"/>
  <c r="K109" i="64"/>
  <c r="K108" i="64"/>
  <c r="K107" i="64"/>
  <c r="K106" i="64"/>
  <c r="K105" i="64"/>
  <c r="K104" i="64"/>
  <c r="K103" i="64"/>
  <c r="K102" i="64"/>
  <c r="K101" i="64"/>
  <c r="K100" i="64"/>
  <c r="K99" i="64"/>
  <c r="K98" i="64"/>
  <c r="K97" i="64"/>
  <c r="K96" i="64"/>
  <c r="K95" i="64"/>
  <c r="K94" i="64"/>
  <c r="K93" i="64"/>
  <c r="K92" i="64"/>
  <c r="K91" i="64"/>
  <c r="K90" i="64"/>
  <c r="K89" i="64"/>
  <c r="K88" i="64"/>
  <c r="K87" i="64"/>
  <c r="K86" i="64"/>
  <c r="K85" i="64"/>
  <c r="K84" i="64"/>
  <c r="K83" i="64"/>
  <c r="K82" i="64"/>
  <c r="K81" i="64"/>
  <c r="K80" i="64"/>
  <c r="K79" i="64"/>
  <c r="K78" i="64"/>
  <c r="K77" i="64"/>
  <c r="K76" i="64"/>
  <c r="K74" i="64"/>
  <c r="K73" i="64"/>
  <c r="K72" i="64"/>
  <c r="K71" i="64"/>
  <c r="K70" i="64"/>
  <c r="K69" i="64"/>
  <c r="K68" i="64"/>
  <c r="K67" i="64"/>
  <c r="K66" i="64"/>
  <c r="K65" i="64"/>
  <c r="K64" i="64"/>
  <c r="K63" i="64"/>
  <c r="K62" i="64"/>
  <c r="K61" i="64"/>
  <c r="K60" i="64"/>
  <c r="K59" i="64"/>
  <c r="K58" i="64"/>
  <c r="K57" i="64"/>
  <c r="K56" i="64"/>
  <c r="K55" i="64"/>
  <c r="K54" i="64"/>
  <c r="K53" i="64"/>
  <c r="K52" i="64"/>
  <c r="K51" i="64"/>
  <c r="K50" i="64"/>
  <c r="K49" i="64"/>
  <c r="K48" i="64"/>
  <c r="K47" i="64"/>
  <c r="K46" i="64"/>
  <c r="K45" i="64"/>
  <c r="K44" i="64"/>
  <c r="K43" i="64"/>
  <c r="K42" i="64"/>
  <c r="K41" i="64"/>
  <c r="K40" i="64"/>
  <c r="K39" i="64"/>
  <c r="K38" i="64"/>
  <c r="K37" i="64"/>
  <c r="K36" i="64"/>
  <c r="K35" i="64"/>
  <c r="K34" i="64"/>
  <c r="K33" i="64"/>
  <c r="K32" i="64"/>
  <c r="K31" i="64"/>
  <c r="K30" i="64"/>
  <c r="K29" i="64"/>
  <c r="K28" i="64"/>
  <c r="K27" i="64"/>
  <c r="K26" i="64"/>
  <c r="K25" i="64"/>
  <c r="K24" i="64"/>
  <c r="K23" i="64"/>
  <c r="K22" i="64"/>
  <c r="K21" i="64"/>
  <c r="K20" i="64"/>
  <c r="K19" i="64"/>
  <c r="K18" i="64"/>
  <c r="K17" i="64"/>
  <c r="K16" i="64"/>
  <c r="K15" i="64"/>
  <c r="K14" i="64"/>
  <c r="K13" i="64"/>
  <c r="K12" i="64"/>
  <c r="K11" i="64"/>
  <c r="K10" i="64"/>
  <c r="K9" i="64"/>
  <c r="K8" i="64"/>
  <c r="K7" i="64"/>
  <c r="K6" i="64"/>
  <c r="K5" i="64"/>
  <c r="K4" i="64"/>
  <c r="K3" i="64"/>
  <c r="K2" i="64"/>
  <c r="I166" i="64"/>
  <c r="I165" i="64"/>
  <c r="I164" i="64"/>
  <c r="I163" i="64"/>
  <c r="I162" i="64"/>
  <c r="I161" i="64"/>
  <c r="I160" i="64"/>
  <c r="I159" i="64"/>
  <c r="I158" i="64"/>
  <c r="I157" i="64"/>
  <c r="I156" i="64"/>
  <c r="I155" i="64"/>
  <c r="I154" i="64"/>
  <c r="I153" i="64"/>
  <c r="I152" i="64"/>
  <c r="I151" i="64"/>
  <c r="I150" i="64"/>
  <c r="I149" i="64"/>
  <c r="I148" i="64"/>
  <c r="I147" i="64"/>
  <c r="I146" i="64"/>
  <c r="I145" i="64"/>
  <c r="I144" i="64"/>
  <c r="I143" i="64"/>
  <c r="I142" i="64"/>
  <c r="I141" i="64"/>
  <c r="I140" i="64"/>
  <c r="I139" i="64"/>
  <c r="I138" i="64"/>
  <c r="I137" i="64"/>
  <c r="I136" i="64"/>
  <c r="I135" i="64"/>
  <c r="I134" i="64"/>
  <c r="I133" i="64"/>
  <c r="I132" i="64"/>
  <c r="I131" i="64"/>
  <c r="I130" i="64"/>
  <c r="I129" i="64"/>
  <c r="I128" i="64"/>
  <c r="I127" i="64"/>
  <c r="I126" i="64"/>
  <c r="I125" i="64"/>
  <c r="I124" i="64"/>
  <c r="I123" i="64"/>
  <c r="I122" i="64"/>
  <c r="I121" i="64"/>
  <c r="I120" i="64"/>
  <c r="I119" i="64"/>
  <c r="I118" i="64"/>
  <c r="I117" i="64"/>
  <c r="I116" i="64"/>
  <c r="I115" i="64"/>
  <c r="I114" i="64"/>
  <c r="I113" i="64"/>
  <c r="I112" i="64"/>
  <c r="I111" i="64"/>
  <c r="I110" i="64"/>
  <c r="I109" i="64"/>
  <c r="I108" i="64"/>
  <c r="I107" i="64"/>
  <c r="I106" i="64"/>
  <c r="I105" i="64"/>
  <c r="I104" i="64"/>
  <c r="I103" i="64"/>
  <c r="I102" i="64"/>
  <c r="I101" i="64"/>
  <c r="I100" i="64"/>
  <c r="I99" i="64"/>
  <c r="I98" i="64"/>
  <c r="I97" i="64"/>
  <c r="I96" i="64"/>
  <c r="I95" i="64"/>
  <c r="I94" i="64"/>
  <c r="I93" i="64"/>
  <c r="I92" i="64"/>
  <c r="I91" i="64"/>
  <c r="I90" i="64"/>
  <c r="I89" i="64"/>
  <c r="I88" i="64"/>
  <c r="I87" i="64"/>
  <c r="I86" i="64"/>
  <c r="I85" i="64"/>
  <c r="I84" i="64"/>
  <c r="I83" i="64"/>
  <c r="I82" i="64"/>
  <c r="I81" i="64"/>
  <c r="I80" i="64"/>
  <c r="I79" i="64"/>
  <c r="I78" i="64"/>
  <c r="I77" i="64"/>
  <c r="I76" i="64"/>
  <c r="I75" i="64"/>
  <c r="I74" i="64"/>
  <c r="I73" i="64"/>
  <c r="I72" i="64"/>
  <c r="I71" i="64"/>
  <c r="I70" i="64"/>
  <c r="I69" i="64"/>
  <c r="I68" i="64"/>
  <c r="I67" i="64"/>
  <c r="I66" i="64"/>
  <c r="I65" i="64"/>
  <c r="I64" i="64"/>
  <c r="I63" i="64"/>
  <c r="I62" i="64"/>
  <c r="I61" i="64"/>
  <c r="I60" i="64"/>
  <c r="I59" i="64"/>
  <c r="I58" i="64"/>
  <c r="I57" i="64"/>
  <c r="I56" i="64"/>
  <c r="I55" i="64"/>
  <c r="I54" i="64"/>
  <c r="I53" i="64"/>
  <c r="I52" i="64"/>
  <c r="I51" i="64"/>
  <c r="I50" i="64"/>
  <c r="I49" i="64"/>
  <c r="I48" i="64"/>
  <c r="I47" i="64"/>
  <c r="I46" i="64"/>
  <c r="I45" i="64"/>
  <c r="I44" i="64"/>
  <c r="I43" i="64"/>
  <c r="I42" i="64"/>
  <c r="I41" i="64"/>
  <c r="I40" i="64"/>
  <c r="I39" i="64"/>
  <c r="I38" i="64"/>
  <c r="I37" i="64"/>
  <c r="I36" i="64"/>
  <c r="I35" i="64"/>
  <c r="I34" i="64"/>
  <c r="I33" i="64"/>
  <c r="I32" i="64"/>
  <c r="I31" i="64"/>
  <c r="I30" i="64"/>
  <c r="I29" i="64"/>
  <c r="I28" i="64"/>
  <c r="I27" i="64"/>
  <c r="I26" i="64"/>
  <c r="I25" i="64"/>
  <c r="I24" i="64"/>
  <c r="I23" i="64"/>
  <c r="I22" i="64"/>
  <c r="I21" i="64"/>
  <c r="I20" i="64"/>
  <c r="I19" i="64"/>
  <c r="I18" i="64"/>
  <c r="I17" i="64"/>
  <c r="I16" i="64"/>
  <c r="I15" i="64"/>
  <c r="I14" i="64"/>
  <c r="I13" i="64"/>
  <c r="I12" i="64"/>
  <c r="I11" i="64"/>
  <c r="I10" i="64"/>
  <c r="I9" i="64"/>
  <c r="I8" i="64"/>
  <c r="I7" i="64"/>
  <c r="I6" i="64"/>
  <c r="I5" i="64"/>
  <c r="I4" i="64"/>
  <c r="I3" i="64"/>
  <c r="I2" i="64"/>
  <c r="G166" i="64"/>
  <c r="G165" i="64"/>
  <c r="G164" i="64"/>
  <c r="G163" i="64"/>
  <c r="G162" i="64"/>
  <c r="G161" i="64"/>
  <c r="G160" i="64"/>
  <c r="G159" i="64"/>
  <c r="G158" i="64"/>
  <c r="G157" i="64"/>
  <c r="G156" i="64"/>
  <c r="G155" i="64"/>
  <c r="G154" i="64"/>
  <c r="G153" i="64"/>
  <c r="G152" i="64"/>
  <c r="G151" i="64"/>
  <c r="G150" i="64"/>
  <c r="G149" i="64"/>
  <c r="G148" i="64"/>
  <c r="G147" i="64"/>
  <c r="G146" i="64"/>
  <c r="G145" i="64"/>
  <c r="G144" i="64"/>
  <c r="G143" i="64"/>
  <c r="G142" i="64"/>
  <c r="G141" i="64"/>
  <c r="G140" i="64"/>
  <c r="G139" i="64"/>
  <c r="G138" i="64"/>
  <c r="G137" i="64"/>
  <c r="G136" i="64"/>
  <c r="G135" i="64"/>
  <c r="G134" i="64"/>
  <c r="G133" i="64"/>
  <c r="G132" i="64"/>
  <c r="G131" i="64"/>
  <c r="G130" i="64"/>
  <c r="G129" i="64"/>
  <c r="G128" i="64"/>
  <c r="G127" i="64"/>
  <c r="G126" i="64"/>
  <c r="G125" i="64"/>
  <c r="G124" i="64"/>
  <c r="G123" i="64"/>
  <c r="G122" i="64"/>
  <c r="G121" i="64"/>
  <c r="G120" i="64"/>
  <c r="G119" i="64"/>
  <c r="G118" i="64"/>
  <c r="G117" i="64"/>
  <c r="G116" i="64"/>
  <c r="G115" i="64"/>
  <c r="G114" i="64"/>
  <c r="G113" i="64"/>
  <c r="G112" i="64"/>
  <c r="G111" i="64"/>
  <c r="G110" i="64"/>
  <c r="G109" i="64"/>
  <c r="G108" i="64"/>
  <c r="G107" i="64"/>
  <c r="G106" i="64"/>
  <c r="G105" i="64"/>
  <c r="G104" i="64"/>
  <c r="G103" i="64"/>
  <c r="G102" i="64"/>
  <c r="G101" i="64"/>
  <c r="G100" i="64"/>
  <c r="G99" i="64"/>
  <c r="G98" i="64"/>
  <c r="G97" i="64"/>
  <c r="G96" i="64"/>
  <c r="G95" i="64"/>
  <c r="G94" i="64"/>
  <c r="G93" i="64"/>
  <c r="G92" i="64"/>
  <c r="G91" i="64"/>
  <c r="G90" i="64"/>
  <c r="G89" i="64"/>
  <c r="G88" i="64"/>
  <c r="G87" i="64"/>
  <c r="G86" i="64"/>
  <c r="G85" i="64"/>
  <c r="G84" i="64"/>
  <c r="G83" i="64"/>
  <c r="G82" i="64"/>
  <c r="G81" i="64"/>
  <c r="G80" i="64"/>
  <c r="G79" i="64"/>
  <c r="G78" i="64"/>
  <c r="G77" i="64"/>
  <c r="G76" i="64"/>
  <c r="G75" i="64"/>
  <c r="G74" i="64"/>
  <c r="G73" i="64"/>
  <c r="G72" i="64"/>
  <c r="G71" i="64"/>
  <c r="G70" i="64"/>
  <c r="G69" i="64"/>
  <c r="G68" i="64"/>
  <c r="G67" i="64"/>
  <c r="G66" i="64"/>
  <c r="G65" i="64"/>
  <c r="G64" i="64"/>
  <c r="G63" i="64"/>
  <c r="G62" i="64"/>
  <c r="G61" i="64"/>
  <c r="G60" i="64"/>
  <c r="G59" i="64"/>
  <c r="G58" i="64"/>
  <c r="G57" i="64"/>
  <c r="G56" i="64"/>
  <c r="G55" i="64"/>
  <c r="G54" i="64"/>
  <c r="G53" i="64"/>
  <c r="G52" i="64"/>
  <c r="G51" i="64"/>
  <c r="G50" i="64"/>
  <c r="G49" i="64"/>
  <c r="G48" i="64"/>
  <c r="G47" i="64"/>
  <c r="G46" i="64"/>
  <c r="G45" i="64"/>
  <c r="G44" i="64"/>
  <c r="G43" i="64"/>
  <c r="G42" i="64"/>
  <c r="G41" i="64"/>
  <c r="G40" i="64"/>
  <c r="G39" i="64"/>
  <c r="G38" i="64"/>
  <c r="G37" i="64"/>
  <c r="G36" i="64"/>
  <c r="G35" i="64"/>
  <c r="G34" i="64"/>
  <c r="G33" i="64"/>
  <c r="G32" i="64"/>
  <c r="G31" i="64"/>
  <c r="G30" i="64"/>
  <c r="G29" i="64"/>
  <c r="G28" i="64"/>
  <c r="G27" i="64"/>
  <c r="G26" i="64"/>
  <c r="G25" i="64"/>
  <c r="G24" i="64"/>
  <c r="G23" i="64"/>
  <c r="G22" i="64"/>
  <c r="G21" i="64"/>
  <c r="G20" i="64"/>
  <c r="G19" i="64"/>
  <c r="G18" i="64"/>
  <c r="G17" i="64"/>
  <c r="G16" i="64"/>
  <c r="G15" i="64"/>
  <c r="G14" i="64"/>
  <c r="G13" i="64"/>
  <c r="G12" i="64"/>
  <c r="G11" i="64"/>
  <c r="G10" i="64"/>
  <c r="G9" i="64"/>
  <c r="G8" i="64"/>
  <c r="G7" i="64"/>
  <c r="G6" i="64"/>
  <c r="G5" i="64"/>
  <c r="G4" i="64"/>
  <c r="G3" i="64"/>
  <c r="G2" i="64"/>
  <c r="E166" i="64"/>
  <c r="E165" i="64"/>
  <c r="E164" i="64"/>
  <c r="E163" i="64"/>
  <c r="E162" i="64"/>
  <c r="E161" i="64"/>
  <c r="E160" i="64"/>
  <c r="E159" i="64"/>
  <c r="E158" i="64"/>
  <c r="E157" i="64"/>
  <c r="E156" i="64"/>
  <c r="E155" i="64"/>
  <c r="E154" i="64"/>
  <c r="E153" i="64"/>
  <c r="E152" i="64"/>
  <c r="E151" i="64"/>
  <c r="E150" i="64"/>
  <c r="E149" i="64"/>
  <c r="E148" i="64"/>
  <c r="E147" i="64"/>
  <c r="E146" i="64"/>
  <c r="E145" i="64"/>
  <c r="E144" i="64"/>
  <c r="E143" i="64"/>
  <c r="E142" i="64"/>
  <c r="E141" i="64"/>
  <c r="E140" i="64"/>
  <c r="E139" i="64"/>
  <c r="E138" i="64"/>
  <c r="E137" i="64"/>
  <c r="E136" i="64"/>
  <c r="E135" i="64"/>
  <c r="E134" i="64"/>
  <c r="E133" i="64"/>
  <c r="E132" i="64"/>
  <c r="E131" i="64"/>
  <c r="E130" i="64"/>
  <c r="E129" i="64"/>
  <c r="E128" i="64"/>
  <c r="E127" i="64"/>
  <c r="E126" i="64"/>
  <c r="E125" i="64"/>
  <c r="E124" i="64"/>
  <c r="E123" i="64"/>
  <c r="E122" i="64"/>
  <c r="E121" i="64"/>
  <c r="E120" i="64"/>
  <c r="E119" i="64"/>
  <c r="E118" i="64"/>
  <c r="E117" i="64"/>
  <c r="E116" i="64"/>
  <c r="E115" i="64"/>
  <c r="E114" i="64"/>
  <c r="E113" i="64"/>
  <c r="E112" i="64"/>
  <c r="E111" i="64"/>
  <c r="E110" i="64"/>
  <c r="E109" i="64"/>
  <c r="E108" i="64"/>
  <c r="E107" i="64"/>
  <c r="E106" i="64"/>
  <c r="E105" i="64"/>
  <c r="E104" i="64"/>
  <c r="E103" i="64"/>
  <c r="E102" i="64"/>
  <c r="E101" i="64"/>
  <c r="E100" i="64"/>
  <c r="E99" i="64"/>
  <c r="E98" i="64"/>
  <c r="E97" i="64"/>
  <c r="E96" i="64"/>
  <c r="E95" i="64"/>
  <c r="E94" i="64"/>
  <c r="E93" i="64"/>
  <c r="E92" i="64"/>
  <c r="E91" i="64"/>
  <c r="E90" i="64"/>
  <c r="E89" i="64"/>
  <c r="E88" i="64"/>
  <c r="E87" i="64"/>
  <c r="E86" i="64"/>
  <c r="E85" i="64"/>
  <c r="E84" i="64"/>
  <c r="E83" i="64"/>
  <c r="E82" i="64"/>
  <c r="E81" i="64"/>
  <c r="E80" i="64"/>
  <c r="E79" i="64"/>
  <c r="E78" i="64"/>
  <c r="E77" i="64"/>
  <c r="E76" i="64"/>
  <c r="E75" i="64"/>
  <c r="E74" i="64"/>
  <c r="E73" i="64"/>
  <c r="E72" i="64"/>
  <c r="E71" i="64"/>
  <c r="E70" i="64"/>
  <c r="E69" i="64"/>
  <c r="E68" i="64"/>
  <c r="E67" i="64"/>
  <c r="E66" i="64"/>
  <c r="E65" i="64"/>
  <c r="E64" i="64"/>
  <c r="E63" i="64"/>
  <c r="E62" i="64"/>
  <c r="E61" i="64"/>
  <c r="E60" i="64"/>
  <c r="E59" i="64"/>
  <c r="E58" i="64"/>
  <c r="E57" i="64"/>
  <c r="E56" i="64"/>
  <c r="E55" i="64"/>
  <c r="E54" i="64"/>
  <c r="E53" i="64"/>
  <c r="E52" i="64"/>
  <c r="E51" i="64"/>
  <c r="E50" i="64"/>
  <c r="E49" i="64"/>
  <c r="E48" i="64"/>
  <c r="E47" i="64"/>
  <c r="E46" i="64"/>
  <c r="E45" i="64"/>
  <c r="E44" i="64"/>
  <c r="E43" i="64"/>
  <c r="E42" i="64"/>
  <c r="E41" i="64"/>
  <c r="E40" i="64"/>
  <c r="E39" i="64"/>
  <c r="E38" i="64"/>
  <c r="E37" i="64"/>
  <c r="E36" i="64"/>
  <c r="E35" i="64"/>
  <c r="E34" i="64"/>
  <c r="E33" i="64"/>
  <c r="E32" i="64"/>
  <c r="E31" i="64"/>
  <c r="E30" i="64"/>
  <c r="E29" i="64"/>
  <c r="E28" i="64"/>
  <c r="E27" i="64"/>
  <c r="E26" i="64"/>
  <c r="E25" i="64"/>
  <c r="E24" i="64"/>
  <c r="E23" i="64"/>
  <c r="E22" i="64"/>
  <c r="E21" i="64"/>
  <c r="E20" i="64"/>
  <c r="E19" i="64"/>
  <c r="E18" i="64"/>
  <c r="E17" i="64"/>
  <c r="E16" i="64"/>
  <c r="E15" i="64"/>
  <c r="E14" i="64"/>
  <c r="E13" i="64"/>
  <c r="E12" i="64"/>
  <c r="E11" i="64"/>
  <c r="E10" i="64"/>
  <c r="E9" i="64"/>
  <c r="E8" i="64"/>
  <c r="E7" i="64"/>
  <c r="E6" i="64"/>
  <c r="E5" i="64"/>
  <c r="E4" i="64"/>
  <c r="E3" i="64"/>
  <c r="E2" i="64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I22" i="63"/>
  <c r="I23" i="63"/>
  <c r="I24" i="63"/>
  <c r="I25" i="63"/>
  <c r="I26" i="63"/>
  <c r="I27" i="63"/>
  <c r="I28" i="63"/>
  <c r="I29" i="63"/>
  <c r="I30" i="63"/>
  <c r="I31" i="63"/>
  <c r="I32" i="63"/>
  <c r="I33" i="63"/>
  <c r="I34" i="63"/>
  <c r="I35" i="63"/>
  <c r="I36" i="63"/>
  <c r="I37" i="63"/>
  <c r="I38" i="63"/>
  <c r="I39" i="63"/>
  <c r="I40" i="63"/>
  <c r="I41" i="63"/>
  <c r="I42" i="63"/>
  <c r="I43" i="63"/>
  <c r="I44" i="63"/>
  <c r="I45" i="63"/>
  <c r="I46" i="63"/>
  <c r="I47" i="63"/>
  <c r="I48" i="63"/>
  <c r="I49" i="63"/>
  <c r="I50" i="63"/>
  <c r="I51" i="63"/>
  <c r="I52" i="63"/>
  <c r="I53" i="63"/>
  <c r="I54" i="63"/>
  <c r="I55" i="63"/>
  <c r="I56" i="63"/>
  <c r="I57" i="63"/>
  <c r="I58" i="63"/>
  <c r="I59" i="63"/>
  <c r="I60" i="63"/>
  <c r="I61" i="63"/>
  <c r="I62" i="63"/>
  <c r="I63" i="63"/>
  <c r="I64" i="63"/>
  <c r="I65" i="63"/>
  <c r="I66" i="63"/>
  <c r="I67" i="63"/>
  <c r="I68" i="63"/>
  <c r="I69" i="63"/>
  <c r="I70" i="63"/>
  <c r="I71" i="63"/>
  <c r="I72" i="63"/>
  <c r="I73" i="63"/>
  <c r="I74" i="63"/>
  <c r="I75" i="63"/>
  <c r="I76" i="63"/>
  <c r="I77" i="63"/>
  <c r="I78" i="63"/>
  <c r="I79" i="63"/>
  <c r="I80" i="63"/>
  <c r="I81" i="63"/>
  <c r="I82" i="63"/>
  <c r="I83" i="63"/>
  <c r="I84" i="63"/>
  <c r="I85" i="63"/>
  <c r="I86" i="63"/>
  <c r="I87" i="63"/>
  <c r="I88" i="63"/>
  <c r="I89" i="63"/>
  <c r="I90" i="63"/>
  <c r="I91" i="63"/>
  <c r="I92" i="63"/>
  <c r="I93" i="63"/>
  <c r="I94" i="63"/>
  <c r="I95" i="63"/>
  <c r="I96" i="63"/>
  <c r="I97" i="63"/>
  <c r="I98" i="63"/>
  <c r="I99" i="63"/>
  <c r="I100" i="63"/>
  <c r="H8" i="63"/>
  <c r="H9" i="63"/>
  <c r="H10" i="63"/>
  <c r="H11" i="63"/>
  <c r="H12" i="63"/>
  <c r="H13" i="63"/>
  <c r="H14" i="63"/>
  <c r="H15" i="63"/>
  <c r="H16" i="63"/>
  <c r="H17" i="63"/>
  <c r="H18" i="63"/>
  <c r="H19" i="63"/>
  <c r="H20" i="63"/>
  <c r="H21" i="63"/>
  <c r="H22" i="63"/>
  <c r="H23" i="63"/>
  <c r="H24" i="63"/>
  <c r="H25" i="63"/>
  <c r="H26" i="63"/>
  <c r="H27" i="63"/>
  <c r="H28" i="63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24" i="63"/>
  <c r="G25" i="63"/>
  <c r="G26" i="63"/>
  <c r="G27" i="63"/>
  <c r="G28" i="63"/>
  <c r="G29" i="63"/>
  <c r="G30" i="63"/>
  <c r="G31" i="63"/>
  <c r="G32" i="63"/>
  <c r="G33" i="63"/>
  <c r="G34" i="63"/>
  <c r="G35" i="63"/>
  <c r="G36" i="63"/>
  <c r="G37" i="63"/>
  <c r="G38" i="63"/>
  <c r="G39" i="63"/>
  <c r="G40" i="63"/>
  <c r="G41" i="63"/>
  <c r="G42" i="63"/>
  <c r="G43" i="63"/>
  <c r="G44" i="63"/>
  <c r="G45" i="63"/>
  <c r="G46" i="63"/>
  <c r="G47" i="63"/>
  <c r="G48" i="63"/>
  <c r="G49" i="63"/>
  <c r="G50" i="63"/>
  <c r="G51" i="63"/>
  <c r="G52" i="63"/>
  <c r="G53" i="63"/>
  <c r="G54" i="63"/>
  <c r="G55" i="63"/>
  <c r="G56" i="63"/>
  <c r="G57" i="63"/>
  <c r="G58" i="63"/>
  <c r="G59" i="63"/>
  <c r="G60" i="63"/>
  <c r="G61" i="63"/>
  <c r="G62" i="63"/>
  <c r="G63" i="63"/>
  <c r="G64" i="63"/>
  <c r="G65" i="63"/>
  <c r="G66" i="63"/>
  <c r="G67" i="63"/>
  <c r="G68" i="63"/>
  <c r="G69" i="63"/>
  <c r="G70" i="63"/>
  <c r="G71" i="63"/>
  <c r="G72" i="63"/>
  <c r="G73" i="63"/>
  <c r="G74" i="63"/>
  <c r="G75" i="63"/>
  <c r="G76" i="63"/>
  <c r="G77" i="63"/>
  <c r="G78" i="63"/>
  <c r="G79" i="63"/>
  <c r="G80" i="63"/>
  <c r="G81" i="63"/>
  <c r="G82" i="63"/>
  <c r="G83" i="63"/>
  <c r="G84" i="63"/>
  <c r="G85" i="63"/>
  <c r="G86" i="63"/>
  <c r="G87" i="63"/>
  <c r="G88" i="63"/>
  <c r="G89" i="63"/>
  <c r="G90" i="63"/>
  <c r="G91" i="63"/>
  <c r="G92" i="63"/>
  <c r="G93" i="63"/>
  <c r="G94" i="63"/>
  <c r="G95" i="63"/>
  <c r="G96" i="63"/>
  <c r="G97" i="63"/>
  <c r="G98" i="63"/>
  <c r="G99" i="63"/>
  <c r="G100" i="63"/>
  <c r="F8" i="63"/>
  <c r="F9" i="63"/>
  <c r="F10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F23" i="63"/>
  <c r="F24" i="63"/>
  <c r="F25" i="63"/>
  <c r="F26" i="63"/>
  <c r="F27" i="63"/>
  <c r="F28" i="63"/>
  <c r="F29" i="63"/>
  <c r="F30" i="63"/>
  <c r="F31" i="63"/>
  <c r="F32" i="63"/>
  <c r="F33" i="63"/>
  <c r="F34" i="63"/>
  <c r="F35" i="63"/>
  <c r="F36" i="63"/>
  <c r="F37" i="63"/>
  <c r="F38" i="63"/>
  <c r="F39" i="63"/>
  <c r="F40" i="63"/>
  <c r="F41" i="63"/>
  <c r="F42" i="63"/>
  <c r="F43" i="63"/>
  <c r="F44" i="63"/>
  <c r="F45" i="63"/>
  <c r="F46" i="63"/>
  <c r="F47" i="63"/>
  <c r="F48" i="63"/>
  <c r="F49" i="63"/>
  <c r="F50" i="63"/>
  <c r="F51" i="63"/>
  <c r="F52" i="63"/>
  <c r="F53" i="63"/>
  <c r="F54" i="63"/>
  <c r="F55" i="63"/>
  <c r="F56" i="63"/>
  <c r="F57" i="63"/>
  <c r="F58" i="63"/>
  <c r="F59" i="63"/>
  <c r="F60" i="63"/>
  <c r="F61" i="63"/>
  <c r="F62" i="63"/>
  <c r="F63" i="63"/>
  <c r="F64" i="63"/>
  <c r="F65" i="63"/>
  <c r="F66" i="63"/>
  <c r="F67" i="63"/>
  <c r="F68" i="63"/>
  <c r="F69" i="63"/>
  <c r="F70" i="63"/>
  <c r="F71" i="63"/>
  <c r="F72" i="63"/>
  <c r="F73" i="63"/>
  <c r="F74" i="63"/>
  <c r="F75" i="63"/>
  <c r="F76" i="63"/>
  <c r="F77" i="63"/>
  <c r="F78" i="63"/>
  <c r="F79" i="63"/>
  <c r="F80" i="63"/>
  <c r="F81" i="63"/>
  <c r="F82" i="63"/>
  <c r="F83" i="63"/>
  <c r="F84" i="63"/>
  <c r="F85" i="63"/>
  <c r="F86" i="63"/>
  <c r="F87" i="63"/>
  <c r="F88" i="63"/>
  <c r="F89" i="63"/>
  <c r="F90" i="63"/>
  <c r="F91" i="63"/>
  <c r="F92" i="63"/>
  <c r="F93" i="63"/>
  <c r="F94" i="63"/>
  <c r="F95" i="63"/>
  <c r="F96" i="63"/>
  <c r="F97" i="63"/>
  <c r="F98" i="63"/>
  <c r="F99" i="63"/>
  <c r="F100" i="63"/>
  <c r="E8" i="63"/>
  <c r="E9" i="63"/>
  <c r="E10" i="63"/>
  <c r="E11" i="63"/>
  <c r="E12" i="63"/>
  <c r="E13" i="63"/>
  <c r="E14" i="63"/>
  <c r="E15" i="63"/>
  <c r="E16" i="63"/>
  <c r="E17" i="63"/>
  <c r="E18" i="63"/>
  <c r="E19" i="63"/>
  <c r="E20" i="63"/>
  <c r="E21" i="63"/>
  <c r="E22" i="63"/>
  <c r="E23" i="63"/>
  <c r="E24" i="63"/>
  <c r="E25" i="63"/>
  <c r="E26" i="63"/>
  <c r="E27" i="63"/>
  <c r="E28" i="63"/>
  <c r="E29" i="63"/>
  <c r="E30" i="63"/>
  <c r="E31" i="63"/>
  <c r="E32" i="63"/>
  <c r="E33" i="63"/>
  <c r="E34" i="63"/>
  <c r="E35" i="63"/>
  <c r="E36" i="63"/>
  <c r="E37" i="63"/>
  <c r="E38" i="63"/>
  <c r="E39" i="63"/>
  <c r="E40" i="63"/>
  <c r="E41" i="63"/>
  <c r="E42" i="63"/>
  <c r="E43" i="63"/>
  <c r="E44" i="63"/>
  <c r="E45" i="63"/>
  <c r="E46" i="63"/>
  <c r="E47" i="63"/>
  <c r="E48" i="63"/>
  <c r="E49" i="63"/>
  <c r="E50" i="63"/>
  <c r="E51" i="63"/>
  <c r="E52" i="63"/>
  <c r="E53" i="63"/>
  <c r="E54" i="63"/>
  <c r="E55" i="63"/>
  <c r="E56" i="63"/>
  <c r="E57" i="63"/>
  <c r="E58" i="63"/>
  <c r="E59" i="63"/>
  <c r="E60" i="63"/>
  <c r="E61" i="63"/>
  <c r="E62" i="63"/>
  <c r="E63" i="63"/>
  <c r="E64" i="63"/>
  <c r="E65" i="63"/>
  <c r="E66" i="63"/>
  <c r="E67" i="63"/>
  <c r="E68" i="63"/>
  <c r="E69" i="63"/>
  <c r="E70" i="63"/>
  <c r="E71" i="63"/>
  <c r="E72" i="63"/>
  <c r="E73" i="63"/>
  <c r="E74" i="63"/>
  <c r="E75" i="63"/>
  <c r="E76" i="63"/>
  <c r="E77" i="63"/>
  <c r="E78" i="63"/>
  <c r="E79" i="63"/>
  <c r="E80" i="63"/>
  <c r="E81" i="63"/>
  <c r="E82" i="63"/>
  <c r="E83" i="63"/>
  <c r="E84" i="63"/>
  <c r="E85" i="63"/>
  <c r="E86" i="63"/>
  <c r="E87" i="63"/>
  <c r="E88" i="63"/>
  <c r="E89" i="63"/>
  <c r="E90" i="63"/>
  <c r="E91" i="63"/>
  <c r="E92" i="63"/>
  <c r="E93" i="63"/>
  <c r="E94" i="63"/>
  <c r="E95" i="63"/>
  <c r="E96" i="63"/>
  <c r="E97" i="63"/>
  <c r="E98" i="63"/>
  <c r="E99" i="63"/>
  <c r="E100" i="63"/>
  <c r="D8" i="63"/>
  <c r="D9" i="63"/>
  <c r="D10" i="63"/>
  <c r="D11" i="63"/>
  <c r="D12" i="63"/>
  <c r="D13" i="63"/>
  <c r="D14" i="63"/>
  <c r="D15" i="63"/>
  <c r="D16" i="63"/>
  <c r="D17" i="63"/>
  <c r="D18" i="63"/>
  <c r="D19" i="63"/>
  <c r="D20" i="63"/>
  <c r="D21" i="63"/>
  <c r="D22" i="63"/>
  <c r="D23" i="63"/>
  <c r="D24" i="63"/>
  <c r="D25" i="63"/>
  <c r="D26" i="63"/>
  <c r="D27" i="63"/>
  <c r="D28" i="63"/>
  <c r="D29" i="63"/>
  <c r="D30" i="63"/>
  <c r="D31" i="63"/>
  <c r="D32" i="63"/>
  <c r="D33" i="63"/>
  <c r="D34" i="63"/>
  <c r="D35" i="63"/>
  <c r="D36" i="63"/>
  <c r="D37" i="63"/>
  <c r="D38" i="63"/>
  <c r="D39" i="63"/>
  <c r="D40" i="63"/>
  <c r="D41" i="63"/>
  <c r="D42" i="63"/>
  <c r="D43" i="63"/>
  <c r="D44" i="63"/>
  <c r="D45" i="63"/>
  <c r="D46" i="63"/>
  <c r="D47" i="63"/>
  <c r="D48" i="63"/>
  <c r="D49" i="63"/>
  <c r="D50" i="63"/>
  <c r="D51" i="63"/>
  <c r="D52" i="63"/>
  <c r="D53" i="63"/>
  <c r="D54" i="63"/>
  <c r="D55" i="63"/>
  <c r="D56" i="63"/>
  <c r="D57" i="63"/>
  <c r="D58" i="63"/>
  <c r="D59" i="63"/>
  <c r="D60" i="63"/>
  <c r="D61" i="63"/>
  <c r="D62" i="63"/>
  <c r="D63" i="63"/>
  <c r="D64" i="63"/>
  <c r="D65" i="63"/>
  <c r="D66" i="63"/>
  <c r="D67" i="63"/>
  <c r="D68" i="63"/>
  <c r="D69" i="63"/>
  <c r="D70" i="63"/>
  <c r="D71" i="63"/>
  <c r="D72" i="63"/>
  <c r="D73" i="63"/>
  <c r="D74" i="63"/>
  <c r="D75" i="63"/>
  <c r="D76" i="63"/>
  <c r="D77" i="63"/>
  <c r="D78" i="63"/>
  <c r="D79" i="63"/>
  <c r="D80" i="63"/>
  <c r="D81" i="63"/>
  <c r="D82" i="63"/>
  <c r="D83" i="63"/>
  <c r="D84" i="63"/>
  <c r="D85" i="63"/>
  <c r="D86" i="63"/>
  <c r="D87" i="63"/>
  <c r="D88" i="63"/>
  <c r="D89" i="63"/>
  <c r="D90" i="63"/>
  <c r="D91" i="63"/>
  <c r="D92" i="63"/>
  <c r="D93" i="63"/>
  <c r="D94" i="63"/>
  <c r="D95" i="63"/>
  <c r="D96" i="63"/>
  <c r="D97" i="63"/>
  <c r="D98" i="63"/>
  <c r="D99" i="63"/>
  <c r="D100" i="63"/>
  <c r="C8" i="63"/>
  <c r="C9" i="63"/>
  <c r="C10" i="63"/>
  <c r="C11" i="63"/>
  <c r="C12" i="63"/>
  <c r="C13" i="63"/>
  <c r="C14" i="63"/>
  <c r="C15" i="63"/>
  <c r="C16" i="63"/>
  <c r="C17" i="63"/>
  <c r="C18" i="63"/>
  <c r="C19" i="63"/>
  <c r="C20" i="63"/>
  <c r="C21" i="63"/>
  <c r="C22" i="63"/>
  <c r="C23" i="63"/>
  <c r="C24" i="63"/>
  <c r="C25" i="63"/>
  <c r="C26" i="63"/>
  <c r="C27" i="63"/>
  <c r="C28" i="63"/>
  <c r="C29" i="63"/>
  <c r="C30" i="63"/>
  <c r="C31" i="63"/>
  <c r="C32" i="63"/>
  <c r="C33" i="63"/>
  <c r="C34" i="63"/>
  <c r="C35" i="63"/>
  <c r="C36" i="63"/>
  <c r="C37" i="63"/>
  <c r="C38" i="63"/>
  <c r="C39" i="63"/>
  <c r="C40" i="63"/>
  <c r="C41" i="63"/>
  <c r="C42" i="63"/>
  <c r="C43" i="63"/>
  <c r="C44" i="63"/>
  <c r="C45" i="63"/>
  <c r="C46" i="63"/>
  <c r="C47" i="63"/>
  <c r="C48" i="63"/>
  <c r="C49" i="63"/>
  <c r="C50" i="63"/>
  <c r="C51" i="63"/>
  <c r="C52" i="63"/>
  <c r="C53" i="63"/>
  <c r="C54" i="63"/>
  <c r="C55" i="63"/>
  <c r="C56" i="63"/>
  <c r="C57" i="63"/>
  <c r="C58" i="63"/>
  <c r="C59" i="63"/>
  <c r="C60" i="63"/>
  <c r="C61" i="63"/>
  <c r="C62" i="63"/>
  <c r="C63" i="63"/>
  <c r="C64" i="63"/>
  <c r="C65" i="63"/>
  <c r="C66" i="63"/>
  <c r="C67" i="63"/>
  <c r="C68" i="63"/>
  <c r="C69" i="63"/>
  <c r="C70" i="63"/>
  <c r="C71" i="63"/>
  <c r="C72" i="63"/>
  <c r="C73" i="63"/>
  <c r="C74" i="63"/>
  <c r="C75" i="63"/>
  <c r="C76" i="63"/>
  <c r="C77" i="63"/>
  <c r="C78" i="63"/>
  <c r="C79" i="63"/>
  <c r="C80" i="63"/>
  <c r="C81" i="63"/>
  <c r="C82" i="63"/>
  <c r="C83" i="63"/>
  <c r="C84" i="63"/>
  <c r="C85" i="63"/>
  <c r="C86" i="63"/>
  <c r="C87" i="63"/>
  <c r="C88" i="63"/>
  <c r="C89" i="63"/>
  <c r="C90" i="63"/>
  <c r="C91" i="63"/>
  <c r="C92" i="63"/>
  <c r="C93" i="63"/>
  <c r="C94" i="63"/>
  <c r="C95" i="63"/>
  <c r="C96" i="63"/>
  <c r="C97" i="63"/>
  <c r="C98" i="63"/>
  <c r="C99" i="63"/>
  <c r="C100" i="63"/>
  <c r="F18" i="45"/>
  <c r="F11" i="45"/>
  <c r="F31" i="45"/>
  <c r="F2" i="45"/>
  <c r="G18" i="45"/>
  <c r="G11" i="45"/>
  <c r="G31" i="45"/>
  <c r="G2" i="45"/>
  <c r="H18" i="45"/>
  <c r="H11" i="45"/>
  <c r="H31" i="45"/>
  <c r="H2" i="45"/>
  <c r="L18" i="45"/>
  <c r="L11" i="45"/>
  <c r="L31" i="45"/>
  <c r="L2" i="45"/>
  <c r="C26" i="44"/>
  <c r="C27" i="44"/>
  <c r="C28" i="44"/>
  <c r="C29" i="44"/>
  <c r="C30" i="44"/>
  <c r="C31" i="44"/>
  <c r="E26" i="44"/>
  <c r="E27" i="44"/>
  <c r="E28" i="44"/>
  <c r="E29" i="44"/>
  <c r="E30" i="44"/>
  <c r="E31" i="44"/>
  <c r="G26" i="44"/>
  <c r="K26" i="44" s="1"/>
  <c r="G27" i="44"/>
  <c r="K27" i="44" s="1"/>
  <c r="G28" i="44"/>
  <c r="K28" i="44" s="1"/>
  <c r="G29" i="44"/>
  <c r="K29" i="44" s="1"/>
  <c r="G30" i="44"/>
  <c r="K30" i="44" s="1"/>
  <c r="G31" i="44"/>
  <c r="K31" i="44" s="1"/>
  <c r="B26" i="46"/>
  <c r="B27" i="46"/>
  <c r="B28" i="46"/>
  <c r="B29" i="46"/>
  <c r="B30" i="46"/>
  <c r="B31" i="46"/>
  <c r="B32" i="46"/>
  <c r="B33" i="46"/>
  <c r="B34" i="46"/>
  <c r="B35" i="46"/>
  <c r="B36" i="46"/>
  <c r="B37" i="46"/>
  <c r="B38" i="46"/>
  <c r="B39" i="46"/>
  <c r="B40" i="46"/>
  <c r="B41" i="46"/>
  <c r="B42" i="46"/>
  <c r="B43" i="46"/>
  <c r="B44" i="46"/>
  <c r="B45" i="46"/>
  <c r="B46" i="46"/>
  <c r="B47" i="46"/>
  <c r="B48" i="46"/>
  <c r="B49" i="46"/>
  <c r="B50" i="46"/>
  <c r="B51" i="46"/>
  <c r="B52" i="46"/>
  <c r="B53" i="46"/>
  <c r="B54" i="46"/>
  <c r="B55" i="46"/>
  <c r="B56" i="46"/>
  <c r="B57" i="46"/>
  <c r="B58" i="46"/>
  <c r="B59" i="46"/>
  <c r="B60" i="46"/>
  <c r="B61" i="46"/>
  <c r="B62" i="46"/>
  <c r="B63" i="46"/>
  <c r="B64" i="46"/>
  <c r="B65" i="46"/>
  <c r="B66" i="46"/>
  <c r="B67" i="46"/>
  <c r="B68" i="46"/>
  <c r="B69" i="46"/>
  <c r="B70" i="46"/>
  <c r="B71" i="46"/>
  <c r="B72" i="46"/>
  <c r="B73" i="46"/>
  <c r="B74" i="46"/>
  <c r="B75" i="46"/>
  <c r="B76" i="46"/>
  <c r="B77" i="46"/>
  <c r="B78" i="46"/>
  <c r="B79" i="46"/>
  <c r="B80" i="46"/>
  <c r="B81" i="46"/>
  <c r="B82" i="46"/>
  <c r="B83" i="46"/>
  <c r="B84" i="46"/>
  <c r="B85" i="46"/>
  <c r="B86" i="46"/>
  <c r="B87" i="46"/>
  <c r="B88" i="46"/>
  <c r="B89" i="46"/>
  <c r="B90" i="46"/>
  <c r="B91" i="46"/>
  <c r="B92" i="46"/>
  <c r="B93" i="46"/>
  <c r="B94" i="46"/>
  <c r="B95" i="46"/>
  <c r="B96" i="46"/>
  <c r="B97" i="46"/>
  <c r="B98" i="46"/>
  <c r="B99" i="46"/>
  <c r="B100" i="46"/>
  <c r="B101" i="46"/>
  <c r="B102" i="46"/>
  <c r="B103" i="46"/>
  <c r="B104" i="46"/>
  <c r="B105" i="46"/>
  <c r="B106" i="46"/>
  <c r="B107" i="46"/>
  <c r="B108" i="46"/>
  <c r="B109" i="46"/>
  <c r="D26" i="46"/>
  <c r="D27" i="46"/>
  <c r="D28" i="46"/>
  <c r="D29" i="46"/>
  <c r="D30" i="46"/>
  <c r="D31" i="46"/>
  <c r="D32" i="46"/>
  <c r="D33" i="46"/>
  <c r="D34" i="46"/>
  <c r="D35" i="46"/>
  <c r="D36" i="46"/>
  <c r="D37" i="46"/>
  <c r="D38" i="46"/>
  <c r="D39" i="46"/>
  <c r="D40" i="46"/>
  <c r="D41" i="46"/>
  <c r="D42" i="46"/>
  <c r="D43" i="46"/>
  <c r="D44" i="46"/>
  <c r="D45" i="46"/>
  <c r="D46" i="46"/>
  <c r="D47" i="46"/>
  <c r="D48" i="46"/>
  <c r="D49" i="46"/>
  <c r="D50" i="46"/>
  <c r="D51" i="46"/>
  <c r="D52" i="46"/>
  <c r="D53" i="46"/>
  <c r="D54" i="46"/>
  <c r="D55" i="46"/>
  <c r="D56" i="46"/>
  <c r="D57" i="46"/>
  <c r="D58" i="46"/>
  <c r="D59" i="46"/>
  <c r="D60" i="46"/>
  <c r="D61" i="46"/>
  <c r="D62" i="46"/>
  <c r="D63" i="46"/>
  <c r="D64" i="46"/>
  <c r="D65" i="46"/>
  <c r="D66" i="46"/>
  <c r="D67" i="46"/>
  <c r="D68" i="46"/>
  <c r="D69" i="46"/>
  <c r="D70" i="46"/>
  <c r="D71" i="46"/>
  <c r="D72" i="46"/>
  <c r="D73" i="46"/>
  <c r="D74" i="46"/>
  <c r="D75" i="46"/>
  <c r="D76" i="46"/>
  <c r="D77" i="46"/>
  <c r="D78" i="46"/>
  <c r="D79" i="46"/>
  <c r="D80" i="46"/>
  <c r="D81" i="46"/>
  <c r="D82" i="46"/>
  <c r="D83" i="46"/>
  <c r="D84" i="46"/>
  <c r="D85" i="46"/>
  <c r="D86" i="46"/>
  <c r="D87" i="46"/>
  <c r="D88" i="46"/>
  <c r="D89" i="46"/>
  <c r="D90" i="46"/>
  <c r="D91" i="46"/>
  <c r="D92" i="46"/>
  <c r="D93" i="46"/>
  <c r="D94" i="46"/>
  <c r="D95" i="46"/>
  <c r="D96" i="46"/>
  <c r="D97" i="46"/>
  <c r="D98" i="46"/>
  <c r="D99" i="46"/>
  <c r="D100" i="46"/>
  <c r="D101" i="46"/>
  <c r="D102" i="46"/>
  <c r="D103" i="46"/>
  <c r="D104" i="46"/>
  <c r="D105" i="46"/>
  <c r="D106" i="46"/>
  <c r="D107" i="46"/>
  <c r="D108" i="46"/>
  <c r="D109" i="46"/>
  <c r="E26" i="46"/>
  <c r="E27" i="46"/>
  <c r="E28" i="46"/>
  <c r="E29" i="46"/>
  <c r="E30" i="46"/>
  <c r="E31" i="46"/>
  <c r="E32" i="46"/>
  <c r="E33" i="46"/>
  <c r="E34" i="46"/>
  <c r="E35" i="46"/>
  <c r="E36" i="46"/>
  <c r="E37" i="46"/>
  <c r="E38" i="46"/>
  <c r="E39" i="46"/>
  <c r="E40" i="46"/>
  <c r="E41" i="46"/>
  <c r="E42" i="46"/>
  <c r="E43" i="46"/>
  <c r="E44" i="46"/>
  <c r="E45" i="46"/>
  <c r="E46" i="46"/>
  <c r="E47" i="46"/>
  <c r="E48" i="46"/>
  <c r="E49" i="46"/>
  <c r="E50" i="46"/>
  <c r="E51" i="46"/>
  <c r="E52" i="46"/>
  <c r="E53" i="46"/>
  <c r="E54" i="46"/>
  <c r="E55" i="46"/>
  <c r="E56" i="46"/>
  <c r="E57" i="46"/>
  <c r="E58" i="46"/>
  <c r="E59" i="46"/>
  <c r="E60" i="46"/>
  <c r="E61" i="46"/>
  <c r="E62" i="46"/>
  <c r="E63" i="46"/>
  <c r="E64" i="46"/>
  <c r="E65" i="46"/>
  <c r="E66" i="46"/>
  <c r="E67" i="46"/>
  <c r="E68" i="46"/>
  <c r="E69" i="46"/>
  <c r="E70" i="46"/>
  <c r="E71" i="46"/>
  <c r="E72" i="46"/>
  <c r="E73" i="46"/>
  <c r="E74" i="46"/>
  <c r="E75" i="46"/>
  <c r="E76" i="46"/>
  <c r="E77" i="46"/>
  <c r="E78" i="46"/>
  <c r="E79" i="46"/>
  <c r="E80" i="46"/>
  <c r="E81" i="46"/>
  <c r="E82" i="46"/>
  <c r="E83" i="46"/>
  <c r="E84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E100" i="46"/>
  <c r="E101" i="46"/>
  <c r="E102" i="46"/>
  <c r="E103" i="46"/>
  <c r="E104" i="46"/>
  <c r="E105" i="46"/>
  <c r="E106" i="46"/>
  <c r="E107" i="46"/>
  <c r="E108" i="46"/>
  <c r="E109" i="46"/>
  <c r="F26" i="46"/>
  <c r="F27" i="46"/>
  <c r="F28" i="46"/>
  <c r="F29" i="46"/>
  <c r="F30" i="46"/>
  <c r="F31" i="46"/>
  <c r="F32" i="46"/>
  <c r="F33" i="46"/>
  <c r="F34" i="46"/>
  <c r="F35" i="46"/>
  <c r="F36" i="46"/>
  <c r="F37" i="46"/>
  <c r="F38" i="46"/>
  <c r="F39" i="46"/>
  <c r="F40" i="46"/>
  <c r="F41" i="46"/>
  <c r="F42" i="46"/>
  <c r="F43" i="46"/>
  <c r="F44" i="46"/>
  <c r="F45" i="46"/>
  <c r="F46" i="46"/>
  <c r="F47" i="46"/>
  <c r="F48" i="46"/>
  <c r="F49" i="46"/>
  <c r="F50" i="46"/>
  <c r="F51" i="46"/>
  <c r="F52" i="46"/>
  <c r="F53" i="46"/>
  <c r="F54" i="46"/>
  <c r="F55" i="46"/>
  <c r="F56" i="46"/>
  <c r="F57" i="46"/>
  <c r="F58" i="46"/>
  <c r="F59" i="46"/>
  <c r="F60" i="46"/>
  <c r="F61" i="46"/>
  <c r="F62" i="46"/>
  <c r="F63" i="46"/>
  <c r="F64" i="46"/>
  <c r="F65" i="46"/>
  <c r="F66" i="46"/>
  <c r="F67" i="46"/>
  <c r="F68" i="46"/>
  <c r="F69" i="46"/>
  <c r="F70" i="46"/>
  <c r="F71" i="46"/>
  <c r="F72" i="46"/>
  <c r="F73" i="46"/>
  <c r="F74" i="46"/>
  <c r="F75" i="46"/>
  <c r="F76" i="46"/>
  <c r="F77" i="46"/>
  <c r="F78" i="46"/>
  <c r="F79" i="46"/>
  <c r="F80" i="46"/>
  <c r="F81" i="46"/>
  <c r="F82" i="46"/>
  <c r="F83" i="46"/>
  <c r="F84" i="46"/>
  <c r="F85" i="46"/>
  <c r="F86" i="46"/>
  <c r="F87" i="46"/>
  <c r="F88" i="46"/>
  <c r="F89" i="46"/>
  <c r="F90" i="46"/>
  <c r="F91" i="46"/>
  <c r="F92" i="46"/>
  <c r="F93" i="46"/>
  <c r="F94" i="46"/>
  <c r="F95" i="46"/>
  <c r="F96" i="46"/>
  <c r="F97" i="46"/>
  <c r="F98" i="46"/>
  <c r="F99" i="46"/>
  <c r="F100" i="46"/>
  <c r="F101" i="46"/>
  <c r="F102" i="46"/>
  <c r="F103" i="46"/>
  <c r="F104" i="46"/>
  <c r="F105" i="46"/>
  <c r="F106" i="46"/>
  <c r="F107" i="46"/>
  <c r="F108" i="46"/>
  <c r="F109" i="46"/>
  <c r="G26" i="46"/>
  <c r="G27" i="46"/>
  <c r="G28" i="46"/>
  <c r="G29" i="46"/>
  <c r="G30" i="46"/>
  <c r="G31" i="46"/>
  <c r="G32" i="46"/>
  <c r="G33" i="46"/>
  <c r="G34" i="46"/>
  <c r="G35" i="46"/>
  <c r="G36" i="46"/>
  <c r="G37" i="46"/>
  <c r="G38" i="46"/>
  <c r="G39" i="46"/>
  <c r="G40" i="46"/>
  <c r="G41" i="46"/>
  <c r="G42" i="46"/>
  <c r="G43" i="46"/>
  <c r="G44" i="46"/>
  <c r="G45" i="46"/>
  <c r="G46" i="46"/>
  <c r="G47" i="46"/>
  <c r="G48" i="46"/>
  <c r="G49" i="46"/>
  <c r="G50" i="46"/>
  <c r="G51" i="46"/>
  <c r="G52" i="46"/>
  <c r="G53" i="46"/>
  <c r="G54" i="46"/>
  <c r="G55" i="46"/>
  <c r="G56" i="46"/>
  <c r="G57" i="46"/>
  <c r="G58" i="46"/>
  <c r="G59" i="46"/>
  <c r="G60" i="46"/>
  <c r="G61" i="46"/>
  <c r="G62" i="46"/>
  <c r="G63" i="46"/>
  <c r="G64" i="46"/>
  <c r="G65" i="46"/>
  <c r="G66" i="46"/>
  <c r="G67" i="46"/>
  <c r="G68" i="46"/>
  <c r="G69" i="46"/>
  <c r="G70" i="46"/>
  <c r="G71" i="46"/>
  <c r="G72" i="46"/>
  <c r="G73" i="46"/>
  <c r="G74" i="46"/>
  <c r="G75" i="46"/>
  <c r="G76" i="46"/>
  <c r="G77" i="46"/>
  <c r="G78" i="46"/>
  <c r="G79" i="46"/>
  <c r="G80" i="46"/>
  <c r="G81" i="46"/>
  <c r="G82" i="46"/>
  <c r="G83" i="46"/>
  <c r="G84" i="46"/>
  <c r="G85" i="46"/>
  <c r="G86" i="46"/>
  <c r="G87" i="46"/>
  <c r="G88" i="46"/>
  <c r="G89" i="46"/>
  <c r="G90" i="46"/>
  <c r="G91" i="46"/>
  <c r="G92" i="46"/>
  <c r="G93" i="46"/>
  <c r="G94" i="46"/>
  <c r="G95" i="46"/>
  <c r="G96" i="46"/>
  <c r="G97" i="46"/>
  <c r="G98" i="46"/>
  <c r="G99" i="46"/>
  <c r="G100" i="46"/>
  <c r="G101" i="46"/>
  <c r="G102" i="46"/>
  <c r="G103" i="46"/>
  <c r="G104" i="46"/>
  <c r="G105" i="46"/>
  <c r="G106" i="46"/>
  <c r="G107" i="46"/>
  <c r="G108" i="46"/>
  <c r="G109" i="46"/>
  <c r="H26" i="46"/>
  <c r="H27" i="46"/>
  <c r="H28" i="46"/>
  <c r="H29" i="46"/>
  <c r="H30" i="46"/>
  <c r="H31" i="46"/>
  <c r="H32" i="46"/>
  <c r="H33" i="46"/>
  <c r="H34" i="46"/>
  <c r="H35" i="46"/>
  <c r="H36" i="46"/>
  <c r="H37" i="46"/>
  <c r="H38" i="46"/>
  <c r="H39" i="46"/>
  <c r="H40" i="46"/>
  <c r="H41" i="46"/>
  <c r="H42" i="46"/>
  <c r="H43" i="46"/>
  <c r="H44" i="46"/>
  <c r="H45" i="46"/>
  <c r="H46" i="46"/>
  <c r="H47" i="46"/>
  <c r="H48" i="46"/>
  <c r="H49" i="46"/>
  <c r="H50" i="46"/>
  <c r="H51" i="46"/>
  <c r="H52" i="46"/>
  <c r="H53" i="46"/>
  <c r="H54" i="46"/>
  <c r="H55" i="46"/>
  <c r="H56" i="46"/>
  <c r="H57" i="46"/>
  <c r="H58" i="46"/>
  <c r="H59" i="46"/>
  <c r="H60" i="46"/>
  <c r="H61" i="46"/>
  <c r="H62" i="46"/>
  <c r="H63" i="46"/>
  <c r="H64" i="46"/>
  <c r="H65" i="46"/>
  <c r="H66" i="46"/>
  <c r="H67" i="46"/>
  <c r="H68" i="46"/>
  <c r="H69" i="46"/>
  <c r="H70" i="46"/>
  <c r="H71" i="46"/>
  <c r="H72" i="46"/>
  <c r="H73" i="46"/>
  <c r="H74" i="46"/>
  <c r="H75" i="46"/>
  <c r="H76" i="46"/>
  <c r="H77" i="46"/>
  <c r="H78" i="46"/>
  <c r="H79" i="46"/>
  <c r="H80" i="46"/>
  <c r="H81" i="46"/>
  <c r="H82" i="46"/>
  <c r="H83" i="46"/>
  <c r="H84" i="46"/>
  <c r="H85" i="46"/>
  <c r="H86" i="46"/>
  <c r="H87" i="46"/>
  <c r="H88" i="46"/>
  <c r="H89" i="46"/>
  <c r="H90" i="46"/>
  <c r="H91" i="46"/>
  <c r="H92" i="46"/>
  <c r="H93" i="46"/>
  <c r="H94" i="46"/>
  <c r="H95" i="46"/>
  <c r="H96" i="46"/>
  <c r="H97" i="46"/>
  <c r="H98" i="46"/>
  <c r="H99" i="46"/>
  <c r="H100" i="46"/>
  <c r="H101" i="46"/>
  <c r="H102" i="46"/>
  <c r="H103" i="46"/>
  <c r="H104" i="46"/>
  <c r="H105" i="46"/>
  <c r="H106" i="46"/>
  <c r="H107" i="46"/>
  <c r="H108" i="46"/>
  <c r="H109" i="46"/>
  <c r="I26" i="46"/>
  <c r="I27" i="46"/>
  <c r="I28" i="46"/>
  <c r="I29" i="46"/>
  <c r="I30" i="46"/>
  <c r="I31" i="46"/>
  <c r="I32" i="46"/>
  <c r="I33" i="46"/>
  <c r="I34" i="46"/>
  <c r="I35" i="46"/>
  <c r="I36" i="46"/>
  <c r="I37" i="46"/>
  <c r="I38" i="46"/>
  <c r="I39" i="46"/>
  <c r="I40" i="46"/>
  <c r="I41" i="46"/>
  <c r="I42" i="46"/>
  <c r="I43" i="46"/>
  <c r="I44" i="46"/>
  <c r="I45" i="46"/>
  <c r="I46" i="46"/>
  <c r="I47" i="46"/>
  <c r="I48" i="46"/>
  <c r="I49" i="46"/>
  <c r="I50" i="46"/>
  <c r="I51" i="46"/>
  <c r="I52" i="46"/>
  <c r="I53" i="46"/>
  <c r="I54" i="46"/>
  <c r="I55" i="46"/>
  <c r="I56" i="46"/>
  <c r="I57" i="46"/>
  <c r="I58" i="46"/>
  <c r="I59" i="46"/>
  <c r="I60" i="46"/>
  <c r="I61" i="46"/>
  <c r="I62" i="46"/>
  <c r="I63" i="46"/>
  <c r="I64" i="46"/>
  <c r="I65" i="46"/>
  <c r="I66" i="46"/>
  <c r="I67" i="46"/>
  <c r="I68" i="46"/>
  <c r="I69" i="46"/>
  <c r="I70" i="46"/>
  <c r="I71" i="46"/>
  <c r="I72" i="46"/>
  <c r="I73" i="46"/>
  <c r="I74" i="46"/>
  <c r="I75" i="46"/>
  <c r="I76" i="46"/>
  <c r="I77" i="46"/>
  <c r="I78" i="46"/>
  <c r="I79" i="46"/>
  <c r="I80" i="46"/>
  <c r="I81" i="46"/>
  <c r="I82" i="46"/>
  <c r="I83" i="46"/>
  <c r="I84" i="46"/>
  <c r="I85" i="46"/>
  <c r="I86" i="46"/>
  <c r="I87" i="46"/>
  <c r="I88" i="46"/>
  <c r="I89" i="46"/>
  <c r="I90" i="46"/>
  <c r="I91" i="46"/>
  <c r="I92" i="46"/>
  <c r="I93" i="46"/>
  <c r="I94" i="46"/>
  <c r="I95" i="46"/>
  <c r="I96" i="46"/>
  <c r="I97" i="46"/>
  <c r="I98" i="46"/>
  <c r="I99" i="46"/>
  <c r="I100" i="46"/>
  <c r="I101" i="46"/>
  <c r="I102" i="46"/>
  <c r="I103" i="46"/>
  <c r="I104" i="46"/>
  <c r="I105" i="46"/>
  <c r="I106" i="46"/>
  <c r="I107" i="46"/>
  <c r="I108" i="46"/>
  <c r="I109" i="46"/>
  <c r="K26" i="46"/>
  <c r="K27" i="46"/>
  <c r="K28" i="46"/>
  <c r="K29" i="46"/>
  <c r="K30" i="46"/>
  <c r="K31" i="46"/>
  <c r="K32" i="46"/>
  <c r="K33" i="46"/>
  <c r="K34" i="46"/>
  <c r="K35" i="46"/>
  <c r="K36" i="46"/>
  <c r="K37" i="46"/>
  <c r="K38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61" i="46"/>
  <c r="K62" i="46"/>
  <c r="K63" i="46"/>
  <c r="K64" i="46"/>
  <c r="K65" i="46"/>
  <c r="K66" i="46"/>
  <c r="K67" i="46"/>
  <c r="K68" i="46"/>
  <c r="K69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5" i="46"/>
  <c r="K96" i="46"/>
  <c r="K97" i="46"/>
  <c r="K98" i="46"/>
  <c r="K99" i="46"/>
  <c r="K100" i="46"/>
  <c r="K101" i="46"/>
  <c r="K102" i="46"/>
  <c r="K103" i="46"/>
  <c r="K104" i="46"/>
  <c r="K105" i="46"/>
  <c r="K106" i="46"/>
  <c r="K107" i="46"/>
  <c r="K108" i="46"/>
  <c r="K109" i="46"/>
  <c r="L26" i="46"/>
  <c r="L27" i="46"/>
  <c r="L28" i="46"/>
  <c r="L29" i="46"/>
  <c r="L30" i="46"/>
  <c r="L31" i="46"/>
  <c r="L32" i="46"/>
  <c r="L33" i="46"/>
  <c r="L34" i="46"/>
  <c r="L35" i="46"/>
  <c r="L36" i="46"/>
  <c r="L37" i="46"/>
  <c r="L38" i="46"/>
  <c r="L39" i="46"/>
  <c r="L40" i="46"/>
  <c r="L41" i="46"/>
  <c r="L42" i="46"/>
  <c r="L43" i="46"/>
  <c r="L44" i="46"/>
  <c r="L45" i="46"/>
  <c r="L46" i="46"/>
  <c r="L47" i="46"/>
  <c r="L48" i="46"/>
  <c r="L49" i="46"/>
  <c r="L50" i="46"/>
  <c r="L51" i="46"/>
  <c r="L52" i="46"/>
  <c r="L53" i="46"/>
  <c r="L54" i="46"/>
  <c r="L55" i="46"/>
  <c r="L56" i="46"/>
  <c r="L57" i="46"/>
  <c r="L58" i="46"/>
  <c r="L59" i="46"/>
  <c r="L60" i="46"/>
  <c r="L61" i="46"/>
  <c r="L62" i="46"/>
  <c r="L63" i="46"/>
  <c r="L64" i="46"/>
  <c r="L65" i="46"/>
  <c r="L66" i="46"/>
  <c r="L67" i="46"/>
  <c r="L68" i="46"/>
  <c r="L69" i="46"/>
  <c r="L70" i="46"/>
  <c r="L71" i="46"/>
  <c r="L72" i="46"/>
  <c r="L73" i="46"/>
  <c r="L74" i="46"/>
  <c r="L75" i="46"/>
  <c r="L76" i="46"/>
  <c r="L77" i="46"/>
  <c r="L78" i="46"/>
  <c r="L79" i="46"/>
  <c r="L80" i="46"/>
  <c r="L81" i="46"/>
  <c r="L82" i="46"/>
  <c r="L83" i="46"/>
  <c r="L84" i="46"/>
  <c r="L85" i="46"/>
  <c r="L86" i="46"/>
  <c r="L87" i="46"/>
  <c r="L88" i="46"/>
  <c r="L89" i="46"/>
  <c r="L90" i="46"/>
  <c r="L91" i="46"/>
  <c r="L92" i="46"/>
  <c r="L93" i="46"/>
  <c r="L94" i="46"/>
  <c r="L95" i="46"/>
  <c r="L96" i="46"/>
  <c r="L97" i="46"/>
  <c r="L98" i="46"/>
  <c r="L99" i="46"/>
  <c r="L100" i="46"/>
  <c r="L101" i="46"/>
  <c r="L102" i="46"/>
  <c r="L103" i="46"/>
  <c r="L104" i="46"/>
  <c r="L105" i="46"/>
  <c r="L106" i="46"/>
  <c r="L107" i="46"/>
  <c r="L108" i="46"/>
  <c r="L109" i="46"/>
  <c r="N26" i="46"/>
  <c r="N27" i="46"/>
  <c r="N28" i="46"/>
  <c r="N29" i="46"/>
  <c r="N30" i="46"/>
  <c r="N31" i="46"/>
  <c r="N32" i="46"/>
  <c r="N33" i="46"/>
  <c r="N34" i="46"/>
  <c r="N35" i="46"/>
  <c r="N36" i="46"/>
  <c r="N37" i="46"/>
  <c r="N38" i="46"/>
  <c r="N39" i="46"/>
  <c r="N40" i="46"/>
  <c r="N41" i="46"/>
  <c r="N42" i="46"/>
  <c r="N43" i="46"/>
  <c r="N44" i="46"/>
  <c r="N45" i="46"/>
  <c r="N46" i="46"/>
  <c r="N47" i="46"/>
  <c r="N48" i="46"/>
  <c r="N49" i="46"/>
  <c r="N50" i="46"/>
  <c r="N51" i="46"/>
  <c r="N52" i="46"/>
  <c r="N53" i="46"/>
  <c r="N54" i="46"/>
  <c r="N55" i="46"/>
  <c r="N56" i="46"/>
  <c r="N57" i="46"/>
  <c r="N58" i="46"/>
  <c r="N59" i="46"/>
  <c r="N60" i="46"/>
  <c r="N61" i="46"/>
  <c r="N62" i="46"/>
  <c r="N63" i="46"/>
  <c r="N64" i="46"/>
  <c r="N65" i="46"/>
  <c r="N66" i="46"/>
  <c r="N67" i="46"/>
  <c r="N68" i="46"/>
  <c r="N69" i="46"/>
  <c r="N70" i="46"/>
  <c r="N71" i="46"/>
  <c r="N72" i="46"/>
  <c r="N73" i="46"/>
  <c r="N74" i="46"/>
  <c r="N75" i="46"/>
  <c r="N76" i="46"/>
  <c r="N77" i="46"/>
  <c r="N78" i="46"/>
  <c r="N79" i="46"/>
  <c r="N80" i="46"/>
  <c r="N81" i="46"/>
  <c r="N82" i="46"/>
  <c r="N83" i="46"/>
  <c r="N84" i="46"/>
  <c r="N85" i="46"/>
  <c r="N86" i="46"/>
  <c r="N87" i="46"/>
  <c r="N88" i="46"/>
  <c r="N89" i="46"/>
  <c r="N90" i="46"/>
  <c r="N91" i="46"/>
  <c r="N92" i="46"/>
  <c r="N93" i="46"/>
  <c r="N94" i="46"/>
  <c r="N95" i="46"/>
  <c r="N96" i="46"/>
  <c r="N97" i="46"/>
  <c r="N98" i="46"/>
  <c r="N99" i="46"/>
  <c r="N100" i="46"/>
  <c r="N101" i="46"/>
  <c r="N102" i="46"/>
  <c r="N103" i="46"/>
  <c r="N104" i="46"/>
  <c r="N105" i="46"/>
  <c r="N106" i="46"/>
  <c r="N107" i="46"/>
  <c r="N108" i="46"/>
  <c r="N109" i="46"/>
  <c r="Q26" i="46"/>
  <c r="Q27" i="46"/>
  <c r="Q28" i="46"/>
  <c r="Q29" i="46"/>
  <c r="Q30" i="46"/>
  <c r="Q31" i="46"/>
  <c r="Q32" i="46"/>
  <c r="Q33" i="46"/>
  <c r="Q34" i="46"/>
  <c r="Q35" i="46"/>
  <c r="Q36" i="46"/>
  <c r="Q37" i="46"/>
  <c r="Q38" i="46"/>
  <c r="Q39" i="46"/>
  <c r="Q40" i="46"/>
  <c r="Q41" i="46"/>
  <c r="Q42" i="46"/>
  <c r="Q43" i="46"/>
  <c r="Q44" i="46"/>
  <c r="Q45" i="46"/>
  <c r="Q46" i="46"/>
  <c r="Q47" i="46"/>
  <c r="Q48" i="46"/>
  <c r="Q49" i="46"/>
  <c r="Q50" i="46"/>
  <c r="Q51" i="46"/>
  <c r="Q52" i="46"/>
  <c r="Q53" i="46"/>
  <c r="Q54" i="46"/>
  <c r="Q55" i="46"/>
  <c r="Q56" i="46"/>
  <c r="Q57" i="46"/>
  <c r="Q58" i="46"/>
  <c r="Q59" i="46"/>
  <c r="Q60" i="46"/>
  <c r="Q61" i="46"/>
  <c r="Q62" i="46"/>
  <c r="Q63" i="46"/>
  <c r="Q64" i="46"/>
  <c r="Q65" i="46"/>
  <c r="Q66" i="46"/>
  <c r="Q67" i="46"/>
  <c r="Q68" i="46"/>
  <c r="Q69" i="46"/>
  <c r="Q70" i="46"/>
  <c r="Q71" i="46"/>
  <c r="Q72" i="46"/>
  <c r="Q73" i="46"/>
  <c r="Q74" i="46"/>
  <c r="Q75" i="46"/>
  <c r="Q76" i="46"/>
  <c r="Q77" i="46"/>
  <c r="Q78" i="46"/>
  <c r="Q79" i="46"/>
  <c r="Q80" i="46"/>
  <c r="Q81" i="46"/>
  <c r="Q82" i="46"/>
  <c r="Q83" i="46"/>
  <c r="Q84" i="46"/>
  <c r="Q85" i="46"/>
  <c r="Q86" i="46"/>
  <c r="Q87" i="46"/>
  <c r="Q88" i="46"/>
  <c r="Q89" i="46"/>
  <c r="Q90" i="46"/>
  <c r="Q91" i="46"/>
  <c r="Q92" i="46"/>
  <c r="Q93" i="46"/>
  <c r="Q94" i="46"/>
  <c r="Q95" i="46"/>
  <c r="Q96" i="46"/>
  <c r="Q97" i="46"/>
  <c r="Q98" i="46"/>
  <c r="Q99" i="46"/>
  <c r="Q100" i="46"/>
  <c r="Q101" i="46"/>
  <c r="Q102" i="46"/>
  <c r="Q103" i="46"/>
  <c r="Q104" i="46"/>
  <c r="Q105" i="46"/>
  <c r="Q106" i="46"/>
  <c r="Q107" i="46"/>
  <c r="Q108" i="46"/>
  <c r="Q109" i="46"/>
  <c r="R26" i="46"/>
  <c r="R27" i="46"/>
  <c r="R28" i="46"/>
  <c r="R29" i="46"/>
  <c r="R30" i="46"/>
  <c r="R31" i="46"/>
  <c r="R32" i="46"/>
  <c r="R33" i="46"/>
  <c r="R34" i="46"/>
  <c r="R35" i="46"/>
  <c r="R36" i="46"/>
  <c r="R37" i="46"/>
  <c r="R38" i="46"/>
  <c r="R39" i="46"/>
  <c r="R40" i="46"/>
  <c r="R41" i="46"/>
  <c r="R42" i="46"/>
  <c r="R43" i="46"/>
  <c r="R44" i="46"/>
  <c r="R45" i="46"/>
  <c r="R46" i="46"/>
  <c r="R47" i="46"/>
  <c r="R48" i="46"/>
  <c r="R49" i="46"/>
  <c r="R50" i="46"/>
  <c r="R51" i="46"/>
  <c r="R52" i="46"/>
  <c r="R53" i="46"/>
  <c r="R54" i="46"/>
  <c r="R55" i="46"/>
  <c r="R56" i="46"/>
  <c r="R57" i="46"/>
  <c r="R58" i="46"/>
  <c r="R59" i="46"/>
  <c r="R60" i="46"/>
  <c r="R61" i="46"/>
  <c r="R62" i="46"/>
  <c r="R63" i="46"/>
  <c r="R64" i="46"/>
  <c r="R65" i="46"/>
  <c r="R66" i="46"/>
  <c r="R67" i="46"/>
  <c r="R68" i="46"/>
  <c r="R69" i="46"/>
  <c r="R70" i="46"/>
  <c r="R71" i="46"/>
  <c r="R72" i="46"/>
  <c r="R73" i="46"/>
  <c r="R74" i="46"/>
  <c r="R75" i="46"/>
  <c r="R76" i="46"/>
  <c r="R77" i="46"/>
  <c r="R78" i="46"/>
  <c r="R79" i="46"/>
  <c r="R80" i="46"/>
  <c r="R81" i="46"/>
  <c r="R82" i="46"/>
  <c r="R83" i="46"/>
  <c r="R84" i="46"/>
  <c r="R85" i="46"/>
  <c r="R86" i="46"/>
  <c r="R87" i="46"/>
  <c r="R88" i="46"/>
  <c r="R89" i="46"/>
  <c r="R90" i="46"/>
  <c r="R91" i="46"/>
  <c r="R92" i="46"/>
  <c r="R93" i="46"/>
  <c r="R94" i="46"/>
  <c r="R95" i="46"/>
  <c r="R96" i="46"/>
  <c r="R97" i="46"/>
  <c r="R98" i="46"/>
  <c r="R99" i="46"/>
  <c r="R100" i="46"/>
  <c r="R101" i="46"/>
  <c r="R102" i="46"/>
  <c r="R103" i="46"/>
  <c r="R104" i="46"/>
  <c r="R105" i="46"/>
  <c r="R106" i="46"/>
  <c r="R107" i="46"/>
  <c r="R108" i="46"/>
  <c r="R109" i="46"/>
  <c r="F35" i="45"/>
  <c r="F25" i="45"/>
  <c r="F26" i="45"/>
  <c r="F36" i="45"/>
  <c r="F29" i="45"/>
  <c r="F21" i="45"/>
  <c r="F40" i="45"/>
  <c r="F12" i="45"/>
  <c r="F38" i="45"/>
  <c r="F39" i="45"/>
  <c r="F23" i="45"/>
  <c r="F34" i="45"/>
  <c r="F24" i="45"/>
  <c r="F19" i="45"/>
  <c r="F33" i="45"/>
  <c r="F6" i="45"/>
  <c r="F13" i="45"/>
  <c r="F16" i="45"/>
  <c r="F3" i="45"/>
  <c r="F7" i="45"/>
  <c r="F5" i="45"/>
  <c r="F8" i="45"/>
  <c r="F17" i="45"/>
  <c r="F9" i="45"/>
  <c r="F4" i="45"/>
  <c r="G35" i="45"/>
  <c r="G25" i="45"/>
  <c r="G26" i="45"/>
  <c r="G36" i="45"/>
  <c r="G29" i="45"/>
  <c r="G21" i="45"/>
  <c r="G40" i="45"/>
  <c r="G12" i="45"/>
  <c r="G38" i="45"/>
  <c r="G39" i="45"/>
  <c r="G23" i="45"/>
  <c r="G34" i="45"/>
  <c r="G24" i="45"/>
  <c r="G19" i="45"/>
  <c r="G33" i="45"/>
  <c r="G6" i="45"/>
  <c r="G13" i="45"/>
  <c r="G16" i="45"/>
  <c r="G3" i="45"/>
  <c r="G7" i="45"/>
  <c r="G5" i="45"/>
  <c r="G8" i="45"/>
  <c r="G17" i="45"/>
  <c r="G9" i="45"/>
  <c r="G4" i="45"/>
  <c r="H35" i="45"/>
  <c r="H25" i="45"/>
  <c r="H26" i="45"/>
  <c r="H36" i="45"/>
  <c r="H29" i="45"/>
  <c r="H21" i="45"/>
  <c r="H40" i="45"/>
  <c r="H12" i="45"/>
  <c r="H38" i="45"/>
  <c r="H39" i="45"/>
  <c r="H23" i="45"/>
  <c r="H34" i="45"/>
  <c r="H24" i="45"/>
  <c r="H19" i="45"/>
  <c r="H33" i="45"/>
  <c r="H6" i="45"/>
  <c r="H13" i="45"/>
  <c r="H16" i="45"/>
  <c r="H3" i="45"/>
  <c r="H7" i="45"/>
  <c r="H5" i="45"/>
  <c r="H8" i="45"/>
  <c r="H17" i="45"/>
  <c r="H9" i="45"/>
  <c r="H4" i="45"/>
  <c r="L35" i="45"/>
  <c r="L25" i="45"/>
  <c r="L26" i="45"/>
  <c r="L36" i="45"/>
  <c r="L29" i="45"/>
  <c r="L21" i="45"/>
  <c r="L40" i="45"/>
  <c r="L12" i="45"/>
  <c r="L38" i="45"/>
  <c r="L39" i="45"/>
  <c r="L23" i="45"/>
  <c r="L34" i="45"/>
  <c r="L24" i="45"/>
  <c r="L19" i="45"/>
  <c r="L33" i="45"/>
  <c r="L6" i="45"/>
  <c r="L13" i="45"/>
  <c r="L16" i="45"/>
  <c r="L3" i="45"/>
  <c r="L7" i="45"/>
  <c r="L5" i="45"/>
  <c r="L8" i="45"/>
  <c r="L17" i="45"/>
  <c r="L9" i="45"/>
  <c r="L4" i="45"/>
  <c r="I40" i="45"/>
  <c r="P6" i="45"/>
  <c r="I6" i="45"/>
  <c r="P5" i="45"/>
  <c r="O5" i="45"/>
  <c r="P3" i="45"/>
  <c r="N2" i="45"/>
  <c r="O2" i="45"/>
  <c r="I2" i="45"/>
  <c r="K2" i="45"/>
  <c r="K5" i="45"/>
  <c r="K13" i="45"/>
  <c r="K25" i="45"/>
  <c r="K39" i="45"/>
  <c r="O7" i="45"/>
  <c r="P7" i="45"/>
  <c r="O24" i="45"/>
  <c r="O34" i="45"/>
  <c r="O13" i="45"/>
  <c r="K35" i="45"/>
  <c r="K21" i="45"/>
  <c r="K34" i="45"/>
  <c r="K19" i="45"/>
  <c r="K7" i="45"/>
  <c r="K40" i="45"/>
  <c r="K26" i="45"/>
  <c r="O4" i="45"/>
  <c r="O25" i="45"/>
  <c r="P34" i="45"/>
  <c r="N14" i="45"/>
  <c r="N11" i="45"/>
  <c r="N35" i="45"/>
  <c r="J15" i="45"/>
  <c r="J11" i="45"/>
  <c r="N7" i="45"/>
  <c r="N26" i="45"/>
  <c r="N36" i="45"/>
  <c r="N38" i="45"/>
  <c r="K38" i="45"/>
  <c r="K24" i="45"/>
  <c r="K18" i="45"/>
  <c r="P4" i="45"/>
  <c r="N5" i="45"/>
  <c r="I11" i="45"/>
  <c r="O9" i="45"/>
  <c r="P13" i="45"/>
  <c r="N16" i="45"/>
  <c r="O19" i="45"/>
  <c r="O21" i="45"/>
  <c r="N25" i="45"/>
  <c r="O29" i="45"/>
  <c r="N34" i="45"/>
  <c r="I38" i="45"/>
  <c r="O40" i="45"/>
  <c r="K29" i="45"/>
  <c r="K17" i="45"/>
  <c r="K9" i="45"/>
  <c r="N4" i="45"/>
  <c r="O11" i="45"/>
  <c r="O17" i="45"/>
  <c r="P19" i="45"/>
  <c r="N24" i="45"/>
  <c r="O26" i="45"/>
  <c r="N33" i="45"/>
  <c r="O35" i="45"/>
  <c r="O36" i="45"/>
  <c r="O38" i="45"/>
  <c r="P39" i="45"/>
  <c r="P40" i="45"/>
  <c r="K10" i="45"/>
  <c r="K11" i="45"/>
  <c r="K4" i="45"/>
  <c r="P15" i="45"/>
  <c r="P11" i="45"/>
  <c r="N9" i="45"/>
  <c r="P17" i="45"/>
  <c r="N19" i="45"/>
  <c r="N21" i="45"/>
  <c r="P26" i="45"/>
  <c r="N29" i="45"/>
  <c r="P35" i="45"/>
  <c r="P38" i="45"/>
  <c r="N39" i="45"/>
  <c r="N40" i="45"/>
  <c r="N18" i="45"/>
  <c r="N31" i="45"/>
  <c r="O18" i="45"/>
  <c r="K8" i="45"/>
  <c r="O8" i="45"/>
  <c r="N8" i="45"/>
  <c r="I26" i="45"/>
  <c r="I34" i="45"/>
  <c r="I9" i="45"/>
  <c r="I35" i="45"/>
  <c r="I39" i="45"/>
  <c r="J3" i="45"/>
  <c r="J13" i="45"/>
  <c r="J39" i="46"/>
  <c r="J26" i="45"/>
  <c r="J27" i="46"/>
  <c r="J35" i="45"/>
  <c r="J45" i="46"/>
  <c r="J64" i="46"/>
  <c r="J75" i="46"/>
  <c r="J68" i="46"/>
  <c r="J69" i="46"/>
  <c r="J104" i="46"/>
  <c r="J49" i="46"/>
  <c r="J107" i="46"/>
  <c r="J106" i="46"/>
  <c r="I3" i="45"/>
  <c r="I7" i="45"/>
  <c r="I29" i="45"/>
  <c r="J97" i="46"/>
  <c r="J70" i="46"/>
  <c r="J38" i="45"/>
  <c r="J62" i="46"/>
  <c r="J79" i="46"/>
  <c r="J66" i="46"/>
  <c r="J92" i="46"/>
  <c r="J74" i="46"/>
  <c r="J72" i="46"/>
  <c r="J103" i="46"/>
  <c r="J26" i="46"/>
  <c r="J82" i="46"/>
  <c r="J34" i="46"/>
  <c r="J94" i="46"/>
  <c r="J96" i="46"/>
  <c r="J6" i="45"/>
  <c r="J7" i="45"/>
  <c r="P101" i="46"/>
  <c r="J108" i="46"/>
  <c r="J36" i="45"/>
  <c r="J39" i="45"/>
  <c r="J88" i="46"/>
  <c r="J86" i="46"/>
  <c r="J58" i="46"/>
  <c r="J42" i="46"/>
  <c r="J73" i="46"/>
  <c r="J35" i="46"/>
  <c r="J87" i="46"/>
  <c r="J17" i="45"/>
  <c r="J59" i="46"/>
  <c r="J85" i="46"/>
  <c r="J34" i="45"/>
  <c r="J43" i="46"/>
  <c r="J67" i="46"/>
  <c r="J51" i="46"/>
  <c r="J32" i="46"/>
  <c r="J76" i="46"/>
  <c r="J38" i="46"/>
  <c r="J95" i="46"/>
  <c r="J93" i="46"/>
  <c r="P36" i="46"/>
  <c r="P64" i="46"/>
  <c r="P90" i="46"/>
  <c r="P91" i="46"/>
  <c r="M86" i="46"/>
  <c r="M75" i="46"/>
  <c r="M72" i="46"/>
  <c r="M73" i="46"/>
  <c r="M103" i="46"/>
  <c r="M76" i="46"/>
  <c r="M95" i="46"/>
  <c r="M47" i="46"/>
  <c r="M34" i="46"/>
  <c r="M104" i="46"/>
  <c r="M94" i="46"/>
  <c r="M96" i="46"/>
  <c r="M93" i="46"/>
  <c r="M106" i="46"/>
  <c r="M67" i="46"/>
  <c r="M61" i="46"/>
  <c r="M37" i="46"/>
  <c r="M68" i="46"/>
  <c r="M45" i="46"/>
  <c r="M62" i="46"/>
  <c r="M70" i="46"/>
  <c r="M87" i="46"/>
  <c r="M107" i="46"/>
  <c r="M81" i="46"/>
  <c r="M32" i="46"/>
  <c r="M66" i="46"/>
  <c r="M30" i="46"/>
  <c r="M109" i="46"/>
  <c r="M46" i="46"/>
  <c r="M69" i="46"/>
  <c r="M29" i="46"/>
  <c r="M88" i="46"/>
  <c r="M42" i="46"/>
  <c r="M64" i="46"/>
  <c r="M58" i="46"/>
  <c r="M49" i="46"/>
  <c r="M35" i="46"/>
  <c r="M56" i="46"/>
  <c r="M82" i="46"/>
  <c r="M38" i="46"/>
  <c r="M51" i="46"/>
  <c r="M79" i="46"/>
  <c r="M92" i="46"/>
  <c r="M43" i="46"/>
  <c r="M59" i="46"/>
  <c r="M27" i="46"/>
  <c r="M39" i="46"/>
  <c r="M108" i="46"/>
  <c r="C3" i="44"/>
  <c r="C4" i="44"/>
  <c r="C5" i="44"/>
  <c r="C6" i="44"/>
  <c r="C7" i="44"/>
  <c r="C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E3" i="44"/>
  <c r="E4" i="44"/>
  <c r="E5" i="44"/>
  <c r="E6" i="44"/>
  <c r="E7" i="44"/>
  <c r="E8" i="44"/>
  <c r="E9" i="44"/>
  <c r="E10" i="44"/>
  <c r="E11" i="44"/>
  <c r="E12" i="44"/>
  <c r="E13" i="44"/>
  <c r="E14" i="44"/>
  <c r="E15" i="44"/>
  <c r="E16" i="44"/>
  <c r="E17" i="44"/>
  <c r="E18" i="44"/>
  <c r="E19" i="44"/>
  <c r="E20" i="44"/>
  <c r="E21" i="44"/>
  <c r="E22" i="44"/>
  <c r="E23" i="44"/>
  <c r="E24" i="44"/>
  <c r="E25" i="44"/>
  <c r="G3" i="44"/>
  <c r="K3" i="44" s="1"/>
  <c r="G4" i="44"/>
  <c r="K4" i="44" s="1"/>
  <c r="G5" i="44"/>
  <c r="K5" i="44" s="1"/>
  <c r="G6" i="44"/>
  <c r="K6" i="44" s="1"/>
  <c r="G7" i="44"/>
  <c r="K7" i="44" s="1"/>
  <c r="G8" i="44"/>
  <c r="K8" i="44" s="1"/>
  <c r="G9" i="44"/>
  <c r="K9" i="44" s="1"/>
  <c r="G10" i="44"/>
  <c r="K10" i="44" s="1"/>
  <c r="G11" i="44"/>
  <c r="K11" i="44" s="1"/>
  <c r="G12" i="44"/>
  <c r="K12" i="44" s="1"/>
  <c r="G13" i="44"/>
  <c r="K13" i="44" s="1"/>
  <c r="G14" i="44"/>
  <c r="K14" i="44" s="1"/>
  <c r="G15" i="44"/>
  <c r="K15" i="44" s="1"/>
  <c r="G16" i="44"/>
  <c r="K16" i="44" s="1"/>
  <c r="G17" i="44"/>
  <c r="K17" i="44" s="1"/>
  <c r="G18" i="44"/>
  <c r="K18" i="44" s="1"/>
  <c r="G19" i="44"/>
  <c r="K19" i="44" s="1"/>
  <c r="G20" i="44"/>
  <c r="K20" i="44" s="1"/>
  <c r="G21" i="44"/>
  <c r="K21" i="44" s="1"/>
  <c r="G22" i="44"/>
  <c r="K22" i="44" s="1"/>
  <c r="G23" i="44"/>
  <c r="K23" i="44" s="1"/>
  <c r="G24" i="44"/>
  <c r="K24" i="44" s="1"/>
  <c r="G25" i="44"/>
  <c r="K25" i="44" s="1"/>
  <c r="B3" i="46"/>
  <c r="B4" i="46"/>
  <c r="B5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B20" i="46"/>
  <c r="B21" i="46"/>
  <c r="B22" i="46"/>
  <c r="B23" i="46"/>
  <c r="B24" i="46"/>
  <c r="B25" i="46"/>
  <c r="D3" i="46"/>
  <c r="D4" i="46"/>
  <c r="D5" i="46"/>
  <c r="D6" i="46"/>
  <c r="D7" i="46"/>
  <c r="D8" i="46"/>
  <c r="D9" i="46"/>
  <c r="D10" i="46"/>
  <c r="D11" i="46"/>
  <c r="D12" i="46"/>
  <c r="D13" i="46"/>
  <c r="D14" i="46"/>
  <c r="D15" i="46"/>
  <c r="D16" i="46"/>
  <c r="D17" i="46"/>
  <c r="D18" i="46"/>
  <c r="D19" i="46"/>
  <c r="D20" i="46"/>
  <c r="D21" i="46"/>
  <c r="D22" i="46"/>
  <c r="D23" i="46"/>
  <c r="D24" i="46"/>
  <c r="D25" i="46"/>
  <c r="E3" i="46"/>
  <c r="E4" i="46"/>
  <c r="E5" i="46"/>
  <c r="E6" i="46"/>
  <c r="E7" i="46"/>
  <c r="E8" i="46"/>
  <c r="E9" i="46"/>
  <c r="E10" i="46"/>
  <c r="E11" i="46"/>
  <c r="E12" i="46"/>
  <c r="E13" i="46"/>
  <c r="E14" i="46"/>
  <c r="E15" i="46"/>
  <c r="E16" i="46"/>
  <c r="E17" i="46"/>
  <c r="E18" i="46"/>
  <c r="E19" i="46"/>
  <c r="E20" i="46"/>
  <c r="E21" i="46"/>
  <c r="E22" i="46"/>
  <c r="E23" i="46"/>
  <c r="E24" i="46"/>
  <c r="E25" i="46"/>
  <c r="F3" i="46"/>
  <c r="F4" i="46"/>
  <c r="F5" i="46"/>
  <c r="F6" i="46"/>
  <c r="F7" i="46"/>
  <c r="F8" i="46"/>
  <c r="F9" i="46"/>
  <c r="F10" i="46"/>
  <c r="F11" i="46"/>
  <c r="F12" i="46"/>
  <c r="F13" i="46"/>
  <c r="F14" i="46"/>
  <c r="F15" i="46"/>
  <c r="F16" i="46"/>
  <c r="F17" i="46"/>
  <c r="F18" i="46"/>
  <c r="F19" i="46"/>
  <c r="F20" i="46"/>
  <c r="F21" i="46"/>
  <c r="F22" i="46"/>
  <c r="F23" i="46"/>
  <c r="F24" i="46"/>
  <c r="F25" i="46"/>
  <c r="G3" i="46"/>
  <c r="G4" i="46"/>
  <c r="G5" i="46"/>
  <c r="G6" i="46"/>
  <c r="G7" i="46"/>
  <c r="G8" i="46"/>
  <c r="G9" i="46"/>
  <c r="G10" i="46"/>
  <c r="G11" i="46"/>
  <c r="G12" i="46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H3" i="46"/>
  <c r="H4" i="46"/>
  <c r="H5" i="46"/>
  <c r="H6" i="46"/>
  <c r="H7" i="46"/>
  <c r="H8" i="46"/>
  <c r="H9" i="46"/>
  <c r="H10" i="46"/>
  <c r="H11" i="46"/>
  <c r="H12" i="46"/>
  <c r="H13" i="46"/>
  <c r="H14" i="46"/>
  <c r="H15" i="46"/>
  <c r="H16" i="46"/>
  <c r="H17" i="46"/>
  <c r="H18" i="46"/>
  <c r="H19" i="46"/>
  <c r="H20" i="46"/>
  <c r="H21" i="46"/>
  <c r="H22" i="46"/>
  <c r="H23" i="46"/>
  <c r="H24" i="46"/>
  <c r="H25" i="46"/>
  <c r="I3" i="46"/>
  <c r="I4" i="46"/>
  <c r="I5" i="46"/>
  <c r="I6" i="46"/>
  <c r="I7" i="46"/>
  <c r="I8" i="46"/>
  <c r="I9" i="46"/>
  <c r="I10" i="46"/>
  <c r="I11" i="46"/>
  <c r="I12" i="46"/>
  <c r="I13" i="46"/>
  <c r="I14" i="46"/>
  <c r="I15" i="46"/>
  <c r="I16" i="46"/>
  <c r="I17" i="46"/>
  <c r="I18" i="46"/>
  <c r="I19" i="46"/>
  <c r="I20" i="46"/>
  <c r="I21" i="46"/>
  <c r="I22" i="46"/>
  <c r="I23" i="46"/>
  <c r="I24" i="46"/>
  <c r="I25" i="46"/>
  <c r="K3" i="46"/>
  <c r="K4" i="46"/>
  <c r="K5" i="46"/>
  <c r="K6" i="46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L3" i="46"/>
  <c r="L4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N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Q3" i="46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R3" i="46"/>
  <c r="R4" i="46"/>
  <c r="R5" i="46"/>
  <c r="R6" i="46"/>
  <c r="R7" i="46"/>
  <c r="R8" i="46"/>
  <c r="R9" i="46"/>
  <c r="R10" i="46"/>
  <c r="R11" i="46"/>
  <c r="R12" i="46"/>
  <c r="R13" i="46"/>
  <c r="R14" i="46"/>
  <c r="R15" i="46"/>
  <c r="R16" i="46"/>
  <c r="R17" i="46"/>
  <c r="R18" i="46"/>
  <c r="R19" i="46"/>
  <c r="R20" i="46"/>
  <c r="R21" i="46"/>
  <c r="R22" i="46"/>
  <c r="R23" i="46"/>
  <c r="R24" i="46"/>
  <c r="R25" i="46"/>
  <c r="F37" i="45"/>
  <c r="F22" i="45"/>
  <c r="F32" i="45"/>
  <c r="F28" i="45"/>
  <c r="F30" i="45"/>
  <c r="F27" i="45"/>
  <c r="F20" i="45"/>
  <c r="G37" i="45"/>
  <c r="G22" i="45"/>
  <c r="G32" i="45"/>
  <c r="G28" i="45"/>
  <c r="G30" i="45"/>
  <c r="G27" i="45"/>
  <c r="G20" i="45"/>
  <c r="H37" i="45"/>
  <c r="H22" i="45"/>
  <c r="H32" i="45"/>
  <c r="H28" i="45"/>
  <c r="H30" i="45"/>
  <c r="H27" i="45"/>
  <c r="H20" i="45"/>
  <c r="L37" i="45"/>
  <c r="L22" i="45"/>
  <c r="L32" i="45"/>
  <c r="L28" i="45"/>
  <c r="L30" i="45"/>
  <c r="L27" i="45"/>
  <c r="L20" i="45"/>
  <c r="M3" i="46"/>
  <c r="K37" i="45"/>
  <c r="O37" i="45"/>
  <c r="P37" i="45"/>
  <c r="N37" i="45"/>
  <c r="I37" i="45"/>
  <c r="J3" i="46"/>
  <c r="J37" i="45"/>
  <c r="M5" i="46"/>
  <c r="M7" i="46"/>
  <c r="M8" i="46"/>
  <c r="M11" i="46"/>
  <c r="M22" i="46"/>
  <c r="K20" i="45"/>
  <c r="K32" i="45"/>
  <c r="O20" i="45"/>
  <c r="O32" i="45"/>
  <c r="P32" i="45"/>
  <c r="N20" i="45"/>
  <c r="N32" i="45"/>
  <c r="M13" i="46"/>
  <c r="J7" i="46"/>
  <c r="J20" i="45"/>
  <c r="I32" i="45"/>
  <c r="J11" i="46"/>
  <c r="J13" i="46"/>
  <c r="I30" i="45"/>
  <c r="J32" i="45"/>
  <c r="I20" i="45"/>
  <c r="P30" i="46"/>
  <c r="M6" i="46"/>
  <c r="M9" i="46"/>
  <c r="M18" i="46"/>
  <c r="M15" i="46"/>
  <c r="M21" i="46"/>
  <c r="M17" i="46"/>
  <c r="K22" i="45"/>
  <c r="K27" i="45"/>
  <c r="K28" i="45"/>
  <c r="O22" i="45"/>
  <c r="O27" i="45"/>
  <c r="O28" i="45"/>
  <c r="N22" i="45"/>
  <c r="N27" i="45"/>
  <c r="N28" i="45"/>
  <c r="J15" i="46"/>
  <c r="J23" i="46"/>
  <c r="J17" i="46"/>
  <c r="I27" i="45"/>
  <c r="J6" i="46"/>
  <c r="P10" i="46"/>
  <c r="C2" i="25"/>
  <c r="I2" i="25"/>
  <c r="E248" i="62"/>
  <c r="D248" i="62"/>
  <c r="C248" i="62"/>
  <c r="E247" i="62"/>
  <c r="D247" i="62"/>
  <c r="C247" i="62"/>
  <c r="E246" i="62"/>
  <c r="D246" i="62"/>
  <c r="C246" i="62"/>
  <c r="E245" i="62"/>
  <c r="D245" i="62"/>
  <c r="C245" i="62"/>
  <c r="E244" i="62"/>
  <c r="D244" i="62"/>
  <c r="C244" i="62"/>
  <c r="E243" i="62"/>
  <c r="D243" i="62"/>
  <c r="C243" i="62"/>
  <c r="E242" i="62"/>
  <c r="D242" i="62"/>
  <c r="C242" i="62"/>
  <c r="E241" i="62"/>
  <c r="D241" i="62"/>
  <c r="C241" i="62"/>
  <c r="E240" i="62"/>
  <c r="D240" i="62"/>
  <c r="C240" i="62"/>
  <c r="E239" i="62"/>
  <c r="D239" i="62"/>
  <c r="C239" i="62"/>
  <c r="E238" i="62"/>
  <c r="D238" i="62"/>
  <c r="C238" i="62"/>
  <c r="E237" i="62"/>
  <c r="D237" i="62"/>
  <c r="C237" i="62"/>
  <c r="E236" i="62"/>
  <c r="D236" i="62"/>
  <c r="C236" i="62"/>
  <c r="E235" i="62"/>
  <c r="D235" i="62"/>
  <c r="C235" i="62"/>
  <c r="E234" i="62"/>
  <c r="D234" i="62"/>
  <c r="C234" i="62"/>
  <c r="E233" i="62"/>
  <c r="D233" i="62"/>
  <c r="C233" i="62"/>
  <c r="E232" i="62"/>
  <c r="D232" i="62"/>
  <c r="C232" i="62"/>
  <c r="E231" i="62"/>
  <c r="D231" i="62"/>
  <c r="C231" i="62"/>
  <c r="E230" i="62"/>
  <c r="D230" i="62"/>
  <c r="C230" i="62"/>
  <c r="E229" i="62"/>
  <c r="D229" i="62"/>
  <c r="C229" i="62"/>
  <c r="E228" i="62"/>
  <c r="D228" i="62"/>
  <c r="C228" i="62"/>
  <c r="E227" i="62"/>
  <c r="D227" i="62"/>
  <c r="C227" i="62"/>
  <c r="E226" i="62"/>
  <c r="D226" i="62"/>
  <c r="C226" i="62"/>
  <c r="E225" i="62"/>
  <c r="D225" i="62"/>
  <c r="C225" i="62"/>
  <c r="E224" i="62"/>
  <c r="D224" i="62"/>
  <c r="C224" i="62"/>
  <c r="E223" i="62"/>
  <c r="D223" i="62"/>
  <c r="C223" i="62"/>
  <c r="E222" i="62"/>
  <c r="D222" i="62"/>
  <c r="C222" i="62"/>
  <c r="E221" i="62"/>
  <c r="D221" i="62"/>
  <c r="C221" i="62"/>
  <c r="E220" i="62"/>
  <c r="D220" i="62"/>
  <c r="C220" i="62"/>
  <c r="E219" i="62"/>
  <c r="D219" i="62"/>
  <c r="C219" i="62"/>
  <c r="E218" i="62"/>
  <c r="D218" i="62"/>
  <c r="C218" i="62"/>
  <c r="E217" i="62"/>
  <c r="D217" i="62"/>
  <c r="C217" i="62"/>
  <c r="E216" i="62"/>
  <c r="D216" i="62"/>
  <c r="C216" i="62"/>
  <c r="E215" i="62"/>
  <c r="D215" i="62"/>
  <c r="C215" i="62"/>
  <c r="E214" i="62"/>
  <c r="D214" i="62"/>
  <c r="C214" i="62"/>
  <c r="E213" i="62"/>
  <c r="D213" i="62"/>
  <c r="C213" i="62"/>
  <c r="E212" i="62"/>
  <c r="D212" i="62"/>
  <c r="C212" i="62"/>
  <c r="E211" i="62"/>
  <c r="D211" i="62"/>
  <c r="C211" i="62"/>
  <c r="E210" i="62"/>
  <c r="D210" i="62"/>
  <c r="C210" i="62"/>
  <c r="E209" i="62"/>
  <c r="D209" i="62"/>
  <c r="C209" i="62"/>
  <c r="E208" i="62"/>
  <c r="D208" i="62"/>
  <c r="C208" i="62"/>
  <c r="E207" i="62"/>
  <c r="D207" i="62"/>
  <c r="C207" i="62"/>
  <c r="E206" i="62"/>
  <c r="D206" i="62"/>
  <c r="C206" i="62"/>
  <c r="E205" i="62"/>
  <c r="D205" i="62"/>
  <c r="C205" i="62"/>
  <c r="E204" i="62"/>
  <c r="D204" i="62"/>
  <c r="C204" i="62"/>
  <c r="E203" i="62"/>
  <c r="D203" i="62"/>
  <c r="C203" i="62"/>
  <c r="E202" i="62"/>
  <c r="D202" i="62"/>
  <c r="C202" i="62"/>
  <c r="E201" i="62"/>
  <c r="D201" i="62"/>
  <c r="C201" i="62"/>
  <c r="E200" i="62"/>
  <c r="D200" i="62"/>
  <c r="C200" i="62"/>
  <c r="E199" i="62"/>
  <c r="D199" i="62"/>
  <c r="C199" i="62"/>
  <c r="E198" i="62"/>
  <c r="D198" i="62"/>
  <c r="C198" i="62"/>
  <c r="E197" i="62"/>
  <c r="D197" i="62"/>
  <c r="C197" i="62"/>
  <c r="E196" i="62"/>
  <c r="D196" i="62"/>
  <c r="C196" i="62"/>
  <c r="E195" i="62"/>
  <c r="D195" i="62"/>
  <c r="C195" i="62"/>
  <c r="E194" i="62"/>
  <c r="D194" i="62"/>
  <c r="C194" i="62"/>
  <c r="E193" i="62"/>
  <c r="D193" i="62"/>
  <c r="C193" i="62"/>
  <c r="E192" i="62"/>
  <c r="D192" i="62"/>
  <c r="C192" i="62"/>
  <c r="E191" i="62"/>
  <c r="D191" i="62"/>
  <c r="C191" i="62"/>
  <c r="E190" i="62"/>
  <c r="D190" i="62"/>
  <c r="C190" i="62"/>
  <c r="E189" i="62"/>
  <c r="D189" i="62"/>
  <c r="C189" i="62"/>
  <c r="E188" i="62"/>
  <c r="D188" i="62"/>
  <c r="C188" i="62"/>
  <c r="E187" i="62"/>
  <c r="D187" i="62"/>
  <c r="C187" i="62"/>
  <c r="E186" i="62"/>
  <c r="D186" i="62"/>
  <c r="C186" i="62"/>
  <c r="E185" i="62"/>
  <c r="D185" i="62"/>
  <c r="C185" i="62"/>
  <c r="E184" i="62"/>
  <c r="D184" i="62"/>
  <c r="C184" i="62"/>
  <c r="E183" i="62"/>
  <c r="D183" i="62"/>
  <c r="C183" i="62"/>
  <c r="E182" i="62"/>
  <c r="D182" i="62"/>
  <c r="C182" i="62"/>
  <c r="E181" i="62"/>
  <c r="D181" i="62"/>
  <c r="C181" i="62"/>
  <c r="E180" i="62"/>
  <c r="D180" i="62"/>
  <c r="C180" i="62"/>
  <c r="E179" i="62"/>
  <c r="D179" i="62"/>
  <c r="C179" i="62"/>
  <c r="E178" i="62"/>
  <c r="D178" i="62"/>
  <c r="C178" i="62"/>
  <c r="E177" i="62"/>
  <c r="D177" i="62"/>
  <c r="C177" i="62"/>
  <c r="E176" i="62"/>
  <c r="D176" i="62"/>
  <c r="C176" i="62"/>
  <c r="E175" i="62"/>
  <c r="D175" i="62"/>
  <c r="C175" i="62"/>
  <c r="E174" i="62"/>
  <c r="D174" i="62"/>
  <c r="C174" i="62"/>
  <c r="E173" i="62"/>
  <c r="D173" i="62"/>
  <c r="C173" i="62"/>
  <c r="E172" i="62"/>
  <c r="D172" i="62"/>
  <c r="C172" i="62"/>
  <c r="E171" i="62"/>
  <c r="D171" i="62"/>
  <c r="C171" i="62"/>
  <c r="E170" i="62"/>
  <c r="D170" i="62"/>
  <c r="C170" i="62"/>
  <c r="E169" i="62"/>
  <c r="D169" i="62"/>
  <c r="C169" i="62"/>
  <c r="E168" i="62"/>
  <c r="D168" i="62"/>
  <c r="C168" i="62"/>
  <c r="E167" i="62"/>
  <c r="D167" i="62"/>
  <c r="C167" i="62"/>
  <c r="E166" i="62"/>
  <c r="D166" i="62"/>
  <c r="C166" i="62"/>
  <c r="E165" i="62"/>
  <c r="D165" i="62"/>
  <c r="C165" i="62"/>
  <c r="E164" i="62"/>
  <c r="D164" i="62"/>
  <c r="C164" i="62"/>
  <c r="E163" i="62"/>
  <c r="D163" i="62"/>
  <c r="C163" i="62"/>
  <c r="E162" i="62"/>
  <c r="D162" i="62"/>
  <c r="C162" i="62"/>
  <c r="E161" i="62"/>
  <c r="D161" i="62"/>
  <c r="C161" i="62"/>
  <c r="E160" i="62"/>
  <c r="D160" i="62"/>
  <c r="C160" i="62"/>
  <c r="E159" i="62"/>
  <c r="D159" i="62"/>
  <c r="C159" i="62"/>
  <c r="E158" i="62"/>
  <c r="D158" i="62"/>
  <c r="C158" i="62"/>
  <c r="E157" i="62"/>
  <c r="D157" i="62"/>
  <c r="C157" i="62"/>
  <c r="E156" i="62"/>
  <c r="D156" i="62"/>
  <c r="C156" i="62"/>
  <c r="E155" i="62"/>
  <c r="D155" i="62"/>
  <c r="C155" i="62"/>
  <c r="E154" i="62"/>
  <c r="D154" i="62"/>
  <c r="C154" i="62"/>
  <c r="E153" i="62"/>
  <c r="D153" i="62"/>
  <c r="C153" i="62"/>
  <c r="E152" i="62"/>
  <c r="D152" i="62"/>
  <c r="C152" i="62"/>
  <c r="E151" i="62"/>
  <c r="D151" i="62"/>
  <c r="C151" i="62"/>
  <c r="E150" i="62"/>
  <c r="D150" i="62"/>
  <c r="C150" i="62"/>
  <c r="E149" i="62"/>
  <c r="D149" i="62"/>
  <c r="C149" i="62"/>
  <c r="E148" i="62"/>
  <c r="D148" i="62"/>
  <c r="C148" i="62"/>
  <c r="E147" i="62"/>
  <c r="D147" i="62"/>
  <c r="C147" i="62"/>
  <c r="E146" i="62"/>
  <c r="D146" i="62"/>
  <c r="C146" i="62"/>
  <c r="E145" i="62"/>
  <c r="D145" i="62"/>
  <c r="C145" i="62"/>
  <c r="E144" i="62"/>
  <c r="D144" i="62"/>
  <c r="C144" i="62"/>
  <c r="E143" i="62"/>
  <c r="D143" i="62"/>
  <c r="C143" i="62"/>
  <c r="E142" i="62"/>
  <c r="D142" i="62"/>
  <c r="C142" i="62"/>
  <c r="E141" i="62"/>
  <c r="D141" i="62"/>
  <c r="C141" i="62"/>
  <c r="E140" i="62"/>
  <c r="D140" i="62"/>
  <c r="C140" i="62"/>
  <c r="E139" i="62"/>
  <c r="D139" i="62"/>
  <c r="C139" i="62"/>
  <c r="E138" i="62"/>
  <c r="D138" i="62"/>
  <c r="C138" i="62"/>
  <c r="E137" i="62"/>
  <c r="D137" i="62"/>
  <c r="C137" i="62"/>
  <c r="E136" i="62"/>
  <c r="D136" i="62"/>
  <c r="C136" i="62"/>
  <c r="E135" i="62"/>
  <c r="D135" i="62"/>
  <c r="C135" i="62"/>
  <c r="E134" i="62"/>
  <c r="D134" i="62"/>
  <c r="C134" i="62"/>
  <c r="E133" i="62"/>
  <c r="D133" i="62"/>
  <c r="C133" i="62"/>
  <c r="E132" i="62"/>
  <c r="D132" i="62"/>
  <c r="C132" i="62"/>
  <c r="E131" i="62"/>
  <c r="D131" i="62"/>
  <c r="C131" i="62"/>
  <c r="E130" i="62"/>
  <c r="D130" i="62"/>
  <c r="C130" i="62"/>
  <c r="E129" i="62"/>
  <c r="D129" i="62"/>
  <c r="C129" i="62"/>
  <c r="E128" i="62"/>
  <c r="D128" i="62"/>
  <c r="C128" i="62"/>
  <c r="E127" i="62"/>
  <c r="D127" i="62"/>
  <c r="C127" i="62"/>
  <c r="E126" i="62"/>
  <c r="D126" i="62"/>
  <c r="C126" i="62"/>
  <c r="E125" i="62"/>
  <c r="D125" i="62"/>
  <c r="C125" i="62"/>
  <c r="E124" i="62"/>
  <c r="D124" i="62"/>
  <c r="C124" i="62"/>
  <c r="E123" i="62"/>
  <c r="D123" i="62"/>
  <c r="C123" i="62"/>
  <c r="E122" i="62"/>
  <c r="D122" i="62"/>
  <c r="C122" i="62"/>
  <c r="E121" i="62"/>
  <c r="D121" i="62"/>
  <c r="C121" i="62"/>
  <c r="E120" i="62"/>
  <c r="D120" i="62"/>
  <c r="C120" i="62"/>
  <c r="E119" i="62"/>
  <c r="D119" i="62"/>
  <c r="C119" i="62"/>
  <c r="E118" i="62"/>
  <c r="D118" i="62"/>
  <c r="C118" i="62"/>
  <c r="E117" i="62"/>
  <c r="D117" i="62"/>
  <c r="C117" i="62"/>
  <c r="E116" i="62"/>
  <c r="D116" i="62"/>
  <c r="C116" i="62"/>
  <c r="E115" i="62"/>
  <c r="D115" i="62"/>
  <c r="C115" i="62"/>
  <c r="E114" i="62"/>
  <c r="D114" i="62"/>
  <c r="C114" i="62"/>
  <c r="E113" i="62"/>
  <c r="D113" i="62"/>
  <c r="C113" i="62"/>
  <c r="E112" i="62"/>
  <c r="D112" i="62"/>
  <c r="C112" i="62"/>
  <c r="E111" i="62"/>
  <c r="D111" i="62"/>
  <c r="C111" i="62"/>
  <c r="E110" i="62"/>
  <c r="D110" i="62"/>
  <c r="C110" i="62"/>
  <c r="E109" i="62"/>
  <c r="D109" i="62"/>
  <c r="C109" i="62"/>
  <c r="E108" i="62"/>
  <c r="D108" i="62"/>
  <c r="C108" i="62"/>
  <c r="E107" i="62"/>
  <c r="D107" i="62"/>
  <c r="C107" i="62"/>
  <c r="E106" i="62"/>
  <c r="D106" i="62"/>
  <c r="C106" i="62"/>
  <c r="E105" i="62"/>
  <c r="D105" i="62"/>
  <c r="C105" i="62"/>
  <c r="E104" i="62"/>
  <c r="D104" i="62"/>
  <c r="C104" i="62"/>
  <c r="E103" i="62"/>
  <c r="D103" i="62"/>
  <c r="C103" i="62"/>
  <c r="E102" i="62"/>
  <c r="D102" i="62"/>
  <c r="C102" i="62"/>
  <c r="E101" i="62"/>
  <c r="D101" i="62"/>
  <c r="C101" i="62"/>
  <c r="E100" i="62"/>
  <c r="D100" i="62"/>
  <c r="C100" i="62"/>
  <c r="E99" i="62"/>
  <c r="D99" i="62"/>
  <c r="C99" i="62"/>
  <c r="E98" i="62"/>
  <c r="D98" i="62"/>
  <c r="C98" i="62"/>
  <c r="E97" i="62"/>
  <c r="D97" i="62"/>
  <c r="C97" i="62"/>
  <c r="E96" i="62"/>
  <c r="D96" i="62"/>
  <c r="C96" i="62"/>
  <c r="E95" i="62"/>
  <c r="D95" i="62"/>
  <c r="C95" i="62"/>
  <c r="E94" i="62"/>
  <c r="D94" i="62"/>
  <c r="C94" i="62"/>
  <c r="E93" i="62"/>
  <c r="D93" i="62"/>
  <c r="C93" i="62"/>
  <c r="E92" i="62"/>
  <c r="D92" i="62"/>
  <c r="C92" i="62"/>
  <c r="E91" i="62"/>
  <c r="D91" i="62"/>
  <c r="C91" i="62"/>
  <c r="E90" i="62"/>
  <c r="D90" i="62"/>
  <c r="C90" i="62"/>
  <c r="E89" i="62"/>
  <c r="D89" i="62"/>
  <c r="C89" i="62"/>
  <c r="E88" i="62"/>
  <c r="D88" i="62"/>
  <c r="C88" i="62"/>
  <c r="E87" i="62"/>
  <c r="D87" i="62"/>
  <c r="C87" i="62"/>
  <c r="E86" i="62"/>
  <c r="D86" i="62"/>
  <c r="C86" i="62"/>
  <c r="E85" i="62"/>
  <c r="D85" i="62"/>
  <c r="C85" i="62"/>
  <c r="E84" i="62"/>
  <c r="D84" i="62"/>
  <c r="C84" i="62"/>
  <c r="E83" i="62"/>
  <c r="D83" i="62"/>
  <c r="C83" i="62"/>
  <c r="E82" i="62"/>
  <c r="D82" i="62"/>
  <c r="C82" i="62"/>
  <c r="E81" i="62"/>
  <c r="D81" i="62"/>
  <c r="C81" i="62"/>
  <c r="E80" i="62"/>
  <c r="D80" i="62"/>
  <c r="C80" i="62"/>
  <c r="E79" i="62"/>
  <c r="D79" i="62"/>
  <c r="C79" i="62"/>
  <c r="E78" i="62"/>
  <c r="D78" i="62"/>
  <c r="C78" i="62"/>
  <c r="E77" i="62"/>
  <c r="D77" i="62"/>
  <c r="C77" i="62"/>
  <c r="E76" i="62"/>
  <c r="D76" i="62"/>
  <c r="C76" i="62"/>
  <c r="E75" i="62"/>
  <c r="D75" i="62"/>
  <c r="C75" i="62"/>
  <c r="E74" i="62"/>
  <c r="D74" i="62"/>
  <c r="C74" i="62"/>
  <c r="E73" i="62"/>
  <c r="D73" i="62"/>
  <c r="C73" i="62"/>
  <c r="E72" i="62"/>
  <c r="D72" i="62"/>
  <c r="C72" i="62"/>
  <c r="E71" i="62"/>
  <c r="D71" i="62"/>
  <c r="C71" i="62"/>
  <c r="E70" i="62"/>
  <c r="D70" i="62"/>
  <c r="C70" i="62"/>
  <c r="E69" i="62"/>
  <c r="D69" i="62"/>
  <c r="C69" i="62"/>
  <c r="E68" i="62"/>
  <c r="D68" i="62"/>
  <c r="C68" i="62"/>
  <c r="E67" i="62"/>
  <c r="D67" i="62"/>
  <c r="C67" i="62"/>
  <c r="E66" i="62"/>
  <c r="D66" i="62"/>
  <c r="C66" i="62"/>
  <c r="E65" i="62"/>
  <c r="D65" i="62"/>
  <c r="C65" i="62"/>
  <c r="E64" i="62"/>
  <c r="D64" i="62"/>
  <c r="C64" i="62"/>
  <c r="E63" i="62"/>
  <c r="D63" i="62"/>
  <c r="C63" i="62"/>
  <c r="E62" i="62"/>
  <c r="D62" i="62"/>
  <c r="C62" i="62"/>
  <c r="E61" i="62"/>
  <c r="D61" i="62"/>
  <c r="C61" i="62"/>
  <c r="E60" i="62"/>
  <c r="D60" i="62"/>
  <c r="C60" i="62"/>
  <c r="E59" i="62"/>
  <c r="D59" i="62"/>
  <c r="C59" i="62"/>
  <c r="E58" i="62"/>
  <c r="D58" i="62"/>
  <c r="C58" i="62"/>
  <c r="E57" i="62"/>
  <c r="D57" i="62"/>
  <c r="C57" i="62"/>
  <c r="E56" i="62"/>
  <c r="D56" i="62"/>
  <c r="C56" i="62"/>
  <c r="E55" i="62"/>
  <c r="D55" i="62"/>
  <c r="C55" i="62"/>
  <c r="E54" i="62"/>
  <c r="D54" i="62"/>
  <c r="C54" i="62"/>
  <c r="E53" i="62"/>
  <c r="D53" i="62"/>
  <c r="C53" i="62"/>
  <c r="E52" i="62"/>
  <c r="D52" i="62"/>
  <c r="C52" i="62"/>
  <c r="E51" i="62"/>
  <c r="D51" i="62"/>
  <c r="C51" i="62"/>
  <c r="E50" i="62"/>
  <c r="D50" i="62"/>
  <c r="C50" i="62"/>
  <c r="E49" i="62"/>
  <c r="D49" i="62"/>
  <c r="C49" i="62"/>
  <c r="E48" i="62"/>
  <c r="D48" i="62"/>
  <c r="C48" i="62"/>
  <c r="E47" i="62"/>
  <c r="D47" i="62"/>
  <c r="C47" i="62"/>
  <c r="E46" i="62"/>
  <c r="D46" i="62"/>
  <c r="C46" i="62"/>
  <c r="E45" i="62"/>
  <c r="D45" i="62"/>
  <c r="C45" i="62"/>
  <c r="E44" i="62"/>
  <c r="D44" i="62"/>
  <c r="C44" i="62"/>
  <c r="E43" i="62"/>
  <c r="D43" i="62"/>
  <c r="C43" i="62"/>
  <c r="E42" i="62"/>
  <c r="D42" i="62"/>
  <c r="C42" i="62"/>
  <c r="E41" i="62"/>
  <c r="D41" i="62"/>
  <c r="C41" i="62"/>
  <c r="E40" i="62"/>
  <c r="D40" i="62"/>
  <c r="C40" i="62"/>
  <c r="E39" i="62"/>
  <c r="D39" i="62"/>
  <c r="C39" i="62"/>
  <c r="E38" i="62"/>
  <c r="D38" i="62"/>
  <c r="C38" i="62"/>
  <c r="E37" i="62"/>
  <c r="D37" i="62"/>
  <c r="C37" i="62"/>
  <c r="E36" i="62"/>
  <c r="D36" i="62"/>
  <c r="C36" i="62"/>
  <c r="E35" i="62"/>
  <c r="D35" i="62"/>
  <c r="C35" i="62"/>
  <c r="E34" i="62"/>
  <c r="D34" i="62"/>
  <c r="C34" i="62"/>
  <c r="E33" i="62"/>
  <c r="D33" i="62"/>
  <c r="C33" i="62"/>
  <c r="E32" i="62"/>
  <c r="D32" i="62"/>
  <c r="C32" i="62"/>
  <c r="E31" i="62"/>
  <c r="D31" i="62"/>
  <c r="C31" i="62"/>
  <c r="E30" i="62"/>
  <c r="D30" i="62"/>
  <c r="C30" i="62"/>
  <c r="E29" i="62"/>
  <c r="D29" i="62"/>
  <c r="C29" i="62"/>
  <c r="E28" i="62"/>
  <c r="D28" i="62"/>
  <c r="C28" i="62"/>
  <c r="E27" i="62"/>
  <c r="D27" i="62"/>
  <c r="C27" i="62"/>
  <c r="E26" i="62"/>
  <c r="D26" i="62"/>
  <c r="C26" i="62"/>
  <c r="E25" i="62"/>
  <c r="D25" i="62"/>
  <c r="C25" i="62"/>
  <c r="E24" i="62"/>
  <c r="D24" i="62"/>
  <c r="C24" i="62"/>
  <c r="E23" i="62"/>
  <c r="D23" i="62"/>
  <c r="C23" i="62"/>
  <c r="E22" i="62"/>
  <c r="D22" i="62"/>
  <c r="C22" i="62"/>
  <c r="E21" i="62"/>
  <c r="D21" i="62"/>
  <c r="C21" i="62"/>
  <c r="E20" i="62"/>
  <c r="D20" i="62"/>
  <c r="C20" i="62"/>
  <c r="E19" i="62"/>
  <c r="D19" i="62"/>
  <c r="C19" i="62"/>
  <c r="E18" i="62"/>
  <c r="D18" i="62"/>
  <c r="C18" i="62"/>
  <c r="E17" i="62"/>
  <c r="D17" i="62"/>
  <c r="C17" i="62"/>
  <c r="E16" i="62"/>
  <c r="D16" i="62"/>
  <c r="C16" i="62"/>
  <c r="E15" i="62"/>
  <c r="D15" i="62"/>
  <c r="C15" i="62"/>
  <c r="E14" i="62"/>
  <c r="D14" i="62"/>
  <c r="C14" i="62"/>
  <c r="E13" i="62"/>
  <c r="D13" i="62"/>
  <c r="C13" i="62"/>
  <c r="E12" i="62"/>
  <c r="D12" i="62"/>
  <c r="C12" i="62"/>
  <c r="E11" i="62"/>
  <c r="D11" i="62"/>
  <c r="C11" i="62"/>
  <c r="E10" i="62"/>
  <c r="D10" i="62"/>
  <c r="C10" i="62"/>
  <c r="E9" i="62"/>
  <c r="D9" i="62"/>
  <c r="C9" i="62"/>
  <c r="E8" i="62"/>
  <c r="D8" i="62"/>
  <c r="C8" i="62"/>
  <c r="E7" i="62"/>
  <c r="D7" i="62"/>
  <c r="C7" i="62"/>
  <c r="C245" i="59"/>
  <c r="D245" i="59"/>
  <c r="E245" i="59" s="1"/>
  <c r="F245" i="59"/>
  <c r="G245" i="59" s="1"/>
  <c r="H245" i="59"/>
  <c r="I245" i="59" s="1"/>
  <c r="K245" i="59"/>
  <c r="C190" i="59"/>
  <c r="C244" i="59"/>
  <c r="D244" i="59"/>
  <c r="E244" i="59" s="1"/>
  <c r="F244" i="59"/>
  <c r="G244" i="59" s="1"/>
  <c r="H244" i="59"/>
  <c r="I244" i="59" s="1"/>
  <c r="K244" i="59"/>
  <c r="C243" i="59"/>
  <c r="D243" i="59"/>
  <c r="E243" i="59" s="1"/>
  <c r="F243" i="59"/>
  <c r="G243" i="59" s="1"/>
  <c r="H243" i="59"/>
  <c r="I243" i="59" s="1"/>
  <c r="K243" i="59"/>
  <c r="C242" i="59"/>
  <c r="D242" i="59"/>
  <c r="E242" i="59" s="1"/>
  <c r="F242" i="59"/>
  <c r="G242" i="59" s="1"/>
  <c r="H242" i="59"/>
  <c r="I242" i="59" s="1"/>
  <c r="K242" i="59"/>
  <c r="C241" i="59"/>
  <c r="D241" i="59"/>
  <c r="E241" i="59" s="1"/>
  <c r="F241" i="59"/>
  <c r="G241" i="59" s="1"/>
  <c r="H241" i="59"/>
  <c r="I241" i="59" s="1"/>
  <c r="K241" i="59"/>
  <c r="U16" i="59"/>
  <c r="X16" i="59" s="1"/>
  <c r="W17" i="59"/>
  <c r="C240" i="59"/>
  <c r="D240" i="59"/>
  <c r="E240" i="59" s="1"/>
  <c r="F240" i="59"/>
  <c r="G240" i="59" s="1"/>
  <c r="H240" i="59"/>
  <c r="I240" i="59" s="1"/>
  <c r="K240" i="59"/>
  <c r="C239" i="59"/>
  <c r="D239" i="59"/>
  <c r="E239" i="59" s="1"/>
  <c r="F239" i="59"/>
  <c r="G239" i="59" s="1"/>
  <c r="H239" i="59"/>
  <c r="I239" i="59" s="1"/>
  <c r="K239" i="59"/>
  <c r="C238" i="59"/>
  <c r="D238" i="59"/>
  <c r="E238" i="59" s="1"/>
  <c r="F238" i="59"/>
  <c r="G238" i="59" s="1"/>
  <c r="H238" i="59"/>
  <c r="I238" i="59" s="1"/>
  <c r="K238" i="59"/>
  <c r="C237" i="59"/>
  <c r="D237" i="59"/>
  <c r="E237" i="59" s="1"/>
  <c r="F237" i="59"/>
  <c r="G237" i="59" s="1"/>
  <c r="H237" i="59"/>
  <c r="I237" i="59" s="1"/>
  <c r="K237" i="59"/>
  <c r="C236" i="59"/>
  <c r="D236" i="59"/>
  <c r="E236" i="59" s="1"/>
  <c r="F236" i="59"/>
  <c r="G236" i="59" s="1"/>
  <c r="H236" i="59"/>
  <c r="I236" i="59" s="1"/>
  <c r="K236" i="59"/>
  <c r="C235" i="59"/>
  <c r="D235" i="59"/>
  <c r="E235" i="59" s="1"/>
  <c r="F235" i="59"/>
  <c r="G235" i="59" s="1"/>
  <c r="H235" i="59"/>
  <c r="I235" i="59" s="1"/>
  <c r="K235" i="59"/>
  <c r="C234" i="59"/>
  <c r="D234" i="59"/>
  <c r="E234" i="59" s="1"/>
  <c r="F234" i="59"/>
  <c r="G234" i="59" s="1"/>
  <c r="H234" i="59"/>
  <c r="I234" i="59" s="1"/>
  <c r="K234" i="59"/>
  <c r="C233" i="59"/>
  <c r="D233" i="59"/>
  <c r="E233" i="59" s="1"/>
  <c r="F233" i="59"/>
  <c r="G233" i="59" s="1"/>
  <c r="H233" i="59"/>
  <c r="I233" i="59" s="1"/>
  <c r="K233" i="59"/>
  <c r="C232" i="59"/>
  <c r="D232" i="59"/>
  <c r="E232" i="59" s="1"/>
  <c r="F232" i="59"/>
  <c r="G232" i="59" s="1"/>
  <c r="H232" i="59"/>
  <c r="I232" i="59" s="1"/>
  <c r="K232" i="59"/>
  <c r="K2" i="61"/>
  <c r="K3" i="61"/>
  <c r="K4" i="61"/>
  <c r="K5" i="61"/>
  <c r="K6" i="61"/>
  <c r="K7" i="61"/>
  <c r="K8" i="61"/>
  <c r="K9" i="61"/>
  <c r="K10" i="61"/>
  <c r="K11" i="61"/>
  <c r="K12" i="61"/>
  <c r="K13" i="61"/>
  <c r="K14" i="61"/>
  <c r="K15" i="61"/>
  <c r="K16" i="61"/>
  <c r="K17" i="61"/>
  <c r="K18" i="61"/>
  <c r="K19" i="61"/>
  <c r="K20" i="61"/>
  <c r="K21" i="61"/>
  <c r="K22" i="61"/>
  <c r="K23" i="61"/>
  <c r="K24" i="61"/>
  <c r="K25" i="61"/>
  <c r="K26" i="61"/>
  <c r="K27" i="61"/>
  <c r="K28" i="61"/>
  <c r="K29" i="61"/>
  <c r="K30" i="61"/>
  <c r="K31" i="61"/>
  <c r="K32" i="61"/>
  <c r="K33" i="61"/>
  <c r="K34" i="61"/>
  <c r="K35" i="61"/>
  <c r="K36" i="61"/>
  <c r="K37" i="61"/>
  <c r="K38" i="61"/>
  <c r="K39" i="61"/>
  <c r="K40" i="61"/>
  <c r="K41" i="61"/>
  <c r="K42" i="61"/>
  <c r="K43" i="61"/>
  <c r="K44" i="61"/>
  <c r="K45" i="61"/>
  <c r="K46" i="61"/>
  <c r="K47" i="61"/>
  <c r="K48" i="61"/>
  <c r="K49" i="61"/>
  <c r="K50" i="61"/>
  <c r="K51" i="61"/>
  <c r="K52" i="61"/>
  <c r="K53" i="61"/>
  <c r="K54" i="61"/>
  <c r="K55" i="61"/>
  <c r="K56" i="61"/>
  <c r="K57" i="61"/>
  <c r="K58" i="61"/>
  <c r="K59" i="61"/>
  <c r="K60" i="61"/>
  <c r="K61" i="61"/>
  <c r="K62" i="61"/>
  <c r="K63" i="61"/>
  <c r="K64" i="61"/>
  <c r="K65" i="61"/>
  <c r="K66" i="61"/>
  <c r="K67" i="61"/>
  <c r="K68" i="61"/>
  <c r="K69" i="61"/>
  <c r="K70" i="61"/>
  <c r="K71" i="61"/>
  <c r="K72" i="61"/>
  <c r="K73" i="61"/>
  <c r="K74" i="61"/>
  <c r="K75" i="61"/>
  <c r="K76" i="61"/>
  <c r="K77" i="61"/>
  <c r="K78" i="61"/>
  <c r="K79" i="61"/>
  <c r="K80" i="61"/>
  <c r="K81" i="61"/>
  <c r="K82" i="61"/>
  <c r="K83" i="61"/>
  <c r="K84" i="61"/>
  <c r="K85" i="61"/>
  <c r="K86" i="61"/>
  <c r="K87" i="61"/>
  <c r="K88" i="61"/>
  <c r="K89" i="61"/>
  <c r="K90" i="61"/>
  <c r="K91" i="61"/>
  <c r="K92" i="61"/>
  <c r="K93" i="61"/>
  <c r="K94" i="61"/>
  <c r="K95" i="61"/>
  <c r="K96" i="61"/>
  <c r="K97" i="61"/>
  <c r="K98" i="61"/>
  <c r="K99" i="61"/>
  <c r="K100" i="61"/>
  <c r="K101" i="61"/>
  <c r="K102" i="61"/>
  <c r="K103" i="61"/>
  <c r="K104" i="61"/>
  <c r="K105" i="61"/>
  <c r="K106" i="61"/>
  <c r="K107" i="61"/>
  <c r="K108" i="61"/>
  <c r="K109" i="61"/>
  <c r="K110" i="61"/>
  <c r="K111" i="61"/>
  <c r="K112" i="61"/>
  <c r="K113" i="61"/>
  <c r="K114" i="61"/>
  <c r="K115" i="61"/>
  <c r="K116" i="61"/>
  <c r="K117" i="61"/>
  <c r="K118" i="61"/>
  <c r="K119" i="61"/>
  <c r="K120" i="61"/>
  <c r="K121" i="61"/>
  <c r="K122" i="61"/>
  <c r="K123" i="61"/>
  <c r="K124" i="61"/>
  <c r="K125" i="61"/>
  <c r="K126" i="61"/>
  <c r="K127" i="61"/>
  <c r="K128" i="61"/>
  <c r="K129" i="61"/>
  <c r="K130" i="61"/>
  <c r="K131" i="61"/>
  <c r="K132" i="61"/>
  <c r="K133" i="61"/>
  <c r="K134" i="61"/>
  <c r="K135" i="61"/>
  <c r="K136" i="61"/>
  <c r="K137" i="61"/>
  <c r="K138" i="61"/>
  <c r="K139" i="61"/>
  <c r="K140" i="61"/>
  <c r="K141" i="61"/>
  <c r="K142" i="61"/>
  <c r="K143" i="61"/>
  <c r="K144" i="61"/>
  <c r="K145" i="61"/>
  <c r="K146" i="61"/>
  <c r="K147" i="61"/>
  <c r="K148" i="61"/>
  <c r="K149" i="61"/>
  <c r="K150" i="61"/>
  <c r="K151" i="61"/>
  <c r="K152" i="61"/>
  <c r="K153" i="61"/>
  <c r="K154" i="61"/>
  <c r="K155" i="61"/>
  <c r="K156" i="61"/>
  <c r="K157" i="61"/>
  <c r="K158" i="61"/>
  <c r="K159" i="61"/>
  <c r="K160" i="61"/>
  <c r="K161" i="61"/>
  <c r="K162" i="61"/>
  <c r="K163" i="61"/>
  <c r="K164" i="61"/>
  <c r="K165" i="61"/>
  <c r="K166" i="61"/>
  <c r="K167" i="61"/>
  <c r="K168" i="61"/>
  <c r="K169" i="61"/>
  <c r="K170" i="61"/>
  <c r="K171" i="61"/>
  <c r="K172" i="61"/>
  <c r="K173" i="61"/>
  <c r="K174" i="61"/>
  <c r="K175" i="61"/>
  <c r="K176" i="61"/>
  <c r="K177" i="61"/>
  <c r="K178" i="61"/>
  <c r="K179" i="61"/>
  <c r="K180" i="61"/>
  <c r="K181" i="61"/>
  <c r="K182" i="61"/>
  <c r="K183" i="61"/>
  <c r="K184" i="61"/>
  <c r="K185" i="61"/>
  <c r="K186" i="61"/>
  <c r="K187" i="61"/>
  <c r="K188" i="61"/>
  <c r="K189" i="61"/>
  <c r="K190" i="61"/>
  <c r="K191" i="61"/>
  <c r="K192" i="61"/>
  <c r="K193" i="61"/>
  <c r="K194" i="61"/>
  <c r="K195" i="61"/>
  <c r="K196" i="61"/>
  <c r="K197" i="61"/>
  <c r="K198" i="61"/>
  <c r="K199" i="61"/>
  <c r="K200" i="61"/>
  <c r="K201" i="61"/>
  <c r="K202" i="61"/>
  <c r="K203" i="61"/>
  <c r="K204" i="61"/>
  <c r="K205" i="61"/>
  <c r="K206" i="61"/>
  <c r="K207" i="61"/>
  <c r="K208" i="61"/>
  <c r="K209" i="61"/>
  <c r="K210" i="61"/>
  <c r="K211" i="61"/>
  <c r="K212" i="61"/>
  <c r="K213" i="61"/>
  <c r="K214" i="61"/>
  <c r="K215" i="61"/>
  <c r="K216" i="61"/>
  <c r="K217" i="61"/>
  <c r="K218" i="61"/>
  <c r="K219" i="61"/>
  <c r="K220" i="61"/>
  <c r="K221" i="61"/>
  <c r="K222" i="61"/>
  <c r="K223" i="61"/>
  <c r="K224" i="61"/>
  <c r="K225" i="61"/>
  <c r="K226" i="61"/>
  <c r="K227" i="61"/>
  <c r="K228" i="61"/>
  <c r="K229" i="61"/>
  <c r="K230" i="61"/>
  <c r="K231" i="61"/>
  <c r="K232" i="61"/>
  <c r="K233" i="61"/>
  <c r="K234" i="61"/>
  <c r="K235" i="61"/>
  <c r="K236" i="61"/>
  <c r="K237" i="61"/>
  <c r="K238" i="61"/>
  <c r="K239" i="61"/>
  <c r="K240" i="61"/>
  <c r="K241" i="61"/>
  <c r="K242" i="61"/>
  <c r="K243" i="61"/>
  <c r="B9" i="61"/>
  <c r="B2" i="61"/>
  <c r="B3" i="61"/>
  <c r="B4" i="61"/>
  <c r="B5" i="61"/>
  <c r="B6" i="61"/>
  <c r="B7" i="61"/>
  <c r="B8" i="61"/>
  <c r="B10" i="61"/>
  <c r="B11" i="61"/>
  <c r="B12" i="61"/>
  <c r="B13" i="61"/>
  <c r="B14" i="61"/>
  <c r="B15" i="61"/>
  <c r="B16" i="61"/>
  <c r="B17" i="61"/>
  <c r="B18" i="61"/>
  <c r="B19" i="61"/>
  <c r="B20" i="61"/>
  <c r="B21" i="61"/>
  <c r="B22" i="61"/>
  <c r="B23" i="61"/>
  <c r="B24" i="61"/>
  <c r="B25" i="61"/>
  <c r="B26" i="61"/>
  <c r="B27" i="61"/>
  <c r="B28" i="61"/>
  <c r="B29" i="61"/>
  <c r="B30" i="61"/>
  <c r="B31" i="61"/>
  <c r="B32" i="61"/>
  <c r="B33" i="61"/>
  <c r="B34" i="61"/>
  <c r="B35" i="61"/>
  <c r="B36" i="61"/>
  <c r="B37" i="61"/>
  <c r="B38" i="61"/>
  <c r="B39" i="61"/>
  <c r="B40" i="61"/>
  <c r="B41" i="61"/>
  <c r="B42" i="61"/>
  <c r="B43" i="61"/>
  <c r="B44" i="61"/>
  <c r="B45" i="61"/>
  <c r="B46" i="61"/>
  <c r="B47" i="61"/>
  <c r="B48" i="61"/>
  <c r="B49" i="61"/>
  <c r="B50" i="61"/>
  <c r="B51" i="61"/>
  <c r="B52" i="61"/>
  <c r="B53" i="61"/>
  <c r="B54" i="61"/>
  <c r="B55" i="61"/>
  <c r="B56" i="61"/>
  <c r="B57" i="61"/>
  <c r="B58" i="61"/>
  <c r="B59" i="61"/>
  <c r="B60" i="61"/>
  <c r="B61" i="61"/>
  <c r="B62" i="61"/>
  <c r="B63" i="61"/>
  <c r="B64" i="61"/>
  <c r="B65" i="61"/>
  <c r="B66" i="61"/>
  <c r="B67" i="61"/>
  <c r="B68" i="61"/>
  <c r="B69" i="61"/>
  <c r="B70" i="61"/>
  <c r="B71" i="61"/>
  <c r="B72" i="61"/>
  <c r="B73" i="61"/>
  <c r="B74" i="61"/>
  <c r="B75" i="61"/>
  <c r="B76" i="61"/>
  <c r="B77" i="61"/>
  <c r="B78" i="61"/>
  <c r="B79" i="61"/>
  <c r="B80" i="61"/>
  <c r="B81" i="61"/>
  <c r="B82" i="61"/>
  <c r="B83" i="61"/>
  <c r="B84" i="61"/>
  <c r="B85" i="61"/>
  <c r="B86" i="61"/>
  <c r="B87" i="61"/>
  <c r="B88" i="61"/>
  <c r="B89" i="61"/>
  <c r="B90" i="61"/>
  <c r="B91" i="61"/>
  <c r="B92" i="61"/>
  <c r="B93" i="61"/>
  <c r="B94" i="61"/>
  <c r="B95" i="61"/>
  <c r="B96" i="61"/>
  <c r="B97" i="61"/>
  <c r="B98" i="61"/>
  <c r="B99" i="61"/>
  <c r="B100" i="61"/>
  <c r="B101" i="61"/>
  <c r="B102" i="61"/>
  <c r="B103" i="61"/>
  <c r="B104" i="61"/>
  <c r="B105" i="61"/>
  <c r="B106" i="61"/>
  <c r="B107" i="61"/>
  <c r="B108" i="61"/>
  <c r="B109" i="61"/>
  <c r="B110" i="61"/>
  <c r="B111" i="61"/>
  <c r="B112" i="61"/>
  <c r="B113" i="61"/>
  <c r="B114" i="61"/>
  <c r="B115" i="61"/>
  <c r="B116" i="61"/>
  <c r="B117" i="61"/>
  <c r="B118" i="61"/>
  <c r="B119" i="61"/>
  <c r="B120" i="61"/>
  <c r="B121" i="61"/>
  <c r="B122" i="61"/>
  <c r="B123" i="61"/>
  <c r="B124" i="61"/>
  <c r="B125" i="61"/>
  <c r="B126" i="61"/>
  <c r="B127" i="61"/>
  <c r="B128" i="61"/>
  <c r="B129" i="61"/>
  <c r="B130" i="61"/>
  <c r="B131" i="61"/>
  <c r="B132" i="61"/>
  <c r="B133" i="61"/>
  <c r="B134" i="61"/>
  <c r="B135" i="61"/>
  <c r="B136" i="61"/>
  <c r="B137" i="61"/>
  <c r="B138" i="61"/>
  <c r="B139" i="61"/>
  <c r="B140" i="61"/>
  <c r="B141" i="61"/>
  <c r="B142" i="61"/>
  <c r="B143" i="61"/>
  <c r="B144" i="61"/>
  <c r="B145" i="61"/>
  <c r="B146" i="61"/>
  <c r="B147" i="61"/>
  <c r="B148" i="61"/>
  <c r="B149" i="61"/>
  <c r="B150" i="61"/>
  <c r="B151" i="61"/>
  <c r="B152" i="61"/>
  <c r="B153" i="61"/>
  <c r="B154" i="61"/>
  <c r="B155" i="61"/>
  <c r="B156" i="61"/>
  <c r="B157" i="61"/>
  <c r="B158" i="61"/>
  <c r="B159" i="61"/>
  <c r="B160" i="61"/>
  <c r="B161" i="61"/>
  <c r="B162" i="61"/>
  <c r="B163" i="61"/>
  <c r="B164" i="61"/>
  <c r="B165" i="61"/>
  <c r="B166" i="61"/>
  <c r="B167" i="61"/>
  <c r="B168" i="61"/>
  <c r="B169" i="61"/>
  <c r="B170" i="61"/>
  <c r="B171" i="61"/>
  <c r="B172" i="61"/>
  <c r="B173" i="61"/>
  <c r="B174" i="61"/>
  <c r="B175" i="61"/>
  <c r="B176" i="61"/>
  <c r="B177" i="61"/>
  <c r="B178" i="61"/>
  <c r="B179" i="61"/>
  <c r="B180" i="61"/>
  <c r="B181" i="61"/>
  <c r="B182" i="61"/>
  <c r="B183" i="61"/>
  <c r="B184" i="61"/>
  <c r="B185" i="61"/>
  <c r="B186" i="61"/>
  <c r="B187" i="61"/>
  <c r="B188" i="61"/>
  <c r="B189" i="61"/>
  <c r="B190" i="61"/>
  <c r="B191" i="61"/>
  <c r="B192" i="61"/>
  <c r="B193" i="61"/>
  <c r="B194" i="61"/>
  <c r="B195" i="61"/>
  <c r="B196" i="61"/>
  <c r="B197" i="61"/>
  <c r="B198" i="61"/>
  <c r="B199" i="61"/>
  <c r="B200" i="61"/>
  <c r="B201" i="61"/>
  <c r="B202" i="61"/>
  <c r="B203" i="61"/>
  <c r="B204" i="61"/>
  <c r="B205" i="61"/>
  <c r="B206" i="61"/>
  <c r="B207" i="61"/>
  <c r="B208" i="61"/>
  <c r="B209" i="61"/>
  <c r="B210" i="61"/>
  <c r="B211" i="61"/>
  <c r="B212" i="61"/>
  <c r="B213" i="61"/>
  <c r="B214" i="61"/>
  <c r="B215" i="61"/>
  <c r="B216" i="61"/>
  <c r="B217" i="61"/>
  <c r="B218" i="61"/>
  <c r="B219" i="61"/>
  <c r="B220" i="61"/>
  <c r="B221" i="61"/>
  <c r="B222" i="61"/>
  <c r="B223" i="61"/>
  <c r="B224" i="61"/>
  <c r="B225" i="61"/>
  <c r="B226" i="61"/>
  <c r="B227" i="61"/>
  <c r="B228" i="61"/>
  <c r="B229" i="61"/>
  <c r="B230" i="61"/>
  <c r="B231" i="61"/>
  <c r="B232" i="61"/>
  <c r="B233" i="61"/>
  <c r="B234" i="61"/>
  <c r="B235" i="61"/>
  <c r="B236" i="61"/>
  <c r="B237" i="61"/>
  <c r="B238" i="61"/>
  <c r="B239" i="61"/>
  <c r="B240" i="61"/>
  <c r="B241" i="61"/>
  <c r="B242" i="61"/>
  <c r="B243" i="61"/>
  <c r="I2" i="61"/>
  <c r="J2" i="61" s="1"/>
  <c r="I3" i="61"/>
  <c r="J3" i="61" s="1"/>
  <c r="I4" i="61"/>
  <c r="J4" i="61" s="1"/>
  <c r="I5" i="61"/>
  <c r="J5" i="61" s="1"/>
  <c r="I6" i="61"/>
  <c r="J6" i="61" s="1"/>
  <c r="I7" i="61"/>
  <c r="J7" i="61" s="1"/>
  <c r="I8" i="61"/>
  <c r="J8" i="61" s="1"/>
  <c r="I9" i="61"/>
  <c r="J9" i="61" s="1"/>
  <c r="I10" i="61"/>
  <c r="J10" i="61" s="1"/>
  <c r="I11" i="61"/>
  <c r="J11" i="61" s="1"/>
  <c r="I12" i="61"/>
  <c r="J12" i="61" s="1"/>
  <c r="I13" i="61"/>
  <c r="J13" i="61" s="1"/>
  <c r="I14" i="61"/>
  <c r="J14" i="61" s="1"/>
  <c r="I15" i="61"/>
  <c r="J15" i="61" s="1"/>
  <c r="I16" i="61"/>
  <c r="J16" i="61" s="1"/>
  <c r="I17" i="61"/>
  <c r="J17" i="61" s="1"/>
  <c r="I18" i="61"/>
  <c r="J18" i="61" s="1"/>
  <c r="I19" i="61"/>
  <c r="J19" i="61" s="1"/>
  <c r="I20" i="61"/>
  <c r="J20" i="61" s="1"/>
  <c r="I21" i="61"/>
  <c r="J21" i="61" s="1"/>
  <c r="I22" i="61"/>
  <c r="J22" i="61" s="1"/>
  <c r="I23" i="61"/>
  <c r="J23" i="61" s="1"/>
  <c r="I24" i="61"/>
  <c r="J24" i="61" s="1"/>
  <c r="I25" i="61"/>
  <c r="J25" i="61" s="1"/>
  <c r="I26" i="61"/>
  <c r="J26" i="61" s="1"/>
  <c r="I27" i="61"/>
  <c r="J27" i="61" s="1"/>
  <c r="I28" i="61"/>
  <c r="J28" i="61" s="1"/>
  <c r="I29" i="61"/>
  <c r="J29" i="61" s="1"/>
  <c r="I30" i="61"/>
  <c r="J30" i="61" s="1"/>
  <c r="I31" i="61"/>
  <c r="J31" i="61" s="1"/>
  <c r="I32" i="61"/>
  <c r="J32" i="61" s="1"/>
  <c r="I33" i="61"/>
  <c r="J33" i="61" s="1"/>
  <c r="I34" i="61"/>
  <c r="J34" i="61" s="1"/>
  <c r="I35" i="61"/>
  <c r="J35" i="61" s="1"/>
  <c r="I36" i="61"/>
  <c r="J36" i="61" s="1"/>
  <c r="I37" i="61"/>
  <c r="J37" i="61" s="1"/>
  <c r="I38" i="61"/>
  <c r="J38" i="61" s="1"/>
  <c r="I39" i="61"/>
  <c r="J39" i="61" s="1"/>
  <c r="I40" i="61"/>
  <c r="J40" i="61" s="1"/>
  <c r="I41" i="61"/>
  <c r="J41" i="61" s="1"/>
  <c r="I42" i="61"/>
  <c r="J42" i="61" s="1"/>
  <c r="I43" i="61"/>
  <c r="J43" i="61" s="1"/>
  <c r="I44" i="61"/>
  <c r="J44" i="61" s="1"/>
  <c r="I45" i="61"/>
  <c r="J45" i="61" s="1"/>
  <c r="I46" i="61"/>
  <c r="J46" i="61" s="1"/>
  <c r="I47" i="61"/>
  <c r="J47" i="61" s="1"/>
  <c r="I48" i="61"/>
  <c r="J48" i="61" s="1"/>
  <c r="I49" i="61"/>
  <c r="J49" i="61" s="1"/>
  <c r="I50" i="61"/>
  <c r="J50" i="61" s="1"/>
  <c r="I51" i="61"/>
  <c r="J51" i="61" s="1"/>
  <c r="I52" i="61"/>
  <c r="J52" i="61" s="1"/>
  <c r="I53" i="61"/>
  <c r="J53" i="61" s="1"/>
  <c r="I54" i="61"/>
  <c r="J54" i="61" s="1"/>
  <c r="I55" i="61"/>
  <c r="J55" i="61" s="1"/>
  <c r="I56" i="61"/>
  <c r="J56" i="61" s="1"/>
  <c r="I57" i="61"/>
  <c r="J57" i="61" s="1"/>
  <c r="I58" i="61"/>
  <c r="J58" i="61" s="1"/>
  <c r="I59" i="61"/>
  <c r="J59" i="61" s="1"/>
  <c r="I60" i="61"/>
  <c r="J60" i="61" s="1"/>
  <c r="I61" i="61"/>
  <c r="J61" i="61" s="1"/>
  <c r="I62" i="61"/>
  <c r="J62" i="61" s="1"/>
  <c r="I63" i="61"/>
  <c r="J63" i="61" s="1"/>
  <c r="I64" i="61"/>
  <c r="J64" i="61" s="1"/>
  <c r="I65" i="61"/>
  <c r="J65" i="61" s="1"/>
  <c r="I66" i="61"/>
  <c r="J66" i="61" s="1"/>
  <c r="I67" i="61"/>
  <c r="J67" i="61" s="1"/>
  <c r="I68" i="61"/>
  <c r="J68" i="61" s="1"/>
  <c r="I69" i="61"/>
  <c r="J69" i="61" s="1"/>
  <c r="I70" i="61"/>
  <c r="J70" i="61" s="1"/>
  <c r="I71" i="61"/>
  <c r="J71" i="61" s="1"/>
  <c r="I72" i="61"/>
  <c r="J72" i="61" s="1"/>
  <c r="I73" i="61"/>
  <c r="J73" i="61" s="1"/>
  <c r="I74" i="61"/>
  <c r="J74" i="61" s="1"/>
  <c r="I75" i="61"/>
  <c r="J75" i="61" s="1"/>
  <c r="I76" i="61"/>
  <c r="J76" i="61" s="1"/>
  <c r="I77" i="61"/>
  <c r="J77" i="61" s="1"/>
  <c r="I78" i="61"/>
  <c r="J78" i="61" s="1"/>
  <c r="I79" i="61"/>
  <c r="J79" i="61" s="1"/>
  <c r="I80" i="61"/>
  <c r="J80" i="61" s="1"/>
  <c r="I81" i="61"/>
  <c r="J81" i="61" s="1"/>
  <c r="I82" i="61"/>
  <c r="J82" i="61" s="1"/>
  <c r="I83" i="61"/>
  <c r="J83" i="61" s="1"/>
  <c r="I84" i="61"/>
  <c r="J84" i="61" s="1"/>
  <c r="I85" i="61"/>
  <c r="J85" i="61" s="1"/>
  <c r="I86" i="61"/>
  <c r="J86" i="61" s="1"/>
  <c r="I87" i="61"/>
  <c r="J87" i="61" s="1"/>
  <c r="I88" i="61"/>
  <c r="J88" i="61" s="1"/>
  <c r="I89" i="61"/>
  <c r="J89" i="61" s="1"/>
  <c r="I90" i="61"/>
  <c r="J90" i="61" s="1"/>
  <c r="I91" i="61"/>
  <c r="J91" i="61" s="1"/>
  <c r="I92" i="61"/>
  <c r="J92" i="61" s="1"/>
  <c r="I93" i="61"/>
  <c r="J93" i="61" s="1"/>
  <c r="I94" i="61"/>
  <c r="J94" i="61" s="1"/>
  <c r="I95" i="61"/>
  <c r="J95" i="61" s="1"/>
  <c r="I96" i="61"/>
  <c r="J96" i="61" s="1"/>
  <c r="I97" i="61"/>
  <c r="J97" i="61" s="1"/>
  <c r="I98" i="61"/>
  <c r="J98" i="61" s="1"/>
  <c r="I99" i="61"/>
  <c r="J99" i="61" s="1"/>
  <c r="I100" i="61"/>
  <c r="J100" i="61" s="1"/>
  <c r="I101" i="61"/>
  <c r="J101" i="61" s="1"/>
  <c r="I102" i="61"/>
  <c r="J102" i="61" s="1"/>
  <c r="I103" i="61"/>
  <c r="J103" i="61" s="1"/>
  <c r="I104" i="61"/>
  <c r="J104" i="61" s="1"/>
  <c r="I105" i="61"/>
  <c r="J105" i="61" s="1"/>
  <c r="I106" i="61"/>
  <c r="J106" i="61" s="1"/>
  <c r="I107" i="61"/>
  <c r="J107" i="61" s="1"/>
  <c r="I108" i="61"/>
  <c r="J108" i="61" s="1"/>
  <c r="I109" i="61"/>
  <c r="J109" i="61" s="1"/>
  <c r="I110" i="61"/>
  <c r="J110" i="61" s="1"/>
  <c r="I111" i="61"/>
  <c r="J111" i="61" s="1"/>
  <c r="I112" i="61"/>
  <c r="J112" i="61" s="1"/>
  <c r="I113" i="61"/>
  <c r="J113" i="61" s="1"/>
  <c r="I114" i="61"/>
  <c r="J114" i="61" s="1"/>
  <c r="I115" i="61"/>
  <c r="J115" i="61" s="1"/>
  <c r="I116" i="61"/>
  <c r="J116" i="61" s="1"/>
  <c r="I117" i="61"/>
  <c r="J117" i="61" s="1"/>
  <c r="I118" i="61"/>
  <c r="J118" i="61" s="1"/>
  <c r="I119" i="61"/>
  <c r="J119" i="61" s="1"/>
  <c r="I120" i="61"/>
  <c r="J120" i="61" s="1"/>
  <c r="I121" i="61"/>
  <c r="J121" i="61" s="1"/>
  <c r="I122" i="61"/>
  <c r="J122" i="61" s="1"/>
  <c r="I123" i="61"/>
  <c r="J123" i="61" s="1"/>
  <c r="I124" i="61"/>
  <c r="J124" i="61" s="1"/>
  <c r="I125" i="61"/>
  <c r="J125" i="61" s="1"/>
  <c r="I126" i="61"/>
  <c r="J126" i="61" s="1"/>
  <c r="I127" i="61"/>
  <c r="J127" i="61" s="1"/>
  <c r="I128" i="61"/>
  <c r="J128" i="61" s="1"/>
  <c r="I129" i="61"/>
  <c r="J129" i="61" s="1"/>
  <c r="I130" i="61"/>
  <c r="J130" i="61" s="1"/>
  <c r="I131" i="61"/>
  <c r="J131" i="61" s="1"/>
  <c r="I132" i="61"/>
  <c r="J132" i="61" s="1"/>
  <c r="I133" i="61"/>
  <c r="J133" i="61" s="1"/>
  <c r="I134" i="61"/>
  <c r="J134" i="61" s="1"/>
  <c r="I135" i="61"/>
  <c r="J135" i="61" s="1"/>
  <c r="I136" i="61"/>
  <c r="J136" i="61" s="1"/>
  <c r="I137" i="61"/>
  <c r="J137" i="61" s="1"/>
  <c r="I138" i="61"/>
  <c r="J138" i="61" s="1"/>
  <c r="I139" i="61"/>
  <c r="J139" i="61" s="1"/>
  <c r="I140" i="61"/>
  <c r="J140" i="61" s="1"/>
  <c r="I141" i="61"/>
  <c r="J141" i="61" s="1"/>
  <c r="I142" i="61"/>
  <c r="J142" i="61" s="1"/>
  <c r="I143" i="61"/>
  <c r="J143" i="61" s="1"/>
  <c r="I144" i="61"/>
  <c r="J144" i="61" s="1"/>
  <c r="I145" i="61"/>
  <c r="J145" i="61" s="1"/>
  <c r="I146" i="61"/>
  <c r="J146" i="61" s="1"/>
  <c r="I147" i="61"/>
  <c r="J147" i="61" s="1"/>
  <c r="I148" i="61"/>
  <c r="J148" i="61" s="1"/>
  <c r="I149" i="61"/>
  <c r="J149" i="61" s="1"/>
  <c r="I150" i="61"/>
  <c r="J150" i="61" s="1"/>
  <c r="I151" i="61"/>
  <c r="J151" i="61" s="1"/>
  <c r="I152" i="61"/>
  <c r="J152" i="61" s="1"/>
  <c r="I153" i="61"/>
  <c r="J153" i="61" s="1"/>
  <c r="I154" i="61"/>
  <c r="J154" i="61" s="1"/>
  <c r="I155" i="61"/>
  <c r="J155" i="61" s="1"/>
  <c r="I156" i="61"/>
  <c r="J156" i="61" s="1"/>
  <c r="I157" i="61"/>
  <c r="J157" i="61" s="1"/>
  <c r="I158" i="61"/>
  <c r="J158" i="61" s="1"/>
  <c r="I159" i="61"/>
  <c r="J159" i="61" s="1"/>
  <c r="I160" i="61"/>
  <c r="J160" i="61" s="1"/>
  <c r="I161" i="61"/>
  <c r="J161" i="61" s="1"/>
  <c r="I162" i="61"/>
  <c r="J162" i="61" s="1"/>
  <c r="I163" i="61"/>
  <c r="J163" i="61" s="1"/>
  <c r="I164" i="61"/>
  <c r="J164" i="61" s="1"/>
  <c r="I165" i="61"/>
  <c r="J165" i="61" s="1"/>
  <c r="I166" i="61"/>
  <c r="J166" i="61" s="1"/>
  <c r="I167" i="61"/>
  <c r="J167" i="61" s="1"/>
  <c r="I168" i="61"/>
  <c r="J168" i="61" s="1"/>
  <c r="I169" i="61"/>
  <c r="J169" i="61" s="1"/>
  <c r="I170" i="61"/>
  <c r="J170" i="61" s="1"/>
  <c r="I171" i="61"/>
  <c r="J171" i="61" s="1"/>
  <c r="I172" i="61"/>
  <c r="J172" i="61" s="1"/>
  <c r="I173" i="61"/>
  <c r="J173" i="61" s="1"/>
  <c r="I174" i="61"/>
  <c r="J174" i="61" s="1"/>
  <c r="I175" i="61"/>
  <c r="J175" i="61" s="1"/>
  <c r="I176" i="61"/>
  <c r="J176" i="61" s="1"/>
  <c r="I177" i="61"/>
  <c r="J177" i="61" s="1"/>
  <c r="I178" i="61"/>
  <c r="J178" i="61" s="1"/>
  <c r="I179" i="61"/>
  <c r="J179" i="61" s="1"/>
  <c r="I180" i="61"/>
  <c r="J180" i="61" s="1"/>
  <c r="I181" i="61"/>
  <c r="J181" i="61" s="1"/>
  <c r="I182" i="61"/>
  <c r="J182" i="61" s="1"/>
  <c r="I183" i="61"/>
  <c r="J183" i="61" s="1"/>
  <c r="I184" i="61"/>
  <c r="J184" i="61" s="1"/>
  <c r="I185" i="61"/>
  <c r="J185" i="61" s="1"/>
  <c r="I186" i="61"/>
  <c r="J186" i="61" s="1"/>
  <c r="I187" i="61"/>
  <c r="J187" i="61" s="1"/>
  <c r="I188" i="61"/>
  <c r="J188" i="61" s="1"/>
  <c r="I189" i="61"/>
  <c r="J189" i="61" s="1"/>
  <c r="I190" i="61"/>
  <c r="J190" i="61" s="1"/>
  <c r="I191" i="61"/>
  <c r="J191" i="61" s="1"/>
  <c r="I192" i="61"/>
  <c r="J192" i="61" s="1"/>
  <c r="I193" i="61"/>
  <c r="J193" i="61" s="1"/>
  <c r="I194" i="61"/>
  <c r="J194" i="61" s="1"/>
  <c r="I195" i="61"/>
  <c r="J195" i="61" s="1"/>
  <c r="I196" i="61"/>
  <c r="J196" i="61" s="1"/>
  <c r="I197" i="61"/>
  <c r="J197" i="61" s="1"/>
  <c r="I198" i="61"/>
  <c r="J198" i="61" s="1"/>
  <c r="I199" i="61"/>
  <c r="J199" i="61" s="1"/>
  <c r="I200" i="61"/>
  <c r="J200" i="61" s="1"/>
  <c r="I201" i="61"/>
  <c r="J201" i="61" s="1"/>
  <c r="I202" i="61"/>
  <c r="J202" i="61" s="1"/>
  <c r="I203" i="61"/>
  <c r="J203" i="61" s="1"/>
  <c r="I204" i="61"/>
  <c r="J204" i="61" s="1"/>
  <c r="I205" i="61"/>
  <c r="J205" i="61" s="1"/>
  <c r="I206" i="61"/>
  <c r="J206" i="61" s="1"/>
  <c r="I207" i="61"/>
  <c r="J207" i="61" s="1"/>
  <c r="I208" i="61"/>
  <c r="J208" i="61" s="1"/>
  <c r="I209" i="61"/>
  <c r="J209" i="61" s="1"/>
  <c r="I210" i="61"/>
  <c r="J210" i="61" s="1"/>
  <c r="I211" i="61"/>
  <c r="J211" i="61" s="1"/>
  <c r="I212" i="61"/>
  <c r="J212" i="61" s="1"/>
  <c r="I213" i="61"/>
  <c r="J213" i="61" s="1"/>
  <c r="I214" i="61"/>
  <c r="J214" i="61" s="1"/>
  <c r="I215" i="61"/>
  <c r="J215" i="61" s="1"/>
  <c r="I216" i="61"/>
  <c r="J216" i="61" s="1"/>
  <c r="I217" i="61"/>
  <c r="J217" i="61" s="1"/>
  <c r="I218" i="61"/>
  <c r="J218" i="61" s="1"/>
  <c r="I219" i="61"/>
  <c r="J219" i="61" s="1"/>
  <c r="I220" i="61"/>
  <c r="J220" i="61" s="1"/>
  <c r="I221" i="61"/>
  <c r="J221" i="61" s="1"/>
  <c r="I222" i="61"/>
  <c r="J222" i="61" s="1"/>
  <c r="I223" i="61"/>
  <c r="J223" i="61" s="1"/>
  <c r="I224" i="61"/>
  <c r="J224" i="61" s="1"/>
  <c r="I225" i="61"/>
  <c r="J225" i="61" s="1"/>
  <c r="I226" i="61"/>
  <c r="J226" i="61" s="1"/>
  <c r="I227" i="61"/>
  <c r="J227" i="61" s="1"/>
  <c r="I228" i="61"/>
  <c r="J228" i="61" s="1"/>
  <c r="I229" i="61"/>
  <c r="J229" i="61" s="1"/>
  <c r="I230" i="61"/>
  <c r="J230" i="61" s="1"/>
  <c r="I231" i="61"/>
  <c r="J231" i="61" s="1"/>
  <c r="I232" i="61"/>
  <c r="J232" i="61" s="1"/>
  <c r="I233" i="61"/>
  <c r="J233" i="61" s="1"/>
  <c r="I234" i="61"/>
  <c r="J234" i="61" s="1"/>
  <c r="I235" i="61"/>
  <c r="J235" i="61" s="1"/>
  <c r="I236" i="61"/>
  <c r="J236" i="61" s="1"/>
  <c r="I237" i="61"/>
  <c r="J237" i="61" s="1"/>
  <c r="I238" i="61"/>
  <c r="J238" i="61" s="1"/>
  <c r="I239" i="61"/>
  <c r="J239" i="61" s="1"/>
  <c r="I240" i="61"/>
  <c r="J240" i="61" s="1"/>
  <c r="I241" i="61"/>
  <c r="J241" i="61" s="1"/>
  <c r="I242" i="61"/>
  <c r="J242" i="61" s="1"/>
  <c r="I243" i="61"/>
  <c r="J243" i="61" s="1"/>
  <c r="G2" i="61"/>
  <c r="H2" i="61" s="1"/>
  <c r="G3" i="61"/>
  <c r="H3" i="61" s="1"/>
  <c r="G4" i="61"/>
  <c r="H4" i="61" s="1"/>
  <c r="G5" i="61"/>
  <c r="H5" i="61" s="1"/>
  <c r="G6" i="61"/>
  <c r="H6" i="61" s="1"/>
  <c r="G7" i="61"/>
  <c r="H7" i="61" s="1"/>
  <c r="G8" i="61"/>
  <c r="H8" i="61" s="1"/>
  <c r="G9" i="61"/>
  <c r="H9" i="61" s="1"/>
  <c r="G10" i="61"/>
  <c r="H10" i="61" s="1"/>
  <c r="G11" i="61"/>
  <c r="H11" i="61" s="1"/>
  <c r="G12" i="61"/>
  <c r="H12" i="61" s="1"/>
  <c r="G13" i="61"/>
  <c r="H13" i="61" s="1"/>
  <c r="G14" i="61"/>
  <c r="H14" i="61" s="1"/>
  <c r="G15" i="61"/>
  <c r="H15" i="61" s="1"/>
  <c r="G16" i="61"/>
  <c r="H16" i="61" s="1"/>
  <c r="G17" i="61"/>
  <c r="H17" i="61" s="1"/>
  <c r="G18" i="61"/>
  <c r="H18" i="61" s="1"/>
  <c r="G19" i="61"/>
  <c r="H19" i="61" s="1"/>
  <c r="G20" i="61"/>
  <c r="H20" i="61" s="1"/>
  <c r="G21" i="61"/>
  <c r="H21" i="61" s="1"/>
  <c r="G22" i="61"/>
  <c r="H22" i="61" s="1"/>
  <c r="G23" i="61"/>
  <c r="H23" i="61" s="1"/>
  <c r="G24" i="61"/>
  <c r="H24" i="61" s="1"/>
  <c r="G25" i="61"/>
  <c r="H25" i="61" s="1"/>
  <c r="G26" i="61"/>
  <c r="H26" i="61" s="1"/>
  <c r="G27" i="61"/>
  <c r="H27" i="61" s="1"/>
  <c r="G28" i="61"/>
  <c r="H28" i="61" s="1"/>
  <c r="G29" i="61"/>
  <c r="H29" i="61" s="1"/>
  <c r="G30" i="61"/>
  <c r="H30" i="61" s="1"/>
  <c r="G31" i="61"/>
  <c r="H31" i="61" s="1"/>
  <c r="G32" i="61"/>
  <c r="H32" i="61" s="1"/>
  <c r="G33" i="61"/>
  <c r="H33" i="61" s="1"/>
  <c r="G34" i="61"/>
  <c r="H34" i="61" s="1"/>
  <c r="G35" i="61"/>
  <c r="H35" i="61" s="1"/>
  <c r="G36" i="61"/>
  <c r="H36" i="61" s="1"/>
  <c r="G37" i="61"/>
  <c r="H37" i="61" s="1"/>
  <c r="G38" i="61"/>
  <c r="H38" i="61" s="1"/>
  <c r="G39" i="61"/>
  <c r="H39" i="61" s="1"/>
  <c r="G40" i="61"/>
  <c r="H40" i="61" s="1"/>
  <c r="G41" i="61"/>
  <c r="H41" i="61" s="1"/>
  <c r="G42" i="61"/>
  <c r="H42" i="61" s="1"/>
  <c r="G43" i="61"/>
  <c r="H43" i="61" s="1"/>
  <c r="G44" i="61"/>
  <c r="H44" i="61" s="1"/>
  <c r="G45" i="61"/>
  <c r="H45" i="61" s="1"/>
  <c r="G46" i="61"/>
  <c r="H46" i="61" s="1"/>
  <c r="G47" i="61"/>
  <c r="H47" i="61" s="1"/>
  <c r="G48" i="61"/>
  <c r="H48" i="61" s="1"/>
  <c r="G49" i="61"/>
  <c r="H49" i="61" s="1"/>
  <c r="G50" i="61"/>
  <c r="H50" i="61" s="1"/>
  <c r="G51" i="61"/>
  <c r="H51" i="61" s="1"/>
  <c r="G52" i="61"/>
  <c r="H52" i="61" s="1"/>
  <c r="G53" i="61"/>
  <c r="H53" i="61" s="1"/>
  <c r="G54" i="61"/>
  <c r="H54" i="61" s="1"/>
  <c r="G55" i="61"/>
  <c r="H55" i="61" s="1"/>
  <c r="G56" i="61"/>
  <c r="H56" i="61" s="1"/>
  <c r="G57" i="61"/>
  <c r="H57" i="61" s="1"/>
  <c r="G58" i="61"/>
  <c r="H58" i="61" s="1"/>
  <c r="G59" i="61"/>
  <c r="H59" i="61" s="1"/>
  <c r="G60" i="61"/>
  <c r="H60" i="61" s="1"/>
  <c r="G61" i="61"/>
  <c r="H61" i="61" s="1"/>
  <c r="G62" i="61"/>
  <c r="H62" i="61" s="1"/>
  <c r="G63" i="61"/>
  <c r="H63" i="61" s="1"/>
  <c r="G64" i="61"/>
  <c r="H64" i="61" s="1"/>
  <c r="G65" i="61"/>
  <c r="H65" i="61" s="1"/>
  <c r="G66" i="61"/>
  <c r="H66" i="61" s="1"/>
  <c r="G67" i="61"/>
  <c r="H67" i="61" s="1"/>
  <c r="G68" i="61"/>
  <c r="H68" i="61" s="1"/>
  <c r="G69" i="61"/>
  <c r="H69" i="61" s="1"/>
  <c r="G70" i="61"/>
  <c r="H70" i="61" s="1"/>
  <c r="G71" i="61"/>
  <c r="H71" i="61" s="1"/>
  <c r="G72" i="61"/>
  <c r="H72" i="61" s="1"/>
  <c r="G73" i="61"/>
  <c r="H73" i="61" s="1"/>
  <c r="G74" i="61"/>
  <c r="H74" i="61" s="1"/>
  <c r="G75" i="61"/>
  <c r="H75" i="61" s="1"/>
  <c r="G76" i="61"/>
  <c r="H76" i="61" s="1"/>
  <c r="G77" i="61"/>
  <c r="H77" i="61" s="1"/>
  <c r="G78" i="61"/>
  <c r="H78" i="61" s="1"/>
  <c r="G79" i="61"/>
  <c r="H79" i="61" s="1"/>
  <c r="G80" i="61"/>
  <c r="H80" i="61" s="1"/>
  <c r="G81" i="61"/>
  <c r="H81" i="61" s="1"/>
  <c r="G82" i="61"/>
  <c r="H82" i="61" s="1"/>
  <c r="G83" i="61"/>
  <c r="H83" i="61" s="1"/>
  <c r="G84" i="61"/>
  <c r="H84" i="61" s="1"/>
  <c r="G85" i="61"/>
  <c r="H85" i="61" s="1"/>
  <c r="G86" i="61"/>
  <c r="H86" i="61" s="1"/>
  <c r="G87" i="61"/>
  <c r="H87" i="61" s="1"/>
  <c r="G88" i="61"/>
  <c r="H88" i="61" s="1"/>
  <c r="G89" i="61"/>
  <c r="H89" i="61" s="1"/>
  <c r="G90" i="61"/>
  <c r="H90" i="61" s="1"/>
  <c r="G91" i="61"/>
  <c r="H91" i="61" s="1"/>
  <c r="G92" i="61"/>
  <c r="H92" i="61" s="1"/>
  <c r="G93" i="61"/>
  <c r="H93" i="61" s="1"/>
  <c r="G94" i="61"/>
  <c r="H94" i="61" s="1"/>
  <c r="G95" i="61"/>
  <c r="H95" i="61" s="1"/>
  <c r="G96" i="61"/>
  <c r="H96" i="61" s="1"/>
  <c r="G97" i="61"/>
  <c r="H97" i="61" s="1"/>
  <c r="G98" i="61"/>
  <c r="H98" i="61" s="1"/>
  <c r="G99" i="61"/>
  <c r="H99" i="61" s="1"/>
  <c r="G100" i="61"/>
  <c r="H100" i="61" s="1"/>
  <c r="G101" i="61"/>
  <c r="H101" i="61" s="1"/>
  <c r="G102" i="61"/>
  <c r="H102" i="61" s="1"/>
  <c r="G103" i="61"/>
  <c r="H103" i="61" s="1"/>
  <c r="G104" i="61"/>
  <c r="H104" i="61" s="1"/>
  <c r="G105" i="61"/>
  <c r="H105" i="61" s="1"/>
  <c r="G106" i="61"/>
  <c r="H106" i="61" s="1"/>
  <c r="G107" i="61"/>
  <c r="H107" i="61" s="1"/>
  <c r="G108" i="61"/>
  <c r="H108" i="61" s="1"/>
  <c r="G109" i="61"/>
  <c r="H109" i="61" s="1"/>
  <c r="G110" i="61"/>
  <c r="H110" i="61" s="1"/>
  <c r="G111" i="61"/>
  <c r="H111" i="61" s="1"/>
  <c r="G112" i="61"/>
  <c r="H112" i="61" s="1"/>
  <c r="G113" i="61"/>
  <c r="H113" i="61" s="1"/>
  <c r="G114" i="61"/>
  <c r="H114" i="61" s="1"/>
  <c r="G115" i="61"/>
  <c r="H115" i="61" s="1"/>
  <c r="G116" i="61"/>
  <c r="H116" i="61" s="1"/>
  <c r="G117" i="61"/>
  <c r="H117" i="61" s="1"/>
  <c r="G118" i="61"/>
  <c r="H118" i="61" s="1"/>
  <c r="G119" i="61"/>
  <c r="H119" i="61" s="1"/>
  <c r="G120" i="61"/>
  <c r="H120" i="61" s="1"/>
  <c r="G121" i="61"/>
  <c r="H121" i="61" s="1"/>
  <c r="G122" i="61"/>
  <c r="H122" i="61" s="1"/>
  <c r="G123" i="61"/>
  <c r="H123" i="61" s="1"/>
  <c r="G124" i="61"/>
  <c r="H124" i="61" s="1"/>
  <c r="G125" i="61"/>
  <c r="H125" i="61" s="1"/>
  <c r="G126" i="61"/>
  <c r="H126" i="61" s="1"/>
  <c r="G127" i="61"/>
  <c r="H127" i="61" s="1"/>
  <c r="G128" i="61"/>
  <c r="H128" i="61" s="1"/>
  <c r="G129" i="61"/>
  <c r="H129" i="61" s="1"/>
  <c r="G130" i="61"/>
  <c r="H130" i="61" s="1"/>
  <c r="G131" i="61"/>
  <c r="H131" i="61" s="1"/>
  <c r="G132" i="61"/>
  <c r="H132" i="61" s="1"/>
  <c r="G133" i="61"/>
  <c r="H133" i="61" s="1"/>
  <c r="G134" i="61"/>
  <c r="H134" i="61" s="1"/>
  <c r="G135" i="61"/>
  <c r="H135" i="61" s="1"/>
  <c r="G136" i="61"/>
  <c r="H136" i="61" s="1"/>
  <c r="G137" i="61"/>
  <c r="H137" i="61" s="1"/>
  <c r="G138" i="61"/>
  <c r="H138" i="61" s="1"/>
  <c r="G139" i="61"/>
  <c r="H139" i="61" s="1"/>
  <c r="G140" i="61"/>
  <c r="H140" i="61" s="1"/>
  <c r="G141" i="61"/>
  <c r="H141" i="61" s="1"/>
  <c r="G142" i="61"/>
  <c r="H142" i="61" s="1"/>
  <c r="G143" i="61"/>
  <c r="H143" i="61" s="1"/>
  <c r="G144" i="61"/>
  <c r="H144" i="61" s="1"/>
  <c r="G145" i="61"/>
  <c r="H145" i="61" s="1"/>
  <c r="G146" i="61"/>
  <c r="H146" i="61" s="1"/>
  <c r="G147" i="61"/>
  <c r="H147" i="61" s="1"/>
  <c r="G148" i="61"/>
  <c r="H148" i="61" s="1"/>
  <c r="G149" i="61"/>
  <c r="H149" i="61" s="1"/>
  <c r="G150" i="61"/>
  <c r="H150" i="61" s="1"/>
  <c r="G151" i="61"/>
  <c r="H151" i="61" s="1"/>
  <c r="G152" i="61"/>
  <c r="H152" i="61" s="1"/>
  <c r="G153" i="61"/>
  <c r="H153" i="61" s="1"/>
  <c r="G154" i="61"/>
  <c r="H154" i="61" s="1"/>
  <c r="G155" i="61"/>
  <c r="H155" i="61" s="1"/>
  <c r="G156" i="61"/>
  <c r="H156" i="61" s="1"/>
  <c r="G157" i="61"/>
  <c r="H157" i="61" s="1"/>
  <c r="G158" i="61"/>
  <c r="H158" i="61" s="1"/>
  <c r="G159" i="61"/>
  <c r="H159" i="61" s="1"/>
  <c r="G160" i="61"/>
  <c r="H160" i="61" s="1"/>
  <c r="G161" i="61"/>
  <c r="H161" i="61" s="1"/>
  <c r="G162" i="61"/>
  <c r="H162" i="61" s="1"/>
  <c r="G163" i="61"/>
  <c r="H163" i="61" s="1"/>
  <c r="G164" i="61"/>
  <c r="H164" i="61" s="1"/>
  <c r="G165" i="61"/>
  <c r="H165" i="61" s="1"/>
  <c r="G166" i="61"/>
  <c r="H166" i="61" s="1"/>
  <c r="G167" i="61"/>
  <c r="H167" i="61" s="1"/>
  <c r="G168" i="61"/>
  <c r="H168" i="61" s="1"/>
  <c r="G169" i="61"/>
  <c r="H169" i="61" s="1"/>
  <c r="G170" i="61"/>
  <c r="H170" i="61" s="1"/>
  <c r="G171" i="61"/>
  <c r="H171" i="61" s="1"/>
  <c r="G172" i="61"/>
  <c r="H172" i="61" s="1"/>
  <c r="G173" i="61"/>
  <c r="H173" i="61" s="1"/>
  <c r="G174" i="61"/>
  <c r="H174" i="61" s="1"/>
  <c r="G175" i="61"/>
  <c r="H175" i="61" s="1"/>
  <c r="G176" i="61"/>
  <c r="H176" i="61" s="1"/>
  <c r="G177" i="61"/>
  <c r="H177" i="61" s="1"/>
  <c r="G178" i="61"/>
  <c r="H178" i="61" s="1"/>
  <c r="G179" i="61"/>
  <c r="H179" i="61" s="1"/>
  <c r="G180" i="61"/>
  <c r="H180" i="61" s="1"/>
  <c r="G181" i="61"/>
  <c r="H181" i="61" s="1"/>
  <c r="G182" i="61"/>
  <c r="H182" i="61" s="1"/>
  <c r="G183" i="61"/>
  <c r="H183" i="61" s="1"/>
  <c r="G184" i="61"/>
  <c r="H184" i="61" s="1"/>
  <c r="G185" i="61"/>
  <c r="H185" i="61" s="1"/>
  <c r="G186" i="61"/>
  <c r="H186" i="61" s="1"/>
  <c r="G187" i="61"/>
  <c r="H187" i="61" s="1"/>
  <c r="G188" i="61"/>
  <c r="H188" i="61" s="1"/>
  <c r="G189" i="61"/>
  <c r="H189" i="61" s="1"/>
  <c r="G190" i="61"/>
  <c r="H190" i="61" s="1"/>
  <c r="G191" i="61"/>
  <c r="H191" i="61" s="1"/>
  <c r="G192" i="61"/>
  <c r="H192" i="61" s="1"/>
  <c r="G193" i="61"/>
  <c r="H193" i="61" s="1"/>
  <c r="G194" i="61"/>
  <c r="H194" i="61" s="1"/>
  <c r="G195" i="61"/>
  <c r="H195" i="61" s="1"/>
  <c r="G196" i="61"/>
  <c r="H196" i="61" s="1"/>
  <c r="G197" i="61"/>
  <c r="H197" i="61" s="1"/>
  <c r="G198" i="61"/>
  <c r="H198" i="61" s="1"/>
  <c r="G199" i="61"/>
  <c r="H199" i="61" s="1"/>
  <c r="G200" i="61"/>
  <c r="H200" i="61" s="1"/>
  <c r="G201" i="61"/>
  <c r="H201" i="61" s="1"/>
  <c r="G202" i="61"/>
  <c r="H202" i="61" s="1"/>
  <c r="G203" i="61"/>
  <c r="H203" i="61" s="1"/>
  <c r="G204" i="61"/>
  <c r="H204" i="61" s="1"/>
  <c r="G205" i="61"/>
  <c r="H205" i="61" s="1"/>
  <c r="G206" i="61"/>
  <c r="H206" i="61" s="1"/>
  <c r="G207" i="61"/>
  <c r="H207" i="61" s="1"/>
  <c r="G208" i="61"/>
  <c r="H208" i="61" s="1"/>
  <c r="G209" i="61"/>
  <c r="H209" i="61" s="1"/>
  <c r="G210" i="61"/>
  <c r="H210" i="61" s="1"/>
  <c r="G211" i="61"/>
  <c r="H211" i="61" s="1"/>
  <c r="G212" i="61"/>
  <c r="H212" i="61" s="1"/>
  <c r="G213" i="61"/>
  <c r="H213" i="61" s="1"/>
  <c r="G214" i="61"/>
  <c r="H214" i="61" s="1"/>
  <c r="G215" i="61"/>
  <c r="H215" i="61" s="1"/>
  <c r="G216" i="61"/>
  <c r="H216" i="61" s="1"/>
  <c r="G217" i="61"/>
  <c r="H217" i="61" s="1"/>
  <c r="G218" i="61"/>
  <c r="H218" i="61" s="1"/>
  <c r="G219" i="61"/>
  <c r="H219" i="61" s="1"/>
  <c r="G220" i="61"/>
  <c r="H220" i="61" s="1"/>
  <c r="G221" i="61"/>
  <c r="H221" i="61" s="1"/>
  <c r="G222" i="61"/>
  <c r="H222" i="61" s="1"/>
  <c r="G223" i="61"/>
  <c r="H223" i="61" s="1"/>
  <c r="G224" i="61"/>
  <c r="H224" i="61" s="1"/>
  <c r="G225" i="61"/>
  <c r="H225" i="61" s="1"/>
  <c r="G226" i="61"/>
  <c r="H226" i="61" s="1"/>
  <c r="G227" i="61"/>
  <c r="H227" i="61" s="1"/>
  <c r="G228" i="61"/>
  <c r="H228" i="61" s="1"/>
  <c r="G229" i="61"/>
  <c r="H229" i="61" s="1"/>
  <c r="G230" i="61"/>
  <c r="H230" i="61" s="1"/>
  <c r="G231" i="61"/>
  <c r="H231" i="61" s="1"/>
  <c r="G232" i="61"/>
  <c r="H232" i="61" s="1"/>
  <c r="G233" i="61"/>
  <c r="H233" i="61" s="1"/>
  <c r="G234" i="61"/>
  <c r="H234" i="61" s="1"/>
  <c r="G235" i="61"/>
  <c r="H235" i="61" s="1"/>
  <c r="G236" i="61"/>
  <c r="H236" i="61" s="1"/>
  <c r="G237" i="61"/>
  <c r="H237" i="61" s="1"/>
  <c r="G238" i="61"/>
  <c r="H238" i="61" s="1"/>
  <c r="G239" i="61"/>
  <c r="H239" i="61" s="1"/>
  <c r="G240" i="61"/>
  <c r="H240" i="61" s="1"/>
  <c r="G241" i="61"/>
  <c r="H241" i="61" s="1"/>
  <c r="G242" i="61"/>
  <c r="H242" i="61" s="1"/>
  <c r="G243" i="61"/>
  <c r="H243" i="61" s="1"/>
  <c r="L2" i="61"/>
  <c r="L3" i="61"/>
  <c r="L4" i="61"/>
  <c r="L5" i="61"/>
  <c r="L6" i="61"/>
  <c r="L7" i="61"/>
  <c r="L8" i="61"/>
  <c r="L9" i="61"/>
  <c r="L10" i="61"/>
  <c r="L11" i="61"/>
  <c r="L12" i="61"/>
  <c r="L13" i="61"/>
  <c r="L14" i="61"/>
  <c r="L15" i="61"/>
  <c r="L16" i="61"/>
  <c r="L17" i="61"/>
  <c r="L18" i="61"/>
  <c r="L19" i="61"/>
  <c r="L20" i="61"/>
  <c r="L21" i="61"/>
  <c r="L22" i="61"/>
  <c r="L23" i="61"/>
  <c r="L24" i="61"/>
  <c r="L25" i="61"/>
  <c r="L26" i="61"/>
  <c r="L27" i="61"/>
  <c r="L28" i="61"/>
  <c r="L29" i="61"/>
  <c r="L30" i="61"/>
  <c r="L31" i="61"/>
  <c r="L32" i="61"/>
  <c r="L33" i="61"/>
  <c r="L34" i="61"/>
  <c r="L35" i="61"/>
  <c r="L36" i="61"/>
  <c r="L37" i="61"/>
  <c r="L38" i="61"/>
  <c r="L39" i="61"/>
  <c r="L40" i="61"/>
  <c r="L41" i="61"/>
  <c r="L42" i="61"/>
  <c r="L43" i="61"/>
  <c r="L44" i="61"/>
  <c r="L45" i="61"/>
  <c r="L46" i="61"/>
  <c r="L47" i="61"/>
  <c r="L48" i="61"/>
  <c r="L49" i="61"/>
  <c r="L50" i="61"/>
  <c r="L51" i="61"/>
  <c r="L52" i="61"/>
  <c r="L53" i="61"/>
  <c r="L54" i="61"/>
  <c r="L55" i="61"/>
  <c r="L56" i="61"/>
  <c r="L57" i="61"/>
  <c r="L58" i="61"/>
  <c r="L59" i="61"/>
  <c r="L60" i="61"/>
  <c r="L61" i="61"/>
  <c r="L62" i="61"/>
  <c r="L63" i="61"/>
  <c r="L64" i="61"/>
  <c r="L65" i="61"/>
  <c r="L66" i="61"/>
  <c r="L67" i="61"/>
  <c r="L68" i="61"/>
  <c r="L69" i="61"/>
  <c r="L70" i="61"/>
  <c r="L71" i="61"/>
  <c r="L72" i="61"/>
  <c r="L73" i="61"/>
  <c r="L74" i="61"/>
  <c r="L75" i="61"/>
  <c r="L76" i="61"/>
  <c r="L77" i="61"/>
  <c r="L78" i="61"/>
  <c r="L79" i="61"/>
  <c r="L80" i="61"/>
  <c r="L81" i="61"/>
  <c r="L82" i="61"/>
  <c r="L83" i="61"/>
  <c r="L84" i="61"/>
  <c r="L85" i="61"/>
  <c r="L86" i="61"/>
  <c r="L87" i="61"/>
  <c r="L88" i="61"/>
  <c r="L89" i="61"/>
  <c r="L90" i="61"/>
  <c r="L91" i="61"/>
  <c r="L92" i="61"/>
  <c r="L93" i="61"/>
  <c r="L94" i="61"/>
  <c r="L95" i="61"/>
  <c r="L96" i="61"/>
  <c r="L97" i="61"/>
  <c r="L98" i="61"/>
  <c r="L99" i="61"/>
  <c r="L100" i="61"/>
  <c r="L101" i="61"/>
  <c r="L102" i="61"/>
  <c r="L103" i="61"/>
  <c r="L104" i="61"/>
  <c r="L105" i="61"/>
  <c r="L106" i="61"/>
  <c r="L107" i="61"/>
  <c r="L108" i="61"/>
  <c r="L109" i="61"/>
  <c r="L110" i="61"/>
  <c r="L111" i="61"/>
  <c r="L112" i="61"/>
  <c r="L113" i="61"/>
  <c r="L114" i="61"/>
  <c r="L115" i="61"/>
  <c r="L116" i="61"/>
  <c r="L117" i="61"/>
  <c r="L118" i="61"/>
  <c r="L119" i="61"/>
  <c r="L120" i="61"/>
  <c r="L121" i="61"/>
  <c r="L122" i="61"/>
  <c r="L123" i="61"/>
  <c r="L124" i="61"/>
  <c r="L125" i="61"/>
  <c r="L126" i="61"/>
  <c r="L127" i="61"/>
  <c r="L128" i="61"/>
  <c r="L129" i="61"/>
  <c r="L130" i="61"/>
  <c r="L131" i="61"/>
  <c r="L132" i="61"/>
  <c r="L133" i="61"/>
  <c r="L134" i="61"/>
  <c r="L135" i="61"/>
  <c r="L136" i="61"/>
  <c r="L137" i="61"/>
  <c r="L138" i="61"/>
  <c r="L139" i="61"/>
  <c r="L140" i="61"/>
  <c r="L141" i="61"/>
  <c r="L142" i="61"/>
  <c r="L143" i="61"/>
  <c r="L144" i="61"/>
  <c r="L145" i="61"/>
  <c r="L146" i="61"/>
  <c r="L147" i="61"/>
  <c r="L148" i="61"/>
  <c r="L149" i="61"/>
  <c r="L150" i="61"/>
  <c r="L151" i="61"/>
  <c r="L152" i="61"/>
  <c r="L153" i="61"/>
  <c r="L154" i="61"/>
  <c r="L155" i="61"/>
  <c r="L156" i="61"/>
  <c r="L157" i="61"/>
  <c r="L158" i="61"/>
  <c r="L159" i="61"/>
  <c r="L160" i="61"/>
  <c r="L161" i="61"/>
  <c r="L162" i="61"/>
  <c r="L163" i="61"/>
  <c r="L164" i="61"/>
  <c r="L165" i="61"/>
  <c r="L166" i="61"/>
  <c r="L167" i="61"/>
  <c r="L168" i="61"/>
  <c r="L169" i="61"/>
  <c r="L170" i="61"/>
  <c r="L171" i="61"/>
  <c r="L172" i="61"/>
  <c r="L173" i="61"/>
  <c r="L174" i="61"/>
  <c r="L175" i="61"/>
  <c r="L176" i="61"/>
  <c r="L177" i="61"/>
  <c r="L178" i="61"/>
  <c r="L179" i="61"/>
  <c r="L180" i="61"/>
  <c r="L181" i="61"/>
  <c r="L182" i="61"/>
  <c r="L183" i="61"/>
  <c r="L184" i="61"/>
  <c r="L185" i="61"/>
  <c r="L186" i="61"/>
  <c r="L187" i="61"/>
  <c r="L188" i="61"/>
  <c r="L189" i="61"/>
  <c r="L190" i="61"/>
  <c r="L191" i="61"/>
  <c r="L192" i="61"/>
  <c r="L193" i="61"/>
  <c r="L194" i="61"/>
  <c r="L195" i="61"/>
  <c r="L196" i="61"/>
  <c r="L197" i="61"/>
  <c r="L198" i="61"/>
  <c r="L199" i="61"/>
  <c r="L200" i="61"/>
  <c r="L201" i="61"/>
  <c r="L202" i="61"/>
  <c r="L203" i="61"/>
  <c r="L204" i="61"/>
  <c r="L205" i="61"/>
  <c r="L206" i="61"/>
  <c r="L207" i="61"/>
  <c r="L208" i="61"/>
  <c r="L209" i="61"/>
  <c r="L210" i="61"/>
  <c r="L211" i="61"/>
  <c r="L212" i="61"/>
  <c r="L213" i="61"/>
  <c r="L214" i="61"/>
  <c r="L215" i="61"/>
  <c r="L216" i="61"/>
  <c r="L217" i="61"/>
  <c r="L218" i="61"/>
  <c r="L219" i="61"/>
  <c r="L220" i="61"/>
  <c r="L221" i="61"/>
  <c r="L222" i="61"/>
  <c r="L223" i="61"/>
  <c r="L224" i="61"/>
  <c r="L225" i="61"/>
  <c r="L226" i="61"/>
  <c r="L227" i="61"/>
  <c r="L228" i="61"/>
  <c r="L229" i="61"/>
  <c r="L230" i="61"/>
  <c r="L231" i="61"/>
  <c r="L232" i="61"/>
  <c r="L233" i="61"/>
  <c r="L234" i="61"/>
  <c r="L235" i="61"/>
  <c r="L236" i="61"/>
  <c r="L237" i="61"/>
  <c r="L238" i="61"/>
  <c r="L239" i="61"/>
  <c r="L240" i="61"/>
  <c r="L241" i="61"/>
  <c r="L242" i="61"/>
  <c r="L243" i="61"/>
  <c r="F3" i="61"/>
  <c r="E2" i="61"/>
  <c r="E3" i="61"/>
  <c r="E4" i="61"/>
  <c r="E5" i="61"/>
  <c r="E6" i="61"/>
  <c r="E7" i="61"/>
  <c r="E8" i="61"/>
  <c r="E9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50" i="61"/>
  <c r="E51" i="61"/>
  <c r="E52" i="61"/>
  <c r="E53" i="61"/>
  <c r="E54" i="61"/>
  <c r="E55" i="61"/>
  <c r="E56" i="61"/>
  <c r="E57" i="61"/>
  <c r="E58" i="61"/>
  <c r="E59" i="61"/>
  <c r="E60" i="61"/>
  <c r="E61" i="61"/>
  <c r="E62" i="61"/>
  <c r="E63" i="61"/>
  <c r="E64" i="61"/>
  <c r="E65" i="61"/>
  <c r="E66" i="61"/>
  <c r="E67" i="61"/>
  <c r="E68" i="61"/>
  <c r="E69" i="61"/>
  <c r="E70" i="61"/>
  <c r="E71" i="61"/>
  <c r="E72" i="61"/>
  <c r="E73" i="61"/>
  <c r="E74" i="61"/>
  <c r="E75" i="61"/>
  <c r="E76" i="61"/>
  <c r="E77" i="61"/>
  <c r="E78" i="61"/>
  <c r="E79" i="61"/>
  <c r="E80" i="61"/>
  <c r="E81" i="61"/>
  <c r="E82" i="61"/>
  <c r="E83" i="61"/>
  <c r="E84" i="61"/>
  <c r="E85" i="61"/>
  <c r="E86" i="61"/>
  <c r="E87" i="61"/>
  <c r="E88" i="61"/>
  <c r="E89" i="61"/>
  <c r="E90" i="61"/>
  <c r="E91" i="61"/>
  <c r="E92" i="61"/>
  <c r="E93" i="61"/>
  <c r="E94" i="61"/>
  <c r="E95" i="61"/>
  <c r="E96" i="61"/>
  <c r="E97" i="61"/>
  <c r="E98" i="61"/>
  <c r="E99" i="61"/>
  <c r="E100" i="61"/>
  <c r="E101" i="61"/>
  <c r="E102" i="61"/>
  <c r="E103" i="61"/>
  <c r="E104" i="61"/>
  <c r="E105" i="61"/>
  <c r="E106" i="61"/>
  <c r="E107" i="61"/>
  <c r="E108" i="61"/>
  <c r="E109" i="61"/>
  <c r="E110" i="61"/>
  <c r="E111" i="61"/>
  <c r="E112" i="61"/>
  <c r="E113" i="61"/>
  <c r="E114" i="61"/>
  <c r="E115" i="61"/>
  <c r="E116" i="61"/>
  <c r="E117" i="61"/>
  <c r="E118" i="61"/>
  <c r="E119" i="61"/>
  <c r="E120" i="61"/>
  <c r="E121" i="61"/>
  <c r="E122" i="61"/>
  <c r="E123" i="61"/>
  <c r="E124" i="61"/>
  <c r="E125" i="61"/>
  <c r="E126" i="61"/>
  <c r="E127" i="61"/>
  <c r="E128" i="61"/>
  <c r="E129" i="61"/>
  <c r="E130" i="61"/>
  <c r="E131" i="61"/>
  <c r="E132" i="61"/>
  <c r="E133" i="61"/>
  <c r="E134" i="61"/>
  <c r="E135" i="61"/>
  <c r="E136" i="61"/>
  <c r="E137" i="61"/>
  <c r="E138" i="61"/>
  <c r="E139" i="61"/>
  <c r="E140" i="61"/>
  <c r="E141" i="61"/>
  <c r="E142" i="61"/>
  <c r="E143" i="61"/>
  <c r="E144" i="61"/>
  <c r="E145" i="61"/>
  <c r="E146" i="61"/>
  <c r="E147" i="61"/>
  <c r="E148" i="61"/>
  <c r="E149" i="61"/>
  <c r="E150" i="61"/>
  <c r="E151" i="61"/>
  <c r="E152" i="61"/>
  <c r="E153" i="61"/>
  <c r="E154" i="61"/>
  <c r="E155" i="61"/>
  <c r="E156" i="61"/>
  <c r="E157" i="61"/>
  <c r="E158" i="61"/>
  <c r="E159" i="61"/>
  <c r="E160" i="61"/>
  <c r="E161" i="61"/>
  <c r="E162" i="61"/>
  <c r="E163" i="61"/>
  <c r="E164" i="61"/>
  <c r="E165" i="61"/>
  <c r="E166" i="61"/>
  <c r="E167" i="61"/>
  <c r="E168" i="61"/>
  <c r="E169" i="61"/>
  <c r="E170" i="61"/>
  <c r="E171" i="61"/>
  <c r="E172" i="61"/>
  <c r="E173" i="61"/>
  <c r="E174" i="61"/>
  <c r="E175" i="61"/>
  <c r="E176" i="61"/>
  <c r="E177" i="61"/>
  <c r="E178" i="61"/>
  <c r="E179" i="61"/>
  <c r="E180" i="61"/>
  <c r="E181" i="61"/>
  <c r="E182" i="61"/>
  <c r="E183" i="61"/>
  <c r="E184" i="61"/>
  <c r="E185" i="61"/>
  <c r="E186" i="61"/>
  <c r="E187" i="61"/>
  <c r="E188" i="61"/>
  <c r="E189" i="61"/>
  <c r="E190" i="61"/>
  <c r="E191" i="61"/>
  <c r="E192" i="61"/>
  <c r="E193" i="61"/>
  <c r="E194" i="61"/>
  <c r="E195" i="61"/>
  <c r="E196" i="61"/>
  <c r="E197" i="61"/>
  <c r="E198" i="61"/>
  <c r="E199" i="61"/>
  <c r="E200" i="61"/>
  <c r="E201" i="61"/>
  <c r="E202" i="61"/>
  <c r="E203" i="61"/>
  <c r="E204" i="61"/>
  <c r="E205" i="61"/>
  <c r="E206" i="61"/>
  <c r="E207" i="61"/>
  <c r="E208" i="61"/>
  <c r="E209" i="61"/>
  <c r="E210" i="61"/>
  <c r="E211" i="61"/>
  <c r="E212" i="61"/>
  <c r="E213" i="61"/>
  <c r="E214" i="61"/>
  <c r="E215" i="61"/>
  <c r="E216" i="61"/>
  <c r="E217" i="61"/>
  <c r="E218" i="61"/>
  <c r="E219" i="61"/>
  <c r="E220" i="61"/>
  <c r="E221" i="61"/>
  <c r="E222" i="61"/>
  <c r="E223" i="61"/>
  <c r="E224" i="61"/>
  <c r="E225" i="61"/>
  <c r="E226" i="61"/>
  <c r="E227" i="61"/>
  <c r="E228" i="61"/>
  <c r="E229" i="61"/>
  <c r="E230" i="61"/>
  <c r="E231" i="61"/>
  <c r="E232" i="61"/>
  <c r="E233" i="61"/>
  <c r="E234" i="61"/>
  <c r="E235" i="61"/>
  <c r="E236" i="61"/>
  <c r="E237" i="61"/>
  <c r="E238" i="61"/>
  <c r="E239" i="61"/>
  <c r="E240" i="61"/>
  <c r="E241" i="61"/>
  <c r="E242" i="61"/>
  <c r="E243" i="61"/>
  <c r="C2" i="61"/>
  <c r="C3" i="61"/>
  <c r="C4" i="61"/>
  <c r="C5" i="61"/>
  <c r="C6" i="61"/>
  <c r="C7" i="61"/>
  <c r="C8" i="61"/>
  <c r="C9" i="61"/>
  <c r="C10" i="61"/>
  <c r="C11" i="61"/>
  <c r="C12" i="61"/>
  <c r="C13" i="61"/>
  <c r="C14" i="61"/>
  <c r="C15" i="61"/>
  <c r="C16" i="61"/>
  <c r="C17" i="61"/>
  <c r="C18" i="61"/>
  <c r="C19" i="61"/>
  <c r="C20" i="61"/>
  <c r="C21" i="61"/>
  <c r="C22" i="61"/>
  <c r="C23" i="61"/>
  <c r="C24" i="61"/>
  <c r="C25" i="61"/>
  <c r="C26" i="61"/>
  <c r="C27" i="61"/>
  <c r="C28" i="61"/>
  <c r="C29" i="61"/>
  <c r="C30" i="61"/>
  <c r="C31" i="61"/>
  <c r="C32" i="61"/>
  <c r="C33" i="61"/>
  <c r="C34" i="61"/>
  <c r="C35" i="61"/>
  <c r="C36" i="61"/>
  <c r="C37" i="61"/>
  <c r="C38" i="61"/>
  <c r="C39" i="61"/>
  <c r="C40" i="61"/>
  <c r="C41" i="61"/>
  <c r="C42" i="61"/>
  <c r="C43" i="61"/>
  <c r="C44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57" i="61"/>
  <c r="C58" i="61"/>
  <c r="C59" i="61"/>
  <c r="C60" i="61"/>
  <c r="C61" i="61"/>
  <c r="C62" i="61"/>
  <c r="C63" i="61"/>
  <c r="C64" i="61"/>
  <c r="C65" i="61"/>
  <c r="C66" i="61"/>
  <c r="C67" i="61"/>
  <c r="C68" i="61"/>
  <c r="C69" i="61"/>
  <c r="C70" i="61"/>
  <c r="C71" i="61"/>
  <c r="C72" i="61"/>
  <c r="C73" i="61"/>
  <c r="C74" i="61"/>
  <c r="C75" i="61"/>
  <c r="C76" i="61"/>
  <c r="C77" i="61"/>
  <c r="C78" i="61"/>
  <c r="C79" i="61"/>
  <c r="C80" i="61"/>
  <c r="C81" i="61"/>
  <c r="C82" i="61"/>
  <c r="C83" i="61"/>
  <c r="C84" i="61"/>
  <c r="C85" i="61"/>
  <c r="C86" i="61"/>
  <c r="C87" i="61"/>
  <c r="C88" i="61"/>
  <c r="C89" i="61"/>
  <c r="C90" i="61"/>
  <c r="C91" i="61"/>
  <c r="C92" i="61"/>
  <c r="C93" i="61"/>
  <c r="C94" i="61"/>
  <c r="C95" i="61"/>
  <c r="C96" i="61"/>
  <c r="C97" i="61"/>
  <c r="C98" i="61"/>
  <c r="C99" i="61"/>
  <c r="C100" i="61"/>
  <c r="C101" i="61"/>
  <c r="C102" i="61"/>
  <c r="C103" i="61"/>
  <c r="C104" i="61"/>
  <c r="C105" i="61"/>
  <c r="C106" i="61"/>
  <c r="C107" i="61"/>
  <c r="C108" i="61"/>
  <c r="C109" i="61"/>
  <c r="C110" i="61"/>
  <c r="C111" i="61"/>
  <c r="C112" i="61"/>
  <c r="C113" i="61"/>
  <c r="C114" i="61"/>
  <c r="C115" i="61"/>
  <c r="C116" i="61"/>
  <c r="C117" i="61"/>
  <c r="C118" i="61"/>
  <c r="C119" i="61"/>
  <c r="C120" i="61"/>
  <c r="C121" i="61"/>
  <c r="C122" i="61"/>
  <c r="C123" i="61"/>
  <c r="C124" i="61"/>
  <c r="C125" i="61"/>
  <c r="C126" i="61"/>
  <c r="C127" i="61"/>
  <c r="C128" i="61"/>
  <c r="C129" i="61"/>
  <c r="C130" i="61"/>
  <c r="C131" i="61"/>
  <c r="C132" i="61"/>
  <c r="C133" i="61"/>
  <c r="C134" i="61"/>
  <c r="C135" i="61"/>
  <c r="C136" i="61"/>
  <c r="C137" i="61"/>
  <c r="C138" i="61"/>
  <c r="C139" i="61"/>
  <c r="C140" i="61"/>
  <c r="C141" i="61"/>
  <c r="C142" i="61"/>
  <c r="C143" i="61"/>
  <c r="C144" i="61"/>
  <c r="C145" i="61"/>
  <c r="C146" i="61"/>
  <c r="C147" i="61"/>
  <c r="C148" i="61"/>
  <c r="C149" i="61"/>
  <c r="C150" i="61"/>
  <c r="C151" i="61"/>
  <c r="C152" i="61"/>
  <c r="C153" i="61"/>
  <c r="C154" i="61"/>
  <c r="C155" i="61"/>
  <c r="C156" i="61"/>
  <c r="C157" i="61"/>
  <c r="C158" i="61"/>
  <c r="C159" i="61"/>
  <c r="C160" i="61"/>
  <c r="C161" i="61"/>
  <c r="C162" i="61"/>
  <c r="C163" i="61"/>
  <c r="C164" i="61"/>
  <c r="C165" i="61"/>
  <c r="C166" i="61"/>
  <c r="C167" i="61"/>
  <c r="C168" i="61"/>
  <c r="C169" i="61"/>
  <c r="C170" i="61"/>
  <c r="C171" i="61"/>
  <c r="C172" i="61"/>
  <c r="C173" i="61"/>
  <c r="C174" i="61"/>
  <c r="C175" i="61"/>
  <c r="C176" i="61"/>
  <c r="C177" i="61"/>
  <c r="C178" i="61"/>
  <c r="C179" i="61"/>
  <c r="C180" i="61"/>
  <c r="C181" i="61"/>
  <c r="C182" i="61"/>
  <c r="C183" i="61"/>
  <c r="C184" i="61"/>
  <c r="C185" i="61"/>
  <c r="C186" i="61"/>
  <c r="C187" i="61"/>
  <c r="C188" i="61"/>
  <c r="C189" i="61"/>
  <c r="C190" i="61"/>
  <c r="C191" i="61"/>
  <c r="C192" i="61"/>
  <c r="C193" i="61"/>
  <c r="C194" i="61"/>
  <c r="C195" i="61"/>
  <c r="C196" i="61"/>
  <c r="C197" i="61"/>
  <c r="C198" i="61"/>
  <c r="C199" i="61"/>
  <c r="C200" i="61"/>
  <c r="C201" i="61"/>
  <c r="C202" i="61"/>
  <c r="C203" i="61"/>
  <c r="C204" i="61"/>
  <c r="C205" i="61"/>
  <c r="C206" i="61"/>
  <c r="C207" i="61"/>
  <c r="C208" i="61"/>
  <c r="C209" i="61"/>
  <c r="C210" i="61"/>
  <c r="C211" i="61"/>
  <c r="C212" i="61"/>
  <c r="C213" i="61"/>
  <c r="C214" i="61"/>
  <c r="C215" i="61"/>
  <c r="C216" i="61"/>
  <c r="C217" i="61"/>
  <c r="C218" i="61"/>
  <c r="C219" i="61"/>
  <c r="C220" i="61"/>
  <c r="C221" i="61"/>
  <c r="C222" i="61"/>
  <c r="C223" i="61"/>
  <c r="C224" i="61"/>
  <c r="C225" i="61"/>
  <c r="C226" i="61"/>
  <c r="C227" i="61"/>
  <c r="C228" i="61"/>
  <c r="C229" i="61"/>
  <c r="C230" i="61"/>
  <c r="C231" i="61"/>
  <c r="C232" i="61"/>
  <c r="C233" i="61"/>
  <c r="C234" i="61"/>
  <c r="C235" i="61"/>
  <c r="C236" i="61"/>
  <c r="C237" i="61"/>
  <c r="C238" i="61"/>
  <c r="C239" i="61"/>
  <c r="C240" i="61"/>
  <c r="C241" i="61"/>
  <c r="C242" i="61"/>
  <c r="C243" i="61"/>
  <c r="A2" i="61"/>
  <c r="A3" i="61"/>
  <c r="A4" i="61"/>
  <c r="A5" i="61"/>
  <c r="A6" i="61"/>
  <c r="A7" i="61"/>
  <c r="A8" i="61"/>
  <c r="A9" i="61"/>
  <c r="A10" i="61"/>
  <c r="A11" i="61"/>
  <c r="A12" i="61"/>
  <c r="A13" i="61"/>
  <c r="A14" i="61"/>
  <c r="A15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61" i="61"/>
  <c r="A62" i="61"/>
  <c r="A63" i="61"/>
  <c r="A64" i="61"/>
  <c r="A65" i="61"/>
  <c r="A66" i="61"/>
  <c r="A67" i="61"/>
  <c r="A68" i="61"/>
  <c r="A69" i="61"/>
  <c r="A70" i="61"/>
  <c r="A71" i="61"/>
  <c r="A72" i="61"/>
  <c r="A73" i="61"/>
  <c r="A74" i="61"/>
  <c r="A75" i="61"/>
  <c r="A76" i="61"/>
  <c r="A77" i="61"/>
  <c r="A78" i="61"/>
  <c r="A79" i="61"/>
  <c r="A80" i="61"/>
  <c r="A81" i="61"/>
  <c r="A82" i="61"/>
  <c r="A83" i="61"/>
  <c r="A84" i="61"/>
  <c r="A85" i="61"/>
  <c r="A86" i="61"/>
  <c r="A87" i="61"/>
  <c r="A88" i="61"/>
  <c r="A89" i="61"/>
  <c r="A90" i="61"/>
  <c r="A91" i="61"/>
  <c r="A92" i="61"/>
  <c r="A93" i="61"/>
  <c r="A94" i="61"/>
  <c r="A95" i="61"/>
  <c r="A96" i="61"/>
  <c r="A97" i="61"/>
  <c r="A98" i="61"/>
  <c r="A99" i="61"/>
  <c r="A100" i="61"/>
  <c r="A101" i="61"/>
  <c r="A102" i="61"/>
  <c r="A103" i="61"/>
  <c r="A104" i="61"/>
  <c r="A105" i="61"/>
  <c r="A106" i="61"/>
  <c r="A107" i="61"/>
  <c r="A108" i="61"/>
  <c r="A109" i="61"/>
  <c r="A110" i="61"/>
  <c r="A111" i="61"/>
  <c r="A112" i="61"/>
  <c r="A113" i="61"/>
  <c r="A114" i="61"/>
  <c r="A115" i="61"/>
  <c r="A116" i="61"/>
  <c r="A117" i="61"/>
  <c r="A118" i="61"/>
  <c r="A119" i="61"/>
  <c r="A120" i="61"/>
  <c r="A121" i="61"/>
  <c r="A122" i="61"/>
  <c r="A123" i="61"/>
  <c r="A124" i="61"/>
  <c r="A125" i="61"/>
  <c r="A126" i="61"/>
  <c r="A127" i="61"/>
  <c r="A128" i="61"/>
  <c r="A129" i="61"/>
  <c r="A130" i="61"/>
  <c r="A131" i="61"/>
  <c r="A132" i="61"/>
  <c r="A133" i="61"/>
  <c r="A134" i="61"/>
  <c r="A135" i="61"/>
  <c r="A136" i="61"/>
  <c r="A137" i="61"/>
  <c r="A138" i="61"/>
  <c r="A139" i="61"/>
  <c r="A140" i="61"/>
  <c r="A141" i="61"/>
  <c r="A142" i="61"/>
  <c r="A143" i="61"/>
  <c r="A144" i="61"/>
  <c r="A145" i="61"/>
  <c r="A146" i="61"/>
  <c r="A147" i="61"/>
  <c r="A148" i="61"/>
  <c r="A149" i="61"/>
  <c r="A150" i="61"/>
  <c r="A151" i="61"/>
  <c r="A152" i="61"/>
  <c r="A153" i="61"/>
  <c r="A154" i="61"/>
  <c r="A155" i="61"/>
  <c r="A156" i="61"/>
  <c r="A157" i="61"/>
  <c r="A158" i="61"/>
  <c r="A159" i="61"/>
  <c r="A160" i="61"/>
  <c r="A161" i="61"/>
  <c r="A162" i="61"/>
  <c r="A163" i="61"/>
  <c r="A164" i="61"/>
  <c r="A165" i="61"/>
  <c r="A166" i="61"/>
  <c r="A167" i="61"/>
  <c r="A168" i="61"/>
  <c r="A169" i="61"/>
  <c r="A170" i="61"/>
  <c r="A171" i="61"/>
  <c r="A172" i="61"/>
  <c r="A173" i="61"/>
  <c r="A174" i="61"/>
  <c r="A175" i="61"/>
  <c r="A176" i="61"/>
  <c r="A177" i="61"/>
  <c r="A178" i="61"/>
  <c r="A179" i="61"/>
  <c r="A180" i="61"/>
  <c r="A181" i="61"/>
  <c r="A182" i="61"/>
  <c r="A183" i="61"/>
  <c r="A184" i="61"/>
  <c r="A185" i="61"/>
  <c r="A186" i="61"/>
  <c r="A187" i="61"/>
  <c r="A188" i="61"/>
  <c r="A189" i="61"/>
  <c r="A190" i="61"/>
  <c r="A191" i="61"/>
  <c r="A192" i="61"/>
  <c r="A193" i="61"/>
  <c r="A194" i="61"/>
  <c r="A195" i="61"/>
  <c r="A196" i="61"/>
  <c r="A197" i="61"/>
  <c r="A198" i="61"/>
  <c r="A199" i="61"/>
  <c r="A200" i="61"/>
  <c r="A201" i="61"/>
  <c r="A202" i="61"/>
  <c r="A203" i="61"/>
  <c r="A204" i="61"/>
  <c r="A205" i="61"/>
  <c r="A206" i="61"/>
  <c r="A207" i="61"/>
  <c r="A208" i="61"/>
  <c r="A209" i="61"/>
  <c r="A210" i="61"/>
  <c r="A211" i="61"/>
  <c r="A212" i="61"/>
  <c r="A213" i="61"/>
  <c r="A214" i="61"/>
  <c r="A215" i="61"/>
  <c r="A216" i="61"/>
  <c r="A217" i="61"/>
  <c r="A218" i="61"/>
  <c r="A219" i="61"/>
  <c r="A220" i="61"/>
  <c r="A221" i="61"/>
  <c r="A222" i="61"/>
  <c r="A223" i="61"/>
  <c r="A224" i="61"/>
  <c r="A225" i="61"/>
  <c r="A226" i="61"/>
  <c r="A227" i="61"/>
  <c r="A228" i="61"/>
  <c r="A229" i="61"/>
  <c r="A230" i="61"/>
  <c r="A231" i="61"/>
  <c r="A232" i="61"/>
  <c r="A233" i="61"/>
  <c r="A234" i="61"/>
  <c r="A235" i="61"/>
  <c r="A236" i="61"/>
  <c r="A237" i="61"/>
  <c r="A238" i="61"/>
  <c r="A239" i="61"/>
  <c r="A240" i="61"/>
  <c r="A241" i="61"/>
  <c r="A242" i="61"/>
  <c r="A243" i="61"/>
  <c r="C231" i="59"/>
  <c r="D231" i="59"/>
  <c r="E231" i="59" s="1"/>
  <c r="F231" i="59"/>
  <c r="G231" i="59" s="1"/>
  <c r="H231" i="59"/>
  <c r="I231" i="59" s="1"/>
  <c r="K231" i="59"/>
  <c r="C230" i="59"/>
  <c r="D230" i="59"/>
  <c r="E230" i="59" s="1"/>
  <c r="F230" i="59"/>
  <c r="G230" i="59" s="1"/>
  <c r="H230" i="59"/>
  <c r="I230" i="59" s="1"/>
  <c r="K230" i="59"/>
  <c r="C229" i="59"/>
  <c r="D229" i="59"/>
  <c r="E229" i="59" s="1"/>
  <c r="F229" i="59"/>
  <c r="G229" i="59" s="1"/>
  <c r="H229" i="59"/>
  <c r="I229" i="59" s="1"/>
  <c r="K229" i="59"/>
  <c r="C228" i="59"/>
  <c r="D228" i="59"/>
  <c r="E228" i="59" s="1"/>
  <c r="F228" i="59"/>
  <c r="G228" i="59" s="1"/>
  <c r="H228" i="59"/>
  <c r="I228" i="59" s="1"/>
  <c r="K228" i="59"/>
  <c r="C227" i="59"/>
  <c r="D227" i="59"/>
  <c r="E227" i="59" s="1"/>
  <c r="F227" i="59"/>
  <c r="G227" i="59" s="1"/>
  <c r="H227" i="59"/>
  <c r="I227" i="59" s="1"/>
  <c r="K227" i="59"/>
  <c r="C226" i="59"/>
  <c r="D226" i="59"/>
  <c r="E226" i="59" s="1"/>
  <c r="F226" i="59"/>
  <c r="G226" i="59" s="1"/>
  <c r="H226" i="59"/>
  <c r="I226" i="59" s="1"/>
  <c r="K226" i="59"/>
  <c r="C225" i="59"/>
  <c r="D225" i="59"/>
  <c r="E225" i="59" s="1"/>
  <c r="F225" i="59"/>
  <c r="G225" i="59" s="1"/>
  <c r="H225" i="59"/>
  <c r="I225" i="59" s="1"/>
  <c r="K225" i="59"/>
  <c r="C224" i="59"/>
  <c r="D224" i="59"/>
  <c r="E224" i="59" s="1"/>
  <c r="F224" i="59"/>
  <c r="G224" i="59" s="1"/>
  <c r="H224" i="59"/>
  <c r="I224" i="59" s="1"/>
  <c r="K224" i="59"/>
  <c r="C223" i="59"/>
  <c r="D223" i="59"/>
  <c r="E223" i="59" s="1"/>
  <c r="F223" i="59"/>
  <c r="G223" i="59" s="1"/>
  <c r="H223" i="59"/>
  <c r="I223" i="59" s="1"/>
  <c r="K223" i="59"/>
  <c r="C222" i="59"/>
  <c r="D222" i="59"/>
  <c r="E222" i="59" s="1"/>
  <c r="F222" i="59"/>
  <c r="G222" i="59" s="1"/>
  <c r="H222" i="59"/>
  <c r="I222" i="59" s="1"/>
  <c r="K222" i="59"/>
  <c r="C221" i="59"/>
  <c r="D221" i="59"/>
  <c r="E221" i="59" s="1"/>
  <c r="F221" i="59"/>
  <c r="G221" i="59" s="1"/>
  <c r="H221" i="59"/>
  <c r="I221" i="59" s="1"/>
  <c r="K221" i="59"/>
  <c r="C220" i="59"/>
  <c r="D220" i="59"/>
  <c r="E220" i="59" s="1"/>
  <c r="F220" i="59"/>
  <c r="G220" i="59" s="1"/>
  <c r="H220" i="59"/>
  <c r="I220" i="59" s="1"/>
  <c r="K220" i="59"/>
  <c r="C219" i="59"/>
  <c r="D219" i="59"/>
  <c r="E219" i="59" s="1"/>
  <c r="F219" i="59"/>
  <c r="G219" i="59" s="1"/>
  <c r="H219" i="59"/>
  <c r="I219" i="59" s="1"/>
  <c r="K219" i="59"/>
  <c r="C218" i="59"/>
  <c r="D218" i="59"/>
  <c r="E218" i="59" s="1"/>
  <c r="F218" i="59"/>
  <c r="G218" i="59" s="1"/>
  <c r="H218" i="59"/>
  <c r="I218" i="59" s="1"/>
  <c r="K218" i="59"/>
  <c r="C217" i="59"/>
  <c r="D217" i="59"/>
  <c r="E217" i="59" s="1"/>
  <c r="F217" i="59"/>
  <c r="G217" i="59" s="1"/>
  <c r="H217" i="59"/>
  <c r="I217" i="59" s="1"/>
  <c r="K217" i="59"/>
  <c r="C216" i="59"/>
  <c r="D216" i="59"/>
  <c r="E216" i="59" s="1"/>
  <c r="F216" i="59"/>
  <c r="G216" i="59" s="1"/>
  <c r="H216" i="59"/>
  <c r="I216" i="59" s="1"/>
  <c r="K216" i="59"/>
  <c r="C215" i="59"/>
  <c r="D215" i="59"/>
  <c r="E215" i="59" s="1"/>
  <c r="F215" i="59"/>
  <c r="G215" i="59" s="1"/>
  <c r="H215" i="59"/>
  <c r="I215" i="59" s="1"/>
  <c r="K215" i="59"/>
  <c r="C214" i="59"/>
  <c r="D214" i="59"/>
  <c r="E214" i="59" s="1"/>
  <c r="F214" i="59"/>
  <c r="G214" i="59" s="1"/>
  <c r="H214" i="59"/>
  <c r="I214" i="59" s="1"/>
  <c r="K214" i="59"/>
  <c r="C213" i="59"/>
  <c r="D213" i="59"/>
  <c r="E213" i="59" s="1"/>
  <c r="F213" i="59"/>
  <c r="G213" i="59" s="1"/>
  <c r="H213" i="59"/>
  <c r="I213" i="59" s="1"/>
  <c r="K213" i="59"/>
  <c r="C212" i="59"/>
  <c r="D212" i="59"/>
  <c r="E212" i="59" s="1"/>
  <c r="F212" i="59"/>
  <c r="G212" i="59" s="1"/>
  <c r="H212" i="59"/>
  <c r="I212" i="59" s="1"/>
  <c r="K212" i="59"/>
  <c r="C211" i="59"/>
  <c r="D211" i="59"/>
  <c r="E211" i="59" s="1"/>
  <c r="F211" i="59"/>
  <c r="G211" i="59" s="1"/>
  <c r="H211" i="59"/>
  <c r="I211" i="59" s="1"/>
  <c r="K211" i="59"/>
  <c r="C210" i="59"/>
  <c r="D210" i="59"/>
  <c r="E210" i="59" s="1"/>
  <c r="F210" i="59"/>
  <c r="G210" i="59" s="1"/>
  <c r="H210" i="59"/>
  <c r="I210" i="59" s="1"/>
  <c r="K210" i="59"/>
  <c r="C209" i="59"/>
  <c r="D209" i="59"/>
  <c r="E209" i="59" s="1"/>
  <c r="F209" i="59"/>
  <c r="G209" i="59" s="1"/>
  <c r="H209" i="59"/>
  <c r="I209" i="59" s="1"/>
  <c r="K209" i="59"/>
  <c r="C208" i="59"/>
  <c r="D208" i="59"/>
  <c r="E208" i="59" s="1"/>
  <c r="F208" i="59"/>
  <c r="G208" i="59" s="1"/>
  <c r="H208" i="59"/>
  <c r="I208" i="59" s="1"/>
  <c r="K208" i="59"/>
  <c r="C207" i="59"/>
  <c r="D207" i="59"/>
  <c r="E207" i="59" s="1"/>
  <c r="F207" i="59"/>
  <c r="G207" i="59" s="1"/>
  <c r="H207" i="59"/>
  <c r="I207" i="59" s="1"/>
  <c r="K207" i="59"/>
  <c r="C206" i="59"/>
  <c r="D206" i="59"/>
  <c r="E206" i="59" s="1"/>
  <c r="F206" i="59"/>
  <c r="G206" i="59" s="1"/>
  <c r="H206" i="59"/>
  <c r="I206" i="59" s="1"/>
  <c r="K206" i="59"/>
  <c r="C205" i="59"/>
  <c r="D205" i="59"/>
  <c r="E205" i="59" s="1"/>
  <c r="F205" i="59"/>
  <c r="G205" i="59" s="1"/>
  <c r="H205" i="59"/>
  <c r="I205" i="59" s="1"/>
  <c r="K205" i="59"/>
  <c r="C204" i="59"/>
  <c r="D204" i="59"/>
  <c r="E204" i="59" s="1"/>
  <c r="F204" i="59"/>
  <c r="G204" i="59" s="1"/>
  <c r="H204" i="59"/>
  <c r="I204" i="59" s="1"/>
  <c r="K204" i="59"/>
  <c r="C203" i="59"/>
  <c r="D203" i="59"/>
  <c r="E203" i="59" s="1"/>
  <c r="F203" i="59"/>
  <c r="G203" i="59" s="1"/>
  <c r="H203" i="59"/>
  <c r="I203" i="59" s="1"/>
  <c r="K203" i="59"/>
  <c r="C202" i="59"/>
  <c r="D202" i="59"/>
  <c r="E202" i="59" s="1"/>
  <c r="F202" i="59"/>
  <c r="G202" i="59" s="1"/>
  <c r="H202" i="59"/>
  <c r="I202" i="59" s="1"/>
  <c r="K202" i="59"/>
  <c r="H190" i="60"/>
  <c r="H222" i="60"/>
  <c r="H241" i="60"/>
  <c r="H52" i="60"/>
  <c r="H236" i="60"/>
  <c r="H243" i="60"/>
  <c r="H248" i="60"/>
  <c r="H85" i="60"/>
  <c r="H226" i="60"/>
  <c r="H18" i="60"/>
  <c r="H213" i="60"/>
  <c r="H251" i="60"/>
  <c r="H245" i="60"/>
  <c r="H246" i="60"/>
  <c r="H229" i="60"/>
  <c r="H97" i="60"/>
  <c r="H239" i="60"/>
  <c r="H223" i="60"/>
  <c r="H242" i="60"/>
  <c r="H156" i="60"/>
  <c r="H81" i="60"/>
  <c r="H205" i="60"/>
  <c r="H197" i="60"/>
  <c r="H219" i="60"/>
  <c r="H174" i="60"/>
  <c r="H53" i="60"/>
  <c r="H107" i="60"/>
  <c r="H250" i="60"/>
  <c r="H166" i="60"/>
  <c r="H209" i="60"/>
  <c r="H95" i="60"/>
  <c r="H45" i="60"/>
  <c r="H42" i="60"/>
  <c r="H188" i="60"/>
  <c r="H58" i="60"/>
  <c r="H167" i="60"/>
  <c r="H86" i="60"/>
  <c r="H101" i="60"/>
  <c r="H72" i="60"/>
  <c r="H221" i="60"/>
  <c r="H170" i="60"/>
  <c r="H132" i="60"/>
  <c r="H153" i="60"/>
  <c r="H61" i="60"/>
  <c r="H225" i="60"/>
  <c r="H90" i="60"/>
  <c r="H46" i="60"/>
  <c r="H199" i="60"/>
  <c r="H116" i="60"/>
  <c r="H47" i="60"/>
  <c r="H158" i="60"/>
  <c r="H168" i="60"/>
  <c r="H136" i="60"/>
  <c r="H144" i="60"/>
  <c r="H103" i="60"/>
  <c r="H169" i="60"/>
  <c r="H171" i="60"/>
  <c r="H215" i="60"/>
  <c r="H100" i="60"/>
  <c r="H41" i="60"/>
  <c r="H27" i="60"/>
  <c r="H148" i="60"/>
  <c r="H231" i="60"/>
  <c r="H70" i="60"/>
  <c r="H162" i="60"/>
  <c r="H84" i="60"/>
  <c r="H104" i="60"/>
  <c r="H203" i="60"/>
  <c r="H55" i="60"/>
  <c r="H240" i="60"/>
  <c r="H50" i="60"/>
  <c r="H49" i="60"/>
  <c r="H80" i="60"/>
  <c r="H224" i="60"/>
  <c r="H244" i="60"/>
  <c r="H228" i="60"/>
  <c r="H56" i="60"/>
  <c r="H249" i="60"/>
  <c r="H161" i="60"/>
  <c r="H71" i="60"/>
  <c r="H89" i="60"/>
  <c r="H68" i="60"/>
  <c r="H237" i="60"/>
  <c r="H119" i="60"/>
  <c r="H157" i="60"/>
  <c r="H210" i="60"/>
  <c r="H198" i="60"/>
  <c r="H106" i="60"/>
  <c r="H193" i="60"/>
  <c r="H63" i="60"/>
  <c r="H117" i="60"/>
  <c r="H139" i="60"/>
  <c r="H91" i="60"/>
  <c r="H247" i="60"/>
  <c r="H120" i="60"/>
  <c r="H189" i="60"/>
  <c r="H211" i="60"/>
  <c r="H234" i="60"/>
  <c r="H44" i="60"/>
  <c r="H78" i="60"/>
  <c r="H122" i="60"/>
  <c r="H185" i="60"/>
  <c r="H33" i="60"/>
  <c r="H15" i="60"/>
  <c r="H96" i="60"/>
  <c r="H67" i="60"/>
  <c r="H238" i="60"/>
  <c r="H134" i="60"/>
  <c r="H135" i="60"/>
  <c r="H151" i="60"/>
  <c r="H40" i="60"/>
  <c r="H182" i="60"/>
  <c r="H142" i="60"/>
  <c r="H73" i="60"/>
  <c r="H163" i="60"/>
  <c r="H233" i="60"/>
  <c r="H207" i="60"/>
  <c r="H19" i="60"/>
  <c r="H83" i="60"/>
  <c r="H184" i="60"/>
  <c r="H75" i="60"/>
  <c r="H59" i="60"/>
  <c r="H130" i="60"/>
  <c r="H230" i="60"/>
  <c r="H111" i="60"/>
  <c r="H227" i="60"/>
  <c r="H180" i="60"/>
  <c r="H214" i="60"/>
  <c r="H150" i="60"/>
  <c r="H152" i="60"/>
  <c r="H93" i="60"/>
  <c r="H62" i="60"/>
  <c r="H87" i="60"/>
  <c r="H140" i="60"/>
  <c r="H98" i="60"/>
  <c r="H216" i="60"/>
  <c r="H25" i="60"/>
  <c r="H39" i="60"/>
  <c r="H155" i="60"/>
  <c r="H173" i="60"/>
  <c r="H217" i="60"/>
  <c r="H220" i="60"/>
  <c r="H105" i="60"/>
  <c r="H54" i="60"/>
  <c r="H30" i="60"/>
  <c r="H35" i="60"/>
  <c r="H26" i="60"/>
  <c r="H235" i="60"/>
  <c r="H65" i="60"/>
  <c r="H146" i="60"/>
  <c r="H195" i="60"/>
  <c r="H77" i="60"/>
  <c r="H187" i="60"/>
  <c r="H60" i="60"/>
  <c r="H34" i="60"/>
  <c r="H121" i="60"/>
  <c r="H109" i="60"/>
  <c r="H218" i="60"/>
  <c r="H51" i="60"/>
  <c r="H208" i="60"/>
  <c r="H24" i="60"/>
  <c r="H43" i="60"/>
  <c r="H102" i="60"/>
  <c r="H113" i="60"/>
  <c r="H76" i="60"/>
  <c r="H179" i="60"/>
  <c r="H94" i="60"/>
  <c r="H192" i="60"/>
  <c r="H114" i="60"/>
  <c r="H88" i="60"/>
  <c r="H38" i="60"/>
  <c r="H66" i="60"/>
  <c r="H164" i="60"/>
  <c r="H123" i="60"/>
  <c r="H128" i="60"/>
  <c r="H204" i="60"/>
  <c r="H28" i="60"/>
  <c r="H201" i="60"/>
  <c r="H145" i="60"/>
  <c r="H200" i="60"/>
  <c r="H154" i="60"/>
  <c r="H82" i="60"/>
  <c r="H178" i="60"/>
  <c r="H64" i="60"/>
  <c r="H143" i="60"/>
  <c r="H191" i="60"/>
  <c r="H186" i="60"/>
  <c r="H29" i="60"/>
  <c r="H108" i="60"/>
  <c r="H202" i="60"/>
  <c r="H20" i="60"/>
  <c r="H194" i="60"/>
  <c r="H126" i="60"/>
  <c r="H57" i="60"/>
  <c r="H48" i="60"/>
  <c r="H232" i="60"/>
  <c r="H159" i="60"/>
  <c r="H138" i="60"/>
  <c r="H183" i="60"/>
  <c r="H181" i="60"/>
  <c r="H172" i="60"/>
  <c r="H17" i="60"/>
  <c r="H92" i="60"/>
  <c r="H79" i="60"/>
  <c r="H124" i="60"/>
  <c r="H69" i="60"/>
  <c r="H133" i="60"/>
  <c r="H14" i="60"/>
  <c r="H118" i="60"/>
  <c r="H74" i="60"/>
  <c r="H115" i="60"/>
  <c r="H125" i="60"/>
  <c r="H196" i="60"/>
  <c r="H112" i="60"/>
  <c r="H127" i="60"/>
  <c r="H131" i="60"/>
  <c r="H165" i="60"/>
  <c r="H110" i="60"/>
  <c r="H141" i="60"/>
  <c r="H10" i="60"/>
  <c r="H160" i="60"/>
  <c r="H147" i="60"/>
  <c r="H206" i="60"/>
  <c r="H11" i="60"/>
  <c r="H137" i="60"/>
  <c r="H32" i="60"/>
  <c r="H149" i="60"/>
  <c r="H13" i="60"/>
  <c r="H12" i="60"/>
  <c r="H36" i="60"/>
  <c r="H176" i="60"/>
  <c r="H99" i="60"/>
  <c r="H21" i="60"/>
  <c r="H175" i="60"/>
  <c r="H16" i="60"/>
  <c r="H177" i="60"/>
  <c r="H212" i="60"/>
  <c r="H37" i="60"/>
  <c r="H31" i="60"/>
  <c r="H23" i="60"/>
  <c r="H22" i="60"/>
  <c r="H129" i="60"/>
  <c r="C201" i="59"/>
  <c r="D201" i="59"/>
  <c r="E201" i="59" s="1"/>
  <c r="F201" i="59"/>
  <c r="G201" i="59" s="1"/>
  <c r="H201" i="59"/>
  <c r="I201" i="59" s="1"/>
  <c r="K201" i="59"/>
  <c r="C200" i="59"/>
  <c r="D200" i="59"/>
  <c r="E200" i="59" s="1"/>
  <c r="F200" i="59"/>
  <c r="G200" i="59" s="1"/>
  <c r="H200" i="59"/>
  <c r="I200" i="59" s="1"/>
  <c r="K200" i="59"/>
  <c r="C199" i="59"/>
  <c r="D199" i="59"/>
  <c r="E199" i="59" s="1"/>
  <c r="F199" i="59"/>
  <c r="G199" i="59" s="1"/>
  <c r="H199" i="59"/>
  <c r="I199" i="59" s="1"/>
  <c r="K199" i="59"/>
  <c r="C198" i="59"/>
  <c r="D198" i="59"/>
  <c r="E198" i="59" s="1"/>
  <c r="F198" i="59"/>
  <c r="G198" i="59" s="1"/>
  <c r="H198" i="59"/>
  <c r="I198" i="59" s="1"/>
  <c r="K198" i="59"/>
  <c r="F120" i="60"/>
  <c r="F188" i="60"/>
  <c r="F78" i="60"/>
  <c r="F47" i="60"/>
  <c r="F219" i="60"/>
  <c r="F81" i="60"/>
  <c r="F58" i="60"/>
  <c r="F90" i="60"/>
  <c r="F61" i="60"/>
  <c r="F83" i="60"/>
  <c r="F167" i="60"/>
  <c r="F171" i="60"/>
  <c r="F215" i="60"/>
  <c r="F132" i="60"/>
  <c r="F190" i="60"/>
  <c r="F52" i="60"/>
  <c r="F166" i="60"/>
  <c r="F158" i="60"/>
  <c r="F168" i="60"/>
  <c r="F86" i="60"/>
  <c r="F144" i="60"/>
  <c r="F63" i="60"/>
  <c r="F68" i="60"/>
  <c r="F209" i="60"/>
  <c r="F217" i="60"/>
  <c r="F185" i="60"/>
  <c r="F187" i="60"/>
  <c r="F97" i="60"/>
  <c r="F50" i="60"/>
  <c r="F205" i="60"/>
  <c r="F71" i="60"/>
  <c r="F93" i="60"/>
  <c r="F213" i="60"/>
  <c r="F235" i="60"/>
  <c r="F53" i="60"/>
  <c r="F98" i="60"/>
  <c r="F216" i="60"/>
  <c r="F25" i="60"/>
  <c r="F196" i="60"/>
  <c r="F197" i="60"/>
  <c r="F10" i="60"/>
  <c r="F12" i="60"/>
  <c r="F101" i="60"/>
  <c r="F107" i="60"/>
  <c r="F182" i="60"/>
  <c r="F172" i="60"/>
  <c r="F49" i="60"/>
  <c r="F66" i="60"/>
  <c r="F142" i="60"/>
  <c r="F56" i="60"/>
  <c r="F180" i="60"/>
  <c r="F96" i="60"/>
  <c r="F17" i="60"/>
  <c r="F218" i="60"/>
  <c r="F214" i="60"/>
  <c r="F136" i="60"/>
  <c r="F220" i="60"/>
  <c r="F113" i="60"/>
  <c r="F46" i="60"/>
  <c r="F62" i="60"/>
  <c r="F76" i="60"/>
  <c r="F82" i="60"/>
  <c r="F100" i="60"/>
  <c r="F151" i="60"/>
  <c r="F103" i="60"/>
  <c r="F60" i="60"/>
  <c r="F33" i="60"/>
  <c r="F34" i="60"/>
  <c r="F108" i="60"/>
  <c r="F39" i="60"/>
  <c r="F94" i="60"/>
  <c r="F88" i="60"/>
  <c r="F202" i="60"/>
  <c r="F130" i="60"/>
  <c r="F199" i="60"/>
  <c r="F85" i="60"/>
  <c r="F126" i="60"/>
  <c r="F237" i="60"/>
  <c r="F41" i="60"/>
  <c r="F65" i="60"/>
  <c r="F189" i="60"/>
  <c r="F75" i="60"/>
  <c r="F70" i="60"/>
  <c r="F69" i="60"/>
  <c r="F95" i="60"/>
  <c r="F89" i="60"/>
  <c r="F92" i="60"/>
  <c r="F156" i="60"/>
  <c r="F116" i="60"/>
  <c r="F119" i="60"/>
  <c r="F87" i="60"/>
  <c r="F117" i="60"/>
  <c r="F42" i="60"/>
  <c r="F74" i="60"/>
  <c r="F170" i="60"/>
  <c r="F134" i="60"/>
  <c r="F139" i="60"/>
  <c r="F145" i="60"/>
  <c r="F157" i="60"/>
  <c r="F200" i="60"/>
  <c r="F105" i="60"/>
  <c r="F51" i="60"/>
  <c r="F206" i="60"/>
  <c r="F204" i="60"/>
  <c r="F208" i="60"/>
  <c r="F28" i="60"/>
  <c r="F210" i="60"/>
  <c r="F121" i="60"/>
  <c r="F80" i="60"/>
  <c r="F27" i="60"/>
  <c r="F109" i="60"/>
  <c r="F162" i="60"/>
  <c r="F57" i="60"/>
  <c r="F67" i="60"/>
  <c r="F115" i="60"/>
  <c r="F211" i="60"/>
  <c r="F133" i="60"/>
  <c r="F138" i="60"/>
  <c r="F131" i="60"/>
  <c r="F183" i="60"/>
  <c r="F153" i="60"/>
  <c r="F84" i="60"/>
  <c r="F48" i="60"/>
  <c r="F79" i="60"/>
  <c r="F72" i="60"/>
  <c r="F160" i="60"/>
  <c r="F165" i="60"/>
  <c r="F137" i="60"/>
  <c r="F147" i="60"/>
  <c r="F174" i="60"/>
  <c r="F176" i="60"/>
  <c r="F148" i="60"/>
  <c r="F64" i="60"/>
  <c r="F122" i="60"/>
  <c r="F146" i="60"/>
  <c r="F91" i="60"/>
  <c r="F150" i="60"/>
  <c r="F192" i="60"/>
  <c r="F123" i="60"/>
  <c r="F143" i="60"/>
  <c r="F198" i="60"/>
  <c r="F169" i="60"/>
  <c r="F110" i="60"/>
  <c r="F104" i="60"/>
  <c r="F163" i="60"/>
  <c r="F181" i="60"/>
  <c r="F177" i="60"/>
  <c r="F112" i="60"/>
  <c r="F54" i="60"/>
  <c r="F225" i="60"/>
  <c r="F224" i="60"/>
  <c r="F14" i="60"/>
  <c r="F128" i="60"/>
  <c r="F191" i="60"/>
  <c r="F222" i="60"/>
  <c r="F125" i="60"/>
  <c r="F127" i="60"/>
  <c r="F106" i="60"/>
  <c r="F243" i="60"/>
  <c r="F186" i="60"/>
  <c r="F179" i="60"/>
  <c r="F184" i="60"/>
  <c r="F149" i="60"/>
  <c r="F203" i="60"/>
  <c r="F249" i="60"/>
  <c r="F195" i="60"/>
  <c r="F13" i="60"/>
  <c r="F140" i="60"/>
  <c r="F124" i="60"/>
  <c r="F99" i="60"/>
  <c r="F159" i="60"/>
  <c r="F129" i="60"/>
  <c r="F24" i="60"/>
  <c r="F55" i="60"/>
  <c r="F16" i="60"/>
  <c r="F212" i="60"/>
  <c r="F22" i="60"/>
  <c r="F233" i="60"/>
  <c r="F231" i="60"/>
  <c r="F155" i="60"/>
  <c r="F141" i="60"/>
  <c r="F178" i="60"/>
  <c r="F244" i="60"/>
  <c r="F38" i="60"/>
  <c r="F36" i="60"/>
  <c r="F20" i="60"/>
  <c r="F114" i="60"/>
  <c r="F118" i="60"/>
  <c r="F73" i="60"/>
  <c r="F251" i="60"/>
  <c r="F45" i="60"/>
  <c r="F30" i="60"/>
  <c r="F32" i="60"/>
  <c r="F175" i="60"/>
  <c r="F31" i="60"/>
  <c r="F154" i="60"/>
  <c r="F43" i="60"/>
  <c r="F230" i="60"/>
  <c r="F239" i="60"/>
  <c r="F37" i="60"/>
  <c r="F111" i="60"/>
  <c r="F15" i="60"/>
  <c r="F21" i="60"/>
  <c r="F236" i="60"/>
  <c r="F221" i="60"/>
  <c r="F11" i="60"/>
  <c r="F152" i="60"/>
  <c r="F135" i="60"/>
  <c r="F164" i="60"/>
  <c r="F161" i="60"/>
  <c r="F102" i="60"/>
  <c r="F207" i="60"/>
  <c r="F18" i="60"/>
  <c r="F247" i="60"/>
  <c r="F245" i="60"/>
  <c r="F246" i="60"/>
  <c r="F248" i="60"/>
  <c r="F250" i="60"/>
  <c r="F240" i="60"/>
  <c r="F29" i="60"/>
  <c r="F193" i="60"/>
  <c r="F242" i="60"/>
  <c r="F241" i="60"/>
  <c r="F223" i="60"/>
  <c r="F226" i="60"/>
  <c r="F228" i="60"/>
  <c r="F59" i="60"/>
  <c r="F229" i="60"/>
  <c r="F227" i="60"/>
  <c r="F19" i="60"/>
  <c r="F194" i="60"/>
  <c r="F40" i="60"/>
  <c r="F173" i="60"/>
  <c r="F201" i="60"/>
  <c r="F35" i="60"/>
  <c r="F234" i="60"/>
  <c r="F77" i="60"/>
  <c r="F232" i="60"/>
  <c r="F44" i="60"/>
  <c r="F238" i="60"/>
  <c r="F23" i="60"/>
  <c r="F26" i="60"/>
  <c r="C120" i="60"/>
  <c r="C188" i="60"/>
  <c r="C78" i="60"/>
  <c r="C47" i="60"/>
  <c r="C219" i="60"/>
  <c r="C81" i="60"/>
  <c r="C58" i="60"/>
  <c r="C90" i="60"/>
  <c r="C61" i="60"/>
  <c r="C83" i="60"/>
  <c r="C167" i="60"/>
  <c r="C171" i="60"/>
  <c r="C215" i="60"/>
  <c r="C132" i="60"/>
  <c r="C190" i="60"/>
  <c r="C52" i="60"/>
  <c r="C166" i="60"/>
  <c r="C158" i="60"/>
  <c r="C168" i="60"/>
  <c r="C86" i="60"/>
  <c r="C144" i="60"/>
  <c r="C63" i="60"/>
  <c r="C68" i="60"/>
  <c r="C209" i="60"/>
  <c r="C217" i="60"/>
  <c r="C185" i="60"/>
  <c r="C187" i="60"/>
  <c r="C97" i="60"/>
  <c r="C50" i="60"/>
  <c r="C205" i="60"/>
  <c r="C71" i="60"/>
  <c r="C93" i="60"/>
  <c r="C213" i="60"/>
  <c r="C235" i="60"/>
  <c r="C53" i="60"/>
  <c r="C98" i="60"/>
  <c r="C216" i="60"/>
  <c r="C25" i="60"/>
  <c r="C196" i="60"/>
  <c r="C197" i="60"/>
  <c r="C10" i="60"/>
  <c r="C12" i="60"/>
  <c r="C101" i="60"/>
  <c r="C107" i="60"/>
  <c r="C182" i="60"/>
  <c r="C172" i="60"/>
  <c r="C49" i="60"/>
  <c r="C66" i="60"/>
  <c r="C142" i="60"/>
  <c r="C56" i="60"/>
  <c r="C180" i="60"/>
  <c r="C96" i="60"/>
  <c r="C17" i="60"/>
  <c r="C218" i="60"/>
  <c r="C214" i="60"/>
  <c r="C136" i="60"/>
  <c r="C220" i="60"/>
  <c r="C113" i="60"/>
  <c r="C46" i="60"/>
  <c r="C62" i="60"/>
  <c r="C76" i="60"/>
  <c r="C82" i="60"/>
  <c r="C100" i="60"/>
  <c r="C151" i="60"/>
  <c r="C103" i="60"/>
  <c r="C60" i="60"/>
  <c r="C33" i="60"/>
  <c r="C34" i="60"/>
  <c r="C108" i="60"/>
  <c r="C39" i="60"/>
  <c r="C94" i="60"/>
  <c r="C88" i="60"/>
  <c r="C202" i="60"/>
  <c r="C130" i="60"/>
  <c r="C199" i="60"/>
  <c r="C85" i="60"/>
  <c r="C126" i="60"/>
  <c r="C237" i="60"/>
  <c r="C41" i="60"/>
  <c r="C65" i="60"/>
  <c r="C189" i="60"/>
  <c r="C75" i="60"/>
  <c r="C70" i="60"/>
  <c r="C69" i="60"/>
  <c r="C95" i="60"/>
  <c r="C89" i="60"/>
  <c r="C92" i="60"/>
  <c r="C156" i="60"/>
  <c r="C116" i="60"/>
  <c r="C119" i="60"/>
  <c r="C87" i="60"/>
  <c r="C117" i="60"/>
  <c r="C42" i="60"/>
  <c r="C74" i="60"/>
  <c r="C170" i="60"/>
  <c r="C134" i="60"/>
  <c r="C139" i="60"/>
  <c r="C145" i="60"/>
  <c r="C157" i="60"/>
  <c r="C200" i="60"/>
  <c r="C105" i="60"/>
  <c r="C51" i="60"/>
  <c r="C206" i="60"/>
  <c r="C204" i="60"/>
  <c r="C208" i="60"/>
  <c r="C28" i="60"/>
  <c r="C210" i="60"/>
  <c r="C121" i="60"/>
  <c r="C80" i="60"/>
  <c r="C27" i="60"/>
  <c r="C109" i="60"/>
  <c r="C162" i="60"/>
  <c r="C57" i="60"/>
  <c r="C67" i="60"/>
  <c r="C115" i="60"/>
  <c r="C211" i="60"/>
  <c r="C133" i="60"/>
  <c r="C138" i="60"/>
  <c r="C131" i="60"/>
  <c r="C183" i="60"/>
  <c r="C153" i="60"/>
  <c r="C84" i="60"/>
  <c r="C48" i="60"/>
  <c r="C79" i="60"/>
  <c r="C72" i="60"/>
  <c r="C160" i="60"/>
  <c r="C165" i="60"/>
  <c r="C137" i="60"/>
  <c r="C147" i="60"/>
  <c r="C174" i="60"/>
  <c r="C176" i="60"/>
  <c r="C148" i="60"/>
  <c r="C64" i="60"/>
  <c r="C122" i="60"/>
  <c r="C146" i="60"/>
  <c r="C91" i="60"/>
  <c r="C150" i="60"/>
  <c r="C192" i="60"/>
  <c r="C123" i="60"/>
  <c r="C143" i="60"/>
  <c r="C198" i="60"/>
  <c r="C169" i="60"/>
  <c r="C110" i="60"/>
  <c r="C104" i="60"/>
  <c r="C163" i="60"/>
  <c r="C181" i="60"/>
  <c r="C177" i="60"/>
  <c r="C112" i="60"/>
  <c r="C54" i="60"/>
  <c r="C225" i="60"/>
  <c r="C224" i="60"/>
  <c r="C14" i="60"/>
  <c r="C128" i="60"/>
  <c r="C191" i="60"/>
  <c r="C222" i="60"/>
  <c r="C125" i="60"/>
  <c r="C127" i="60"/>
  <c r="C106" i="60"/>
  <c r="C243" i="60"/>
  <c r="C186" i="60"/>
  <c r="C179" i="60"/>
  <c r="C184" i="60"/>
  <c r="C149" i="60"/>
  <c r="C203" i="60"/>
  <c r="C249" i="60"/>
  <c r="C195" i="60"/>
  <c r="C13" i="60"/>
  <c r="C140" i="60"/>
  <c r="C124" i="60"/>
  <c r="C99" i="60"/>
  <c r="C159" i="60"/>
  <c r="C129" i="60"/>
  <c r="C24" i="60"/>
  <c r="C55" i="60"/>
  <c r="C16" i="60"/>
  <c r="C212" i="60"/>
  <c r="C22" i="60"/>
  <c r="C233" i="60"/>
  <c r="C231" i="60"/>
  <c r="C155" i="60"/>
  <c r="C141" i="60"/>
  <c r="C178" i="60"/>
  <c r="C244" i="60"/>
  <c r="C38" i="60"/>
  <c r="C36" i="60"/>
  <c r="C20" i="60"/>
  <c r="C114" i="60"/>
  <c r="C118" i="60"/>
  <c r="C73" i="60"/>
  <c r="C251" i="60"/>
  <c r="C45" i="60"/>
  <c r="C30" i="60"/>
  <c r="C32" i="60"/>
  <c r="C175" i="60"/>
  <c r="C31" i="60"/>
  <c r="C154" i="60"/>
  <c r="C43" i="60"/>
  <c r="C230" i="60"/>
  <c r="C239" i="60"/>
  <c r="C37" i="60"/>
  <c r="C111" i="60"/>
  <c r="C15" i="60"/>
  <c r="C21" i="60"/>
  <c r="C236" i="60"/>
  <c r="C221" i="60"/>
  <c r="C11" i="60"/>
  <c r="C152" i="60"/>
  <c r="C135" i="60"/>
  <c r="C164" i="60"/>
  <c r="C161" i="60"/>
  <c r="C102" i="60"/>
  <c r="C207" i="60"/>
  <c r="C18" i="60"/>
  <c r="C247" i="60"/>
  <c r="C245" i="60"/>
  <c r="C246" i="60"/>
  <c r="C248" i="60"/>
  <c r="C250" i="60"/>
  <c r="C240" i="60"/>
  <c r="C29" i="60"/>
  <c r="C193" i="60"/>
  <c r="C242" i="60"/>
  <c r="C241" i="60"/>
  <c r="C223" i="60"/>
  <c r="C226" i="60"/>
  <c r="C228" i="60"/>
  <c r="C59" i="60"/>
  <c r="C229" i="60"/>
  <c r="C227" i="60"/>
  <c r="C19" i="60"/>
  <c r="C194" i="60"/>
  <c r="C40" i="60"/>
  <c r="C173" i="60"/>
  <c r="C201" i="60"/>
  <c r="C35" i="60"/>
  <c r="C234" i="60"/>
  <c r="C77" i="60"/>
  <c r="C232" i="60"/>
  <c r="C44" i="60"/>
  <c r="C238" i="60"/>
  <c r="C23" i="60"/>
  <c r="C26" i="60"/>
  <c r="E120" i="60"/>
  <c r="E188" i="60"/>
  <c r="E78" i="60"/>
  <c r="E47" i="60"/>
  <c r="E219" i="60"/>
  <c r="E81" i="60"/>
  <c r="E58" i="60"/>
  <c r="E90" i="60"/>
  <c r="E61" i="60"/>
  <c r="E83" i="60"/>
  <c r="E167" i="60"/>
  <c r="E171" i="60"/>
  <c r="E215" i="60"/>
  <c r="E132" i="60"/>
  <c r="E190" i="60"/>
  <c r="E52" i="60"/>
  <c r="E166" i="60"/>
  <c r="E158" i="60"/>
  <c r="E168" i="60"/>
  <c r="E86" i="60"/>
  <c r="E144" i="60"/>
  <c r="E63" i="60"/>
  <c r="E68" i="60"/>
  <c r="E209" i="60"/>
  <c r="E217" i="60"/>
  <c r="E185" i="60"/>
  <c r="E187" i="60"/>
  <c r="E97" i="60"/>
  <c r="E50" i="60"/>
  <c r="E205" i="60"/>
  <c r="E71" i="60"/>
  <c r="E93" i="60"/>
  <c r="E213" i="60"/>
  <c r="E235" i="60"/>
  <c r="E53" i="60"/>
  <c r="E98" i="60"/>
  <c r="E216" i="60"/>
  <c r="E25" i="60"/>
  <c r="E196" i="60"/>
  <c r="E197" i="60"/>
  <c r="E10" i="60"/>
  <c r="E12" i="60"/>
  <c r="E101" i="60"/>
  <c r="E107" i="60"/>
  <c r="E182" i="60"/>
  <c r="E172" i="60"/>
  <c r="E49" i="60"/>
  <c r="E66" i="60"/>
  <c r="E142" i="60"/>
  <c r="E56" i="60"/>
  <c r="E180" i="60"/>
  <c r="E96" i="60"/>
  <c r="E17" i="60"/>
  <c r="E218" i="60"/>
  <c r="E214" i="60"/>
  <c r="E136" i="60"/>
  <c r="E220" i="60"/>
  <c r="E113" i="60"/>
  <c r="E46" i="60"/>
  <c r="E62" i="60"/>
  <c r="E76" i="60"/>
  <c r="E82" i="60"/>
  <c r="E100" i="60"/>
  <c r="E151" i="60"/>
  <c r="E103" i="60"/>
  <c r="E60" i="60"/>
  <c r="E33" i="60"/>
  <c r="E34" i="60"/>
  <c r="E108" i="60"/>
  <c r="E39" i="60"/>
  <c r="E94" i="60"/>
  <c r="E88" i="60"/>
  <c r="E202" i="60"/>
  <c r="E130" i="60"/>
  <c r="E199" i="60"/>
  <c r="E85" i="60"/>
  <c r="E126" i="60"/>
  <c r="E237" i="60"/>
  <c r="E41" i="60"/>
  <c r="E65" i="60"/>
  <c r="E189" i="60"/>
  <c r="E75" i="60"/>
  <c r="E70" i="60"/>
  <c r="E69" i="60"/>
  <c r="E95" i="60"/>
  <c r="E89" i="60"/>
  <c r="E92" i="60"/>
  <c r="E156" i="60"/>
  <c r="E116" i="60"/>
  <c r="E119" i="60"/>
  <c r="E87" i="60"/>
  <c r="E117" i="60"/>
  <c r="E42" i="60"/>
  <c r="E74" i="60"/>
  <c r="E170" i="60"/>
  <c r="E134" i="60"/>
  <c r="E139" i="60"/>
  <c r="E145" i="60"/>
  <c r="E157" i="60"/>
  <c r="E200" i="60"/>
  <c r="E105" i="60"/>
  <c r="E51" i="60"/>
  <c r="E206" i="60"/>
  <c r="E204" i="60"/>
  <c r="E208" i="60"/>
  <c r="E28" i="60"/>
  <c r="E210" i="60"/>
  <c r="E121" i="60"/>
  <c r="E80" i="60"/>
  <c r="E27" i="60"/>
  <c r="E109" i="60"/>
  <c r="E162" i="60"/>
  <c r="E57" i="60"/>
  <c r="E67" i="60"/>
  <c r="E115" i="60"/>
  <c r="E211" i="60"/>
  <c r="E133" i="60"/>
  <c r="E138" i="60"/>
  <c r="E131" i="60"/>
  <c r="E183" i="60"/>
  <c r="E153" i="60"/>
  <c r="E84" i="60"/>
  <c r="E48" i="60"/>
  <c r="E79" i="60"/>
  <c r="E72" i="60"/>
  <c r="E160" i="60"/>
  <c r="E165" i="60"/>
  <c r="E137" i="60"/>
  <c r="E147" i="60"/>
  <c r="E174" i="60"/>
  <c r="E176" i="60"/>
  <c r="E148" i="60"/>
  <c r="E64" i="60"/>
  <c r="E122" i="60"/>
  <c r="E146" i="60"/>
  <c r="E91" i="60"/>
  <c r="E150" i="60"/>
  <c r="E192" i="60"/>
  <c r="E123" i="60"/>
  <c r="E143" i="60"/>
  <c r="E198" i="60"/>
  <c r="E169" i="60"/>
  <c r="E110" i="60"/>
  <c r="E104" i="60"/>
  <c r="E163" i="60"/>
  <c r="E181" i="60"/>
  <c r="E177" i="60"/>
  <c r="E112" i="60"/>
  <c r="E54" i="60"/>
  <c r="E225" i="60"/>
  <c r="E224" i="60"/>
  <c r="E14" i="60"/>
  <c r="E128" i="60"/>
  <c r="E191" i="60"/>
  <c r="E222" i="60"/>
  <c r="E125" i="60"/>
  <c r="E127" i="60"/>
  <c r="E106" i="60"/>
  <c r="E243" i="60"/>
  <c r="E186" i="60"/>
  <c r="E179" i="60"/>
  <c r="E184" i="60"/>
  <c r="E149" i="60"/>
  <c r="E203" i="60"/>
  <c r="E249" i="60"/>
  <c r="E195" i="60"/>
  <c r="E13" i="60"/>
  <c r="E140" i="60"/>
  <c r="E124" i="60"/>
  <c r="E99" i="60"/>
  <c r="E159" i="60"/>
  <c r="E129" i="60"/>
  <c r="E24" i="60"/>
  <c r="E55" i="60"/>
  <c r="E16" i="60"/>
  <c r="E212" i="60"/>
  <c r="E22" i="60"/>
  <c r="E233" i="60"/>
  <c r="E231" i="60"/>
  <c r="E155" i="60"/>
  <c r="E141" i="60"/>
  <c r="E178" i="60"/>
  <c r="E244" i="60"/>
  <c r="E38" i="60"/>
  <c r="E36" i="60"/>
  <c r="E20" i="60"/>
  <c r="E114" i="60"/>
  <c r="E118" i="60"/>
  <c r="E73" i="60"/>
  <c r="E251" i="60"/>
  <c r="E45" i="60"/>
  <c r="E30" i="60"/>
  <c r="E32" i="60"/>
  <c r="E175" i="60"/>
  <c r="E31" i="60"/>
  <c r="E154" i="60"/>
  <c r="E43" i="60"/>
  <c r="E230" i="60"/>
  <c r="E239" i="60"/>
  <c r="E37" i="60"/>
  <c r="E111" i="60"/>
  <c r="E15" i="60"/>
  <c r="E21" i="60"/>
  <c r="E236" i="60"/>
  <c r="E221" i="60"/>
  <c r="E11" i="60"/>
  <c r="E152" i="60"/>
  <c r="E135" i="60"/>
  <c r="E164" i="60"/>
  <c r="E161" i="60"/>
  <c r="E102" i="60"/>
  <c r="E207" i="60"/>
  <c r="E18" i="60"/>
  <c r="E247" i="60"/>
  <c r="E245" i="60"/>
  <c r="E246" i="60"/>
  <c r="E248" i="60"/>
  <c r="E250" i="60"/>
  <c r="E240" i="60"/>
  <c r="E29" i="60"/>
  <c r="E193" i="60"/>
  <c r="E242" i="60"/>
  <c r="E241" i="60"/>
  <c r="E223" i="60"/>
  <c r="E226" i="60"/>
  <c r="E228" i="60"/>
  <c r="E59" i="60"/>
  <c r="E229" i="60"/>
  <c r="E227" i="60"/>
  <c r="E19" i="60"/>
  <c r="E194" i="60"/>
  <c r="E40" i="60"/>
  <c r="E173" i="60"/>
  <c r="E201" i="60"/>
  <c r="E35" i="60"/>
  <c r="E234" i="60"/>
  <c r="E77" i="60"/>
  <c r="E232" i="60"/>
  <c r="E44" i="60"/>
  <c r="E238" i="60"/>
  <c r="E23" i="60"/>
  <c r="E26" i="60"/>
  <c r="D120" i="60"/>
  <c r="D188" i="60"/>
  <c r="D78" i="60"/>
  <c r="D47" i="60"/>
  <c r="D219" i="60"/>
  <c r="D81" i="60"/>
  <c r="D58" i="60"/>
  <c r="D90" i="60"/>
  <c r="D61" i="60"/>
  <c r="D83" i="60"/>
  <c r="D167" i="60"/>
  <c r="D171" i="60"/>
  <c r="D215" i="60"/>
  <c r="D132" i="60"/>
  <c r="D190" i="60"/>
  <c r="D52" i="60"/>
  <c r="D166" i="60"/>
  <c r="D158" i="60"/>
  <c r="D168" i="60"/>
  <c r="D86" i="60"/>
  <c r="D144" i="60"/>
  <c r="D63" i="60"/>
  <c r="D68" i="60"/>
  <c r="D209" i="60"/>
  <c r="D217" i="60"/>
  <c r="D185" i="60"/>
  <c r="D187" i="60"/>
  <c r="D97" i="60"/>
  <c r="D50" i="60"/>
  <c r="D205" i="60"/>
  <c r="D71" i="60"/>
  <c r="D93" i="60"/>
  <c r="D213" i="60"/>
  <c r="D235" i="60"/>
  <c r="D53" i="60"/>
  <c r="D98" i="60"/>
  <c r="D216" i="60"/>
  <c r="D25" i="60"/>
  <c r="D196" i="60"/>
  <c r="D197" i="60"/>
  <c r="D10" i="60"/>
  <c r="D12" i="60"/>
  <c r="D101" i="60"/>
  <c r="D107" i="60"/>
  <c r="D182" i="60"/>
  <c r="D172" i="60"/>
  <c r="D49" i="60"/>
  <c r="D66" i="60"/>
  <c r="D142" i="60"/>
  <c r="D56" i="60"/>
  <c r="D180" i="60"/>
  <c r="D96" i="60"/>
  <c r="D17" i="60"/>
  <c r="D218" i="60"/>
  <c r="D214" i="60"/>
  <c r="D136" i="60"/>
  <c r="D220" i="60"/>
  <c r="D113" i="60"/>
  <c r="D46" i="60"/>
  <c r="D62" i="60"/>
  <c r="D76" i="60"/>
  <c r="D82" i="60"/>
  <c r="D100" i="60"/>
  <c r="D151" i="60"/>
  <c r="D103" i="60"/>
  <c r="D60" i="60"/>
  <c r="D33" i="60"/>
  <c r="D34" i="60"/>
  <c r="D108" i="60"/>
  <c r="D39" i="60"/>
  <c r="D94" i="60"/>
  <c r="D88" i="60"/>
  <c r="D202" i="60"/>
  <c r="D130" i="60"/>
  <c r="D199" i="60"/>
  <c r="D85" i="60"/>
  <c r="D126" i="60"/>
  <c r="D237" i="60"/>
  <c r="D41" i="60"/>
  <c r="D65" i="60"/>
  <c r="D189" i="60"/>
  <c r="D75" i="60"/>
  <c r="D70" i="60"/>
  <c r="D69" i="60"/>
  <c r="D95" i="60"/>
  <c r="D89" i="60"/>
  <c r="D92" i="60"/>
  <c r="D156" i="60"/>
  <c r="D116" i="60"/>
  <c r="D119" i="60"/>
  <c r="D87" i="60"/>
  <c r="D117" i="60"/>
  <c r="D42" i="60"/>
  <c r="D74" i="60"/>
  <c r="D170" i="60"/>
  <c r="D134" i="60"/>
  <c r="D139" i="60"/>
  <c r="D145" i="60"/>
  <c r="D157" i="60"/>
  <c r="D200" i="60"/>
  <c r="D105" i="60"/>
  <c r="D51" i="60"/>
  <c r="D206" i="60"/>
  <c r="D204" i="60"/>
  <c r="D208" i="60"/>
  <c r="D28" i="60"/>
  <c r="D210" i="60"/>
  <c r="D121" i="60"/>
  <c r="D80" i="60"/>
  <c r="D27" i="60"/>
  <c r="D109" i="60"/>
  <c r="D162" i="60"/>
  <c r="D57" i="60"/>
  <c r="D67" i="60"/>
  <c r="D115" i="60"/>
  <c r="D211" i="60"/>
  <c r="D133" i="60"/>
  <c r="D138" i="60"/>
  <c r="D131" i="60"/>
  <c r="D183" i="60"/>
  <c r="D153" i="60"/>
  <c r="D84" i="60"/>
  <c r="D48" i="60"/>
  <c r="D79" i="60"/>
  <c r="D72" i="60"/>
  <c r="D160" i="60"/>
  <c r="D165" i="60"/>
  <c r="D137" i="60"/>
  <c r="D147" i="60"/>
  <c r="D174" i="60"/>
  <c r="D176" i="60"/>
  <c r="D148" i="60"/>
  <c r="D64" i="60"/>
  <c r="D122" i="60"/>
  <c r="D146" i="60"/>
  <c r="D91" i="60"/>
  <c r="D150" i="60"/>
  <c r="D192" i="60"/>
  <c r="D123" i="60"/>
  <c r="D143" i="60"/>
  <c r="D198" i="60"/>
  <c r="D169" i="60"/>
  <c r="D110" i="60"/>
  <c r="D104" i="60"/>
  <c r="D163" i="60"/>
  <c r="D181" i="60"/>
  <c r="D177" i="60"/>
  <c r="D112" i="60"/>
  <c r="D54" i="60"/>
  <c r="D225" i="60"/>
  <c r="D224" i="60"/>
  <c r="D14" i="60"/>
  <c r="D128" i="60"/>
  <c r="D191" i="60"/>
  <c r="D222" i="60"/>
  <c r="D125" i="60"/>
  <c r="D127" i="60"/>
  <c r="D106" i="60"/>
  <c r="D243" i="60"/>
  <c r="D186" i="60"/>
  <c r="D179" i="60"/>
  <c r="D184" i="60"/>
  <c r="D149" i="60"/>
  <c r="D203" i="60"/>
  <c r="D249" i="60"/>
  <c r="D195" i="60"/>
  <c r="D13" i="60"/>
  <c r="D140" i="60"/>
  <c r="D124" i="60"/>
  <c r="D99" i="60"/>
  <c r="D159" i="60"/>
  <c r="D129" i="60"/>
  <c r="D24" i="60"/>
  <c r="D55" i="60"/>
  <c r="D16" i="60"/>
  <c r="D212" i="60"/>
  <c r="D22" i="60"/>
  <c r="D233" i="60"/>
  <c r="D231" i="60"/>
  <c r="D155" i="60"/>
  <c r="D141" i="60"/>
  <c r="D178" i="60"/>
  <c r="D244" i="60"/>
  <c r="D38" i="60"/>
  <c r="D36" i="60"/>
  <c r="D20" i="60"/>
  <c r="D114" i="60"/>
  <c r="D118" i="60"/>
  <c r="D73" i="60"/>
  <c r="D251" i="60"/>
  <c r="D45" i="60"/>
  <c r="D30" i="60"/>
  <c r="D32" i="60"/>
  <c r="D175" i="60"/>
  <c r="D31" i="60"/>
  <c r="D154" i="60"/>
  <c r="D43" i="60"/>
  <c r="D230" i="60"/>
  <c r="D239" i="60"/>
  <c r="D37" i="60"/>
  <c r="D111" i="60"/>
  <c r="D15" i="60"/>
  <c r="D21" i="60"/>
  <c r="D236" i="60"/>
  <c r="D221" i="60"/>
  <c r="D11" i="60"/>
  <c r="D152" i="60"/>
  <c r="D135" i="60"/>
  <c r="D164" i="60"/>
  <c r="D161" i="60"/>
  <c r="D102" i="60"/>
  <c r="D207" i="60"/>
  <c r="D18" i="60"/>
  <c r="D247" i="60"/>
  <c r="D245" i="60"/>
  <c r="D246" i="60"/>
  <c r="D248" i="60"/>
  <c r="D250" i="60"/>
  <c r="D240" i="60"/>
  <c r="D29" i="60"/>
  <c r="D193" i="60"/>
  <c r="D242" i="60"/>
  <c r="D241" i="60"/>
  <c r="D223" i="60"/>
  <c r="D226" i="60"/>
  <c r="D228" i="60"/>
  <c r="D59" i="60"/>
  <c r="D229" i="60"/>
  <c r="D227" i="60"/>
  <c r="D19" i="60"/>
  <c r="D194" i="60"/>
  <c r="D40" i="60"/>
  <c r="D173" i="60"/>
  <c r="D201" i="60"/>
  <c r="D35" i="60"/>
  <c r="D234" i="60"/>
  <c r="D77" i="60"/>
  <c r="D232" i="60"/>
  <c r="D44" i="60"/>
  <c r="D238" i="60"/>
  <c r="D23" i="60"/>
  <c r="D26" i="60"/>
  <c r="C197" i="59"/>
  <c r="D197" i="59"/>
  <c r="E197" i="59" s="1"/>
  <c r="F197" i="59"/>
  <c r="G197" i="59" s="1"/>
  <c r="H197" i="59"/>
  <c r="I197" i="59" s="1"/>
  <c r="K197" i="59"/>
  <c r="C196" i="59"/>
  <c r="D196" i="59"/>
  <c r="E196" i="59" s="1"/>
  <c r="F196" i="59"/>
  <c r="G196" i="59" s="1"/>
  <c r="H196" i="59"/>
  <c r="I196" i="59" s="1"/>
  <c r="K196" i="59"/>
  <c r="C195" i="59"/>
  <c r="D195" i="59"/>
  <c r="E195" i="59" s="1"/>
  <c r="F195" i="59"/>
  <c r="G195" i="59" s="1"/>
  <c r="H195" i="59"/>
  <c r="I195" i="59" s="1"/>
  <c r="K195" i="59"/>
  <c r="C194" i="59"/>
  <c r="D194" i="59"/>
  <c r="E194" i="59" s="1"/>
  <c r="F194" i="59"/>
  <c r="G194" i="59" s="1"/>
  <c r="H194" i="59"/>
  <c r="I194" i="59" s="1"/>
  <c r="K194" i="59"/>
  <c r="C193" i="59"/>
  <c r="D193" i="59"/>
  <c r="E193" i="59" s="1"/>
  <c r="F193" i="59"/>
  <c r="G193" i="59" s="1"/>
  <c r="H193" i="59"/>
  <c r="I193" i="59" s="1"/>
  <c r="K193" i="59"/>
  <c r="C192" i="59"/>
  <c r="D192" i="59"/>
  <c r="E192" i="59" s="1"/>
  <c r="F192" i="59"/>
  <c r="G192" i="59" s="1"/>
  <c r="H192" i="59"/>
  <c r="I192" i="59" s="1"/>
  <c r="K192" i="59"/>
  <c r="C191" i="59"/>
  <c r="D191" i="59"/>
  <c r="E191" i="59" s="1"/>
  <c r="F191" i="59"/>
  <c r="G191" i="59" s="1"/>
  <c r="H191" i="59"/>
  <c r="I191" i="59" s="1"/>
  <c r="K191" i="59"/>
  <c r="D190" i="59"/>
  <c r="E190" i="59" s="1"/>
  <c r="F190" i="59"/>
  <c r="G190" i="59" s="1"/>
  <c r="H190" i="59"/>
  <c r="I190" i="59" s="1"/>
  <c r="K190" i="59"/>
  <c r="C189" i="59"/>
  <c r="D189" i="59"/>
  <c r="E189" i="59" s="1"/>
  <c r="F189" i="59"/>
  <c r="G189" i="59" s="1"/>
  <c r="H189" i="59"/>
  <c r="I189" i="59" s="1"/>
  <c r="K189" i="59"/>
  <c r="C188" i="59"/>
  <c r="D188" i="59"/>
  <c r="E188" i="59" s="1"/>
  <c r="F188" i="59"/>
  <c r="G188" i="59" s="1"/>
  <c r="H188" i="59"/>
  <c r="I188" i="59" s="1"/>
  <c r="K188" i="59"/>
  <c r="C187" i="59"/>
  <c r="D187" i="59"/>
  <c r="E187" i="59" s="1"/>
  <c r="F187" i="59"/>
  <c r="G187" i="59" s="1"/>
  <c r="H187" i="59"/>
  <c r="I187" i="59" s="1"/>
  <c r="K187" i="59"/>
  <c r="C186" i="59"/>
  <c r="D186" i="59"/>
  <c r="E186" i="59" s="1"/>
  <c r="F186" i="59"/>
  <c r="G186" i="59" s="1"/>
  <c r="H186" i="59"/>
  <c r="I186" i="59" s="1"/>
  <c r="K186" i="59"/>
  <c r="C185" i="59"/>
  <c r="D185" i="59"/>
  <c r="E185" i="59" s="1"/>
  <c r="F185" i="59"/>
  <c r="G185" i="59" s="1"/>
  <c r="H185" i="59"/>
  <c r="I185" i="59" s="1"/>
  <c r="K185" i="59"/>
  <c r="C184" i="59"/>
  <c r="D184" i="59"/>
  <c r="E184" i="59" s="1"/>
  <c r="F184" i="59"/>
  <c r="G184" i="59" s="1"/>
  <c r="H184" i="59"/>
  <c r="I184" i="59" s="1"/>
  <c r="K184" i="59"/>
  <c r="C183" i="59"/>
  <c r="D183" i="59"/>
  <c r="E183" i="59" s="1"/>
  <c r="F183" i="59"/>
  <c r="G183" i="59" s="1"/>
  <c r="H183" i="59"/>
  <c r="I183" i="59" s="1"/>
  <c r="K183" i="59"/>
  <c r="C182" i="59"/>
  <c r="D182" i="59"/>
  <c r="E182" i="59" s="1"/>
  <c r="F182" i="59"/>
  <c r="G182" i="59" s="1"/>
  <c r="H182" i="59"/>
  <c r="I182" i="59" s="1"/>
  <c r="K182" i="59"/>
  <c r="C181" i="59"/>
  <c r="D181" i="59"/>
  <c r="E181" i="59" s="1"/>
  <c r="F181" i="59"/>
  <c r="G181" i="59" s="1"/>
  <c r="H181" i="59"/>
  <c r="I181" i="59" s="1"/>
  <c r="K181" i="59"/>
  <c r="C180" i="59"/>
  <c r="D180" i="59"/>
  <c r="E180" i="59" s="1"/>
  <c r="F180" i="59"/>
  <c r="G180" i="59" s="1"/>
  <c r="H180" i="59"/>
  <c r="I180" i="59" s="1"/>
  <c r="K180" i="59"/>
  <c r="C179" i="59"/>
  <c r="D179" i="59"/>
  <c r="E179" i="59" s="1"/>
  <c r="F179" i="59"/>
  <c r="G179" i="59" s="1"/>
  <c r="H179" i="59"/>
  <c r="I179" i="59" s="1"/>
  <c r="K179" i="59"/>
  <c r="C178" i="59"/>
  <c r="D178" i="59"/>
  <c r="E178" i="59" s="1"/>
  <c r="F178" i="59"/>
  <c r="G178" i="59" s="1"/>
  <c r="H178" i="59"/>
  <c r="I178" i="59" s="1"/>
  <c r="K178" i="59"/>
  <c r="C177" i="59"/>
  <c r="D177" i="59"/>
  <c r="E177" i="59" s="1"/>
  <c r="F177" i="59"/>
  <c r="G177" i="59" s="1"/>
  <c r="H177" i="59"/>
  <c r="I177" i="59" s="1"/>
  <c r="K177" i="59"/>
  <c r="C176" i="59"/>
  <c r="D176" i="59"/>
  <c r="E176" i="59" s="1"/>
  <c r="F176" i="59"/>
  <c r="G176" i="59" s="1"/>
  <c r="H176" i="59"/>
  <c r="I176" i="59" s="1"/>
  <c r="K176" i="59"/>
  <c r="C175" i="59"/>
  <c r="D175" i="59"/>
  <c r="E175" i="59" s="1"/>
  <c r="F175" i="59"/>
  <c r="G175" i="59" s="1"/>
  <c r="H175" i="59"/>
  <c r="I175" i="59" s="1"/>
  <c r="K175" i="59"/>
  <c r="C174" i="59"/>
  <c r="D174" i="59"/>
  <c r="E174" i="59" s="1"/>
  <c r="F174" i="59"/>
  <c r="G174" i="59" s="1"/>
  <c r="H174" i="59"/>
  <c r="I174" i="59" s="1"/>
  <c r="K174" i="59"/>
  <c r="C173" i="59"/>
  <c r="D173" i="59"/>
  <c r="E173" i="59" s="1"/>
  <c r="F173" i="59"/>
  <c r="G173" i="59" s="1"/>
  <c r="H173" i="59"/>
  <c r="I173" i="59" s="1"/>
  <c r="K173" i="59"/>
  <c r="C172" i="59"/>
  <c r="D172" i="59"/>
  <c r="E172" i="59" s="1"/>
  <c r="F172" i="59"/>
  <c r="G172" i="59" s="1"/>
  <c r="H172" i="59"/>
  <c r="I172" i="59" s="1"/>
  <c r="K172" i="59"/>
  <c r="C171" i="59"/>
  <c r="D171" i="59"/>
  <c r="E171" i="59" s="1"/>
  <c r="F171" i="59"/>
  <c r="G171" i="59" s="1"/>
  <c r="H171" i="59"/>
  <c r="I171" i="59" s="1"/>
  <c r="K171" i="59"/>
  <c r="C170" i="59"/>
  <c r="D170" i="59"/>
  <c r="E170" i="59" s="1"/>
  <c r="F170" i="59"/>
  <c r="G170" i="59" s="1"/>
  <c r="H170" i="59"/>
  <c r="I170" i="59" s="1"/>
  <c r="K170" i="59"/>
  <c r="C169" i="59"/>
  <c r="D169" i="59"/>
  <c r="E169" i="59" s="1"/>
  <c r="F169" i="59"/>
  <c r="G169" i="59" s="1"/>
  <c r="H169" i="59"/>
  <c r="I169" i="59" s="1"/>
  <c r="K169" i="59"/>
  <c r="U15" i="59"/>
  <c r="X15" i="59" s="1"/>
  <c r="C168" i="59"/>
  <c r="D168" i="59"/>
  <c r="E168" i="59" s="1"/>
  <c r="F168" i="59"/>
  <c r="G168" i="59" s="1"/>
  <c r="H168" i="59"/>
  <c r="I168" i="59" s="1"/>
  <c r="K168" i="59"/>
  <c r="C167" i="59"/>
  <c r="D167" i="59"/>
  <c r="E167" i="59" s="1"/>
  <c r="F167" i="59"/>
  <c r="G167" i="59" s="1"/>
  <c r="H167" i="59"/>
  <c r="I167" i="59" s="1"/>
  <c r="K167" i="59"/>
  <c r="C166" i="59"/>
  <c r="D166" i="59"/>
  <c r="E166" i="59" s="1"/>
  <c r="F166" i="59"/>
  <c r="G166" i="59" s="1"/>
  <c r="H166" i="59"/>
  <c r="I166" i="59" s="1"/>
  <c r="K166" i="59"/>
  <c r="C165" i="59"/>
  <c r="D165" i="59"/>
  <c r="E165" i="59" s="1"/>
  <c r="F165" i="59"/>
  <c r="G165" i="59" s="1"/>
  <c r="H165" i="59"/>
  <c r="I165" i="59" s="1"/>
  <c r="K165" i="59"/>
  <c r="C164" i="59"/>
  <c r="D164" i="59"/>
  <c r="E164" i="59" s="1"/>
  <c r="F164" i="59"/>
  <c r="G164" i="59" s="1"/>
  <c r="H164" i="59"/>
  <c r="I164" i="59" s="1"/>
  <c r="K164" i="59"/>
  <c r="C163" i="59"/>
  <c r="D163" i="59"/>
  <c r="E163" i="59" s="1"/>
  <c r="F163" i="59"/>
  <c r="G163" i="59" s="1"/>
  <c r="H163" i="59"/>
  <c r="I163" i="59" s="1"/>
  <c r="K163" i="59"/>
  <c r="C162" i="59"/>
  <c r="D162" i="59"/>
  <c r="E162" i="59" s="1"/>
  <c r="F162" i="59"/>
  <c r="G162" i="59" s="1"/>
  <c r="H162" i="59"/>
  <c r="I162" i="59" s="1"/>
  <c r="K162" i="59"/>
  <c r="C161" i="59"/>
  <c r="D161" i="59"/>
  <c r="E161" i="59" s="1"/>
  <c r="F161" i="59"/>
  <c r="G161" i="59" s="1"/>
  <c r="H161" i="59"/>
  <c r="I161" i="59" s="1"/>
  <c r="K161" i="59"/>
  <c r="C160" i="59"/>
  <c r="D160" i="59"/>
  <c r="E160" i="59" s="1"/>
  <c r="F160" i="59"/>
  <c r="G160" i="59" s="1"/>
  <c r="H160" i="59"/>
  <c r="I160" i="59" s="1"/>
  <c r="K160" i="59"/>
  <c r="C159" i="59"/>
  <c r="D159" i="59"/>
  <c r="E159" i="59" s="1"/>
  <c r="F159" i="59"/>
  <c r="G159" i="59" s="1"/>
  <c r="H159" i="59"/>
  <c r="I159" i="59" s="1"/>
  <c r="K159" i="59"/>
  <c r="C158" i="59"/>
  <c r="D158" i="59"/>
  <c r="E158" i="59" s="1"/>
  <c r="F158" i="59"/>
  <c r="G158" i="59" s="1"/>
  <c r="H158" i="59"/>
  <c r="I158" i="59" s="1"/>
  <c r="K158" i="59"/>
  <c r="C157" i="59"/>
  <c r="D157" i="59"/>
  <c r="E157" i="59" s="1"/>
  <c r="F157" i="59"/>
  <c r="G157" i="59" s="1"/>
  <c r="H157" i="59"/>
  <c r="I157" i="59" s="1"/>
  <c r="K157" i="59"/>
  <c r="C156" i="59"/>
  <c r="D156" i="59"/>
  <c r="E156" i="59" s="1"/>
  <c r="F156" i="59"/>
  <c r="G156" i="59" s="1"/>
  <c r="H156" i="59"/>
  <c r="I156" i="59" s="1"/>
  <c r="K156" i="59"/>
  <c r="C155" i="59"/>
  <c r="D155" i="59"/>
  <c r="E155" i="59" s="1"/>
  <c r="F155" i="59"/>
  <c r="G155" i="59" s="1"/>
  <c r="H155" i="59"/>
  <c r="I155" i="59" s="1"/>
  <c r="K155" i="59"/>
  <c r="C154" i="59"/>
  <c r="D154" i="59"/>
  <c r="E154" i="59" s="1"/>
  <c r="F154" i="59"/>
  <c r="G154" i="59" s="1"/>
  <c r="H154" i="59"/>
  <c r="I154" i="59" s="1"/>
  <c r="K154" i="59"/>
  <c r="C153" i="59"/>
  <c r="D153" i="59"/>
  <c r="E153" i="59" s="1"/>
  <c r="F153" i="59"/>
  <c r="G153" i="59" s="1"/>
  <c r="H153" i="59"/>
  <c r="I153" i="59" s="1"/>
  <c r="K153" i="59"/>
  <c r="C152" i="59"/>
  <c r="D152" i="59"/>
  <c r="E152" i="59" s="1"/>
  <c r="F152" i="59"/>
  <c r="G152" i="59" s="1"/>
  <c r="H152" i="59"/>
  <c r="I152" i="59" s="1"/>
  <c r="K152" i="59"/>
  <c r="C151" i="59"/>
  <c r="D151" i="59"/>
  <c r="E151" i="59" s="1"/>
  <c r="F151" i="59"/>
  <c r="G151" i="59" s="1"/>
  <c r="H151" i="59"/>
  <c r="I151" i="59" s="1"/>
  <c r="K151" i="59"/>
  <c r="C150" i="59"/>
  <c r="D150" i="59"/>
  <c r="E150" i="59" s="1"/>
  <c r="F150" i="59"/>
  <c r="G150" i="59" s="1"/>
  <c r="H150" i="59"/>
  <c r="I150" i="59" s="1"/>
  <c r="K150" i="59"/>
  <c r="C149" i="59"/>
  <c r="D149" i="59"/>
  <c r="E149" i="59" s="1"/>
  <c r="F149" i="59"/>
  <c r="G149" i="59" s="1"/>
  <c r="H149" i="59"/>
  <c r="I149" i="59" s="1"/>
  <c r="K149" i="59"/>
  <c r="C148" i="59"/>
  <c r="D148" i="59"/>
  <c r="E148" i="59" s="1"/>
  <c r="F148" i="59"/>
  <c r="G148" i="59" s="1"/>
  <c r="H148" i="59"/>
  <c r="I148" i="59" s="1"/>
  <c r="K148" i="59"/>
  <c r="C147" i="59"/>
  <c r="D147" i="59"/>
  <c r="E147" i="59" s="1"/>
  <c r="F147" i="59"/>
  <c r="G147" i="59" s="1"/>
  <c r="H147" i="59"/>
  <c r="I147" i="59" s="1"/>
  <c r="K147" i="59"/>
  <c r="C146" i="59"/>
  <c r="D146" i="59"/>
  <c r="E146" i="59" s="1"/>
  <c r="F146" i="59"/>
  <c r="G146" i="59" s="1"/>
  <c r="H146" i="59"/>
  <c r="I146" i="59" s="1"/>
  <c r="K146" i="59"/>
  <c r="C145" i="59"/>
  <c r="D145" i="59"/>
  <c r="E145" i="59" s="1"/>
  <c r="F145" i="59"/>
  <c r="G145" i="59" s="1"/>
  <c r="H145" i="59"/>
  <c r="I145" i="59" s="1"/>
  <c r="K145" i="59"/>
  <c r="C144" i="59"/>
  <c r="D144" i="59"/>
  <c r="E144" i="59" s="1"/>
  <c r="F144" i="59"/>
  <c r="G144" i="59" s="1"/>
  <c r="H144" i="59"/>
  <c r="I144" i="59" s="1"/>
  <c r="K144" i="59"/>
  <c r="C143" i="59"/>
  <c r="D143" i="59"/>
  <c r="E143" i="59" s="1"/>
  <c r="F143" i="59"/>
  <c r="G143" i="59" s="1"/>
  <c r="H143" i="59"/>
  <c r="I143" i="59" s="1"/>
  <c r="K143" i="59"/>
  <c r="C142" i="59"/>
  <c r="D142" i="59"/>
  <c r="E142" i="59" s="1"/>
  <c r="F142" i="59"/>
  <c r="G142" i="59" s="1"/>
  <c r="H142" i="59"/>
  <c r="I142" i="59" s="1"/>
  <c r="K142" i="59"/>
  <c r="C141" i="59"/>
  <c r="D141" i="59"/>
  <c r="E141" i="59" s="1"/>
  <c r="F141" i="59"/>
  <c r="G141" i="59" s="1"/>
  <c r="H141" i="59"/>
  <c r="I141" i="59" s="1"/>
  <c r="K141" i="59"/>
  <c r="C140" i="59"/>
  <c r="D140" i="59"/>
  <c r="E140" i="59" s="1"/>
  <c r="F140" i="59"/>
  <c r="G140" i="59" s="1"/>
  <c r="H140" i="59"/>
  <c r="I140" i="59" s="1"/>
  <c r="K140" i="59"/>
  <c r="C139" i="59"/>
  <c r="D139" i="59"/>
  <c r="E139" i="59" s="1"/>
  <c r="F139" i="59"/>
  <c r="G139" i="59" s="1"/>
  <c r="H139" i="59"/>
  <c r="I139" i="59" s="1"/>
  <c r="K139" i="59"/>
  <c r="C138" i="59"/>
  <c r="D138" i="59"/>
  <c r="E138" i="59" s="1"/>
  <c r="F138" i="59"/>
  <c r="G138" i="59" s="1"/>
  <c r="H138" i="59"/>
  <c r="I138" i="59" s="1"/>
  <c r="K138" i="59"/>
  <c r="C137" i="59"/>
  <c r="D137" i="59"/>
  <c r="E137" i="59" s="1"/>
  <c r="F137" i="59"/>
  <c r="G137" i="59" s="1"/>
  <c r="H137" i="59"/>
  <c r="I137" i="59" s="1"/>
  <c r="K137" i="59"/>
  <c r="C136" i="59"/>
  <c r="D136" i="59"/>
  <c r="E136" i="59" s="1"/>
  <c r="F136" i="59"/>
  <c r="G136" i="59" s="1"/>
  <c r="H136" i="59"/>
  <c r="I136" i="59" s="1"/>
  <c r="K136" i="59"/>
  <c r="C135" i="59"/>
  <c r="D135" i="59"/>
  <c r="E135" i="59" s="1"/>
  <c r="F135" i="59"/>
  <c r="G135" i="59" s="1"/>
  <c r="H135" i="59"/>
  <c r="I135" i="59" s="1"/>
  <c r="K135" i="59"/>
  <c r="C134" i="59"/>
  <c r="D134" i="59"/>
  <c r="E134" i="59" s="1"/>
  <c r="F134" i="59"/>
  <c r="G134" i="59" s="1"/>
  <c r="H134" i="59"/>
  <c r="I134" i="59" s="1"/>
  <c r="K134" i="59"/>
  <c r="F133" i="59"/>
  <c r="G133" i="59" s="1"/>
  <c r="D133" i="59"/>
  <c r="E133" i="59" s="1"/>
  <c r="C133" i="59"/>
  <c r="H133" i="59"/>
  <c r="I133" i="59" s="1"/>
  <c r="K133" i="59"/>
  <c r="C132" i="59"/>
  <c r="D132" i="59"/>
  <c r="E132" i="59" s="1"/>
  <c r="F132" i="59"/>
  <c r="G132" i="59" s="1"/>
  <c r="H132" i="59"/>
  <c r="I132" i="59" s="1"/>
  <c r="K132" i="59"/>
  <c r="C131" i="59"/>
  <c r="D131" i="59"/>
  <c r="E131" i="59" s="1"/>
  <c r="F131" i="59"/>
  <c r="G131" i="59" s="1"/>
  <c r="H131" i="59"/>
  <c r="I131" i="59" s="1"/>
  <c r="K131" i="59"/>
  <c r="C130" i="59"/>
  <c r="D130" i="59"/>
  <c r="E130" i="59" s="1"/>
  <c r="F130" i="59"/>
  <c r="G130" i="59" s="1"/>
  <c r="H130" i="59"/>
  <c r="I130" i="59" s="1"/>
  <c r="K130" i="59"/>
  <c r="C129" i="59"/>
  <c r="D129" i="59"/>
  <c r="E129" i="59" s="1"/>
  <c r="F129" i="59"/>
  <c r="G129" i="59" s="1"/>
  <c r="H129" i="59"/>
  <c r="I129" i="59" s="1"/>
  <c r="K129" i="59"/>
  <c r="C128" i="59"/>
  <c r="D128" i="59"/>
  <c r="E128" i="59" s="1"/>
  <c r="F128" i="59"/>
  <c r="G128" i="59" s="1"/>
  <c r="H128" i="59"/>
  <c r="I128" i="59" s="1"/>
  <c r="K128" i="59"/>
  <c r="C127" i="59"/>
  <c r="D127" i="59"/>
  <c r="E127" i="59" s="1"/>
  <c r="F127" i="59"/>
  <c r="G127" i="59" s="1"/>
  <c r="H127" i="59"/>
  <c r="I127" i="59" s="1"/>
  <c r="K127" i="59"/>
  <c r="C126" i="59"/>
  <c r="D126" i="59"/>
  <c r="E126" i="59" s="1"/>
  <c r="F126" i="59"/>
  <c r="G126" i="59" s="1"/>
  <c r="H126" i="59"/>
  <c r="I126" i="59" s="1"/>
  <c r="K126" i="59"/>
  <c r="C125" i="59"/>
  <c r="D125" i="59"/>
  <c r="E125" i="59" s="1"/>
  <c r="F125" i="59"/>
  <c r="G125" i="59" s="1"/>
  <c r="H125" i="59"/>
  <c r="I125" i="59" s="1"/>
  <c r="K125" i="59"/>
  <c r="C124" i="59"/>
  <c r="D124" i="59"/>
  <c r="E124" i="59" s="1"/>
  <c r="F124" i="59"/>
  <c r="G124" i="59" s="1"/>
  <c r="H124" i="59"/>
  <c r="I124" i="59" s="1"/>
  <c r="K124" i="59"/>
  <c r="C123" i="59"/>
  <c r="D123" i="59"/>
  <c r="E123" i="59" s="1"/>
  <c r="F123" i="59"/>
  <c r="G123" i="59" s="1"/>
  <c r="H123" i="59"/>
  <c r="I123" i="59" s="1"/>
  <c r="K123" i="59"/>
  <c r="C122" i="59"/>
  <c r="D122" i="59"/>
  <c r="E122" i="59" s="1"/>
  <c r="F122" i="59"/>
  <c r="G122" i="59" s="1"/>
  <c r="H122" i="59"/>
  <c r="I122" i="59" s="1"/>
  <c r="K122" i="59"/>
  <c r="C121" i="59"/>
  <c r="D121" i="59"/>
  <c r="E121" i="59" s="1"/>
  <c r="F121" i="59"/>
  <c r="G121" i="59" s="1"/>
  <c r="H121" i="59"/>
  <c r="I121" i="59" s="1"/>
  <c r="K121" i="59"/>
  <c r="C120" i="59"/>
  <c r="D120" i="59"/>
  <c r="E120" i="59" s="1"/>
  <c r="F120" i="59"/>
  <c r="G120" i="59" s="1"/>
  <c r="H120" i="59"/>
  <c r="I120" i="59" s="1"/>
  <c r="K120" i="59"/>
  <c r="C119" i="59"/>
  <c r="D119" i="59"/>
  <c r="E119" i="59" s="1"/>
  <c r="F119" i="59"/>
  <c r="G119" i="59" s="1"/>
  <c r="H119" i="59"/>
  <c r="I119" i="59" s="1"/>
  <c r="K119" i="59"/>
  <c r="C118" i="59"/>
  <c r="D118" i="59"/>
  <c r="E118" i="59" s="1"/>
  <c r="F118" i="59"/>
  <c r="G118" i="59" s="1"/>
  <c r="H118" i="59"/>
  <c r="I118" i="59" s="1"/>
  <c r="K118" i="59"/>
  <c r="C117" i="59"/>
  <c r="D117" i="59"/>
  <c r="E117" i="59" s="1"/>
  <c r="F117" i="59"/>
  <c r="G117" i="59" s="1"/>
  <c r="H117" i="59"/>
  <c r="I117" i="59" s="1"/>
  <c r="K117" i="59"/>
  <c r="C116" i="59"/>
  <c r="D116" i="59"/>
  <c r="E116" i="59" s="1"/>
  <c r="F116" i="59"/>
  <c r="G116" i="59" s="1"/>
  <c r="H116" i="59"/>
  <c r="I116" i="59" s="1"/>
  <c r="K116" i="59"/>
  <c r="C115" i="59"/>
  <c r="D115" i="59"/>
  <c r="E115" i="59" s="1"/>
  <c r="F115" i="59"/>
  <c r="G115" i="59" s="1"/>
  <c r="H115" i="59"/>
  <c r="I115" i="59" s="1"/>
  <c r="K115" i="59"/>
  <c r="C114" i="59"/>
  <c r="D114" i="59"/>
  <c r="E114" i="59" s="1"/>
  <c r="F114" i="59"/>
  <c r="G114" i="59" s="1"/>
  <c r="H114" i="59"/>
  <c r="I114" i="59" s="1"/>
  <c r="K114" i="59"/>
  <c r="C113" i="59"/>
  <c r="D113" i="59"/>
  <c r="E113" i="59" s="1"/>
  <c r="F113" i="59"/>
  <c r="G113" i="59" s="1"/>
  <c r="H113" i="59"/>
  <c r="I113" i="59" s="1"/>
  <c r="K113" i="59"/>
  <c r="C112" i="59"/>
  <c r="D112" i="59"/>
  <c r="E112" i="59" s="1"/>
  <c r="F112" i="59"/>
  <c r="G112" i="59" s="1"/>
  <c r="H112" i="59"/>
  <c r="I112" i="59" s="1"/>
  <c r="K112" i="59"/>
  <c r="C111" i="59"/>
  <c r="D111" i="59"/>
  <c r="E111" i="59" s="1"/>
  <c r="F111" i="59"/>
  <c r="G111" i="59" s="1"/>
  <c r="H111" i="59"/>
  <c r="I111" i="59" s="1"/>
  <c r="K111" i="59"/>
  <c r="C110" i="59"/>
  <c r="D110" i="59"/>
  <c r="E110" i="59" s="1"/>
  <c r="F110" i="59"/>
  <c r="G110" i="59" s="1"/>
  <c r="H110" i="59"/>
  <c r="I110" i="59" s="1"/>
  <c r="K110" i="59"/>
  <c r="C109" i="59"/>
  <c r="D109" i="59"/>
  <c r="E109" i="59" s="1"/>
  <c r="F109" i="59"/>
  <c r="G109" i="59" s="1"/>
  <c r="H109" i="59"/>
  <c r="I109" i="59" s="1"/>
  <c r="K109" i="59"/>
  <c r="C108" i="59"/>
  <c r="D108" i="59"/>
  <c r="E108" i="59" s="1"/>
  <c r="F108" i="59"/>
  <c r="G108" i="59" s="1"/>
  <c r="H108" i="59"/>
  <c r="I108" i="59" s="1"/>
  <c r="K108" i="59"/>
  <c r="C107" i="59"/>
  <c r="D107" i="59"/>
  <c r="E107" i="59" s="1"/>
  <c r="F107" i="59"/>
  <c r="G107" i="59" s="1"/>
  <c r="H107" i="59"/>
  <c r="I107" i="59" s="1"/>
  <c r="K107" i="59"/>
  <c r="C106" i="59"/>
  <c r="D106" i="59"/>
  <c r="E106" i="59" s="1"/>
  <c r="F106" i="59"/>
  <c r="G106" i="59" s="1"/>
  <c r="H106" i="59"/>
  <c r="I106" i="59" s="1"/>
  <c r="K106" i="59"/>
  <c r="C105" i="59"/>
  <c r="D105" i="59"/>
  <c r="E105" i="59" s="1"/>
  <c r="F105" i="59"/>
  <c r="G105" i="59" s="1"/>
  <c r="H105" i="59"/>
  <c r="I105" i="59" s="1"/>
  <c r="K105" i="59"/>
  <c r="C104" i="59"/>
  <c r="D104" i="59"/>
  <c r="E104" i="59" s="1"/>
  <c r="F104" i="59"/>
  <c r="G104" i="59" s="1"/>
  <c r="H104" i="59"/>
  <c r="I104" i="59" s="1"/>
  <c r="K104" i="59"/>
  <c r="C103" i="59"/>
  <c r="D103" i="59"/>
  <c r="E103" i="59" s="1"/>
  <c r="F103" i="59"/>
  <c r="G103" i="59" s="1"/>
  <c r="H103" i="59"/>
  <c r="I103" i="59" s="1"/>
  <c r="K103" i="59"/>
  <c r="C102" i="59"/>
  <c r="D102" i="59"/>
  <c r="E102" i="59" s="1"/>
  <c r="F102" i="59"/>
  <c r="G102" i="59" s="1"/>
  <c r="H102" i="59"/>
  <c r="I102" i="59" s="1"/>
  <c r="K102" i="59"/>
  <c r="C101" i="59"/>
  <c r="D101" i="59"/>
  <c r="E101" i="59" s="1"/>
  <c r="F101" i="59"/>
  <c r="G101" i="59" s="1"/>
  <c r="H101" i="59"/>
  <c r="I101" i="59" s="1"/>
  <c r="K101" i="59"/>
  <c r="C100" i="59"/>
  <c r="D100" i="59"/>
  <c r="E100" i="59" s="1"/>
  <c r="F100" i="59"/>
  <c r="G100" i="59" s="1"/>
  <c r="H100" i="59"/>
  <c r="I100" i="59" s="1"/>
  <c r="K100" i="59"/>
  <c r="C99" i="59"/>
  <c r="D99" i="59"/>
  <c r="E99" i="59" s="1"/>
  <c r="F99" i="59"/>
  <c r="G99" i="59" s="1"/>
  <c r="H99" i="59"/>
  <c r="I99" i="59" s="1"/>
  <c r="K99" i="59"/>
  <c r="C98" i="59"/>
  <c r="D98" i="59"/>
  <c r="E98" i="59" s="1"/>
  <c r="F98" i="59"/>
  <c r="G98" i="59" s="1"/>
  <c r="H98" i="59"/>
  <c r="I98" i="59" s="1"/>
  <c r="K98" i="59"/>
  <c r="C97" i="59"/>
  <c r="D97" i="59"/>
  <c r="E97" i="59" s="1"/>
  <c r="F97" i="59"/>
  <c r="G97" i="59" s="1"/>
  <c r="H97" i="59"/>
  <c r="I97" i="59" s="1"/>
  <c r="K97" i="59"/>
  <c r="C96" i="59"/>
  <c r="D96" i="59"/>
  <c r="E96" i="59" s="1"/>
  <c r="F96" i="59"/>
  <c r="G96" i="59" s="1"/>
  <c r="H96" i="59"/>
  <c r="I96" i="59" s="1"/>
  <c r="K96" i="59"/>
  <c r="C95" i="59"/>
  <c r="D95" i="59"/>
  <c r="E95" i="59" s="1"/>
  <c r="F95" i="59"/>
  <c r="G95" i="59" s="1"/>
  <c r="H95" i="59"/>
  <c r="I95" i="59" s="1"/>
  <c r="K95" i="59"/>
  <c r="C94" i="59"/>
  <c r="D94" i="59"/>
  <c r="E94" i="59" s="1"/>
  <c r="F94" i="59"/>
  <c r="G94" i="59" s="1"/>
  <c r="H94" i="59"/>
  <c r="I94" i="59" s="1"/>
  <c r="K94" i="59"/>
  <c r="C93" i="59"/>
  <c r="D93" i="59"/>
  <c r="E93" i="59" s="1"/>
  <c r="F93" i="59"/>
  <c r="G93" i="59" s="1"/>
  <c r="H93" i="59"/>
  <c r="I93" i="59" s="1"/>
  <c r="K93" i="59"/>
  <c r="C92" i="59"/>
  <c r="D92" i="59"/>
  <c r="E92" i="59" s="1"/>
  <c r="F92" i="59"/>
  <c r="G92" i="59" s="1"/>
  <c r="H92" i="59"/>
  <c r="I92" i="59" s="1"/>
  <c r="K92" i="59"/>
  <c r="C91" i="59"/>
  <c r="D91" i="59"/>
  <c r="E91" i="59" s="1"/>
  <c r="F91" i="59"/>
  <c r="G91" i="59" s="1"/>
  <c r="H91" i="59"/>
  <c r="I91" i="59" s="1"/>
  <c r="K91" i="59"/>
  <c r="C90" i="59"/>
  <c r="D90" i="59"/>
  <c r="E90" i="59" s="1"/>
  <c r="F90" i="59"/>
  <c r="G90" i="59" s="1"/>
  <c r="H90" i="59"/>
  <c r="I90" i="59" s="1"/>
  <c r="K90" i="59"/>
  <c r="C89" i="59"/>
  <c r="D89" i="59"/>
  <c r="E89" i="59" s="1"/>
  <c r="F89" i="59"/>
  <c r="G89" i="59" s="1"/>
  <c r="H89" i="59"/>
  <c r="I89" i="59" s="1"/>
  <c r="K89" i="59"/>
  <c r="C88" i="59"/>
  <c r="D88" i="59"/>
  <c r="E88" i="59" s="1"/>
  <c r="F88" i="59"/>
  <c r="G88" i="59" s="1"/>
  <c r="H88" i="59"/>
  <c r="I88" i="59" s="1"/>
  <c r="K88" i="59"/>
  <c r="C87" i="59"/>
  <c r="D87" i="59"/>
  <c r="E87" i="59" s="1"/>
  <c r="F87" i="59"/>
  <c r="G87" i="59" s="1"/>
  <c r="H87" i="59"/>
  <c r="I87" i="59" s="1"/>
  <c r="K87" i="59"/>
  <c r="C86" i="59"/>
  <c r="D86" i="59"/>
  <c r="E86" i="59" s="1"/>
  <c r="F86" i="59"/>
  <c r="G86" i="59" s="1"/>
  <c r="H86" i="59"/>
  <c r="I86" i="59" s="1"/>
  <c r="K86" i="59"/>
  <c r="C85" i="59"/>
  <c r="D85" i="59"/>
  <c r="E85" i="59" s="1"/>
  <c r="F85" i="59"/>
  <c r="G85" i="59" s="1"/>
  <c r="H85" i="59"/>
  <c r="I85" i="59" s="1"/>
  <c r="K85" i="59"/>
  <c r="C84" i="59"/>
  <c r="D84" i="59"/>
  <c r="E84" i="59" s="1"/>
  <c r="F84" i="59"/>
  <c r="G84" i="59" s="1"/>
  <c r="H84" i="59"/>
  <c r="I84" i="59" s="1"/>
  <c r="K84" i="59"/>
  <c r="C83" i="59"/>
  <c r="D83" i="59"/>
  <c r="E83" i="59" s="1"/>
  <c r="F83" i="59"/>
  <c r="G83" i="59" s="1"/>
  <c r="H83" i="59"/>
  <c r="I83" i="59" s="1"/>
  <c r="K83" i="59"/>
  <c r="C82" i="59"/>
  <c r="D82" i="59"/>
  <c r="E82" i="59" s="1"/>
  <c r="F82" i="59"/>
  <c r="G82" i="59" s="1"/>
  <c r="H82" i="59"/>
  <c r="I82" i="59" s="1"/>
  <c r="K82" i="59"/>
  <c r="C81" i="59"/>
  <c r="D81" i="59"/>
  <c r="E81" i="59" s="1"/>
  <c r="F81" i="59"/>
  <c r="G81" i="59" s="1"/>
  <c r="H81" i="59"/>
  <c r="I81" i="59" s="1"/>
  <c r="K81" i="59"/>
  <c r="C80" i="59"/>
  <c r="D80" i="59"/>
  <c r="E80" i="59" s="1"/>
  <c r="F80" i="59"/>
  <c r="G80" i="59" s="1"/>
  <c r="H80" i="59"/>
  <c r="I80" i="59" s="1"/>
  <c r="K80" i="59"/>
  <c r="C79" i="59"/>
  <c r="D79" i="59"/>
  <c r="E79" i="59" s="1"/>
  <c r="F79" i="59"/>
  <c r="G79" i="59" s="1"/>
  <c r="H79" i="59"/>
  <c r="I79" i="59" s="1"/>
  <c r="K79" i="59"/>
  <c r="C78" i="59"/>
  <c r="D78" i="59"/>
  <c r="E78" i="59" s="1"/>
  <c r="F78" i="59"/>
  <c r="G78" i="59" s="1"/>
  <c r="H78" i="59"/>
  <c r="I78" i="59" s="1"/>
  <c r="K78" i="59"/>
  <c r="C77" i="59"/>
  <c r="D77" i="59"/>
  <c r="E77" i="59" s="1"/>
  <c r="F77" i="59"/>
  <c r="G77" i="59" s="1"/>
  <c r="H77" i="59"/>
  <c r="I77" i="59" s="1"/>
  <c r="K77" i="59"/>
  <c r="C76" i="59"/>
  <c r="D76" i="59"/>
  <c r="E76" i="59" s="1"/>
  <c r="F76" i="59"/>
  <c r="G76" i="59" s="1"/>
  <c r="H76" i="59"/>
  <c r="I76" i="59" s="1"/>
  <c r="K76" i="59"/>
  <c r="C75" i="59"/>
  <c r="D75" i="59"/>
  <c r="E75" i="59" s="1"/>
  <c r="F75" i="59"/>
  <c r="G75" i="59" s="1"/>
  <c r="H75" i="59"/>
  <c r="I75" i="59" s="1"/>
  <c r="K75" i="59"/>
  <c r="C74" i="59"/>
  <c r="D74" i="59"/>
  <c r="E74" i="59" s="1"/>
  <c r="F74" i="59"/>
  <c r="G74" i="59" s="1"/>
  <c r="H74" i="59"/>
  <c r="I74" i="59" s="1"/>
  <c r="K74" i="59"/>
  <c r="C73" i="59"/>
  <c r="D73" i="59"/>
  <c r="E73" i="59" s="1"/>
  <c r="F73" i="59"/>
  <c r="G73" i="59" s="1"/>
  <c r="H73" i="59"/>
  <c r="I73" i="59" s="1"/>
  <c r="K73" i="59"/>
  <c r="C72" i="59"/>
  <c r="D72" i="59"/>
  <c r="E72" i="59" s="1"/>
  <c r="F72" i="59"/>
  <c r="G72" i="59" s="1"/>
  <c r="H72" i="59"/>
  <c r="I72" i="59" s="1"/>
  <c r="K72" i="59"/>
  <c r="C71" i="59"/>
  <c r="D71" i="59"/>
  <c r="E71" i="59" s="1"/>
  <c r="F71" i="59"/>
  <c r="G71" i="59" s="1"/>
  <c r="H71" i="59"/>
  <c r="I71" i="59" s="1"/>
  <c r="K71" i="59"/>
  <c r="C70" i="59"/>
  <c r="D70" i="59"/>
  <c r="E70" i="59" s="1"/>
  <c r="F70" i="59"/>
  <c r="G70" i="59" s="1"/>
  <c r="H70" i="59"/>
  <c r="I70" i="59" s="1"/>
  <c r="K70" i="59"/>
  <c r="C69" i="59"/>
  <c r="D69" i="59"/>
  <c r="E69" i="59" s="1"/>
  <c r="F69" i="59"/>
  <c r="G69" i="59" s="1"/>
  <c r="H69" i="59"/>
  <c r="I69" i="59" s="1"/>
  <c r="K69" i="59"/>
  <c r="C68" i="59"/>
  <c r="D68" i="59"/>
  <c r="E68" i="59" s="1"/>
  <c r="F68" i="59"/>
  <c r="G68" i="59" s="1"/>
  <c r="H68" i="59"/>
  <c r="I68" i="59" s="1"/>
  <c r="K68" i="59"/>
  <c r="C67" i="59"/>
  <c r="D67" i="59"/>
  <c r="E67" i="59" s="1"/>
  <c r="F67" i="59"/>
  <c r="G67" i="59" s="1"/>
  <c r="H67" i="59"/>
  <c r="I67" i="59" s="1"/>
  <c r="K67" i="59"/>
  <c r="C66" i="59"/>
  <c r="D66" i="59"/>
  <c r="E66" i="59" s="1"/>
  <c r="F66" i="59"/>
  <c r="G66" i="59" s="1"/>
  <c r="H66" i="59"/>
  <c r="I66" i="59" s="1"/>
  <c r="K66" i="59"/>
  <c r="C64" i="59"/>
  <c r="C65" i="59"/>
  <c r="D64" i="59"/>
  <c r="E64" i="59" s="1"/>
  <c r="D65" i="59"/>
  <c r="E65" i="59" s="1"/>
  <c r="F64" i="59"/>
  <c r="G64" i="59" s="1"/>
  <c r="F65" i="59"/>
  <c r="G65" i="59" s="1"/>
  <c r="H64" i="59"/>
  <c r="I64" i="59" s="1"/>
  <c r="H65" i="59"/>
  <c r="I65" i="59" s="1"/>
  <c r="K64" i="59"/>
  <c r="K65" i="59"/>
  <c r="C63" i="59"/>
  <c r="D63" i="59"/>
  <c r="E63" i="59" s="1"/>
  <c r="F63" i="59"/>
  <c r="G63" i="59" s="1"/>
  <c r="H63" i="59"/>
  <c r="I63" i="59" s="1"/>
  <c r="K63" i="59"/>
  <c r="C62" i="59"/>
  <c r="D62" i="59"/>
  <c r="E62" i="59" s="1"/>
  <c r="F62" i="59"/>
  <c r="G62" i="59" s="1"/>
  <c r="H62" i="59"/>
  <c r="I62" i="59" s="1"/>
  <c r="K62" i="59"/>
  <c r="C61" i="59"/>
  <c r="D61" i="59"/>
  <c r="E61" i="59" s="1"/>
  <c r="F61" i="59"/>
  <c r="G61" i="59" s="1"/>
  <c r="H61" i="59"/>
  <c r="I61" i="59" s="1"/>
  <c r="K61" i="59"/>
  <c r="C60" i="59"/>
  <c r="D60" i="59"/>
  <c r="E60" i="59" s="1"/>
  <c r="F60" i="59"/>
  <c r="G60" i="59" s="1"/>
  <c r="H60" i="59"/>
  <c r="I60" i="59" s="1"/>
  <c r="K60" i="59"/>
  <c r="C59" i="59"/>
  <c r="D59" i="59"/>
  <c r="E59" i="59" s="1"/>
  <c r="F59" i="59"/>
  <c r="G59" i="59" s="1"/>
  <c r="H59" i="59"/>
  <c r="I59" i="59" s="1"/>
  <c r="K59" i="59"/>
  <c r="C58" i="59"/>
  <c r="D58" i="59"/>
  <c r="E58" i="59" s="1"/>
  <c r="F58" i="59"/>
  <c r="G58" i="59" s="1"/>
  <c r="H58" i="59"/>
  <c r="I58" i="59" s="1"/>
  <c r="K58" i="59"/>
  <c r="C57" i="59"/>
  <c r="D57" i="59"/>
  <c r="E57" i="59" s="1"/>
  <c r="F57" i="59"/>
  <c r="G57" i="59" s="1"/>
  <c r="H57" i="59"/>
  <c r="I57" i="59" s="1"/>
  <c r="K57" i="59"/>
  <c r="C56" i="59"/>
  <c r="D56" i="59"/>
  <c r="E56" i="59" s="1"/>
  <c r="F56" i="59"/>
  <c r="G56" i="59" s="1"/>
  <c r="H56" i="59"/>
  <c r="I56" i="59" s="1"/>
  <c r="K56" i="59"/>
  <c r="C55" i="59"/>
  <c r="D55" i="59"/>
  <c r="E55" i="59" s="1"/>
  <c r="F55" i="59"/>
  <c r="G55" i="59" s="1"/>
  <c r="H55" i="59"/>
  <c r="I55" i="59" s="1"/>
  <c r="K55" i="59"/>
  <c r="C54" i="59"/>
  <c r="D54" i="59"/>
  <c r="E54" i="59" s="1"/>
  <c r="F54" i="59"/>
  <c r="G54" i="59" s="1"/>
  <c r="H54" i="59"/>
  <c r="I54" i="59" s="1"/>
  <c r="K54" i="59"/>
  <c r="C53" i="59"/>
  <c r="D53" i="59"/>
  <c r="E53" i="59" s="1"/>
  <c r="F53" i="59"/>
  <c r="G53" i="59" s="1"/>
  <c r="H53" i="59"/>
  <c r="I53" i="59" s="1"/>
  <c r="K53" i="59"/>
  <c r="C52" i="59"/>
  <c r="D52" i="59"/>
  <c r="E52" i="59" s="1"/>
  <c r="F52" i="59"/>
  <c r="G52" i="59" s="1"/>
  <c r="H52" i="59"/>
  <c r="I52" i="59" s="1"/>
  <c r="K52" i="59"/>
  <c r="C51" i="59"/>
  <c r="D51" i="59"/>
  <c r="E51" i="59" s="1"/>
  <c r="F51" i="59"/>
  <c r="G51" i="59" s="1"/>
  <c r="H51" i="59"/>
  <c r="I51" i="59" s="1"/>
  <c r="K51" i="59"/>
  <c r="C50" i="59"/>
  <c r="D50" i="59"/>
  <c r="E50" i="59" s="1"/>
  <c r="F50" i="59"/>
  <c r="G50" i="59" s="1"/>
  <c r="H50" i="59"/>
  <c r="I50" i="59" s="1"/>
  <c r="K50" i="59"/>
  <c r="C49" i="59"/>
  <c r="D49" i="59"/>
  <c r="E49" i="59" s="1"/>
  <c r="F49" i="59"/>
  <c r="G49" i="59" s="1"/>
  <c r="H49" i="59"/>
  <c r="I49" i="59" s="1"/>
  <c r="K49" i="59"/>
  <c r="C48" i="59"/>
  <c r="D48" i="59"/>
  <c r="E48" i="59" s="1"/>
  <c r="F48" i="59"/>
  <c r="G48" i="59" s="1"/>
  <c r="H48" i="59"/>
  <c r="I48" i="59" s="1"/>
  <c r="K48" i="59"/>
  <c r="C47" i="59"/>
  <c r="D47" i="59"/>
  <c r="E47" i="59" s="1"/>
  <c r="F47" i="59"/>
  <c r="G47" i="59" s="1"/>
  <c r="H47" i="59"/>
  <c r="I47" i="59" s="1"/>
  <c r="K47" i="59"/>
  <c r="C46" i="59"/>
  <c r="D46" i="59"/>
  <c r="E46" i="59" s="1"/>
  <c r="F46" i="59"/>
  <c r="G46" i="59" s="1"/>
  <c r="H46" i="59"/>
  <c r="I46" i="59" s="1"/>
  <c r="K46" i="59"/>
  <c r="C45" i="59"/>
  <c r="D45" i="59"/>
  <c r="E45" i="59" s="1"/>
  <c r="F45" i="59"/>
  <c r="G45" i="59" s="1"/>
  <c r="H45" i="59"/>
  <c r="I45" i="59" s="1"/>
  <c r="K45" i="59"/>
  <c r="C44" i="59"/>
  <c r="D44" i="59"/>
  <c r="E44" i="59" s="1"/>
  <c r="F44" i="59"/>
  <c r="G44" i="59" s="1"/>
  <c r="H44" i="59"/>
  <c r="I44" i="59" s="1"/>
  <c r="K44" i="59"/>
  <c r="C43" i="59"/>
  <c r="D43" i="59"/>
  <c r="E43" i="59" s="1"/>
  <c r="F43" i="59"/>
  <c r="G43" i="59" s="1"/>
  <c r="H43" i="59"/>
  <c r="I43" i="59" s="1"/>
  <c r="K43" i="59"/>
  <c r="C42" i="59"/>
  <c r="D42" i="59"/>
  <c r="E42" i="59" s="1"/>
  <c r="F42" i="59"/>
  <c r="G42" i="59" s="1"/>
  <c r="H42" i="59"/>
  <c r="I42" i="59" s="1"/>
  <c r="K42" i="59"/>
  <c r="C41" i="59"/>
  <c r="D41" i="59"/>
  <c r="E41" i="59" s="1"/>
  <c r="F41" i="59"/>
  <c r="G41" i="59" s="1"/>
  <c r="H41" i="59"/>
  <c r="I41" i="59" s="1"/>
  <c r="K41" i="59"/>
  <c r="C40" i="59"/>
  <c r="D40" i="59"/>
  <c r="E40" i="59" s="1"/>
  <c r="F40" i="59"/>
  <c r="G40" i="59" s="1"/>
  <c r="H40" i="59"/>
  <c r="I40" i="59" s="1"/>
  <c r="K40" i="59"/>
  <c r="C39" i="59"/>
  <c r="D39" i="59"/>
  <c r="E39" i="59" s="1"/>
  <c r="F39" i="59"/>
  <c r="G39" i="59" s="1"/>
  <c r="H39" i="59"/>
  <c r="I39" i="59" s="1"/>
  <c r="K39" i="59"/>
  <c r="C38" i="59"/>
  <c r="D38" i="59"/>
  <c r="E38" i="59" s="1"/>
  <c r="F38" i="59"/>
  <c r="G38" i="59" s="1"/>
  <c r="H38" i="59"/>
  <c r="I38" i="59" s="1"/>
  <c r="K38" i="59"/>
  <c r="C37" i="59"/>
  <c r="D37" i="59"/>
  <c r="E37" i="59" s="1"/>
  <c r="F37" i="59"/>
  <c r="G37" i="59" s="1"/>
  <c r="H37" i="59"/>
  <c r="I37" i="59" s="1"/>
  <c r="K37" i="59"/>
  <c r="C36" i="59"/>
  <c r="D36" i="59"/>
  <c r="E36" i="59" s="1"/>
  <c r="F36" i="59"/>
  <c r="G36" i="59" s="1"/>
  <c r="H36" i="59"/>
  <c r="I36" i="59" s="1"/>
  <c r="K36" i="59"/>
  <c r="C35" i="59"/>
  <c r="D35" i="59"/>
  <c r="E35" i="59" s="1"/>
  <c r="F35" i="59"/>
  <c r="G35" i="59" s="1"/>
  <c r="H35" i="59"/>
  <c r="I35" i="59" s="1"/>
  <c r="K35" i="59"/>
  <c r="C34" i="59"/>
  <c r="D34" i="59"/>
  <c r="E34" i="59" s="1"/>
  <c r="F34" i="59"/>
  <c r="G34" i="59" s="1"/>
  <c r="H34" i="59"/>
  <c r="I34" i="59" s="1"/>
  <c r="K34" i="59"/>
  <c r="C33" i="59"/>
  <c r="D33" i="59"/>
  <c r="E33" i="59" s="1"/>
  <c r="F33" i="59"/>
  <c r="G33" i="59" s="1"/>
  <c r="H33" i="59"/>
  <c r="I33" i="59" s="1"/>
  <c r="K33" i="59"/>
  <c r="C32" i="59"/>
  <c r="D32" i="59"/>
  <c r="E32" i="59" s="1"/>
  <c r="F32" i="59"/>
  <c r="G32" i="59" s="1"/>
  <c r="H32" i="59"/>
  <c r="I32" i="59" s="1"/>
  <c r="K32" i="59"/>
  <c r="C31" i="59"/>
  <c r="D31" i="59"/>
  <c r="E31" i="59" s="1"/>
  <c r="F31" i="59"/>
  <c r="G31" i="59" s="1"/>
  <c r="H31" i="59"/>
  <c r="I31" i="59" s="1"/>
  <c r="K31" i="59"/>
  <c r="C30" i="59"/>
  <c r="D30" i="59"/>
  <c r="E30" i="59" s="1"/>
  <c r="F30" i="59"/>
  <c r="G30" i="59" s="1"/>
  <c r="H30" i="59"/>
  <c r="I30" i="59" s="1"/>
  <c r="K30" i="59"/>
  <c r="C29" i="59"/>
  <c r="D29" i="59"/>
  <c r="E29" i="59" s="1"/>
  <c r="F29" i="59"/>
  <c r="G29" i="59" s="1"/>
  <c r="H29" i="59"/>
  <c r="I29" i="59" s="1"/>
  <c r="K29" i="59"/>
  <c r="C28" i="59"/>
  <c r="D28" i="59"/>
  <c r="E28" i="59" s="1"/>
  <c r="F28" i="59"/>
  <c r="G28" i="59" s="1"/>
  <c r="H28" i="59"/>
  <c r="I28" i="59" s="1"/>
  <c r="K28" i="59"/>
  <c r="C27" i="59"/>
  <c r="D27" i="59"/>
  <c r="E27" i="59" s="1"/>
  <c r="F27" i="59"/>
  <c r="G27" i="59" s="1"/>
  <c r="H27" i="59"/>
  <c r="I27" i="59" s="1"/>
  <c r="K27" i="59"/>
  <c r="G11" i="60"/>
  <c r="C26" i="59"/>
  <c r="D26" i="59"/>
  <c r="E26" i="59" s="1"/>
  <c r="F26" i="59"/>
  <c r="G26" i="59" s="1"/>
  <c r="H26" i="59"/>
  <c r="I26" i="59" s="1"/>
  <c r="K26" i="59"/>
  <c r="C25" i="59"/>
  <c r="D25" i="59"/>
  <c r="E25" i="59" s="1"/>
  <c r="F25" i="59"/>
  <c r="G25" i="59" s="1"/>
  <c r="H25" i="59"/>
  <c r="I25" i="59" s="1"/>
  <c r="K25" i="59"/>
  <c r="C24" i="59"/>
  <c r="D24" i="59"/>
  <c r="E24" i="59" s="1"/>
  <c r="F24" i="59"/>
  <c r="G24" i="59" s="1"/>
  <c r="H24" i="59"/>
  <c r="I24" i="59" s="1"/>
  <c r="K24" i="59"/>
  <c r="C23" i="59"/>
  <c r="D23" i="59"/>
  <c r="E23" i="59" s="1"/>
  <c r="F23" i="59"/>
  <c r="G23" i="59" s="1"/>
  <c r="H23" i="59"/>
  <c r="I23" i="59" s="1"/>
  <c r="K23" i="59"/>
  <c r="C22" i="59"/>
  <c r="D22" i="59"/>
  <c r="E22" i="59" s="1"/>
  <c r="F22" i="59"/>
  <c r="G22" i="59" s="1"/>
  <c r="H22" i="59"/>
  <c r="I22" i="59" s="1"/>
  <c r="C21" i="59"/>
  <c r="D21" i="59"/>
  <c r="E21" i="59" s="1"/>
  <c r="F21" i="59"/>
  <c r="G21" i="59" s="1"/>
  <c r="H21" i="59"/>
  <c r="I21" i="59" s="1"/>
  <c r="K21" i="59"/>
  <c r="C20" i="59"/>
  <c r="D20" i="59"/>
  <c r="E20" i="59" s="1"/>
  <c r="F20" i="59"/>
  <c r="G20" i="59" s="1"/>
  <c r="H20" i="59"/>
  <c r="I20" i="59" s="1"/>
  <c r="K20" i="59"/>
  <c r="C19" i="59"/>
  <c r="D19" i="59"/>
  <c r="E19" i="59" s="1"/>
  <c r="F19" i="59"/>
  <c r="G19" i="59" s="1"/>
  <c r="H19" i="59"/>
  <c r="I19" i="59" s="1"/>
  <c r="K19" i="59"/>
  <c r="C18" i="59"/>
  <c r="D18" i="59"/>
  <c r="E18" i="59" s="1"/>
  <c r="F18" i="59"/>
  <c r="G18" i="59" s="1"/>
  <c r="H18" i="59"/>
  <c r="I18" i="59" s="1"/>
  <c r="K18" i="59"/>
  <c r="C17" i="59"/>
  <c r="D17" i="59"/>
  <c r="E17" i="59" s="1"/>
  <c r="F17" i="59"/>
  <c r="G17" i="59" s="1"/>
  <c r="H17" i="59"/>
  <c r="I17" i="59" s="1"/>
  <c r="K17" i="59"/>
  <c r="C16" i="59"/>
  <c r="D16" i="59"/>
  <c r="E16" i="59" s="1"/>
  <c r="F16" i="59"/>
  <c r="G16" i="59" s="1"/>
  <c r="H16" i="59"/>
  <c r="I16" i="59" s="1"/>
  <c r="K16" i="59"/>
  <c r="C15" i="59"/>
  <c r="D15" i="59"/>
  <c r="E15" i="59" s="1"/>
  <c r="F15" i="59"/>
  <c r="G15" i="59" s="1"/>
  <c r="H15" i="59"/>
  <c r="I15" i="59" s="1"/>
  <c r="K15" i="59"/>
  <c r="C14" i="59"/>
  <c r="D14" i="59"/>
  <c r="E14" i="59" s="1"/>
  <c r="F14" i="59"/>
  <c r="G14" i="59" s="1"/>
  <c r="H14" i="59"/>
  <c r="I14" i="59" s="1"/>
  <c r="K14" i="59"/>
  <c r="C13" i="59"/>
  <c r="D13" i="59"/>
  <c r="E13" i="59" s="1"/>
  <c r="F13" i="59"/>
  <c r="G13" i="59" s="1"/>
  <c r="H13" i="59"/>
  <c r="I13" i="59" s="1"/>
  <c r="K13" i="59"/>
  <c r="C12" i="59"/>
  <c r="D12" i="59"/>
  <c r="E12" i="59" s="1"/>
  <c r="F12" i="59"/>
  <c r="G12" i="59" s="1"/>
  <c r="H12" i="59"/>
  <c r="I12" i="59" s="1"/>
  <c r="K12" i="59"/>
  <c r="C11" i="59"/>
  <c r="D11" i="59"/>
  <c r="E11" i="59" s="1"/>
  <c r="F11" i="59"/>
  <c r="G11" i="59" s="1"/>
  <c r="H11" i="59"/>
  <c r="I11" i="59" s="1"/>
  <c r="K11" i="59"/>
  <c r="C10" i="59"/>
  <c r="D10" i="59"/>
  <c r="E10" i="59" s="1"/>
  <c r="F10" i="59"/>
  <c r="G10" i="59" s="1"/>
  <c r="H10" i="59"/>
  <c r="I10" i="59" s="1"/>
  <c r="K10" i="59"/>
  <c r="C9" i="59"/>
  <c r="D9" i="59"/>
  <c r="E9" i="59" s="1"/>
  <c r="F9" i="59"/>
  <c r="G9" i="59" s="1"/>
  <c r="H9" i="59"/>
  <c r="I9" i="59" s="1"/>
  <c r="K9" i="59"/>
  <c r="C8" i="59"/>
  <c r="D8" i="59"/>
  <c r="E8" i="59" s="1"/>
  <c r="F8" i="59"/>
  <c r="G8" i="59" s="1"/>
  <c r="H8" i="59"/>
  <c r="I8" i="59" s="1"/>
  <c r="K8" i="59"/>
  <c r="C7" i="59"/>
  <c r="D7" i="59"/>
  <c r="E7" i="59" s="1"/>
  <c r="F7" i="59"/>
  <c r="G7" i="59" s="1"/>
  <c r="H7" i="59"/>
  <c r="I7" i="59" s="1"/>
  <c r="K7" i="59"/>
  <c r="C6" i="59"/>
  <c r="D6" i="59"/>
  <c r="E6" i="59" s="1"/>
  <c r="F6" i="59"/>
  <c r="G6" i="59" s="1"/>
  <c r="H6" i="59"/>
  <c r="I6" i="59" s="1"/>
  <c r="K6" i="59"/>
  <c r="C5" i="59"/>
  <c r="D5" i="59"/>
  <c r="E5" i="59" s="1"/>
  <c r="F5" i="59"/>
  <c r="G5" i="59" s="1"/>
  <c r="H5" i="59"/>
  <c r="I5" i="59" s="1"/>
  <c r="K5" i="59"/>
  <c r="C4" i="59"/>
  <c r="D4" i="59"/>
  <c r="E4" i="59" s="1"/>
  <c r="F4" i="59"/>
  <c r="G4" i="59" s="1"/>
  <c r="H4" i="59"/>
  <c r="I4" i="59" s="1"/>
  <c r="K4" i="59"/>
  <c r="C3" i="59"/>
  <c r="D3" i="59"/>
  <c r="E3" i="59" s="1"/>
  <c r="F3" i="59"/>
  <c r="G3" i="59" s="1"/>
  <c r="H3" i="59"/>
  <c r="I3" i="59" s="1"/>
  <c r="K3" i="59"/>
  <c r="W6" i="59"/>
  <c r="W7" i="59"/>
  <c r="W8" i="59"/>
  <c r="W9" i="59"/>
  <c r="W10" i="59"/>
  <c r="W11" i="59"/>
  <c r="W12" i="59"/>
  <c r="W5" i="59"/>
  <c r="U6" i="59"/>
  <c r="U7" i="59"/>
  <c r="U8" i="59"/>
  <c r="U9" i="59"/>
  <c r="U10" i="59"/>
  <c r="U11" i="59"/>
  <c r="U12" i="59"/>
  <c r="U5" i="59"/>
  <c r="H2" i="59"/>
  <c r="F2" i="59"/>
  <c r="G2" i="59" s="1"/>
  <c r="D2" i="59"/>
  <c r="E2" i="59" s="1"/>
  <c r="K2" i="59"/>
  <c r="C2" i="59"/>
  <c r="G106" i="60"/>
  <c r="G193" i="60"/>
  <c r="G24" i="60"/>
  <c r="F117" i="61"/>
  <c r="F120" i="61"/>
  <c r="F16" i="61"/>
  <c r="F98" i="61"/>
  <c r="G125" i="60"/>
  <c r="G128" i="60"/>
  <c r="F8" i="61"/>
  <c r="F10" i="61"/>
  <c r="F11" i="61"/>
  <c r="F6" i="61"/>
  <c r="F13" i="61"/>
  <c r="G244" i="60"/>
  <c r="F236" i="61"/>
  <c r="F186" i="61"/>
  <c r="G194" i="60"/>
  <c r="G241" i="60"/>
  <c r="F233" i="61"/>
  <c r="F231" i="61"/>
  <c r="G239" i="60"/>
  <c r="F232" i="61"/>
  <c r="F239" i="61"/>
  <c r="F242" i="61"/>
  <c r="F133" i="61"/>
  <c r="G36" i="60"/>
  <c r="G21" i="60"/>
  <c r="G37" i="60"/>
  <c r="G15" i="60"/>
  <c r="F238" i="61"/>
  <c r="F21" i="61"/>
  <c r="F241" i="61"/>
  <c r="F230" i="61"/>
  <c r="F193" i="61"/>
  <c r="F37" i="61"/>
  <c r="F15" i="61"/>
  <c r="F235" i="61"/>
  <c r="F103" i="61"/>
  <c r="F27" i="61"/>
  <c r="G249" i="60"/>
  <c r="G238" i="60"/>
  <c r="G201" i="60"/>
  <c r="G45" i="60"/>
  <c r="G23" i="60"/>
  <c r="G111" i="60"/>
  <c r="G251" i="60"/>
  <c r="G242" i="60"/>
  <c r="G77" i="60"/>
  <c r="G250" i="60"/>
  <c r="G240" i="60"/>
  <c r="G221" i="60"/>
  <c r="G59" i="60"/>
  <c r="F234" i="61"/>
  <c r="F22" i="61"/>
  <c r="F51" i="61"/>
  <c r="F237" i="61"/>
  <c r="F110" i="61"/>
  <c r="F28" i="61"/>
  <c r="F240" i="61"/>
  <c r="F7" i="61"/>
  <c r="G245" i="60"/>
  <c r="G118" i="60"/>
  <c r="G248" i="60"/>
  <c r="G155" i="60"/>
  <c r="G247" i="60"/>
  <c r="G43" i="60"/>
  <c r="G19" i="60"/>
  <c r="G246" i="60"/>
  <c r="G141" i="60"/>
  <c r="F243" i="61"/>
  <c r="F69" i="61"/>
  <c r="G243" i="60"/>
  <c r="G29" i="60"/>
  <c r="G35" i="60"/>
  <c r="G30" i="60"/>
  <c r="F32" i="61"/>
  <c r="F33" i="61"/>
  <c r="F34" i="61"/>
  <c r="G178" i="60"/>
  <c r="G231" i="60"/>
  <c r="G236" i="60"/>
  <c r="G26" i="60"/>
  <c r="G18" i="60"/>
  <c r="F226" i="61"/>
  <c r="F12" i="61"/>
  <c r="G20" i="60"/>
  <c r="F170" i="61"/>
  <c r="G129" i="60"/>
  <c r="F228" i="61"/>
  <c r="F18" i="61"/>
  <c r="F121" i="61"/>
  <c r="F23" i="61"/>
  <c r="F116" i="61"/>
  <c r="G124" i="60"/>
  <c r="G31" i="60"/>
  <c r="G186" i="60"/>
  <c r="G184" i="60"/>
  <c r="G22" i="60"/>
  <c r="G140" i="60"/>
  <c r="F178" i="61"/>
  <c r="F176" i="61"/>
  <c r="F217" i="61"/>
  <c r="F14" i="61"/>
  <c r="F119" i="61"/>
  <c r="G127" i="60"/>
  <c r="G54" i="60"/>
  <c r="F46" i="61"/>
  <c r="G212" i="60"/>
  <c r="F185" i="61"/>
  <c r="F204" i="61"/>
  <c r="F5" i="61"/>
  <c r="G13" i="60"/>
  <c r="D9" i="57"/>
  <c r="E9" i="57"/>
  <c r="F9" i="57"/>
  <c r="G9" i="57"/>
  <c r="H9" i="57"/>
  <c r="I9" i="57"/>
  <c r="J9" i="57"/>
  <c r="D10" i="57"/>
  <c r="E10" i="57"/>
  <c r="F10" i="57"/>
  <c r="G10" i="57"/>
  <c r="H10" i="57"/>
  <c r="I10" i="57"/>
  <c r="J10" i="57"/>
  <c r="D11" i="57"/>
  <c r="E11" i="57"/>
  <c r="F11" i="57"/>
  <c r="G11" i="57"/>
  <c r="H11" i="57"/>
  <c r="I11" i="57"/>
  <c r="J11" i="57"/>
  <c r="D12" i="57"/>
  <c r="E12" i="57"/>
  <c r="F12" i="57"/>
  <c r="G12" i="57"/>
  <c r="H12" i="57"/>
  <c r="I12" i="57"/>
  <c r="J12" i="57"/>
  <c r="D13" i="57"/>
  <c r="E13" i="57"/>
  <c r="F13" i="57"/>
  <c r="G13" i="57"/>
  <c r="H13" i="57"/>
  <c r="I13" i="57"/>
  <c r="J13" i="57"/>
  <c r="D14" i="57"/>
  <c r="E14" i="57"/>
  <c r="F14" i="57"/>
  <c r="G14" i="57"/>
  <c r="H14" i="57"/>
  <c r="I14" i="57"/>
  <c r="J14" i="57"/>
  <c r="D15" i="57"/>
  <c r="E15" i="57"/>
  <c r="F15" i="57"/>
  <c r="G15" i="57"/>
  <c r="H15" i="57"/>
  <c r="I15" i="57"/>
  <c r="J15" i="57"/>
  <c r="J8" i="57"/>
  <c r="I8" i="57"/>
  <c r="H8" i="57"/>
  <c r="G8" i="57"/>
  <c r="F8" i="57"/>
  <c r="E8" i="57"/>
  <c r="D8" i="57"/>
  <c r="C9" i="57"/>
  <c r="C10" i="57"/>
  <c r="C11" i="57"/>
  <c r="C12" i="57"/>
  <c r="C13" i="57"/>
  <c r="C14" i="57"/>
  <c r="C15" i="57"/>
  <c r="C8" i="57"/>
  <c r="F171" i="61"/>
  <c r="F165" i="61"/>
  <c r="F65" i="61"/>
  <c r="F127" i="61"/>
  <c r="F47" i="61"/>
  <c r="F183" i="61"/>
  <c r="F91" i="61"/>
  <c r="G91" i="60"/>
  <c r="F83" i="61"/>
  <c r="G173" i="60"/>
  <c r="G73" i="60"/>
  <c r="G135" i="60"/>
  <c r="G55" i="60"/>
  <c r="G191" i="60"/>
  <c r="G99" i="60"/>
  <c r="G16" i="60"/>
  <c r="G179" i="60"/>
  <c r="G14" i="60"/>
  <c r="F168" i="61"/>
  <c r="F106" i="61"/>
  <c r="F199" i="61"/>
  <c r="F152" i="61"/>
  <c r="F104" i="61"/>
  <c r="F187" i="61"/>
  <c r="F102" i="61"/>
  <c r="G137" i="60"/>
  <c r="F129" i="61"/>
  <c r="G164" i="60"/>
  <c r="G114" i="60"/>
  <c r="G207" i="60"/>
  <c r="G112" i="60"/>
  <c r="G195" i="60"/>
  <c r="G110" i="60"/>
  <c r="F175" i="61"/>
  <c r="F202" i="61"/>
  <c r="F203" i="61"/>
  <c r="F190" i="61"/>
  <c r="F96" i="61"/>
  <c r="F184" i="61"/>
  <c r="F94" i="61"/>
  <c r="F115" i="61"/>
  <c r="F195" i="61"/>
  <c r="G109" i="60"/>
  <c r="F101" i="61"/>
  <c r="G138" i="60"/>
  <c r="F130" i="61"/>
  <c r="G115" i="60"/>
  <c r="F107" i="61"/>
  <c r="G133" i="60"/>
  <c r="F125" i="61"/>
  <c r="G27" i="60"/>
  <c r="F19" i="61"/>
  <c r="G146" i="60"/>
  <c r="G79" i="60"/>
  <c r="F71" i="61"/>
  <c r="G131" i="60"/>
  <c r="F123" i="61"/>
  <c r="G121" i="60"/>
  <c r="F113" i="61"/>
  <c r="G211" i="60"/>
  <c r="G198" i="60"/>
  <c r="G210" i="60"/>
  <c r="G104" i="60"/>
  <c r="G183" i="60"/>
  <c r="G192" i="60"/>
  <c r="G102" i="60"/>
  <c r="G123" i="60"/>
  <c r="G203" i="60"/>
  <c r="F43" i="61"/>
  <c r="F49" i="61"/>
  <c r="F59" i="61"/>
  <c r="F196" i="61"/>
  <c r="F198" i="61"/>
  <c r="F200" i="61"/>
  <c r="G122" i="60"/>
  <c r="F114" i="61"/>
  <c r="G84" i="60"/>
  <c r="F76" i="61"/>
  <c r="G80" i="60"/>
  <c r="F72" i="61"/>
  <c r="G145" i="60"/>
  <c r="G204" i="60"/>
  <c r="G57" i="60"/>
  <c r="G174" i="60"/>
  <c r="G51" i="60"/>
  <c r="G208" i="60"/>
  <c r="G206" i="60"/>
  <c r="G67" i="60"/>
  <c r="C80" i="55"/>
  <c r="C81" i="55"/>
  <c r="C82" i="55"/>
  <c r="C83" i="55"/>
  <c r="C84" i="55"/>
  <c r="C85" i="55"/>
  <c r="C86" i="55"/>
  <c r="C87" i="55"/>
  <c r="C88" i="55"/>
  <c r="C89" i="55"/>
  <c r="C90" i="55"/>
  <c r="C91" i="55"/>
  <c r="C92" i="55"/>
  <c r="C93" i="55"/>
  <c r="C94" i="55"/>
  <c r="C95" i="55"/>
  <c r="C96" i="55"/>
  <c r="C97" i="55"/>
  <c r="C98" i="55"/>
  <c r="C99" i="55"/>
  <c r="D80" i="55"/>
  <c r="D81" i="55"/>
  <c r="D82" i="55"/>
  <c r="D83" i="55"/>
  <c r="D84" i="55"/>
  <c r="D85" i="55"/>
  <c r="D86" i="55"/>
  <c r="D87" i="55"/>
  <c r="D88" i="55"/>
  <c r="D89" i="55"/>
  <c r="D90" i="55"/>
  <c r="D91" i="55"/>
  <c r="D92" i="55"/>
  <c r="D93" i="55"/>
  <c r="D94" i="55"/>
  <c r="D95" i="55"/>
  <c r="D96" i="55"/>
  <c r="D97" i="55"/>
  <c r="D98" i="55"/>
  <c r="D99" i="55"/>
  <c r="E80" i="55"/>
  <c r="E81" i="55"/>
  <c r="E82" i="55"/>
  <c r="E83" i="55"/>
  <c r="E84" i="55"/>
  <c r="E85" i="55"/>
  <c r="E86" i="55"/>
  <c r="E87" i="55"/>
  <c r="E88" i="55"/>
  <c r="E89" i="55"/>
  <c r="E90" i="55"/>
  <c r="E91" i="55"/>
  <c r="E92" i="55"/>
  <c r="E93" i="55"/>
  <c r="E94" i="55"/>
  <c r="E95" i="55"/>
  <c r="E96" i="55"/>
  <c r="E97" i="55"/>
  <c r="E98" i="55"/>
  <c r="E99" i="55"/>
  <c r="F80" i="55"/>
  <c r="F81" i="55"/>
  <c r="F82" i="55"/>
  <c r="F83" i="55"/>
  <c r="F84" i="55"/>
  <c r="F85" i="55"/>
  <c r="F86" i="55"/>
  <c r="F87" i="55"/>
  <c r="F88" i="55"/>
  <c r="F89" i="55"/>
  <c r="F90" i="55"/>
  <c r="F91" i="55"/>
  <c r="F92" i="55"/>
  <c r="F93" i="55"/>
  <c r="F94" i="55"/>
  <c r="F95" i="55"/>
  <c r="F96" i="55"/>
  <c r="F97" i="55"/>
  <c r="F98" i="55"/>
  <c r="F99" i="55"/>
  <c r="C45" i="55"/>
  <c r="D45" i="55"/>
  <c r="E45" i="55"/>
  <c r="F45" i="55"/>
  <c r="C46" i="55"/>
  <c r="D46" i="55"/>
  <c r="E46" i="55"/>
  <c r="F46" i="55"/>
  <c r="C47" i="55"/>
  <c r="D47" i="55"/>
  <c r="E47" i="55"/>
  <c r="F47" i="55"/>
  <c r="C48" i="55"/>
  <c r="D48" i="55"/>
  <c r="E48" i="55"/>
  <c r="F48" i="55"/>
  <c r="C49" i="55"/>
  <c r="D49" i="55"/>
  <c r="E49" i="55"/>
  <c r="F49" i="55"/>
  <c r="C50" i="55"/>
  <c r="D50" i="55"/>
  <c r="E50" i="55"/>
  <c r="F50" i="55"/>
  <c r="C51" i="55"/>
  <c r="D51" i="55"/>
  <c r="E51" i="55"/>
  <c r="F51" i="55"/>
  <c r="C52" i="55"/>
  <c r="D52" i="55"/>
  <c r="E52" i="55"/>
  <c r="F52" i="55"/>
  <c r="C53" i="55"/>
  <c r="D53" i="55"/>
  <c r="E53" i="55"/>
  <c r="F53" i="55"/>
  <c r="C54" i="55"/>
  <c r="D54" i="55"/>
  <c r="E54" i="55"/>
  <c r="F54" i="55"/>
  <c r="C55" i="55"/>
  <c r="D55" i="55"/>
  <c r="E55" i="55"/>
  <c r="F55" i="55"/>
  <c r="C56" i="55"/>
  <c r="D56" i="55"/>
  <c r="E56" i="55"/>
  <c r="F56" i="55"/>
  <c r="C57" i="55"/>
  <c r="D57" i="55"/>
  <c r="E57" i="55"/>
  <c r="F57" i="55"/>
  <c r="C58" i="55"/>
  <c r="D58" i="55"/>
  <c r="E58" i="55"/>
  <c r="F58" i="55"/>
  <c r="C59" i="55"/>
  <c r="D59" i="55"/>
  <c r="E59" i="55"/>
  <c r="F59" i="55"/>
  <c r="C60" i="55"/>
  <c r="D60" i="55"/>
  <c r="E60" i="55"/>
  <c r="F60" i="55"/>
  <c r="C61" i="55"/>
  <c r="D61" i="55"/>
  <c r="E61" i="55"/>
  <c r="F61" i="55"/>
  <c r="C62" i="55"/>
  <c r="D62" i="55"/>
  <c r="E62" i="55"/>
  <c r="F62" i="55"/>
  <c r="C63" i="55"/>
  <c r="D63" i="55"/>
  <c r="E63" i="55"/>
  <c r="F63" i="55"/>
  <c r="C64" i="55"/>
  <c r="D64" i="55"/>
  <c r="E64" i="55"/>
  <c r="F64" i="55"/>
  <c r="C65" i="55"/>
  <c r="D65" i="55"/>
  <c r="E65" i="55"/>
  <c r="F65" i="55"/>
  <c r="C66" i="55"/>
  <c r="D66" i="55"/>
  <c r="E66" i="55"/>
  <c r="F66" i="55"/>
  <c r="C67" i="55"/>
  <c r="D67" i="55"/>
  <c r="E67" i="55"/>
  <c r="F67" i="55"/>
  <c r="C68" i="55"/>
  <c r="D68" i="55"/>
  <c r="E68" i="55"/>
  <c r="F68" i="55"/>
  <c r="C69" i="55"/>
  <c r="D69" i="55"/>
  <c r="E69" i="55"/>
  <c r="F69" i="55"/>
  <c r="C70" i="55"/>
  <c r="D70" i="55"/>
  <c r="E70" i="55"/>
  <c r="F70" i="55"/>
  <c r="C71" i="55"/>
  <c r="D71" i="55"/>
  <c r="E71" i="55"/>
  <c r="F71" i="55"/>
  <c r="C72" i="55"/>
  <c r="D72" i="55"/>
  <c r="E72" i="55"/>
  <c r="F72" i="55"/>
  <c r="C73" i="55"/>
  <c r="D73" i="55"/>
  <c r="E73" i="55"/>
  <c r="F73" i="55"/>
  <c r="C74" i="55"/>
  <c r="D74" i="55"/>
  <c r="E74" i="55"/>
  <c r="F74" i="55"/>
  <c r="C75" i="55"/>
  <c r="D75" i="55"/>
  <c r="E75" i="55"/>
  <c r="F75" i="55"/>
  <c r="C76" i="55"/>
  <c r="D76" i="55"/>
  <c r="E76" i="55"/>
  <c r="F76" i="55"/>
  <c r="C77" i="55"/>
  <c r="D77" i="55"/>
  <c r="E77" i="55"/>
  <c r="F77" i="55"/>
  <c r="C78" i="55"/>
  <c r="D78" i="55"/>
  <c r="E78" i="55"/>
  <c r="F78" i="55"/>
  <c r="C79" i="55"/>
  <c r="D79" i="55"/>
  <c r="E79" i="55"/>
  <c r="F79" i="55"/>
  <c r="C8" i="55"/>
  <c r="C9" i="55"/>
  <c r="C10" i="55"/>
  <c r="C11" i="55"/>
  <c r="C12" i="55"/>
  <c r="C13" i="55"/>
  <c r="C14" i="55"/>
  <c r="C15" i="55"/>
  <c r="C16" i="55"/>
  <c r="C17" i="55"/>
  <c r="C18" i="55"/>
  <c r="C19" i="55"/>
  <c r="C20" i="55"/>
  <c r="C21" i="55"/>
  <c r="C22" i="55"/>
  <c r="C23" i="55"/>
  <c r="C24" i="55"/>
  <c r="C25" i="55"/>
  <c r="C26" i="55"/>
  <c r="C27" i="55"/>
  <c r="C28" i="55"/>
  <c r="C29" i="55"/>
  <c r="C30" i="55"/>
  <c r="C31" i="55"/>
  <c r="C32" i="55"/>
  <c r="C33" i="55"/>
  <c r="C34" i="55"/>
  <c r="C35" i="55"/>
  <c r="C36" i="55"/>
  <c r="C37" i="55"/>
  <c r="C38" i="55"/>
  <c r="C39" i="55"/>
  <c r="C40" i="55"/>
  <c r="C41" i="55"/>
  <c r="C42" i="55"/>
  <c r="C43" i="55"/>
  <c r="C44" i="55"/>
  <c r="D8" i="55"/>
  <c r="D9" i="55"/>
  <c r="D10" i="55"/>
  <c r="D11" i="55"/>
  <c r="D12" i="55"/>
  <c r="D13" i="55"/>
  <c r="D14" i="55"/>
  <c r="D15" i="55"/>
  <c r="D16" i="55"/>
  <c r="D17" i="55"/>
  <c r="D18" i="55"/>
  <c r="D19" i="55"/>
  <c r="D20" i="55"/>
  <c r="D21" i="55"/>
  <c r="D22" i="55"/>
  <c r="D23" i="55"/>
  <c r="D24" i="55"/>
  <c r="D25" i="55"/>
  <c r="D26" i="55"/>
  <c r="D27" i="55"/>
  <c r="D28" i="55"/>
  <c r="D29" i="55"/>
  <c r="D30" i="55"/>
  <c r="D31" i="55"/>
  <c r="D32" i="55"/>
  <c r="D33" i="55"/>
  <c r="D34" i="55"/>
  <c r="D35" i="55"/>
  <c r="D36" i="55"/>
  <c r="D37" i="55"/>
  <c r="D38" i="55"/>
  <c r="D39" i="55"/>
  <c r="D40" i="55"/>
  <c r="D41" i="55"/>
  <c r="D42" i="55"/>
  <c r="D43" i="55"/>
  <c r="D44" i="55"/>
  <c r="E8" i="55"/>
  <c r="E9" i="55"/>
  <c r="E10" i="55"/>
  <c r="E11" i="55"/>
  <c r="E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F8" i="55"/>
  <c r="F9" i="55"/>
  <c r="F10" i="55"/>
  <c r="F11" i="55"/>
  <c r="F12" i="55"/>
  <c r="F13" i="55"/>
  <c r="F14" i="55"/>
  <c r="F15" i="55"/>
  <c r="F16" i="55"/>
  <c r="F17" i="55"/>
  <c r="F18" i="55"/>
  <c r="F19" i="55"/>
  <c r="F20" i="55"/>
  <c r="F21" i="55"/>
  <c r="F22" i="55"/>
  <c r="F23" i="55"/>
  <c r="F24" i="55"/>
  <c r="F25" i="55"/>
  <c r="F26" i="55"/>
  <c r="F27" i="55"/>
  <c r="F28" i="55"/>
  <c r="F29" i="55"/>
  <c r="F30" i="55"/>
  <c r="F31" i="55"/>
  <c r="F32" i="55"/>
  <c r="F33" i="55"/>
  <c r="F34" i="55"/>
  <c r="F35" i="55"/>
  <c r="F36" i="55"/>
  <c r="F37" i="55"/>
  <c r="F38" i="55"/>
  <c r="F39" i="55"/>
  <c r="F40" i="55"/>
  <c r="F41" i="55"/>
  <c r="F42" i="55"/>
  <c r="F43" i="55"/>
  <c r="F44" i="55"/>
  <c r="G85" i="60"/>
  <c r="F77" i="61"/>
  <c r="F40" i="61"/>
  <c r="F192" i="61"/>
  <c r="F56" i="61"/>
  <c r="G126" i="60"/>
  <c r="F118" i="61"/>
  <c r="F131" i="61"/>
  <c r="G134" i="60"/>
  <c r="F126" i="61"/>
  <c r="G157" i="60"/>
  <c r="G64" i="60"/>
  <c r="G48" i="60"/>
  <c r="G200" i="60"/>
  <c r="F81" i="61"/>
  <c r="G72" i="60"/>
  <c r="F64" i="61"/>
  <c r="G95" i="60"/>
  <c r="F87" i="61"/>
  <c r="G89" i="60"/>
  <c r="F66" i="61"/>
  <c r="G237" i="60"/>
  <c r="F229" i="61"/>
  <c r="G74" i="60"/>
  <c r="G92" i="60"/>
  <c r="F84" i="61"/>
  <c r="G130" i="60"/>
  <c r="F122" i="61"/>
  <c r="G95" i="55"/>
  <c r="G81" i="55"/>
  <c r="F97" i="61"/>
  <c r="F173" i="61"/>
  <c r="G70" i="60"/>
  <c r="F62" i="61"/>
  <c r="G119" i="60"/>
  <c r="F111" i="61"/>
  <c r="G94" i="60"/>
  <c r="F86" i="61"/>
  <c r="G69" i="60"/>
  <c r="F61" i="61"/>
  <c r="G116" i="60"/>
  <c r="F108" i="61"/>
  <c r="G88" i="60"/>
  <c r="F80" i="61"/>
  <c r="G108" i="60"/>
  <c r="F100" i="61"/>
  <c r="G75" i="60"/>
  <c r="F67" i="61"/>
  <c r="G105" i="60"/>
  <c r="G181" i="60"/>
  <c r="G92" i="55"/>
  <c r="G93" i="55"/>
  <c r="G94" i="55"/>
  <c r="G84" i="55"/>
  <c r="G97" i="55"/>
  <c r="G78" i="55"/>
  <c r="G96" i="55"/>
  <c r="G79" i="55"/>
  <c r="G76" i="55"/>
  <c r="G199" i="60"/>
  <c r="F191" i="61"/>
  <c r="G87" i="60"/>
  <c r="F79" i="61"/>
  <c r="G189" i="60"/>
  <c r="F181" i="61"/>
  <c r="G65" i="60"/>
  <c r="F57" i="61"/>
  <c r="G60" i="60"/>
  <c r="F52" i="61"/>
  <c r="G202" i="60"/>
  <c r="F194" i="61"/>
  <c r="G103" i="60"/>
  <c r="F95" i="61"/>
  <c r="G33" i="60"/>
  <c r="F25" i="61"/>
  <c r="G80" i="55"/>
  <c r="G72" i="55"/>
  <c r="G82" i="55"/>
  <c r="G62" i="60"/>
  <c r="F54" i="61"/>
  <c r="G76" i="60"/>
  <c r="F68" i="61"/>
  <c r="F174" i="61"/>
  <c r="F9" i="61"/>
  <c r="G82" i="60"/>
  <c r="F74" i="61"/>
  <c r="G52" i="55"/>
  <c r="G182" i="60"/>
  <c r="G17" i="60"/>
  <c r="F93" i="61"/>
  <c r="F128" i="61"/>
  <c r="F206" i="61"/>
  <c r="F210" i="61"/>
  <c r="G218" i="60"/>
  <c r="G50" i="55"/>
  <c r="G101" i="60"/>
  <c r="G62" i="55"/>
  <c r="G214" i="60"/>
  <c r="G63" i="55"/>
  <c r="G136" i="60"/>
  <c r="G85" i="55"/>
  <c r="F105" i="61"/>
  <c r="G49" i="60"/>
  <c r="F41" i="61"/>
  <c r="G66" i="60"/>
  <c r="F58" i="61"/>
  <c r="G65" i="55"/>
  <c r="G113" i="60"/>
  <c r="F20" i="61"/>
  <c r="F88" i="61"/>
  <c r="F99" i="61"/>
  <c r="F172" i="61"/>
  <c r="G100" i="60"/>
  <c r="F92" i="61"/>
  <c r="G197" i="60"/>
  <c r="F189" i="61"/>
  <c r="G117" i="60"/>
  <c r="F109" i="61"/>
  <c r="G56" i="60"/>
  <c r="F48" i="61"/>
  <c r="G196" i="60"/>
  <c r="F188" i="61"/>
  <c r="G58" i="55"/>
  <c r="G180" i="60"/>
  <c r="G142" i="60"/>
  <c r="G59" i="55"/>
  <c r="G96" i="60"/>
  <c r="G51" i="55"/>
  <c r="G107" i="60"/>
  <c r="G28" i="60"/>
  <c r="G70" i="55"/>
  <c r="G99" i="55"/>
  <c r="B2" i="46"/>
  <c r="D2" i="46"/>
  <c r="E2" i="46"/>
  <c r="F2" i="46"/>
  <c r="G2" i="46"/>
  <c r="H2" i="46"/>
  <c r="I2" i="46"/>
  <c r="K2" i="46"/>
  <c r="L2" i="46"/>
  <c r="N2" i="46"/>
  <c r="Q2" i="46"/>
  <c r="R2" i="46"/>
  <c r="C2" i="44"/>
  <c r="E2" i="44"/>
  <c r="G2" i="44"/>
  <c r="K2" i="44" s="1"/>
  <c r="F24" i="61"/>
  <c r="G71" i="60"/>
  <c r="F63" i="61"/>
  <c r="G68" i="60"/>
  <c r="F60" i="61"/>
  <c r="G32" i="60"/>
  <c r="F85" i="61"/>
  <c r="F89" i="61"/>
  <c r="F197" i="61"/>
  <c r="F205" i="61"/>
  <c r="G187" i="60"/>
  <c r="F179" i="61"/>
  <c r="F150" i="61"/>
  <c r="G86" i="60"/>
  <c r="F78" i="61"/>
  <c r="G209" i="60"/>
  <c r="F201" i="61"/>
  <c r="G185" i="60"/>
  <c r="F177" i="61"/>
  <c r="G98" i="60"/>
  <c r="F90" i="61"/>
  <c r="G63" i="60"/>
  <c r="F55" i="61"/>
  <c r="F160" i="61"/>
  <c r="G53" i="60"/>
  <c r="F45" i="61"/>
  <c r="G190" i="60"/>
  <c r="F182" i="61"/>
  <c r="G50" i="60"/>
  <c r="F42" i="61"/>
  <c r="G40" i="55"/>
  <c r="G213" i="60"/>
  <c r="G37" i="55"/>
  <c r="G205" i="60"/>
  <c r="G35" i="55"/>
  <c r="G97" i="60"/>
  <c r="G39" i="55"/>
  <c r="G93" i="60"/>
  <c r="G34" i="55"/>
  <c r="G31" i="55"/>
  <c r="G33" i="55"/>
  <c r="G43" i="55"/>
  <c r="M2" i="46"/>
  <c r="F2" i="61"/>
  <c r="F208" i="61"/>
  <c r="G78" i="60"/>
  <c r="F70" i="61"/>
  <c r="G34" i="60"/>
  <c r="F26" i="61"/>
  <c r="F159" i="61"/>
  <c r="G83" i="60"/>
  <c r="F75" i="61"/>
  <c r="G58" i="60"/>
  <c r="F50" i="61"/>
  <c r="G12" i="60"/>
  <c r="F4" i="61"/>
  <c r="F211" i="61"/>
  <c r="G132" i="60"/>
  <c r="F124" i="61"/>
  <c r="G215" i="60"/>
  <c r="F207" i="61"/>
  <c r="G144" i="60"/>
  <c r="G81" i="60"/>
  <c r="F73" i="61"/>
  <c r="G52" i="60"/>
  <c r="F44" i="61"/>
  <c r="G25" i="60"/>
  <c r="F17" i="61"/>
  <c r="G188" i="60"/>
  <c r="F180" i="61"/>
  <c r="G90" i="60"/>
  <c r="F82" i="61"/>
  <c r="G217" i="60"/>
  <c r="F209" i="61"/>
  <c r="G120" i="60"/>
  <c r="F112" i="61"/>
  <c r="G61" i="60"/>
  <c r="F53" i="61"/>
  <c r="G47" i="60"/>
  <c r="F39" i="61"/>
  <c r="G44" i="55"/>
  <c r="G216" i="60"/>
  <c r="G48" i="55"/>
  <c r="G10" i="60"/>
  <c r="G88" i="55"/>
  <c r="G46" i="55"/>
  <c r="G47" i="55"/>
  <c r="G22" i="55"/>
  <c r="G49" i="55"/>
  <c r="G60" i="55"/>
  <c r="G45" i="55"/>
  <c r="G83" i="55"/>
  <c r="G90" i="55"/>
  <c r="G91" i="55"/>
  <c r="G89" i="55"/>
  <c r="G98" i="55"/>
  <c r="G87" i="55"/>
  <c r="G73" i="55"/>
  <c r="G74" i="55"/>
  <c r="G68" i="55"/>
  <c r="G67" i="55"/>
  <c r="G69" i="55"/>
  <c r="G54" i="55"/>
  <c r="G55" i="55"/>
  <c r="G57" i="55"/>
  <c r="G38" i="55"/>
  <c r="G30" i="55"/>
  <c r="G36" i="55"/>
  <c r="G42" i="55"/>
  <c r="G27" i="55"/>
  <c r="G29" i="55"/>
  <c r="G18" i="55"/>
  <c r="G17" i="55"/>
  <c r="G14" i="55"/>
  <c r="G13" i="55"/>
  <c r="G23" i="55"/>
  <c r="G20" i="55"/>
  <c r="G12" i="55"/>
  <c r="G9" i="55"/>
  <c r="G21" i="55"/>
  <c r="G10" i="55"/>
  <c r="G15" i="55"/>
  <c r="G75" i="55"/>
  <c r="G32" i="55"/>
  <c r="G8" i="55"/>
  <c r="G16" i="55"/>
  <c r="G11" i="55"/>
  <c r="E214" i="49"/>
  <c r="F214" i="49"/>
  <c r="I214" i="49"/>
  <c r="E213" i="49"/>
  <c r="F213" i="49"/>
  <c r="I213" i="49"/>
  <c r="E212" i="49"/>
  <c r="F212" i="49"/>
  <c r="I212" i="49"/>
  <c r="E211" i="49"/>
  <c r="F211" i="49"/>
  <c r="I211" i="49"/>
  <c r="E210" i="49"/>
  <c r="F210" i="49"/>
  <c r="I210" i="49"/>
  <c r="S2" i="16"/>
  <c r="S3" i="16"/>
  <c r="S4" i="16"/>
  <c r="S5" i="16"/>
  <c r="S6" i="16"/>
  <c r="S7" i="16"/>
  <c r="S8" i="16"/>
  <c r="S9" i="16"/>
  <c r="S10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S30" i="16"/>
  <c r="S31" i="16"/>
  <c r="S32" i="16"/>
  <c r="S33" i="16"/>
  <c r="S34" i="16"/>
  <c r="S35" i="16"/>
  <c r="S36" i="16"/>
  <c r="S37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73" i="16"/>
  <c r="S74" i="16"/>
  <c r="S75" i="16"/>
  <c r="S76" i="16"/>
  <c r="S77" i="16"/>
  <c r="S78" i="16"/>
  <c r="S79" i="16"/>
  <c r="D80" i="16"/>
  <c r="E80" i="16"/>
  <c r="F80" i="16"/>
  <c r="G80" i="16"/>
  <c r="H80" i="16"/>
  <c r="I80" i="16"/>
  <c r="J80" i="16"/>
  <c r="K80" i="16"/>
  <c r="L80" i="16"/>
  <c r="M80" i="16"/>
  <c r="N80" i="16"/>
  <c r="O80" i="16"/>
  <c r="P80" i="16"/>
  <c r="Q80" i="16"/>
  <c r="R80" i="16"/>
  <c r="C80" i="16"/>
  <c r="G59" i="53"/>
  <c r="F59" i="53"/>
  <c r="E59" i="53"/>
  <c r="C59" i="53"/>
  <c r="G58" i="53"/>
  <c r="F58" i="53"/>
  <c r="E58" i="53"/>
  <c r="C58" i="53"/>
  <c r="G57" i="53"/>
  <c r="F57" i="53"/>
  <c r="E57" i="53"/>
  <c r="C57" i="53"/>
  <c r="G56" i="53"/>
  <c r="F56" i="53"/>
  <c r="E56" i="53"/>
  <c r="C56" i="53"/>
  <c r="G55" i="53"/>
  <c r="F55" i="53"/>
  <c r="E55" i="53"/>
  <c r="C55" i="53"/>
  <c r="G54" i="53"/>
  <c r="F54" i="53"/>
  <c r="E54" i="53"/>
  <c r="C54" i="53"/>
  <c r="G53" i="53"/>
  <c r="F53" i="53"/>
  <c r="E53" i="53"/>
  <c r="C53" i="53"/>
  <c r="G52" i="53"/>
  <c r="F52" i="53"/>
  <c r="E52" i="53"/>
  <c r="C52" i="53"/>
  <c r="G51" i="53"/>
  <c r="F51" i="53"/>
  <c r="E51" i="53"/>
  <c r="C51" i="53"/>
  <c r="G50" i="53"/>
  <c r="F50" i="53"/>
  <c r="E50" i="53"/>
  <c r="C50" i="53"/>
  <c r="G49" i="53"/>
  <c r="F49" i="53"/>
  <c r="E49" i="53"/>
  <c r="C49" i="53"/>
  <c r="G48" i="53"/>
  <c r="F48" i="53"/>
  <c r="E48" i="53"/>
  <c r="C48" i="53"/>
  <c r="G47" i="53"/>
  <c r="F47" i="53"/>
  <c r="E47" i="53"/>
  <c r="C47" i="53"/>
  <c r="G46" i="53"/>
  <c r="F46" i="53"/>
  <c r="E46" i="53"/>
  <c r="C46" i="53"/>
  <c r="G45" i="53"/>
  <c r="F45" i="53"/>
  <c r="E45" i="53"/>
  <c r="C45" i="53"/>
  <c r="G44" i="53"/>
  <c r="F44" i="53"/>
  <c r="E44" i="53"/>
  <c r="C44" i="53"/>
  <c r="G43" i="53"/>
  <c r="F43" i="53"/>
  <c r="E43" i="53"/>
  <c r="C43" i="53"/>
  <c r="G42" i="53"/>
  <c r="F42" i="53"/>
  <c r="E42" i="53"/>
  <c r="C42" i="53"/>
  <c r="G41" i="53"/>
  <c r="F41" i="53"/>
  <c r="E41" i="53"/>
  <c r="C41" i="53"/>
  <c r="G40" i="53"/>
  <c r="F40" i="53"/>
  <c r="E40" i="53"/>
  <c r="C40" i="53"/>
  <c r="G39" i="53"/>
  <c r="F39" i="53"/>
  <c r="E39" i="53"/>
  <c r="C39" i="53"/>
  <c r="G38" i="53"/>
  <c r="F38" i="53"/>
  <c r="E38" i="53"/>
  <c r="C38" i="53"/>
  <c r="G37" i="53"/>
  <c r="F37" i="53"/>
  <c r="E37" i="53"/>
  <c r="C37" i="53"/>
  <c r="G36" i="53"/>
  <c r="F36" i="53"/>
  <c r="E36" i="53"/>
  <c r="C36" i="53"/>
  <c r="G35" i="53"/>
  <c r="F35" i="53"/>
  <c r="E35" i="53"/>
  <c r="C35" i="53"/>
  <c r="G34" i="53"/>
  <c r="F34" i="53"/>
  <c r="E34" i="53"/>
  <c r="C34" i="53"/>
  <c r="G33" i="53"/>
  <c r="F33" i="53"/>
  <c r="E33" i="53"/>
  <c r="C33" i="53"/>
  <c r="G32" i="53"/>
  <c r="F32" i="53"/>
  <c r="E32" i="53"/>
  <c r="C32" i="53"/>
  <c r="G31" i="53"/>
  <c r="F31" i="53"/>
  <c r="E31" i="53"/>
  <c r="C31" i="53"/>
  <c r="G30" i="53"/>
  <c r="F30" i="53"/>
  <c r="E30" i="53"/>
  <c r="C30" i="53"/>
  <c r="G29" i="53"/>
  <c r="F29" i="53"/>
  <c r="E29" i="53"/>
  <c r="C29" i="53"/>
  <c r="G28" i="53"/>
  <c r="F28" i="53"/>
  <c r="E28" i="53"/>
  <c r="C28" i="53"/>
  <c r="G27" i="53"/>
  <c r="F27" i="53"/>
  <c r="E27" i="53"/>
  <c r="C27" i="53"/>
  <c r="G26" i="53"/>
  <c r="F26" i="53"/>
  <c r="E26" i="53"/>
  <c r="C26" i="53"/>
  <c r="G25" i="53"/>
  <c r="F25" i="53"/>
  <c r="E25" i="53"/>
  <c r="C25" i="53"/>
  <c r="G24" i="53"/>
  <c r="F24" i="53"/>
  <c r="E24" i="53"/>
  <c r="C24" i="53"/>
  <c r="G23" i="53"/>
  <c r="F23" i="53"/>
  <c r="E23" i="53"/>
  <c r="C23" i="53"/>
  <c r="G22" i="53"/>
  <c r="F22" i="53"/>
  <c r="E22" i="53"/>
  <c r="C22" i="53"/>
  <c r="G21" i="53"/>
  <c r="F21" i="53"/>
  <c r="E21" i="53"/>
  <c r="C21" i="53"/>
  <c r="G20" i="53"/>
  <c r="F20" i="53"/>
  <c r="E20" i="53"/>
  <c r="C20" i="53"/>
  <c r="G19" i="53"/>
  <c r="F19" i="53"/>
  <c r="E19" i="53"/>
  <c r="C19" i="53"/>
  <c r="G18" i="53"/>
  <c r="F18" i="53"/>
  <c r="E18" i="53"/>
  <c r="C18" i="53"/>
  <c r="G17" i="53"/>
  <c r="F17" i="53"/>
  <c r="E17" i="53"/>
  <c r="C17" i="53"/>
  <c r="G16" i="53"/>
  <c r="F16" i="53"/>
  <c r="E16" i="53"/>
  <c r="C16" i="53"/>
  <c r="G15" i="53"/>
  <c r="F15" i="53"/>
  <c r="E15" i="53"/>
  <c r="C15" i="53"/>
  <c r="G14" i="53"/>
  <c r="F14" i="53"/>
  <c r="E14" i="53"/>
  <c r="C14" i="53"/>
  <c r="G13" i="53"/>
  <c r="F13" i="53"/>
  <c r="E13" i="53"/>
  <c r="C13" i="53"/>
  <c r="G12" i="53"/>
  <c r="F12" i="53"/>
  <c r="E12" i="53"/>
  <c r="C12" i="53"/>
  <c r="G11" i="53"/>
  <c r="F11" i="53"/>
  <c r="E11" i="53"/>
  <c r="C11" i="53"/>
  <c r="G10" i="53"/>
  <c r="F10" i="53"/>
  <c r="E10" i="53"/>
  <c r="C10" i="53"/>
  <c r="G9" i="53"/>
  <c r="F9" i="53"/>
  <c r="E9" i="53"/>
  <c r="C9" i="53"/>
  <c r="G8" i="53"/>
  <c r="F8" i="53"/>
  <c r="E8" i="53"/>
  <c r="C8" i="53"/>
  <c r="G7" i="53"/>
  <c r="F7" i="53"/>
  <c r="E7" i="53"/>
  <c r="C7" i="53"/>
  <c r="G6" i="53"/>
  <c r="F6" i="53"/>
  <c r="E6" i="53"/>
  <c r="C6" i="53"/>
  <c r="E209" i="49"/>
  <c r="F209" i="49"/>
  <c r="I209" i="49"/>
  <c r="E208" i="49"/>
  <c r="F208" i="49"/>
  <c r="I208" i="49"/>
  <c r="E207" i="49"/>
  <c r="F207" i="49"/>
  <c r="I207" i="49"/>
  <c r="E206" i="49"/>
  <c r="F206" i="49"/>
  <c r="I206" i="49"/>
  <c r="E205" i="49"/>
  <c r="F205" i="49"/>
  <c r="I205" i="49"/>
  <c r="E204" i="49"/>
  <c r="F204" i="49"/>
  <c r="I204" i="49"/>
  <c r="E203" i="49"/>
  <c r="F203" i="49"/>
  <c r="I203" i="49"/>
  <c r="E202" i="49"/>
  <c r="F202" i="49"/>
  <c r="I202" i="49"/>
  <c r="E201" i="49"/>
  <c r="F201" i="49"/>
  <c r="I201" i="49"/>
  <c r="E200" i="49"/>
  <c r="F200" i="49"/>
  <c r="I200" i="49"/>
  <c r="I199" i="49"/>
  <c r="E199" i="49"/>
  <c r="F199" i="49"/>
  <c r="E198" i="49"/>
  <c r="F198" i="49"/>
  <c r="I198" i="49"/>
  <c r="D2" i="52"/>
  <c r="D3" i="52"/>
  <c r="D4" i="52"/>
  <c r="D5" i="52"/>
  <c r="D6" i="52"/>
  <c r="D7" i="52"/>
  <c r="D8" i="52"/>
  <c r="D9" i="52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37" i="52"/>
  <c r="D38" i="52"/>
  <c r="D39" i="52"/>
  <c r="D40" i="52"/>
  <c r="D41" i="52"/>
  <c r="D42" i="52"/>
  <c r="D43" i="52"/>
  <c r="D44" i="52"/>
  <c r="D45" i="52"/>
  <c r="D46" i="52"/>
  <c r="D47" i="52"/>
  <c r="D48" i="52"/>
  <c r="D49" i="52"/>
  <c r="D50" i="52"/>
  <c r="D51" i="52"/>
  <c r="D52" i="52"/>
  <c r="D53" i="52"/>
  <c r="D54" i="52"/>
  <c r="D55" i="52"/>
  <c r="D56" i="52"/>
  <c r="D57" i="52"/>
  <c r="D58" i="52"/>
  <c r="D59" i="52"/>
  <c r="D60" i="52"/>
  <c r="D61" i="52"/>
  <c r="D62" i="52"/>
  <c r="D63" i="52"/>
  <c r="D64" i="52"/>
  <c r="D65" i="52"/>
  <c r="D66" i="52"/>
  <c r="D67" i="52"/>
  <c r="D68" i="52"/>
  <c r="D69" i="52"/>
  <c r="D70" i="52"/>
  <c r="D71" i="52"/>
  <c r="D72" i="52"/>
  <c r="D73" i="52"/>
  <c r="D74" i="52"/>
  <c r="D75" i="52"/>
  <c r="D76" i="52"/>
  <c r="D77" i="52"/>
  <c r="D78" i="52"/>
  <c r="D79" i="52"/>
  <c r="D80" i="52"/>
  <c r="D81" i="52"/>
  <c r="D82" i="52"/>
  <c r="D83" i="52"/>
  <c r="D84" i="52"/>
  <c r="D85" i="52"/>
  <c r="D86" i="52"/>
  <c r="D87" i="52"/>
  <c r="D88" i="52"/>
  <c r="D89" i="52"/>
  <c r="D90" i="52"/>
  <c r="D91" i="52"/>
  <c r="D92" i="52"/>
  <c r="D93" i="52"/>
  <c r="D94" i="52"/>
  <c r="D95" i="52"/>
  <c r="D96" i="52"/>
  <c r="D97" i="52"/>
  <c r="D98" i="52"/>
  <c r="D99" i="52"/>
  <c r="D100" i="52"/>
  <c r="D101" i="52"/>
  <c r="D102" i="52"/>
  <c r="D103" i="52"/>
  <c r="D104" i="52"/>
  <c r="D105" i="52"/>
  <c r="D106" i="52"/>
  <c r="D107" i="52"/>
  <c r="D108" i="52"/>
  <c r="D109" i="52"/>
  <c r="D110" i="52"/>
  <c r="D111" i="52"/>
  <c r="D112" i="52"/>
  <c r="D113" i="52"/>
  <c r="D114" i="52"/>
  <c r="D115" i="52"/>
  <c r="D116" i="52"/>
  <c r="D117" i="52"/>
  <c r="D118" i="52"/>
  <c r="D119" i="52"/>
  <c r="D120" i="52"/>
  <c r="D121" i="52"/>
  <c r="D122" i="52"/>
  <c r="D123" i="52"/>
  <c r="D124" i="52"/>
  <c r="D125" i="52"/>
  <c r="D126" i="52"/>
  <c r="D127" i="52"/>
  <c r="D128" i="52"/>
  <c r="D129" i="52"/>
  <c r="D130" i="52"/>
  <c r="D131" i="52"/>
  <c r="D132" i="52"/>
  <c r="D133" i="52"/>
  <c r="D134" i="52"/>
  <c r="D135" i="52"/>
  <c r="D136" i="52"/>
  <c r="D137" i="52"/>
  <c r="D138" i="52"/>
  <c r="D139" i="52"/>
  <c r="D140" i="52"/>
  <c r="D141" i="52"/>
  <c r="D142" i="52"/>
  <c r="D143" i="52"/>
  <c r="D144" i="52"/>
  <c r="D145" i="52"/>
  <c r="D146" i="52"/>
  <c r="D147" i="52"/>
  <c r="D148" i="52"/>
  <c r="D149" i="52"/>
  <c r="D150" i="52"/>
  <c r="D151" i="52"/>
  <c r="D152" i="52"/>
  <c r="D153" i="52"/>
  <c r="D154" i="52"/>
  <c r="D155" i="52"/>
  <c r="D156" i="52"/>
  <c r="D157" i="52"/>
  <c r="D158" i="52"/>
  <c r="D159" i="52"/>
  <c r="D160" i="52"/>
  <c r="D161" i="52"/>
  <c r="D162" i="52"/>
  <c r="D163" i="52"/>
  <c r="D164" i="52"/>
  <c r="D165" i="52"/>
  <c r="D166" i="52"/>
  <c r="D167" i="52"/>
  <c r="D168" i="52"/>
  <c r="D169" i="52"/>
  <c r="D170" i="52"/>
  <c r="D171" i="52"/>
  <c r="D172" i="52"/>
  <c r="D173" i="52"/>
  <c r="D174" i="52"/>
  <c r="D175" i="52"/>
  <c r="D176" i="52"/>
  <c r="D177" i="52"/>
  <c r="D178" i="52"/>
  <c r="D179" i="52"/>
  <c r="D180" i="52"/>
  <c r="D181" i="52"/>
  <c r="D182" i="52"/>
  <c r="D183" i="52"/>
  <c r="D184" i="52"/>
  <c r="D185" i="52"/>
  <c r="D186" i="52"/>
  <c r="D187" i="52"/>
  <c r="D188" i="52"/>
  <c r="D189" i="52"/>
  <c r="D190" i="52"/>
  <c r="D191" i="52"/>
  <c r="D192" i="52"/>
  <c r="D193" i="52"/>
  <c r="D194" i="52"/>
  <c r="D195" i="52"/>
  <c r="D196" i="52"/>
  <c r="D197" i="52"/>
  <c r="D198" i="52"/>
  <c r="D199" i="52"/>
  <c r="D200" i="52"/>
  <c r="D201" i="52"/>
  <c r="D202" i="52"/>
  <c r="D203" i="52"/>
  <c r="D204" i="52"/>
  <c r="D205" i="52"/>
  <c r="D206" i="52"/>
  <c r="D207" i="52"/>
  <c r="D208" i="52"/>
  <c r="D209" i="52"/>
  <c r="D210" i="52"/>
  <c r="D211" i="52"/>
  <c r="D212" i="52"/>
  <c r="D213" i="52"/>
  <c r="D214" i="52"/>
  <c r="D215" i="52"/>
  <c r="D216" i="52"/>
  <c r="D217" i="52"/>
  <c r="D218" i="52"/>
  <c r="D219" i="52"/>
  <c r="D220" i="52"/>
  <c r="D221" i="52"/>
  <c r="D222" i="52"/>
  <c r="D223" i="52"/>
  <c r="D224" i="52"/>
  <c r="D225" i="52"/>
  <c r="D226" i="52"/>
  <c r="D227" i="52"/>
  <c r="D228" i="52"/>
  <c r="D229" i="52"/>
  <c r="D230" i="52"/>
  <c r="D231" i="52"/>
  <c r="D232" i="52"/>
  <c r="D233" i="52"/>
  <c r="D234" i="52"/>
  <c r="D235" i="52"/>
  <c r="D236" i="52"/>
  <c r="D237" i="52"/>
  <c r="D238" i="52"/>
  <c r="D239" i="52"/>
  <c r="D240" i="52"/>
  <c r="D241" i="52"/>
  <c r="D242" i="52"/>
  <c r="D243" i="52"/>
  <c r="D244" i="52"/>
  <c r="D245" i="52"/>
  <c r="D246" i="52"/>
  <c r="D247" i="52"/>
  <c r="D248" i="52"/>
  <c r="D249" i="52"/>
  <c r="D250" i="52"/>
  <c r="D251" i="52"/>
  <c r="D252" i="52"/>
  <c r="D253" i="52"/>
  <c r="D254" i="52"/>
  <c r="D255" i="52"/>
  <c r="D256" i="52"/>
  <c r="D257" i="52"/>
  <c r="D258" i="52"/>
  <c r="D259" i="52"/>
  <c r="D260" i="52"/>
  <c r="D261" i="52"/>
  <c r="D262" i="52"/>
  <c r="D263" i="52"/>
  <c r="D264" i="52"/>
  <c r="D265" i="52"/>
  <c r="D266" i="52"/>
  <c r="D267" i="52"/>
  <c r="D268" i="52"/>
  <c r="D269" i="52"/>
  <c r="D270" i="52"/>
  <c r="D271" i="52"/>
  <c r="D272" i="52"/>
  <c r="D273" i="52"/>
  <c r="D274" i="52"/>
  <c r="D275" i="52"/>
  <c r="D276" i="52"/>
  <c r="D277" i="52"/>
  <c r="D278" i="52"/>
  <c r="D279" i="52"/>
  <c r="D280" i="52"/>
  <c r="D281" i="52"/>
  <c r="D282" i="52"/>
  <c r="D283" i="52"/>
  <c r="D284" i="52"/>
  <c r="D285" i="52"/>
  <c r="D286" i="52"/>
  <c r="D287" i="52"/>
  <c r="C284" i="52"/>
  <c r="C285" i="52"/>
  <c r="C286" i="52"/>
  <c r="C287" i="52"/>
  <c r="F284" i="52"/>
  <c r="F285" i="52"/>
  <c r="F286" i="52"/>
  <c r="F287" i="52"/>
  <c r="G284" i="52"/>
  <c r="G285" i="52"/>
  <c r="G286" i="52"/>
  <c r="G287" i="52"/>
  <c r="H284" i="52"/>
  <c r="H285" i="52"/>
  <c r="H286" i="52"/>
  <c r="H287" i="52"/>
  <c r="C283" i="52"/>
  <c r="F283" i="52"/>
  <c r="G283" i="52"/>
  <c r="H283" i="52"/>
  <c r="C256" i="52"/>
  <c r="C257" i="52"/>
  <c r="C258" i="52"/>
  <c r="C259" i="52"/>
  <c r="C260" i="52"/>
  <c r="C261" i="52"/>
  <c r="C262" i="52"/>
  <c r="C263" i="52"/>
  <c r="C264" i="52"/>
  <c r="C265" i="52"/>
  <c r="C266" i="52"/>
  <c r="C267" i="52"/>
  <c r="C268" i="52"/>
  <c r="C269" i="52"/>
  <c r="C270" i="52"/>
  <c r="C271" i="52"/>
  <c r="C272" i="52"/>
  <c r="C273" i="52"/>
  <c r="C274" i="52"/>
  <c r="C275" i="52"/>
  <c r="C276" i="52"/>
  <c r="C277" i="52"/>
  <c r="C278" i="52"/>
  <c r="C279" i="52"/>
  <c r="C280" i="52"/>
  <c r="C281" i="52"/>
  <c r="C282" i="52"/>
  <c r="F256" i="52"/>
  <c r="F257" i="52"/>
  <c r="F258" i="52"/>
  <c r="F259" i="52"/>
  <c r="F260" i="52"/>
  <c r="F261" i="52"/>
  <c r="F262" i="52"/>
  <c r="F263" i="52"/>
  <c r="F264" i="52"/>
  <c r="F265" i="52"/>
  <c r="F266" i="52"/>
  <c r="F267" i="52"/>
  <c r="F268" i="52"/>
  <c r="F269" i="52"/>
  <c r="F270" i="52"/>
  <c r="F271" i="52"/>
  <c r="F272" i="52"/>
  <c r="F273" i="52"/>
  <c r="F274" i="52"/>
  <c r="F275" i="52"/>
  <c r="F276" i="52"/>
  <c r="F277" i="52"/>
  <c r="F278" i="52"/>
  <c r="F279" i="52"/>
  <c r="F280" i="52"/>
  <c r="F281" i="52"/>
  <c r="F282" i="52"/>
  <c r="G256" i="52"/>
  <c r="G257" i="52"/>
  <c r="G258" i="52"/>
  <c r="G259" i="52"/>
  <c r="G260" i="52"/>
  <c r="G261" i="52"/>
  <c r="G262" i="52"/>
  <c r="G263" i="52"/>
  <c r="G264" i="52"/>
  <c r="G265" i="52"/>
  <c r="G266" i="52"/>
  <c r="G267" i="52"/>
  <c r="G268" i="52"/>
  <c r="G269" i="52"/>
  <c r="G270" i="52"/>
  <c r="G271" i="52"/>
  <c r="G272" i="52"/>
  <c r="G273" i="52"/>
  <c r="G274" i="52"/>
  <c r="G275" i="52"/>
  <c r="G276" i="52"/>
  <c r="G277" i="52"/>
  <c r="G278" i="52"/>
  <c r="G279" i="52"/>
  <c r="G280" i="52"/>
  <c r="G281" i="52"/>
  <c r="G282" i="52"/>
  <c r="H256" i="52"/>
  <c r="H257" i="52"/>
  <c r="H258" i="52"/>
  <c r="H259" i="52"/>
  <c r="H260" i="52"/>
  <c r="H261" i="52"/>
  <c r="H262" i="52"/>
  <c r="H263" i="52"/>
  <c r="H264" i="52"/>
  <c r="H265" i="52"/>
  <c r="H266" i="52"/>
  <c r="H267" i="52"/>
  <c r="H268" i="52"/>
  <c r="H269" i="52"/>
  <c r="H270" i="52"/>
  <c r="H271" i="52"/>
  <c r="H272" i="52"/>
  <c r="H273" i="52"/>
  <c r="H274" i="52"/>
  <c r="H275" i="52"/>
  <c r="H276" i="52"/>
  <c r="H277" i="52"/>
  <c r="H278" i="52"/>
  <c r="H279" i="52"/>
  <c r="H280" i="52"/>
  <c r="H281" i="52"/>
  <c r="H282" i="52"/>
  <c r="C255" i="52"/>
  <c r="F255" i="52"/>
  <c r="G255" i="52"/>
  <c r="H255" i="52"/>
  <c r="C254" i="52"/>
  <c r="F254" i="52"/>
  <c r="G254" i="52"/>
  <c r="H254" i="52"/>
  <c r="C252" i="52"/>
  <c r="C253" i="52"/>
  <c r="F252" i="52"/>
  <c r="F253" i="52"/>
  <c r="G252" i="52"/>
  <c r="G253" i="52"/>
  <c r="H252" i="52"/>
  <c r="H253" i="52"/>
  <c r="C249" i="52"/>
  <c r="C250" i="52"/>
  <c r="C251" i="52"/>
  <c r="F249" i="52"/>
  <c r="F250" i="52"/>
  <c r="F251" i="52"/>
  <c r="G249" i="52"/>
  <c r="G250" i="52"/>
  <c r="G251" i="52"/>
  <c r="H249" i="52"/>
  <c r="H250" i="52"/>
  <c r="H251" i="52"/>
  <c r="C248" i="52"/>
  <c r="F248" i="52"/>
  <c r="G248" i="52"/>
  <c r="H248" i="52"/>
  <c r="C247" i="52"/>
  <c r="F247" i="52"/>
  <c r="G247" i="52"/>
  <c r="H247" i="52"/>
  <c r="C246" i="52"/>
  <c r="F246" i="52"/>
  <c r="G246" i="52"/>
  <c r="H246" i="52"/>
  <c r="C245" i="52"/>
  <c r="F245" i="52"/>
  <c r="G245" i="52"/>
  <c r="H245" i="52"/>
  <c r="C242" i="52"/>
  <c r="C243" i="52"/>
  <c r="C244" i="52"/>
  <c r="F242" i="52"/>
  <c r="F243" i="52"/>
  <c r="F244" i="52"/>
  <c r="G242" i="52"/>
  <c r="G243" i="52"/>
  <c r="G244" i="52"/>
  <c r="H242" i="52"/>
  <c r="H243" i="52"/>
  <c r="H244" i="52"/>
  <c r="C240" i="52"/>
  <c r="C241" i="52"/>
  <c r="F240" i="52"/>
  <c r="F241" i="52"/>
  <c r="G240" i="52"/>
  <c r="G241" i="52"/>
  <c r="H240" i="52"/>
  <c r="H241" i="52"/>
  <c r="C233" i="52"/>
  <c r="C234" i="52"/>
  <c r="C235" i="52"/>
  <c r="C236" i="52"/>
  <c r="C237" i="52"/>
  <c r="C238" i="52"/>
  <c r="C239" i="52"/>
  <c r="F233" i="52"/>
  <c r="F234" i="52"/>
  <c r="F235" i="52"/>
  <c r="F236" i="52"/>
  <c r="F237" i="52"/>
  <c r="F238" i="52"/>
  <c r="F239" i="52"/>
  <c r="G233" i="52"/>
  <c r="G234" i="52"/>
  <c r="G235" i="52"/>
  <c r="G236" i="52"/>
  <c r="G237" i="52"/>
  <c r="G238" i="52"/>
  <c r="G239" i="52"/>
  <c r="H233" i="52"/>
  <c r="H234" i="52"/>
  <c r="H235" i="52"/>
  <c r="H236" i="52"/>
  <c r="H237" i="52"/>
  <c r="H238" i="52"/>
  <c r="H239" i="52"/>
  <c r="C224" i="52"/>
  <c r="C225" i="52"/>
  <c r="C226" i="52"/>
  <c r="C227" i="52"/>
  <c r="C228" i="52"/>
  <c r="C229" i="52"/>
  <c r="C230" i="52"/>
  <c r="C231" i="52"/>
  <c r="C232" i="52"/>
  <c r="F224" i="52"/>
  <c r="F225" i="52"/>
  <c r="F226" i="52"/>
  <c r="F227" i="52"/>
  <c r="F228" i="52"/>
  <c r="F229" i="52"/>
  <c r="F230" i="52"/>
  <c r="F231" i="52"/>
  <c r="F232" i="52"/>
  <c r="G224" i="52"/>
  <c r="G225" i="52"/>
  <c r="G226" i="52"/>
  <c r="G227" i="52"/>
  <c r="G228" i="52"/>
  <c r="G229" i="52"/>
  <c r="G230" i="52"/>
  <c r="G231" i="52"/>
  <c r="G232" i="52"/>
  <c r="H224" i="52"/>
  <c r="H225" i="52"/>
  <c r="H226" i="52"/>
  <c r="H227" i="52"/>
  <c r="H228" i="52"/>
  <c r="H229" i="52"/>
  <c r="H230" i="52"/>
  <c r="H231" i="52"/>
  <c r="H232" i="52"/>
  <c r="C175" i="52"/>
  <c r="C176" i="52"/>
  <c r="C177" i="52"/>
  <c r="C178" i="52"/>
  <c r="C179" i="52"/>
  <c r="C180" i="52"/>
  <c r="C181" i="52"/>
  <c r="C182" i="52"/>
  <c r="C183" i="52"/>
  <c r="C184" i="52"/>
  <c r="C185" i="52"/>
  <c r="C186" i="52"/>
  <c r="C187" i="52"/>
  <c r="C188" i="52"/>
  <c r="C189" i="52"/>
  <c r="C190" i="52"/>
  <c r="C191" i="52"/>
  <c r="C192" i="52"/>
  <c r="C193" i="52"/>
  <c r="C194" i="52"/>
  <c r="C195" i="52"/>
  <c r="C196" i="52"/>
  <c r="C197" i="52"/>
  <c r="C198" i="52"/>
  <c r="C199" i="52"/>
  <c r="C200" i="52"/>
  <c r="C201" i="52"/>
  <c r="C202" i="52"/>
  <c r="C203" i="52"/>
  <c r="C204" i="52"/>
  <c r="C205" i="52"/>
  <c r="C206" i="52"/>
  <c r="C207" i="52"/>
  <c r="C208" i="52"/>
  <c r="C209" i="52"/>
  <c r="C210" i="52"/>
  <c r="C211" i="52"/>
  <c r="C212" i="52"/>
  <c r="C213" i="52"/>
  <c r="C214" i="52"/>
  <c r="C215" i="52"/>
  <c r="C216" i="52"/>
  <c r="C217" i="52"/>
  <c r="C218" i="52"/>
  <c r="C219" i="52"/>
  <c r="C220" i="52"/>
  <c r="C221" i="52"/>
  <c r="C222" i="52"/>
  <c r="C223" i="52"/>
  <c r="F175" i="52"/>
  <c r="F176" i="52"/>
  <c r="F177" i="52"/>
  <c r="F178" i="52"/>
  <c r="F179" i="52"/>
  <c r="F180" i="52"/>
  <c r="F181" i="52"/>
  <c r="F182" i="52"/>
  <c r="F183" i="52"/>
  <c r="F184" i="52"/>
  <c r="F185" i="52"/>
  <c r="F186" i="52"/>
  <c r="F187" i="52"/>
  <c r="F188" i="52"/>
  <c r="F189" i="52"/>
  <c r="F190" i="52"/>
  <c r="F191" i="52"/>
  <c r="F192" i="52"/>
  <c r="F193" i="52"/>
  <c r="F194" i="52"/>
  <c r="F195" i="52"/>
  <c r="F196" i="52"/>
  <c r="F197" i="52"/>
  <c r="F198" i="52"/>
  <c r="F199" i="52"/>
  <c r="F200" i="52"/>
  <c r="F201" i="52"/>
  <c r="F202" i="52"/>
  <c r="F203" i="52"/>
  <c r="F204" i="52"/>
  <c r="F205" i="52"/>
  <c r="F206" i="52"/>
  <c r="F207" i="52"/>
  <c r="F208" i="52"/>
  <c r="F209" i="52"/>
  <c r="F210" i="52"/>
  <c r="F211" i="52"/>
  <c r="F212" i="52"/>
  <c r="F213" i="52"/>
  <c r="F214" i="52"/>
  <c r="F215" i="52"/>
  <c r="F216" i="52"/>
  <c r="F217" i="52"/>
  <c r="F218" i="52"/>
  <c r="F219" i="52"/>
  <c r="F220" i="52"/>
  <c r="F221" i="52"/>
  <c r="F222" i="52"/>
  <c r="F223" i="52"/>
  <c r="G175" i="52"/>
  <c r="G176" i="52"/>
  <c r="G177" i="52"/>
  <c r="G178" i="52"/>
  <c r="G179" i="52"/>
  <c r="G180" i="52"/>
  <c r="G181" i="52"/>
  <c r="G182" i="52"/>
  <c r="G183" i="52"/>
  <c r="G184" i="52"/>
  <c r="G185" i="52"/>
  <c r="G186" i="52"/>
  <c r="G187" i="52"/>
  <c r="G188" i="52"/>
  <c r="G189" i="52"/>
  <c r="G190" i="52"/>
  <c r="G191" i="52"/>
  <c r="G192" i="52"/>
  <c r="G193" i="52"/>
  <c r="G194" i="52"/>
  <c r="G195" i="52"/>
  <c r="G196" i="52"/>
  <c r="G197" i="52"/>
  <c r="G198" i="52"/>
  <c r="G199" i="52"/>
  <c r="G200" i="52"/>
  <c r="G201" i="52"/>
  <c r="G202" i="52"/>
  <c r="G203" i="52"/>
  <c r="G204" i="52"/>
  <c r="G205" i="52"/>
  <c r="G206" i="52"/>
  <c r="G207" i="52"/>
  <c r="G208" i="52"/>
  <c r="G209" i="52"/>
  <c r="G210" i="52"/>
  <c r="G211" i="52"/>
  <c r="G212" i="52"/>
  <c r="G213" i="52"/>
  <c r="G214" i="52"/>
  <c r="G215" i="52"/>
  <c r="G216" i="52"/>
  <c r="G217" i="52"/>
  <c r="G218" i="52"/>
  <c r="G219" i="52"/>
  <c r="G220" i="52"/>
  <c r="G221" i="52"/>
  <c r="G222" i="52"/>
  <c r="G223" i="52"/>
  <c r="H175" i="52"/>
  <c r="H176" i="52"/>
  <c r="H177" i="52"/>
  <c r="H178" i="52"/>
  <c r="H179" i="52"/>
  <c r="H180" i="52"/>
  <c r="H181" i="52"/>
  <c r="H182" i="52"/>
  <c r="H183" i="52"/>
  <c r="H184" i="52"/>
  <c r="H185" i="52"/>
  <c r="H186" i="52"/>
  <c r="H187" i="52"/>
  <c r="H188" i="52"/>
  <c r="H189" i="52"/>
  <c r="H190" i="52"/>
  <c r="H191" i="52"/>
  <c r="H192" i="52"/>
  <c r="H193" i="52"/>
  <c r="H194" i="52"/>
  <c r="H195" i="52"/>
  <c r="H196" i="52"/>
  <c r="H197" i="52"/>
  <c r="H198" i="52"/>
  <c r="H199" i="52"/>
  <c r="H200" i="52"/>
  <c r="H201" i="52"/>
  <c r="H202" i="52"/>
  <c r="H203" i="52"/>
  <c r="H204" i="52"/>
  <c r="H205" i="52"/>
  <c r="H206" i="52"/>
  <c r="H207" i="52"/>
  <c r="H208" i="52"/>
  <c r="H209" i="52"/>
  <c r="H210" i="52"/>
  <c r="H211" i="52"/>
  <c r="H212" i="52"/>
  <c r="H213" i="52"/>
  <c r="H214" i="52"/>
  <c r="H215" i="52"/>
  <c r="H216" i="52"/>
  <c r="H217" i="52"/>
  <c r="H218" i="52"/>
  <c r="H219" i="52"/>
  <c r="H220" i="52"/>
  <c r="H221" i="52"/>
  <c r="H222" i="52"/>
  <c r="H223" i="52"/>
  <c r="C167" i="52"/>
  <c r="C168" i="52"/>
  <c r="C169" i="52"/>
  <c r="C170" i="52"/>
  <c r="C171" i="52"/>
  <c r="C172" i="52"/>
  <c r="C173" i="52"/>
  <c r="C174" i="52"/>
  <c r="F167" i="52"/>
  <c r="F168" i="52"/>
  <c r="F169" i="52"/>
  <c r="F170" i="52"/>
  <c r="F171" i="52"/>
  <c r="F172" i="52"/>
  <c r="F173" i="52"/>
  <c r="F174" i="52"/>
  <c r="G167" i="52"/>
  <c r="G168" i="52"/>
  <c r="G169" i="52"/>
  <c r="G170" i="52"/>
  <c r="G171" i="52"/>
  <c r="G172" i="52"/>
  <c r="G173" i="52"/>
  <c r="G174" i="52"/>
  <c r="H167" i="52"/>
  <c r="H168" i="52"/>
  <c r="H169" i="52"/>
  <c r="H170" i="52"/>
  <c r="H171" i="52"/>
  <c r="H172" i="52"/>
  <c r="H173" i="52"/>
  <c r="H174" i="52"/>
  <c r="C139" i="52"/>
  <c r="C140" i="52"/>
  <c r="C141" i="52"/>
  <c r="C142" i="52"/>
  <c r="C143" i="52"/>
  <c r="C144" i="52"/>
  <c r="C145" i="52"/>
  <c r="C146" i="52"/>
  <c r="C147" i="52"/>
  <c r="C148" i="52"/>
  <c r="C149" i="52"/>
  <c r="C150" i="52"/>
  <c r="C151" i="52"/>
  <c r="C152" i="52"/>
  <c r="C153" i="52"/>
  <c r="C154" i="52"/>
  <c r="C155" i="52"/>
  <c r="C156" i="52"/>
  <c r="C157" i="52"/>
  <c r="C158" i="52"/>
  <c r="C159" i="52"/>
  <c r="C160" i="52"/>
  <c r="C161" i="52"/>
  <c r="C162" i="52"/>
  <c r="C163" i="52"/>
  <c r="C164" i="52"/>
  <c r="C165" i="52"/>
  <c r="C166" i="52"/>
  <c r="F139" i="52"/>
  <c r="F140" i="52"/>
  <c r="F141" i="52"/>
  <c r="F142" i="52"/>
  <c r="F143" i="52"/>
  <c r="F144" i="52"/>
  <c r="F145" i="52"/>
  <c r="F146" i="52"/>
  <c r="F147" i="52"/>
  <c r="F148" i="52"/>
  <c r="F149" i="52"/>
  <c r="F150" i="52"/>
  <c r="F151" i="52"/>
  <c r="F152" i="52"/>
  <c r="F153" i="52"/>
  <c r="F154" i="52"/>
  <c r="F155" i="52"/>
  <c r="F156" i="52"/>
  <c r="F157" i="52"/>
  <c r="F158" i="52"/>
  <c r="F159" i="52"/>
  <c r="F160" i="52"/>
  <c r="F161" i="52"/>
  <c r="F162" i="52"/>
  <c r="F163" i="52"/>
  <c r="F164" i="52"/>
  <c r="F165" i="52"/>
  <c r="F166" i="52"/>
  <c r="G139" i="52"/>
  <c r="G140" i="52"/>
  <c r="G141" i="52"/>
  <c r="G142" i="52"/>
  <c r="G143" i="52"/>
  <c r="G144" i="52"/>
  <c r="G145" i="52"/>
  <c r="G146" i="52"/>
  <c r="G147" i="52"/>
  <c r="G148" i="52"/>
  <c r="G149" i="52"/>
  <c r="G150" i="52"/>
  <c r="G151" i="52"/>
  <c r="G152" i="52"/>
  <c r="G153" i="52"/>
  <c r="G154" i="52"/>
  <c r="G155" i="52"/>
  <c r="G156" i="52"/>
  <c r="G157" i="52"/>
  <c r="G158" i="52"/>
  <c r="G159" i="52"/>
  <c r="G160" i="52"/>
  <c r="G161" i="52"/>
  <c r="G162" i="52"/>
  <c r="G163" i="52"/>
  <c r="G164" i="52"/>
  <c r="G165" i="52"/>
  <c r="G166" i="52"/>
  <c r="H139" i="52"/>
  <c r="H140" i="52"/>
  <c r="H141" i="52"/>
  <c r="H142" i="52"/>
  <c r="H143" i="52"/>
  <c r="H144" i="52"/>
  <c r="H145" i="52"/>
  <c r="H146" i="52"/>
  <c r="H147" i="52"/>
  <c r="H148" i="52"/>
  <c r="H149" i="52"/>
  <c r="H150" i="52"/>
  <c r="H151" i="52"/>
  <c r="H152" i="52"/>
  <c r="H153" i="52"/>
  <c r="H154" i="52"/>
  <c r="H155" i="52"/>
  <c r="H156" i="52"/>
  <c r="H157" i="52"/>
  <c r="H158" i="52"/>
  <c r="H159" i="52"/>
  <c r="H160" i="52"/>
  <c r="H161" i="52"/>
  <c r="H162" i="52"/>
  <c r="H163" i="52"/>
  <c r="H164" i="52"/>
  <c r="H165" i="52"/>
  <c r="H166" i="52"/>
  <c r="C114" i="52"/>
  <c r="C115" i="52"/>
  <c r="C116" i="52"/>
  <c r="C117" i="52"/>
  <c r="C118" i="52"/>
  <c r="C119" i="52"/>
  <c r="C120" i="52"/>
  <c r="C121" i="52"/>
  <c r="C122" i="52"/>
  <c r="C123" i="52"/>
  <c r="C124" i="52"/>
  <c r="C125" i="52"/>
  <c r="C126" i="52"/>
  <c r="C127" i="52"/>
  <c r="C128" i="52"/>
  <c r="C129" i="52"/>
  <c r="C130" i="52"/>
  <c r="C131" i="52"/>
  <c r="C132" i="52"/>
  <c r="C133" i="52"/>
  <c r="C134" i="52"/>
  <c r="C135" i="52"/>
  <c r="C136" i="52"/>
  <c r="C137" i="52"/>
  <c r="C138" i="52"/>
  <c r="F114" i="52"/>
  <c r="F115" i="52"/>
  <c r="F116" i="52"/>
  <c r="F117" i="52"/>
  <c r="F118" i="52"/>
  <c r="F119" i="52"/>
  <c r="F120" i="52"/>
  <c r="F121" i="52"/>
  <c r="F122" i="52"/>
  <c r="F123" i="52"/>
  <c r="F124" i="52"/>
  <c r="F125" i="52"/>
  <c r="F126" i="52"/>
  <c r="F127" i="52"/>
  <c r="F128" i="52"/>
  <c r="F129" i="52"/>
  <c r="F130" i="52"/>
  <c r="F131" i="52"/>
  <c r="F132" i="52"/>
  <c r="F133" i="52"/>
  <c r="F134" i="52"/>
  <c r="F135" i="52"/>
  <c r="F136" i="52"/>
  <c r="F137" i="52"/>
  <c r="F138" i="52"/>
  <c r="G114" i="52"/>
  <c r="G115" i="52"/>
  <c r="G116" i="52"/>
  <c r="G117" i="52"/>
  <c r="G118" i="52"/>
  <c r="G119" i="52"/>
  <c r="G120" i="52"/>
  <c r="G121" i="52"/>
  <c r="G122" i="52"/>
  <c r="G123" i="52"/>
  <c r="G124" i="52"/>
  <c r="G125" i="52"/>
  <c r="G126" i="52"/>
  <c r="G127" i="52"/>
  <c r="G128" i="52"/>
  <c r="G129" i="52"/>
  <c r="G130" i="52"/>
  <c r="G131" i="52"/>
  <c r="G132" i="52"/>
  <c r="G133" i="52"/>
  <c r="G134" i="52"/>
  <c r="G135" i="52"/>
  <c r="G136" i="52"/>
  <c r="G137" i="52"/>
  <c r="G138" i="52"/>
  <c r="H114" i="52"/>
  <c r="H115" i="52"/>
  <c r="H116" i="52"/>
  <c r="H117" i="52"/>
  <c r="H118" i="52"/>
  <c r="H119" i="52"/>
  <c r="H120" i="52"/>
  <c r="H121" i="52"/>
  <c r="H122" i="52"/>
  <c r="H123" i="52"/>
  <c r="H124" i="52"/>
  <c r="H125" i="52"/>
  <c r="H126" i="52"/>
  <c r="H127" i="52"/>
  <c r="H128" i="52"/>
  <c r="H129" i="52"/>
  <c r="H130" i="52"/>
  <c r="H131" i="52"/>
  <c r="H132" i="52"/>
  <c r="H133" i="52"/>
  <c r="H134" i="52"/>
  <c r="H135" i="52"/>
  <c r="H136" i="52"/>
  <c r="H137" i="52"/>
  <c r="H138" i="52"/>
  <c r="C71" i="52"/>
  <c r="C72" i="52"/>
  <c r="C73" i="52"/>
  <c r="C74" i="52"/>
  <c r="C75" i="52"/>
  <c r="C76" i="52"/>
  <c r="C77" i="52"/>
  <c r="C78" i="52"/>
  <c r="C79" i="52"/>
  <c r="C80" i="52"/>
  <c r="C81" i="52"/>
  <c r="C82" i="52"/>
  <c r="C83" i="52"/>
  <c r="C84" i="52"/>
  <c r="C85" i="52"/>
  <c r="C86" i="52"/>
  <c r="C87" i="52"/>
  <c r="C88" i="52"/>
  <c r="C89" i="52"/>
  <c r="C90" i="52"/>
  <c r="C91" i="52"/>
  <c r="C92" i="52"/>
  <c r="C93" i="52"/>
  <c r="C94" i="52"/>
  <c r="C95" i="52"/>
  <c r="C96" i="52"/>
  <c r="C97" i="52"/>
  <c r="C98" i="52"/>
  <c r="C99" i="52"/>
  <c r="C100" i="52"/>
  <c r="C101" i="52"/>
  <c r="C102" i="52"/>
  <c r="C103" i="52"/>
  <c r="C104" i="52"/>
  <c r="C105" i="52"/>
  <c r="C106" i="52"/>
  <c r="C107" i="52"/>
  <c r="C108" i="52"/>
  <c r="C109" i="52"/>
  <c r="C110" i="52"/>
  <c r="C111" i="52"/>
  <c r="C112" i="52"/>
  <c r="C113" i="52"/>
  <c r="F71" i="52"/>
  <c r="F72" i="52"/>
  <c r="F73" i="52"/>
  <c r="F74" i="52"/>
  <c r="F75" i="52"/>
  <c r="F76" i="52"/>
  <c r="F77" i="52"/>
  <c r="F78" i="52"/>
  <c r="F79" i="52"/>
  <c r="F80" i="52"/>
  <c r="F81" i="52"/>
  <c r="F82" i="52"/>
  <c r="F83" i="52"/>
  <c r="F84" i="52"/>
  <c r="F85" i="52"/>
  <c r="F86" i="52"/>
  <c r="F87" i="52"/>
  <c r="F88" i="52"/>
  <c r="F89" i="52"/>
  <c r="F90" i="52"/>
  <c r="F91" i="52"/>
  <c r="F92" i="52"/>
  <c r="F93" i="52"/>
  <c r="F94" i="52"/>
  <c r="F95" i="52"/>
  <c r="F96" i="52"/>
  <c r="F97" i="52"/>
  <c r="F98" i="52"/>
  <c r="F99" i="52"/>
  <c r="F100" i="52"/>
  <c r="F101" i="52"/>
  <c r="F102" i="52"/>
  <c r="F103" i="52"/>
  <c r="F104" i="52"/>
  <c r="F105" i="52"/>
  <c r="F106" i="52"/>
  <c r="F107" i="52"/>
  <c r="F108" i="52"/>
  <c r="F109" i="52"/>
  <c r="F110" i="52"/>
  <c r="F111" i="52"/>
  <c r="F112" i="52"/>
  <c r="F113" i="52"/>
  <c r="G71" i="52"/>
  <c r="G72" i="52"/>
  <c r="G73" i="52"/>
  <c r="G74" i="52"/>
  <c r="G75" i="52"/>
  <c r="G76" i="52"/>
  <c r="G77" i="52"/>
  <c r="G78" i="52"/>
  <c r="G79" i="52"/>
  <c r="G80" i="52"/>
  <c r="G81" i="52"/>
  <c r="G82" i="52"/>
  <c r="G83" i="52"/>
  <c r="G84" i="52"/>
  <c r="G85" i="52"/>
  <c r="G86" i="52"/>
  <c r="G87" i="52"/>
  <c r="G88" i="52"/>
  <c r="G89" i="52"/>
  <c r="G90" i="52"/>
  <c r="G91" i="52"/>
  <c r="G92" i="52"/>
  <c r="G93" i="52"/>
  <c r="G94" i="52"/>
  <c r="G95" i="52"/>
  <c r="G96" i="52"/>
  <c r="G97" i="52"/>
  <c r="G98" i="52"/>
  <c r="G99" i="52"/>
  <c r="G100" i="52"/>
  <c r="G101" i="52"/>
  <c r="G102" i="52"/>
  <c r="G103" i="52"/>
  <c r="G104" i="52"/>
  <c r="G105" i="52"/>
  <c r="G106" i="52"/>
  <c r="G107" i="52"/>
  <c r="G108" i="52"/>
  <c r="G109" i="52"/>
  <c r="G110" i="52"/>
  <c r="G111" i="52"/>
  <c r="G112" i="52"/>
  <c r="G113" i="52"/>
  <c r="H71" i="52"/>
  <c r="H72" i="52"/>
  <c r="H73" i="52"/>
  <c r="H74" i="52"/>
  <c r="H75" i="52"/>
  <c r="H76" i="52"/>
  <c r="H77" i="52"/>
  <c r="H78" i="52"/>
  <c r="H79" i="52"/>
  <c r="H80" i="52"/>
  <c r="H81" i="52"/>
  <c r="H82" i="52"/>
  <c r="H83" i="52"/>
  <c r="H84" i="52"/>
  <c r="H85" i="52"/>
  <c r="H86" i="52"/>
  <c r="H87" i="52"/>
  <c r="H88" i="52"/>
  <c r="H89" i="52"/>
  <c r="H90" i="52"/>
  <c r="H91" i="52"/>
  <c r="H92" i="52"/>
  <c r="H93" i="52"/>
  <c r="H94" i="52"/>
  <c r="H95" i="52"/>
  <c r="H96" i="52"/>
  <c r="H97" i="52"/>
  <c r="H98" i="52"/>
  <c r="H99" i="52"/>
  <c r="H100" i="52"/>
  <c r="H101" i="52"/>
  <c r="H102" i="52"/>
  <c r="H103" i="52"/>
  <c r="H104" i="52"/>
  <c r="H105" i="52"/>
  <c r="H106" i="52"/>
  <c r="H107" i="52"/>
  <c r="H108" i="52"/>
  <c r="H109" i="52"/>
  <c r="H110" i="52"/>
  <c r="H111" i="52"/>
  <c r="H112" i="52"/>
  <c r="H113" i="52"/>
  <c r="C65" i="52"/>
  <c r="C66" i="52"/>
  <c r="C67" i="52"/>
  <c r="C68" i="52"/>
  <c r="C69" i="52"/>
  <c r="C70" i="52"/>
  <c r="F65" i="52"/>
  <c r="F66" i="52"/>
  <c r="F67" i="52"/>
  <c r="F68" i="52"/>
  <c r="F69" i="52"/>
  <c r="F70" i="52"/>
  <c r="G65" i="52"/>
  <c r="G66" i="52"/>
  <c r="G67" i="52"/>
  <c r="G68" i="52"/>
  <c r="G69" i="52"/>
  <c r="G70" i="52"/>
  <c r="H65" i="52"/>
  <c r="H66" i="52"/>
  <c r="H67" i="52"/>
  <c r="H68" i="52"/>
  <c r="H69" i="52"/>
  <c r="H70" i="52"/>
  <c r="C63" i="52"/>
  <c r="C64" i="52"/>
  <c r="F63" i="52"/>
  <c r="F64" i="52"/>
  <c r="G63" i="52"/>
  <c r="G64" i="52"/>
  <c r="H63" i="52"/>
  <c r="H64" i="52"/>
  <c r="C50" i="52"/>
  <c r="C51" i="52"/>
  <c r="C52" i="52"/>
  <c r="C53" i="52"/>
  <c r="C54" i="52"/>
  <c r="C55" i="52"/>
  <c r="C56" i="52"/>
  <c r="C57" i="52"/>
  <c r="C58" i="52"/>
  <c r="C59" i="52"/>
  <c r="C60" i="52"/>
  <c r="C61" i="52"/>
  <c r="C62" i="52"/>
  <c r="F50" i="52"/>
  <c r="F51" i="52"/>
  <c r="F52" i="52"/>
  <c r="F53" i="52"/>
  <c r="F54" i="52"/>
  <c r="F55" i="52"/>
  <c r="F56" i="52"/>
  <c r="F57" i="52"/>
  <c r="F58" i="52"/>
  <c r="F59" i="52"/>
  <c r="F60" i="52"/>
  <c r="F61" i="52"/>
  <c r="F62" i="52"/>
  <c r="G50" i="52"/>
  <c r="G51" i="52"/>
  <c r="G52" i="52"/>
  <c r="G53" i="52"/>
  <c r="G54" i="52"/>
  <c r="G55" i="52"/>
  <c r="G56" i="52"/>
  <c r="G57" i="52"/>
  <c r="G58" i="52"/>
  <c r="G59" i="52"/>
  <c r="G60" i="52"/>
  <c r="G61" i="52"/>
  <c r="G62" i="52"/>
  <c r="H50" i="52"/>
  <c r="H51" i="52"/>
  <c r="H52" i="52"/>
  <c r="H53" i="52"/>
  <c r="H54" i="52"/>
  <c r="H55" i="52"/>
  <c r="H56" i="52"/>
  <c r="H57" i="52"/>
  <c r="H58" i="52"/>
  <c r="H59" i="52"/>
  <c r="H60" i="52"/>
  <c r="H61" i="52"/>
  <c r="H62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F29" i="52"/>
  <c r="F30" i="52"/>
  <c r="F31" i="52"/>
  <c r="F32" i="52"/>
  <c r="F33" i="52"/>
  <c r="F34" i="52"/>
  <c r="F35" i="52"/>
  <c r="F36" i="52"/>
  <c r="F37" i="52"/>
  <c r="F38" i="52"/>
  <c r="F39" i="52"/>
  <c r="F40" i="52"/>
  <c r="F41" i="52"/>
  <c r="F42" i="52"/>
  <c r="F43" i="52"/>
  <c r="F44" i="52"/>
  <c r="F45" i="52"/>
  <c r="F46" i="52"/>
  <c r="F47" i="52"/>
  <c r="F48" i="52"/>
  <c r="F49" i="52"/>
  <c r="G29" i="52"/>
  <c r="G30" i="52"/>
  <c r="G31" i="52"/>
  <c r="G32" i="52"/>
  <c r="G33" i="52"/>
  <c r="G34" i="52"/>
  <c r="G35" i="52"/>
  <c r="G36" i="52"/>
  <c r="G37" i="52"/>
  <c r="G38" i="52"/>
  <c r="G39" i="52"/>
  <c r="G40" i="52"/>
  <c r="G41" i="52"/>
  <c r="G42" i="52"/>
  <c r="G43" i="52"/>
  <c r="G44" i="52"/>
  <c r="G45" i="52"/>
  <c r="G46" i="52"/>
  <c r="G47" i="52"/>
  <c r="G48" i="52"/>
  <c r="G49" i="52"/>
  <c r="H29" i="52"/>
  <c r="H30" i="52"/>
  <c r="H31" i="52"/>
  <c r="H32" i="52"/>
  <c r="H33" i="52"/>
  <c r="H34" i="52"/>
  <c r="H35" i="52"/>
  <c r="H36" i="52"/>
  <c r="H37" i="52"/>
  <c r="H38" i="52"/>
  <c r="H39" i="52"/>
  <c r="H40" i="52"/>
  <c r="H41" i="52"/>
  <c r="H42" i="52"/>
  <c r="H43" i="52"/>
  <c r="H44" i="52"/>
  <c r="H45" i="52"/>
  <c r="H46" i="52"/>
  <c r="H47" i="52"/>
  <c r="H48" i="52"/>
  <c r="H49" i="52"/>
  <c r="C23" i="52"/>
  <c r="C24" i="52"/>
  <c r="C25" i="52"/>
  <c r="C26" i="52"/>
  <c r="C27" i="52"/>
  <c r="C28" i="52"/>
  <c r="F23" i="52"/>
  <c r="F24" i="52"/>
  <c r="F25" i="52"/>
  <c r="F26" i="52"/>
  <c r="F27" i="52"/>
  <c r="F28" i="52"/>
  <c r="G23" i="52"/>
  <c r="G24" i="52"/>
  <c r="G25" i="52"/>
  <c r="G26" i="52"/>
  <c r="G27" i="52"/>
  <c r="G28" i="52"/>
  <c r="H23" i="52"/>
  <c r="H24" i="52"/>
  <c r="H25" i="52"/>
  <c r="H26" i="52"/>
  <c r="H27" i="52"/>
  <c r="H28" i="52"/>
  <c r="C22" i="52"/>
  <c r="F22" i="52"/>
  <c r="G22" i="52"/>
  <c r="H22" i="52"/>
  <c r="C3" i="52"/>
  <c r="C4" i="52"/>
  <c r="C5" i="52"/>
  <c r="C6" i="52"/>
  <c r="C7" i="52"/>
  <c r="C8" i="52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F3" i="52"/>
  <c r="F4" i="52"/>
  <c r="F5" i="52"/>
  <c r="F6" i="52"/>
  <c r="F7" i="52"/>
  <c r="F8" i="52"/>
  <c r="F9" i="52"/>
  <c r="F10" i="52"/>
  <c r="F11" i="52"/>
  <c r="F12" i="52"/>
  <c r="F13" i="52"/>
  <c r="F14" i="52"/>
  <c r="F15" i="52"/>
  <c r="F16" i="52"/>
  <c r="F17" i="52"/>
  <c r="F18" i="52"/>
  <c r="F19" i="52"/>
  <c r="F20" i="52"/>
  <c r="F21" i="52"/>
  <c r="G3" i="52"/>
  <c r="G4" i="52"/>
  <c r="G5" i="52"/>
  <c r="G6" i="52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H3" i="52"/>
  <c r="H4" i="52"/>
  <c r="H5" i="52"/>
  <c r="H6" i="52"/>
  <c r="H7" i="52"/>
  <c r="H8" i="52"/>
  <c r="H9" i="52"/>
  <c r="H10" i="52"/>
  <c r="H11" i="52"/>
  <c r="H12" i="52"/>
  <c r="H13" i="52"/>
  <c r="H14" i="52"/>
  <c r="H15" i="52"/>
  <c r="H16" i="52"/>
  <c r="H17" i="52"/>
  <c r="H18" i="52"/>
  <c r="H19" i="52"/>
  <c r="H20" i="52"/>
  <c r="H21" i="52"/>
  <c r="H2" i="52"/>
  <c r="G2" i="52"/>
  <c r="F2" i="52"/>
  <c r="C2" i="52"/>
  <c r="E197" i="49"/>
  <c r="F197" i="49"/>
  <c r="I197" i="49"/>
  <c r="E9" i="51"/>
  <c r="E10" i="51"/>
  <c r="E11" i="51"/>
  <c r="E12" i="51"/>
  <c r="E13" i="51"/>
  <c r="E14" i="51"/>
  <c r="E15" i="51"/>
  <c r="E16" i="51"/>
  <c r="E17" i="51"/>
  <c r="E18" i="51"/>
  <c r="E19" i="51"/>
  <c r="E20" i="51"/>
  <c r="E21" i="51"/>
  <c r="E22" i="51"/>
  <c r="E23" i="51"/>
  <c r="E24" i="51"/>
  <c r="E25" i="51"/>
  <c r="E26" i="51"/>
  <c r="E27" i="51"/>
  <c r="E28" i="51"/>
  <c r="E29" i="51"/>
  <c r="E30" i="51"/>
  <c r="E31" i="51"/>
  <c r="E32" i="51"/>
  <c r="E33" i="51"/>
  <c r="E34" i="51"/>
  <c r="E35" i="51"/>
  <c r="E36" i="51"/>
  <c r="E37" i="51"/>
  <c r="E38" i="51"/>
  <c r="E39" i="51"/>
  <c r="E40" i="51"/>
  <c r="E41" i="51"/>
  <c r="E42" i="51"/>
  <c r="E43" i="51"/>
  <c r="E44" i="51"/>
  <c r="E45" i="51"/>
  <c r="E46" i="51"/>
  <c r="E47" i="51"/>
  <c r="E48" i="51"/>
  <c r="E49" i="51"/>
  <c r="E50" i="51"/>
  <c r="E51" i="51"/>
  <c r="E52" i="51"/>
  <c r="E53" i="51"/>
  <c r="E54" i="51"/>
  <c r="E55" i="51"/>
  <c r="E56" i="51"/>
  <c r="E57" i="51"/>
  <c r="E58" i="51"/>
  <c r="E59" i="51"/>
  <c r="E60" i="51"/>
  <c r="E61" i="51"/>
  <c r="E62" i="51"/>
  <c r="E63" i="51"/>
  <c r="E64" i="51"/>
  <c r="E65" i="51"/>
  <c r="E66" i="51"/>
  <c r="E67" i="51"/>
  <c r="E68" i="51"/>
  <c r="E69" i="51"/>
  <c r="E70" i="51"/>
  <c r="E71" i="51"/>
  <c r="E72" i="51"/>
  <c r="E73" i="51"/>
  <c r="E74" i="51"/>
  <c r="E75" i="51"/>
  <c r="E76" i="51"/>
  <c r="E77" i="51"/>
  <c r="E78" i="51"/>
  <c r="E79" i="51"/>
  <c r="E80" i="51"/>
  <c r="E81" i="51"/>
  <c r="E82" i="51"/>
  <c r="E83" i="51"/>
  <c r="E84" i="51"/>
  <c r="E85" i="51"/>
  <c r="E86" i="51"/>
  <c r="E87" i="51"/>
  <c r="E88" i="51"/>
  <c r="E89" i="51"/>
  <c r="E90" i="51"/>
  <c r="E91" i="51"/>
  <c r="E92" i="51"/>
  <c r="E93" i="51"/>
  <c r="E94" i="51"/>
  <c r="E95" i="51"/>
  <c r="E96" i="51"/>
  <c r="E97" i="51"/>
  <c r="E98" i="51"/>
  <c r="E99" i="51"/>
  <c r="E100" i="51"/>
  <c r="E101" i="51"/>
  <c r="E102" i="51"/>
  <c r="E103" i="51"/>
  <c r="E104" i="51"/>
  <c r="E105" i="51"/>
  <c r="E106" i="51"/>
  <c r="E107" i="51"/>
  <c r="E108" i="51"/>
  <c r="E109" i="51"/>
  <c r="E110" i="51"/>
  <c r="E111" i="51"/>
  <c r="E112" i="51"/>
  <c r="E113" i="51"/>
  <c r="E114" i="51"/>
  <c r="E115" i="51"/>
  <c r="E116" i="51"/>
  <c r="E117" i="51"/>
  <c r="E118" i="51"/>
  <c r="E119" i="51"/>
  <c r="E120" i="51"/>
  <c r="E121" i="51"/>
  <c r="E122" i="51"/>
  <c r="E123" i="51"/>
  <c r="E124" i="51"/>
  <c r="E125" i="51"/>
  <c r="E126" i="51"/>
  <c r="E127" i="51"/>
  <c r="E128" i="51"/>
  <c r="E129" i="51"/>
  <c r="E130" i="51"/>
  <c r="E131" i="51"/>
  <c r="E132" i="51"/>
  <c r="E133" i="51"/>
  <c r="E134" i="51"/>
  <c r="E135" i="51"/>
  <c r="E136" i="51"/>
  <c r="E137" i="51"/>
  <c r="E138" i="51"/>
  <c r="E139" i="51"/>
  <c r="E140" i="51"/>
  <c r="E141" i="51"/>
  <c r="E142" i="51"/>
  <c r="E143" i="51"/>
  <c r="E144" i="51"/>
  <c r="E145" i="51"/>
  <c r="E146" i="51"/>
  <c r="E147" i="51"/>
  <c r="E148" i="51"/>
  <c r="E149" i="51"/>
  <c r="E150" i="51"/>
  <c r="E151" i="51"/>
  <c r="E152" i="51"/>
  <c r="E153" i="51"/>
  <c r="E154" i="51"/>
  <c r="E155" i="51"/>
  <c r="E156" i="51"/>
  <c r="E157" i="51"/>
  <c r="E158" i="51"/>
  <c r="E159" i="51"/>
  <c r="E160" i="51"/>
  <c r="E161" i="51"/>
  <c r="E162" i="51"/>
  <c r="E163" i="51"/>
  <c r="E164" i="51"/>
  <c r="E165" i="51"/>
  <c r="E166" i="51"/>
  <c r="E167" i="51"/>
  <c r="E168" i="51"/>
  <c r="E169" i="51"/>
  <c r="E170" i="51"/>
  <c r="E171" i="51"/>
  <c r="E172" i="51"/>
  <c r="E173" i="51"/>
  <c r="E174" i="51"/>
  <c r="E175" i="51"/>
  <c r="E176" i="51"/>
  <c r="E177" i="51"/>
  <c r="E178" i="51"/>
  <c r="E179" i="51"/>
  <c r="E180" i="51"/>
  <c r="E181" i="51"/>
  <c r="E182" i="51"/>
  <c r="E183" i="51"/>
  <c r="E184" i="51"/>
  <c r="E185" i="51"/>
  <c r="E186" i="51"/>
  <c r="E187" i="51"/>
  <c r="E188" i="51"/>
  <c r="E189" i="51"/>
  <c r="E190" i="51"/>
  <c r="E191" i="51"/>
  <c r="E192" i="51"/>
  <c r="E193" i="51"/>
  <c r="E194" i="51"/>
  <c r="E195" i="51"/>
  <c r="E196" i="51"/>
  <c r="E197" i="51"/>
  <c r="E198" i="51"/>
  <c r="E199" i="51"/>
  <c r="E200" i="51"/>
  <c r="E201" i="51"/>
  <c r="E202" i="51"/>
  <c r="E203" i="51"/>
  <c r="E204" i="51"/>
  <c r="E205" i="51"/>
  <c r="E206" i="51"/>
  <c r="E207" i="51"/>
  <c r="E208" i="51"/>
  <c r="E209" i="51"/>
  <c r="E210" i="51"/>
  <c r="E211" i="51"/>
  <c r="E212" i="51"/>
  <c r="E213" i="51"/>
  <c r="E214" i="51"/>
  <c r="E215" i="51"/>
  <c r="E216" i="51"/>
  <c r="E217" i="51"/>
  <c r="E218" i="51"/>
  <c r="E219" i="51"/>
  <c r="E220" i="51"/>
  <c r="E221" i="51"/>
  <c r="E222" i="51"/>
  <c r="E223" i="51"/>
  <c r="E224" i="51"/>
  <c r="E225" i="51"/>
  <c r="E226" i="51"/>
  <c r="E227" i="51"/>
  <c r="E228" i="51"/>
  <c r="E229" i="51"/>
  <c r="E230" i="51"/>
  <c r="E231" i="51"/>
  <c r="E232" i="51"/>
  <c r="E233" i="51"/>
  <c r="E234" i="51"/>
  <c r="E235" i="51"/>
  <c r="E236" i="51"/>
  <c r="E237" i="51"/>
  <c r="E238" i="51"/>
  <c r="E239" i="51"/>
  <c r="E240" i="51"/>
  <c r="E241" i="51"/>
  <c r="E242" i="51"/>
  <c r="E243" i="51"/>
  <c r="E244" i="51"/>
  <c r="E245" i="51"/>
  <c r="E246" i="51"/>
  <c r="E247" i="51"/>
  <c r="E248" i="51"/>
  <c r="E249" i="51"/>
  <c r="E250" i="51"/>
  <c r="E251" i="51"/>
  <c r="E252" i="51"/>
  <c r="E253" i="51"/>
  <c r="E254" i="51"/>
  <c r="E255" i="51"/>
  <c r="E256" i="51"/>
  <c r="E257" i="51"/>
  <c r="E258" i="51"/>
  <c r="E259" i="51"/>
  <c r="E260" i="51"/>
  <c r="E261" i="51"/>
  <c r="E262" i="51"/>
  <c r="E263" i="51"/>
  <c r="E264" i="51"/>
  <c r="E265" i="51"/>
  <c r="E266" i="51"/>
  <c r="E267" i="51"/>
  <c r="E268" i="51"/>
  <c r="E269" i="51"/>
  <c r="E270" i="51"/>
  <c r="E271" i="51"/>
  <c r="E272" i="51"/>
  <c r="E273" i="51"/>
  <c r="E274" i="51"/>
  <c r="E275" i="51"/>
  <c r="E276" i="51"/>
  <c r="E277" i="51"/>
  <c r="E278" i="51"/>
  <c r="E279" i="51"/>
  <c r="E280" i="51"/>
  <c r="E281" i="51"/>
  <c r="E282" i="51"/>
  <c r="E283" i="51"/>
  <c r="E284" i="51"/>
  <c r="E285" i="51"/>
  <c r="E286" i="51"/>
  <c r="E287" i="51"/>
  <c r="E288" i="51"/>
  <c r="E289" i="51"/>
  <c r="E290" i="51"/>
  <c r="E291" i="51"/>
  <c r="E292" i="51"/>
  <c r="E293" i="51"/>
  <c r="E294" i="51"/>
  <c r="E196" i="49"/>
  <c r="F196" i="49"/>
  <c r="I196" i="49"/>
  <c r="E195" i="49"/>
  <c r="F195" i="49"/>
  <c r="I195" i="49"/>
  <c r="E194" i="49"/>
  <c r="F194" i="49"/>
  <c r="I194" i="49"/>
  <c r="E193" i="49"/>
  <c r="F193" i="49"/>
  <c r="I193" i="49"/>
  <c r="I294" i="51"/>
  <c r="H294" i="51"/>
  <c r="G294" i="51"/>
  <c r="D294" i="51"/>
  <c r="I293" i="51"/>
  <c r="H293" i="51"/>
  <c r="G293" i="51"/>
  <c r="D293" i="51"/>
  <c r="I292" i="51"/>
  <c r="H292" i="51"/>
  <c r="G292" i="51"/>
  <c r="D292" i="51"/>
  <c r="I291" i="51"/>
  <c r="H291" i="51"/>
  <c r="G291" i="51"/>
  <c r="D291" i="51"/>
  <c r="I290" i="51"/>
  <c r="H290" i="51"/>
  <c r="G290" i="51"/>
  <c r="D290" i="51"/>
  <c r="I289" i="51"/>
  <c r="H289" i="51"/>
  <c r="G289" i="51"/>
  <c r="D289" i="51"/>
  <c r="I288" i="51"/>
  <c r="H288" i="51"/>
  <c r="G288" i="51"/>
  <c r="D288" i="51"/>
  <c r="I287" i="51"/>
  <c r="H287" i="51"/>
  <c r="G287" i="51"/>
  <c r="D287" i="51"/>
  <c r="I286" i="51"/>
  <c r="H286" i="51"/>
  <c r="G286" i="51"/>
  <c r="D286" i="51"/>
  <c r="I285" i="51"/>
  <c r="H285" i="51"/>
  <c r="G285" i="51"/>
  <c r="D285" i="51"/>
  <c r="I284" i="51"/>
  <c r="H284" i="51"/>
  <c r="G284" i="51"/>
  <c r="D284" i="51"/>
  <c r="I283" i="51"/>
  <c r="H283" i="51"/>
  <c r="G283" i="51"/>
  <c r="D283" i="51"/>
  <c r="I282" i="51"/>
  <c r="H282" i="51"/>
  <c r="G282" i="51"/>
  <c r="D282" i="51"/>
  <c r="I281" i="51"/>
  <c r="H281" i="51"/>
  <c r="G281" i="51"/>
  <c r="D281" i="51"/>
  <c r="I280" i="51"/>
  <c r="H280" i="51"/>
  <c r="G280" i="51"/>
  <c r="D280" i="51"/>
  <c r="I279" i="51"/>
  <c r="H279" i="51"/>
  <c r="G279" i="51"/>
  <c r="D279" i="51"/>
  <c r="I278" i="51"/>
  <c r="H278" i="51"/>
  <c r="G278" i="51"/>
  <c r="D278" i="51"/>
  <c r="I277" i="51"/>
  <c r="H277" i="51"/>
  <c r="G277" i="51"/>
  <c r="D277" i="51"/>
  <c r="I276" i="51"/>
  <c r="H276" i="51"/>
  <c r="G276" i="51"/>
  <c r="D276" i="51"/>
  <c r="I275" i="51"/>
  <c r="H275" i="51"/>
  <c r="G275" i="51"/>
  <c r="D275" i="51"/>
  <c r="I274" i="51"/>
  <c r="H274" i="51"/>
  <c r="G274" i="51"/>
  <c r="D274" i="51"/>
  <c r="I273" i="51"/>
  <c r="H273" i="51"/>
  <c r="G273" i="51"/>
  <c r="D273" i="51"/>
  <c r="I272" i="51"/>
  <c r="H272" i="51"/>
  <c r="G272" i="51"/>
  <c r="D272" i="51"/>
  <c r="I271" i="51"/>
  <c r="H271" i="51"/>
  <c r="G271" i="51"/>
  <c r="D271" i="51"/>
  <c r="I270" i="51"/>
  <c r="H270" i="51"/>
  <c r="G270" i="51"/>
  <c r="D270" i="51"/>
  <c r="I269" i="51"/>
  <c r="H269" i="51"/>
  <c r="G269" i="51"/>
  <c r="D269" i="51"/>
  <c r="I268" i="51"/>
  <c r="H268" i="51"/>
  <c r="G268" i="51"/>
  <c r="D268" i="51"/>
  <c r="I267" i="51"/>
  <c r="H267" i="51"/>
  <c r="G267" i="51"/>
  <c r="D267" i="51"/>
  <c r="I266" i="51"/>
  <c r="H266" i="51"/>
  <c r="G266" i="51"/>
  <c r="D266" i="51"/>
  <c r="I265" i="51"/>
  <c r="H265" i="51"/>
  <c r="G265" i="51"/>
  <c r="D265" i="51"/>
  <c r="I264" i="51"/>
  <c r="H264" i="51"/>
  <c r="G264" i="51"/>
  <c r="D264" i="51"/>
  <c r="I263" i="51"/>
  <c r="H263" i="51"/>
  <c r="G263" i="51"/>
  <c r="D263" i="51"/>
  <c r="I262" i="51"/>
  <c r="H262" i="51"/>
  <c r="G262" i="51"/>
  <c r="D262" i="51"/>
  <c r="I261" i="51"/>
  <c r="H261" i="51"/>
  <c r="G261" i="51"/>
  <c r="D261" i="51"/>
  <c r="I260" i="51"/>
  <c r="H260" i="51"/>
  <c r="G260" i="51"/>
  <c r="D260" i="51"/>
  <c r="I259" i="51"/>
  <c r="H259" i="51"/>
  <c r="G259" i="51"/>
  <c r="D259" i="51"/>
  <c r="I258" i="51"/>
  <c r="H258" i="51"/>
  <c r="G258" i="51"/>
  <c r="D258" i="51"/>
  <c r="I257" i="51"/>
  <c r="H257" i="51"/>
  <c r="G257" i="51"/>
  <c r="D257" i="51"/>
  <c r="I256" i="51"/>
  <c r="H256" i="51"/>
  <c r="G256" i="51"/>
  <c r="D256" i="51"/>
  <c r="I255" i="51"/>
  <c r="H255" i="51"/>
  <c r="G255" i="51"/>
  <c r="D255" i="51"/>
  <c r="I254" i="51"/>
  <c r="H254" i="51"/>
  <c r="G254" i="51"/>
  <c r="D254" i="51"/>
  <c r="I253" i="51"/>
  <c r="H253" i="51"/>
  <c r="G253" i="51"/>
  <c r="D253" i="51"/>
  <c r="I252" i="51"/>
  <c r="H252" i="51"/>
  <c r="G252" i="51"/>
  <c r="D252" i="51"/>
  <c r="I251" i="51"/>
  <c r="H251" i="51"/>
  <c r="G251" i="51"/>
  <c r="D251" i="51"/>
  <c r="I250" i="51"/>
  <c r="H250" i="51"/>
  <c r="G250" i="51"/>
  <c r="D250" i="51"/>
  <c r="I249" i="51"/>
  <c r="H249" i="51"/>
  <c r="G249" i="51"/>
  <c r="D249" i="51"/>
  <c r="I248" i="51"/>
  <c r="H248" i="51"/>
  <c r="G248" i="51"/>
  <c r="D248" i="51"/>
  <c r="I247" i="51"/>
  <c r="H247" i="51"/>
  <c r="G247" i="51"/>
  <c r="D247" i="51"/>
  <c r="I246" i="51"/>
  <c r="H246" i="51"/>
  <c r="G246" i="51"/>
  <c r="D246" i="51"/>
  <c r="I245" i="51"/>
  <c r="H245" i="51"/>
  <c r="G245" i="51"/>
  <c r="D245" i="51"/>
  <c r="I244" i="51"/>
  <c r="H244" i="51"/>
  <c r="G244" i="51"/>
  <c r="D244" i="51"/>
  <c r="I243" i="51"/>
  <c r="H243" i="51"/>
  <c r="G243" i="51"/>
  <c r="D243" i="51"/>
  <c r="I242" i="51"/>
  <c r="H242" i="51"/>
  <c r="G242" i="51"/>
  <c r="D242" i="51"/>
  <c r="I241" i="51"/>
  <c r="H241" i="51"/>
  <c r="G241" i="51"/>
  <c r="D241" i="51"/>
  <c r="I240" i="51"/>
  <c r="H240" i="51"/>
  <c r="G240" i="51"/>
  <c r="D240" i="51"/>
  <c r="I239" i="51"/>
  <c r="H239" i="51"/>
  <c r="G239" i="51"/>
  <c r="D239" i="51"/>
  <c r="I238" i="51"/>
  <c r="H238" i="51"/>
  <c r="G238" i="51"/>
  <c r="D238" i="51"/>
  <c r="I237" i="51"/>
  <c r="H237" i="51"/>
  <c r="G237" i="51"/>
  <c r="D237" i="51"/>
  <c r="I236" i="51"/>
  <c r="H236" i="51"/>
  <c r="G236" i="51"/>
  <c r="D236" i="51"/>
  <c r="I235" i="51"/>
  <c r="H235" i="51"/>
  <c r="G235" i="51"/>
  <c r="D235" i="51"/>
  <c r="I234" i="51"/>
  <c r="H234" i="51"/>
  <c r="G234" i="51"/>
  <c r="D234" i="51"/>
  <c r="I233" i="51"/>
  <c r="H233" i="51"/>
  <c r="G233" i="51"/>
  <c r="D233" i="51"/>
  <c r="I232" i="51"/>
  <c r="H232" i="51"/>
  <c r="G232" i="51"/>
  <c r="D232" i="51"/>
  <c r="I231" i="51"/>
  <c r="H231" i="51"/>
  <c r="G231" i="51"/>
  <c r="D231" i="51"/>
  <c r="I230" i="51"/>
  <c r="H230" i="51"/>
  <c r="G230" i="51"/>
  <c r="D230" i="51"/>
  <c r="I229" i="51"/>
  <c r="H229" i="51"/>
  <c r="G229" i="51"/>
  <c r="D229" i="51"/>
  <c r="I228" i="51"/>
  <c r="H228" i="51"/>
  <c r="G228" i="51"/>
  <c r="D228" i="51"/>
  <c r="I227" i="51"/>
  <c r="H227" i="51"/>
  <c r="G227" i="51"/>
  <c r="D227" i="51"/>
  <c r="I226" i="51"/>
  <c r="H226" i="51"/>
  <c r="G226" i="51"/>
  <c r="D226" i="51"/>
  <c r="I225" i="51"/>
  <c r="H225" i="51"/>
  <c r="G225" i="51"/>
  <c r="D225" i="51"/>
  <c r="I224" i="51"/>
  <c r="H224" i="51"/>
  <c r="G224" i="51"/>
  <c r="D224" i="51"/>
  <c r="I223" i="51"/>
  <c r="H223" i="51"/>
  <c r="G223" i="51"/>
  <c r="D223" i="51"/>
  <c r="I222" i="51"/>
  <c r="H222" i="51"/>
  <c r="G222" i="51"/>
  <c r="D222" i="51"/>
  <c r="I221" i="51"/>
  <c r="H221" i="51"/>
  <c r="G221" i="51"/>
  <c r="D221" i="51"/>
  <c r="I220" i="51"/>
  <c r="H220" i="51"/>
  <c r="G220" i="51"/>
  <c r="D220" i="51"/>
  <c r="I219" i="51"/>
  <c r="H219" i="51"/>
  <c r="G219" i="51"/>
  <c r="D219" i="51"/>
  <c r="I218" i="51"/>
  <c r="H218" i="51"/>
  <c r="G218" i="51"/>
  <c r="D218" i="51"/>
  <c r="I217" i="51"/>
  <c r="H217" i="51"/>
  <c r="G217" i="51"/>
  <c r="D217" i="51"/>
  <c r="I216" i="51"/>
  <c r="H216" i="51"/>
  <c r="G216" i="51"/>
  <c r="D216" i="51"/>
  <c r="I215" i="51"/>
  <c r="H215" i="51"/>
  <c r="G215" i="51"/>
  <c r="D215" i="51"/>
  <c r="I214" i="51"/>
  <c r="H214" i="51"/>
  <c r="G214" i="51"/>
  <c r="D214" i="51"/>
  <c r="I213" i="51"/>
  <c r="H213" i="51"/>
  <c r="G213" i="51"/>
  <c r="D213" i="51"/>
  <c r="I212" i="51"/>
  <c r="H212" i="51"/>
  <c r="G212" i="51"/>
  <c r="D212" i="51"/>
  <c r="I211" i="51"/>
  <c r="H211" i="51"/>
  <c r="G211" i="51"/>
  <c r="D211" i="51"/>
  <c r="I210" i="51"/>
  <c r="H210" i="51"/>
  <c r="G210" i="51"/>
  <c r="D210" i="51"/>
  <c r="I209" i="51"/>
  <c r="H209" i="51"/>
  <c r="G209" i="51"/>
  <c r="D209" i="51"/>
  <c r="I208" i="51"/>
  <c r="H208" i="51"/>
  <c r="G208" i="51"/>
  <c r="D208" i="51"/>
  <c r="I207" i="51"/>
  <c r="H207" i="51"/>
  <c r="G207" i="51"/>
  <c r="D207" i="51"/>
  <c r="I206" i="51"/>
  <c r="H206" i="51"/>
  <c r="G206" i="51"/>
  <c r="D206" i="51"/>
  <c r="I205" i="51"/>
  <c r="H205" i="51"/>
  <c r="G205" i="51"/>
  <c r="D205" i="51"/>
  <c r="I204" i="51"/>
  <c r="H204" i="51"/>
  <c r="G204" i="51"/>
  <c r="D204" i="51"/>
  <c r="I203" i="51"/>
  <c r="H203" i="51"/>
  <c r="G203" i="51"/>
  <c r="D203" i="51"/>
  <c r="I202" i="51"/>
  <c r="H202" i="51"/>
  <c r="G202" i="51"/>
  <c r="D202" i="51"/>
  <c r="I201" i="51"/>
  <c r="H201" i="51"/>
  <c r="G201" i="51"/>
  <c r="D201" i="51"/>
  <c r="I200" i="51"/>
  <c r="H200" i="51"/>
  <c r="G200" i="51"/>
  <c r="D200" i="51"/>
  <c r="I199" i="51"/>
  <c r="H199" i="51"/>
  <c r="G199" i="51"/>
  <c r="D199" i="51"/>
  <c r="I198" i="51"/>
  <c r="H198" i="51"/>
  <c r="G198" i="51"/>
  <c r="D198" i="51"/>
  <c r="I197" i="51"/>
  <c r="H197" i="51"/>
  <c r="G197" i="51"/>
  <c r="D197" i="51"/>
  <c r="I196" i="51"/>
  <c r="H196" i="51"/>
  <c r="G196" i="51"/>
  <c r="D196" i="51"/>
  <c r="I195" i="51"/>
  <c r="H195" i="51"/>
  <c r="G195" i="51"/>
  <c r="D195" i="51"/>
  <c r="I194" i="51"/>
  <c r="H194" i="51"/>
  <c r="G194" i="51"/>
  <c r="D194" i="51"/>
  <c r="I193" i="51"/>
  <c r="H193" i="51"/>
  <c r="G193" i="51"/>
  <c r="D193" i="51"/>
  <c r="I192" i="51"/>
  <c r="H192" i="51"/>
  <c r="G192" i="51"/>
  <c r="D192" i="51"/>
  <c r="I191" i="51"/>
  <c r="H191" i="51"/>
  <c r="G191" i="51"/>
  <c r="D191" i="51"/>
  <c r="I190" i="51"/>
  <c r="H190" i="51"/>
  <c r="G190" i="51"/>
  <c r="D190" i="51"/>
  <c r="I189" i="51"/>
  <c r="H189" i="51"/>
  <c r="G189" i="51"/>
  <c r="D189" i="51"/>
  <c r="I188" i="51"/>
  <c r="H188" i="51"/>
  <c r="G188" i="51"/>
  <c r="D188" i="51"/>
  <c r="I187" i="51"/>
  <c r="H187" i="51"/>
  <c r="G187" i="51"/>
  <c r="D187" i="51"/>
  <c r="I186" i="51"/>
  <c r="H186" i="51"/>
  <c r="G186" i="51"/>
  <c r="D186" i="51"/>
  <c r="I185" i="51"/>
  <c r="H185" i="51"/>
  <c r="G185" i="51"/>
  <c r="D185" i="51"/>
  <c r="I184" i="51"/>
  <c r="H184" i="51"/>
  <c r="G184" i="51"/>
  <c r="D184" i="51"/>
  <c r="I183" i="51"/>
  <c r="H183" i="51"/>
  <c r="G183" i="51"/>
  <c r="D183" i="51"/>
  <c r="I182" i="51"/>
  <c r="H182" i="51"/>
  <c r="G182" i="51"/>
  <c r="D182" i="51"/>
  <c r="I181" i="51"/>
  <c r="H181" i="51"/>
  <c r="G181" i="51"/>
  <c r="D181" i="51"/>
  <c r="I180" i="51"/>
  <c r="H180" i="51"/>
  <c r="G180" i="51"/>
  <c r="D180" i="51"/>
  <c r="I179" i="51"/>
  <c r="H179" i="51"/>
  <c r="G179" i="51"/>
  <c r="D179" i="51"/>
  <c r="I178" i="51"/>
  <c r="H178" i="51"/>
  <c r="G178" i="51"/>
  <c r="D178" i="51"/>
  <c r="I177" i="51"/>
  <c r="H177" i="51"/>
  <c r="G177" i="51"/>
  <c r="D177" i="51"/>
  <c r="I176" i="51"/>
  <c r="H176" i="51"/>
  <c r="G176" i="51"/>
  <c r="D176" i="51"/>
  <c r="I175" i="51"/>
  <c r="H175" i="51"/>
  <c r="G175" i="51"/>
  <c r="D175" i="51"/>
  <c r="I174" i="51"/>
  <c r="H174" i="51"/>
  <c r="G174" i="51"/>
  <c r="D174" i="51"/>
  <c r="I173" i="51"/>
  <c r="H173" i="51"/>
  <c r="G173" i="51"/>
  <c r="D173" i="51"/>
  <c r="I172" i="51"/>
  <c r="H172" i="51"/>
  <c r="G172" i="51"/>
  <c r="D172" i="51"/>
  <c r="I171" i="51"/>
  <c r="H171" i="51"/>
  <c r="G171" i="51"/>
  <c r="D171" i="51"/>
  <c r="I170" i="51"/>
  <c r="H170" i="51"/>
  <c r="G170" i="51"/>
  <c r="D170" i="51"/>
  <c r="I169" i="51"/>
  <c r="H169" i="51"/>
  <c r="G169" i="51"/>
  <c r="D169" i="51"/>
  <c r="I168" i="51"/>
  <c r="H168" i="51"/>
  <c r="G168" i="51"/>
  <c r="D168" i="51"/>
  <c r="I167" i="51"/>
  <c r="H167" i="51"/>
  <c r="G167" i="51"/>
  <c r="D167" i="51"/>
  <c r="I166" i="51"/>
  <c r="H166" i="51"/>
  <c r="G166" i="51"/>
  <c r="D166" i="51"/>
  <c r="I165" i="51"/>
  <c r="H165" i="51"/>
  <c r="G165" i="51"/>
  <c r="D165" i="51"/>
  <c r="I164" i="51"/>
  <c r="H164" i="51"/>
  <c r="G164" i="51"/>
  <c r="D164" i="51"/>
  <c r="I163" i="51"/>
  <c r="H163" i="51"/>
  <c r="G163" i="51"/>
  <c r="D163" i="51"/>
  <c r="I162" i="51"/>
  <c r="H162" i="51"/>
  <c r="G162" i="51"/>
  <c r="D162" i="51"/>
  <c r="I161" i="51"/>
  <c r="H161" i="51"/>
  <c r="G161" i="51"/>
  <c r="D161" i="51"/>
  <c r="I160" i="51"/>
  <c r="H160" i="51"/>
  <c r="G160" i="51"/>
  <c r="D160" i="51"/>
  <c r="I159" i="51"/>
  <c r="H159" i="51"/>
  <c r="G159" i="51"/>
  <c r="D159" i="51"/>
  <c r="I158" i="51"/>
  <c r="H158" i="51"/>
  <c r="G158" i="51"/>
  <c r="D158" i="51"/>
  <c r="I157" i="51"/>
  <c r="H157" i="51"/>
  <c r="G157" i="51"/>
  <c r="D157" i="51"/>
  <c r="I156" i="51"/>
  <c r="H156" i="51"/>
  <c r="G156" i="51"/>
  <c r="D156" i="51"/>
  <c r="I155" i="51"/>
  <c r="H155" i="51"/>
  <c r="G155" i="51"/>
  <c r="D155" i="51"/>
  <c r="I154" i="51"/>
  <c r="H154" i="51"/>
  <c r="G154" i="51"/>
  <c r="D154" i="51"/>
  <c r="I153" i="51"/>
  <c r="H153" i="51"/>
  <c r="G153" i="51"/>
  <c r="D153" i="51"/>
  <c r="I152" i="51"/>
  <c r="H152" i="51"/>
  <c r="G152" i="51"/>
  <c r="D152" i="51"/>
  <c r="I151" i="51"/>
  <c r="H151" i="51"/>
  <c r="G151" i="51"/>
  <c r="D151" i="51"/>
  <c r="I150" i="51"/>
  <c r="H150" i="51"/>
  <c r="G150" i="51"/>
  <c r="D150" i="51"/>
  <c r="I149" i="51"/>
  <c r="H149" i="51"/>
  <c r="G149" i="51"/>
  <c r="D149" i="51"/>
  <c r="I148" i="51"/>
  <c r="H148" i="51"/>
  <c r="G148" i="51"/>
  <c r="D148" i="51"/>
  <c r="I147" i="51"/>
  <c r="H147" i="51"/>
  <c r="G147" i="51"/>
  <c r="D147" i="51"/>
  <c r="I146" i="51"/>
  <c r="H146" i="51"/>
  <c r="G146" i="51"/>
  <c r="D146" i="51"/>
  <c r="I145" i="51"/>
  <c r="H145" i="51"/>
  <c r="G145" i="51"/>
  <c r="D145" i="51"/>
  <c r="I144" i="51"/>
  <c r="H144" i="51"/>
  <c r="G144" i="51"/>
  <c r="D144" i="51"/>
  <c r="I143" i="51"/>
  <c r="H143" i="51"/>
  <c r="G143" i="51"/>
  <c r="D143" i="51"/>
  <c r="I142" i="51"/>
  <c r="H142" i="51"/>
  <c r="G142" i="51"/>
  <c r="D142" i="51"/>
  <c r="I141" i="51"/>
  <c r="H141" i="51"/>
  <c r="G141" i="51"/>
  <c r="D141" i="51"/>
  <c r="I140" i="51"/>
  <c r="H140" i="51"/>
  <c r="G140" i="51"/>
  <c r="D140" i="51"/>
  <c r="I139" i="51"/>
  <c r="H139" i="51"/>
  <c r="G139" i="51"/>
  <c r="D139" i="51"/>
  <c r="I138" i="51"/>
  <c r="H138" i="51"/>
  <c r="G138" i="51"/>
  <c r="D138" i="51"/>
  <c r="I137" i="51"/>
  <c r="H137" i="51"/>
  <c r="G137" i="51"/>
  <c r="D137" i="51"/>
  <c r="I136" i="51"/>
  <c r="H136" i="51"/>
  <c r="G136" i="51"/>
  <c r="D136" i="51"/>
  <c r="I135" i="51"/>
  <c r="H135" i="51"/>
  <c r="G135" i="51"/>
  <c r="D135" i="51"/>
  <c r="I134" i="51"/>
  <c r="H134" i="51"/>
  <c r="G134" i="51"/>
  <c r="D134" i="51"/>
  <c r="I133" i="51"/>
  <c r="H133" i="51"/>
  <c r="G133" i="51"/>
  <c r="D133" i="51"/>
  <c r="I132" i="51"/>
  <c r="H132" i="51"/>
  <c r="G132" i="51"/>
  <c r="D132" i="51"/>
  <c r="I131" i="51"/>
  <c r="H131" i="51"/>
  <c r="G131" i="51"/>
  <c r="D131" i="51"/>
  <c r="I130" i="51"/>
  <c r="H130" i="51"/>
  <c r="G130" i="51"/>
  <c r="D130" i="51"/>
  <c r="I129" i="51"/>
  <c r="H129" i="51"/>
  <c r="G129" i="51"/>
  <c r="D129" i="51"/>
  <c r="I128" i="51"/>
  <c r="H128" i="51"/>
  <c r="G128" i="51"/>
  <c r="D128" i="51"/>
  <c r="I127" i="51"/>
  <c r="H127" i="51"/>
  <c r="G127" i="51"/>
  <c r="D127" i="51"/>
  <c r="I126" i="51"/>
  <c r="H126" i="51"/>
  <c r="G126" i="51"/>
  <c r="D126" i="51"/>
  <c r="I125" i="51"/>
  <c r="H125" i="51"/>
  <c r="G125" i="51"/>
  <c r="D125" i="51"/>
  <c r="I124" i="51"/>
  <c r="H124" i="51"/>
  <c r="G124" i="51"/>
  <c r="D124" i="51"/>
  <c r="I123" i="51"/>
  <c r="H123" i="51"/>
  <c r="G123" i="51"/>
  <c r="D123" i="51"/>
  <c r="I122" i="51"/>
  <c r="H122" i="51"/>
  <c r="G122" i="51"/>
  <c r="D122" i="51"/>
  <c r="I121" i="51"/>
  <c r="H121" i="51"/>
  <c r="G121" i="51"/>
  <c r="D121" i="51"/>
  <c r="I120" i="51"/>
  <c r="H120" i="51"/>
  <c r="G120" i="51"/>
  <c r="D120" i="51"/>
  <c r="I119" i="51"/>
  <c r="H119" i="51"/>
  <c r="G119" i="51"/>
  <c r="D119" i="51"/>
  <c r="I118" i="51"/>
  <c r="H118" i="51"/>
  <c r="G118" i="51"/>
  <c r="D118" i="51"/>
  <c r="I117" i="51"/>
  <c r="H117" i="51"/>
  <c r="G117" i="51"/>
  <c r="D117" i="51"/>
  <c r="I116" i="51"/>
  <c r="H116" i="51"/>
  <c r="G116" i="51"/>
  <c r="D116" i="51"/>
  <c r="I115" i="51"/>
  <c r="H115" i="51"/>
  <c r="G115" i="51"/>
  <c r="D115" i="51"/>
  <c r="I114" i="51"/>
  <c r="H114" i="51"/>
  <c r="G114" i="51"/>
  <c r="D114" i="51"/>
  <c r="I113" i="51"/>
  <c r="H113" i="51"/>
  <c r="G113" i="51"/>
  <c r="D113" i="51"/>
  <c r="I112" i="51"/>
  <c r="H112" i="51"/>
  <c r="G112" i="51"/>
  <c r="D112" i="51"/>
  <c r="I111" i="51"/>
  <c r="H111" i="51"/>
  <c r="G111" i="51"/>
  <c r="D111" i="51"/>
  <c r="I110" i="51"/>
  <c r="H110" i="51"/>
  <c r="G110" i="51"/>
  <c r="D110" i="51"/>
  <c r="I109" i="51"/>
  <c r="H109" i="51"/>
  <c r="G109" i="51"/>
  <c r="D109" i="51"/>
  <c r="I108" i="51"/>
  <c r="H108" i="51"/>
  <c r="G108" i="51"/>
  <c r="D108" i="51"/>
  <c r="I107" i="51"/>
  <c r="H107" i="51"/>
  <c r="G107" i="51"/>
  <c r="D107" i="51"/>
  <c r="I106" i="51"/>
  <c r="H106" i="51"/>
  <c r="G106" i="51"/>
  <c r="D106" i="51"/>
  <c r="I105" i="51"/>
  <c r="H105" i="51"/>
  <c r="G105" i="51"/>
  <c r="D105" i="51"/>
  <c r="I104" i="51"/>
  <c r="H104" i="51"/>
  <c r="G104" i="51"/>
  <c r="D104" i="51"/>
  <c r="I103" i="51"/>
  <c r="H103" i="51"/>
  <c r="G103" i="51"/>
  <c r="D103" i="51"/>
  <c r="I102" i="51"/>
  <c r="H102" i="51"/>
  <c r="G102" i="51"/>
  <c r="D102" i="51"/>
  <c r="I101" i="51"/>
  <c r="H101" i="51"/>
  <c r="G101" i="51"/>
  <c r="D101" i="51"/>
  <c r="I100" i="51"/>
  <c r="H100" i="51"/>
  <c r="G100" i="51"/>
  <c r="D100" i="51"/>
  <c r="I99" i="51"/>
  <c r="H99" i="51"/>
  <c r="G99" i="51"/>
  <c r="D99" i="51"/>
  <c r="I98" i="51"/>
  <c r="H98" i="51"/>
  <c r="G98" i="51"/>
  <c r="D98" i="51"/>
  <c r="I97" i="51"/>
  <c r="H97" i="51"/>
  <c r="G97" i="51"/>
  <c r="D97" i="51"/>
  <c r="I96" i="51"/>
  <c r="H96" i="51"/>
  <c r="G96" i="51"/>
  <c r="D96" i="51"/>
  <c r="I95" i="51"/>
  <c r="H95" i="51"/>
  <c r="G95" i="51"/>
  <c r="D95" i="51"/>
  <c r="I94" i="51"/>
  <c r="H94" i="51"/>
  <c r="G94" i="51"/>
  <c r="D94" i="51"/>
  <c r="I93" i="51"/>
  <c r="H93" i="51"/>
  <c r="G93" i="51"/>
  <c r="D93" i="51"/>
  <c r="I92" i="51"/>
  <c r="H92" i="51"/>
  <c r="G92" i="51"/>
  <c r="D92" i="51"/>
  <c r="I91" i="51"/>
  <c r="H91" i="51"/>
  <c r="G91" i="51"/>
  <c r="D91" i="51"/>
  <c r="I90" i="51"/>
  <c r="H90" i="51"/>
  <c r="G90" i="51"/>
  <c r="D90" i="51"/>
  <c r="I89" i="51"/>
  <c r="H89" i="51"/>
  <c r="G89" i="51"/>
  <c r="D89" i="51"/>
  <c r="I88" i="51"/>
  <c r="H88" i="51"/>
  <c r="G88" i="51"/>
  <c r="D88" i="51"/>
  <c r="I87" i="51"/>
  <c r="H87" i="51"/>
  <c r="G87" i="51"/>
  <c r="D87" i="51"/>
  <c r="I86" i="51"/>
  <c r="H86" i="51"/>
  <c r="G86" i="51"/>
  <c r="D86" i="51"/>
  <c r="I85" i="51"/>
  <c r="H85" i="51"/>
  <c r="G85" i="51"/>
  <c r="D85" i="51"/>
  <c r="I84" i="51"/>
  <c r="H84" i="51"/>
  <c r="G84" i="51"/>
  <c r="D84" i="51"/>
  <c r="I83" i="51"/>
  <c r="H83" i="51"/>
  <c r="G83" i="51"/>
  <c r="D83" i="51"/>
  <c r="I82" i="51"/>
  <c r="H82" i="51"/>
  <c r="G82" i="51"/>
  <c r="D82" i="51"/>
  <c r="I81" i="51"/>
  <c r="H81" i="51"/>
  <c r="G81" i="51"/>
  <c r="D81" i="51"/>
  <c r="I80" i="51"/>
  <c r="H80" i="51"/>
  <c r="G80" i="51"/>
  <c r="D80" i="51"/>
  <c r="I79" i="51"/>
  <c r="H79" i="51"/>
  <c r="G79" i="51"/>
  <c r="D79" i="51"/>
  <c r="I78" i="51"/>
  <c r="H78" i="51"/>
  <c r="G78" i="51"/>
  <c r="D78" i="51"/>
  <c r="I77" i="51"/>
  <c r="H77" i="51"/>
  <c r="G77" i="51"/>
  <c r="D77" i="51"/>
  <c r="I76" i="51"/>
  <c r="H76" i="51"/>
  <c r="G76" i="51"/>
  <c r="D76" i="51"/>
  <c r="I75" i="51"/>
  <c r="H75" i="51"/>
  <c r="G75" i="51"/>
  <c r="D75" i="51"/>
  <c r="I74" i="51"/>
  <c r="H74" i="51"/>
  <c r="G74" i="51"/>
  <c r="D74" i="51"/>
  <c r="I73" i="51"/>
  <c r="H73" i="51"/>
  <c r="G73" i="51"/>
  <c r="D73" i="51"/>
  <c r="I72" i="51"/>
  <c r="H72" i="51"/>
  <c r="G72" i="51"/>
  <c r="D72" i="51"/>
  <c r="I71" i="51"/>
  <c r="H71" i="51"/>
  <c r="G71" i="51"/>
  <c r="D71" i="51"/>
  <c r="I70" i="51"/>
  <c r="H70" i="51"/>
  <c r="G70" i="51"/>
  <c r="D70" i="51"/>
  <c r="I69" i="51"/>
  <c r="H69" i="51"/>
  <c r="G69" i="51"/>
  <c r="D69" i="51"/>
  <c r="I68" i="51"/>
  <c r="H68" i="51"/>
  <c r="G68" i="51"/>
  <c r="D68" i="51"/>
  <c r="I67" i="51"/>
  <c r="H67" i="51"/>
  <c r="G67" i="51"/>
  <c r="D67" i="51"/>
  <c r="I66" i="51"/>
  <c r="H66" i="51"/>
  <c r="G66" i="51"/>
  <c r="D66" i="51"/>
  <c r="I65" i="51"/>
  <c r="H65" i="51"/>
  <c r="G65" i="51"/>
  <c r="D65" i="51"/>
  <c r="I64" i="51"/>
  <c r="H64" i="51"/>
  <c r="G64" i="51"/>
  <c r="D64" i="51"/>
  <c r="I63" i="51"/>
  <c r="H63" i="51"/>
  <c r="G63" i="51"/>
  <c r="D63" i="51"/>
  <c r="I62" i="51"/>
  <c r="H62" i="51"/>
  <c r="G62" i="51"/>
  <c r="D62" i="51"/>
  <c r="I61" i="51"/>
  <c r="H61" i="51"/>
  <c r="G61" i="51"/>
  <c r="D61" i="51"/>
  <c r="I60" i="51"/>
  <c r="H60" i="51"/>
  <c r="G60" i="51"/>
  <c r="D60" i="51"/>
  <c r="I59" i="51"/>
  <c r="H59" i="51"/>
  <c r="G59" i="51"/>
  <c r="D59" i="51"/>
  <c r="I58" i="51"/>
  <c r="H58" i="51"/>
  <c r="G58" i="51"/>
  <c r="D58" i="51"/>
  <c r="I57" i="51"/>
  <c r="H57" i="51"/>
  <c r="G57" i="51"/>
  <c r="D57" i="51"/>
  <c r="I56" i="51"/>
  <c r="H56" i="51"/>
  <c r="G56" i="51"/>
  <c r="D56" i="51"/>
  <c r="I55" i="51"/>
  <c r="H55" i="51"/>
  <c r="G55" i="51"/>
  <c r="D55" i="51"/>
  <c r="I54" i="51"/>
  <c r="H54" i="51"/>
  <c r="G54" i="51"/>
  <c r="D54" i="51"/>
  <c r="I53" i="51"/>
  <c r="H53" i="51"/>
  <c r="G53" i="51"/>
  <c r="D53" i="51"/>
  <c r="I52" i="51"/>
  <c r="H52" i="51"/>
  <c r="G52" i="51"/>
  <c r="D52" i="51"/>
  <c r="I51" i="51"/>
  <c r="H51" i="51"/>
  <c r="G51" i="51"/>
  <c r="D51" i="51"/>
  <c r="I50" i="51"/>
  <c r="H50" i="51"/>
  <c r="G50" i="51"/>
  <c r="D50" i="51"/>
  <c r="I49" i="51"/>
  <c r="H49" i="51"/>
  <c r="G49" i="51"/>
  <c r="D49" i="51"/>
  <c r="I48" i="51"/>
  <c r="H48" i="51"/>
  <c r="G48" i="51"/>
  <c r="D48" i="51"/>
  <c r="I47" i="51"/>
  <c r="H47" i="51"/>
  <c r="G47" i="51"/>
  <c r="D47" i="51"/>
  <c r="I46" i="51"/>
  <c r="H46" i="51"/>
  <c r="G46" i="51"/>
  <c r="D46" i="51"/>
  <c r="I45" i="51"/>
  <c r="H45" i="51"/>
  <c r="G45" i="51"/>
  <c r="D45" i="51"/>
  <c r="I44" i="51"/>
  <c r="H44" i="51"/>
  <c r="G44" i="51"/>
  <c r="D44" i="51"/>
  <c r="I43" i="51"/>
  <c r="H43" i="51"/>
  <c r="G43" i="51"/>
  <c r="D43" i="51"/>
  <c r="I42" i="51"/>
  <c r="H42" i="51"/>
  <c r="G42" i="51"/>
  <c r="D42" i="51"/>
  <c r="I41" i="51"/>
  <c r="H41" i="51"/>
  <c r="G41" i="51"/>
  <c r="D41" i="51"/>
  <c r="I40" i="51"/>
  <c r="H40" i="51"/>
  <c r="G40" i="51"/>
  <c r="D40" i="51"/>
  <c r="I39" i="51"/>
  <c r="H39" i="51"/>
  <c r="G39" i="51"/>
  <c r="D39" i="51"/>
  <c r="I38" i="51"/>
  <c r="H38" i="51"/>
  <c r="G38" i="51"/>
  <c r="D38" i="51"/>
  <c r="I37" i="51"/>
  <c r="H37" i="51"/>
  <c r="G37" i="51"/>
  <c r="D37" i="51"/>
  <c r="I36" i="51"/>
  <c r="H36" i="51"/>
  <c r="G36" i="51"/>
  <c r="D36" i="51"/>
  <c r="I35" i="51"/>
  <c r="H35" i="51"/>
  <c r="G35" i="51"/>
  <c r="D35" i="51"/>
  <c r="I34" i="51"/>
  <c r="H34" i="51"/>
  <c r="G34" i="51"/>
  <c r="D34" i="51"/>
  <c r="I33" i="51"/>
  <c r="H33" i="51"/>
  <c r="G33" i="51"/>
  <c r="D33" i="51"/>
  <c r="I32" i="51"/>
  <c r="H32" i="51"/>
  <c r="G32" i="51"/>
  <c r="D32" i="51"/>
  <c r="I31" i="51"/>
  <c r="H31" i="51"/>
  <c r="G31" i="51"/>
  <c r="D31" i="51"/>
  <c r="I30" i="51"/>
  <c r="H30" i="51"/>
  <c r="G30" i="51"/>
  <c r="D30" i="51"/>
  <c r="I29" i="51"/>
  <c r="H29" i="51"/>
  <c r="G29" i="51"/>
  <c r="D29" i="51"/>
  <c r="I28" i="51"/>
  <c r="H28" i="51"/>
  <c r="G28" i="51"/>
  <c r="D28" i="51"/>
  <c r="I27" i="51"/>
  <c r="H27" i="51"/>
  <c r="G27" i="51"/>
  <c r="D27" i="51"/>
  <c r="I26" i="51"/>
  <c r="H26" i="51"/>
  <c r="G26" i="51"/>
  <c r="D26" i="51"/>
  <c r="I25" i="51"/>
  <c r="H25" i="51"/>
  <c r="G25" i="51"/>
  <c r="D25" i="51"/>
  <c r="I24" i="51"/>
  <c r="H24" i="51"/>
  <c r="G24" i="51"/>
  <c r="D24" i="51"/>
  <c r="I23" i="51"/>
  <c r="H23" i="51"/>
  <c r="G23" i="51"/>
  <c r="D23" i="51"/>
  <c r="I22" i="51"/>
  <c r="H22" i="51"/>
  <c r="G22" i="51"/>
  <c r="D22" i="51"/>
  <c r="I21" i="51"/>
  <c r="H21" i="51"/>
  <c r="G21" i="51"/>
  <c r="D21" i="51"/>
  <c r="I20" i="51"/>
  <c r="H20" i="51"/>
  <c r="G20" i="51"/>
  <c r="D20" i="51"/>
  <c r="I19" i="51"/>
  <c r="H19" i="51"/>
  <c r="G19" i="51"/>
  <c r="D19" i="51"/>
  <c r="I18" i="51"/>
  <c r="H18" i="51"/>
  <c r="G18" i="51"/>
  <c r="D18" i="51"/>
  <c r="I17" i="51"/>
  <c r="H17" i="51"/>
  <c r="G17" i="51"/>
  <c r="D17" i="51"/>
  <c r="I16" i="51"/>
  <c r="H16" i="51"/>
  <c r="G16" i="51"/>
  <c r="D16" i="51"/>
  <c r="I15" i="51"/>
  <c r="H15" i="51"/>
  <c r="G15" i="51"/>
  <c r="D15" i="51"/>
  <c r="I14" i="51"/>
  <c r="H14" i="51"/>
  <c r="G14" i="51"/>
  <c r="D14" i="51"/>
  <c r="I13" i="51"/>
  <c r="H13" i="51"/>
  <c r="G13" i="51"/>
  <c r="D13" i="51"/>
  <c r="I12" i="51"/>
  <c r="H12" i="51"/>
  <c r="G12" i="51"/>
  <c r="D12" i="51"/>
  <c r="I11" i="51"/>
  <c r="H11" i="51"/>
  <c r="G11" i="51"/>
  <c r="D11" i="51"/>
  <c r="I10" i="51"/>
  <c r="H10" i="51"/>
  <c r="G10" i="51"/>
  <c r="D10" i="51"/>
  <c r="I9" i="51"/>
  <c r="H9" i="51"/>
  <c r="G9" i="51"/>
  <c r="D9" i="51"/>
  <c r="E192" i="49"/>
  <c r="F192" i="49"/>
  <c r="I192" i="49"/>
  <c r="C293" i="50"/>
  <c r="E293" i="50"/>
  <c r="F293" i="50"/>
  <c r="G293" i="50"/>
  <c r="C292" i="50"/>
  <c r="C294" i="50"/>
  <c r="E292" i="50"/>
  <c r="E294" i="50"/>
  <c r="F292" i="50"/>
  <c r="F294" i="50"/>
  <c r="G292" i="50"/>
  <c r="G294" i="50"/>
  <c r="E190" i="49"/>
  <c r="F190" i="49"/>
  <c r="I190" i="49"/>
  <c r="E191" i="49"/>
  <c r="F191" i="49"/>
  <c r="I191" i="49"/>
  <c r="C291" i="50"/>
  <c r="E291" i="50"/>
  <c r="F291" i="50"/>
  <c r="G291" i="50"/>
  <c r="C219" i="50"/>
  <c r="C234" i="50"/>
  <c r="C290" i="50"/>
  <c r="C213" i="50"/>
  <c r="C247" i="50"/>
  <c r="C249" i="50"/>
  <c r="C248" i="50"/>
  <c r="C218" i="50"/>
  <c r="C238" i="50"/>
  <c r="C235" i="50"/>
  <c r="C236" i="50"/>
  <c r="C209" i="50"/>
  <c r="C207" i="50"/>
  <c r="C224" i="50"/>
  <c r="C288" i="50"/>
  <c r="C215" i="50"/>
  <c r="C227" i="50"/>
  <c r="C229" i="50"/>
  <c r="C278" i="50"/>
  <c r="C208" i="50"/>
  <c r="C254" i="50"/>
  <c r="C275" i="50"/>
  <c r="C279" i="50"/>
  <c r="C265" i="50"/>
  <c r="C276" i="50"/>
  <c r="C217" i="50"/>
  <c r="C270" i="50"/>
  <c r="C269" i="50"/>
  <c r="C220" i="50"/>
  <c r="C214" i="50"/>
  <c r="C233" i="50"/>
  <c r="C242" i="50"/>
  <c r="C264" i="50"/>
  <c r="C240" i="50"/>
  <c r="C246" i="50"/>
  <c r="C231" i="50"/>
  <c r="C237" i="50"/>
  <c r="C221" i="50"/>
  <c r="C216" i="50"/>
  <c r="C277" i="50"/>
  <c r="C280" i="50"/>
  <c r="C272" i="50"/>
  <c r="C267" i="50"/>
  <c r="C261" i="50"/>
  <c r="C268" i="50"/>
  <c r="C273" i="50"/>
  <c r="C203" i="50"/>
  <c r="C282" i="50"/>
  <c r="C281" i="50"/>
  <c r="C283" i="50"/>
  <c r="C284" i="50"/>
  <c r="C211" i="50"/>
  <c r="C210" i="50"/>
  <c r="C205" i="50"/>
  <c r="C256" i="50"/>
  <c r="C287" i="50"/>
  <c r="C289" i="50"/>
  <c r="C225" i="50"/>
  <c r="C226" i="50"/>
  <c r="C241" i="50"/>
  <c r="C245" i="50"/>
  <c r="C228" i="50"/>
  <c r="C252" i="50"/>
  <c r="C253" i="50"/>
  <c r="C257" i="50"/>
  <c r="C262" i="50"/>
  <c r="C202" i="50"/>
  <c r="C206" i="50"/>
  <c r="C212" i="50"/>
  <c r="C222" i="50"/>
  <c r="C223" i="50"/>
  <c r="C230" i="50"/>
  <c r="C232" i="50"/>
  <c r="C239" i="50"/>
  <c r="C243" i="50"/>
  <c r="C244" i="50"/>
  <c r="C250" i="50"/>
  <c r="C251" i="50"/>
  <c r="C255" i="50"/>
  <c r="C258" i="50"/>
  <c r="C263" i="50"/>
  <c r="C266" i="50"/>
  <c r="C271" i="50"/>
  <c r="C274" i="50"/>
  <c r="C204" i="50"/>
  <c r="C285" i="50"/>
  <c r="C286" i="50"/>
  <c r="C260" i="50"/>
  <c r="C259" i="50"/>
  <c r="E219" i="50"/>
  <c r="E234" i="50"/>
  <c r="E290" i="50"/>
  <c r="E213" i="50"/>
  <c r="E247" i="50"/>
  <c r="E249" i="50"/>
  <c r="E248" i="50"/>
  <c r="E218" i="50"/>
  <c r="E238" i="50"/>
  <c r="E235" i="50"/>
  <c r="E236" i="50"/>
  <c r="E209" i="50"/>
  <c r="E207" i="50"/>
  <c r="E224" i="50"/>
  <c r="E288" i="50"/>
  <c r="E215" i="50"/>
  <c r="E227" i="50"/>
  <c r="E229" i="50"/>
  <c r="E278" i="50"/>
  <c r="E208" i="50"/>
  <c r="E254" i="50"/>
  <c r="E275" i="50"/>
  <c r="E279" i="50"/>
  <c r="E265" i="50"/>
  <c r="E276" i="50"/>
  <c r="E217" i="50"/>
  <c r="E270" i="50"/>
  <c r="E269" i="50"/>
  <c r="E220" i="50"/>
  <c r="E214" i="50"/>
  <c r="E233" i="50"/>
  <c r="E242" i="50"/>
  <c r="E264" i="50"/>
  <c r="E240" i="50"/>
  <c r="E246" i="50"/>
  <c r="E231" i="50"/>
  <c r="E237" i="50"/>
  <c r="E221" i="50"/>
  <c r="E216" i="50"/>
  <c r="E277" i="50"/>
  <c r="E280" i="50"/>
  <c r="E272" i="50"/>
  <c r="E267" i="50"/>
  <c r="E261" i="50"/>
  <c r="E268" i="50"/>
  <c r="E273" i="50"/>
  <c r="E203" i="50"/>
  <c r="E282" i="50"/>
  <c r="E281" i="50"/>
  <c r="E283" i="50"/>
  <c r="E284" i="50"/>
  <c r="E211" i="50"/>
  <c r="E210" i="50"/>
  <c r="E205" i="50"/>
  <c r="E256" i="50"/>
  <c r="E287" i="50"/>
  <c r="E289" i="50"/>
  <c r="E225" i="50"/>
  <c r="E226" i="50"/>
  <c r="E241" i="50"/>
  <c r="E245" i="50"/>
  <c r="E228" i="50"/>
  <c r="E252" i="50"/>
  <c r="E253" i="50"/>
  <c r="E257" i="50"/>
  <c r="E262" i="50"/>
  <c r="E202" i="50"/>
  <c r="E206" i="50"/>
  <c r="E212" i="50"/>
  <c r="E222" i="50"/>
  <c r="E223" i="50"/>
  <c r="E230" i="50"/>
  <c r="E232" i="50"/>
  <c r="E239" i="50"/>
  <c r="E243" i="50"/>
  <c r="E244" i="50"/>
  <c r="E250" i="50"/>
  <c r="E251" i="50"/>
  <c r="E255" i="50"/>
  <c r="E258" i="50"/>
  <c r="E263" i="50"/>
  <c r="E266" i="50"/>
  <c r="E271" i="50"/>
  <c r="E274" i="50"/>
  <c r="E204" i="50"/>
  <c r="E285" i="50"/>
  <c r="E286" i="50"/>
  <c r="E260" i="50"/>
  <c r="E259" i="50"/>
  <c r="F219" i="50"/>
  <c r="F234" i="50"/>
  <c r="F290" i="50"/>
  <c r="F213" i="50"/>
  <c r="F247" i="50"/>
  <c r="F249" i="50"/>
  <c r="F248" i="50"/>
  <c r="F218" i="50"/>
  <c r="F238" i="50"/>
  <c r="F235" i="50"/>
  <c r="F236" i="50"/>
  <c r="F209" i="50"/>
  <c r="F207" i="50"/>
  <c r="F224" i="50"/>
  <c r="F288" i="50"/>
  <c r="F215" i="50"/>
  <c r="F227" i="50"/>
  <c r="F229" i="50"/>
  <c r="F278" i="50"/>
  <c r="F208" i="50"/>
  <c r="F254" i="50"/>
  <c r="F275" i="50"/>
  <c r="F279" i="50"/>
  <c r="F265" i="50"/>
  <c r="F276" i="50"/>
  <c r="F217" i="50"/>
  <c r="F270" i="50"/>
  <c r="F269" i="50"/>
  <c r="F220" i="50"/>
  <c r="F214" i="50"/>
  <c r="F233" i="50"/>
  <c r="F242" i="50"/>
  <c r="F264" i="50"/>
  <c r="F240" i="50"/>
  <c r="F246" i="50"/>
  <c r="F231" i="50"/>
  <c r="F237" i="50"/>
  <c r="F221" i="50"/>
  <c r="F216" i="50"/>
  <c r="F277" i="50"/>
  <c r="F280" i="50"/>
  <c r="F272" i="50"/>
  <c r="F267" i="50"/>
  <c r="F261" i="50"/>
  <c r="F268" i="50"/>
  <c r="F273" i="50"/>
  <c r="F203" i="50"/>
  <c r="F282" i="50"/>
  <c r="F281" i="50"/>
  <c r="F283" i="50"/>
  <c r="F284" i="50"/>
  <c r="F211" i="50"/>
  <c r="F210" i="50"/>
  <c r="F205" i="50"/>
  <c r="F256" i="50"/>
  <c r="F287" i="50"/>
  <c r="F289" i="50"/>
  <c r="F225" i="50"/>
  <c r="F226" i="50"/>
  <c r="F241" i="50"/>
  <c r="F245" i="50"/>
  <c r="F228" i="50"/>
  <c r="F252" i="50"/>
  <c r="F253" i="50"/>
  <c r="F257" i="50"/>
  <c r="F262" i="50"/>
  <c r="F202" i="50"/>
  <c r="F206" i="50"/>
  <c r="F212" i="50"/>
  <c r="F222" i="50"/>
  <c r="F223" i="50"/>
  <c r="F230" i="50"/>
  <c r="F232" i="50"/>
  <c r="F239" i="50"/>
  <c r="F243" i="50"/>
  <c r="F244" i="50"/>
  <c r="F250" i="50"/>
  <c r="F251" i="50"/>
  <c r="F255" i="50"/>
  <c r="F258" i="50"/>
  <c r="F263" i="50"/>
  <c r="F266" i="50"/>
  <c r="F271" i="50"/>
  <c r="F274" i="50"/>
  <c r="F204" i="50"/>
  <c r="F285" i="50"/>
  <c r="F286" i="50"/>
  <c r="F260" i="50"/>
  <c r="F259" i="50"/>
  <c r="G219" i="50"/>
  <c r="G234" i="50"/>
  <c r="G290" i="50"/>
  <c r="G213" i="50"/>
  <c r="G247" i="50"/>
  <c r="G249" i="50"/>
  <c r="G248" i="50"/>
  <c r="G218" i="50"/>
  <c r="G238" i="50"/>
  <c r="G235" i="50"/>
  <c r="G236" i="50"/>
  <c r="G209" i="50"/>
  <c r="G207" i="50"/>
  <c r="G224" i="50"/>
  <c r="G288" i="50"/>
  <c r="G215" i="50"/>
  <c r="G227" i="50"/>
  <c r="G229" i="50"/>
  <c r="G278" i="50"/>
  <c r="G208" i="50"/>
  <c r="G254" i="50"/>
  <c r="G275" i="50"/>
  <c r="G279" i="50"/>
  <c r="G265" i="50"/>
  <c r="G276" i="50"/>
  <c r="G217" i="50"/>
  <c r="G270" i="50"/>
  <c r="G269" i="50"/>
  <c r="G220" i="50"/>
  <c r="G214" i="50"/>
  <c r="G233" i="50"/>
  <c r="G242" i="50"/>
  <c r="G264" i="50"/>
  <c r="G240" i="50"/>
  <c r="G246" i="50"/>
  <c r="G231" i="50"/>
  <c r="G237" i="50"/>
  <c r="G221" i="50"/>
  <c r="G216" i="50"/>
  <c r="G277" i="50"/>
  <c r="G280" i="50"/>
  <c r="G272" i="50"/>
  <c r="G267" i="50"/>
  <c r="G261" i="50"/>
  <c r="G268" i="50"/>
  <c r="G273" i="50"/>
  <c r="G203" i="50"/>
  <c r="G282" i="50"/>
  <c r="G281" i="50"/>
  <c r="G283" i="50"/>
  <c r="G284" i="50"/>
  <c r="G211" i="50"/>
  <c r="G210" i="50"/>
  <c r="G205" i="50"/>
  <c r="G256" i="50"/>
  <c r="G287" i="50"/>
  <c r="G289" i="50"/>
  <c r="G225" i="50"/>
  <c r="G226" i="50"/>
  <c r="G241" i="50"/>
  <c r="G245" i="50"/>
  <c r="G228" i="50"/>
  <c r="G252" i="50"/>
  <c r="G253" i="50"/>
  <c r="G257" i="50"/>
  <c r="G262" i="50"/>
  <c r="G202" i="50"/>
  <c r="G206" i="50"/>
  <c r="G212" i="50"/>
  <c r="G222" i="50"/>
  <c r="G223" i="50"/>
  <c r="G230" i="50"/>
  <c r="G232" i="50"/>
  <c r="G239" i="50"/>
  <c r="G243" i="50"/>
  <c r="G244" i="50"/>
  <c r="G250" i="50"/>
  <c r="G251" i="50"/>
  <c r="G255" i="50"/>
  <c r="G258" i="50"/>
  <c r="G263" i="50"/>
  <c r="G266" i="50"/>
  <c r="G271" i="50"/>
  <c r="G274" i="50"/>
  <c r="G204" i="50"/>
  <c r="G285" i="50"/>
  <c r="G286" i="50"/>
  <c r="G260" i="50"/>
  <c r="G259" i="50"/>
  <c r="E189" i="49"/>
  <c r="F189" i="49"/>
  <c r="I189" i="49"/>
  <c r="E188" i="49"/>
  <c r="F188" i="49"/>
  <c r="I188" i="49"/>
  <c r="E187" i="49"/>
  <c r="F187" i="49"/>
  <c r="I187" i="49"/>
  <c r="E186" i="49"/>
  <c r="F186" i="49"/>
  <c r="I186" i="49"/>
  <c r="E185" i="49"/>
  <c r="F185" i="49"/>
  <c r="I185" i="49"/>
  <c r="E184" i="49"/>
  <c r="F184" i="49"/>
  <c r="I184" i="49"/>
  <c r="E183" i="49"/>
  <c r="F183" i="49"/>
  <c r="I183" i="49"/>
  <c r="E182" i="49"/>
  <c r="F182" i="49"/>
  <c r="I182" i="49"/>
  <c r="E181" i="49"/>
  <c r="F181" i="49"/>
  <c r="I181" i="49"/>
  <c r="E180" i="49"/>
  <c r="F180" i="49"/>
  <c r="I180" i="49"/>
  <c r="E179" i="49"/>
  <c r="F179" i="49"/>
  <c r="I179" i="49"/>
  <c r="E178" i="49"/>
  <c r="F178" i="49"/>
  <c r="I178" i="49"/>
  <c r="E177" i="49"/>
  <c r="F177" i="49"/>
  <c r="I177" i="49"/>
  <c r="E176" i="49"/>
  <c r="F176" i="49"/>
  <c r="I176" i="49"/>
  <c r="E175" i="49"/>
  <c r="F175" i="49"/>
  <c r="I175" i="49"/>
  <c r="E174" i="49"/>
  <c r="F174" i="49"/>
  <c r="I174" i="49"/>
  <c r="E172" i="49"/>
  <c r="F172" i="49"/>
  <c r="I172" i="49"/>
  <c r="E173" i="49"/>
  <c r="F173" i="49"/>
  <c r="I173" i="49"/>
  <c r="E171" i="49"/>
  <c r="F171" i="49"/>
  <c r="I171" i="49"/>
  <c r="E167" i="49"/>
  <c r="F167" i="49"/>
  <c r="I167" i="49"/>
  <c r="E168" i="49"/>
  <c r="F168" i="49"/>
  <c r="I168" i="49"/>
  <c r="E169" i="49"/>
  <c r="F169" i="49"/>
  <c r="I169" i="49"/>
  <c r="E170" i="49"/>
  <c r="F170" i="49"/>
  <c r="I170" i="49"/>
  <c r="E166" i="49"/>
  <c r="F166" i="49"/>
  <c r="I166" i="49"/>
  <c r="E165" i="49"/>
  <c r="F165" i="49"/>
  <c r="I165" i="49"/>
  <c r="E164" i="49"/>
  <c r="F164" i="49"/>
  <c r="I164" i="49"/>
  <c r="E162" i="49"/>
  <c r="F162" i="49"/>
  <c r="I162" i="49"/>
  <c r="E163" i="49"/>
  <c r="F163" i="49"/>
  <c r="I163" i="49"/>
  <c r="E161" i="49"/>
  <c r="F161" i="49"/>
  <c r="I161" i="49"/>
  <c r="E160" i="49"/>
  <c r="F160" i="49"/>
  <c r="I160" i="49"/>
  <c r="E159" i="49"/>
  <c r="F159" i="49"/>
  <c r="I159" i="49"/>
  <c r="E158" i="49"/>
  <c r="F158" i="49"/>
  <c r="I158" i="49"/>
  <c r="E157" i="49"/>
  <c r="F157" i="49"/>
  <c r="I157" i="49"/>
  <c r="E156" i="49"/>
  <c r="F156" i="49"/>
  <c r="I156" i="49"/>
  <c r="E155" i="49"/>
  <c r="F155" i="49"/>
  <c r="I155" i="49"/>
  <c r="E154" i="49"/>
  <c r="F154" i="49"/>
  <c r="I154" i="49"/>
  <c r="E153" i="49"/>
  <c r="F153" i="49"/>
  <c r="I153" i="49"/>
  <c r="E152" i="49"/>
  <c r="F152" i="49"/>
  <c r="I152" i="49"/>
  <c r="E148" i="49"/>
  <c r="F148" i="49"/>
  <c r="I148" i="49"/>
  <c r="E149" i="49"/>
  <c r="F149" i="49"/>
  <c r="I149" i="49"/>
  <c r="E150" i="49"/>
  <c r="F150" i="49"/>
  <c r="I150" i="49"/>
  <c r="E151" i="49"/>
  <c r="F151" i="49"/>
  <c r="I151" i="49"/>
  <c r="E147" i="49"/>
  <c r="F147" i="49"/>
  <c r="I147" i="49"/>
  <c r="E146" i="49"/>
  <c r="F146" i="49"/>
  <c r="I146" i="49"/>
  <c r="E145" i="49"/>
  <c r="F145" i="49"/>
  <c r="I145" i="49"/>
  <c r="E144" i="49"/>
  <c r="F144" i="49"/>
  <c r="I144" i="49"/>
  <c r="E143" i="49"/>
  <c r="F143" i="49"/>
  <c r="I143" i="49"/>
  <c r="E142" i="49"/>
  <c r="F142" i="49"/>
  <c r="I142" i="49"/>
  <c r="E141" i="49"/>
  <c r="F141" i="49"/>
  <c r="I141" i="49"/>
  <c r="E139" i="49"/>
  <c r="F139" i="49"/>
  <c r="I139" i="49"/>
  <c r="E140" i="49"/>
  <c r="F140" i="49"/>
  <c r="I140" i="49"/>
  <c r="E138" i="49"/>
  <c r="F138" i="49"/>
  <c r="I138" i="49"/>
  <c r="E137" i="49"/>
  <c r="F137" i="49"/>
  <c r="I137" i="49"/>
  <c r="E136" i="49"/>
  <c r="F136" i="49"/>
  <c r="I136" i="49"/>
  <c r="E135" i="49"/>
  <c r="F135" i="49"/>
  <c r="I135" i="49"/>
  <c r="E133" i="49"/>
  <c r="F133" i="49"/>
  <c r="I133" i="49"/>
  <c r="E134" i="49"/>
  <c r="F134" i="49"/>
  <c r="I134" i="49"/>
  <c r="E132" i="49"/>
  <c r="F132" i="49"/>
  <c r="I132" i="49"/>
  <c r="E131" i="49"/>
  <c r="F131" i="49"/>
  <c r="I131" i="49"/>
  <c r="E130" i="49"/>
  <c r="F130" i="49"/>
  <c r="I130" i="49"/>
  <c r="E128" i="49"/>
  <c r="F128" i="49"/>
  <c r="I128" i="49"/>
  <c r="E129" i="49"/>
  <c r="F129" i="49"/>
  <c r="I129" i="49"/>
  <c r="E124" i="49"/>
  <c r="F124" i="49"/>
  <c r="I124" i="49"/>
  <c r="E125" i="49"/>
  <c r="F125" i="49"/>
  <c r="I125" i="49"/>
  <c r="E126" i="49"/>
  <c r="F126" i="49"/>
  <c r="I126" i="49"/>
  <c r="E127" i="49"/>
  <c r="F127" i="49"/>
  <c r="I127" i="49"/>
  <c r="E122" i="49"/>
  <c r="F122" i="49"/>
  <c r="I122" i="49"/>
  <c r="E123" i="49"/>
  <c r="F123" i="49"/>
  <c r="I123" i="49"/>
  <c r="E121" i="49"/>
  <c r="F121" i="49"/>
  <c r="I121" i="49"/>
  <c r="E120" i="49"/>
  <c r="F120" i="49"/>
  <c r="I120" i="49"/>
  <c r="E119" i="49"/>
  <c r="F119" i="49"/>
  <c r="I119" i="49"/>
  <c r="E118" i="49"/>
  <c r="F118" i="49"/>
  <c r="I118" i="49"/>
  <c r="E117" i="49"/>
  <c r="F117" i="49"/>
  <c r="I117" i="49"/>
  <c r="E113" i="49"/>
  <c r="F113" i="49"/>
  <c r="I113" i="49"/>
  <c r="E114" i="49"/>
  <c r="F114" i="49"/>
  <c r="I114" i="49"/>
  <c r="E115" i="49"/>
  <c r="F115" i="49"/>
  <c r="I115" i="49"/>
  <c r="E116" i="49"/>
  <c r="F116" i="49"/>
  <c r="I116" i="49"/>
  <c r="E112" i="49"/>
  <c r="F112" i="49"/>
  <c r="I112" i="49"/>
  <c r="E111" i="49"/>
  <c r="F111" i="49"/>
  <c r="I111" i="49"/>
  <c r="E110" i="49"/>
  <c r="F110" i="49"/>
  <c r="I110" i="49"/>
  <c r="E109" i="49"/>
  <c r="F109" i="49"/>
  <c r="I109" i="49"/>
  <c r="E108" i="49"/>
  <c r="F108" i="49"/>
  <c r="I108" i="49"/>
  <c r="I232" i="52"/>
  <c r="J293" i="51"/>
  <c r="H293" i="50"/>
  <c r="I283" i="52"/>
  <c r="I231" i="52"/>
  <c r="J292" i="51"/>
  <c r="H292" i="50"/>
  <c r="E107" i="49"/>
  <c r="F107" i="49"/>
  <c r="I107" i="49"/>
  <c r="C167" i="50"/>
  <c r="C168" i="50"/>
  <c r="C169" i="50"/>
  <c r="C170" i="50"/>
  <c r="C171" i="50"/>
  <c r="C172" i="50"/>
  <c r="C173" i="50"/>
  <c r="C174" i="50"/>
  <c r="C175" i="50"/>
  <c r="C176" i="50"/>
  <c r="C177" i="50"/>
  <c r="C178" i="50"/>
  <c r="C179" i="50"/>
  <c r="C180" i="50"/>
  <c r="C181" i="50"/>
  <c r="C182" i="50"/>
  <c r="C183" i="50"/>
  <c r="C184" i="50"/>
  <c r="C185" i="50"/>
  <c r="C186" i="50"/>
  <c r="C187" i="50"/>
  <c r="C188" i="50"/>
  <c r="C189" i="50"/>
  <c r="C190" i="50"/>
  <c r="C191" i="50"/>
  <c r="C192" i="50"/>
  <c r="C193" i="50"/>
  <c r="C194" i="50"/>
  <c r="C195" i="50"/>
  <c r="C196" i="50"/>
  <c r="C197" i="50"/>
  <c r="C198" i="50"/>
  <c r="C199" i="50"/>
  <c r="C200" i="50"/>
  <c r="C201" i="50"/>
  <c r="E167" i="50"/>
  <c r="E168" i="50"/>
  <c r="E169" i="50"/>
  <c r="E170" i="50"/>
  <c r="E171" i="50"/>
  <c r="E172" i="50"/>
  <c r="E173" i="50"/>
  <c r="E174" i="50"/>
  <c r="E175" i="50"/>
  <c r="E176" i="50"/>
  <c r="E177" i="50"/>
  <c r="E178" i="50"/>
  <c r="E179" i="50"/>
  <c r="E180" i="50"/>
  <c r="E181" i="50"/>
  <c r="E182" i="50"/>
  <c r="E183" i="50"/>
  <c r="E184" i="50"/>
  <c r="E185" i="50"/>
  <c r="E186" i="50"/>
  <c r="E187" i="50"/>
  <c r="E188" i="50"/>
  <c r="E189" i="50"/>
  <c r="E190" i="50"/>
  <c r="E191" i="50"/>
  <c r="E192" i="50"/>
  <c r="E193" i="50"/>
  <c r="E194" i="50"/>
  <c r="E195" i="50"/>
  <c r="E196" i="50"/>
  <c r="E197" i="50"/>
  <c r="E198" i="50"/>
  <c r="E199" i="50"/>
  <c r="E200" i="50"/>
  <c r="E201" i="50"/>
  <c r="F167" i="50"/>
  <c r="F168" i="50"/>
  <c r="F169" i="50"/>
  <c r="F170" i="50"/>
  <c r="F171" i="50"/>
  <c r="F172" i="50"/>
  <c r="F173" i="50"/>
  <c r="F174" i="50"/>
  <c r="F175" i="50"/>
  <c r="F176" i="50"/>
  <c r="F177" i="50"/>
  <c r="F178" i="50"/>
  <c r="F179" i="50"/>
  <c r="F180" i="50"/>
  <c r="F181" i="50"/>
  <c r="F182" i="50"/>
  <c r="F183" i="50"/>
  <c r="F184" i="50"/>
  <c r="F185" i="50"/>
  <c r="F186" i="50"/>
  <c r="F187" i="50"/>
  <c r="F188" i="50"/>
  <c r="F189" i="50"/>
  <c r="F190" i="50"/>
  <c r="F191" i="50"/>
  <c r="F192" i="50"/>
  <c r="F193" i="50"/>
  <c r="F194" i="50"/>
  <c r="F195" i="50"/>
  <c r="F196" i="50"/>
  <c r="F197" i="50"/>
  <c r="F198" i="50"/>
  <c r="F199" i="50"/>
  <c r="F200" i="50"/>
  <c r="F201" i="50"/>
  <c r="G167" i="50"/>
  <c r="G168" i="50"/>
  <c r="G169" i="50"/>
  <c r="G170" i="50"/>
  <c r="G171" i="50"/>
  <c r="G172" i="50"/>
  <c r="G173" i="50"/>
  <c r="G174" i="50"/>
  <c r="G175" i="50"/>
  <c r="G176" i="50"/>
  <c r="G177" i="50"/>
  <c r="G178" i="50"/>
  <c r="G179" i="50"/>
  <c r="G180" i="50"/>
  <c r="G181" i="50"/>
  <c r="G182" i="50"/>
  <c r="G183" i="50"/>
  <c r="G184" i="50"/>
  <c r="G185" i="50"/>
  <c r="G186" i="50"/>
  <c r="G187" i="50"/>
  <c r="G188" i="50"/>
  <c r="G189" i="50"/>
  <c r="G190" i="50"/>
  <c r="G191" i="50"/>
  <c r="G192" i="50"/>
  <c r="G193" i="50"/>
  <c r="G194" i="50"/>
  <c r="G195" i="50"/>
  <c r="G196" i="50"/>
  <c r="G197" i="50"/>
  <c r="G198" i="50"/>
  <c r="G199" i="50"/>
  <c r="G200" i="50"/>
  <c r="G201" i="50"/>
  <c r="E106" i="49"/>
  <c r="F106" i="49"/>
  <c r="I106" i="49"/>
  <c r="E105" i="49"/>
  <c r="F105" i="49"/>
  <c r="I105" i="49"/>
  <c r="E103" i="49"/>
  <c r="F103" i="49"/>
  <c r="I103" i="49"/>
  <c r="E104" i="49"/>
  <c r="F104" i="49"/>
  <c r="I104" i="49"/>
  <c r="E100" i="49"/>
  <c r="F100" i="49"/>
  <c r="I100" i="49"/>
  <c r="E101" i="49"/>
  <c r="F101" i="49"/>
  <c r="I101" i="49"/>
  <c r="E102" i="49"/>
  <c r="F102" i="49"/>
  <c r="I102" i="49"/>
  <c r="E99" i="49"/>
  <c r="F99" i="49"/>
  <c r="I99" i="49"/>
  <c r="E98" i="49"/>
  <c r="F98" i="49"/>
  <c r="I98" i="49"/>
  <c r="E97" i="49"/>
  <c r="F97" i="49"/>
  <c r="I97" i="49"/>
  <c r="E96" i="49"/>
  <c r="F96" i="49"/>
  <c r="I96" i="49"/>
  <c r="E95" i="49"/>
  <c r="F95" i="49"/>
  <c r="I95" i="49"/>
  <c r="E94" i="49"/>
  <c r="F94" i="49"/>
  <c r="I94" i="49"/>
  <c r="E92" i="49"/>
  <c r="F92" i="49"/>
  <c r="I92" i="49"/>
  <c r="E93" i="49"/>
  <c r="F93" i="49"/>
  <c r="I93" i="49"/>
  <c r="E91" i="49"/>
  <c r="F91" i="49"/>
  <c r="I91" i="49"/>
  <c r="E85" i="49"/>
  <c r="E86" i="49"/>
  <c r="E87" i="49"/>
  <c r="E88" i="49"/>
  <c r="E89" i="49"/>
  <c r="E90" i="49"/>
  <c r="F90" i="49"/>
  <c r="I90" i="49"/>
  <c r="F89" i="49"/>
  <c r="I89" i="49"/>
  <c r="F88" i="49"/>
  <c r="I88" i="49"/>
  <c r="I87" i="49"/>
  <c r="I86" i="49"/>
  <c r="F86" i="49"/>
  <c r="F87" i="49"/>
  <c r="F85" i="49"/>
  <c r="I85" i="49"/>
  <c r="E84" i="49"/>
  <c r="F84" i="49"/>
  <c r="I84" i="49"/>
  <c r="E83" i="49"/>
  <c r="F83" i="49"/>
  <c r="I83" i="49"/>
  <c r="E80" i="49"/>
  <c r="F80" i="49"/>
  <c r="I80" i="49"/>
  <c r="E81" i="49"/>
  <c r="F81" i="49"/>
  <c r="I81" i="49"/>
  <c r="E82" i="49"/>
  <c r="F82" i="49"/>
  <c r="I82" i="49"/>
  <c r="E79" i="49"/>
  <c r="F79" i="49"/>
  <c r="I79" i="49"/>
  <c r="E77" i="49"/>
  <c r="F77" i="49"/>
  <c r="I77" i="49"/>
  <c r="E78" i="49"/>
  <c r="F78" i="49"/>
  <c r="I78" i="49"/>
  <c r="E76" i="49"/>
  <c r="F76" i="49"/>
  <c r="I76" i="49"/>
  <c r="E75" i="49"/>
  <c r="F75" i="49"/>
  <c r="I75" i="49"/>
  <c r="C137" i="50"/>
  <c r="C138" i="50"/>
  <c r="C139" i="50"/>
  <c r="C140" i="50"/>
  <c r="C141" i="50"/>
  <c r="C142" i="50"/>
  <c r="C143" i="50"/>
  <c r="C144" i="50"/>
  <c r="C145" i="50"/>
  <c r="C146" i="50"/>
  <c r="C147" i="50"/>
  <c r="C148" i="50"/>
  <c r="C149" i="50"/>
  <c r="C150" i="50"/>
  <c r="C151" i="50"/>
  <c r="C152" i="50"/>
  <c r="C153" i="50"/>
  <c r="C154" i="50"/>
  <c r="C155" i="50"/>
  <c r="C156" i="50"/>
  <c r="C157" i="50"/>
  <c r="C158" i="50"/>
  <c r="C159" i="50"/>
  <c r="C160" i="50"/>
  <c r="C161" i="50"/>
  <c r="C162" i="50"/>
  <c r="C163" i="50"/>
  <c r="C164" i="50"/>
  <c r="C165" i="50"/>
  <c r="C166" i="50"/>
  <c r="E137" i="50"/>
  <c r="E138" i="50"/>
  <c r="E139" i="50"/>
  <c r="E140" i="50"/>
  <c r="E141" i="50"/>
  <c r="E142" i="50"/>
  <c r="E143" i="50"/>
  <c r="E144" i="50"/>
  <c r="E145" i="50"/>
  <c r="E146" i="50"/>
  <c r="E147" i="50"/>
  <c r="E148" i="50"/>
  <c r="E149" i="50"/>
  <c r="E150" i="50"/>
  <c r="E151" i="50"/>
  <c r="E152" i="50"/>
  <c r="E153" i="50"/>
  <c r="E154" i="50"/>
  <c r="E155" i="50"/>
  <c r="E156" i="50"/>
  <c r="E157" i="50"/>
  <c r="E158" i="50"/>
  <c r="E159" i="50"/>
  <c r="E160" i="50"/>
  <c r="E161" i="50"/>
  <c r="E162" i="50"/>
  <c r="E163" i="50"/>
  <c r="E164" i="50"/>
  <c r="E165" i="50"/>
  <c r="E166" i="50"/>
  <c r="F137" i="50"/>
  <c r="F138" i="50"/>
  <c r="F139" i="50"/>
  <c r="F140" i="50"/>
  <c r="F141" i="50"/>
  <c r="F142" i="50"/>
  <c r="F143" i="50"/>
  <c r="F144" i="50"/>
  <c r="F145" i="50"/>
  <c r="F146" i="50"/>
  <c r="F147" i="50"/>
  <c r="F148" i="50"/>
  <c r="F149" i="50"/>
  <c r="F150" i="50"/>
  <c r="F151" i="50"/>
  <c r="F152" i="50"/>
  <c r="F153" i="50"/>
  <c r="F154" i="50"/>
  <c r="F155" i="50"/>
  <c r="F156" i="50"/>
  <c r="F157" i="50"/>
  <c r="F158" i="50"/>
  <c r="F159" i="50"/>
  <c r="F160" i="50"/>
  <c r="F161" i="50"/>
  <c r="F162" i="50"/>
  <c r="F163" i="50"/>
  <c r="F164" i="50"/>
  <c r="F165" i="50"/>
  <c r="F166" i="50"/>
  <c r="G137" i="50"/>
  <c r="G138" i="50"/>
  <c r="G139" i="50"/>
  <c r="G140" i="50"/>
  <c r="G141" i="50"/>
  <c r="G142" i="50"/>
  <c r="G143" i="50"/>
  <c r="G144" i="50"/>
  <c r="G145" i="50"/>
  <c r="G146" i="50"/>
  <c r="G147" i="50"/>
  <c r="G148" i="50"/>
  <c r="G149" i="50"/>
  <c r="G150" i="50"/>
  <c r="G151" i="50"/>
  <c r="G152" i="50"/>
  <c r="G153" i="50"/>
  <c r="G154" i="50"/>
  <c r="G155" i="50"/>
  <c r="G156" i="50"/>
  <c r="G157" i="50"/>
  <c r="G158" i="50"/>
  <c r="G159" i="50"/>
  <c r="G160" i="50"/>
  <c r="G161" i="50"/>
  <c r="G162" i="50"/>
  <c r="G163" i="50"/>
  <c r="G164" i="50"/>
  <c r="G165" i="50"/>
  <c r="G166" i="50"/>
  <c r="C71" i="50"/>
  <c r="C72" i="50"/>
  <c r="C73" i="50"/>
  <c r="C74" i="50"/>
  <c r="C75" i="50"/>
  <c r="C76" i="50"/>
  <c r="C77" i="50"/>
  <c r="C78" i="50"/>
  <c r="C79" i="50"/>
  <c r="C80" i="50"/>
  <c r="C81" i="50"/>
  <c r="C82" i="50"/>
  <c r="C83" i="50"/>
  <c r="C84" i="50"/>
  <c r="C85" i="50"/>
  <c r="C86" i="50"/>
  <c r="C87" i="50"/>
  <c r="C88" i="50"/>
  <c r="C89" i="50"/>
  <c r="C90" i="50"/>
  <c r="C91" i="50"/>
  <c r="C92" i="50"/>
  <c r="C93" i="50"/>
  <c r="C94" i="50"/>
  <c r="C95" i="50"/>
  <c r="C96" i="50"/>
  <c r="C97" i="50"/>
  <c r="C98" i="50"/>
  <c r="C99" i="50"/>
  <c r="C100" i="50"/>
  <c r="C101" i="50"/>
  <c r="C102" i="50"/>
  <c r="C103" i="50"/>
  <c r="C104" i="50"/>
  <c r="C105" i="50"/>
  <c r="C106" i="50"/>
  <c r="C107" i="50"/>
  <c r="C108" i="50"/>
  <c r="C109" i="50"/>
  <c r="C110" i="50"/>
  <c r="C111" i="50"/>
  <c r="C112" i="50"/>
  <c r="C113" i="50"/>
  <c r="C114" i="50"/>
  <c r="C115" i="50"/>
  <c r="C116" i="50"/>
  <c r="C117" i="50"/>
  <c r="C118" i="50"/>
  <c r="C119" i="50"/>
  <c r="C120" i="50"/>
  <c r="C121" i="50"/>
  <c r="C122" i="50"/>
  <c r="C123" i="50"/>
  <c r="C124" i="50"/>
  <c r="C125" i="50"/>
  <c r="C126" i="50"/>
  <c r="C127" i="50"/>
  <c r="C128" i="50"/>
  <c r="C129" i="50"/>
  <c r="C130" i="50"/>
  <c r="C131" i="50"/>
  <c r="C132" i="50"/>
  <c r="C133" i="50"/>
  <c r="C134" i="50"/>
  <c r="C135" i="50"/>
  <c r="C136" i="50"/>
  <c r="E71" i="50"/>
  <c r="E72" i="50"/>
  <c r="E73" i="50"/>
  <c r="E74" i="50"/>
  <c r="E75" i="50"/>
  <c r="E76" i="50"/>
  <c r="E77" i="50"/>
  <c r="E78" i="50"/>
  <c r="E79" i="50"/>
  <c r="E80" i="50"/>
  <c r="E81" i="50"/>
  <c r="E82" i="50"/>
  <c r="E83" i="50"/>
  <c r="E84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E100" i="50"/>
  <c r="E101" i="50"/>
  <c r="E102" i="50"/>
  <c r="E103" i="50"/>
  <c r="E104" i="50"/>
  <c r="E105" i="50"/>
  <c r="E106" i="50"/>
  <c r="E107" i="50"/>
  <c r="E108" i="50"/>
  <c r="E109" i="50"/>
  <c r="E110" i="50"/>
  <c r="E111" i="50"/>
  <c r="E112" i="50"/>
  <c r="E113" i="50"/>
  <c r="E114" i="50"/>
  <c r="E115" i="50"/>
  <c r="E116" i="50"/>
  <c r="E117" i="50"/>
  <c r="E118" i="50"/>
  <c r="E119" i="50"/>
  <c r="E120" i="50"/>
  <c r="E121" i="50"/>
  <c r="E122" i="50"/>
  <c r="E123" i="50"/>
  <c r="E124" i="50"/>
  <c r="E125" i="50"/>
  <c r="E126" i="50"/>
  <c r="E127" i="50"/>
  <c r="E128" i="50"/>
  <c r="E129" i="50"/>
  <c r="E130" i="50"/>
  <c r="E131" i="50"/>
  <c r="E132" i="50"/>
  <c r="E133" i="50"/>
  <c r="E134" i="50"/>
  <c r="E135" i="50"/>
  <c r="E136" i="50"/>
  <c r="F71" i="50"/>
  <c r="F72" i="50"/>
  <c r="F73" i="50"/>
  <c r="F74" i="50"/>
  <c r="F75" i="50"/>
  <c r="F76" i="50"/>
  <c r="F77" i="50"/>
  <c r="F78" i="50"/>
  <c r="F79" i="50"/>
  <c r="F80" i="50"/>
  <c r="F81" i="50"/>
  <c r="F82" i="50"/>
  <c r="F83" i="50"/>
  <c r="F84" i="50"/>
  <c r="F85" i="50"/>
  <c r="F86" i="50"/>
  <c r="F87" i="50"/>
  <c r="F88" i="50"/>
  <c r="F89" i="50"/>
  <c r="F90" i="50"/>
  <c r="F91" i="50"/>
  <c r="F92" i="50"/>
  <c r="F93" i="50"/>
  <c r="F94" i="50"/>
  <c r="F95" i="50"/>
  <c r="F96" i="50"/>
  <c r="F97" i="50"/>
  <c r="F98" i="50"/>
  <c r="F99" i="50"/>
  <c r="F100" i="50"/>
  <c r="F101" i="50"/>
  <c r="F102" i="50"/>
  <c r="F103" i="50"/>
  <c r="F104" i="50"/>
  <c r="F105" i="50"/>
  <c r="F106" i="50"/>
  <c r="F107" i="50"/>
  <c r="F108" i="50"/>
  <c r="F109" i="50"/>
  <c r="F110" i="50"/>
  <c r="F111" i="50"/>
  <c r="F112" i="50"/>
  <c r="F113" i="50"/>
  <c r="F114" i="50"/>
  <c r="F115" i="50"/>
  <c r="F116" i="50"/>
  <c r="F117" i="50"/>
  <c r="F118" i="50"/>
  <c r="F119" i="50"/>
  <c r="F120" i="50"/>
  <c r="F121" i="50"/>
  <c r="F122" i="50"/>
  <c r="F123" i="50"/>
  <c r="F124" i="50"/>
  <c r="F125" i="50"/>
  <c r="F126" i="50"/>
  <c r="F127" i="50"/>
  <c r="F128" i="50"/>
  <c r="F129" i="50"/>
  <c r="F130" i="50"/>
  <c r="F131" i="50"/>
  <c r="F132" i="50"/>
  <c r="F133" i="50"/>
  <c r="F134" i="50"/>
  <c r="F135" i="50"/>
  <c r="F136" i="50"/>
  <c r="G71" i="50"/>
  <c r="G72" i="50"/>
  <c r="G73" i="50"/>
  <c r="G74" i="50"/>
  <c r="G75" i="50"/>
  <c r="G76" i="50"/>
  <c r="G77" i="50"/>
  <c r="G78" i="50"/>
  <c r="G79" i="50"/>
  <c r="G80" i="50"/>
  <c r="G81" i="50"/>
  <c r="G82" i="50"/>
  <c r="G83" i="50"/>
  <c r="G84" i="50"/>
  <c r="G85" i="50"/>
  <c r="G86" i="50"/>
  <c r="G87" i="50"/>
  <c r="G88" i="50"/>
  <c r="G89" i="50"/>
  <c r="G90" i="50"/>
  <c r="G91" i="50"/>
  <c r="G92" i="50"/>
  <c r="G93" i="50"/>
  <c r="G94" i="50"/>
  <c r="G95" i="50"/>
  <c r="G96" i="50"/>
  <c r="G97" i="50"/>
  <c r="G98" i="50"/>
  <c r="G99" i="50"/>
  <c r="G100" i="50"/>
  <c r="G101" i="50"/>
  <c r="G102" i="50"/>
  <c r="G103" i="50"/>
  <c r="G104" i="50"/>
  <c r="G105" i="50"/>
  <c r="G106" i="50"/>
  <c r="G107" i="50"/>
  <c r="G108" i="50"/>
  <c r="G109" i="50"/>
  <c r="G110" i="50"/>
  <c r="G111" i="50"/>
  <c r="G112" i="50"/>
  <c r="G113" i="50"/>
  <c r="G114" i="50"/>
  <c r="G115" i="50"/>
  <c r="G116" i="50"/>
  <c r="G117" i="50"/>
  <c r="G118" i="50"/>
  <c r="G119" i="50"/>
  <c r="G120" i="50"/>
  <c r="G121" i="50"/>
  <c r="G122" i="50"/>
  <c r="G123" i="50"/>
  <c r="G124" i="50"/>
  <c r="G125" i="50"/>
  <c r="G126" i="50"/>
  <c r="G127" i="50"/>
  <c r="G128" i="50"/>
  <c r="G129" i="50"/>
  <c r="G130" i="50"/>
  <c r="G131" i="50"/>
  <c r="G132" i="50"/>
  <c r="G133" i="50"/>
  <c r="G134" i="50"/>
  <c r="G135" i="50"/>
  <c r="G1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C49" i="50"/>
  <c r="C50" i="50"/>
  <c r="C51" i="50"/>
  <c r="C52" i="50"/>
  <c r="C53" i="50"/>
  <c r="C54" i="50"/>
  <c r="C55" i="50"/>
  <c r="C56" i="50"/>
  <c r="C57" i="50"/>
  <c r="C58" i="50"/>
  <c r="C59" i="50"/>
  <c r="C60" i="50"/>
  <c r="C61" i="50"/>
  <c r="C62" i="50"/>
  <c r="C63" i="50"/>
  <c r="C64" i="50"/>
  <c r="C65" i="50"/>
  <c r="C66" i="50"/>
  <c r="C67" i="50"/>
  <c r="C68" i="50"/>
  <c r="C69" i="50"/>
  <c r="C70" i="50"/>
  <c r="E37" i="50"/>
  <c r="E38" i="50"/>
  <c r="E39" i="50"/>
  <c r="E40" i="50"/>
  <c r="E41" i="50"/>
  <c r="E42" i="50"/>
  <c r="E43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E60" i="50"/>
  <c r="E61" i="50"/>
  <c r="E62" i="50"/>
  <c r="E63" i="50"/>
  <c r="E64" i="50"/>
  <c r="E65" i="50"/>
  <c r="E66" i="50"/>
  <c r="E67" i="50"/>
  <c r="E68" i="50"/>
  <c r="E69" i="50"/>
  <c r="E70" i="50"/>
  <c r="F37" i="50"/>
  <c r="F38" i="50"/>
  <c r="F39" i="50"/>
  <c r="F40" i="50"/>
  <c r="F41" i="50"/>
  <c r="F42" i="50"/>
  <c r="F43" i="50"/>
  <c r="F44" i="50"/>
  <c r="F45" i="50"/>
  <c r="F46" i="50"/>
  <c r="F47" i="50"/>
  <c r="F48" i="50"/>
  <c r="F49" i="50"/>
  <c r="F50" i="50"/>
  <c r="F51" i="50"/>
  <c r="F52" i="50"/>
  <c r="F53" i="50"/>
  <c r="F54" i="50"/>
  <c r="F55" i="50"/>
  <c r="F56" i="50"/>
  <c r="F57" i="50"/>
  <c r="F58" i="50"/>
  <c r="F59" i="50"/>
  <c r="F60" i="50"/>
  <c r="F61" i="50"/>
  <c r="F62" i="50"/>
  <c r="F63" i="50"/>
  <c r="F64" i="50"/>
  <c r="F65" i="50"/>
  <c r="F66" i="50"/>
  <c r="F67" i="50"/>
  <c r="F68" i="50"/>
  <c r="F69" i="50"/>
  <c r="F70" i="50"/>
  <c r="G37" i="50"/>
  <c r="G38" i="50"/>
  <c r="G39" i="50"/>
  <c r="G40" i="50"/>
  <c r="G41" i="50"/>
  <c r="G42" i="50"/>
  <c r="G43" i="50"/>
  <c r="G44" i="50"/>
  <c r="G45" i="50"/>
  <c r="G46" i="50"/>
  <c r="G47" i="50"/>
  <c r="G48" i="50"/>
  <c r="G49" i="50"/>
  <c r="G50" i="50"/>
  <c r="G51" i="50"/>
  <c r="G52" i="50"/>
  <c r="G53" i="50"/>
  <c r="G54" i="50"/>
  <c r="G55" i="50"/>
  <c r="G56" i="50"/>
  <c r="G57" i="50"/>
  <c r="G58" i="50"/>
  <c r="G59" i="50"/>
  <c r="G60" i="50"/>
  <c r="G61" i="50"/>
  <c r="G62" i="50"/>
  <c r="G63" i="50"/>
  <c r="G64" i="50"/>
  <c r="G65" i="50"/>
  <c r="G66" i="50"/>
  <c r="G67" i="50"/>
  <c r="G68" i="50"/>
  <c r="G69" i="50"/>
  <c r="G70" i="50"/>
  <c r="G36" i="50"/>
  <c r="F36" i="50"/>
  <c r="E36" i="50"/>
  <c r="C36" i="50"/>
  <c r="G35" i="50"/>
  <c r="F35" i="50"/>
  <c r="E35" i="50"/>
  <c r="C35" i="50"/>
  <c r="G34" i="50"/>
  <c r="F34" i="50"/>
  <c r="E34" i="50"/>
  <c r="C34" i="50"/>
  <c r="G33" i="50"/>
  <c r="F33" i="50"/>
  <c r="E33" i="50"/>
  <c r="C33" i="50"/>
  <c r="G32" i="50"/>
  <c r="F32" i="50"/>
  <c r="E32" i="50"/>
  <c r="C32" i="50"/>
  <c r="G31" i="50"/>
  <c r="F31" i="50"/>
  <c r="E31" i="50"/>
  <c r="C31" i="50"/>
  <c r="G30" i="50"/>
  <c r="F30" i="50"/>
  <c r="E30" i="50"/>
  <c r="C30" i="50"/>
  <c r="G29" i="50"/>
  <c r="F29" i="50"/>
  <c r="E29" i="50"/>
  <c r="C29" i="50"/>
  <c r="G28" i="50"/>
  <c r="F28" i="50"/>
  <c r="E28" i="50"/>
  <c r="C28" i="50"/>
  <c r="G27" i="50"/>
  <c r="F27" i="50"/>
  <c r="E27" i="50"/>
  <c r="C27" i="50"/>
  <c r="G26" i="50"/>
  <c r="F26" i="50"/>
  <c r="E26" i="50"/>
  <c r="C26" i="50"/>
  <c r="G25" i="50"/>
  <c r="F25" i="50"/>
  <c r="E25" i="50"/>
  <c r="C25" i="50"/>
  <c r="G24" i="50"/>
  <c r="F24" i="50"/>
  <c r="E24" i="50"/>
  <c r="C24" i="50"/>
  <c r="G23" i="50"/>
  <c r="F23" i="50"/>
  <c r="E23" i="50"/>
  <c r="C23" i="50"/>
  <c r="G22" i="50"/>
  <c r="F22" i="50"/>
  <c r="E22" i="50"/>
  <c r="C22" i="50"/>
  <c r="G21" i="50"/>
  <c r="F21" i="50"/>
  <c r="E21" i="50"/>
  <c r="C21" i="50"/>
  <c r="G20" i="50"/>
  <c r="F20" i="50"/>
  <c r="E20" i="50"/>
  <c r="C20" i="50"/>
  <c r="G19" i="50"/>
  <c r="F19" i="50"/>
  <c r="E19" i="50"/>
  <c r="C19" i="50"/>
  <c r="G18" i="50"/>
  <c r="F18" i="50"/>
  <c r="E18" i="50"/>
  <c r="C18" i="50"/>
  <c r="G17" i="50"/>
  <c r="F17" i="50"/>
  <c r="E17" i="50"/>
  <c r="C17" i="50"/>
  <c r="G16" i="50"/>
  <c r="F16" i="50"/>
  <c r="E16" i="50"/>
  <c r="C16" i="50"/>
  <c r="G15" i="50"/>
  <c r="F15" i="50"/>
  <c r="E15" i="50"/>
  <c r="C15" i="50"/>
  <c r="G14" i="50"/>
  <c r="F14" i="50"/>
  <c r="E14" i="50"/>
  <c r="C14" i="50"/>
  <c r="G13" i="50"/>
  <c r="F13" i="50"/>
  <c r="E13" i="50"/>
  <c r="C13" i="50"/>
  <c r="G12" i="50"/>
  <c r="F12" i="50"/>
  <c r="E12" i="50"/>
  <c r="C12" i="50"/>
  <c r="G11" i="50"/>
  <c r="F11" i="50"/>
  <c r="E11" i="50"/>
  <c r="C11" i="50"/>
  <c r="G10" i="50"/>
  <c r="F10" i="50"/>
  <c r="E10" i="50"/>
  <c r="C10" i="50"/>
  <c r="G9" i="50"/>
  <c r="F9" i="50"/>
  <c r="E9" i="50"/>
  <c r="C9" i="50"/>
  <c r="E73" i="49"/>
  <c r="F73" i="49"/>
  <c r="I73" i="49"/>
  <c r="E74" i="49"/>
  <c r="F74" i="49"/>
  <c r="I74" i="49"/>
  <c r="E72" i="49"/>
  <c r="F72" i="49"/>
  <c r="I72" i="49"/>
  <c r="E70" i="49"/>
  <c r="F70" i="49"/>
  <c r="I70" i="49"/>
  <c r="E71" i="49"/>
  <c r="F71" i="49"/>
  <c r="I71" i="49"/>
  <c r="F69" i="49"/>
  <c r="F2" i="49"/>
  <c r="F3" i="49"/>
  <c r="F4" i="49"/>
  <c r="F5" i="49"/>
  <c r="F6" i="49"/>
  <c r="F7" i="49"/>
  <c r="F8" i="49"/>
  <c r="F9" i="49"/>
  <c r="F10" i="49"/>
  <c r="F11" i="49"/>
  <c r="F12" i="49"/>
  <c r="F13" i="49"/>
  <c r="F14" i="49"/>
  <c r="F15" i="49"/>
  <c r="F16" i="49"/>
  <c r="F17" i="49"/>
  <c r="F18" i="49"/>
  <c r="F19" i="49"/>
  <c r="F20" i="49"/>
  <c r="F21" i="49"/>
  <c r="F22" i="49"/>
  <c r="F23" i="49"/>
  <c r="F24" i="49"/>
  <c r="F25" i="49"/>
  <c r="F26" i="49"/>
  <c r="F27" i="49"/>
  <c r="F28" i="49"/>
  <c r="F29" i="49"/>
  <c r="F30" i="49"/>
  <c r="F31" i="49"/>
  <c r="F32" i="49"/>
  <c r="F33" i="49"/>
  <c r="F34" i="49"/>
  <c r="F35" i="49"/>
  <c r="F36" i="49"/>
  <c r="F37" i="49"/>
  <c r="F38" i="49"/>
  <c r="F40" i="49"/>
  <c r="F39" i="49"/>
  <c r="F41" i="49"/>
  <c r="F42" i="49"/>
  <c r="F43" i="49"/>
  <c r="F44" i="49"/>
  <c r="F45" i="49"/>
  <c r="F46" i="49"/>
  <c r="F47" i="49"/>
  <c r="F48" i="49"/>
  <c r="F49" i="49"/>
  <c r="F50" i="49"/>
  <c r="F51" i="49"/>
  <c r="F52" i="49"/>
  <c r="F53" i="49"/>
  <c r="F54" i="49"/>
  <c r="F55" i="49"/>
  <c r="F56" i="49"/>
  <c r="F57" i="49"/>
  <c r="F58" i="49"/>
  <c r="F59" i="49"/>
  <c r="F60" i="49"/>
  <c r="F61" i="49"/>
  <c r="F62" i="49"/>
  <c r="F63" i="49"/>
  <c r="F64" i="49"/>
  <c r="F65" i="49"/>
  <c r="F66" i="49"/>
  <c r="F67" i="49"/>
  <c r="F68" i="49"/>
  <c r="E39" i="49"/>
  <c r="E41" i="49"/>
  <c r="E42" i="49"/>
  <c r="E43" i="49"/>
  <c r="E44" i="49"/>
  <c r="E45" i="49"/>
  <c r="E46" i="49"/>
  <c r="E47" i="49"/>
  <c r="E48" i="49"/>
  <c r="E49" i="49"/>
  <c r="E50" i="49"/>
  <c r="E51" i="49"/>
  <c r="E52" i="49"/>
  <c r="E53" i="49"/>
  <c r="E54" i="49"/>
  <c r="E55" i="49"/>
  <c r="E56" i="49"/>
  <c r="E57" i="49"/>
  <c r="E58" i="49"/>
  <c r="E59" i="49"/>
  <c r="E60" i="49"/>
  <c r="E61" i="49"/>
  <c r="E62" i="49"/>
  <c r="E63" i="49"/>
  <c r="E64" i="49"/>
  <c r="E65" i="49"/>
  <c r="E66" i="49"/>
  <c r="E67" i="49"/>
  <c r="E68" i="49"/>
  <c r="E69" i="49"/>
  <c r="I69" i="49"/>
  <c r="I68" i="49"/>
  <c r="I67" i="49"/>
  <c r="I66" i="49"/>
  <c r="I62" i="49"/>
  <c r="I63" i="49"/>
  <c r="I64" i="49"/>
  <c r="I65" i="49"/>
  <c r="I60" i="49"/>
  <c r="I61" i="49"/>
  <c r="I59" i="49"/>
  <c r="I58" i="49"/>
  <c r="I57" i="49"/>
  <c r="I56" i="49"/>
  <c r="I55" i="49"/>
  <c r="I54" i="49"/>
  <c r="I52" i="49"/>
  <c r="I53" i="49"/>
  <c r="I51" i="49"/>
  <c r="I50" i="49"/>
  <c r="I49" i="49"/>
  <c r="I48" i="49"/>
  <c r="I47" i="49"/>
  <c r="I46" i="49"/>
  <c r="I45" i="49"/>
  <c r="I44" i="49"/>
  <c r="I43" i="49"/>
  <c r="I42" i="49"/>
  <c r="I103" i="52"/>
  <c r="J126" i="51"/>
  <c r="H126" i="50"/>
  <c r="H156" i="50"/>
  <c r="I130" i="52"/>
  <c r="J156" i="51"/>
  <c r="H150" i="50"/>
  <c r="H149" i="50"/>
  <c r="I123" i="52"/>
  <c r="J149" i="51"/>
  <c r="I120" i="52"/>
  <c r="J146" i="51"/>
  <c r="H151" i="50"/>
  <c r="I125" i="52"/>
  <c r="J151" i="51"/>
  <c r="I117" i="52"/>
  <c r="J143" i="51"/>
  <c r="H153" i="50"/>
  <c r="I127" i="52"/>
  <c r="J153" i="51"/>
  <c r="H161" i="50"/>
  <c r="I135" i="52"/>
  <c r="J161" i="51"/>
  <c r="H139" i="50"/>
  <c r="I251" i="52"/>
  <c r="J139" i="51"/>
  <c r="H160" i="50"/>
  <c r="I134" i="52"/>
  <c r="J160" i="51"/>
  <c r="H162" i="50"/>
  <c r="I136" i="52"/>
  <c r="J162" i="51"/>
  <c r="I116" i="52"/>
  <c r="J142" i="51"/>
  <c r="H152" i="50"/>
  <c r="I126" i="52"/>
  <c r="J152" i="51"/>
  <c r="H155" i="50"/>
  <c r="I129" i="52"/>
  <c r="J155" i="51"/>
  <c r="H154" i="50"/>
  <c r="I128" i="52"/>
  <c r="J154" i="51"/>
  <c r="I122" i="52"/>
  <c r="J148" i="51"/>
  <c r="H146" i="50"/>
  <c r="H143" i="50"/>
  <c r="H142" i="50"/>
  <c r="H148" i="50"/>
  <c r="I41" i="49"/>
  <c r="I39" i="49"/>
  <c r="H132" i="50"/>
  <c r="I109" i="52"/>
  <c r="J132" i="51"/>
  <c r="H109" i="50"/>
  <c r="I86" i="52"/>
  <c r="J109" i="51"/>
  <c r="I104" i="52"/>
  <c r="H164" i="50"/>
  <c r="I138" i="52"/>
  <c r="J164" i="51"/>
  <c r="I94" i="52"/>
  <c r="J117" i="51"/>
  <c r="H159" i="50"/>
  <c r="I133" i="52"/>
  <c r="J159" i="51"/>
  <c r="I98" i="52"/>
  <c r="J121" i="51"/>
  <c r="I113" i="52"/>
  <c r="J136" i="51"/>
  <c r="I79" i="52"/>
  <c r="J102" i="51"/>
  <c r="I101" i="52"/>
  <c r="J124" i="51"/>
  <c r="H129" i="50"/>
  <c r="I106" i="52"/>
  <c r="J129" i="51"/>
  <c r="H123" i="50"/>
  <c r="I100" i="52"/>
  <c r="J123" i="51"/>
  <c r="I115" i="52"/>
  <c r="J141" i="51"/>
  <c r="I90" i="52"/>
  <c r="J113" i="51"/>
  <c r="H135" i="50"/>
  <c r="I112" i="52"/>
  <c r="J135" i="51"/>
  <c r="H134" i="50"/>
  <c r="I111" i="52"/>
  <c r="J134" i="51"/>
  <c r="H163" i="50"/>
  <c r="I137" i="52"/>
  <c r="J163" i="51"/>
  <c r="I92" i="52"/>
  <c r="J115" i="51"/>
  <c r="I102" i="52"/>
  <c r="J125" i="51"/>
  <c r="I121" i="52"/>
  <c r="J147" i="51"/>
  <c r="H128" i="50"/>
  <c r="I105" i="52"/>
  <c r="J128" i="51"/>
  <c r="I95" i="52"/>
  <c r="J118" i="51"/>
  <c r="H116" i="50"/>
  <c r="I93" i="52"/>
  <c r="J116" i="51"/>
  <c r="H131" i="50"/>
  <c r="I108" i="52"/>
  <c r="J131" i="51"/>
  <c r="I119" i="52"/>
  <c r="J145" i="51"/>
  <c r="I114" i="52"/>
  <c r="J140" i="51"/>
  <c r="I97" i="52"/>
  <c r="J120" i="51"/>
  <c r="H138" i="50"/>
  <c r="H133" i="50"/>
  <c r="I110" i="52"/>
  <c r="J133" i="51"/>
  <c r="I75" i="52"/>
  <c r="J98" i="51"/>
  <c r="I74" i="52"/>
  <c r="J97" i="51"/>
  <c r="I91" i="52"/>
  <c r="J114" i="51"/>
  <c r="I77" i="52"/>
  <c r="J100" i="51"/>
  <c r="H122" i="50"/>
  <c r="I99" i="52"/>
  <c r="J122" i="51"/>
  <c r="H130" i="50"/>
  <c r="I107" i="52"/>
  <c r="J130" i="51"/>
  <c r="H158" i="50"/>
  <c r="I132" i="52"/>
  <c r="J158" i="51"/>
  <c r="H141" i="50"/>
  <c r="H136" i="50"/>
  <c r="H102" i="50"/>
  <c r="H124" i="50"/>
  <c r="H113" i="50"/>
  <c r="H118" i="50"/>
  <c r="H115" i="50"/>
  <c r="H125" i="50"/>
  <c r="H145" i="50"/>
  <c r="H117" i="50"/>
  <c r="H140" i="50"/>
  <c r="H147" i="50"/>
  <c r="H120" i="50"/>
  <c r="H121" i="50"/>
  <c r="H98" i="50"/>
  <c r="H97" i="50"/>
  <c r="H114" i="50"/>
  <c r="H100" i="50"/>
  <c r="E40" i="49"/>
  <c r="I40" i="49"/>
  <c r="E38" i="49"/>
  <c r="I38" i="49"/>
  <c r="E37" i="49"/>
  <c r="I37" i="49"/>
  <c r="E36" i="49"/>
  <c r="I36" i="49"/>
  <c r="E35" i="49"/>
  <c r="I35" i="49"/>
  <c r="E34" i="49"/>
  <c r="E33" i="49"/>
  <c r="E32" i="49"/>
  <c r="E31" i="49"/>
  <c r="E30" i="49"/>
  <c r="E29" i="49"/>
  <c r="E28" i="49"/>
  <c r="E27" i="49"/>
  <c r="E26" i="49"/>
  <c r="E25" i="49"/>
  <c r="E24" i="49"/>
  <c r="I34" i="49"/>
  <c r="I33" i="49"/>
  <c r="I30" i="49"/>
  <c r="I31" i="49"/>
  <c r="I32" i="49"/>
  <c r="I29" i="49"/>
  <c r="I28" i="49"/>
  <c r="I27" i="49"/>
  <c r="I26" i="49"/>
  <c r="I25" i="49"/>
  <c r="I24" i="49"/>
  <c r="I66" i="52"/>
  <c r="H110" i="50"/>
  <c r="I87" i="52"/>
  <c r="J110" i="51"/>
  <c r="H75" i="50"/>
  <c r="I55" i="52"/>
  <c r="J75" i="51"/>
  <c r="I57" i="52"/>
  <c r="J77" i="51"/>
  <c r="H119" i="50"/>
  <c r="I96" i="52"/>
  <c r="J119" i="51"/>
  <c r="I60" i="52"/>
  <c r="J80" i="51"/>
  <c r="I78" i="52"/>
  <c r="J101" i="51"/>
  <c r="I54" i="52"/>
  <c r="J74" i="51"/>
  <c r="H87" i="50"/>
  <c r="I65" i="52"/>
  <c r="J87" i="51"/>
  <c r="H85" i="50"/>
  <c r="I64" i="52"/>
  <c r="J85" i="51"/>
  <c r="H81" i="50"/>
  <c r="I61" i="52"/>
  <c r="J81" i="51"/>
  <c r="H105" i="50"/>
  <c r="I82" i="52"/>
  <c r="J105" i="51"/>
  <c r="I72" i="52"/>
  <c r="J95" i="51"/>
  <c r="I85" i="52"/>
  <c r="J108" i="51"/>
  <c r="H76" i="50"/>
  <c r="I56" i="52"/>
  <c r="J76" i="51"/>
  <c r="H82" i="50"/>
  <c r="I62" i="52"/>
  <c r="J82" i="51"/>
  <c r="I70" i="52"/>
  <c r="J92" i="51"/>
  <c r="H104" i="50"/>
  <c r="I81" i="52"/>
  <c r="J104" i="51"/>
  <c r="H84" i="50"/>
  <c r="I63" i="52"/>
  <c r="J84" i="51"/>
  <c r="I84" i="52"/>
  <c r="J107" i="51"/>
  <c r="I73" i="52"/>
  <c r="J96" i="51"/>
  <c r="H157" i="50"/>
  <c r="I131" i="52"/>
  <c r="J157" i="51"/>
  <c r="I76" i="52"/>
  <c r="J99" i="51"/>
  <c r="I58" i="52"/>
  <c r="J78" i="51"/>
  <c r="I59" i="52"/>
  <c r="J79" i="51"/>
  <c r="H111" i="50"/>
  <c r="I88" i="52"/>
  <c r="J111" i="51"/>
  <c r="H103" i="50"/>
  <c r="I80" i="52"/>
  <c r="J103" i="51"/>
  <c r="H90" i="50"/>
  <c r="I68" i="52"/>
  <c r="J90" i="51"/>
  <c r="H86" i="50"/>
  <c r="I247" i="52"/>
  <c r="J86" i="51"/>
  <c r="H88" i="50"/>
  <c r="J88" i="51"/>
  <c r="H80" i="50"/>
  <c r="H101" i="50"/>
  <c r="H74" i="50"/>
  <c r="H95" i="50"/>
  <c r="H92" i="50"/>
  <c r="H108" i="50"/>
  <c r="H107" i="50"/>
  <c r="H77" i="50"/>
  <c r="H96" i="50"/>
  <c r="H99" i="50"/>
  <c r="H78" i="50"/>
  <c r="H79" i="50"/>
  <c r="E23" i="49"/>
  <c r="E22" i="49"/>
  <c r="E21" i="49"/>
  <c r="E20" i="49"/>
  <c r="E19" i="49"/>
  <c r="E18" i="49"/>
  <c r="E17" i="49"/>
  <c r="E16" i="49"/>
  <c r="I23" i="49"/>
  <c r="I22" i="49"/>
  <c r="I21" i="49"/>
  <c r="I20" i="49"/>
  <c r="I239" i="52"/>
  <c r="I24" i="52"/>
  <c r="J40" i="51"/>
  <c r="H72" i="50"/>
  <c r="I52" i="52"/>
  <c r="J72" i="51"/>
  <c r="I37" i="52"/>
  <c r="J56" i="51"/>
  <c r="I28" i="52"/>
  <c r="J44" i="51"/>
  <c r="I245" i="52"/>
  <c r="J34" i="51"/>
  <c r="I240" i="52"/>
  <c r="J37" i="51"/>
  <c r="H27" i="50"/>
  <c r="I20" i="52"/>
  <c r="J27" i="51"/>
  <c r="H68" i="50"/>
  <c r="I49" i="52"/>
  <c r="J68" i="51"/>
  <c r="I35" i="52"/>
  <c r="J54" i="51"/>
  <c r="H25" i="50"/>
  <c r="I18" i="52"/>
  <c r="J25" i="51"/>
  <c r="H23" i="50"/>
  <c r="I16" i="52"/>
  <c r="J23" i="51"/>
  <c r="H73" i="50"/>
  <c r="I53" i="52"/>
  <c r="J73" i="51"/>
  <c r="I30" i="52"/>
  <c r="J49" i="51"/>
  <c r="H17" i="50"/>
  <c r="I10" i="52"/>
  <c r="J17" i="51"/>
  <c r="H15" i="50"/>
  <c r="I8" i="52"/>
  <c r="J15" i="51"/>
  <c r="I38" i="52"/>
  <c r="J57" i="51"/>
  <c r="H14" i="50"/>
  <c r="I7" i="52"/>
  <c r="J14" i="51"/>
  <c r="H11" i="50"/>
  <c r="I4" i="52"/>
  <c r="J11" i="51"/>
  <c r="I249" i="52"/>
  <c r="J137" i="51"/>
  <c r="H33" i="50"/>
  <c r="I25" i="52"/>
  <c r="J41" i="51"/>
  <c r="I34" i="52"/>
  <c r="J53" i="51"/>
  <c r="I26" i="52"/>
  <c r="J42" i="51"/>
  <c r="I43" i="52"/>
  <c r="J62" i="51"/>
  <c r="H10" i="50"/>
  <c r="I3" i="52"/>
  <c r="J10" i="51"/>
  <c r="H32" i="50"/>
  <c r="H30" i="50"/>
  <c r="I234" i="52"/>
  <c r="J30" i="51"/>
  <c r="H28" i="50"/>
  <c r="I21" i="52"/>
  <c r="J28" i="51"/>
  <c r="H26" i="50"/>
  <c r="I19" i="52"/>
  <c r="J26" i="51"/>
  <c r="I42" i="52"/>
  <c r="J61" i="51"/>
  <c r="I31" i="52"/>
  <c r="J50" i="51"/>
  <c r="I36" i="52"/>
  <c r="J55" i="51"/>
  <c r="H22" i="50"/>
  <c r="I15" i="52"/>
  <c r="J22" i="51"/>
  <c r="I48" i="52"/>
  <c r="J67" i="51"/>
  <c r="H94" i="50"/>
  <c r="I71" i="52"/>
  <c r="J94" i="51"/>
  <c r="H16" i="50"/>
  <c r="I9" i="52"/>
  <c r="J16" i="51"/>
  <c r="I41" i="52"/>
  <c r="J60" i="51"/>
  <c r="I46" i="52"/>
  <c r="J65" i="51"/>
  <c r="I27" i="52"/>
  <c r="J43" i="51"/>
  <c r="I29" i="52"/>
  <c r="J48" i="51"/>
  <c r="I23" i="52"/>
  <c r="J39" i="51"/>
  <c r="H31" i="50"/>
  <c r="I235" i="52"/>
  <c r="J31" i="51"/>
  <c r="I40" i="52"/>
  <c r="J59" i="51"/>
  <c r="H24" i="50"/>
  <c r="I17" i="52"/>
  <c r="J24" i="51"/>
  <c r="H19" i="50"/>
  <c r="I12" i="52"/>
  <c r="J19" i="51"/>
  <c r="I32" i="52"/>
  <c r="J51" i="51"/>
  <c r="H13" i="50"/>
  <c r="I6" i="52"/>
  <c r="J13" i="51"/>
  <c r="I22" i="52"/>
  <c r="I244" i="52"/>
  <c r="H29" i="50"/>
  <c r="I233" i="52"/>
  <c r="J29" i="51"/>
  <c r="H71" i="50"/>
  <c r="I51" i="52"/>
  <c r="J71" i="51"/>
  <c r="H70" i="50"/>
  <c r="I50" i="52"/>
  <c r="J70" i="51"/>
  <c r="I44" i="52"/>
  <c r="J63" i="51"/>
  <c r="I33" i="52"/>
  <c r="J52" i="51"/>
  <c r="I47" i="52"/>
  <c r="J66" i="51"/>
  <c r="H21" i="50"/>
  <c r="I14" i="52"/>
  <c r="J21" i="51"/>
  <c r="H20" i="50"/>
  <c r="I13" i="52"/>
  <c r="J20" i="51"/>
  <c r="H18" i="50"/>
  <c r="I11" i="52"/>
  <c r="J18" i="51"/>
  <c r="H91" i="50"/>
  <c r="I69" i="52"/>
  <c r="J91" i="51"/>
  <c r="I39" i="52"/>
  <c r="J58" i="51"/>
  <c r="I45" i="52"/>
  <c r="J64" i="51"/>
  <c r="H12" i="50"/>
  <c r="I5" i="52"/>
  <c r="J12" i="51"/>
  <c r="H9" i="50"/>
  <c r="I2" i="52"/>
  <c r="J9" i="51"/>
  <c r="I89" i="52"/>
  <c r="J112" i="51"/>
  <c r="H37" i="50"/>
  <c r="H54" i="50"/>
  <c r="H49" i="50"/>
  <c r="H57" i="50"/>
  <c r="H137" i="50"/>
  <c r="H40" i="50"/>
  <c r="H41" i="50"/>
  <c r="H59" i="50"/>
  <c r="H53" i="50"/>
  <c r="H42" i="50"/>
  <c r="H56" i="50"/>
  <c r="H62" i="50"/>
  <c r="H51" i="50"/>
  <c r="H44" i="50"/>
  <c r="H45" i="50"/>
  <c r="H61" i="50"/>
  <c r="H50" i="50"/>
  <c r="H55" i="50"/>
  <c r="H67" i="50"/>
  <c r="H60" i="50"/>
  <c r="H65" i="50"/>
  <c r="H43" i="50"/>
  <c r="H48" i="50"/>
  <c r="H39" i="50"/>
  <c r="H63" i="50"/>
  <c r="H52" i="50"/>
  <c r="H66" i="50"/>
  <c r="H58" i="50"/>
  <c r="H64" i="50"/>
  <c r="H112" i="50"/>
  <c r="I19" i="49"/>
  <c r="I18" i="49"/>
  <c r="I17" i="49"/>
  <c r="I16" i="49"/>
  <c r="E15" i="49"/>
  <c r="I15" i="49"/>
  <c r="E14" i="49"/>
  <c r="I14" i="49"/>
  <c r="E13" i="49"/>
  <c r="I13" i="49"/>
  <c r="E12" i="49"/>
  <c r="I12" i="49"/>
  <c r="I11" i="49"/>
  <c r="E11" i="49"/>
  <c r="I10" i="49"/>
  <c r="E10" i="49"/>
  <c r="I9" i="49"/>
  <c r="E9" i="49"/>
  <c r="I8" i="49"/>
  <c r="E8" i="49"/>
  <c r="I7" i="49"/>
  <c r="E7" i="49"/>
  <c r="I6" i="49"/>
  <c r="E6" i="49"/>
  <c r="I5" i="49"/>
  <c r="E5" i="49"/>
  <c r="I4" i="49"/>
  <c r="E4" i="49"/>
  <c r="I3" i="49"/>
  <c r="I2" i="49"/>
  <c r="E3" i="49"/>
  <c r="E2" i="49"/>
  <c r="E18" i="47"/>
  <c r="D18" i="47"/>
  <c r="C18" i="47"/>
  <c r="C17" i="43"/>
  <c r="D17" i="43"/>
  <c r="E17" i="43"/>
  <c r="F17" i="43"/>
  <c r="C12" i="43"/>
  <c r="D12" i="43"/>
  <c r="E12" i="43"/>
  <c r="F12" i="43"/>
  <c r="C11" i="43"/>
  <c r="D11" i="43"/>
  <c r="E11" i="43"/>
  <c r="F11" i="43"/>
  <c r="C16" i="43"/>
  <c r="D16" i="43"/>
  <c r="E16" i="43"/>
  <c r="F16" i="43"/>
  <c r="C14" i="43"/>
  <c r="D14" i="43"/>
  <c r="E14" i="43"/>
  <c r="F14" i="43"/>
  <c r="F13" i="43"/>
  <c r="F15" i="43"/>
  <c r="F18" i="43"/>
  <c r="F10" i="43"/>
  <c r="E13" i="43"/>
  <c r="E15" i="43"/>
  <c r="E18" i="43"/>
  <c r="E10" i="43"/>
  <c r="D13" i="43"/>
  <c r="D15" i="43"/>
  <c r="D18" i="43"/>
  <c r="D10" i="43"/>
  <c r="C13" i="43"/>
  <c r="C15" i="43"/>
  <c r="C18" i="43"/>
  <c r="C10" i="43"/>
  <c r="G6" i="42"/>
  <c r="G12" i="42"/>
  <c r="G14" i="42"/>
  <c r="G17" i="42"/>
  <c r="G18" i="42"/>
  <c r="G23" i="42"/>
  <c r="G26" i="42"/>
  <c r="G31" i="42"/>
  <c r="G33" i="42"/>
  <c r="G35" i="42"/>
  <c r="G37" i="42"/>
  <c r="G38" i="42"/>
  <c r="G40" i="42"/>
  <c r="G45" i="42"/>
  <c r="G46" i="42"/>
  <c r="G47" i="42"/>
  <c r="G48" i="42"/>
  <c r="G49" i="42"/>
  <c r="G50" i="42"/>
  <c r="G51" i="42"/>
  <c r="G52" i="42"/>
  <c r="G53" i="42"/>
  <c r="G54" i="42"/>
  <c r="G55" i="42"/>
  <c r="G56" i="42"/>
  <c r="G57" i="42"/>
  <c r="G59" i="42"/>
  <c r="G7" i="42"/>
  <c r="G8" i="42"/>
  <c r="G9" i="42"/>
  <c r="G10" i="42"/>
  <c r="G11" i="42"/>
  <c r="G13" i="42"/>
  <c r="G15" i="42"/>
  <c r="G16" i="42"/>
  <c r="G19" i="42"/>
  <c r="G20" i="42"/>
  <c r="G21" i="42"/>
  <c r="G22" i="42"/>
  <c r="G24" i="42"/>
  <c r="G25" i="42"/>
  <c r="G27" i="42"/>
  <c r="G28" i="42"/>
  <c r="G29" i="42"/>
  <c r="G30" i="42"/>
  <c r="G32" i="42"/>
  <c r="G34" i="42"/>
  <c r="G36" i="42"/>
  <c r="G39" i="42"/>
  <c r="G41" i="42"/>
  <c r="G42" i="42"/>
  <c r="G43" i="42"/>
  <c r="G44" i="42"/>
  <c r="G58" i="42"/>
  <c r="F6" i="42"/>
  <c r="F12" i="42"/>
  <c r="F14" i="42"/>
  <c r="F17" i="42"/>
  <c r="F18" i="42"/>
  <c r="F23" i="42"/>
  <c r="F26" i="42"/>
  <c r="F31" i="42"/>
  <c r="F33" i="42"/>
  <c r="F35" i="42"/>
  <c r="F37" i="42"/>
  <c r="F38" i="42"/>
  <c r="F40" i="42"/>
  <c r="F45" i="42"/>
  <c r="F46" i="42"/>
  <c r="F47" i="42"/>
  <c r="F48" i="42"/>
  <c r="F49" i="42"/>
  <c r="F50" i="42"/>
  <c r="F51" i="42"/>
  <c r="F52" i="42"/>
  <c r="F53" i="42"/>
  <c r="F54" i="42"/>
  <c r="F55" i="42"/>
  <c r="F56" i="42"/>
  <c r="F57" i="42"/>
  <c r="F59" i="42"/>
  <c r="F7" i="42"/>
  <c r="F8" i="42"/>
  <c r="F9" i="42"/>
  <c r="F10" i="42"/>
  <c r="F11" i="42"/>
  <c r="F13" i="42"/>
  <c r="F15" i="42"/>
  <c r="F16" i="42"/>
  <c r="F19" i="42"/>
  <c r="F20" i="42"/>
  <c r="F21" i="42"/>
  <c r="F22" i="42"/>
  <c r="F24" i="42"/>
  <c r="F25" i="42"/>
  <c r="F27" i="42"/>
  <c r="F28" i="42"/>
  <c r="F29" i="42"/>
  <c r="F30" i="42"/>
  <c r="F32" i="42"/>
  <c r="F34" i="42"/>
  <c r="F36" i="42"/>
  <c r="F39" i="42"/>
  <c r="F41" i="42"/>
  <c r="F42" i="42"/>
  <c r="F43" i="42"/>
  <c r="F44" i="42"/>
  <c r="F58" i="42"/>
  <c r="E6" i="42"/>
  <c r="E12" i="42"/>
  <c r="E14" i="42"/>
  <c r="E17" i="42"/>
  <c r="E18" i="42"/>
  <c r="E23" i="42"/>
  <c r="E26" i="42"/>
  <c r="E31" i="42"/>
  <c r="E33" i="42"/>
  <c r="E35" i="42"/>
  <c r="E37" i="42"/>
  <c r="E38" i="42"/>
  <c r="E40" i="42"/>
  <c r="E45" i="42"/>
  <c r="E46" i="42"/>
  <c r="E47" i="42"/>
  <c r="E48" i="42"/>
  <c r="E49" i="42"/>
  <c r="E50" i="42"/>
  <c r="E51" i="42"/>
  <c r="E52" i="42"/>
  <c r="E53" i="42"/>
  <c r="E54" i="42"/>
  <c r="E55" i="42"/>
  <c r="E56" i="42"/>
  <c r="E57" i="42"/>
  <c r="E59" i="42"/>
  <c r="E7" i="42"/>
  <c r="E8" i="42"/>
  <c r="E9" i="42"/>
  <c r="E10" i="42"/>
  <c r="E11" i="42"/>
  <c r="E13" i="42"/>
  <c r="E15" i="42"/>
  <c r="E16" i="42"/>
  <c r="E19" i="42"/>
  <c r="E20" i="42"/>
  <c r="E21" i="42"/>
  <c r="E22" i="42"/>
  <c r="E24" i="42"/>
  <c r="E25" i="42"/>
  <c r="E27" i="42"/>
  <c r="E28" i="42"/>
  <c r="E29" i="42"/>
  <c r="E30" i="42"/>
  <c r="E32" i="42"/>
  <c r="E34" i="42"/>
  <c r="E36" i="42"/>
  <c r="E39" i="42"/>
  <c r="E41" i="42"/>
  <c r="E42" i="42"/>
  <c r="E43" i="42"/>
  <c r="E44" i="42"/>
  <c r="E58" i="42"/>
  <c r="D6" i="42"/>
  <c r="D12" i="42"/>
  <c r="D14" i="42"/>
  <c r="D17" i="42"/>
  <c r="D18" i="42"/>
  <c r="D23" i="42"/>
  <c r="D26" i="42"/>
  <c r="D31" i="42"/>
  <c r="D33" i="42"/>
  <c r="D35" i="42"/>
  <c r="D37" i="42"/>
  <c r="D38" i="42"/>
  <c r="D40" i="42"/>
  <c r="D45" i="42"/>
  <c r="D46" i="42"/>
  <c r="D47" i="42"/>
  <c r="D48" i="42"/>
  <c r="D49" i="42"/>
  <c r="D50" i="42"/>
  <c r="D51" i="42"/>
  <c r="D52" i="42"/>
  <c r="D53" i="42"/>
  <c r="D54" i="42"/>
  <c r="D55" i="42"/>
  <c r="D56" i="42"/>
  <c r="D57" i="42"/>
  <c r="D59" i="42"/>
  <c r="D7" i="42"/>
  <c r="D8" i="42"/>
  <c r="D9" i="42"/>
  <c r="D10" i="42"/>
  <c r="D11" i="42"/>
  <c r="D13" i="42"/>
  <c r="D15" i="42"/>
  <c r="D16" i="42"/>
  <c r="D19" i="42"/>
  <c r="D20" i="42"/>
  <c r="D21" i="42"/>
  <c r="D22" i="42"/>
  <c r="D24" i="42"/>
  <c r="D25" i="42"/>
  <c r="D27" i="42"/>
  <c r="D28" i="42"/>
  <c r="D29" i="42"/>
  <c r="D30" i="42"/>
  <c r="D32" i="42"/>
  <c r="D34" i="42"/>
  <c r="D36" i="42"/>
  <c r="D39" i="42"/>
  <c r="D41" i="42"/>
  <c r="D42" i="42"/>
  <c r="D43" i="42"/>
  <c r="D44" i="42"/>
  <c r="D58" i="42"/>
  <c r="C12" i="42"/>
  <c r="C14" i="42"/>
  <c r="C17" i="42"/>
  <c r="C18" i="42"/>
  <c r="C23" i="42"/>
  <c r="C26" i="42"/>
  <c r="C31" i="42"/>
  <c r="C33" i="42"/>
  <c r="C35" i="42"/>
  <c r="C37" i="42"/>
  <c r="C38" i="42"/>
  <c r="C40" i="42"/>
  <c r="C45" i="42"/>
  <c r="C46" i="42"/>
  <c r="C47" i="42"/>
  <c r="C48" i="42"/>
  <c r="C49" i="42"/>
  <c r="C50" i="42"/>
  <c r="C51" i="42"/>
  <c r="C52" i="42"/>
  <c r="C53" i="42"/>
  <c r="C54" i="42"/>
  <c r="C55" i="42"/>
  <c r="C56" i="42"/>
  <c r="C57" i="42"/>
  <c r="C59" i="42"/>
  <c r="C7" i="42"/>
  <c r="C8" i="42"/>
  <c r="C9" i="42"/>
  <c r="C10" i="42"/>
  <c r="C11" i="42"/>
  <c r="C13" i="42"/>
  <c r="C15" i="42"/>
  <c r="C16" i="42"/>
  <c r="C19" i="42"/>
  <c r="C20" i="42"/>
  <c r="C21" i="42"/>
  <c r="C22" i="42"/>
  <c r="C24" i="42"/>
  <c r="C25" i="42"/>
  <c r="C27" i="42"/>
  <c r="C28" i="42"/>
  <c r="C29" i="42"/>
  <c r="C30" i="42"/>
  <c r="C32" i="42"/>
  <c r="C34" i="42"/>
  <c r="C36" i="42"/>
  <c r="C39" i="42"/>
  <c r="C41" i="42"/>
  <c r="C42" i="42"/>
  <c r="C43" i="42"/>
  <c r="C44" i="42"/>
  <c r="C58" i="42"/>
  <c r="C6" i="42"/>
  <c r="C2" i="8"/>
  <c r="C3" i="8"/>
  <c r="C4" i="8"/>
  <c r="C5" i="8"/>
  <c r="C6" i="8"/>
  <c r="E84" i="66" l="1"/>
  <c r="E88" i="66"/>
  <c r="E72" i="66"/>
  <c r="E76" i="66"/>
  <c r="E57" i="66"/>
  <c r="E61" i="66"/>
  <c r="E65" i="66"/>
  <c r="E69" i="66"/>
  <c r="E8" i="66"/>
  <c r="E12" i="66"/>
  <c r="E16" i="66"/>
  <c r="E20" i="66"/>
  <c r="E24" i="66"/>
  <c r="E28" i="66"/>
  <c r="E32" i="66"/>
  <c r="E36" i="66"/>
  <c r="E44" i="66"/>
  <c r="E52" i="66"/>
  <c r="E90" i="66"/>
  <c r="E77" i="66"/>
  <c r="E62" i="66"/>
  <c r="E70" i="66"/>
  <c r="E13" i="66"/>
  <c r="E87" i="66"/>
  <c r="E71" i="66"/>
  <c r="E75" i="66"/>
  <c r="E79" i="66"/>
  <c r="E60" i="66"/>
  <c r="E64" i="66"/>
  <c r="E68" i="66"/>
  <c r="E81" i="66"/>
  <c r="E11" i="66"/>
  <c r="E15" i="66"/>
  <c r="E19" i="66"/>
  <c r="E23" i="66"/>
  <c r="E27" i="66"/>
  <c r="E31" i="66"/>
  <c r="E35" i="66"/>
  <c r="E39" i="66"/>
  <c r="E43" i="66"/>
  <c r="E47" i="66"/>
  <c r="E51" i="66"/>
  <c r="E55" i="66"/>
  <c r="E89" i="66"/>
  <c r="E40" i="66"/>
  <c r="E48" i="66"/>
  <c r="E56" i="66"/>
  <c r="E85" i="66"/>
  <c r="E73" i="66"/>
  <c r="E58" i="66"/>
  <c r="E66" i="66"/>
  <c r="E9" i="66"/>
  <c r="E86" i="66"/>
  <c r="E14" i="66"/>
  <c r="E22" i="66"/>
  <c r="E30" i="66"/>
  <c r="E38" i="66"/>
  <c r="E46" i="66"/>
  <c r="E54" i="66"/>
  <c r="E92" i="66"/>
  <c r="E78" i="66"/>
  <c r="E80" i="66"/>
  <c r="E26" i="66"/>
  <c r="E34" i="66"/>
  <c r="E50" i="66"/>
  <c r="E21" i="66"/>
  <c r="E37" i="66"/>
  <c r="E53" i="66"/>
  <c r="E74" i="66"/>
  <c r="E59" i="66"/>
  <c r="E67" i="66"/>
  <c r="E17" i="66"/>
  <c r="E25" i="66"/>
  <c r="E33" i="66"/>
  <c r="E41" i="66"/>
  <c r="E49" i="66"/>
  <c r="E82" i="66"/>
  <c r="E63" i="66"/>
  <c r="E18" i="66"/>
  <c r="E42" i="66"/>
  <c r="E83" i="66"/>
  <c r="E10" i="66"/>
  <c r="E29" i="66"/>
  <c r="E45" i="66"/>
  <c r="E91" i="66"/>
  <c r="D85" i="66"/>
  <c r="D73" i="66"/>
  <c r="D77" i="66"/>
  <c r="D57" i="66"/>
  <c r="D61" i="66"/>
  <c r="D65" i="66"/>
  <c r="D69" i="66"/>
  <c r="D13" i="66"/>
  <c r="D21" i="66"/>
  <c r="D29" i="66"/>
  <c r="D37" i="66"/>
  <c r="D45" i="66"/>
  <c r="D49" i="66"/>
  <c r="D82" i="66"/>
  <c r="D86" i="66"/>
  <c r="D78" i="66"/>
  <c r="D62" i="66"/>
  <c r="D70" i="66"/>
  <c r="D84" i="66"/>
  <c r="D88" i="66"/>
  <c r="D72" i="66"/>
  <c r="D76" i="66"/>
  <c r="D60" i="66"/>
  <c r="D64" i="66"/>
  <c r="D68" i="66"/>
  <c r="D81" i="66"/>
  <c r="D8" i="66"/>
  <c r="D12" i="66"/>
  <c r="D16" i="66"/>
  <c r="D20" i="66"/>
  <c r="D24" i="66"/>
  <c r="D28" i="66"/>
  <c r="D32" i="66"/>
  <c r="D36" i="66"/>
  <c r="D40" i="66"/>
  <c r="D44" i="66"/>
  <c r="D48" i="66"/>
  <c r="D52" i="66"/>
  <c r="D56" i="66"/>
  <c r="D90" i="66"/>
  <c r="D9" i="66"/>
  <c r="D17" i="66"/>
  <c r="D25" i="66"/>
  <c r="D33" i="66"/>
  <c r="D41" i="66"/>
  <c r="D53" i="66"/>
  <c r="D91" i="66"/>
  <c r="D74" i="66"/>
  <c r="D58" i="66"/>
  <c r="D66" i="66"/>
  <c r="D79" i="66"/>
  <c r="D63" i="66"/>
  <c r="D80" i="66"/>
  <c r="D15" i="66"/>
  <c r="D23" i="66"/>
  <c r="D31" i="66"/>
  <c r="D39" i="66"/>
  <c r="D47" i="66"/>
  <c r="D55" i="66"/>
  <c r="D42" i="66"/>
  <c r="D83" i="66"/>
  <c r="D11" i="66"/>
  <c r="D27" i="66"/>
  <c r="D43" i="66"/>
  <c r="D89" i="66"/>
  <c r="D75" i="66"/>
  <c r="D67" i="66"/>
  <c r="D14" i="66"/>
  <c r="D30" i="66"/>
  <c r="D46" i="66"/>
  <c r="D92" i="66"/>
  <c r="D10" i="66"/>
  <c r="D18" i="66"/>
  <c r="D26" i="66"/>
  <c r="D34" i="66"/>
  <c r="D50" i="66"/>
  <c r="D71" i="66"/>
  <c r="D19" i="66"/>
  <c r="D35" i="66"/>
  <c r="D51" i="66"/>
  <c r="D87" i="66"/>
  <c r="D59" i="66"/>
  <c r="D22" i="66"/>
  <c r="D38" i="66"/>
  <c r="D54" i="66"/>
  <c r="G60" i="53"/>
  <c r="P70" i="45"/>
  <c r="I76" i="45"/>
  <c r="N47" i="45"/>
  <c r="I75" i="45"/>
  <c r="N72" i="45"/>
  <c r="N98" i="45"/>
  <c r="N92" i="45"/>
  <c r="N46" i="45"/>
  <c r="P84" i="45"/>
  <c r="N66" i="45"/>
  <c r="N102" i="45"/>
  <c r="P104" i="45"/>
  <c r="N104" i="45"/>
  <c r="P65" i="45"/>
  <c r="O65" i="45"/>
  <c r="I79" i="45"/>
  <c r="N61" i="45"/>
  <c r="N65" i="45"/>
  <c r="N79" i="45"/>
  <c r="K52" i="45"/>
  <c r="N94" i="45"/>
  <c r="O105" i="45"/>
  <c r="K12" i="45"/>
  <c r="N88" i="45"/>
  <c r="N42" i="45"/>
  <c r="N106" i="45"/>
  <c r="P62" i="45"/>
  <c r="P99" i="45"/>
  <c r="O88" i="45"/>
  <c r="O42" i="45"/>
  <c r="O106" i="45"/>
  <c r="K78" i="45"/>
  <c r="K41" i="45"/>
  <c r="K76" i="45"/>
  <c r="O23" i="45"/>
  <c r="O30" i="45"/>
  <c r="N86" i="45"/>
  <c r="P61" i="45"/>
  <c r="P83" i="45"/>
  <c r="P105" i="45"/>
  <c r="O12" i="45"/>
  <c r="K94" i="45"/>
  <c r="N63" i="45"/>
  <c r="N44" i="45"/>
  <c r="P60" i="45"/>
  <c r="P41" i="45"/>
  <c r="O54" i="45"/>
  <c r="O44" i="45"/>
  <c r="K88" i="45"/>
  <c r="K3" i="45"/>
  <c r="K15" i="45"/>
  <c r="P93" i="45"/>
  <c r="N23" i="45"/>
  <c r="O64" i="45"/>
  <c r="K36" i="45"/>
  <c r="O61" i="45"/>
  <c r="O52" i="45"/>
  <c r="N105" i="45"/>
  <c r="P12" i="45"/>
  <c r="O94" i="45"/>
  <c r="N62" i="45"/>
  <c r="N99" i="45"/>
  <c r="P88" i="45"/>
  <c r="P42" i="45"/>
  <c r="P67" i="45"/>
  <c r="O107" i="45"/>
  <c r="O80" i="45"/>
  <c r="K63" i="45"/>
  <c r="K44" i="45"/>
  <c r="O93" i="45"/>
  <c r="P23" i="45"/>
  <c r="K23" i="45"/>
  <c r="N10" i="45"/>
  <c r="P71" i="45"/>
  <c r="O39" i="45"/>
  <c r="K65" i="45"/>
  <c r="K61" i="45"/>
  <c r="N12" i="45"/>
  <c r="P94" i="45"/>
  <c r="K105" i="45"/>
  <c r="N78" i="45"/>
  <c r="P63" i="45"/>
  <c r="P44" i="45"/>
  <c r="O89" i="45"/>
  <c r="K62" i="45"/>
  <c r="K80" i="45"/>
  <c r="K93" i="45"/>
  <c r="P76" i="45"/>
  <c r="P64" i="45"/>
  <c r="P59" i="45"/>
  <c r="N101" i="45"/>
  <c r="I13" i="45"/>
  <c r="N48" i="45"/>
  <c r="E60" i="53"/>
  <c r="N50" i="45"/>
  <c r="J58" i="45"/>
  <c r="E107" i="45"/>
  <c r="P63" i="46" s="1"/>
  <c r="N53" i="45"/>
  <c r="N81" i="45"/>
  <c r="I25" i="45"/>
  <c r="I12" i="45"/>
  <c r="I10" i="45"/>
  <c r="H47" i="50"/>
  <c r="J46" i="51"/>
  <c r="J45" i="51"/>
  <c r="H69" i="50"/>
  <c r="H35" i="50"/>
  <c r="H89" i="50"/>
  <c r="H83" i="50"/>
  <c r="J83" i="51"/>
  <c r="J165" i="51"/>
  <c r="H127" i="50"/>
  <c r="G28" i="55"/>
  <c r="F163" i="61"/>
  <c r="G167" i="60"/>
  <c r="G24" i="55"/>
  <c r="G168" i="60"/>
  <c r="G158" i="60"/>
  <c r="G56" i="55"/>
  <c r="G172" i="60"/>
  <c r="G71" i="55"/>
  <c r="F145" i="61"/>
  <c r="F148" i="61"/>
  <c r="G170" i="60"/>
  <c r="G139" i="60"/>
  <c r="G162" i="60"/>
  <c r="G163" i="60"/>
  <c r="G161" i="60"/>
  <c r="F140" i="61"/>
  <c r="F139" i="61"/>
  <c r="F135" i="61"/>
  <c r="F153" i="61"/>
  <c r="G160" i="60"/>
  <c r="G176" i="60"/>
  <c r="F142" i="61"/>
  <c r="G169" i="60"/>
  <c r="F157" i="61"/>
  <c r="F161" i="61"/>
  <c r="F151" i="61"/>
  <c r="F169" i="61"/>
  <c r="G149" i="60"/>
  <c r="F132" i="61"/>
  <c r="G42" i="60"/>
  <c r="F30" i="61"/>
  <c r="F213" i="61"/>
  <c r="G229" i="60"/>
  <c r="G154" i="60"/>
  <c r="J21" i="46"/>
  <c r="M19" i="46"/>
  <c r="P30" i="45"/>
  <c r="M10" i="46"/>
  <c r="M89" i="46"/>
  <c r="M71" i="46"/>
  <c r="M52" i="46"/>
  <c r="M91" i="46"/>
  <c r="J4" i="45"/>
  <c r="J71" i="46"/>
  <c r="J80" i="46"/>
  <c r="J36" i="46"/>
  <c r="J53" i="46"/>
  <c r="P8" i="45"/>
  <c r="P10" i="45"/>
  <c r="O10" i="45"/>
  <c r="I36" i="45"/>
  <c r="P24" i="45"/>
  <c r="N3" i="45"/>
  <c r="E36" i="45"/>
  <c r="E30" i="45"/>
  <c r="H36" i="50"/>
  <c r="I238" i="52"/>
  <c r="H93" i="50"/>
  <c r="H106" i="50"/>
  <c r="J166" i="51"/>
  <c r="H46" i="50"/>
  <c r="I243" i="52"/>
  <c r="J32" i="51"/>
  <c r="I242" i="52"/>
  <c r="J33" i="51"/>
  <c r="J38" i="51"/>
  <c r="H34" i="50"/>
  <c r="J93" i="51"/>
  <c r="I67" i="52"/>
  <c r="I246" i="52"/>
  <c r="J106" i="51"/>
  <c r="I252" i="52"/>
  <c r="J138" i="51"/>
  <c r="J144" i="51"/>
  <c r="I253" i="52"/>
  <c r="J150" i="51"/>
  <c r="H294" i="50"/>
  <c r="G19" i="55"/>
  <c r="G86" i="55"/>
  <c r="G171" i="60"/>
  <c r="G26" i="55"/>
  <c r="G25" i="55"/>
  <c r="F158" i="61"/>
  <c r="G53" i="55"/>
  <c r="F164" i="61"/>
  <c r="F38" i="61"/>
  <c r="F143" i="61"/>
  <c r="G156" i="60"/>
  <c r="F162" i="61"/>
  <c r="G148" i="60"/>
  <c r="G147" i="60"/>
  <c r="G150" i="60"/>
  <c r="G159" i="60"/>
  <c r="G165" i="60"/>
  <c r="F141" i="61"/>
  <c r="G222" i="60"/>
  <c r="F215" i="61"/>
  <c r="F223" i="61"/>
  <c r="G38" i="60"/>
  <c r="G39" i="60"/>
  <c r="F36" i="61"/>
  <c r="F218" i="61"/>
  <c r="F35" i="61"/>
  <c r="J4" i="46"/>
  <c r="J30" i="45"/>
  <c r="N30" i="45"/>
  <c r="K30" i="45"/>
  <c r="M36" i="46"/>
  <c r="J19" i="45"/>
  <c r="J30" i="46"/>
  <c r="J60" i="46"/>
  <c r="N17" i="45"/>
  <c r="J10" i="45"/>
  <c r="P2" i="45"/>
  <c r="P25" i="45"/>
  <c r="I28" i="45"/>
  <c r="H38" i="50"/>
  <c r="J47" i="51"/>
  <c r="J36" i="51"/>
  <c r="I236" i="52"/>
  <c r="I237" i="52"/>
  <c r="I241" i="52"/>
  <c r="J69" i="51"/>
  <c r="J35" i="51"/>
  <c r="I248" i="52"/>
  <c r="J89" i="51"/>
  <c r="I83" i="52"/>
  <c r="H165" i="50"/>
  <c r="I250" i="52"/>
  <c r="J127" i="51"/>
  <c r="H144" i="50"/>
  <c r="I118" i="52"/>
  <c r="H166" i="50"/>
  <c r="I124" i="52"/>
  <c r="J294" i="51"/>
  <c r="G66" i="55"/>
  <c r="G77" i="55"/>
  <c r="F136" i="61"/>
  <c r="G166" i="60"/>
  <c r="F134" i="61"/>
  <c r="G46" i="60"/>
  <c r="G151" i="60"/>
  <c r="G153" i="60"/>
  <c r="F149" i="61"/>
  <c r="F137" i="61"/>
  <c r="F166" i="61"/>
  <c r="F154" i="61"/>
  <c r="G143" i="60"/>
  <c r="F138" i="61"/>
  <c r="F155" i="61"/>
  <c r="F156" i="61"/>
  <c r="G152" i="60"/>
  <c r="F144" i="61"/>
  <c r="F167" i="61"/>
  <c r="G175" i="60"/>
  <c r="F214" i="61"/>
  <c r="G40" i="60"/>
  <c r="F31" i="61"/>
  <c r="G41" i="60"/>
  <c r="G44" i="60"/>
  <c r="G228" i="60"/>
  <c r="F147" i="61"/>
  <c r="F29" i="61"/>
  <c r="F146" i="61"/>
  <c r="J19" i="46"/>
  <c r="M20" i="46"/>
  <c r="M4" i="46"/>
  <c r="J22" i="46"/>
  <c r="J10" i="46"/>
  <c r="M101" i="46"/>
  <c r="M78" i="46"/>
  <c r="M100" i="46"/>
  <c r="M53" i="46"/>
  <c r="J81" i="46"/>
  <c r="J91" i="46"/>
  <c r="J18" i="45"/>
  <c r="P29" i="45"/>
  <c r="E10" i="45"/>
  <c r="J14" i="46"/>
  <c r="M41" i="46"/>
  <c r="J31" i="46"/>
  <c r="J29" i="45"/>
  <c r="O3" i="45"/>
  <c r="K59" i="45"/>
  <c r="J41" i="45"/>
  <c r="I59" i="45"/>
  <c r="I108" i="45"/>
  <c r="P101" i="45"/>
  <c r="J84" i="46"/>
  <c r="J16" i="45"/>
  <c r="K106" i="45"/>
  <c r="J16" i="46"/>
  <c r="J102" i="46"/>
  <c r="J33" i="46"/>
  <c r="E71" i="45"/>
  <c r="P89" i="45"/>
  <c r="P102" i="45"/>
  <c r="I77" i="45"/>
  <c r="E6" i="45"/>
  <c r="E15" i="45"/>
  <c r="P15" i="46" s="1"/>
  <c r="O60" i="45"/>
  <c r="N54" i="45"/>
  <c r="E106" i="45"/>
  <c r="P24" i="46" s="1"/>
  <c r="K99" i="45"/>
  <c r="J67" i="45"/>
  <c r="K81" i="45"/>
  <c r="I102" i="45"/>
  <c r="J59" i="45"/>
  <c r="J103" i="45"/>
  <c r="O53" i="45"/>
  <c r="J93" i="45"/>
  <c r="P107" i="45"/>
  <c r="E67" i="45"/>
  <c r="E59" i="45"/>
  <c r="E103" i="45"/>
  <c r="J42" i="45"/>
  <c r="E93" i="45"/>
  <c r="O78" i="45"/>
  <c r="J88" i="45"/>
  <c r="O57" i="45"/>
  <c r="I58" i="45"/>
  <c r="E26" i="45"/>
  <c r="K55" i="45"/>
  <c r="E61" i="45"/>
  <c r="I105" i="45"/>
  <c r="O31" i="45"/>
  <c r="O33" i="45"/>
  <c r="O16" i="45"/>
  <c r="O14" i="45"/>
  <c r="P52" i="45"/>
  <c r="E8" i="45"/>
  <c r="E58" i="45"/>
  <c r="N55" i="45"/>
  <c r="J87" i="45"/>
  <c r="P78" i="45"/>
  <c r="O63" i="45"/>
  <c r="I62" i="45"/>
  <c r="E12" i="45"/>
  <c r="P103" i="45"/>
  <c r="E44" i="45"/>
  <c r="J94" i="45"/>
  <c r="P106" i="45"/>
  <c r="P80" i="45"/>
  <c r="I21" i="45"/>
  <c r="I100" i="45"/>
  <c r="I91" i="45"/>
  <c r="I88" i="45"/>
  <c r="I42" i="45"/>
  <c r="I106" i="45"/>
  <c r="I23" i="45"/>
  <c r="I16" i="45"/>
  <c r="G219" i="60"/>
  <c r="G61" i="55"/>
  <c r="G233" i="60"/>
  <c r="F225" i="61"/>
  <c r="G230" i="60"/>
  <c r="G232" i="60"/>
  <c r="F224" i="61"/>
  <c r="F220" i="61"/>
  <c r="P28" i="45"/>
  <c r="M12" i="46"/>
  <c r="M54" i="46"/>
  <c r="M48" i="46"/>
  <c r="J44" i="46"/>
  <c r="J25" i="45"/>
  <c r="J77" i="46"/>
  <c r="J54" i="46"/>
  <c r="J8" i="45"/>
  <c r="J2" i="45"/>
  <c r="I18" i="45"/>
  <c r="O15" i="45"/>
  <c r="I14" i="45"/>
  <c r="K6" i="45"/>
  <c r="O6" i="45"/>
  <c r="E2" i="45"/>
  <c r="K103" i="45"/>
  <c r="K42" i="45"/>
  <c r="E41" i="45"/>
  <c r="E23" i="45"/>
  <c r="E29" i="45"/>
  <c r="J54" i="45"/>
  <c r="P53" i="45"/>
  <c r="N58" i="45"/>
  <c r="J63" i="45"/>
  <c r="I107" i="45"/>
  <c r="N107" i="45"/>
  <c r="I86" i="45"/>
  <c r="P77" i="45"/>
  <c r="G235" i="60"/>
  <c r="J2" i="46"/>
  <c r="F212" i="61"/>
  <c r="G225" i="60"/>
  <c r="F216" i="61"/>
  <c r="G234" i="60"/>
  <c r="I22" i="45"/>
  <c r="J24" i="46"/>
  <c r="P22" i="45"/>
  <c r="J8" i="46"/>
  <c r="J25" i="46"/>
  <c r="M63" i="46"/>
  <c r="M77" i="46"/>
  <c r="J29" i="46"/>
  <c r="I17" i="45"/>
  <c r="P18" i="45"/>
  <c r="K31" i="45"/>
  <c r="P14" i="45"/>
  <c r="N13" i="45"/>
  <c r="O59" i="45"/>
  <c r="E25" i="45"/>
  <c r="O103" i="45"/>
  <c r="E54" i="45"/>
  <c r="E63" i="45"/>
  <c r="I71" i="45"/>
  <c r="N95" i="45"/>
  <c r="J77" i="45"/>
  <c r="I89" i="45"/>
  <c r="K67" i="45"/>
  <c r="P81" i="45"/>
  <c r="O67" i="45"/>
  <c r="G41" i="55"/>
  <c r="F227" i="61"/>
  <c r="G64" i="55"/>
  <c r="G220" i="60"/>
  <c r="G223" i="60"/>
  <c r="G224" i="60"/>
  <c r="G226" i="60"/>
  <c r="G227" i="60"/>
  <c r="F219" i="61"/>
  <c r="F221" i="61"/>
  <c r="F222" i="61"/>
  <c r="M25" i="46"/>
  <c r="J12" i="46"/>
  <c r="P20" i="45"/>
  <c r="M44" i="46"/>
  <c r="M102" i="46"/>
  <c r="J23" i="45"/>
  <c r="J12" i="45"/>
  <c r="J41" i="46"/>
  <c r="J63" i="46"/>
  <c r="J24" i="45"/>
  <c r="I19" i="45"/>
  <c r="I4" i="45"/>
  <c r="P21" i="45"/>
  <c r="I24" i="45"/>
  <c r="E24" i="45"/>
  <c r="J44" i="45"/>
  <c r="P100" i="45"/>
  <c r="J71" i="45"/>
  <c r="E77" i="45"/>
  <c r="N108" i="45"/>
  <c r="I78" i="45"/>
  <c r="I81" i="45"/>
  <c r="I101" i="45"/>
  <c r="K54" i="45"/>
  <c r="I74" i="45"/>
  <c r="I47" i="45"/>
  <c r="N100" i="45"/>
  <c r="N74" i="45"/>
  <c r="J107" i="45"/>
  <c r="E62" i="45"/>
  <c r="I83" i="45"/>
  <c r="I80" i="45"/>
  <c r="I98" i="45"/>
  <c r="N89" i="45"/>
  <c r="N96" i="45"/>
  <c r="N80" i="45"/>
  <c r="I49" i="45"/>
  <c r="I93" i="45"/>
  <c r="I52" i="45"/>
  <c r="N52" i="45"/>
  <c r="I53" i="45"/>
  <c r="I60" i="45"/>
  <c r="N60" i="45"/>
  <c r="O55" i="45"/>
  <c r="E94" i="45"/>
  <c r="I68" i="45"/>
  <c r="I99" i="45"/>
  <c r="N68" i="45"/>
  <c r="J62" i="45"/>
  <c r="I96" i="45"/>
  <c r="N97" i="45"/>
  <c r="I94" i="45"/>
  <c r="K46" i="45"/>
  <c r="N49" i="45"/>
  <c r="I5" i="45"/>
  <c r="I65" i="45"/>
  <c r="I64" i="45"/>
  <c r="I46" i="45"/>
  <c r="I61" i="45"/>
  <c r="I63" i="45"/>
  <c r="I44" i="45"/>
  <c r="I41" i="45"/>
  <c r="I33" i="45"/>
  <c r="I70" i="45"/>
  <c r="J28" i="45"/>
  <c r="J18" i="46"/>
  <c r="J22" i="45"/>
  <c r="J20" i="46"/>
  <c r="J9" i="46"/>
  <c r="M60" i="46"/>
  <c r="M74" i="46"/>
  <c r="M26" i="46"/>
  <c r="M28" i="46"/>
  <c r="M99" i="46"/>
  <c r="M80" i="46"/>
  <c r="J57" i="46"/>
  <c r="J40" i="46"/>
  <c r="J21" i="45"/>
  <c r="J9" i="45"/>
  <c r="J100" i="46"/>
  <c r="J101" i="46"/>
  <c r="J89" i="46"/>
  <c r="J47" i="46"/>
  <c r="J99" i="46"/>
  <c r="J78" i="46"/>
  <c r="I8" i="45"/>
  <c r="J31" i="45"/>
  <c r="I15" i="45"/>
  <c r="N6" i="45"/>
  <c r="N15" i="45"/>
  <c r="E27" i="45"/>
  <c r="E18" i="45"/>
  <c r="K48" i="45"/>
  <c r="J52" i="45"/>
  <c r="E109" i="45"/>
  <c r="P93" i="46" s="1"/>
  <c r="K45" i="45"/>
  <c r="J56" i="45"/>
  <c r="J55" i="45"/>
  <c r="P55" i="45"/>
  <c r="J66" i="45"/>
  <c r="E85" i="45"/>
  <c r="K66" i="45"/>
  <c r="E84" i="45"/>
  <c r="J64" i="45"/>
  <c r="E21" i="45"/>
  <c r="E56" i="45"/>
  <c r="J100" i="45"/>
  <c r="E37" i="45"/>
  <c r="I55" i="45"/>
  <c r="O45" i="45"/>
  <c r="E66" i="45"/>
  <c r="E99" i="45"/>
  <c r="K107" i="45"/>
  <c r="K85" i="45"/>
  <c r="O70" i="45"/>
  <c r="E79" i="45"/>
  <c r="E64" i="45"/>
  <c r="I50" i="45"/>
  <c r="J27" i="45"/>
  <c r="J56" i="46"/>
  <c r="J90" i="46"/>
  <c r="J109" i="46"/>
  <c r="J33" i="45"/>
  <c r="J14" i="45"/>
  <c r="P50" i="45"/>
  <c r="E74" i="45"/>
  <c r="O58" i="45"/>
  <c r="P54" i="45"/>
  <c r="J68" i="45"/>
  <c r="E78" i="45"/>
  <c r="I95" i="45"/>
  <c r="E96" i="45"/>
  <c r="P97" i="45"/>
  <c r="D52" i="53"/>
  <c r="H52" i="53" s="1"/>
  <c r="D47" i="53"/>
  <c r="H47" i="53" s="1"/>
  <c r="P27" i="45"/>
  <c r="M105" i="46"/>
  <c r="M55" i="46"/>
  <c r="M57" i="46"/>
  <c r="M97" i="46"/>
  <c r="M98" i="46"/>
  <c r="M83" i="46"/>
  <c r="M33" i="46"/>
  <c r="M40" i="46"/>
  <c r="J37" i="46"/>
  <c r="J98" i="46"/>
  <c r="J28" i="46"/>
  <c r="J61" i="46"/>
  <c r="J52" i="46"/>
  <c r="J83" i="46"/>
  <c r="J105" i="46"/>
  <c r="J65" i="46"/>
  <c r="J40" i="45"/>
  <c r="K14" i="45"/>
  <c r="K33" i="45"/>
  <c r="E4" i="45"/>
  <c r="I103" i="45"/>
  <c r="E52" i="45"/>
  <c r="E22" i="45"/>
  <c r="K58" i="45"/>
  <c r="E48" i="45"/>
  <c r="E100" i="45"/>
  <c r="E55" i="45"/>
  <c r="P55" i="46" s="1"/>
  <c r="E40" i="45"/>
  <c r="E68" i="45"/>
  <c r="J105" i="45"/>
  <c r="J101" i="45"/>
  <c r="J80" i="45"/>
  <c r="E98" i="45"/>
  <c r="E97" i="45"/>
  <c r="I67" i="45"/>
  <c r="O62" i="45"/>
  <c r="N67" i="45"/>
  <c r="M16" i="46"/>
  <c r="M90" i="46"/>
  <c r="M50" i="46"/>
  <c r="J5" i="45"/>
  <c r="P31" i="45"/>
  <c r="I31" i="45"/>
  <c r="N59" i="45"/>
  <c r="E19" i="45"/>
  <c r="N103" i="45"/>
  <c r="J91" i="45"/>
  <c r="E20" i="45"/>
  <c r="E28" i="45"/>
  <c r="J53" i="45"/>
  <c r="E38" i="45"/>
  <c r="J60" i="45"/>
  <c r="J47" i="45"/>
  <c r="E105" i="45"/>
  <c r="E101" i="45"/>
  <c r="E80" i="45"/>
  <c r="J89" i="45"/>
  <c r="J81" i="45"/>
  <c r="E83" i="45"/>
  <c r="J65" i="45"/>
  <c r="J5" i="46"/>
  <c r="M14" i="46"/>
  <c r="M31" i="46"/>
  <c r="M65" i="46"/>
  <c r="J48" i="46"/>
  <c r="J55" i="46"/>
  <c r="J46" i="46"/>
  <c r="J50" i="46"/>
  <c r="P9" i="45"/>
  <c r="P33" i="45"/>
  <c r="K16" i="45"/>
  <c r="P16" i="45"/>
  <c r="E91" i="45"/>
  <c r="E50" i="45"/>
  <c r="E53" i="45"/>
  <c r="J74" i="45"/>
  <c r="E60" i="45"/>
  <c r="E47" i="45"/>
  <c r="I54" i="45"/>
  <c r="J78" i="45"/>
  <c r="J99" i="45"/>
  <c r="J61" i="45"/>
  <c r="J79" i="45"/>
  <c r="E89" i="45"/>
  <c r="E81" i="45"/>
  <c r="J96" i="45"/>
  <c r="E65" i="45"/>
  <c r="D9" i="53"/>
  <c r="H9" i="53" s="1"/>
  <c r="D14" i="53"/>
  <c r="H14" i="53" s="1"/>
  <c r="I87" i="45"/>
  <c r="D57" i="53"/>
  <c r="H57" i="53" s="1"/>
  <c r="N109" i="45"/>
  <c r="O50" i="45"/>
  <c r="P45" i="45"/>
  <c r="N56" i="45"/>
  <c r="N57" i="45"/>
  <c r="N85" i="45"/>
  <c r="I90" i="45"/>
  <c r="D25" i="53"/>
  <c r="H25" i="53" s="1"/>
  <c r="O48" i="45"/>
  <c r="P90" i="45"/>
  <c r="O49" i="45"/>
  <c r="J102" i="45"/>
  <c r="P66" i="45"/>
  <c r="D46" i="53"/>
  <c r="H46" i="53" s="1"/>
  <c r="D54" i="53"/>
  <c r="H54" i="53" s="1"/>
  <c r="D22" i="53"/>
  <c r="H22" i="53" s="1"/>
  <c r="D56" i="53"/>
  <c r="H56" i="53" s="1"/>
  <c r="K109" i="45"/>
  <c r="I48" i="45"/>
  <c r="D27" i="53"/>
  <c r="H27" i="53" s="1"/>
  <c r="D40" i="53"/>
  <c r="H40" i="53" s="1"/>
  <c r="D39" i="53"/>
  <c r="H39" i="53" s="1"/>
  <c r="D7" i="53"/>
  <c r="H7" i="53" s="1"/>
  <c r="D35" i="53"/>
  <c r="H35" i="53" s="1"/>
  <c r="D17" i="53"/>
  <c r="H17" i="53" s="1"/>
  <c r="D36" i="53"/>
  <c r="H36" i="53" s="1"/>
  <c r="D34" i="53"/>
  <c r="H34" i="53" s="1"/>
  <c r="D8" i="53"/>
  <c r="H8" i="53" s="1"/>
  <c r="D38" i="53"/>
  <c r="H38" i="53" s="1"/>
  <c r="D20" i="53"/>
  <c r="H20" i="53" s="1"/>
  <c r="D30" i="53"/>
  <c r="H30" i="53" s="1"/>
  <c r="D59" i="53"/>
  <c r="H59" i="53" s="1"/>
  <c r="D24" i="53"/>
  <c r="H24" i="53" s="1"/>
  <c r="D29" i="53"/>
  <c r="H29" i="53" s="1"/>
  <c r="D42" i="53"/>
  <c r="H42" i="53" s="1"/>
  <c r="D48" i="53"/>
  <c r="H48" i="53" s="1"/>
  <c r="D55" i="53"/>
  <c r="H55" i="53" s="1"/>
  <c r="D16" i="53"/>
  <c r="H16" i="53" s="1"/>
  <c r="D43" i="53"/>
  <c r="H43" i="53" s="1"/>
  <c r="D6" i="53"/>
  <c r="H6" i="53" s="1"/>
  <c r="D23" i="53"/>
  <c r="H23" i="53" s="1"/>
  <c r="D12" i="53"/>
  <c r="H12" i="53" s="1"/>
  <c r="D37" i="53"/>
  <c r="H37" i="53" s="1"/>
  <c r="D50" i="53"/>
  <c r="H50" i="53" s="1"/>
  <c r="D53" i="53"/>
  <c r="H53" i="53" s="1"/>
  <c r="D33" i="53"/>
  <c r="H33" i="53" s="1"/>
  <c r="D10" i="53"/>
  <c r="D26" i="53"/>
  <c r="H26" i="53" s="1"/>
  <c r="D11" i="53"/>
  <c r="H11" i="53" s="1"/>
  <c r="D21" i="53"/>
  <c r="H21" i="53" s="1"/>
  <c r="D58" i="53"/>
  <c r="H58" i="53" s="1"/>
  <c r="D49" i="53"/>
  <c r="H49" i="53" s="1"/>
  <c r="D15" i="53"/>
  <c r="H15" i="53" s="1"/>
  <c r="D18" i="53"/>
  <c r="H18" i="53" s="1"/>
  <c r="D32" i="53"/>
  <c r="H32" i="53" s="1"/>
  <c r="D13" i="53"/>
  <c r="H13" i="53" s="1"/>
  <c r="D31" i="53"/>
  <c r="H31" i="53" s="1"/>
  <c r="D51" i="53"/>
  <c r="H51" i="53" s="1"/>
  <c r="D45" i="53"/>
  <c r="H45" i="53" s="1"/>
  <c r="D44" i="53"/>
  <c r="H44" i="53" s="1"/>
  <c r="D28" i="53"/>
  <c r="H28" i="53" s="1"/>
  <c r="D19" i="53"/>
  <c r="H19" i="53" s="1"/>
  <c r="D41" i="53"/>
  <c r="H41" i="53" s="1"/>
  <c r="I85" i="45"/>
  <c r="H42" i="42"/>
  <c r="H34" i="42"/>
  <c r="H28" i="42"/>
  <c r="H22" i="42"/>
  <c r="H16" i="42"/>
  <c r="H10" i="42"/>
  <c r="H59" i="42"/>
  <c r="H54" i="42"/>
  <c r="H50" i="42"/>
  <c r="H46" i="42"/>
  <c r="H37" i="42"/>
  <c r="H26" i="42"/>
  <c r="H14" i="42"/>
  <c r="E46" i="45"/>
  <c r="I66" i="45"/>
  <c r="K57" i="45"/>
  <c r="I56" i="45"/>
  <c r="P56" i="45"/>
  <c r="H44" i="42"/>
  <c r="H39" i="42"/>
  <c r="H30" i="42"/>
  <c r="H25" i="42"/>
  <c r="H20" i="42"/>
  <c r="H13" i="42"/>
  <c r="H8" i="42"/>
  <c r="H56" i="42"/>
  <c r="H52" i="42"/>
  <c r="H48" i="42"/>
  <c r="H40" i="42"/>
  <c r="H33" i="42"/>
  <c r="H18" i="42"/>
  <c r="F101" i="63"/>
  <c r="H101" i="63"/>
  <c r="I101" i="63"/>
  <c r="E16" i="45"/>
  <c r="E39" i="45"/>
  <c r="J45" i="45"/>
  <c r="O56" i="45"/>
  <c r="J98" i="45"/>
  <c r="J104" i="45"/>
  <c r="J83" i="45"/>
  <c r="J97" i="45"/>
  <c r="P46" i="45"/>
  <c r="E104" i="45"/>
  <c r="E9" i="45"/>
  <c r="K50" i="45"/>
  <c r="J109" i="45"/>
  <c r="E57" i="45"/>
  <c r="J70" i="45"/>
  <c r="J84" i="45"/>
  <c r="L2" i="44"/>
  <c r="G101" i="63"/>
  <c r="I84" i="45"/>
  <c r="I57" i="45"/>
  <c r="I45" i="45"/>
  <c r="K11" i="57"/>
  <c r="I104" i="45"/>
  <c r="AL9" i="59"/>
  <c r="AF6" i="59"/>
  <c r="K8" i="57"/>
  <c r="AA12" i="59"/>
  <c r="I2" i="59"/>
  <c r="H43" i="42"/>
  <c r="H36" i="42"/>
  <c r="H29" i="42"/>
  <c r="H24" i="42"/>
  <c r="H19" i="42"/>
  <c r="H11" i="42"/>
  <c r="H7" i="42"/>
  <c r="H55" i="42"/>
  <c r="H51" i="42"/>
  <c r="H47" i="42"/>
  <c r="H38" i="42"/>
  <c r="H31" i="42"/>
  <c r="H17" i="42"/>
  <c r="H58" i="42"/>
  <c r="H41" i="42"/>
  <c r="H27" i="42"/>
  <c r="H15" i="42"/>
  <c r="H57" i="42"/>
  <c r="H53" i="42"/>
  <c r="H49" i="42"/>
  <c r="H35" i="42"/>
  <c r="H12" i="42"/>
  <c r="I109" i="45"/>
  <c r="J50" i="45"/>
  <c r="J49" i="45"/>
  <c r="J90" i="45"/>
  <c r="N70" i="45"/>
  <c r="E31" i="45"/>
  <c r="E14" i="45"/>
  <c r="E49" i="45"/>
  <c r="E90" i="45"/>
  <c r="E33" i="45"/>
  <c r="E5" i="45"/>
  <c r="P109" i="45"/>
  <c r="J46" i="45"/>
  <c r="J48" i="45"/>
  <c r="J57" i="45"/>
  <c r="E87" i="45"/>
  <c r="E102" i="45"/>
  <c r="X17" i="59"/>
  <c r="U17" i="59"/>
  <c r="H21" i="42"/>
  <c r="H23" i="42"/>
  <c r="H32" i="42"/>
  <c r="H9" i="42"/>
  <c r="H45" i="42"/>
  <c r="K13" i="57"/>
  <c r="F16" i="57"/>
  <c r="K9" i="57"/>
  <c r="AK10" i="59"/>
  <c r="AG9" i="59"/>
  <c r="X9" i="59"/>
  <c r="Z8" i="59"/>
  <c r="AD7" i="59"/>
  <c r="G60" i="42"/>
  <c r="S80" i="16"/>
  <c r="D16" i="57"/>
  <c r="H16" i="57"/>
  <c r="K15" i="57"/>
  <c r="K12" i="57"/>
  <c r="K10" i="57"/>
  <c r="G16" i="57"/>
  <c r="AJ12" i="59"/>
  <c r="AG12" i="59"/>
  <c r="X6" i="59"/>
  <c r="Z7" i="59"/>
  <c r="AK12" i="59"/>
  <c r="AF7" i="59"/>
  <c r="AA9" i="59"/>
  <c r="AD11" i="59"/>
  <c r="I16" i="57"/>
  <c r="E101" i="63"/>
  <c r="D101" i="63"/>
  <c r="H81" i="65"/>
  <c r="D60" i="42"/>
  <c r="F60" i="42"/>
  <c r="F60" i="53"/>
  <c r="H6" i="42"/>
  <c r="E60" i="42"/>
  <c r="K14" i="57"/>
  <c r="AL8" i="59"/>
  <c r="AL12" i="59"/>
  <c r="AJ11" i="59"/>
  <c r="AK8" i="59"/>
  <c r="AK9" i="59"/>
  <c r="AE9" i="59"/>
  <c r="AE12" i="59"/>
  <c r="AG8" i="59"/>
  <c r="AG7" i="59"/>
  <c r="AG10" i="59"/>
  <c r="X12" i="59"/>
  <c r="Y12" i="59"/>
  <c r="Z5" i="59"/>
  <c r="AA8" i="59"/>
  <c r="AA7" i="59"/>
  <c r="AA10" i="59"/>
  <c r="L32" i="44"/>
  <c r="J16" i="57"/>
  <c r="E16" i="57"/>
  <c r="AL11" i="59"/>
  <c r="AL7" i="59"/>
  <c r="AK7" i="59"/>
  <c r="AK11" i="59"/>
  <c r="AJ5" i="59"/>
  <c r="AF5" i="59"/>
  <c r="AE8" i="59"/>
  <c r="AE7" i="59"/>
  <c r="AE10" i="59"/>
  <c r="AG6" i="59"/>
  <c r="X11" i="59"/>
  <c r="Y8" i="59"/>
  <c r="Y11" i="59"/>
  <c r="Y10" i="59"/>
  <c r="Y6" i="59"/>
  <c r="AA6" i="59"/>
  <c r="AD6" i="59"/>
  <c r="AD10" i="59"/>
  <c r="AD12" i="59"/>
  <c r="Z11" i="59"/>
  <c r="AA11" i="59"/>
  <c r="AA5" i="59"/>
  <c r="Y7" i="59"/>
  <c r="Z6" i="59"/>
  <c r="Y5" i="59"/>
  <c r="X8" i="59"/>
  <c r="X10" i="59"/>
  <c r="AF10" i="59"/>
  <c r="AG11" i="59"/>
  <c r="AE11" i="59"/>
  <c r="AF12" i="59"/>
  <c r="AG5" i="59"/>
  <c r="AE5" i="59"/>
  <c r="AJ7" i="59"/>
  <c r="AJ6" i="59"/>
  <c r="AJ9" i="59"/>
  <c r="AJ8" i="59"/>
  <c r="AL5" i="59"/>
  <c r="AL6" i="59"/>
  <c r="AL10" i="59"/>
  <c r="AK6" i="59"/>
  <c r="AK5" i="59"/>
  <c r="AJ10" i="59"/>
  <c r="AD5" i="59"/>
  <c r="AF9" i="59"/>
  <c r="AF8" i="59"/>
  <c r="AF11" i="59"/>
  <c r="AE6" i="59"/>
  <c r="X5" i="59"/>
  <c r="X7" i="59"/>
  <c r="Z10" i="59"/>
  <c r="Z9" i="59"/>
  <c r="Z12" i="59"/>
  <c r="Y9" i="59"/>
  <c r="AD8" i="59"/>
  <c r="AD9" i="59"/>
  <c r="P107" i="46" l="1"/>
  <c r="P54" i="46"/>
  <c r="P13" i="46"/>
  <c r="P25" i="46"/>
  <c r="P95" i="46"/>
  <c r="P62" i="46"/>
  <c r="P71" i="46"/>
  <c r="P58" i="46"/>
  <c r="P77" i="46"/>
  <c r="P86" i="46"/>
  <c r="H60" i="42"/>
  <c r="D60" i="53"/>
  <c r="H10" i="53"/>
  <c r="H60" i="53" s="1"/>
  <c r="AM9" i="59"/>
  <c r="P17" i="46"/>
  <c r="P87" i="46"/>
  <c r="P88" i="46"/>
  <c r="P52" i="46"/>
  <c r="P28" i="46"/>
  <c r="P78" i="46"/>
  <c r="P19" i="46"/>
  <c r="P18" i="46"/>
  <c r="P53" i="46"/>
  <c r="P65" i="46"/>
  <c r="P89" i="46"/>
  <c r="P4" i="46"/>
  <c r="P66" i="46"/>
  <c r="P68" i="46"/>
  <c r="P47" i="46"/>
  <c r="P38" i="46"/>
  <c r="P98" i="46"/>
  <c r="P22" i="46"/>
  <c r="P21" i="46"/>
  <c r="P40" i="46"/>
  <c r="P96" i="46"/>
  <c r="P37" i="46"/>
  <c r="P79" i="46"/>
  <c r="P26" i="46"/>
  <c r="P60" i="46"/>
  <c r="P85" i="46"/>
  <c r="P97" i="46"/>
  <c r="P74" i="46"/>
  <c r="P56" i="46"/>
  <c r="P20" i="46"/>
  <c r="P83" i="46"/>
  <c r="P75" i="46"/>
  <c r="P80" i="46"/>
  <c r="P50" i="46"/>
  <c r="P46" i="46"/>
  <c r="P34" i="46"/>
  <c r="P8" i="46"/>
  <c r="P39" i="46"/>
  <c r="P45" i="46"/>
  <c r="P72" i="46"/>
  <c r="P48" i="46"/>
  <c r="P81" i="46"/>
  <c r="P106" i="46"/>
  <c r="P105" i="46"/>
  <c r="P32" i="46"/>
  <c r="P12" i="46"/>
  <c r="P102" i="46"/>
  <c r="P6" i="46"/>
  <c r="P42" i="46"/>
  <c r="P44" i="46"/>
  <c r="P51" i="46"/>
  <c r="P73" i="46"/>
  <c r="P69" i="46"/>
  <c r="P35" i="46"/>
  <c r="P29" i="46"/>
  <c r="P76" i="46"/>
  <c r="P43" i="46"/>
  <c r="P7" i="46"/>
  <c r="P70" i="46"/>
  <c r="P23" i="46"/>
  <c r="P2" i="46"/>
  <c r="P99" i="46"/>
  <c r="P92" i="46"/>
  <c r="P100" i="46"/>
  <c r="P49" i="46"/>
  <c r="P94" i="46"/>
  <c r="P82" i="46"/>
  <c r="P5" i="46"/>
  <c r="P11" i="46"/>
  <c r="P3" i="46"/>
  <c r="P41" i="46"/>
  <c r="K16" i="57"/>
  <c r="P31" i="46"/>
  <c r="P57" i="46"/>
  <c r="P16" i="46"/>
  <c r="P59" i="46"/>
  <c r="P84" i="46"/>
  <c r="P33" i="46"/>
  <c r="P14" i="46"/>
  <c r="P61" i="46"/>
  <c r="P67" i="46"/>
  <c r="P103" i="46"/>
  <c r="P27" i="46"/>
  <c r="P104" i="46"/>
  <c r="P9" i="46"/>
  <c r="P109" i="46"/>
  <c r="AH8" i="59"/>
  <c r="AM11" i="59"/>
  <c r="AK13" i="59"/>
  <c r="AH7" i="59"/>
  <c r="AE13" i="59"/>
  <c r="Y13" i="59"/>
  <c r="AH6" i="59"/>
  <c r="AB12" i="59"/>
  <c r="AB9" i="59"/>
  <c r="AH11" i="59"/>
  <c r="AH9" i="59"/>
  <c r="AH5" i="59"/>
  <c r="AD13" i="59"/>
  <c r="AM5" i="59"/>
  <c r="AL13" i="59"/>
  <c r="AB8" i="59"/>
  <c r="AA13" i="59"/>
  <c r="AH10" i="59"/>
  <c r="AF13" i="59"/>
  <c r="AJ13" i="59"/>
  <c r="E93" i="66"/>
  <c r="AB7" i="59"/>
  <c r="AG13" i="59"/>
  <c r="AB5" i="59"/>
  <c r="X13" i="59"/>
  <c r="AB10" i="59"/>
  <c r="AH12" i="59"/>
  <c r="AB6" i="59"/>
  <c r="AB11" i="59"/>
  <c r="D93" i="66"/>
  <c r="Z13" i="59"/>
  <c r="AM13" i="59" l="1"/>
  <c r="AI9" i="59"/>
  <c r="AI11" i="59"/>
  <c r="AC11" i="59"/>
  <c r="AC9" i="59"/>
  <c r="AB13" i="59"/>
  <c r="AC5" i="59"/>
  <c r="AH13" i="59"/>
  <c r="AI5" i="59"/>
  <c r="AI13" i="59" l="1"/>
  <c r="AC13" i="59"/>
  <c r="K75" i="64" l="1"/>
  <c r="J71" i="63"/>
  <c r="L71" i="63" s="1"/>
  <c r="J39" i="63"/>
  <c r="L39" i="63" s="1"/>
  <c r="J74" i="63"/>
  <c r="L74" i="63" s="1"/>
  <c r="J42" i="63"/>
  <c r="L42" i="63" s="1"/>
  <c r="J10" i="63"/>
  <c r="L10" i="63" s="1"/>
  <c r="K98" i="63"/>
  <c r="M98" i="63" s="1"/>
  <c r="K58" i="63"/>
  <c r="M58" i="63" s="1"/>
  <c r="K18" i="63"/>
  <c r="M18" i="63" s="1"/>
  <c r="K57" i="63"/>
  <c r="M57" i="63" s="1"/>
  <c r="K13" i="63"/>
  <c r="M13" i="63" s="1"/>
  <c r="J73" i="63"/>
  <c r="L73" i="63" s="1"/>
  <c r="J41" i="63"/>
  <c r="L41" i="63" s="1"/>
  <c r="J96" i="63"/>
  <c r="L96" i="63" s="1"/>
  <c r="J64" i="63"/>
  <c r="L64" i="63" s="1"/>
  <c r="J32" i="63"/>
  <c r="L32" i="63" s="1"/>
  <c r="K77" i="63"/>
  <c r="M77" i="63" s="1"/>
  <c r="K74" i="63"/>
  <c r="M74" i="63" s="1"/>
  <c r="K34" i="63"/>
  <c r="M34" i="63" s="1"/>
  <c r="J17" i="63"/>
  <c r="L17" i="63" s="1"/>
  <c r="J37" i="63"/>
  <c r="L37" i="63" s="1"/>
  <c r="K69" i="63"/>
  <c r="M69" i="63" s="1"/>
  <c r="K88" i="63"/>
  <c r="M88" i="63" s="1"/>
  <c r="K56" i="63"/>
  <c r="M56" i="63" s="1"/>
  <c r="K20" i="63"/>
  <c r="M20" i="63" s="1"/>
  <c r="K87" i="63"/>
  <c r="M87" i="63" s="1"/>
  <c r="K55" i="63"/>
  <c r="M55" i="63" s="1"/>
  <c r="K23" i="63"/>
  <c r="M23" i="63" s="1"/>
  <c r="K84" i="63"/>
  <c r="M84" i="63" s="1"/>
  <c r="K48" i="63"/>
  <c r="M48" i="63" s="1"/>
  <c r="K16" i="63"/>
  <c r="M16" i="63" s="1"/>
  <c r="K83" i="63"/>
  <c r="M83" i="63" s="1"/>
  <c r="K51" i="63"/>
  <c r="M51" i="63" s="1"/>
  <c r="K19" i="63"/>
  <c r="M19" i="63" s="1"/>
  <c r="J83" i="63"/>
  <c r="L83" i="63" s="1"/>
  <c r="J51" i="63"/>
  <c r="L51" i="63" s="1"/>
  <c r="J19" i="63"/>
  <c r="L19" i="63" s="1"/>
  <c r="J70" i="63"/>
  <c r="L70" i="63" s="1"/>
  <c r="J38" i="63"/>
  <c r="L38" i="63" s="1"/>
  <c r="K73" i="63"/>
  <c r="M73" i="63" s="1"/>
  <c r="K9" i="63"/>
  <c r="M9" i="63" s="1"/>
  <c r="J92" i="63"/>
  <c r="L92" i="63" s="1"/>
  <c r="K21" i="63"/>
  <c r="M21" i="63" s="1"/>
  <c r="K80" i="63"/>
  <c r="M80" i="63" s="1"/>
  <c r="K44" i="63"/>
  <c r="M44" i="63" s="1"/>
  <c r="K12" i="63"/>
  <c r="M12" i="63" s="1"/>
  <c r="K95" i="63"/>
  <c r="M95" i="63" s="1"/>
  <c r="K63" i="63"/>
  <c r="M63" i="63" s="1"/>
  <c r="K31" i="63"/>
  <c r="M31" i="63" s="1"/>
  <c r="K53" i="63"/>
  <c r="M53" i="63" s="1"/>
  <c r="K14" i="63"/>
  <c r="M14" i="63" s="1"/>
  <c r="J79" i="63"/>
  <c r="L79" i="63" s="1"/>
  <c r="J47" i="63"/>
  <c r="L47" i="63" s="1"/>
  <c r="J15" i="63"/>
  <c r="L15" i="63" s="1"/>
  <c r="J66" i="63"/>
  <c r="L66" i="63" s="1"/>
  <c r="J34" i="63"/>
  <c r="L34" i="63" s="1"/>
  <c r="K86" i="63"/>
  <c r="M86" i="63" s="1"/>
  <c r="J87" i="63"/>
  <c r="L87" i="63" s="1"/>
  <c r="J55" i="63"/>
  <c r="L55" i="63" s="1"/>
  <c r="J23" i="63"/>
  <c r="L23" i="63" s="1"/>
  <c r="J58" i="63"/>
  <c r="L58" i="63" s="1"/>
  <c r="J26" i="63"/>
  <c r="L26" i="63" s="1"/>
  <c r="J99" i="63"/>
  <c r="L99" i="63" s="1"/>
  <c r="K78" i="63"/>
  <c r="M78" i="63" s="1"/>
  <c r="K38" i="63"/>
  <c r="M38" i="63" s="1"/>
  <c r="K81" i="63"/>
  <c r="M81" i="63" s="1"/>
  <c r="K33" i="63"/>
  <c r="M33" i="63" s="1"/>
  <c r="J89" i="63"/>
  <c r="L89" i="63" s="1"/>
  <c r="J57" i="63"/>
  <c r="L57" i="63" s="1"/>
  <c r="J25" i="63"/>
  <c r="L25" i="63" s="1"/>
  <c r="J80" i="63"/>
  <c r="L80" i="63" s="1"/>
  <c r="J48" i="63"/>
  <c r="L48" i="63" s="1"/>
  <c r="J16" i="63"/>
  <c r="L16" i="63" s="1"/>
  <c r="K90" i="63"/>
  <c r="M90" i="63" s="1"/>
  <c r="K54" i="63"/>
  <c r="M54" i="63" s="1"/>
  <c r="K10" i="63"/>
  <c r="M10" i="63" s="1"/>
  <c r="K29" i="63"/>
  <c r="M29" i="63" s="1"/>
  <c r="J60" i="63"/>
  <c r="L60" i="63" s="1"/>
  <c r="K72" i="63"/>
  <c r="M72" i="63" s="1"/>
  <c r="K36" i="63"/>
  <c r="M36" i="63" s="1"/>
  <c r="J90" i="63"/>
  <c r="L90" i="63" s="1"/>
  <c r="K71" i="63"/>
  <c r="M71" i="63" s="1"/>
  <c r="K39" i="63"/>
  <c r="M39" i="63" s="1"/>
  <c r="K46" i="63"/>
  <c r="M46" i="63" s="1"/>
  <c r="K100" i="63"/>
  <c r="M100" i="63" s="1"/>
  <c r="K68" i="63"/>
  <c r="M68" i="63" s="1"/>
  <c r="K32" i="63"/>
  <c r="M32" i="63" s="1"/>
  <c r="K99" i="63"/>
  <c r="M99" i="63" s="1"/>
  <c r="K67" i="63"/>
  <c r="M67" i="63" s="1"/>
  <c r="K35" i="63"/>
  <c r="M35" i="63" s="1"/>
  <c r="K30" i="63"/>
  <c r="M30" i="63" s="1"/>
  <c r="J67" i="63"/>
  <c r="L67" i="63" s="1"/>
  <c r="J35" i="63"/>
  <c r="L35" i="63" s="1"/>
  <c r="J86" i="63"/>
  <c r="L86" i="63" s="1"/>
  <c r="J54" i="63"/>
  <c r="L54" i="63" s="1"/>
  <c r="J22" i="63"/>
  <c r="L22" i="63" s="1"/>
  <c r="K49" i="63"/>
  <c r="M49" i="63" s="1"/>
  <c r="J69" i="63"/>
  <c r="L69" i="63" s="1"/>
  <c r="J28" i="63"/>
  <c r="L28" i="63" s="1"/>
  <c r="K96" i="63"/>
  <c r="M96" i="63" s="1"/>
  <c r="K64" i="63"/>
  <c r="M64" i="63" s="1"/>
  <c r="K28" i="63"/>
  <c r="M28" i="63" s="1"/>
  <c r="J98" i="63"/>
  <c r="L98" i="63" s="1"/>
  <c r="K79" i="63"/>
  <c r="M79" i="63" s="1"/>
  <c r="K47" i="63"/>
  <c r="M47" i="63" s="1"/>
  <c r="K15" i="63"/>
  <c r="M15" i="63" s="1"/>
  <c r="K94" i="63"/>
  <c r="M94" i="63" s="1"/>
  <c r="J95" i="63"/>
  <c r="L95" i="63" s="1"/>
  <c r="J63" i="63"/>
  <c r="L63" i="63" s="1"/>
  <c r="J31" i="63"/>
  <c r="L31" i="63" s="1"/>
  <c r="J82" i="63"/>
  <c r="L82" i="63" s="1"/>
  <c r="J50" i="63"/>
  <c r="L50" i="63" s="1"/>
  <c r="J18" i="63"/>
  <c r="L18" i="63" s="1"/>
  <c r="K70" i="63"/>
  <c r="M70" i="63" s="1"/>
  <c r="K26" i="63"/>
  <c r="M26" i="63" s="1"/>
  <c r="K65" i="63"/>
  <c r="M65" i="63" s="1"/>
  <c r="K25" i="63"/>
  <c r="M25" i="63" s="1"/>
  <c r="J81" i="63"/>
  <c r="L81" i="63" s="1"/>
  <c r="J49" i="63"/>
  <c r="L49" i="63" s="1"/>
  <c r="J88" i="63"/>
  <c r="L88" i="63" s="1"/>
  <c r="J56" i="63"/>
  <c r="L56" i="63" s="1"/>
  <c r="J24" i="63"/>
  <c r="L24" i="63" s="1"/>
  <c r="J53" i="63"/>
  <c r="L53" i="63" s="1"/>
  <c r="J12" i="63"/>
  <c r="L12" i="63" s="1"/>
  <c r="K92" i="63"/>
  <c r="M92" i="63" s="1"/>
  <c r="K60" i="63"/>
  <c r="M60" i="63" s="1"/>
  <c r="K24" i="63"/>
  <c r="M24" i="63" s="1"/>
  <c r="K91" i="63"/>
  <c r="M91" i="63" s="1"/>
  <c r="K59" i="63"/>
  <c r="M59" i="63" s="1"/>
  <c r="K27" i="63"/>
  <c r="M27" i="63" s="1"/>
  <c r="K37" i="63"/>
  <c r="M37" i="63" s="1"/>
  <c r="J91" i="63"/>
  <c r="L91" i="63" s="1"/>
  <c r="J59" i="63"/>
  <c r="L59" i="63" s="1"/>
  <c r="J27" i="63"/>
  <c r="L27" i="63" s="1"/>
  <c r="J78" i="63"/>
  <c r="L78" i="63" s="1"/>
  <c r="J46" i="63"/>
  <c r="L46" i="63" s="1"/>
  <c r="J14" i="63"/>
  <c r="L14" i="63" s="1"/>
  <c r="K66" i="63"/>
  <c r="M66" i="63" s="1"/>
  <c r="K22" i="63"/>
  <c r="M22" i="63" s="1"/>
  <c r="K85" i="63"/>
  <c r="M85" i="63" s="1"/>
  <c r="K41" i="63"/>
  <c r="M41" i="63" s="1"/>
  <c r="K50" i="63"/>
  <c r="M50" i="63" s="1"/>
  <c r="J65" i="63"/>
  <c r="L65" i="63" s="1"/>
  <c r="K97" i="63"/>
  <c r="M97" i="63" s="1"/>
  <c r="J97" i="63"/>
  <c r="L97" i="63" s="1"/>
  <c r="J40" i="63"/>
  <c r="L40" i="63" s="1"/>
  <c r="K76" i="63"/>
  <c r="M76" i="63" s="1"/>
  <c r="K43" i="63"/>
  <c r="M43" i="63" s="1"/>
  <c r="J43" i="63"/>
  <c r="L43" i="63" s="1"/>
  <c r="K82" i="63"/>
  <c r="M82" i="63" s="1"/>
  <c r="K17" i="63"/>
  <c r="M17" i="63" s="1"/>
  <c r="J77" i="63"/>
  <c r="L77" i="63" s="1"/>
  <c r="J45" i="63"/>
  <c r="L45" i="63" s="1"/>
  <c r="J100" i="63"/>
  <c r="L100" i="63" s="1"/>
  <c r="J68" i="63"/>
  <c r="L68" i="63" s="1"/>
  <c r="J36" i="63"/>
  <c r="L36" i="63" s="1"/>
  <c r="K93" i="63"/>
  <c r="M93" i="63" s="1"/>
  <c r="J85" i="63"/>
  <c r="L85" i="63" s="1"/>
  <c r="J44" i="63"/>
  <c r="L44" i="63" s="1"/>
  <c r="K45" i="63"/>
  <c r="M45" i="63" s="1"/>
  <c r="J72" i="63"/>
  <c r="L72" i="63" s="1"/>
  <c r="K89" i="63"/>
  <c r="M89" i="63" s="1"/>
  <c r="K75" i="63"/>
  <c r="M75" i="63" s="1"/>
  <c r="J75" i="63"/>
  <c r="L75" i="63" s="1"/>
  <c r="J30" i="63"/>
  <c r="L30" i="63" s="1"/>
  <c r="K61" i="63"/>
  <c r="M61" i="63" s="1"/>
  <c r="J13" i="63"/>
  <c r="L13" i="63" s="1"/>
  <c r="J33" i="63"/>
  <c r="L33" i="63" s="1"/>
  <c r="J76" i="63"/>
  <c r="L76" i="63" s="1"/>
  <c r="J94" i="63"/>
  <c r="L94" i="63" s="1"/>
  <c r="K62" i="63"/>
  <c r="M62" i="63" s="1"/>
  <c r="J62" i="63"/>
  <c r="L62" i="63" s="1"/>
  <c r="J9" i="63"/>
  <c r="L9" i="63" s="1"/>
  <c r="J93" i="63"/>
  <c r="L93" i="63" s="1"/>
  <c r="J61" i="63"/>
  <c r="L61" i="63" s="1"/>
  <c r="J29" i="63"/>
  <c r="L29" i="63" s="1"/>
  <c r="J84" i="63"/>
  <c r="L84" i="63" s="1"/>
  <c r="J52" i="63"/>
  <c r="L52" i="63" s="1"/>
  <c r="J20" i="63"/>
  <c r="L20" i="63" s="1"/>
  <c r="K52" i="63"/>
  <c r="M52" i="63" s="1"/>
  <c r="J21" i="63"/>
  <c r="L21" i="63" s="1"/>
  <c r="K40" i="63"/>
  <c r="M40" i="63" s="1"/>
  <c r="K11" i="63"/>
  <c r="M11" i="63" s="1"/>
  <c r="J11" i="63"/>
  <c r="L11" i="63" s="1"/>
  <c r="K42" i="63"/>
  <c r="M42" i="63" s="1"/>
  <c r="K8" i="63"/>
  <c r="M8" i="63" s="1"/>
  <c r="J8" i="63"/>
  <c r="L8" i="63" s="1"/>
  <c r="J101" i="63" l="1"/>
  <c r="M101" i="63"/>
  <c r="L101" i="63"/>
  <c r="K101" i="63"/>
  <c r="J233" i="51"/>
  <c r="G31" i="49"/>
  <c r="G100" i="49"/>
  <c r="J211" i="51"/>
  <c r="G193" i="49"/>
  <c r="J240" i="51"/>
  <c r="H177" i="50"/>
  <c r="J276" i="51"/>
  <c r="H280" i="50"/>
  <c r="G165" i="49"/>
  <c r="J229" i="51"/>
  <c r="G194" i="49"/>
  <c r="G199" i="49"/>
  <c r="H287" i="50"/>
  <c r="G52" i="49"/>
  <c r="G91" i="49"/>
  <c r="H201" i="50"/>
  <c r="H223" i="50"/>
  <c r="J175" i="51"/>
  <c r="J265" i="51"/>
  <c r="H239" i="50"/>
  <c r="G213" i="49"/>
  <c r="J255" i="51"/>
  <c r="J246" i="51"/>
  <c r="G86" i="49"/>
  <c r="G88" i="49"/>
  <c r="J208" i="51"/>
  <c r="G119" i="49"/>
  <c r="H222" i="50"/>
  <c r="G179" i="49"/>
  <c r="G37" i="49"/>
  <c r="G154" i="49"/>
  <c r="H286" i="50"/>
  <c r="J209" i="51"/>
  <c r="J262" i="51"/>
  <c r="J270" i="51"/>
  <c r="H242" i="50"/>
  <c r="G85" i="49"/>
  <c r="H262" i="50"/>
  <c r="H205" i="50"/>
  <c r="J280" i="51"/>
  <c r="H255" i="50"/>
  <c r="G87" i="49"/>
  <c r="G175" i="49"/>
  <c r="J261" i="51"/>
  <c r="G164" i="49"/>
  <c r="H290" i="50"/>
  <c r="G207" i="49"/>
  <c r="G186" i="49"/>
  <c r="H258" i="50"/>
  <c r="G73" i="49"/>
  <c r="H171" i="50"/>
  <c r="H174" i="50"/>
  <c r="H270" i="50"/>
  <c r="H276" i="50"/>
  <c r="J290" i="51"/>
  <c r="G62" i="49"/>
  <c r="J247" i="51"/>
  <c r="G113" i="49"/>
  <c r="G124" i="49"/>
  <c r="G97" i="49"/>
  <c r="G127" i="49"/>
  <c r="J248" i="51"/>
  <c r="J279" i="51"/>
  <c r="G57" i="49"/>
  <c r="H217" i="50"/>
  <c r="J231" i="51"/>
  <c r="J272" i="51"/>
  <c r="H210" i="50"/>
  <c r="G129" i="49"/>
  <c r="H283" i="50"/>
  <c r="G142" i="49"/>
  <c r="G22" i="49"/>
  <c r="H254" i="50"/>
  <c r="J271" i="51"/>
  <c r="G2" i="49"/>
  <c r="G182" i="49"/>
  <c r="G187" i="49"/>
  <c r="G69" i="49"/>
  <c r="G148" i="49"/>
  <c r="H195" i="50"/>
  <c r="G189" i="49"/>
  <c r="J181" i="51"/>
  <c r="J195" i="51"/>
  <c r="G133" i="49"/>
  <c r="G161" i="49"/>
  <c r="G141" i="49"/>
  <c r="G192" i="49"/>
  <c r="H170" i="50"/>
  <c r="G9" i="49"/>
  <c r="G29" i="49"/>
  <c r="H249" i="50"/>
  <c r="G14" i="49"/>
  <c r="G10" i="49"/>
  <c r="G36" i="49"/>
  <c r="H180" i="50"/>
  <c r="H196" i="50"/>
  <c r="G150" i="49"/>
  <c r="G120" i="49"/>
  <c r="H218" i="50"/>
  <c r="H183" i="50"/>
  <c r="J257" i="51"/>
  <c r="G183" i="49"/>
  <c r="J227" i="51"/>
  <c r="G159" i="49"/>
  <c r="H245" i="50"/>
  <c r="G28" i="49"/>
  <c r="J223" i="51"/>
  <c r="H194" i="50"/>
  <c r="H288" i="50"/>
  <c r="G48" i="49"/>
  <c r="H193" i="50"/>
  <c r="J206" i="51"/>
  <c r="G137" i="49"/>
  <c r="J283" i="51"/>
  <c r="G66" i="49"/>
  <c r="G162" i="49"/>
  <c r="J220" i="51"/>
  <c r="G135" i="49"/>
  <c r="G104" i="49"/>
  <c r="G3" i="49"/>
  <c r="J210" i="51"/>
  <c r="H268" i="50"/>
  <c r="G53" i="49"/>
  <c r="G185" i="49"/>
  <c r="H230" i="50"/>
  <c r="H232" i="50"/>
  <c r="J186" i="51"/>
  <c r="J235" i="51"/>
  <c r="G180" i="49"/>
  <c r="J197" i="51"/>
  <c r="J259" i="51"/>
  <c r="H264" i="50"/>
  <c r="G177" i="49"/>
  <c r="H247" i="50"/>
  <c r="J281" i="51"/>
  <c r="G60" i="49"/>
  <c r="G107" i="49"/>
  <c r="H274" i="50"/>
  <c r="G145" i="49"/>
  <c r="G67" i="49"/>
  <c r="H213" i="50"/>
  <c r="J282" i="51"/>
  <c r="G6" i="49"/>
  <c r="H233" i="50"/>
  <c r="J250" i="51"/>
  <c r="G47" i="49"/>
  <c r="G24" i="49"/>
  <c r="G156" i="49"/>
  <c r="G99" i="49"/>
  <c r="G39" i="49"/>
  <c r="G103" i="49"/>
  <c r="J180" i="51"/>
  <c r="G201" i="49"/>
  <c r="G147" i="49"/>
  <c r="H235" i="50"/>
  <c r="G11" i="49"/>
  <c r="H236" i="50"/>
  <c r="G158" i="49"/>
  <c r="G178" i="49"/>
  <c r="G7" i="49"/>
  <c r="J269" i="51"/>
  <c r="J191" i="51"/>
  <c r="G169" i="49"/>
  <c r="J217" i="51"/>
  <c r="G188" i="49"/>
  <c r="G102" i="49"/>
  <c r="H248" i="50"/>
  <c r="G203" i="49"/>
  <c r="H253" i="50"/>
  <c r="J288" i="51"/>
  <c r="G205" i="49"/>
  <c r="G190" i="49"/>
  <c r="H168" i="50"/>
  <c r="J244" i="51"/>
  <c r="J267" i="51"/>
  <c r="H282" i="50"/>
  <c r="J167" i="51"/>
  <c r="G25" i="49"/>
  <c r="J216" i="51"/>
  <c r="H244" i="50"/>
  <c r="H237" i="50"/>
  <c r="H265" i="50"/>
  <c r="J230" i="51"/>
  <c r="G8" i="49"/>
  <c r="J169" i="51"/>
  <c r="G109" i="49"/>
  <c r="H199" i="50"/>
  <c r="J215" i="51"/>
  <c r="J225" i="51"/>
  <c r="J239" i="51"/>
  <c r="H251" i="50"/>
  <c r="H259" i="50"/>
  <c r="G138" i="49"/>
  <c r="G65" i="49"/>
  <c r="J256" i="51"/>
  <c r="J201" i="51"/>
  <c r="G33" i="49"/>
  <c r="H238" i="50"/>
  <c r="G13" i="49"/>
  <c r="G56" i="49"/>
  <c r="G143" i="49"/>
  <c r="G27" i="49"/>
  <c r="G146" i="49"/>
  <c r="G171" i="49"/>
  <c r="G167" i="49"/>
  <c r="G55" i="49"/>
  <c r="G15" i="49"/>
  <c r="J263" i="51"/>
  <c r="J275" i="51"/>
  <c r="G89" i="49"/>
  <c r="H266" i="50"/>
  <c r="G184" i="49"/>
  <c r="G173" i="49"/>
  <c r="G19" i="49"/>
  <c r="J274" i="51"/>
  <c r="G210" i="49"/>
  <c r="H252" i="50"/>
  <c r="H209" i="50"/>
  <c r="H173" i="50"/>
  <c r="H208" i="50"/>
  <c r="G132" i="49"/>
  <c r="G195" i="49"/>
  <c r="G118" i="49"/>
  <c r="J251" i="51"/>
  <c r="H190" i="50"/>
  <c r="J182" i="51"/>
  <c r="H240" i="50"/>
  <c r="G144" i="49"/>
  <c r="J243" i="51"/>
  <c r="G126" i="49"/>
  <c r="G111" i="49"/>
  <c r="H181" i="50"/>
  <c r="J214" i="51"/>
  <c r="G58" i="49"/>
  <c r="J196" i="51"/>
  <c r="H229" i="50"/>
  <c r="G12" i="49"/>
  <c r="G44" i="49"/>
  <c r="G72" i="49"/>
  <c r="J204" i="51"/>
  <c r="G98" i="49"/>
  <c r="G204" i="49"/>
  <c r="G92" i="49"/>
  <c r="J237" i="51"/>
  <c r="H260" i="50"/>
  <c r="J212" i="51"/>
  <c r="G206" i="49"/>
  <c r="G131" i="49"/>
  <c r="G34" i="49"/>
  <c r="J174" i="51"/>
  <c r="J284" i="51"/>
  <c r="H172" i="50"/>
  <c r="G176" i="49"/>
  <c r="H221" i="50"/>
  <c r="J219" i="51"/>
  <c r="G163" i="49"/>
  <c r="G5" i="49"/>
  <c r="J203" i="51"/>
  <c r="J199" i="51"/>
  <c r="H256" i="50"/>
  <c r="H220" i="50"/>
  <c r="G166" i="49"/>
  <c r="G41" i="49"/>
  <c r="J184" i="51"/>
  <c r="G70" i="49"/>
  <c r="G38" i="49"/>
  <c r="G168" i="49"/>
  <c r="G78" i="49"/>
  <c r="G157" i="49"/>
  <c r="G128" i="49"/>
  <c r="H192" i="50"/>
  <c r="J194" i="51"/>
  <c r="H167" i="50"/>
  <c r="J198" i="51"/>
  <c r="G93" i="49"/>
  <c r="G46" i="49"/>
  <c r="H291" i="50"/>
  <c r="G84" i="49"/>
  <c r="H227" i="50"/>
  <c r="J238" i="51"/>
  <c r="G202" i="49"/>
  <c r="G114" i="49"/>
  <c r="G42" i="49"/>
  <c r="H279" i="50"/>
  <c r="G59" i="49"/>
  <c r="J189" i="51"/>
  <c r="H241" i="50"/>
  <c r="H202" i="50"/>
  <c r="J224" i="51"/>
  <c r="J286" i="51"/>
  <c r="G61" i="49"/>
  <c r="J205" i="51"/>
  <c r="H204" i="50"/>
  <c r="J234" i="51"/>
  <c r="G200" i="49"/>
  <c r="H188" i="50"/>
  <c r="G16" i="49"/>
  <c r="H228" i="50"/>
  <c r="G75" i="49"/>
  <c r="H169" i="50"/>
  <c r="G23" i="49"/>
  <c r="H272" i="50"/>
  <c r="H285" i="50"/>
  <c r="G96" i="49"/>
  <c r="G212" i="49"/>
  <c r="G106" i="49"/>
  <c r="J287" i="51"/>
  <c r="H189" i="50"/>
  <c r="G149" i="49"/>
  <c r="G50" i="49"/>
  <c r="H269" i="50"/>
  <c r="H289" i="50"/>
  <c r="H179" i="50"/>
  <c r="H203" i="50"/>
  <c r="G76" i="49"/>
  <c r="G95" i="49"/>
  <c r="J193" i="51"/>
  <c r="G160" i="49"/>
  <c r="G43" i="49"/>
  <c r="I285" i="52"/>
  <c r="J258" i="51"/>
  <c r="H246" i="50"/>
  <c r="J221" i="51"/>
  <c r="H176" i="50"/>
  <c r="J254" i="51"/>
  <c r="H211" i="50"/>
  <c r="H214" i="50"/>
  <c r="G174" i="49"/>
  <c r="J264" i="51"/>
  <c r="G82" i="49"/>
  <c r="G198" i="49"/>
  <c r="J207" i="51"/>
  <c r="J289" i="51"/>
  <c r="H225" i="50"/>
  <c r="J188" i="51"/>
  <c r="G153" i="49"/>
  <c r="H267" i="50"/>
  <c r="G68" i="49"/>
  <c r="J185" i="51"/>
  <c r="J245" i="51"/>
  <c r="G123" i="49"/>
  <c r="G110" i="49"/>
  <c r="J241" i="51"/>
  <c r="H234" i="50"/>
  <c r="G197" i="49"/>
  <c r="G116" i="49"/>
  <c r="J285" i="51"/>
  <c r="G105" i="49"/>
  <c r="G94" i="49"/>
  <c r="G140" i="49"/>
  <c r="G151" i="49"/>
  <c r="H231" i="50"/>
  <c r="J232" i="51"/>
  <c r="G26" i="49"/>
  <c r="G51" i="49"/>
  <c r="G181" i="49"/>
  <c r="G136" i="49"/>
  <c r="G81" i="49"/>
  <c r="G170" i="49"/>
  <c r="G54" i="49"/>
  <c r="G209" i="49"/>
  <c r="J218" i="51"/>
  <c r="I287" i="52"/>
  <c r="J266" i="51"/>
  <c r="G115" i="49"/>
  <c r="J190" i="51"/>
  <c r="J192" i="51"/>
  <c r="J222" i="51"/>
  <c r="J260" i="51"/>
  <c r="H198" i="50"/>
  <c r="G32" i="49"/>
  <c r="G18" i="49"/>
  <c r="H215" i="50"/>
  <c r="G152" i="49"/>
  <c r="J236" i="51"/>
  <c r="G49" i="49"/>
  <c r="H216" i="50"/>
  <c r="J183" i="51"/>
  <c r="G17" i="49"/>
  <c r="H261" i="50"/>
  <c r="G77" i="49"/>
  <c r="J176" i="51"/>
  <c r="H207" i="50"/>
  <c r="I284" i="52"/>
  <c r="G121" i="49"/>
  <c r="H175" i="50"/>
  <c r="H281" i="50"/>
  <c r="G79" i="49"/>
  <c r="G172" i="49"/>
  <c r="G21" i="49"/>
  <c r="H182" i="50"/>
  <c r="G108" i="49"/>
  <c r="H224" i="50"/>
  <c r="G80" i="49"/>
  <c r="H191" i="50"/>
  <c r="H178" i="50"/>
  <c r="G20" i="49"/>
  <c r="G40" i="49"/>
  <c r="G117" i="49"/>
  <c r="G35" i="49"/>
  <c r="H284" i="50"/>
  <c r="H212" i="50"/>
  <c r="J171" i="51"/>
  <c r="J273" i="51"/>
  <c r="J213" i="51"/>
  <c r="G125" i="49"/>
  <c r="H219" i="50"/>
  <c r="I286" i="52"/>
  <c r="J268" i="51"/>
  <c r="J252" i="51"/>
  <c r="G214" i="49"/>
  <c r="H243" i="50"/>
  <c r="J291" i="51"/>
  <c r="G122" i="49"/>
  <c r="G63" i="49"/>
  <c r="J177" i="51"/>
  <c r="J242" i="51"/>
  <c r="G196" i="49"/>
  <c r="G112" i="49"/>
  <c r="G4" i="49"/>
  <c r="G130" i="49"/>
  <c r="G71" i="49"/>
  <c r="G134" i="49"/>
  <c r="H200" i="50"/>
  <c r="H271" i="50"/>
  <c r="G64" i="49"/>
  <c r="J200" i="51"/>
  <c r="H257" i="50"/>
  <c r="G74" i="49"/>
  <c r="J168" i="51"/>
  <c r="G30" i="49"/>
  <c r="G139" i="49"/>
  <c r="G45" i="49"/>
  <c r="J226" i="51"/>
  <c r="G83" i="49"/>
  <c r="G211" i="49"/>
  <c r="J170" i="51"/>
  <c r="H197" i="50"/>
  <c r="G101" i="49"/>
  <c r="J249" i="51"/>
  <c r="H206" i="50"/>
  <c r="G155" i="49"/>
  <c r="J228" i="51"/>
  <c r="G208" i="49"/>
  <c r="H186" i="50"/>
  <c r="J178" i="51"/>
  <c r="G90" i="49"/>
  <c r="G191" i="49"/>
  <c r="H273" i="50"/>
  <c r="H226" i="50"/>
  <c r="H250" i="50"/>
  <c r="H185" i="50"/>
  <c r="H263" i="50"/>
  <c r="H184" i="50"/>
  <c r="J173" i="51"/>
  <c r="H275" i="50"/>
  <c r="J172" i="51"/>
  <c r="J202" i="51"/>
  <c r="J179" i="51"/>
  <c r="J253" i="51"/>
  <c r="C301" i="50" l="1"/>
  <c r="B301" i="50"/>
  <c r="D301" i="50"/>
  <c r="B304" i="50"/>
  <c r="D298" i="50"/>
  <c r="D304" i="50"/>
  <c r="C298" i="50"/>
  <c r="C304" i="50"/>
  <c r="B298" i="50"/>
  <c r="E298" i="50" l="1"/>
  <c r="E304" i="50"/>
  <c r="E301" i="50"/>
  <c r="E305" i="50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D:\Abd Hamid Documents\My Data Sources\dbsmunaqis listpp.odc" name="dbsmunaqis listpp" type="1" refreshedVersion="4" onlyUseConnectionFile="1" background="1" saveData="1">
    <dbPr connection="DSN=ListMunaqis;" command="SELECT * FROM `dbsmunaqis`.`listpp`"/>
  </connection>
  <connection id="2" xr16:uid="{00000000-0015-0000-FFFF-FFFF01000000}" odcFile="D:\Abd Hamid Documents\My Data Sources\sia_stain mahasiswa.odc" name="sia_stain mahasiswa" description="InnoDB free: 12288 kB" type="1" refreshedVersion="4" onlyUseConnectionFile="1" background="1" saveData="1">
    <dbPr connection="DSN=DataMhs;" command="SELECT * FROM `sia_stain`.`mahasiswa`"/>
  </connection>
</connections>
</file>

<file path=xl/sharedStrings.xml><?xml version="1.0" encoding="utf-8"?>
<sst xmlns="http://schemas.openxmlformats.org/spreadsheetml/2006/main" count="59606" uniqueCount="16372">
  <si>
    <t>NO</t>
  </si>
  <si>
    <t>KODE</t>
  </si>
  <si>
    <t>PEMBIMBING</t>
  </si>
  <si>
    <t>No</t>
  </si>
  <si>
    <t>URT</t>
  </si>
  <si>
    <t>07.091.222</t>
  </si>
  <si>
    <t>PP-11</t>
  </si>
  <si>
    <t>PP-05</t>
  </si>
  <si>
    <t>PP-41</t>
  </si>
  <si>
    <t>PP-29</t>
  </si>
  <si>
    <t>06.092.009</t>
  </si>
  <si>
    <t>PP-33</t>
  </si>
  <si>
    <t>PP-14</t>
  </si>
  <si>
    <t>PP-46</t>
  </si>
  <si>
    <t>06.091.006</t>
  </si>
  <si>
    <t>PP-45</t>
  </si>
  <si>
    <t>06.091.019</t>
  </si>
  <si>
    <t>PP-25</t>
  </si>
  <si>
    <t>03.094.086</t>
  </si>
  <si>
    <t>IMRAN SABIR</t>
  </si>
  <si>
    <t>PAREPARE</t>
  </si>
  <si>
    <t>JL.LAUPE NO.3 PAREPARE</t>
  </si>
  <si>
    <t>01</t>
  </si>
  <si>
    <t>200</t>
  </si>
  <si>
    <t>02001</t>
  </si>
  <si>
    <t>L</t>
  </si>
  <si>
    <t>Y</t>
  </si>
  <si>
    <t>2003</t>
  </si>
  <si>
    <t>2006</t>
  </si>
  <si>
    <t>MAN 1 PAREPARE</t>
  </si>
  <si>
    <t>04.091.001</t>
  </si>
  <si>
    <t>SAHABUDDIN</t>
  </si>
  <si>
    <t>100</t>
  </si>
  <si>
    <t>01001</t>
  </si>
  <si>
    <t>2004</t>
  </si>
  <si>
    <t>04.091.002</t>
  </si>
  <si>
    <t>AGUSMAN TAONG</t>
  </si>
  <si>
    <t>04.091.005</t>
  </si>
  <si>
    <t>MUH. DAHRI</t>
  </si>
  <si>
    <t>04.091.007</t>
  </si>
  <si>
    <t>AHMAD HAMID</t>
  </si>
  <si>
    <t>JL.SASILIA NO.45 PAREPARE</t>
  </si>
  <si>
    <t>MAN 2 PAREPARE</t>
  </si>
  <si>
    <t>2007</t>
  </si>
  <si>
    <t>04.091.046</t>
  </si>
  <si>
    <t>M. RIFAI</t>
  </si>
  <si>
    <t>04.091.366</t>
  </si>
  <si>
    <t>EVA MUSTIKA SAMSIR</t>
  </si>
  <si>
    <t>P</t>
  </si>
  <si>
    <t>05.091.001</t>
  </si>
  <si>
    <t>MAHMUDDIN</t>
  </si>
  <si>
    <t>2005</t>
  </si>
  <si>
    <t>05.091.005</t>
  </si>
  <si>
    <t>ST.FAHMI PABBAJAH</t>
  </si>
  <si>
    <t>05.091.440</t>
  </si>
  <si>
    <t>HASNIATI</t>
  </si>
  <si>
    <t>05.093.025</t>
  </si>
  <si>
    <t>FUSPITA SARI</t>
  </si>
  <si>
    <t>01003</t>
  </si>
  <si>
    <t>05.093.029</t>
  </si>
  <si>
    <t>SALMIAH</t>
  </si>
  <si>
    <t>05.093.032</t>
  </si>
  <si>
    <t>SRI NUR ALYANA</t>
  </si>
  <si>
    <t>05.093.064</t>
  </si>
  <si>
    <t>SATRIAH</t>
  </si>
  <si>
    <t>05.093.440</t>
  </si>
  <si>
    <t>RAHMAH</t>
  </si>
  <si>
    <t>05.094.299</t>
  </si>
  <si>
    <t>VIVIE ABDUL LATIF</t>
  </si>
  <si>
    <t>05.094.300</t>
  </si>
  <si>
    <t>MUHAMMAD IRWAN</t>
  </si>
  <si>
    <t>05.094.349</t>
  </si>
  <si>
    <t>MUHAMMAD RAHMAT.T</t>
  </si>
  <si>
    <t>BUNGI</t>
  </si>
  <si>
    <t>PINRANG</t>
  </si>
  <si>
    <t>SMA 1 LEMBANG</t>
  </si>
  <si>
    <t>05.095.253</t>
  </si>
  <si>
    <t>BESSE SURIYANI</t>
  </si>
  <si>
    <t>BELAWA</t>
  </si>
  <si>
    <t>JL.SASILIA PAREPARE</t>
  </si>
  <si>
    <t>02002</t>
  </si>
  <si>
    <t>D2 PBI 2003</t>
  </si>
  <si>
    <t>05.095.343</t>
  </si>
  <si>
    <t>MEGAWATI</t>
  </si>
  <si>
    <t>05.095.345</t>
  </si>
  <si>
    <t>FATMAWATI</t>
  </si>
  <si>
    <t>PANGKAJENE</t>
  </si>
  <si>
    <t>PANGKEP</t>
  </si>
  <si>
    <t>05.095.346</t>
  </si>
  <si>
    <t>HERLINA</t>
  </si>
  <si>
    <t>05.095.348</t>
  </si>
  <si>
    <t>RUSMAN</t>
  </si>
  <si>
    <t>05.095.350</t>
  </si>
  <si>
    <t>ENI SULASTRI</t>
  </si>
  <si>
    <t>06.091.001</t>
  </si>
  <si>
    <t>ABD. RAHMAN</t>
  </si>
  <si>
    <t>Bila</t>
  </si>
  <si>
    <t>Jl. A. Arsyad</t>
  </si>
  <si>
    <t>Haba</t>
  </si>
  <si>
    <t>Petani</t>
  </si>
  <si>
    <t>Salama</t>
  </si>
  <si>
    <t>Tahun 2006 Madrasah</t>
  </si>
  <si>
    <t>SD</t>
  </si>
  <si>
    <t>06.091.002</t>
  </si>
  <si>
    <t>ABDULLAH</t>
  </si>
  <si>
    <t>Rea Timur</t>
  </si>
  <si>
    <t>Jl. Laupe</t>
  </si>
  <si>
    <t>Zakir</t>
  </si>
  <si>
    <t>Hadarah</t>
  </si>
  <si>
    <t>Tahun 2005 SMK DDI P</t>
  </si>
  <si>
    <t>06.091.003</t>
  </si>
  <si>
    <t>ADRIANI</t>
  </si>
  <si>
    <t>Watu</t>
  </si>
  <si>
    <t>Pasar Baru Tanete Riaja Kab. Barru</t>
  </si>
  <si>
    <t>Sirajuddin</t>
  </si>
  <si>
    <t>Pengusaha</t>
  </si>
  <si>
    <t>Hj. Musdalifah</t>
  </si>
  <si>
    <t>Tahun 2006 SMA Neger</t>
  </si>
  <si>
    <t>SMA</t>
  </si>
  <si>
    <t>06.091.004</t>
  </si>
  <si>
    <t>AGUS</t>
  </si>
  <si>
    <t>Benrang</t>
  </si>
  <si>
    <t>Benrangnge Pinrang</t>
  </si>
  <si>
    <t/>
  </si>
  <si>
    <t>Diploma III Tahun 20</t>
  </si>
  <si>
    <t>SLTP</t>
  </si>
  <si>
    <t>06.091.005</t>
  </si>
  <si>
    <t>AHMAD RAFI</t>
  </si>
  <si>
    <t>Awo</t>
  </si>
  <si>
    <t>Munus</t>
  </si>
  <si>
    <t>I Dani</t>
  </si>
  <si>
    <t>Guru</t>
  </si>
  <si>
    <t>Tahun 2006 MA DDI Pa</t>
  </si>
  <si>
    <t>ASRIBING</t>
  </si>
  <si>
    <t>Kalosi</t>
  </si>
  <si>
    <t>Jalan Bila</t>
  </si>
  <si>
    <t>La</t>
  </si>
  <si>
    <t>Bulla I Sitti</t>
  </si>
  <si>
    <t>Tahun 2006, MAN 2 Pa</t>
  </si>
  <si>
    <t>06.091.007</t>
  </si>
  <si>
    <t>ATI CELA</t>
  </si>
  <si>
    <t>Menro</t>
  </si>
  <si>
    <t>Menro, Suppa</t>
  </si>
  <si>
    <t>+6281342714902</t>
  </si>
  <si>
    <t>Cela</t>
  </si>
  <si>
    <t>Wiraswasta</t>
  </si>
  <si>
    <t>(Ayah)</t>
  </si>
  <si>
    <t>Tahun 2004, SMKN 1 P</t>
  </si>
  <si>
    <t>SMP</t>
  </si>
  <si>
    <t>06.091.008</t>
  </si>
  <si>
    <t>BAHRI</t>
  </si>
  <si>
    <t>Cempa</t>
  </si>
  <si>
    <t>Cempa (Pasar Pinrang)</t>
  </si>
  <si>
    <t>Beddu</t>
  </si>
  <si>
    <t>I Pai</t>
  </si>
  <si>
    <t>-</t>
  </si>
  <si>
    <t>Tahun 1998, SMK Sawi</t>
  </si>
  <si>
    <t>SR</t>
  </si>
  <si>
    <t>06.091.009</t>
  </si>
  <si>
    <t>ERIYANI</t>
  </si>
  <si>
    <t>Kendari</t>
  </si>
  <si>
    <t>Jl. Gelatik No. 33 B</t>
  </si>
  <si>
    <t>Abdul</t>
  </si>
  <si>
    <t>Kadir I Baji</t>
  </si>
  <si>
    <t>Tahun 2006, MA DDI W</t>
  </si>
  <si>
    <t>PGA</t>
  </si>
  <si>
    <t>06.091.010</t>
  </si>
  <si>
    <t>ERVINA</t>
  </si>
  <si>
    <t>Masolo</t>
  </si>
  <si>
    <t>Masolo II Pinrang</t>
  </si>
  <si>
    <t>Bundu</t>
  </si>
  <si>
    <t>Yunga</t>
  </si>
  <si>
    <t>(Ibu)</t>
  </si>
  <si>
    <t>Tahun 2006, MAN Pinr</t>
  </si>
  <si>
    <t>06.091.011</t>
  </si>
  <si>
    <t>AHRIYANI MAIDIN</t>
  </si>
  <si>
    <t>Pinrang</t>
  </si>
  <si>
    <t>JL. Nusakary A. No. 07 Parepare</t>
  </si>
  <si>
    <t>H.Maidin</t>
  </si>
  <si>
    <t>(Alm)</t>
  </si>
  <si>
    <t>Hawan</t>
  </si>
  <si>
    <t>Tahun 2006, MA DDI T</t>
  </si>
  <si>
    <t>Jamiah</t>
  </si>
  <si>
    <t>Islamiyah SD</t>
  </si>
  <si>
    <t>06.091.012</t>
  </si>
  <si>
    <t>HARPIATI</t>
  </si>
  <si>
    <t>Riping Samsia</t>
  </si>
  <si>
    <t>Tahun 2006, SMA DDI</t>
  </si>
  <si>
    <t>06.091.013</t>
  </si>
  <si>
    <t>HARTATI</t>
  </si>
  <si>
    <t>Kanang</t>
  </si>
  <si>
    <t>Binrang</t>
  </si>
  <si>
    <t>Abd.Rauf</t>
  </si>
  <si>
    <t>Nurung</t>
  </si>
  <si>
    <t>Tahun 2006, MAS DDI</t>
  </si>
  <si>
    <t>06.091.014</t>
  </si>
  <si>
    <t>HERMAN</t>
  </si>
  <si>
    <t>Mandong Ripa</t>
  </si>
  <si>
    <t>Tahun 2004, SMK Bara</t>
  </si>
  <si>
    <t>06.091.015</t>
  </si>
  <si>
    <t>INA</t>
  </si>
  <si>
    <t>Ro oang</t>
  </si>
  <si>
    <t>Komp. Asrama Soreang, Blok B</t>
  </si>
  <si>
    <t>Amiruddin</t>
  </si>
  <si>
    <t>Simuna</t>
  </si>
  <si>
    <t>Tahun 2006, MAN Maje</t>
  </si>
  <si>
    <t>06.091.016</t>
  </si>
  <si>
    <t>IRMAWATI</t>
  </si>
  <si>
    <t>Lolloe</t>
  </si>
  <si>
    <t>Lolloe No. 170 Soppeng</t>
  </si>
  <si>
    <t>Daming Hanare</t>
  </si>
  <si>
    <t>Tahun 2004, SMKN 1 S</t>
  </si>
  <si>
    <t>06.091.017</t>
  </si>
  <si>
    <t>M. SADIQ IHSAN</t>
  </si>
  <si>
    <t>Lebani</t>
  </si>
  <si>
    <t>Jl. Martadi Nata No. 57</t>
  </si>
  <si>
    <t>M.Idris</t>
  </si>
  <si>
    <t>PNS</t>
  </si>
  <si>
    <t>Majid, S.Pd.I Nasmah</t>
  </si>
  <si>
    <t>Tahun 2006, MAN Mamu</t>
  </si>
  <si>
    <t>S1.</t>
  </si>
  <si>
    <t>PAI SMKK</t>
  </si>
  <si>
    <t>06.091.018</t>
  </si>
  <si>
    <t>MARDIS</t>
  </si>
  <si>
    <t>Teteaji</t>
  </si>
  <si>
    <t>ABDUL RAHMAN</t>
  </si>
  <si>
    <t>SAMSIAH</t>
  </si>
  <si>
    <t>Tahun 2005, MA DDI T</t>
  </si>
  <si>
    <t>MASWATI</t>
  </si>
  <si>
    <t>Teppo</t>
  </si>
  <si>
    <t>Jl. A. Laetong</t>
  </si>
  <si>
    <t>Syamsir</t>
  </si>
  <si>
    <t>Nurjannah</t>
  </si>
  <si>
    <t>Tahun 2005, SMKN 3 P</t>
  </si>
  <si>
    <t>SMU</t>
  </si>
  <si>
    <t>06.091.020</t>
  </si>
  <si>
    <t>MUHAMMAD RIJAL</t>
  </si>
  <si>
    <t>Parepare</t>
  </si>
  <si>
    <t>Ujung Lero</t>
  </si>
  <si>
    <t>Paridah</t>
  </si>
  <si>
    <t>06.091.021</t>
  </si>
  <si>
    <t>YUSRI</t>
  </si>
  <si>
    <t>Sereang</t>
  </si>
  <si>
    <t>Jl. Poros Rappang</t>
  </si>
  <si>
    <t>H.MuH.Yafik</t>
  </si>
  <si>
    <t>Hj. St. Maryam</t>
  </si>
  <si>
    <t>Tahun 2006, MA As ad</t>
  </si>
  <si>
    <t>06.091.022</t>
  </si>
  <si>
    <t>IDAWATI</t>
  </si>
  <si>
    <t>Lombo na</t>
  </si>
  <si>
    <t>Jl. H.A. Arsyad No. 241 A</t>
  </si>
  <si>
    <t>Makmun</t>
  </si>
  <si>
    <t>Nursyamsi</t>
  </si>
  <si>
    <t>Tahun 2002, MAN Maje</t>
  </si>
  <si>
    <t>06.091.023</t>
  </si>
  <si>
    <t>JUMRIAWATI</t>
  </si>
  <si>
    <t>Pasar Baru</t>
  </si>
  <si>
    <t>Pasar Baru, Kading Brru</t>
  </si>
  <si>
    <t>Kile</t>
  </si>
  <si>
    <t>Hj.Hafiah</t>
  </si>
  <si>
    <t>Tahun, MA Attaufiq L</t>
  </si>
  <si>
    <t>06.091.024</t>
  </si>
  <si>
    <t>KALBI JAFAR</t>
  </si>
  <si>
    <t>Parassangan</t>
  </si>
  <si>
    <t>Muhammad</t>
  </si>
  <si>
    <t>Jafar Daramia</t>
  </si>
  <si>
    <t>06.091.025</t>
  </si>
  <si>
    <t>KURNIAWATI</t>
  </si>
  <si>
    <t>06.091.026</t>
  </si>
  <si>
    <t>MUH.SALEH</t>
  </si>
  <si>
    <t>081241259116</t>
  </si>
  <si>
    <t>Hajji Hajriah</t>
  </si>
  <si>
    <t>06.091.027</t>
  </si>
  <si>
    <t>MUH. TAQDIR</t>
  </si>
  <si>
    <t>Kariango</t>
  </si>
  <si>
    <t>Kariango, Pinrang</t>
  </si>
  <si>
    <t>Abd.Majid</t>
  </si>
  <si>
    <t>Rasnah</t>
  </si>
  <si>
    <t>Tahun 2006, SMA</t>
  </si>
  <si>
    <t>06.091.028</t>
  </si>
  <si>
    <t>MUHAMMAD YUNUS</t>
  </si>
  <si>
    <t>Amparita</t>
  </si>
  <si>
    <t>H.MuH.Yusuf</t>
  </si>
  <si>
    <t>Hj. Sainab</t>
  </si>
  <si>
    <t>06.091.029</t>
  </si>
  <si>
    <t>MUHAMMAD YUSRAN</t>
  </si>
  <si>
    <t>Ujung Pandang</t>
  </si>
  <si>
    <t>Jl. Nurussamawati</t>
  </si>
  <si>
    <t>Labba</t>
  </si>
  <si>
    <t>(Alm) Nurhidayah</t>
  </si>
  <si>
    <t>Tahun 2005, SMUN 2 P</t>
  </si>
  <si>
    <t>06.091.030</t>
  </si>
  <si>
    <t>MUJAHIDIN</t>
  </si>
  <si>
    <t>Bangkir</t>
  </si>
  <si>
    <t>Jl. BTN Timurama Blok A 13/15</t>
  </si>
  <si>
    <t>+6285299650188</t>
  </si>
  <si>
    <t>USMAN AHMAD</t>
  </si>
  <si>
    <t>PENSIUNAN</t>
  </si>
  <si>
    <t xml:space="preserve"> HJ. ST. FATIMAH</t>
  </si>
  <si>
    <t>+6281354494322</t>
  </si>
  <si>
    <t>06.091.031</t>
  </si>
  <si>
    <t>MUNIRAH L</t>
  </si>
  <si>
    <t>Pinrang, Bila</t>
  </si>
  <si>
    <t>Lamurak</t>
  </si>
  <si>
    <t>Muddi</t>
  </si>
  <si>
    <t>Tahun 2005, Paket C</t>
  </si>
  <si>
    <t>06.091.032</t>
  </si>
  <si>
    <t>MUNIRAH M.</t>
  </si>
  <si>
    <t>Lisu</t>
  </si>
  <si>
    <t>Jl. Poros Soppeng</t>
  </si>
  <si>
    <t>MuH.Unga</t>
  </si>
  <si>
    <t>Tahun 2005, MAS At-T</t>
  </si>
  <si>
    <t>06.091.033</t>
  </si>
  <si>
    <t>NURBIAH</t>
  </si>
  <si>
    <t>Babalalang</t>
  </si>
  <si>
    <t>Samil Nurjannah</t>
  </si>
  <si>
    <t>Tahun 2006, MA DDI L</t>
  </si>
  <si>
    <t>06.091.034</t>
  </si>
  <si>
    <t>NURNUBUWWAH</t>
  </si>
  <si>
    <t>Soro</t>
  </si>
  <si>
    <t>Jl. Jend. Sudirman No. 121</t>
  </si>
  <si>
    <t>Abd.Muthalib</t>
  </si>
  <si>
    <t>Honorer</t>
  </si>
  <si>
    <t>Haryani</t>
  </si>
  <si>
    <t>Tahun 2006, MA Hafid</t>
  </si>
  <si>
    <t>MAN</t>
  </si>
  <si>
    <t>06.091.035</t>
  </si>
  <si>
    <t>RAHMATIAH</t>
  </si>
  <si>
    <t>Biru</t>
  </si>
  <si>
    <t>Nurdin</t>
  </si>
  <si>
    <t>Juna</t>
  </si>
  <si>
    <t>06.091.036</t>
  </si>
  <si>
    <t>RAHMAWATI</t>
  </si>
  <si>
    <t>06.091.037</t>
  </si>
  <si>
    <t>REZKI</t>
  </si>
  <si>
    <t>H.La</t>
  </si>
  <si>
    <t>Cabbang Hj. Datahna</t>
  </si>
  <si>
    <t>Tahun 2006, SMKN 1 P</t>
  </si>
  <si>
    <t>SMEP</t>
  </si>
  <si>
    <t>06.091.038</t>
  </si>
  <si>
    <t>RUSYAID</t>
  </si>
  <si>
    <t>MuH.Al</t>
  </si>
  <si>
    <t>Yafie Haniah</t>
  </si>
  <si>
    <t>Tahun 2005, MAN 2 Pa</t>
  </si>
  <si>
    <t>S.1</t>
  </si>
  <si>
    <t>06.091.039</t>
  </si>
  <si>
    <t>SIDRAH</t>
  </si>
  <si>
    <t>Sirajudddin</t>
  </si>
  <si>
    <t>St. Rabiah</t>
  </si>
  <si>
    <t>Tahun 2006, SMAN 1 T</t>
  </si>
  <si>
    <t>06.091.040</t>
  </si>
  <si>
    <t>SULAIMAN</t>
  </si>
  <si>
    <t>+6281343719100</t>
  </si>
  <si>
    <t>Bengnga Kartini</t>
  </si>
  <si>
    <t>06.091.041</t>
  </si>
  <si>
    <t>WAHYUDDIN</t>
  </si>
  <si>
    <t>Rajaya</t>
  </si>
  <si>
    <t>Jl. Laupe SD 73 Parepare</t>
  </si>
  <si>
    <t>Lukman</t>
  </si>
  <si>
    <t>ABRI</t>
  </si>
  <si>
    <t>P Darmawati</t>
  </si>
  <si>
    <t>Tahun 2006, MA DDI S</t>
  </si>
  <si>
    <t>SMEA</t>
  </si>
  <si>
    <t>06.091.042</t>
  </si>
  <si>
    <t>WAWAN</t>
  </si>
  <si>
    <t>Mamuju</t>
  </si>
  <si>
    <t>Jl. Bukit Harapan</t>
  </si>
  <si>
    <t>Ansar</t>
  </si>
  <si>
    <t>Murani</t>
  </si>
  <si>
    <t>Tahun 2006, SMAN 1 B</t>
  </si>
  <si>
    <t>STM</t>
  </si>
  <si>
    <t>06.091.043</t>
  </si>
  <si>
    <t>AKBAR MURSYID</t>
  </si>
  <si>
    <t>A</t>
  </si>
  <si>
    <t>B</t>
  </si>
  <si>
    <t>R</t>
  </si>
  <si>
    <t>06.091.044</t>
  </si>
  <si>
    <t>AMINAH AKIS</t>
  </si>
  <si>
    <t>06.091.045</t>
  </si>
  <si>
    <t>DAMANG L.</t>
  </si>
  <si>
    <t>Enrekang</t>
  </si>
  <si>
    <t>Jl.Bukit Harapan No. 30 Parepare</t>
  </si>
  <si>
    <t>Lijji</t>
  </si>
  <si>
    <t>Becce</t>
  </si>
  <si>
    <t>Tahun 2006        D.</t>
  </si>
  <si>
    <t>06.091.046</t>
  </si>
  <si>
    <t>HAMZAH</t>
  </si>
  <si>
    <t>06.091.047</t>
  </si>
  <si>
    <t>KASMAWATI</t>
  </si>
  <si>
    <t>Lembang</t>
  </si>
  <si>
    <t>Jl.Laupe No. 17</t>
  </si>
  <si>
    <t>Yanta</t>
  </si>
  <si>
    <t>Tani</t>
  </si>
  <si>
    <t>Kassi</t>
  </si>
  <si>
    <t>06.091.048</t>
  </si>
  <si>
    <t>M. ALI HAFID R.</t>
  </si>
  <si>
    <t>06.091.049</t>
  </si>
  <si>
    <t>MAHMUD GANI</t>
  </si>
  <si>
    <t>Lapeo</t>
  </si>
  <si>
    <t>Jl. H.A.Arsyad, No.214 B</t>
  </si>
  <si>
    <t>Rasyid Ghani Adamiah</t>
  </si>
  <si>
    <t>06.091.050</t>
  </si>
  <si>
    <t>NURDIN</t>
  </si>
  <si>
    <t>06.091.051</t>
  </si>
  <si>
    <t>NURLINA</t>
  </si>
  <si>
    <t>06.091.052</t>
  </si>
  <si>
    <t>NURZAINAL S.</t>
  </si>
  <si>
    <t>06.091.053</t>
  </si>
  <si>
    <t>RAHMAN</t>
  </si>
  <si>
    <t>Majene</t>
  </si>
  <si>
    <t>Jl.Laupe No.9 Parepare</t>
  </si>
  <si>
    <t>Abd.Hakim</t>
  </si>
  <si>
    <t>Maryam</t>
  </si>
  <si>
    <t>06.091.054</t>
  </si>
  <si>
    <t>RASTI</t>
  </si>
  <si>
    <t>Mattiro Bulu</t>
  </si>
  <si>
    <t>Asrama MAN I      Parepare</t>
  </si>
  <si>
    <t>Fattah Mahada</t>
  </si>
  <si>
    <t>SMAN 1 Pinrang</t>
  </si>
  <si>
    <t>06.091.055</t>
  </si>
  <si>
    <t>RATNAWATI</t>
  </si>
  <si>
    <t>Jl. Laupe No. 4 Parepare</t>
  </si>
  <si>
    <t>Amir</t>
  </si>
  <si>
    <t>Nelayan</t>
  </si>
  <si>
    <t>Sawiah</t>
  </si>
  <si>
    <t>06.091.056</t>
  </si>
  <si>
    <t>SARINI</t>
  </si>
  <si>
    <t>06.091.057</t>
  </si>
  <si>
    <t>SUPIRMAN</t>
  </si>
  <si>
    <t>06.091.058</t>
  </si>
  <si>
    <t>MUHAMMAD RUSDI</t>
  </si>
  <si>
    <t>Syarifuddin</t>
  </si>
  <si>
    <t>Haolah</t>
  </si>
  <si>
    <t>Tahun 2005         D</t>
  </si>
  <si>
    <t>06.091.059</t>
  </si>
  <si>
    <t>ABDUL JALIL</t>
  </si>
  <si>
    <t>Pangkajene</t>
  </si>
  <si>
    <t>Jl.Pelelangan Tekolabbua              -</t>
  </si>
  <si>
    <t>MuH.Bakri</t>
  </si>
  <si>
    <t>P St.Shaleha</t>
  </si>
  <si>
    <t>Tahun 2006,       D.</t>
  </si>
  <si>
    <t>06.091.060</t>
  </si>
  <si>
    <t>FARIDA</t>
  </si>
  <si>
    <t>06.091.061</t>
  </si>
  <si>
    <t>MULYADI</t>
  </si>
  <si>
    <t>Jl.H.A.Arsyad No.214 B Parepare</t>
  </si>
  <si>
    <t>Abd.Malik</t>
  </si>
  <si>
    <t>St.Aminah</t>
  </si>
  <si>
    <t>Tahun 2006         D</t>
  </si>
  <si>
    <t>06.091.062</t>
  </si>
  <si>
    <t>BUDIMAN</t>
  </si>
  <si>
    <t>06.091.063</t>
  </si>
  <si>
    <t>MA RUF SYUKUR</t>
  </si>
  <si>
    <t>Abd.Syukur</t>
  </si>
  <si>
    <t>Pensiunan</t>
  </si>
  <si>
    <t>Fatihah</t>
  </si>
  <si>
    <t>PNS URT</t>
  </si>
  <si>
    <t>2006, MAS DDI Baruba</t>
  </si>
  <si>
    <t>D.2</t>
  </si>
  <si>
    <t>06.091.064</t>
  </si>
  <si>
    <t>RAMLAH</t>
  </si>
  <si>
    <t>Taraujung</t>
  </si>
  <si>
    <t>Taraujung, No. 64 Lampa</t>
  </si>
  <si>
    <t>K</t>
  </si>
  <si>
    <t>a s a n B e c c e</t>
  </si>
  <si>
    <t>Tahun 2005, MAN Polm</t>
  </si>
  <si>
    <t>06.091.065</t>
  </si>
  <si>
    <t>Pappang</t>
  </si>
  <si>
    <t>Jl. Cakalang, Pappang</t>
  </si>
  <si>
    <t>M.Tahir</t>
  </si>
  <si>
    <t>Lihan</t>
  </si>
  <si>
    <t>Tahun 2001, SMKN 1 T</t>
  </si>
  <si>
    <t>06.091.066</t>
  </si>
  <si>
    <t>DAHLIA</t>
  </si>
  <si>
    <t>Baru</t>
  </si>
  <si>
    <t>Jl. Poros mambu Lambague</t>
  </si>
  <si>
    <t>Hammadaali</t>
  </si>
  <si>
    <t>Saenab</t>
  </si>
  <si>
    <t>Tahun 1995, SMEA Tin</t>
  </si>
  <si>
    <t>06.091.067</t>
  </si>
  <si>
    <t>SYAMSIAH</t>
  </si>
  <si>
    <t>Batupanga</t>
  </si>
  <si>
    <t>Desa Mapilli Barat, Polman</t>
  </si>
  <si>
    <t>Duamin</t>
  </si>
  <si>
    <t>St. Asiah</t>
  </si>
  <si>
    <t>Tahun 1995, SMA Camp</t>
  </si>
  <si>
    <t>06.091.068</t>
  </si>
  <si>
    <t>ABD.MAJID</t>
  </si>
  <si>
    <t>Tabassala</t>
  </si>
  <si>
    <t>H.Bora</t>
  </si>
  <si>
    <t>Hj. Muhdana</t>
  </si>
  <si>
    <t>Tahun 2004, MAN Polm</t>
  </si>
  <si>
    <t>06.091.069</t>
  </si>
  <si>
    <t>FAISAL</t>
  </si>
  <si>
    <t>Lemo Tua</t>
  </si>
  <si>
    <t>Lemo Tua, Kuajang, Polman</t>
  </si>
  <si>
    <t>Tahang</t>
  </si>
  <si>
    <t>Bahara</t>
  </si>
  <si>
    <t>Tahun 2006, MAN Polm</t>
  </si>
  <si>
    <t>06.091.070</t>
  </si>
  <si>
    <t>SYUAIB JAWAS</t>
  </si>
  <si>
    <t>Rajuni</t>
  </si>
  <si>
    <t>Parappe, Campalagian</t>
  </si>
  <si>
    <t>H.Abd.Jawas</t>
  </si>
  <si>
    <t>Hj. Bau Dia</t>
  </si>
  <si>
    <t>06.091.071</t>
  </si>
  <si>
    <t>YUSUF</t>
  </si>
  <si>
    <t>Kurrak</t>
  </si>
  <si>
    <t>Kurak RW. 02 , Polman</t>
  </si>
  <si>
    <t>Kallolo</t>
  </si>
  <si>
    <t>(Alm) Becce</t>
  </si>
  <si>
    <t>06.091.072</t>
  </si>
  <si>
    <t>AMINUDDIN</t>
  </si>
  <si>
    <t>Mapili Barat</t>
  </si>
  <si>
    <t>Mapilli Barat</t>
  </si>
  <si>
    <t>Syamsuddin</t>
  </si>
  <si>
    <t>Juniati</t>
  </si>
  <si>
    <t>06.091.073</t>
  </si>
  <si>
    <t>AHMAD</t>
  </si>
  <si>
    <t>Bonde</t>
  </si>
  <si>
    <t>Bonde, Campalagian</t>
  </si>
  <si>
    <t>Hasan</t>
  </si>
  <si>
    <t>Amniah</t>
  </si>
  <si>
    <t>Tahun 2005, SMAN 1 C</t>
  </si>
  <si>
    <t>06.091.074</t>
  </si>
  <si>
    <t>M. IKBAL</t>
  </si>
  <si>
    <t>Sungguminasa</t>
  </si>
  <si>
    <t>Banua Baru, Parappe</t>
  </si>
  <si>
    <t>Mujahidin,</t>
  </si>
  <si>
    <t>I Nursinah</t>
  </si>
  <si>
    <t>Tahun 2006, SMK Supa</t>
  </si>
  <si>
    <t>Sarjana Muda</t>
  </si>
  <si>
    <t>06.091.075</t>
  </si>
  <si>
    <t>ZULKIFLI</t>
  </si>
  <si>
    <t>Jl. Mawar, Bonde</t>
  </si>
  <si>
    <t>Jalaluddin</t>
  </si>
  <si>
    <t>Kamran</t>
  </si>
  <si>
    <t>Tahun 2001, MA Pergi</t>
  </si>
  <si>
    <t>06.091.076</t>
  </si>
  <si>
    <t>ARIFUDDIN</t>
  </si>
  <si>
    <t>Sumarang</t>
  </si>
  <si>
    <t>Djafar</t>
  </si>
  <si>
    <t>Daraulah</t>
  </si>
  <si>
    <t>Tahun 2006, SMAN 1 C</t>
  </si>
  <si>
    <t>06.091.077</t>
  </si>
  <si>
    <t>SAFAR</t>
  </si>
  <si>
    <t>Pariangan</t>
  </si>
  <si>
    <t>Sulutang</t>
  </si>
  <si>
    <t>Jamalia</t>
  </si>
  <si>
    <t>06.091.078</t>
  </si>
  <si>
    <t>MARWAEDAH</t>
  </si>
  <si>
    <t>Seppa Batu</t>
  </si>
  <si>
    <t>Mansyur</t>
  </si>
  <si>
    <t>ST. Muna</t>
  </si>
  <si>
    <t>Tahun 1991, SMEAN Ma</t>
  </si>
  <si>
    <t>06.091.079</t>
  </si>
  <si>
    <t>MULIANA</t>
  </si>
  <si>
    <t>Kanusuang</t>
  </si>
  <si>
    <t>Abd.Razak</t>
  </si>
  <si>
    <t>Dahlia</t>
  </si>
  <si>
    <t>06.091.080</t>
  </si>
  <si>
    <t>MUHAMMAD RAIS</t>
  </si>
  <si>
    <t>Menado</t>
  </si>
  <si>
    <t>Jl. Bumi Harapan</t>
  </si>
  <si>
    <t>Abdullah</t>
  </si>
  <si>
    <t>Dagang</t>
  </si>
  <si>
    <t>Halima</t>
  </si>
  <si>
    <t>06.091.081</t>
  </si>
  <si>
    <t>ABDUL GAFUR</t>
  </si>
  <si>
    <t>H.MuH.Yunus</t>
  </si>
  <si>
    <t>Hj. St. Subaedah</t>
  </si>
  <si>
    <t>Tahun 2002, SMUS DDI</t>
  </si>
  <si>
    <t>06.091.082</t>
  </si>
  <si>
    <t>SUBURIAH</t>
  </si>
  <si>
    <t>Luyo</t>
  </si>
  <si>
    <t>Mambu</t>
  </si>
  <si>
    <t>Saharuddin</t>
  </si>
  <si>
    <t>Satija</t>
  </si>
  <si>
    <t>Tahun 2002, SMKN 1 T</t>
  </si>
  <si>
    <t>06.091.083</t>
  </si>
  <si>
    <t>SUARDI</t>
  </si>
  <si>
    <t>Sekka-sekka</t>
  </si>
  <si>
    <t>Karim</t>
  </si>
  <si>
    <t>Hama</t>
  </si>
  <si>
    <t>Tahun 2001, MAN Polm</t>
  </si>
  <si>
    <t>06.091.084</t>
  </si>
  <si>
    <t>JULIANA</t>
  </si>
  <si>
    <t>Kalimbua</t>
  </si>
  <si>
    <t>Desa Riso</t>
  </si>
  <si>
    <t>Banga</t>
  </si>
  <si>
    <t>Rabasia</t>
  </si>
  <si>
    <t>06.091.085</t>
  </si>
  <si>
    <t>SAHRIL NICA</t>
  </si>
  <si>
    <t>Kaondo-ondo</t>
  </si>
  <si>
    <t>Nica</t>
  </si>
  <si>
    <t>Kuliah</t>
  </si>
  <si>
    <t>06.091.086</t>
  </si>
  <si>
    <t>ASNAWI</t>
  </si>
  <si>
    <t>Tubbi</t>
  </si>
  <si>
    <t>BTN Maloga Polman</t>
  </si>
  <si>
    <t>Aminuddin</t>
  </si>
  <si>
    <t>Marubia</t>
  </si>
  <si>
    <t>Tahun 2003, D.2 IAIN</t>
  </si>
  <si>
    <t>06.091.087</t>
  </si>
  <si>
    <t>YUNUS</t>
  </si>
  <si>
    <t>Rappang</t>
  </si>
  <si>
    <t>Rappang Andau</t>
  </si>
  <si>
    <t>a c o Jahariah</t>
  </si>
  <si>
    <t>Tahun 2001, D.2 IAIN</t>
  </si>
  <si>
    <t>06.091.088</t>
  </si>
  <si>
    <t>Makombang</t>
  </si>
  <si>
    <t>Riso Tapango</t>
  </si>
  <si>
    <t>Tahun 2005, D.2 IAIN</t>
  </si>
  <si>
    <t>06.091.089</t>
  </si>
  <si>
    <t>PAHARUDDIN</t>
  </si>
  <si>
    <t>Rattekallang</t>
  </si>
  <si>
    <t>Tahun 2006, D.2 IAIN</t>
  </si>
  <si>
    <t>06.091.090</t>
  </si>
  <si>
    <t>Paredeang</t>
  </si>
  <si>
    <t>Saharuna</t>
  </si>
  <si>
    <t>Hasanah</t>
  </si>
  <si>
    <t>06.091.091</t>
  </si>
  <si>
    <t>MUH. ALWI H.</t>
  </si>
  <si>
    <t>Mammi</t>
  </si>
  <si>
    <t>Desa Mammi</t>
  </si>
  <si>
    <t>Abd.Khalik</t>
  </si>
  <si>
    <t>Nurbaya</t>
  </si>
  <si>
    <t>Tahun 2000, D.2 IAIN</t>
  </si>
  <si>
    <t>06.091.092</t>
  </si>
  <si>
    <t>BASRI BANDE</t>
  </si>
  <si>
    <t>Wonomulyo</t>
  </si>
  <si>
    <t>Bande</t>
  </si>
  <si>
    <t>Najamah</t>
  </si>
  <si>
    <t>Tahun 2002, D.2, IAI</t>
  </si>
  <si>
    <t>06.091.093</t>
  </si>
  <si>
    <t>NAHARUDDIN</t>
  </si>
  <si>
    <t>Campalagian</t>
  </si>
  <si>
    <t>Ibrahim</t>
  </si>
  <si>
    <t>St. Nur</t>
  </si>
  <si>
    <t>Tahun 2003, D.2 Unis</t>
  </si>
  <si>
    <t>06.091.094</t>
  </si>
  <si>
    <t>FIRDAUS</t>
  </si>
  <si>
    <t>Tinambung</t>
  </si>
  <si>
    <t>Hadir</t>
  </si>
  <si>
    <t>Sitti</t>
  </si>
  <si>
    <t>06.091.095</t>
  </si>
  <si>
    <t>MUH. NIZAR S.</t>
  </si>
  <si>
    <t>Sagena</t>
  </si>
  <si>
    <t>Swasta</t>
  </si>
  <si>
    <t>Rusdiah</t>
  </si>
  <si>
    <t>Tahun 2002, D.2 IAIN</t>
  </si>
  <si>
    <t>06.091.096</t>
  </si>
  <si>
    <t>HAERUDDIN NUR</t>
  </si>
  <si>
    <t>Kadeng</t>
  </si>
  <si>
    <t>Pens.</t>
  </si>
  <si>
    <t>Hudaiyah</t>
  </si>
  <si>
    <t>PU URT</t>
  </si>
  <si>
    <t>Thn 2002, IAIN Alaud</t>
  </si>
  <si>
    <t>06.091.097</t>
  </si>
  <si>
    <t>AIDAR</t>
  </si>
  <si>
    <t>Kebun Sari</t>
  </si>
  <si>
    <t>Makkombong</t>
  </si>
  <si>
    <t>Hj.St. Suhorah.</t>
  </si>
  <si>
    <t>Thn 2004, IAIN Alaud</t>
  </si>
  <si>
    <t>SPG</t>
  </si>
  <si>
    <t>06.091.098</t>
  </si>
  <si>
    <t>SITTI RIA</t>
  </si>
  <si>
    <t>Bulubengi</t>
  </si>
  <si>
    <t>Ambas</t>
  </si>
  <si>
    <t>Naisa</t>
  </si>
  <si>
    <t>Thn 2003, D.2, IAIN</t>
  </si>
  <si>
    <t>06.091.099</t>
  </si>
  <si>
    <t>SAMINA</t>
  </si>
  <si>
    <t>Bulu Bengi</t>
  </si>
  <si>
    <t>Sepang</t>
  </si>
  <si>
    <t>Bawi</t>
  </si>
  <si>
    <t>(Alm.) Maryam (Alm.)</t>
  </si>
  <si>
    <t>06.091.100</t>
  </si>
  <si>
    <t>HAMSIAH</t>
  </si>
  <si>
    <t>Campa</t>
  </si>
  <si>
    <t>Boka</t>
  </si>
  <si>
    <t>Rahamah</t>
  </si>
  <si>
    <t>Thn 2005, D.2, IAIN</t>
  </si>
  <si>
    <t>06.091.101</t>
  </si>
  <si>
    <t>NURAFNI</t>
  </si>
  <si>
    <t>Polewali</t>
  </si>
  <si>
    <t>H.M.Asruddin</t>
  </si>
  <si>
    <t>Hj.St.Aliyah</t>
  </si>
  <si>
    <t>D.3</t>
  </si>
  <si>
    <t>06.091.102</t>
  </si>
  <si>
    <t>NURSIAH</t>
  </si>
  <si>
    <t>Mapilli</t>
  </si>
  <si>
    <t>Jamaluddin</t>
  </si>
  <si>
    <t>Nurrahmah</t>
  </si>
  <si>
    <t>06.091.103</t>
  </si>
  <si>
    <t>RAHMANIA</t>
  </si>
  <si>
    <t>Tapua</t>
  </si>
  <si>
    <t>M.Ali</t>
  </si>
  <si>
    <t>Matang Mayarati</t>
  </si>
  <si>
    <t>06.091.104</t>
  </si>
  <si>
    <t>Polmas</t>
  </si>
  <si>
    <t>H.Jkalama</t>
  </si>
  <si>
    <t>Nurhayati</t>
  </si>
  <si>
    <t>06.091.105</t>
  </si>
  <si>
    <t>MASDALIAH</t>
  </si>
  <si>
    <t>Husain</t>
  </si>
  <si>
    <t>H ST. Maryam</t>
  </si>
  <si>
    <t>06.091.106</t>
  </si>
  <si>
    <t>Tapango</t>
  </si>
  <si>
    <t>M.Daud</t>
  </si>
  <si>
    <t>Munda</t>
  </si>
  <si>
    <t>06.091.107</t>
  </si>
  <si>
    <t>NURHANIAH</t>
  </si>
  <si>
    <t>H.Djamaluddin</t>
  </si>
  <si>
    <t>Hj. Rakhbiah</t>
  </si>
  <si>
    <t>Thn 2006, UIN Alaudd</t>
  </si>
  <si>
    <t>MTs</t>
  </si>
  <si>
    <t>06.091.108</t>
  </si>
  <si>
    <t>NURAENI</t>
  </si>
  <si>
    <t>Lampa</t>
  </si>
  <si>
    <t>M.Syagur</t>
  </si>
  <si>
    <t>Hj. Nurhadia</t>
  </si>
  <si>
    <t>06.091.109</t>
  </si>
  <si>
    <t>Nadam</t>
  </si>
  <si>
    <t>(ALM)</t>
  </si>
  <si>
    <t>Muna</t>
  </si>
  <si>
    <t>06.091.110</t>
  </si>
  <si>
    <t>LISNA AMELIAH</t>
  </si>
  <si>
    <t>H.Tabbu</t>
  </si>
  <si>
    <t>Hj. Hadarah</t>
  </si>
  <si>
    <t>06.091.111</t>
  </si>
  <si>
    <t>HASNAWATI</t>
  </si>
  <si>
    <t>H.M.Yakub</t>
  </si>
  <si>
    <t>Pens.PNS</t>
  </si>
  <si>
    <t>Hj.Rahman</t>
  </si>
  <si>
    <t>Thn 2003, D.2 STAI D</t>
  </si>
  <si>
    <t>06.091.112</t>
  </si>
  <si>
    <t>HUSNAENI</t>
  </si>
  <si>
    <t>Tiri</t>
  </si>
  <si>
    <t>Patima</t>
  </si>
  <si>
    <t>06.091.113</t>
  </si>
  <si>
    <t>MUSLIATI</t>
  </si>
  <si>
    <t>M.Campa</t>
  </si>
  <si>
    <t>(Alm) Nurmiah (Alm)</t>
  </si>
  <si>
    <t>06.091.114</t>
  </si>
  <si>
    <t>Mahmud</t>
  </si>
  <si>
    <t>06.091.115</t>
  </si>
  <si>
    <t>SALMAWATI</t>
  </si>
  <si>
    <t>Ugi Baru</t>
  </si>
  <si>
    <t>Saenong</t>
  </si>
  <si>
    <t>Hadijah</t>
  </si>
  <si>
    <t>Thn 2003, D.2, STAI</t>
  </si>
  <si>
    <t>06.091.116</t>
  </si>
  <si>
    <t>NARDAWATI</t>
  </si>
  <si>
    <t>06.091.117</t>
  </si>
  <si>
    <t>A H M A D S.</t>
  </si>
  <si>
    <t>Basirang</t>
  </si>
  <si>
    <t>Haeriah</t>
  </si>
  <si>
    <t>Tahun 1995, D.2 IAIN</t>
  </si>
  <si>
    <t>06.091.118</t>
  </si>
  <si>
    <t>HAMDANI</t>
  </si>
  <si>
    <t>M.Yunus</t>
  </si>
  <si>
    <t>Hasmah</t>
  </si>
  <si>
    <t>SPP</t>
  </si>
  <si>
    <t>06.091.119</t>
  </si>
  <si>
    <t>HADINANG</t>
  </si>
  <si>
    <t>Baharuddin</t>
  </si>
  <si>
    <t>Huraedah</t>
  </si>
  <si>
    <t>06.091.120</t>
  </si>
  <si>
    <t>Maila</t>
  </si>
  <si>
    <t>Sanawiyah</t>
  </si>
  <si>
    <t>06.091.121</t>
  </si>
  <si>
    <t>SUPRIADI</t>
  </si>
  <si>
    <t>Siaguga</t>
  </si>
  <si>
    <t>Hasianah</t>
  </si>
  <si>
    <t>06.091.122</t>
  </si>
  <si>
    <t>HERIANTI</t>
  </si>
  <si>
    <t>06.091.123</t>
  </si>
  <si>
    <t>06.091.124</t>
  </si>
  <si>
    <t>06.091.125</t>
  </si>
  <si>
    <t>MASNI A.</t>
  </si>
  <si>
    <t>Jl. Sila-sila Paredeang</t>
  </si>
  <si>
    <t>Ahmad</t>
  </si>
  <si>
    <t>U. Sitti L.</t>
  </si>
  <si>
    <t>06.091.126</t>
  </si>
  <si>
    <t>HAMKA  A.</t>
  </si>
  <si>
    <t>Petabangan</t>
  </si>
  <si>
    <t>Andi</t>
  </si>
  <si>
    <t>Baso Sitti Aminah</t>
  </si>
  <si>
    <t>06.091.127</t>
  </si>
  <si>
    <t>MASRIDA</t>
  </si>
  <si>
    <t>H.Suman</t>
  </si>
  <si>
    <t>Hj. Rahma</t>
  </si>
  <si>
    <t>06.091.128</t>
  </si>
  <si>
    <t>BASRI</t>
  </si>
  <si>
    <t>Taramanu</t>
  </si>
  <si>
    <t>Tahun 2003, MAS DDI</t>
  </si>
  <si>
    <t>06.091.129</t>
  </si>
  <si>
    <t>Jl. Sila-sila No. 108 Polman</t>
  </si>
  <si>
    <t>Kepang</t>
  </si>
  <si>
    <t>Nahara</t>
  </si>
  <si>
    <t>Tahun 2003, SMKN 1 T</t>
  </si>
  <si>
    <t>06.091.130</t>
  </si>
  <si>
    <t>HAERUDDIN</t>
  </si>
  <si>
    <t>Tappina</t>
  </si>
  <si>
    <t>Tappina, Mirring, Polman</t>
  </si>
  <si>
    <t>Hafid</t>
  </si>
  <si>
    <t>Hania</t>
  </si>
  <si>
    <t>06.091.131</t>
  </si>
  <si>
    <t>JAHARIAH</t>
  </si>
  <si>
    <t>Gowa</t>
  </si>
  <si>
    <t>Halijah</t>
  </si>
  <si>
    <t>Tahun 1997, MAN Polm</t>
  </si>
  <si>
    <t>06.091.132</t>
  </si>
  <si>
    <t>HAMKA I</t>
  </si>
  <si>
    <t>Lenggo</t>
  </si>
  <si>
    <t>Lenggo, Mapilli</t>
  </si>
  <si>
    <t>Imran</t>
  </si>
  <si>
    <t>06.091.133</t>
  </si>
  <si>
    <t>SALWA</t>
  </si>
  <si>
    <t>M.Yuseng</t>
  </si>
  <si>
    <t>Rabiah</t>
  </si>
  <si>
    <t>06.091.134</t>
  </si>
  <si>
    <t>KUMMAR A</t>
  </si>
  <si>
    <t>Cabulung</t>
  </si>
  <si>
    <t>Ca bulung, Ds. Buku</t>
  </si>
  <si>
    <t>Damarang</t>
  </si>
  <si>
    <t>Hadara</t>
  </si>
  <si>
    <t>Tahun 2000, D.2 GPAI</t>
  </si>
  <si>
    <t>06.091.135</t>
  </si>
  <si>
    <t>ULFAH MUJAHIDIN</t>
  </si>
  <si>
    <t>06.091.136</t>
  </si>
  <si>
    <t>NURSAM S.</t>
  </si>
  <si>
    <t>06.091.137</t>
  </si>
  <si>
    <t>MUSDALIFAH</t>
  </si>
  <si>
    <t>06.091.138</t>
  </si>
  <si>
    <t>KARIM</t>
  </si>
  <si>
    <t>06.091.139</t>
  </si>
  <si>
    <t>MARHUMAH</t>
  </si>
  <si>
    <t>Laeo</t>
  </si>
  <si>
    <t>06.091.140</t>
  </si>
  <si>
    <t>NURMIAH</t>
  </si>
  <si>
    <t>06.091.141</t>
  </si>
  <si>
    <t>NURJANNAH Y.</t>
  </si>
  <si>
    <t>06.091.142</t>
  </si>
  <si>
    <t>NURJANNAH A.</t>
  </si>
  <si>
    <t>06.091.143</t>
  </si>
  <si>
    <t>ANDI HARDIANGSAH</t>
  </si>
  <si>
    <t>06.091.144</t>
  </si>
  <si>
    <t>FITRIANA</t>
  </si>
  <si>
    <t>06.091.145</t>
  </si>
  <si>
    <t>ST. MANI</t>
  </si>
  <si>
    <t>06.091.146</t>
  </si>
  <si>
    <t>SUNUSI</t>
  </si>
  <si>
    <t>06.091.147</t>
  </si>
  <si>
    <t>RAODAH</t>
  </si>
  <si>
    <t>06.091.148</t>
  </si>
  <si>
    <t>KAMARUDDIN</t>
  </si>
  <si>
    <t>06.091.149</t>
  </si>
  <si>
    <t>HUSNI</t>
  </si>
  <si>
    <t>06.091.150</t>
  </si>
  <si>
    <t>HARIANAH</t>
  </si>
  <si>
    <t>06.091.151</t>
  </si>
  <si>
    <t>NURHAYATI AHMAD</t>
  </si>
  <si>
    <t>06.091.152</t>
  </si>
  <si>
    <t>AMIRUDDIN</t>
  </si>
  <si>
    <t>06.091.153</t>
  </si>
  <si>
    <t>MUSLIMIN</t>
  </si>
  <si>
    <t>06.091.154</t>
  </si>
  <si>
    <t>MASLIANAH</t>
  </si>
  <si>
    <t>06.091.155</t>
  </si>
  <si>
    <t>NURASIAH</t>
  </si>
  <si>
    <t>06.091.156</t>
  </si>
  <si>
    <t>ALUSWATI</t>
  </si>
  <si>
    <t>06.091.157</t>
  </si>
  <si>
    <t>MAULIDIAH</t>
  </si>
  <si>
    <t>Polman</t>
  </si>
  <si>
    <t>H.Ahmad</t>
  </si>
  <si>
    <t>G</t>
  </si>
  <si>
    <t>B. H.Sapinah</t>
  </si>
  <si>
    <t>u r u G u r u</t>
  </si>
  <si>
    <t>Tahun 1997, D2. IAIN</t>
  </si>
  <si>
    <t>S. Muda</t>
  </si>
  <si>
    <t>06.091.158</t>
  </si>
  <si>
    <t>HASANANG</t>
  </si>
  <si>
    <t>Matakali</t>
  </si>
  <si>
    <t>Saleh</t>
  </si>
  <si>
    <t>(Alm.) St. Anija (Alm.)</t>
  </si>
  <si>
    <t>Tahun 1998, D.2 IAIN</t>
  </si>
  <si>
    <t>06.091.159</t>
  </si>
  <si>
    <t>HJ. HALIMA</t>
  </si>
  <si>
    <t>Sidodadi</t>
  </si>
  <si>
    <t>Pelitakan</t>
  </si>
  <si>
    <t>Caumu Tasia</t>
  </si>
  <si>
    <t>06.091.160</t>
  </si>
  <si>
    <t>NASRAWATI</t>
  </si>
  <si>
    <t>Sappewali</t>
  </si>
  <si>
    <t>Suaeba (Alm.)</t>
  </si>
  <si>
    <t>06.091.161</t>
  </si>
  <si>
    <t>MUH. ARSYAD</t>
  </si>
  <si>
    <t>R I s o</t>
  </si>
  <si>
    <t>06.091.162</t>
  </si>
  <si>
    <t>HUKMA</t>
  </si>
  <si>
    <t>Rea Barat</t>
  </si>
  <si>
    <t>D.2 IAIN Makasar</t>
  </si>
  <si>
    <t>06.091.163</t>
  </si>
  <si>
    <t>RAHAYU</t>
  </si>
  <si>
    <t>H.Abd.Rahman</t>
  </si>
  <si>
    <t>Hj. U d a</t>
  </si>
  <si>
    <t>06.091.164</t>
  </si>
  <si>
    <t>HJ. NURMIAH</t>
  </si>
  <si>
    <t>06.091.165</t>
  </si>
  <si>
    <t>HUDABIYAH</t>
  </si>
  <si>
    <t>M.Yusuf</t>
  </si>
  <si>
    <t>Hapsah</t>
  </si>
  <si>
    <t>Tahun 1999, D.2 IAIN</t>
  </si>
  <si>
    <t>06.091.166</t>
  </si>
  <si>
    <t>ST. AMA</t>
  </si>
  <si>
    <t>Kamal</t>
  </si>
  <si>
    <t>Hamidah</t>
  </si>
  <si>
    <t>06.091.167</t>
  </si>
  <si>
    <t>DARMAWATI</t>
  </si>
  <si>
    <t>Zainuddin</t>
  </si>
  <si>
    <t>Yammara</t>
  </si>
  <si>
    <t>06.091.168</t>
  </si>
  <si>
    <t>NASARUDDIN</t>
  </si>
  <si>
    <t>Sonai</t>
  </si>
  <si>
    <t>ST. Hasnah</t>
  </si>
  <si>
    <t>06.091.169</t>
  </si>
  <si>
    <t>AHMAD S.</t>
  </si>
  <si>
    <t>06.091.170</t>
  </si>
  <si>
    <t>ROSLINA</t>
  </si>
  <si>
    <t>06.091.171</t>
  </si>
  <si>
    <t>HJ. MASKIAH</t>
  </si>
  <si>
    <t>H.Abd.Hafid</t>
  </si>
  <si>
    <t>Alm</t>
  </si>
  <si>
    <t>Hj.Jufriah</t>
  </si>
  <si>
    <t>06.091.172</t>
  </si>
  <si>
    <t>HJ. MARYAM</t>
  </si>
  <si>
    <t>Baeduri</t>
  </si>
  <si>
    <t>06.091.173</t>
  </si>
  <si>
    <t>BURAERA</t>
  </si>
  <si>
    <t>Samia</t>
  </si>
  <si>
    <t>06.091.174</t>
  </si>
  <si>
    <t>Mosso</t>
  </si>
  <si>
    <t>Bonne-bonne</t>
  </si>
  <si>
    <t>06.091.175</t>
  </si>
  <si>
    <t>M. SAID</t>
  </si>
  <si>
    <t>Alm.</t>
  </si>
  <si>
    <t>S. ((Alm.) St. Napiah</t>
  </si>
  <si>
    <t>06.091.176</t>
  </si>
  <si>
    <t>ZAINUDDIN</t>
  </si>
  <si>
    <t>Ramali</t>
  </si>
  <si>
    <t>Rahma</t>
  </si>
  <si>
    <t>06.091.177</t>
  </si>
  <si>
    <t>SUWARTI M</t>
  </si>
  <si>
    <t>06.091.178</t>
  </si>
  <si>
    <t>MAWAR RITA</t>
  </si>
  <si>
    <t>06.091.179</t>
  </si>
  <si>
    <t>NUR AZISAH</t>
  </si>
  <si>
    <t>06.091.180</t>
  </si>
  <si>
    <t>NURHAYATI</t>
  </si>
  <si>
    <t>2008</t>
  </si>
  <si>
    <t>06.091.181</t>
  </si>
  <si>
    <t>DERMAWAN</t>
  </si>
  <si>
    <t>06.092.001</t>
  </si>
  <si>
    <t>ASTRI PURNAMASARI</t>
  </si>
  <si>
    <t>Walimpong</t>
  </si>
  <si>
    <t>Jl. Bumi Harapan Soreang Parepare</t>
  </si>
  <si>
    <t>01002</t>
  </si>
  <si>
    <t>Semmang</t>
  </si>
  <si>
    <t>Kartini</t>
  </si>
  <si>
    <t>Tahun 2006,       MA</t>
  </si>
  <si>
    <t>06.092.002</t>
  </si>
  <si>
    <t>FADLIA</t>
  </si>
  <si>
    <t>Punnia</t>
  </si>
  <si>
    <t>Jl.Mesjid Punnia        -</t>
  </si>
  <si>
    <t>Liling</t>
  </si>
  <si>
    <t>Suriadi</t>
  </si>
  <si>
    <t>06.092.003</t>
  </si>
  <si>
    <t>ISMAIL</t>
  </si>
  <si>
    <t>Teteaji                  -</t>
  </si>
  <si>
    <t>H.Sofyan</t>
  </si>
  <si>
    <t>Hj. Muliyati</t>
  </si>
  <si>
    <t>Tahun 2006,</t>
  </si>
  <si>
    <t>06.092.004</t>
  </si>
  <si>
    <t>MUH.FAHMI IDRIS</t>
  </si>
  <si>
    <t>Dusun II Sudaedo Teteaji     -</t>
  </si>
  <si>
    <t>Idris</t>
  </si>
  <si>
    <t>Hasan Nurmia Hidding</t>
  </si>
  <si>
    <t>06.092.005</t>
  </si>
  <si>
    <t>NURHALIA</t>
  </si>
  <si>
    <t>Padakkalawa</t>
  </si>
  <si>
    <t>Jl. Poros Jampue No. 9 Pinrang          -</t>
  </si>
  <si>
    <t>+6281355959656</t>
  </si>
  <si>
    <t>MuH.Muzakkir</t>
  </si>
  <si>
    <t>Hj. St.Khadijah</t>
  </si>
  <si>
    <t>+6285255821695</t>
  </si>
  <si>
    <t>Tahun, 2006,</t>
  </si>
  <si>
    <t>06.092.006</t>
  </si>
  <si>
    <t>SABRI</t>
  </si>
  <si>
    <t>Purassangan</t>
  </si>
  <si>
    <t>Muh.Anas</t>
  </si>
  <si>
    <t>Tahun 2003, MA DDI B</t>
  </si>
  <si>
    <t>06.092.007</t>
  </si>
  <si>
    <t>SAIFULLAH</t>
  </si>
  <si>
    <t>Jl. Sumur Jodoh No.66 CempaE Parepare</t>
  </si>
  <si>
    <t>Pegawai</t>
  </si>
  <si>
    <t>Rosdiana</t>
  </si>
  <si>
    <t>Swasta URT</t>
  </si>
  <si>
    <t>Tahun 2001,</t>
  </si>
  <si>
    <t>06.092.008</t>
  </si>
  <si>
    <t>SUGIRMA</t>
  </si>
  <si>
    <t>Ralla</t>
  </si>
  <si>
    <t>Jl. Poros Pinrang  Suppa                   -</t>
  </si>
  <si>
    <t>Mustamin,</t>
  </si>
  <si>
    <t>S.Pd Dra.Hj.St.Korosiah</t>
  </si>
  <si>
    <t>Sarjana</t>
  </si>
  <si>
    <t>SYAMSUDDIN</t>
  </si>
  <si>
    <t>Baru-Baru Utara Pangkep.              -</t>
  </si>
  <si>
    <t>H.Hasanuddin</t>
  </si>
  <si>
    <t>St.Syrifah</t>
  </si>
  <si>
    <t>Tahun 2006, SMA Abdi</t>
  </si>
  <si>
    <t>06.092.010</t>
  </si>
  <si>
    <t>SYARKAWI</t>
  </si>
  <si>
    <t>Jampue</t>
  </si>
  <si>
    <t>Jampue Pinrang     -</t>
  </si>
  <si>
    <t>Muhtar</t>
  </si>
  <si>
    <t>Nurasia</t>
  </si>
  <si>
    <t>Tahun 2005,</t>
  </si>
  <si>
    <t>06.093.001</t>
  </si>
  <si>
    <t>HAMDANA</t>
  </si>
  <si>
    <t>Data</t>
  </si>
  <si>
    <t>Jl. Poros Pinrang Polmas</t>
  </si>
  <si>
    <t>Patuo</t>
  </si>
  <si>
    <t>Sappe</t>
  </si>
  <si>
    <t>Tahun 2005, SMAN 1 D</t>
  </si>
  <si>
    <t>06.093.002</t>
  </si>
  <si>
    <t>A. BUNGAWATI</t>
  </si>
  <si>
    <t>Sidrap</t>
  </si>
  <si>
    <t>Jl. Masjid Jabal Nur</t>
  </si>
  <si>
    <t>Sandang Andi Sennang</t>
  </si>
  <si>
    <t>(ibu)</t>
  </si>
  <si>
    <t>Tahun 2002, SMA PGRI</t>
  </si>
  <si>
    <t>06.093.003</t>
  </si>
  <si>
    <t>ABIDAH MIHROABILLAH</t>
  </si>
  <si>
    <t>Jl. Ahmad Yani Pinrang</t>
  </si>
  <si>
    <t>M.Rusli</t>
  </si>
  <si>
    <t>Najwati, BA</t>
  </si>
  <si>
    <t>06.093.004</t>
  </si>
  <si>
    <t>AKBAR B</t>
  </si>
  <si>
    <t>Massepe</t>
  </si>
  <si>
    <t>Jl. Poros Teteaji Amparita</t>
  </si>
  <si>
    <t>Tahun 2006, MA DDI K</t>
  </si>
  <si>
    <t>06.093.005</t>
  </si>
  <si>
    <t>AKHMADI</t>
  </si>
  <si>
    <t>Benteng</t>
  </si>
  <si>
    <t>Ismail</t>
  </si>
  <si>
    <t>Hj. Nara</t>
  </si>
  <si>
    <t>Tahun 2006, SMAN 1 P</t>
  </si>
  <si>
    <t>06.093.006</t>
  </si>
  <si>
    <t>AMIRAH</t>
  </si>
  <si>
    <t>Yaminas Noling</t>
  </si>
  <si>
    <t>Jl. Laupe, Kompl. SDN. 73 Parepare</t>
  </si>
  <si>
    <t>Syamsul</t>
  </si>
  <si>
    <t>BS St. Khadijah</t>
  </si>
  <si>
    <t>2005 SMA YPN Noling</t>
  </si>
  <si>
    <t>06.093.007</t>
  </si>
  <si>
    <t>DARJA MIHARJA</t>
  </si>
  <si>
    <t>Benteng Sidrap</t>
  </si>
  <si>
    <t>+6281342606058</t>
  </si>
  <si>
    <t>Muslimin</t>
  </si>
  <si>
    <t>Harniah</t>
  </si>
  <si>
    <t>2005 SMAS PPN Rahmat</t>
  </si>
  <si>
    <t>S1</t>
  </si>
  <si>
    <t>06.093.008</t>
  </si>
  <si>
    <t>Sekkang</t>
  </si>
  <si>
    <t>Usman</t>
  </si>
  <si>
    <t>Mardah</t>
  </si>
  <si>
    <t>2006 MAN Suli</t>
  </si>
  <si>
    <t>S1 S1</t>
  </si>
  <si>
    <t>06.093.009</t>
  </si>
  <si>
    <t>ERNI</t>
  </si>
  <si>
    <t>Batu-Batu</t>
  </si>
  <si>
    <t>Jl. Koramil 231</t>
  </si>
  <si>
    <t>Hj. Sirah</t>
  </si>
  <si>
    <t>2006, MAN Marioriawa</t>
  </si>
  <si>
    <t>06.093.010</t>
  </si>
  <si>
    <t>Kmp. Baru</t>
  </si>
  <si>
    <t>Jl. Jend. Ahmad Yani No. 4 Pinrang</t>
  </si>
  <si>
    <t>Tappe</t>
  </si>
  <si>
    <t>Maringala</t>
  </si>
  <si>
    <t>06.093.011</t>
  </si>
  <si>
    <t>Jekka</t>
  </si>
  <si>
    <t>Kadir Hasnah</t>
  </si>
  <si>
    <t>2006 SMAN 1 Sinjai S</t>
  </si>
  <si>
    <t>SR SD</t>
  </si>
  <si>
    <t>06.093.012</t>
  </si>
  <si>
    <t>HASTUTI</t>
  </si>
  <si>
    <t>Palipi</t>
  </si>
  <si>
    <t>BTN Pondok Indah, Blok G7, Sorenag</t>
  </si>
  <si>
    <t>Lundin</t>
  </si>
  <si>
    <t>Jubariah</t>
  </si>
  <si>
    <t>2003 SMAN 1 Sendana</t>
  </si>
  <si>
    <t>06.093.013</t>
  </si>
  <si>
    <t>IQBAL HAERIL TAHIR</t>
  </si>
  <si>
    <t>Jl. H.A. Arsyad</t>
  </si>
  <si>
    <t>MuH.Basri</t>
  </si>
  <si>
    <t>TNI</t>
  </si>
  <si>
    <t>Hanid Hartina</t>
  </si>
  <si>
    <t>Sarj. Muda</t>
  </si>
  <si>
    <t>06.093.014</t>
  </si>
  <si>
    <t>IRMAYANTI</t>
  </si>
  <si>
    <t>Silopo</t>
  </si>
  <si>
    <t>Jl. H. A. M. Arsyad 218, Soreang</t>
  </si>
  <si>
    <t>Hamiru</t>
  </si>
  <si>
    <t>Sati</t>
  </si>
  <si>
    <t>2005 SMAN 2 Polewali</t>
  </si>
  <si>
    <t>06.093.015</t>
  </si>
  <si>
    <t>KAMARIAH</t>
  </si>
  <si>
    <t>Soppeng</t>
  </si>
  <si>
    <t>Latappareng</t>
  </si>
  <si>
    <t>Mustam</t>
  </si>
  <si>
    <t>Luka</t>
  </si>
  <si>
    <t>SD URT</t>
  </si>
  <si>
    <t>2006, MAN Maririawa</t>
  </si>
  <si>
    <t>06.093.016</t>
  </si>
  <si>
    <t>KASMA</t>
  </si>
  <si>
    <t>Nunukan</t>
  </si>
  <si>
    <t>Jl. Hasanuddin, Nunukan</t>
  </si>
  <si>
    <t>Tamrin</t>
  </si>
  <si>
    <t>Siti</t>
  </si>
  <si>
    <t>Tahun 2006, SMAN 1 N</t>
  </si>
  <si>
    <t>06.093.017</t>
  </si>
  <si>
    <t>KASMAN</t>
  </si>
  <si>
    <t>Fatimah</t>
  </si>
  <si>
    <t>06.093.018</t>
  </si>
  <si>
    <t>KHAIRUDDIN</t>
  </si>
  <si>
    <t>Rahim</t>
  </si>
  <si>
    <t>Kep.</t>
  </si>
  <si>
    <t>Desa URT</t>
  </si>
  <si>
    <t>Tahun 2006, MAN 1 Pa</t>
  </si>
  <si>
    <t>MA</t>
  </si>
  <si>
    <t>06.093.019</t>
  </si>
  <si>
    <t>Chaeruddin</t>
  </si>
  <si>
    <t>Hj. Halima</t>
  </si>
  <si>
    <t>2006 MAN 2 Parepare</t>
  </si>
  <si>
    <t>06.093.020</t>
  </si>
  <si>
    <t>LINA JAMAIN</t>
  </si>
  <si>
    <t>Jl. Melati, Lrg. 1, No. 8</t>
  </si>
  <si>
    <t>Jamain</t>
  </si>
  <si>
    <t>Hasnah</t>
  </si>
  <si>
    <t>2004 SMAN 1 Pinrang</t>
  </si>
  <si>
    <t>06.093.021</t>
  </si>
  <si>
    <t>MIRNA KARTIKA</t>
  </si>
  <si>
    <t>St. Rohamna (alm.)</t>
  </si>
  <si>
    <t>2006 MA DDI Tellu Li</t>
  </si>
  <si>
    <t>SMK</t>
  </si>
  <si>
    <t>06.093.022</t>
  </si>
  <si>
    <t>MUHAMMAD IBRAHIM</t>
  </si>
  <si>
    <t>Attang Benteng</t>
  </si>
  <si>
    <t>Jl. M. Idris, Lajoa, Soppeng</t>
  </si>
  <si>
    <t>H.Kusman,</t>
  </si>
  <si>
    <t>L. Hartati</t>
  </si>
  <si>
    <t>2006 SMA IMMIM Makas</t>
  </si>
  <si>
    <t>06.093.023</t>
  </si>
  <si>
    <t>MUHAMMAD</t>
  </si>
  <si>
    <t>Kaloang</t>
  </si>
  <si>
    <t>Hapia</t>
  </si>
  <si>
    <t>2005,MA DDI Kaballan</t>
  </si>
  <si>
    <t>06.093.024</t>
  </si>
  <si>
    <t>NASRULLAH</t>
  </si>
  <si>
    <t>Kaluku</t>
  </si>
  <si>
    <t>BTN Timurama A2 No. 7</t>
  </si>
  <si>
    <t>M.Nasir</t>
  </si>
  <si>
    <t>Nurlaela</t>
  </si>
  <si>
    <t>2006, SMK Amsir I Pa</t>
  </si>
  <si>
    <t>06.093.025</t>
  </si>
  <si>
    <t>NURBAYANI</t>
  </si>
  <si>
    <t>Nuhung</t>
  </si>
  <si>
    <t>Jania</t>
  </si>
  <si>
    <t>06.093.026</t>
  </si>
  <si>
    <t>Barugae</t>
  </si>
  <si>
    <t>Mahidal</t>
  </si>
  <si>
    <t>Nahira</t>
  </si>
  <si>
    <t>2006, SMAN I Mattiro</t>
  </si>
  <si>
    <t>06.093.027</t>
  </si>
  <si>
    <t>SARNAWIAH</t>
  </si>
  <si>
    <t>Kajuanging</t>
  </si>
  <si>
    <t>Kajuangin, Pinrang</t>
  </si>
  <si>
    <t>Yodding</t>
  </si>
  <si>
    <t>Doudeng</t>
  </si>
  <si>
    <t>2004, MA DDI Enrekan</t>
  </si>
  <si>
    <t>06.093.028</t>
  </si>
  <si>
    <t>SINARTI S.</t>
  </si>
  <si>
    <t>Jl. KH. Ahmad Dahlan Enrekang</t>
  </si>
  <si>
    <t>Syaharuddin</t>
  </si>
  <si>
    <t>Tahun 2005, SMAN 1 E</t>
  </si>
  <si>
    <t>06.093.029</t>
  </si>
  <si>
    <t>AMIRUDDIN S.</t>
  </si>
  <si>
    <t>Alecalimpo</t>
  </si>
  <si>
    <t>Sa</t>
  </si>
  <si>
    <t>da Nodi</t>
  </si>
  <si>
    <t>2006, SMAN 2 Pinrang</t>
  </si>
  <si>
    <t>06.093.030</t>
  </si>
  <si>
    <t>FITRIANI D.</t>
  </si>
  <si>
    <t>Langnga</t>
  </si>
  <si>
    <t>Darwis</t>
  </si>
  <si>
    <t>Bania</t>
  </si>
  <si>
    <t>Tambak URT</t>
  </si>
  <si>
    <t>Tahun 2005, SMAN 1 M</t>
  </si>
  <si>
    <t>06.093.031</t>
  </si>
  <si>
    <t>HARLIA</t>
  </si>
  <si>
    <t>Ponpes DDI Parepare</t>
  </si>
  <si>
    <t>Aburaera</t>
  </si>
  <si>
    <t>Samsia</t>
  </si>
  <si>
    <t>2006, SMA I Wotu</t>
  </si>
  <si>
    <t>06.093.032</t>
  </si>
  <si>
    <t>M.N. JAMALIA</t>
  </si>
  <si>
    <t>Jl. Jnd. Sudirman Sidrap</t>
  </si>
  <si>
    <t>+6281242069975</t>
  </si>
  <si>
    <t>Mursal</t>
  </si>
  <si>
    <t>Polisi</t>
  </si>
  <si>
    <t>Ni ma Nawawi</t>
  </si>
  <si>
    <t>+6281355703455</t>
  </si>
  <si>
    <t>2006, SMAN I Pangsid</t>
  </si>
  <si>
    <t>06.093.033</t>
  </si>
  <si>
    <t>MUH. AFRIZAL ARIF</t>
  </si>
  <si>
    <t>Mapane</t>
  </si>
  <si>
    <t>Jl. Bakaru Tuppu Pinrang</t>
  </si>
  <si>
    <t>MuH.Arif</t>
  </si>
  <si>
    <t>S. St. Rafika</t>
  </si>
  <si>
    <t>Tahun 2006, MA Al-Ba</t>
  </si>
  <si>
    <t>06.093.034</t>
  </si>
  <si>
    <t>MUHAMMAD SUYUTI</t>
  </si>
  <si>
    <t>Bacukiki Batulappa, Pinrang</t>
  </si>
  <si>
    <t>H.Hamka,</t>
  </si>
  <si>
    <t>A Ma.Pd Hj. Rusmiati</t>
  </si>
  <si>
    <t>2006, SMAN I Patampa</t>
  </si>
  <si>
    <t>D3</t>
  </si>
  <si>
    <t>06.093.035</t>
  </si>
  <si>
    <t>MUHAMMAH NUR</t>
  </si>
  <si>
    <t>Waetuoe, Jampue</t>
  </si>
  <si>
    <t>HJ. Asia</t>
  </si>
  <si>
    <t>06.093.036</t>
  </si>
  <si>
    <t>MURSYIDAH</t>
  </si>
  <si>
    <t>Lombona</t>
  </si>
  <si>
    <t>Muhsin</t>
  </si>
  <si>
    <t>St. Maryam D</t>
  </si>
  <si>
    <t>2006, MA DDI Lambona</t>
  </si>
  <si>
    <t>MI</t>
  </si>
  <si>
    <t>06.093.037</t>
  </si>
  <si>
    <t>MUSDALIFAH NURFI</t>
  </si>
  <si>
    <t>Jl.H. A. Makkulau</t>
  </si>
  <si>
    <t>Firdaus</t>
  </si>
  <si>
    <t>Kepsek</t>
  </si>
  <si>
    <t>S, SE Hj. Nursiah</t>
  </si>
  <si>
    <t>06.093.038</t>
  </si>
  <si>
    <t>NAHDIAH</t>
  </si>
  <si>
    <t>Jl. Laupe Parepare</t>
  </si>
  <si>
    <t>Asy</t>
  </si>
  <si>
    <t>ad Parida</t>
  </si>
  <si>
    <t>2006, MA Attaqwa Jam</t>
  </si>
  <si>
    <t>06.093.040</t>
  </si>
  <si>
    <t>NURHARTATI</t>
  </si>
  <si>
    <t>Jl. Merpati Benteng</t>
  </si>
  <si>
    <t>Salihu</t>
  </si>
  <si>
    <t>Jani</t>
  </si>
  <si>
    <t>06.093.041</t>
  </si>
  <si>
    <t>NURLAILAH</t>
  </si>
  <si>
    <t>Bojo</t>
  </si>
  <si>
    <t>Drs.Abbas</t>
  </si>
  <si>
    <t>P., M.Ag. Mardayah</t>
  </si>
  <si>
    <t>S.2</t>
  </si>
  <si>
    <t>06.093.042</t>
  </si>
  <si>
    <t>+6281241391396</t>
  </si>
  <si>
    <t>Basri</t>
  </si>
  <si>
    <t>Mina</t>
  </si>
  <si>
    <t>2006, MA DDI Tellu L</t>
  </si>
  <si>
    <t>06.093.043</t>
  </si>
  <si>
    <t>ROSDIANA</t>
  </si>
  <si>
    <t>Amola</t>
  </si>
  <si>
    <t>Jl. H. M. Arsyad, 218 Soreang</t>
  </si>
  <si>
    <t>Abbas</t>
  </si>
  <si>
    <t>H.Lewai Nurmala</t>
  </si>
  <si>
    <t>2005, SMAN 1 Lembang</t>
  </si>
  <si>
    <t>D2</t>
  </si>
  <si>
    <t>06.093.044</t>
  </si>
  <si>
    <t>ROSNAENI</t>
  </si>
  <si>
    <t>BTN Pondok Indah, Blok G7, Soreang</t>
  </si>
  <si>
    <t>Ramli</t>
  </si>
  <si>
    <t>Harbia</t>
  </si>
  <si>
    <t>2005, MA DDI Banua</t>
  </si>
  <si>
    <t>06.093.045</t>
  </si>
  <si>
    <t>SAHARA</t>
  </si>
  <si>
    <t>Lasape</t>
  </si>
  <si>
    <t>Arifin</t>
  </si>
  <si>
    <t>Banong</t>
  </si>
  <si>
    <t>2006, MAN Tual</t>
  </si>
  <si>
    <t>06.093.046</t>
  </si>
  <si>
    <t>SAFRIANY</t>
  </si>
  <si>
    <t>Palanro</t>
  </si>
  <si>
    <t>Jl. Veteran No. 20 Palanro</t>
  </si>
  <si>
    <t>Reni</t>
  </si>
  <si>
    <t>Tahun 2006, SMAN 1 M</t>
  </si>
  <si>
    <t>06.093.047</t>
  </si>
  <si>
    <t>SOPYAN</t>
  </si>
  <si>
    <t>Batukarampuang</t>
  </si>
  <si>
    <t>BTN Pondok Indah G/7, Soreang</t>
  </si>
  <si>
    <t>Haluddin</t>
  </si>
  <si>
    <t>Nurdina</t>
  </si>
  <si>
    <t>2006, MA DDI Topoyo</t>
  </si>
  <si>
    <t>06.093.048</t>
  </si>
  <si>
    <t>SUARNI</t>
  </si>
  <si>
    <t>AdamaE</t>
  </si>
  <si>
    <t>Sopir</t>
  </si>
  <si>
    <t>Kasma</t>
  </si>
  <si>
    <t>06.093.049</t>
  </si>
  <si>
    <t>SUNARTI</t>
  </si>
  <si>
    <t>Palipi, Majene</t>
  </si>
  <si>
    <t>MuH.Talib</t>
  </si>
  <si>
    <t>Nur Desi</t>
  </si>
  <si>
    <t>2005, SMAN 1 Sendana</t>
  </si>
  <si>
    <t>06.093.050</t>
  </si>
  <si>
    <t>SURIANTI</t>
  </si>
  <si>
    <t>Toe</t>
  </si>
  <si>
    <t>Aressie</t>
  </si>
  <si>
    <t>Nohong</t>
  </si>
  <si>
    <t>2005, SMAN 2 Pinrang</t>
  </si>
  <si>
    <t>06.093.051</t>
  </si>
  <si>
    <t>ANDI KARMILA, K</t>
  </si>
  <si>
    <t>Uluale</t>
  </si>
  <si>
    <t>Jl. Jend.Sudirman No.237 Parepare</t>
  </si>
  <si>
    <t>ANDI</t>
  </si>
  <si>
    <t>KADA AMIRAH</t>
  </si>
  <si>
    <t>2005 SMA NEGERI 1 WA</t>
  </si>
  <si>
    <t>06.093.052</t>
  </si>
  <si>
    <t>ANDI  WIDYAWATI</t>
  </si>
  <si>
    <t>Jayapura</t>
  </si>
  <si>
    <t>Jl. Karyawan, Pangkajene</t>
  </si>
  <si>
    <t>Yoddin Munirah</t>
  </si>
  <si>
    <t>2006 SMA NEGERI 1 WA</t>
  </si>
  <si>
    <t>06.093.053</t>
  </si>
  <si>
    <t>ARIYANTI MAKMUR</t>
  </si>
  <si>
    <t>Jl. Dr. Samratulangi</t>
  </si>
  <si>
    <t>H.Makmur</t>
  </si>
  <si>
    <t>Karyawan</t>
  </si>
  <si>
    <t>Yusuf Hj. Sikati</t>
  </si>
  <si>
    <t>2006 SMA NEGERI 1 PA</t>
  </si>
  <si>
    <t>06.093.054</t>
  </si>
  <si>
    <t>DEWI PURNAMASARI</t>
  </si>
  <si>
    <t>Jl. Andi Sulolipu,   No. 26</t>
  </si>
  <si>
    <t>Mustajibu</t>
  </si>
  <si>
    <t>PTK</t>
  </si>
  <si>
    <t>2006  SMAN 1 Pangsid</t>
  </si>
  <si>
    <t>SLTA</t>
  </si>
  <si>
    <t>06.093.055</t>
  </si>
  <si>
    <t>ADI SUPRATMAN</t>
  </si>
  <si>
    <t>06.093.056</t>
  </si>
  <si>
    <t>EDY ABBAS</t>
  </si>
  <si>
    <t>Allakuang</t>
  </si>
  <si>
    <t>Alakuang</t>
  </si>
  <si>
    <t>Canni</t>
  </si>
  <si>
    <t>2006 SMAN 1 Pangsid</t>
  </si>
  <si>
    <t>06.093.057</t>
  </si>
  <si>
    <t>BTN Arawa</t>
  </si>
  <si>
    <t>Murni</t>
  </si>
  <si>
    <t>2005 SMAN 1 Watangpu</t>
  </si>
  <si>
    <t>06.093.058</t>
  </si>
  <si>
    <t>FATIMAH NUR</t>
  </si>
  <si>
    <t>Jl. Jend. Sudirman, No. 42</t>
  </si>
  <si>
    <t>M.Nur</t>
  </si>
  <si>
    <t>Ali Paidah</t>
  </si>
  <si>
    <t>2000, SMAN 1 Pangsid</t>
  </si>
  <si>
    <t>S.</t>
  </si>
  <si>
    <t>Muda SD</t>
  </si>
  <si>
    <t>06.093.059</t>
  </si>
  <si>
    <t>HASBULLAH</t>
  </si>
  <si>
    <t>Pakenya</t>
  </si>
  <si>
    <t>Jl. Manunggal 02, Pakenya</t>
  </si>
  <si>
    <t>M.Nawir</t>
  </si>
  <si>
    <t>Normah</t>
  </si>
  <si>
    <t>2006, SMAN 1 Pangsid</t>
  </si>
  <si>
    <t>06.093.060</t>
  </si>
  <si>
    <t>HENRYANI</t>
  </si>
  <si>
    <t>Pangkaejene, Sidrap</t>
  </si>
  <si>
    <t>MuH.Yasin</t>
  </si>
  <si>
    <t>Hj. Halijah</t>
  </si>
  <si>
    <t>2005, SMAN 2 Polewal</t>
  </si>
  <si>
    <t>06.093.061</t>
  </si>
  <si>
    <t>HERMIANTI</t>
  </si>
  <si>
    <t>Datae</t>
  </si>
  <si>
    <t>Jl. Daeng Pasewang</t>
  </si>
  <si>
    <t>Herman</t>
  </si>
  <si>
    <t>Jamilah</t>
  </si>
  <si>
    <t>2006, SMAN 1 Watang</t>
  </si>
  <si>
    <t>06.093.062</t>
  </si>
  <si>
    <t>INDAH YANTI</t>
  </si>
  <si>
    <t>Jl. Ressang, No. 34</t>
  </si>
  <si>
    <t>Mallatifian</t>
  </si>
  <si>
    <t>Intan</t>
  </si>
  <si>
    <t>06.093.063</t>
  </si>
  <si>
    <t>IDAYANTI</t>
  </si>
  <si>
    <t>Takkalasi</t>
  </si>
  <si>
    <t>Desa Takkalasi</t>
  </si>
  <si>
    <t>Rosdianah</t>
  </si>
  <si>
    <t>2006, SMKN 1 Sidenre</t>
  </si>
  <si>
    <t>06.093.065</t>
  </si>
  <si>
    <t>KARTIANI</t>
  </si>
  <si>
    <t>Lakessi</t>
  </si>
  <si>
    <t>Le</t>
  </si>
  <si>
    <t>Beddu I Kuma</t>
  </si>
  <si>
    <t>1993, SMAN 1 Pangsid</t>
  </si>
  <si>
    <t>06.093.066</t>
  </si>
  <si>
    <t>Jl. Slt. Hasanuddin, No. 580</t>
  </si>
  <si>
    <t>H.Alimuddin</t>
  </si>
  <si>
    <t>Hj. Mustiara</t>
  </si>
  <si>
    <t>06.093.067</t>
  </si>
  <si>
    <t>MARLINA</t>
  </si>
  <si>
    <t>LJl. Lanto Daeng Pasewang</t>
  </si>
  <si>
    <t>Mustaking</t>
  </si>
  <si>
    <t>Mariama</t>
  </si>
  <si>
    <t>2006, SMAN 1Watang P</t>
  </si>
  <si>
    <t>06.093.068</t>
  </si>
  <si>
    <t>MARSA</t>
  </si>
  <si>
    <t>Wettee</t>
  </si>
  <si>
    <t>Aspol</t>
  </si>
  <si>
    <t>Maming</t>
  </si>
  <si>
    <t>Angg.</t>
  </si>
  <si>
    <t>Hj. Niyar</t>
  </si>
  <si>
    <t>POLRI Wiraswast</t>
  </si>
  <si>
    <t>06.093.069</t>
  </si>
  <si>
    <t>MUHAMMAD FARIED WADJEDY</t>
  </si>
  <si>
    <t>Labakkang</t>
  </si>
  <si>
    <t>Jl. Masjid Agung</t>
  </si>
  <si>
    <t>H.Asnawi</t>
  </si>
  <si>
    <t>Hj. Rutbatiyah</t>
  </si>
  <si>
    <t>2005, SMAN 1 Pangkaj</t>
  </si>
  <si>
    <t>06.093.070</t>
  </si>
  <si>
    <t>MUHAMMAD KADIR</t>
  </si>
  <si>
    <t>Jl. Jendral Sudirman No. 248</t>
  </si>
  <si>
    <t>H.Azis</t>
  </si>
  <si>
    <t>Mangil Hj. Rasidah</t>
  </si>
  <si>
    <t>2006, SMAN 2 Moutong</t>
  </si>
  <si>
    <t>06.093.071</t>
  </si>
  <si>
    <t>NASRIANI</t>
  </si>
  <si>
    <t>H.Nasrullah</t>
  </si>
  <si>
    <t>Hj. Rahanong</t>
  </si>
  <si>
    <t>2004, SMKN 1 Sidrap</t>
  </si>
  <si>
    <t>06.093.072</t>
  </si>
  <si>
    <t>NASRIANI ABDULLAH</t>
  </si>
  <si>
    <t>Jl. Poros Rappang Kanie</t>
  </si>
  <si>
    <t>Abdollah</t>
  </si>
  <si>
    <t>2003, SMKN 1 Pancari</t>
  </si>
  <si>
    <t>06.093.073</t>
  </si>
  <si>
    <t>NASRUL</t>
  </si>
  <si>
    <t>Latief</t>
  </si>
  <si>
    <t>Sarika</t>
  </si>
  <si>
    <t>06.093.074</t>
  </si>
  <si>
    <t>NINING ARDIYANTI</t>
  </si>
  <si>
    <t>Jl. Ganggawa, No. 133 A</t>
  </si>
  <si>
    <t>Bulkin</t>
  </si>
  <si>
    <t>Murad Fajri Turiah, T.</t>
  </si>
  <si>
    <t>1999, SMAN 1 Pangsid</t>
  </si>
  <si>
    <t>06.093.075</t>
  </si>
  <si>
    <t>NURDIANA AYUNINGTYAS</t>
  </si>
  <si>
    <t>Jl. Singa, No. 1, Pangkajene</t>
  </si>
  <si>
    <t>M.Ilyas,</t>
  </si>
  <si>
    <t>B. Abbasia</t>
  </si>
  <si>
    <t>06.093.076</t>
  </si>
  <si>
    <t>NURWANA</t>
  </si>
  <si>
    <t>Jl. Jend. Sudirman, No. 254</t>
  </si>
  <si>
    <t>Gonggong Hj. Nursiah</t>
  </si>
  <si>
    <t>1999, SMKN 1 Sidenre</t>
  </si>
  <si>
    <t>06.093.077</t>
  </si>
  <si>
    <t>Wajo</t>
  </si>
  <si>
    <t>Jl. A. Noni, Pangkajene</t>
  </si>
  <si>
    <t>Muhammat</t>
  </si>
  <si>
    <t>Said St. Nasira</t>
  </si>
  <si>
    <t>SD SD</t>
  </si>
  <si>
    <t>06.093.078</t>
  </si>
  <si>
    <t>RASNA</t>
  </si>
  <si>
    <t>Jl. H. M. Kitab Tanete</t>
  </si>
  <si>
    <t>Abd.Rahman</t>
  </si>
  <si>
    <t>06.093.079</t>
  </si>
  <si>
    <t>RIZAL UMAMI</t>
  </si>
  <si>
    <t>Salo Mailori</t>
  </si>
  <si>
    <t>Hasana</t>
  </si>
  <si>
    <t>06.093.080</t>
  </si>
  <si>
    <t>RISMAYANTI</t>
  </si>
  <si>
    <t>Jl. A. Haseng, No. 9 Pangkajene</t>
  </si>
  <si>
    <t>Hambali</t>
  </si>
  <si>
    <t>Hj. Yupe, M.</t>
  </si>
  <si>
    <t>2003, SMAN 1 Pangsid</t>
  </si>
  <si>
    <t>06.093.081</t>
  </si>
  <si>
    <t>RUSLI KASENG</t>
  </si>
  <si>
    <t>Jl. HOS. Cokroaminoto Sidrap</t>
  </si>
  <si>
    <t>Kaseng</t>
  </si>
  <si>
    <t>2005, SMAN 1 Watang</t>
  </si>
  <si>
    <t>06.093.082</t>
  </si>
  <si>
    <t>SURYANI</t>
  </si>
  <si>
    <t>06.093.083</t>
  </si>
  <si>
    <t>SYUKRA RAHMAN</t>
  </si>
  <si>
    <t>Oangkajene</t>
  </si>
  <si>
    <t>Jl. Jend. Sudirman, No. 62 A</t>
  </si>
  <si>
    <t>Pensiun</t>
  </si>
  <si>
    <t>Hj. Suhra Amin</t>
  </si>
  <si>
    <t>PT. Pertani URT</t>
  </si>
  <si>
    <t>2005, SMAN 1 Pangsid</t>
  </si>
  <si>
    <t>06.093.084</t>
  </si>
  <si>
    <t>ZAKIYAH</t>
  </si>
  <si>
    <t>Jl. Ganggawa, No. 108, Pangsid</t>
  </si>
  <si>
    <t>Sutte Rahma Mahmud</t>
  </si>
  <si>
    <t>2004, SMAN 1 Pangsid</t>
  </si>
  <si>
    <t>06.093.085</t>
  </si>
  <si>
    <t>ABIDIN</t>
  </si>
  <si>
    <t>Pesapoang</t>
  </si>
  <si>
    <t>Haseng</t>
  </si>
  <si>
    <t>Nurjanna</t>
  </si>
  <si>
    <t>2006, MA BPII Pamboa</t>
  </si>
  <si>
    <t>06.093.086</t>
  </si>
  <si>
    <t>A NSHAR</t>
  </si>
  <si>
    <t>Napo</t>
  </si>
  <si>
    <t>Limboro, Mandar</t>
  </si>
  <si>
    <t>Anwar</t>
  </si>
  <si>
    <t>Harapiah</t>
  </si>
  <si>
    <t>2006, MA DDI Tinambu</t>
  </si>
  <si>
    <t>PGSD</t>
  </si>
  <si>
    <t>06.093.087</t>
  </si>
  <si>
    <t>ARBAN</t>
  </si>
  <si>
    <t>Kampung Baru</t>
  </si>
  <si>
    <t>Johari</t>
  </si>
  <si>
    <t>Hasbia</t>
  </si>
  <si>
    <t>06.093.088</t>
  </si>
  <si>
    <t>ASWIR</t>
  </si>
  <si>
    <t>Tanjung Seloka</t>
  </si>
  <si>
    <t>Tanjung Seloka, Kalsel</t>
  </si>
  <si>
    <t>Kary.</t>
  </si>
  <si>
    <t>Azis Nuruwiah</t>
  </si>
  <si>
    <t>2006, SMAN 2 Majene</t>
  </si>
  <si>
    <t>06.093.089</t>
  </si>
  <si>
    <t>FADILA</t>
  </si>
  <si>
    <t>Palece</t>
  </si>
  <si>
    <t>(alm.) Halima</t>
  </si>
  <si>
    <t>2005, SMKN 1 Majene</t>
  </si>
  <si>
    <t>06.093.090</t>
  </si>
  <si>
    <t>FITRIANI, A</t>
  </si>
  <si>
    <t>PAMBOANG</t>
  </si>
  <si>
    <t>2006, SMK I MAJENE</t>
  </si>
  <si>
    <t>06.093.091</t>
  </si>
  <si>
    <t>FITRIANI N.</t>
  </si>
  <si>
    <t>Pamboang</t>
  </si>
  <si>
    <t>PESAPOANG</t>
  </si>
  <si>
    <t>2004, SMA I PAMBOANG</t>
  </si>
  <si>
    <t>06.093.092</t>
  </si>
  <si>
    <t>HARLIANA J.</t>
  </si>
  <si>
    <t>Jl. Veteran, Pamboang</t>
  </si>
  <si>
    <t>Tukang</t>
  </si>
  <si>
    <t>Hawang</t>
  </si>
  <si>
    <t>Kayu URT</t>
  </si>
  <si>
    <t>2006, SMAN 1 Pamboan</t>
  </si>
  <si>
    <t>06.093.093</t>
  </si>
  <si>
    <t>HASANUDDIN</t>
  </si>
  <si>
    <t>Paropo</t>
  </si>
  <si>
    <t>Hasna</t>
  </si>
  <si>
    <t>2006, SMAN 1 Majene</t>
  </si>
  <si>
    <t>06.093.094</t>
  </si>
  <si>
    <t>HERMINA MUSTAFA</t>
  </si>
  <si>
    <t>Mustafa</t>
  </si>
  <si>
    <t>2006, SMA Paket C</t>
  </si>
  <si>
    <t>06.093.095</t>
  </si>
  <si>
    <t>HERWIN</t>
  </si>
  <si>
    <t>Tatakko</t>
  </si>
  <si>
    <t>Bahtiar</t>
  </si>
  <si>
    <t>Zainab</t>
  </si>
  <si>
    <t>2003, SMKN 1 Rangas</t>
  </si>
  <si>
    <t>06.093.096</t>
  </si>
  <si>
    <t>HIJRAH</t>
  </si>
  <si>
    <t>Salewang</t>
  </si>
  <si>
    <t>+6281241506201</t>
  </si>
  <si>
    <t>Gur</t>
  </si>
  <si>
    <t>06.093.097</t>
  </si>
  <si>
    <t>IRFAN YUSUF</t>
  </si>
  <si>
    <t>Lamase</t>
  </si>
  <si>
    <t>La mase</t>
  </si>
  <si>
    <t>MuH.Yusuf</t>
  </si>
  <si>
    <t>Pasah</t>
  </si>
  <si>
    <t>06.093.098</t>
  </si>
  <si>
    <t>IRMAWATI YUNUS</t>
  </si>
  <si>
    <t>Jl. Pendidikan, No. 10 Pamboang</t>
  </si>
  <si>
    <t>MuH.Yunus</t>
  </si>
  <si>
    <t>Mansuri B.</t>
  </si>
  <si>
    <t>06.093.099</t>
  </si>
  <si>
    <t>JIRANA</t>
  </si>
  <si>
    <t>Pa giling</t>
  </si>
  <si>
    <t>Bustan</t>
  </si>
  <si>
    <t>Bas</t>
  </si>
  <si>
    <t>Marmina</t>
  </si>
  <si>
    <t>Kapal URT</t>
  </si>
  <si>
    <t>2006, SMKN 1 Tinambu</t>
  </si>
  <si>
    <t>MTS</t>
  </si>
  <si>
    <t>06.093.100</t>
  </si>
  <si>
    <t>JUNARDI</t>
  </si>
  <si>
    <t>Hanusia</t>
  </si>
  <si>
    <t>Dewi</t>
  </si>
  <si>
    <t>06.093.101</t>
  </si>
  <si>
    <t>LUKMANUDDIN</t>
  </si>
  <si>
    <t>Jl. Lanto Daeng Pasewang Pakkola</t>
  </si>
  <si>
    <t>Husman</t>
  </si>
  <si>
    <t>Ummi</t>
  </si>
  <si>
    <t>2005, Man Majene</t>
  </si>
  <si>
    <t>06.093.102</t>
  </si>
  <si>
    <t>MASDAR</t>
  </si>
  <si>
    <t>Pesuloang</t>
  </si>
  <si>
    <t>Maputi, Sulteng</t>
  </si>
  <si>
    <t>MuH.Yamin</t>
  </si>
  <si>
    <t>Nuriyah</t>
  </si>
  <si>
    <t>06.093.103</t>
  </si>
  <si>
    <t>MASHURI</t>
  </si>
  <si>
    <t>Waigamo</t>
  </si>
  <si>
    <t>Midang, Labuang Kota</t>
  </si>
  <si>
    <t>Tasser</t>
  </si>
  <si>
    <t>Nurma</t>
  </si>
  <si>
    <t>2006, SMA al-Bayan M</t>
  </si>
  <si>
    <t>06.093.104</t>
  </si>
  <si>
    <t>MASITA</t>
  </si>
  <si>
    <t>Limboro</t>
  </si>
  <si>
    <t>Jl. Poror Tinambung, Tuttallu No. 15.</t>
  </si>
  <si>
    <t>Penggarap</t>
  </si>
  <si>
    <t>Motti</t>
  </si>
  <si>
    <t>2006, SMAN 1 Tinambu</t>
  </si>
  <si>
    <t>06.093.105</t>
  </si>
  <si>
    <t>MASLIAH</t>
  </si>
  <si>
    <t>Djalaluddin</t>
  </si>
  <si>
    <t>Saleh St. Johar</t>
  </si>
  <si>
    <t>1997, SMAn 1 Majene</t>
  </si>
  <si>
    <t>06.093.106</t>
  </si>
  <si>
    <t>MIRNASARI</t>
  </si>
  <si>
    <t>Leppe</t>
  </si>
  <si>
    <t>Mahmuddin</t>
  </si>
  <si>
    <t>Rosmini</t>
  </si>
  <si>
    <t>2006, SMAn 1 Majene</t>
  </si>
  <si>
    <t>06.093.107</t>
  </si>
  <si>
    <t>MIFTAHUL HAQ</t>
  </si>
  <si>
    <t>Sepabatu</t>
  </si>
  <si>
    <t>MuH.Tahir</t>
  </si>
  <si>
    <t>Razak St. Amani</t>
  </si>
  <si>
    <t>06.093.108</t>
  </si>
  <si>
    <t>MUHAMMAD ARSYAD</t>
  </si>
  <si>
    <t>Lemosusu</t>
  </si>
  <si>
    <t>Hawu</t>
  </si>
  <si>
    <t>(alm.) Napia</t>
  </si>
  <si>
    <t>2006, MA DDI TInambu</t>
  </si>
  <si>
    <t>06.093.109</t>
  </si>
  <si>
    <t>MUH. SALEH</t>
  </si>
  <si>
    <t>Poniang</t>
  </si>
  <si>
    <t>Asmawi</t>
  </si>
  <si>
    <t>Hasliang</t>
  </si>
  <si>
    <t>2006, MA DDI Banua</t>
  </si>
  <si>
    <t>06.093.110</t>
  </si>
  <si>
    <t>NUR ASIAH</t>
  </si>
  <si>
    <t>Pulau Kerasiang</t>
  </si>
  <si>
    <t>Kalsel</t>
  </si>
  <si>
    <t>Sunnia</t>
  </si>
  <si>
    <t>Nur Hasanah</t>
  </si>
  <si>
    <t>2006, Man Majene</t>
  </si>
  <si>
    <t>06.093.111</t>
  </si>
  <si>
    <t>NURIYANI</t>
  </si>
  <si>
    <t>Jl. RA. Kartini</t>
  </si>
  <si>
    <t>Abd.Rasyid</t>
  </si>
  <si>
    <t>06.093.112</t>
  </si>
  <si>
    <t>NURLIAH</t>
  </si>
  <si>
    <t>bari St. Bone (alm.)</t>
  </si>
  <si>
    <t>06.093.113</t>
  </si>
  <si>
    <t>RAHMAN KARIM</t>
  </si>
  <si>
    <t>Puppalawo</t>
  </si>
  <si>
    <t>Mo mina</t>
  </si>
  <si>
    <t>06.093.114</t>
  </si>
  <si>
    <t>Beutang</t>
  </si>
  <si>
    <t>Desa Suruwang, Campalagian</t>
  </si>
  <si>
    <t>Kori</t>
  </si>
  <si>
    <t>St. Isyah</t>
  </si>
  <si>
    <t>2006, SMAn 1 Tinambu</t>
  </si>
  <si>
    <t>06.093.115</t>
  </si>
  <si>
    <t>RENI ANGGRAENI</t>
  </si>
  <si>
    <t>Sukamandi</t>
  </si>
  <si>
    <t>Talang Padang</t>
  </si>
  <si>
    <t>Asbuloh</t>
  </si>
  <si>
    <t>Sani</t>
  </si>
  <si>
    <t>06.093.116</t>
  </si>
  <si>
    <t>Pallu dai</t>
  </si>
  <si>
    <t>Rahman</t>
  </si>
  <si>
    <t>Nasmia</t>
  </si>
  <si>
    <t>06.093.117</t>
  </si>
  <si>
    <t>SAHADINA</t>
  </si>
  <si>
    <t>Galung</t>
  </si>
  <si>
    <t>Marsidi</t>
  </si>
  <si>
    <t>2006, SMAn 1 Pamboan</t>
  </si>
  <si>
    <t>06.093.118</t>
  </si>
  <si>
    <t>Malimbung</t>
  </si>
  <si>
    <t>Tahir</t>
  </si>
  <si>
    <t>Salma</t>
  </si>
  <si>
    <t>2004, SMAN 1 MAjene</t>
  </si>
  <si>
    <t>06.093.119</t>
  </si>
  <si>
    <t>SITI JARIAH</t>
  </si>
  <si>
    <t>Sabir</t>
  </si>
  <si>
    <t>Tana</t>
  </si>
  <si>
    <t>06.093.120</t>
  </si>
  <si>
    <t>SUHRAH SUKIMAN</t>
  </si>
  <si>
    <t>Galung-galung</t>
  </si>
  <si>
    <t>Sukiman</t>
  </si>
  <si>
    <t>St. Nurrahmah</t>
  </si>
  <si>
    <t>2005, SMAN 1 Benteng</t>
  </si>
  <si>
    <t>06.093.121</t>
  </si>
  <si>
    <t>SUNARDI</t>
  </si>
  <si>
    <t>Poda-Poda</t>
  </si>
  <si>
    <t>Kalisso</t>
  </si>
  <si>
    <t>06.093.122</t>
  </si>
  <si>
    <t>SURIANI S.</t>
  </si>
  <si>
    <t>Hj. Saenab</t>
  </si>
  <si>
    <t>Pedagang</t>
  </si>
  <si>
    <t>2005, SMKN 1 Tinambu</t>
  </si>
  <si>
    <t>06.093.123</t>
  </si>
  <si>
    <t>SYUAIB</t>
  </si>
  <si>
    <t>Segeri</t>
  </si>
  <si>
    <t>Segeri Baruga Dhua</t>
  </si>
  <si>
    <t>2005, MA N Majene</t>
  </si>
  <si>
    <t>06.093.124</t>
  </si>
  <si>
    <t>WASTIAH</t>
  </si>
  <si>
    <t>Kadir Gempawati</t>
  </si>
  <si>
    <t>2004, SMKN 1 Majene</t>
  </si>
  <si>
    <t>06.093.125</t>
  </si>
  <si>
    <t>ZIDYAN AMALIAH</t>
  </si>
  <si>
    <t>Baco</t>
  </si>
  <si>
    <t>Ruaidah</t>
  </si>
  <si>
    <t>SKKP</t>
  </si>
  <si>
    <t>06.093.126</t>
  </si>
  <si>
    <t>SURNI</t>
  </si>
  <si>
    <t>Saddu</t>
  </si>
  <si>
    <t>Hajariah</t>
  </si>
  <si>
    <t>Tahun 2005, MAS DDI</t>
  </si>
  <si>
    <t>06.093.127</t>
  </si>
  <si>
    <t>TASBIH</t>
  </si>
  <si>
    <t>Lutfi</t>
  </si>
  <si>
    <t>Bastia</t>
  </si>
  <si>
    <t>2006, MA at-Taqwa Lu</t>
  </si>
  <si>
    <t>06.093.128</t>
  </si>
  <si>
    <t>YUSRAN MUSTAFA</t>
  </si>
  <si>
    <t>Jl. Jend. Sudirman</t>
  </si>
  <si>
    <t>Wuraswasta</t>
  </si>
  <si>
    <t>Rahma T.</t>
  </si>
  <si>
    <t>Tahun 2004, SMK Muha</t>
  </si>
  <si>
    <t>06.093.129</t>
  </si>
  <si>
    <t>YUSRINA</t>
  </si>
  <si>
    <t>Haris</t>
  </si>
  <si>
    <t>Asmia</t>
  </si>
  <si>
    <t>06.093.130</t>
  </si>
  <si>
    <t>Balikpapan</t>
  </si>
  <si>
    <t>Sumiati</t>
  </si>
  <si>
    <t>2006, MAN Majene</t>
  </si>
  <si>
    <t>06.093.131</t>
  </si>
  <si>
    <t>BAHARUDDIN, T.</t>
  </si>
  <si>
    <t>Jeneponto</t>
  </si>
  <si>
    <t>Tallasa</t>
  </si>
  <si>
    <t>Sari</t>
  </si>
  <si>
    <t>2006, SMKN 1 Watang</t>
  </si>
  <si>
    <t>06.093.132</t>
  </si>
  <si>
    <t>RAHMA PALUSERI</t>
  </si>
  <si>
    <t>06.093.133</t>
  </si>
  <si>
    <t>MUH. ISLAM</t>
  </si>
  <si>
    <t>Kersik Putih</t>
  </si>
  <si>
    <t>Asrama Kalimantan</t>
  </si>
  <si>
    <t>Muhammdiyah</t>
  </si>
  <si>
    <t>HAB. Rusidah</t>
  </si>
  <si>
    <t>2006, MA DDI Mangkos</t>
  </si>
  <si>
    <t>06.093.134</t>
  </si>
  <si>
    <t>M. ASWAD</t>
  </si>
  <si>
    <t>Banua</t>
  </si>
  <si>
    <t>Jl. Laupe No. 152</t>
  </si>
  <si>
    <t>St. Asia</t>
  </si>
  <si>
    <t>2006, SMAN 1 Sendana</t>
  </si>
  <si>
    <t>06.093.135</t>
  </si>
  <si>
    <t>AGUSRIANA</t>
  </si>
  <si>
    <t>Jl. Melingkar No. 30 Parepare</t>
  </si>
  <si>
    <t>N</t>
  </si>
  <si>
    <t>I s e S a e n a b</t>
  </si>
  <si>
    <t>Tahun 2006, D.2 PBI</t>
  </si>
  <si>
    <t>06.093.136</t>
  </si>
  <si>
    <t>HAMKA</t>
  </si>
  <si>
    <t>Jl. Laupe No. 6 Parepare</t>
  </si>
  <si>
    <t>Kader Hasnah</t>
  </si>
  <si>
    <t>06.093.137</t>
  </si>
  <si>
    <t>KHAHAR SYAHARUDDIN</t>
  </si>
  <si>
    <t>Sandakan</t>
  </si>
  <si>
    <t>Pondok Melati Parepare</t>
  </si>
  <si>
    <t>Syahruddin</t>
  </si>
  <si>
    <t>I n a h a</t>
  </si>
  <si>
    <t>06.093.138</t>
  </si>
  <si>
    <t>MARDAWIYAH</t>
  </si>
  <si>
    <t>06.093.139</t>
  </si>
  <si>
    <t>MARYAM</t>
  </si>
  <si>
    <t>M.Syafri</t>
  </si>
  <si>
    <t>Hapsa KB</t>
  </si>
  <si>
    <t>06.093.140</t>
  </si>
  <si>
    <t>MARYANI</t>
  </si>
  <si>
    <t>Samarinda</t>
  </si>
  <si>
    <t>Lappa-lappaE</t>
  </si>
  <si>
    <t>Baco D e w i</t>
  </si>
  <si>
    <t>06.093.141</t>
  </si>
  <si>
    <t>MUH.NATSIR</t>
  </si>
  <si>
    <t>Paraja</t>
  </si>
  <si>
    <t>C</t>
  </si>
  <si>
    <t>u l i S a n a</t>
  </si>
  <si>
    <t>06.093.142</t>
  </si>
  <si>
    <t>MULYANA</t>
  </si>
  <si>
    <t>M</t>
  </si>
  <si>
    <t>u s a Hj. Timang</t>
  </si>
  <si>
    <t>Batu URT</t>
  </si>
  <si>
    <t>06.093.143</t>
  </si>
  <si>
    <t>MUSBARIA</t>
  </si>
  <si>
    <t>H.Kade</t>
  </si>
  <si>
    <t>Hj. Sale</t>
  </si>
  <si>
    <t>06.093.144</t>
  </si>
  <si>
    <t>MUSTAQIMAH</t>
  </si>
  <si>
    <t>Jl. Tsnanawiyah No. 24 KM. 3</t>
  </si>
  <si>
    <t>Drs.H.MuH.Tang</t>
  </si>
  <si>
    <t>Hj. Nurhayati, S.Pd.I</t>
  </si>
  <si>
    <t>06.093.145</t>
  </si>
  <si>
    <t>MUSYULIANA</t>
  </si>
  <si>
    <t>06.093.146</t>
  </si>
  <si>
    <t>NASRUDDIN</t>
  </si>
  <si>
    <t>Maroangin</t>
  </si>
  <si>
    <t>o m p o S a t n o</t>
  </si>
  <si>
    <t>Tahun 2005, D.2 PBI</t>
  </si>
  <si>
    <t>06.093.147</t>
  </si>
  <si>
    <t>06.093.148</t>
  </si>
  <si>
    <t>NURHERANA, H</t>
  </si>
  <si>
    <t>06.093.149</t>
  </si>
  <si>
    <t>RISMAWATI</t>
  </si>
  <si>
    <t>06.093.150</t>
  </si>
  <si>
    <t>SAPRI</t>
  </si>
  <si>
    <t>I d u T I n g g I (Alm)</t>
  </si>
  <si>
    <t>06.093.151</t>
  </si>
  <si>
    <t>SEKAR AYU EKA YULIATI</t>
  </si>
  <si>
    <t>Bunyu</t>
  </si>
  <si>
    <t>Jl. Laupe No. 180 Parepare</t>
  </si>
  <si>
    <t>Hasyim</t>
  </si>
  <si>
    <t>Hapsa</t>
  </si>
  <si>
    <t>06.093.152</t>
  </si>
  <si>
    <t>ST. DARMAWATI</t>
  </si>
  <si>
    <t>06.093.153</t>
  </si>
  <si>
    <t>SULASTRI ABDUH</t>
  </si>
  <si>
    <t>Jl. Andi Sinta No. 9 Parepare</t>
  </si>
  <si>
    <t>M.Abduh</t>
  </si>
  <si>
    <t>Suarsih</t>
  </si>
  <si>
    <t>06.093.154</t>
  </si>
  <si>
    <t>SULASTRI, M</t>
  </si>
  <si>
    <t>Makassar</t>
  </si>
  <si>
    <t>Jl. H.A Arsyad</t>
  </si>
  <si>
    <t>Mustari</t>
  </si>
  <si>
    <t>L Suriati</t>
  </si>
  <si>
    <t>06.093.155</t>
  </si>
  <si>
    <t>SUSANTI WIJAYA</t>
  </si>
  <si>
    <t>Jl. Atletik Parepare</t>
  </si>
  <si>
    <t>Wijaya</t>
  </si>
  <si>
    <t>Syamsiah</t>
  </si>
  <si>
    <t>06.093.156</t>
  </si>
  <si>
    <t>SYAMSUARIATI</t>
  </si>
  <si>
    <t>Pemanukan</t>
  </si>
  <si>
    <t>06.093.157</t>
  </si>
  <si>
    <t>TASDIAH</t>
  </si>
  <si>
    <t>06.093.158</t>
  </si>
  <si>
    <t>WAHIDAH, G</t>
  </si>
  <si>
    <t>Buntu Randan</t>
  </si>
  <si>
    <t>Jl. Beringin Timur</t>
  </si>
  <si>
    <t>Ginting</t>
  </si>
  <si>
    <t>P e a</t>
  </si>
  <si>
    <t>06.093.159</t>
  </si>
  <si>
    <t>WARKIYAH</t>
  </si>
  <si>
    <t>Pardiah</t>
  </si>
  <si>
    <t>06.093.160</t>
  </si>
  <si>
    <t>ZAINAL ABIDIN</t>
  </si>
  <si>
    <t>Jl. Aballah</t>
  </si>
  <si>
    <t>Abidin</t>
  </si>
  <si>
    <t>06.093.161</t>
  </si>
  <si>
    <t>Pussui</t>
  </si>
  <si>
    <t>Pussui Desa Pussui Kec. Luyo</t>
  </si>
  <si>
    <t>Bolong</t>
  </si>
  <si>
    <t>Hana (alma)</t>
  </si>
  <si>
    <t>MAN Polmas, 2005</t>
  </si>
  <si>
    <t>06.093.162</t>
  </si>
  <si>
    <t>SAPRIADI</t>
  </si>
  <si>
    <t>Lelo</t>
  </si>
  <si>
    <t>Jamali</t>
  </si>
  <si>
    <t>MAN Polmas, 2006</t>
  </si>
  <si>
    <t>06.093.163</t>
  </si>
  <si>
    <t>ST.HATIJAH</t>
  </si>
  <si>
    <t>Pannu</t>
  </si>
  <si>
    <t>P Sutira</t>
  </si>
  <si>
    <t>SMA Negeri 1 Wonomul</t>
  </si>
  <si>
    <t>06.093.164</t>
  </si>
  <si>
    <t>RIDWAN</t>
  </si>
  <si>
    <t>Temmangalle</t>
  </si>
  <si>
    <t>Tammangalle</t>
  </si>
  <si>
    <t>Samrah</t>
  </si>
  <si>
    <t>MAN Majene, Tahun 20</t>
  </si>
  <si>
    <t>06.093.165</t>
  </si>
  <si>
    <t>Banuanparu</t>
  </si>
  <si>
    <t>MAN Polman, Tahun 20</t>
  </si>
  <si>
    <t>06.093.166</t>
  </si>
  <si>
    <t>RASMA</t>
  </si>
  <si>
    <t>Barru</t>
  </si>
  <si>
    <t>Desa Tapango</t>
  </si>
  <si>
    <t>Rasyid</t>
  </si>
  <si>
    <t>06.093.167</t>
  </si>
  <si>
    <t>Tallo</t>
  </si>
  <si>
    <t>Balla</t>
  </si>
  <si>
    <t>M.Amin</t>
  </si>
  <si>
    <t>06.093.168</t>
  </si>
  <si>
    <t>PUSPAWATI</t>
  </si>
  <si>
    <t>Ujung Baru Polewali</t>
  </si>
  <si>
    <t>Syamsuddin,</t>
  </si>
  <si>
    <t>BA Sunarsih</t>
  </si>
  <si>
    <t>PNS Wiraswasta</t>
  </si>
  <si>
    <t>SMA Negeri 2 Polewal</t>
  </si>
  <si>
    <t>06.093.169</t>
  </si>
  <si>
    <t>JUDESLIANTI</t>
  </si>
  <si>
    <t>Jalan Babatoa Raya No. 80</t>
  </si>
  <si>
    <t>Amran</t>
  </si>
  <si>
    <t>Aparat</t>
  </si>
  <si>
    <t>Djalaluddin Tuminiwati</t>
  </si>
  <si>
    <t>SMA Negeri 1 Campala</t>
  </si>
  <si>
    <t>06.093.170</t>
  </si>
  <si>
    <t>ABD.AZIS</t>
  </si>
  <si>
    <t>Jl. Poros Pariangan Pussui</t>
  </si>
  <si>
    <t>Kalaba</t>
  </si>
  <si>
    <t>Tihan</t>
  </si>
  <si>
    <t>MAN Polewali, Tahun</t>
  </si>
  <si>
    <t>06.093.171</t>
  </si>
  <si>
    <t>DARJI</t>
  </si>
  <si>
    <t>Pandebulawang</t>
  </si>
  <si>
    <t>Jl. Kediri Kec. Wonomulyo</t>
  </si>
  <si>
    <t>MuH.Najib</t>
  </si>
  <si>
    <t>Darmi</t>
  </si>
  <si>
    <t>D</t>
  </si>
  <si>
    <t>III D III</t>
  </si>
  <si>
    <t>06.093.172</t>
  </si>
  <si>
    <t>Amina</t>
  </si>
  <si>
    <t>MAN Polmas, Tahun 20</t>
  </si>
  <si>
    <t>06.093.173</t>
  </si>
  <si>
    <t>KIA PURNAMASARI</t>
  </si>
  <si>
    <t>M.Said</t>
  </si>
  <si>
    <t>L. Hasna</t>
  </si>
  <si>
    <t>SMA Negeri 1 Loa Kul</t>
  </si>
  <si>
    <t>06.093.174</t>
  </si>
  <si>
    <t>YUSRAH, H</t>
  </si>
  <si>
    <t>Lemobaru</t>
  </si>
  <si>
    <t>Hamiading</t>
  </si>
  <si>
    <t>St. Mina</t>
  </si>
  <si>
    <t>MAS DDI Kanang, Tahu</t>
  </si>
  <si>
    <t>06.093.175</t>
  </si>
  <si>
    <t>MUTHIAH</t>
  </si>
  <si>
    <t>Parabaya Lapeo Campalagian</t>
  </si>
  <si>
    <t>Mu.</t>
  </si>
  <si>
    <t>Alias Gani Zaenab</t>
  </si>
  <si>
    <t>06.093.176</t>
  </si>
  <si>
    <t>NURJAMILAH</t>
  </si>
  <si>
    <t>JL. Bandeng Desa lapeo</t>
  </si>
  <si>
    <t>Alimuddin</t>
  </si>
  <si>
    <t>Nurbiyah</t>
  </si>
  <si>
    <t>06.093.177</t>
  </si>
  <si>
    <t>HAYADI</t>
  </si>
  <si>
    <t>MuH.Jadil</t>
  </si>
  <si>
    <t>Kapala</t>
  </si>
  <si>
    <t>Adam Hasania</t>
  </si>
  <si>
    <t>MA Pergis Campalagia</t>
  </si>
  <si>
    <t>06.093.178</t>
  </si>
  <si>
    <t>Landi</t>
  </si>
  <si>
    <t>Hamzah</t>
  </si>
  <si>
    <t>Bicci</t>
  </si>
  <si>
    <t>MAN Polmes, Tahun 20</t>
  </si>
  <si>
    <t>06.093.179</t>
  </si>
  <si>
    <t>RUSNAIM</t>
  </si>
  <si>
    <t>M.Sunusi</t>
  </si>
  <si>
    <t>06.093.180</t>
  </si>
  <si>
    <t>AKHMAD SUPRIADI</t>
  </si>
  <si>
    <t>M.Nursin</t>
  </si>
  <si>
    <t>Suryah</t>
  </si>
  <si>
    <t>06.093.181</t>
  </si>
  <si>
    <t>NUR JANNAH</t>
  </si>
  <si>
    <t>Jl. Timporongan No. 5</t>
  </si>
  <si>
    <t>St. Taweriah, S.Pd.I</t>
  </si>
  <si>
    <t>Tahun 2005, SMAN 1 S</t>
  </si>
  <si>
    <t>06.093.182</t>
  </si>
  <si>
    <t>Panyampa</t>
  </si>
  <si>
    <t>Cunding</t>
  </si>
  <si>
    <t>Darawiah (Alm.)</t>
  </si>
  <si>
    <t>Tahun 2005, MA. Hasa</t>
  </si>
  <si>
    <t>06.093.183</t>
  </si>
  <si>
    <t>FITRIANI</t>
  </si>
  <si>
    <t>06.093.184</t>
  </si>
  <si>
    <t>SYUKRI</t>
  </si>
  <si>
    <t>Pambusuang</t>
  </si>
  <si>
    <t>Cici Mustari</t>
  </si>
  <si>
    <t>Tahun 2001, SMK Wono</t>
  </si>
  <si>
    <t>06.093.185</t>
  </si>
  <si>
    <t>ABD. MUIS</t>
  </si>
  <si>
    <t>Lemo Baru</t>
  </si>
  <si>
    <t>Mursalim</t>
  </si>
  <si>
    <t>Minah Hati</t>
  </si>
  <si>
    <t>06.093.186</t>
  </si>
  <si>
    <t>Bombana, Sultra</t>
  </si>
  <si>
    <t>Abd.Jalil</t>
  </si>
  <si>
    <t>Purna.TNI</t>
  </si>
  <si>
    <t>T. Arsiah (Alm.)</t>
  </si>
  <si>
    <t>Tahun 1993, SMU DDI</t>
  </si>
  <si>
    <t>06.093.187</t>
  </si>
  <si>
    <t>RESKI AMALIA DEWI</t>
  </si>
  <si>
    <t>Sila-sila</t>
  </si>
  <si>
    <t>MuH.Sapar</t>
  </si>
  <si>
    <t>T.</t>
  </si>
  <si>
    <t>Tahun 2006, SMU Lest</t>
  </si>
  <si>
    <t>06.093.188</t>
  </si>
  <si>
    <t>IBRAHIM MAS UD</t>
  </si>
  <si>
    <t>Takatidung</t>
  </si>
  <si>
    <t>Mas</t>
  </si>
  <si>
    <t>ud Dahlia</t>
  </si>
  <si>
    <t>Tahun 2001, SMKN 1 P</t>
  </si>
  <si>
    <t>06.093.189</t>
  </si>
  <si>
    <t>TRY AWAN PURNOMO</t>
  </si>
  <si>
    <t>Lagi Agi</t>
  </si>
  <si>
    <t>Lagi Agi, Lampoko</t>
  </si>
  <si>
    <t>Waris Satia</t>
  </si>
  <si>
    <t>Tahun 2003, SMUN 1 C</t>
  </si>
  <si>
    <t>06.093.190</t>
  </si>
  <si>
    <t>NURHAIDA</t>
  </si>
  <si>
    <t>Lawarang</t>
  </si>
  <si>
    <t>Tahun 1997, SPP Maje</t>
  </si>
  <si>
    <t>06.093.191</t>
  </si>
  <si>
    <t>MASRUN</t>
  </si>
  <si>
    <t>Mudawi</t>
  </si>
  <si>
    <t>ST. Isa</t>
  </si>
  <si>
    <t>Tahun 2000, SMKN 2 M</t>
  </si>
  <si>
    <t>06.093.192</t>
  </si>
  <si>
    <t>MUHAMMAD TASMAN</t>
  </si>
  <si>
    <t>Tampa Padang</t>
  </si>
  <si>
    <t>Lomboro</t>
  </si>
  <si>
    <t>Murdewi</t>
  </si>
  <si>
    <t>Tahun 2005, MA DDI L</t>
  </si>
  <si>
    <t>06.093.193</t>
  </si>
  <si>
    <t>ASNIAR HERAWATI</t>
  </si>
  <si>
    <t>M.Asri</t>
  </si>
  <si>
    <t>G Nira Kusumah</t>
  </si>
  <si>
    <t>Tahun 2005, MAN Pinr</t>
  </si>
  <si>
    <t>06.093.194</t>
  </si>
  <si>
    <t>AHMAD NAPO</t>
  </si>
  <si>
    <t>Rosong Raya</t>
  </si>
  <si>
    <t>Abd.Wahab</t>
  </si>
  <si>
    <t>Suhuriah</t>
  </si>
  <si>
    <t>Tahun 2003, MA Nuhiy</t>
  </si>
  <si>
    <t>06.093.195</t>
  </si>
  <si>
    <t>DALMIATI</t>
  </si>
  <si>
    <t>Jumain</t>
  </si>
  <si>
    <t>M. Dasmawati</t>
  </si>
  <si>
    <t>Tahu 2000, SMUN 2 Ma</t>
  </si>
  <si>
    <t>06.093.196</t>
  </si>
  <si>
    <t>NURWALIAH</t>
  </si>
  <si>
    <t>Pulau Polewali</t>
  </si>
  <si>
    <t>Rais</t>
  </si>
  <si>
    <t>ST. Beru</t>
  </si>
  <si>
    <t>Tahun 2000, SMUN 3 M</t>
  </si>
  <si>
    <t>06.093.197</t>
  </si>
  <si>
    <t>LISDA</t>
  </si>
  <si>
    <t>Timbogading</t>
  </si>
  <si>
    <t>Sumaila</t>
  </si>
  <si>
    <t>Rawaiya</t>
  </si>
  <si>
    <t>Tahun 2005, MA.Pambo</t>
  </si>
  <si>
    <t>06.093.198</t>
  </si>
  <si>
    <t>ASMIRAH</t>
  </si>
  <si>
    <t>Apoleang</t>
  </si>
  <si>
    <t>Nurmi</t>
  </si>
  <si>
    <t>06.093.199</t>
  </si>
  <si>
    <t>ITA WAHYUNI</t>
  </si>
  <si>
    <t>Rubama</t>
  </si>
  <si>
    <t>Darasiah</t>
  </si>
  <si>
    <t>06.093.200</t>
  </si>
  <si>
    <t>AMRULLAH</t>
  </si>
  <si>
    <t>Hardi</t>
  </si>
  <si>
    <t>Warda</t>
  </si>
  <si>
    <t>06.093.201</t>
  </si>
  <si>
    <t>HAPSA</t>
  </si>
  <si>
    <t>Abd.Razad</t>
  </si>
  <si>
    <t>06.093.202</t>
  </si>
  <si>
    <t>AMANAH</t>
  </si>
  <si>
    <t>Malunda</t>
  </si>
  <si>
    <t>Lombong</t>
  </si>
  <si>
    <t>AlM.M.Sunusi</t>
  </si>
  <si>
    <t>06.093.203</t>
  </si>
  <si>
    <t>YUSRIANI YUNUS</t>
  </si>
  <si>
    <t>Banggae</t>
  </si>
  <si>
    <t>06.093.204</t>
  </si>
  <si>
    <t>NIRWANA</t>
  </si>
  <si>
    <t>M.Darwis</t>
  </si>
  <si>
    <t>Sahawiah</t>
  </si>
  <si>
    <t>06.093.205</t>
  </si>
  <si>
    <t>RUNJI</t>
  </si>
  <si>
    <t>Kamp. Baru</t>
  </si>
  <si>
    <t>Juli</t>
  </si>
  <si>
    <t>Janni</t>
  </si>
  <si>
    <t>06.093.206</t>
  </si>
  <si>
    <t>ST. AMALIAH</t>
  </si>
  <si>
    <t>M.Akil</t>
  </si>
  <si>
    <t>A.Ma Dalmiah</t>
  </si>
  <si>
    <t>06.093.207</t>
  </si>
  <si>
    <t>NURJANNAH</t>
  </si>
  <si>
    <t>b u Salmiah Idris</t>
  </si>
  <si>
    <t>06.093.208</t>
  </si>
  <si>
    <t>MASTUR</t>
  </si>
  <si>
    <t>Bonde-bonde</t>
  </si>
  <si>
    <t>Hapisa</t>
  </si>
  <si>
    <t>06.093.209</t>
  </si>
  <si>
    <t>MINATI</t>
  </si>
  <si>
    <t>Pangali-ali</t>
  </si>
  <si>
    <t>Syahrir</t>
  </si>
  <si>
    <t>Asmawati</t>
  </si>
  <si>
    <t>SPGTK</t>
  </si>
  <si>
    <t>06.093.210</t>
  </si>
  <si>
    <t>ILHAM</t>
  </si>
  <si>
    <t>Deteng-deteng</t>
  </si>
  <si>
    <t>Saprul</t>
  </si>
  <si>
    <t>Hasaniah</t>
  </si>
  <si>
    <t>D.1</t>
  </si>
  <si>
    <t>06.093.211</t>
  </si>
  <si>
    <t>MUH. MISBAHUDDIN A.</t>
  </si>
  <si>
    <t>Salabose</t>
  </si>
  <si>
    <t>Drs.M.Arif</t>
  </si>
  <si>
    <t>Ali St. Arfah</t>
  </si>
  <si>
    <t>06.093.212</t>
  </si>
  <si>
    <t>SUKMAWATI</t>
  </si>
  <si>
    <t>Rangas</t>
  </si>
  <si>
    <t>Sadia</t>
  </si>
  <si>
    <t>Sanabiah</t>
  </si>
  <si>
    <t>06.093.213</t>
  </si>
  <si>
    <t>Luaor</t>
  </si>
  <si>
    <t>H.Faisal</t>
  </si>
  <si>
    <t>HJ. Hadawiah</t>
  </si>
  <si>
    <t>06.093.214</t>
  </si>
  <si>
    <t>Sendana</t>
  </si>
  <si>
    <t>Baba Bulo</t>
  </si>
  <si>
    <t>Nurmiah</t>
  </si>
  <si>
    <t>06.093.215</t>
  </si>
  <si>
    <t>RAHABIAH</t>
  </si>
  <si>
    <t>Pesapoang Timur</t>
  </si>
  <si>
    <t>a I s St. Beru</t>
  </si>
  <si>
    <t>06.093.216</t>
  </si>
  <si>
    <t>AMIRUDDIN HASAN</t>
  </si>
  <si>
    <t>Balanipa</t>
  </si>
  <si>
    <t>Lambepada</t>
  </si>
  <si>
    <t>Siraya Hasmiah</t>
  </si>
  <si>
    <t>06.093.217</t>
  </si>
  <si>
    <t>ASRIANI</t>
  </si>
  <si>
    <t>Abidin,</t>
  </si>
  <si>
    <t>S.Ag. Sahara</t>
  </si>
  <si>
    <t>06.093.218</t>
  </si>
  <si>
    <t>Makamu</t>
  </si>
  <si>
    <t>Hj. Djubaedah</t>
  </si>
  <si>
    <t>06.093.219</t>
  </si>
  <si>
    <t>NURLIAH DAHLAN</t>
  </si>
  <si>
    <t>Somba</t>
  </si>
  <si>
    <t>Dahlan</t>
  </si>
  <si>
    <t>Rida</t>
  </si>
  <si>
    <t>06.093.220</t>
  </si>
  <si>
    <t>HASANAH</t>
  </si>
  <si>
    <t>Lissung</t>
  </si>
  <si>
    <t>Hadasiah</t>
  </si>
  <si>
    <t>06.093.221</t>
  </si>
  <si>
    <t>ARMAN</t>
  </si>
  <si>
    <t>Taduang</t>
  </si>
  <si>
    <t>06.093.222</t>
  </si>
  <si>
    <t>SAENAB</t>
  </si>
  <si>
    <t>Balombong</t>
  </si>
  <si>
    <t>Lauda</t>
  </si>
  <si>
    <t>Hj. Johari</t>
  </si>
  <si>
    <t>06.093.223</t>
  </si>
  <si>
    <t>SYAHRIN</t>
  </si>
  <si>
    <t>MuH.Ali</t>
  </si>
  <si>
    <t>Sa adiah</t>
  </si>
  <si>
    <t>06.093.224</t>
  </si>
  <si>
    <t>JAMALUDDIN</t>
  </si>
  <si>
    <t>Maliki</t>
  </si>
  <si>
    <t>(Alm). Tuna</t>
  </si>
  <si>
    <t>06.093.225</t>
  </si>
  <si>
    <t>NURBAYA</t>
  </si>
  <si>
    <t>Nurhani</t>
  </si>
  <si>
    <t>06.093.226</t>
  </si>
  <si>
    <t>MUH. HAYAT</t>
  </si>
  <si>
    <t>Rukiah</t>
  </si>
  <si>
    <t>06.093.227</t>
  </si>
  <si>
    <t>MARNIATI</t>
  </si>
  <si>
    <t>Ambawe</t>
  </si>
  <si>
    <t>H.M.Tahir</t>
  </si>
  <si>
    <t>St. Ruhmiah</t>
  </si>
  <si>
    <t>06.093.228</t>
  </si>
  <si>
    <t>RAHMAT</t>
  </si>
  <si>
    <t>Rahmah</t>
  </si>
  <si>
    <t>06.093.229</t>
  </si>
  <si>
    <t>MUNIRAH TF.</t>
  </si>
  <si>
    <t>Tajuddin</t>
  </si>
  <si>
    <t>(Alm) Nurhayati Y.</t>
  </si>
  <si>
    <t>06.093.230</t>
  </si>
  <si>
    <t>MUTHMAINNAH</t>
  </si>
  <si>
    <t>Hj.</t>
  </si>
  <si>
    <t>St. Salmah</t>
  </si>
  <si>
    <t>06.093.231</t>
  </si>
  <si>
    <t>SUFDARIANI</t>
  </si>
  <si>
    <t>Darussalam</t>
  </si>
  <si>
    <t>Sakka Nurusiah</t>
  </si>
  <si>
    <t>06.093.232</t>
  </si>
  <si>
    <t>Sutiati (Alm.)</t>
  </si>
  <si>
    <t>06.093.233</t>
  </si>
  <si>
    <t>ROSMAYANTI</t>
  </si>
  <si>
    <t>Ba ba Bulo</t>
  </si>
  <si>
    <t>Bustamin</t>
  </si>
  <si>
    <t>Nornadimah</t>
  </si>
  <si>
    <t>06.093.234</t>
  </si>
  <si>
    <t>MuH.Anwar</t>
  </si>
  <si>
    <t>St. Aminah</t>
  </si>
  <si>
    <t>06.093.235</t>
  </si>
  <si>
    <t>HADRAWATI</t>
  </si>
  <si>
    <t>Djamaluddin</t>
  </si>
  <si>
    <t>Runi</t>
  </si>
  <si>
    <t>06.093.236</t>
  </si>
  <si>
    <t>HERNILA</t>
  </si>
  <si>
    <t>Tutallu</t>
  </si>
  <si>
    <t>Mombi</t>
  </si>
  <si>
    <t>Rahmadi</t>
  </si>
  <si>
    <t>Erna</t>
  </si>
  <si>
    <t>06.093.237</t>
  </si>
  <si>
    <t>SYUHURIAH</t>
  </si>
  <si>
    <t>Abd.Latif</t>
  </si>
  <si>
    <t>Majid Ramlah</t>
  </si>
  <si>
    <t>06.093.238</t>
  </si>
  <si>
    <t>ST. NAJLAH AZIS</t>
  </si>
  <si>
    <t>Abd.Azis</t>
  </si>
  <si>
    <t>ST. Salmah</t>
  </si>
  <si>
    <t>06.093.239</t>
  </si>
  <si>
    <t>Baddu</t>
  </si>
  <si>
    <t>06.093.240</t>
  </si>
  <si>
    <t>ERNALIS</t>
  </si>
  <si>
    <t>(Alm.) Hajamiah (Alm.)</t>
  </si>
  <si>
    <t>06.093.241</t>
  </si>
  <si>
    <t>NASRIAH</t>
  </si>
  <si>
    <t>Gl. Lombok</t>
  </si>
  <si>
    <t>(Alm.) Hasmirah</t>
  </si>
  <si>
    <t>06.093.242</t>
  </si>
  <si>
    <t>HARLINA</t>
  </si>
  <si>
    <t>MuH.Jaiz</t>
  </si>
  <si>
    <t>06.093.243</t>
  </si>
  <si>
    <t>Uddin</t>
  </si>
  <si>
    <t>S Sardabiah</t>
  </si>
  <si>
    <t>06.093.244</t>
  </si>
  <si>
    <t>SULIADI</t>
  </si>
  <si>
    <t>Saeni</t>
  </si>
  <si>
    <t>06.093.245</t>
  </si>
  <si>
    <t>ASTUTI</t>
  </si>
  <si>
    <t>06.093.246</t>
  </si>
  <si>
    <t>MUH. FADLI NUR</t>
  </si>
  <si>
    <t>Marhaeni</t>
  </si>
  <si>
    <t>06.093.247</t>
  </si>
  <si>
    <t>MURSYID SYUKRI</t>
  </si>
  <si>
    <t>M.Syukri</t>
  </si>
  <si>
    <t>Patimasang</t>
  </si>
  <si>
    <t>06.093.248</t>
  </si>
  <si>
    <t>Bahyuddin</t>
  </si>
  <si>
    <t>Smarni</t>
  </si>
  <si>
    <t>06.093.249</t>
  </si>
  <si>
    <t>MASLINAH</t>
  </si>
  <si>
    <t>Ma</t>
  </si>
  <si>
    <t>asul Hj. Husaenah</t>
  </si>
  <si>
    <t>06.093.250</t>
  </si>
  <si>
    <t>NUSRAH</t>
  </si>
  <si>
    <t>Labuang</t>
  </si>
  <si>
    <t>Sabannur</t>
  </si>
  <si>
    <t>06.093.251</t>
  </si>
  <si>
    <t>HASRIADI</t>
  </si>
  <si>
    <t>Habasi</t>
  </si>
  <si>
    <t>Marzuki Baena</t>
  </si>
  <si>
    <t>Pol.PP URT</t>
  </si>
  <si>
    <t>06.093.252</t>
  </si>
  <si>
    <t>Onang</t>
  </si>
  <si>
    <t>M.Jafar</t>
  </si>
  <si>
    <t>Dailami</t>
  </si>
  <si>
    <t>06.093.253</t>
  </si>
  <si>
    <t>HERMAN R.</t>
  </si>
  <si>
    <t>Pakkola</t>
  </si>
  <si>
    <t>baco Sohora</t>
  </si>
  <si>
    <t>06.093.254</t>
  </si>
  <si>
    <t>KARTINI</t>
  </si>
  <si>
    <t>Jaenu</t>
  </si>
  <si>
    <t>Hj. St. Mudia</t>
  </si>
  <si>
    <t>06.093.255</t>
  </si>
  <si>
    <t>NIRWANI</t>
  </si>
  <si>
    <t>Ujung Loe</t>
  </si>
  <si>
    <t>Prepare</t>
  </si>
  <si>
    <t>06.093.256</t>
  </si>
  <si>
    <t>BAHIRAH</t>
  </si>
  <si>
    <t>Bungoro</t>
  </si>
  <si>
    <t>Padang-Padangeng</t>
  </si>
  <si>
    <t>Bakri</t>
  </si>
  <si>
    <t>Saira</t>
  </si>
  <si>
    <t>06.093.257</t>
  </si>
  <si>
    <t>Tondong Tallasa</t>
  </si>
  <si>
    <t>Baru-baru</t>
  </si>
  <si>
    <t>06.093.258</t>
  </si>
  <si>
    <t>MULIATI</t>
  </si>
  <si>
    <t>Lamuru</t>
  </si>
  <si>
    <t>Jl. Matahari</t>
  </si>
  <si>
    <t>Poto</t>
  </si>
  <si>
    <t>Rabania</t>
  </si>
  <si>
    <t>06.093.259</t>
  </si>
  <si>
    <t>ANDI MASRI</t>
  </si>
  <si>
    <t>Pulau Karangan</t>
  </si>
  <si>
    <t>Puang</t>
  </si>
  <si>
    <t>Naba Andi Norma</t>
  </si>
  <si>
    <t>06.093.260</t>
  </si>
  <si>
    <t>MUKARRAMAH</t>
  </si>
  <si>
    <t>Mandalle</t>
  </si>
  <si>
    <t>Amin</t>
  </si>
  <si>
    <t>Djuariah</t>
  </si>
  <si>
    <t>06.093.261</t>
  </si>
  <si>
    <t>HALIMAH</t>
  </si>
  <si>
    <t>Penno</t>
  </si>
  <si>
    <t>Sakka</t>
  </si>
  <si>
    <t>06.093.262</t>
  </si>
  <si>
    <t>ABD. KADIR HAKIM</t>
  </si>
  <si>
    <t>Parida (Alm.)</t>
  </si>
  <si>
    <t>06.093.263</t>
  </si>
  <si>
    <t>IMRIANI</t>
  </si>
  <si>
    <t>Kamaruddin</t>
  </si>
  <si>
    <t>06.093.264</t>
  </si>
  <si>
    <t>Neltje Mea</t>
  </si>
  <si>
    <t>06.093.265</t>
  </si>
  <si>
    <t>ABUSTAM</t>
  </si>
  <si>
    <t>H.Hapile</t>
  </si>
  <si>
    <t>Hj. Hasnah</t>
  </si>
  <si>
    <t>06.093.266</t>
  </si>
  <si>
    <t>HAMSINA</t>
  </si>
  <si>
    <t>KMP Solo</t>
  </si>
  <si>
    <t>H.Hamzah</t>
  </si>
  <si>
    <t>Hj. Hasmah</t>
  </si>
  <si>
    <t>06.093.267</t>
  </si>
  <si>
    <t>ERNAWATI</t>
  </si>
  <si>
    <t>Batara</t>
  </si>
  <si>
    <t>Limpo</t>
  </si>
  <si>
    <t>06.093.268</t>
  </si>
  <si>
    <t>HAJIR</t>
  </si>
  <si>
    <t>Cindea</t>
  </si>
  <si>
    <t>M.Ilyas</t>
  </si>
  <si>
    <t>Selo</t>
  </si>
  <si>
    <t>06.093.269</t>
  </si>
  <si>
    <t>SARMAN S.</t>
  </si>
  <si>
    <t>Idrus</t>
  </si>
  <si>
    <t>Gatia</t>
  </si>
  <si>
    <t>06.093.270</t>
  </si>
  <si>
    <t>HASLIAH HS.</t>
  </si>
  <si>
    <t>H.Star</t>
  </si>
  <si>
    <t>A.Bungalia</t>
  </si>
  <si>
    <t>SGA</t>
  </si>
  <si>
    <t>06.093.271</t>
  </si>
  <si>
    <t>AGUSTIN</t>
  </si>
  <si>
    <t>A.Abd.Rahman</t>
  </si>
  <si>
    <t>Hj. Rohana</t>
  </si>
  <si>
    <t>06.093.272</t>
  </si>
  <si>
    <t>ANDI JUMLIATI</t>
  </si>
  <si>
    <t>Baso</t>
  </si>
  <si>
    <t>Rahim Basirah</t>
  </si>
  <si>
    <t>06.093.273</t>
  </si>
  <si>
    <t>ROSTIAH</t>
  </si>
  <si>
    <t>M.Bakri</t>
  </si>
  <si>
    <t>06.093.274</t>
  </si>
  <si>
    <t>SANAWIAH</t>
  </si>
  <si>
    <t>Siking</t>
  </si>
  <si>
    <t>Jawaria</t>
  </si>
  <si>
    <t>06.093.275</t>
  </si>
  <si>
    <t>MERI DARMAWANI</t>
  </si>
  <si>
    <t>Mariam</t>
  </si>
  <si>
    <t>06.093.276</t>
  </si>
  <si>
    <t>HARTINA</t>
  </si>
  <si>
    <t>Mappiare</t>
  </si>
  <si>
    <t>Marhaya</t>
  </si>
  <si>
    <t>06.093.277</t>
  </si>
  <si>
    <t>MUALIATI</t>
  </si>
  <si>
    <t>H.Patahuddin</t>
  </si>
  <si>
    <t>Hj. Kebo</t>
  </si>
  <si>
    <t>06.093.278</t>
  </si>
  <si>
    <t>HAMSI</t>
  </si>
  <si>
    <t>P. Sabutung</t>
  </si>
  <si>
    <t>Pulau Sabutung</t>
  </si>
  <si>
    <t>Halmiah</t>
  </si>
  <si>
    <t>06.093.279</t>
  </si>
  <si>
    <t>SURUGA</t>
  </si>
  <si>
    <t>H.MuH.Siddiq</t>
  </si>
  <si>
    <t>Hj. Sugi</t>
  </si>
  <si>
    <t>06.093.280</t>
  </si>
  <si>
    <t>IRMAWATI ALWI</t>
  </si>
  <si>
    <t>MH.Alwi</t>
  </si>
  <si>
    <t>D. St. Normah</t>
  </si>
  <si>
    <t>06.093.281</t>
  </si>
  <si>
    <t>06.093.282</t>
  </si>
  <si>
    <t>AKHIRUDDIN</t>
  </si>
  <si>
    <t>H.Sunarno</t>
  </si>
  <si>
    <t>Hj. Jumainang</t>
  </si>
  <si>
    <t>06.093.283</t>
  </si>
  <si>
    <t>SYAIFUL</t>
  </si>
  <si>
    <t>Salmi</t>
  </si>
  <si>
    <t>06.093.284</t>
  </si>
  <si>
    <t>Enok</t>
  </si>
  <si>
    <t>Jani Hasfah</t>
  </si>
  <si>
    <t>06.093.285</t>
  </si>
  <si>
    <t>ALWIYAH HABIBU SAHEL</t>
  </si>
  <si>
    <t>Habibu</t>
  </si>
  <si>
    <t>Hasan Sahel Rahmah Husain</t>
  </si>
  <si>
    <t>06.093.286</t>
  </si>
  <si>
    <t>RINI RAHASIA</t>
  </si>
  <si>
    <t>M.Darnir</t>
  </si>
  <si>
    <t>rahasia St. Alwiyah</t>
  </si>
  <si>
    <t>06.093.287</t>
  </si>
  <si>
    <t>HASANIAH</t>
  </si>
  <si>
    <t>Salmawati</t>
  </si>
  <si>
    <t>06.093.288</t>
  </si>
  <si>
    <t>M. ARIF ABDULLAH</t>
  </si>
  <si>
    <t>06.093.289</t>
  </si>
  <si>
    <t>Kaco</t>
  </si>
  <si>
    <t>(Alm.) Nasaria</t>
  </si>
  <si>
    <t>06.093.290</t>
  </si>
  <si>
    <t>JULIATI</t>
  </si>
  <si>
    <t>Hasmirah</t>
  </si>
  <si>
    <t>06.093.291</t>
  </si>
  <si>
    <t>Lahamuddin</t>
  </si>
  <si>
    <t>Maemuna</t>
  </si>
  <si>
    <t>Tambak Wiraswas</t>
  </si>
  <si>
    <t>06.093.292</t>
  </si>
  <si>
    <t>SURYANTI RAHIM</t>
  </si>
  <si>
    <t>Abd.Rahim</t>
  </si>
  <si>
    <t>St. Badi a</t>
  </si>
  <si>
    <t>06.093.293</t>
  </si>
  <si>
    <t>BASRI ALMASINI TAHIR</t>
  </si>
  <si>
    <t>Botto, Campalagian</t>
  </si>
  <si>
    <t>Nuhun</t>
  </si>
  <si>
    <t>Ruhana</t>
  </si>
  <si>
    <t>06.093.294</t>
  </si>
  <si>
    <t>FADLIANAH</t>
  </si>
  <si>
    <t>Logawali</t>
  </si>
  <si>
    <t>Hj. Nasriah</t>
  </si>
  <si>
    <t>06.093.295</t>
  </si>
  <si>
    <t>ASRI</t>
  </si>
  <si>
    <t>Panetean</t>
  </si>
  <si>
    <t>Jarak</t>
  </si>
  <si>
    <t>(Alm.) Ammatia</t>
  </si>
  <si>
    <t>06.093.296</t>
  </si>
  <si>
    <t>FAUSIAH ARIF</t>
  </si>
  <si>
    <t>M.Arif</t>
  </si>
  <si>
    <t>Laidu Husnani</t>
  </si>
  <si>
    <t>06.093.297</t>
  </si>
  <si>
    <t>SARIFAH FAHRIAH</t>
  </si>
  <si>
    <t>Faisal Sahabia</t>
  </si>
  <si>
    <t>06.093.298</t>
  </si>
  <si>
    <t>Binuang</t>
  </si>
  <si>
    <t>Guna</t>
  </si>
  <si>
    <t>Habi</t>
  </si>
  <si>
    <t>06.093.299</t>
  </si>
  <si>
    <t>ARFAYANI</t>
  </si>
  <si>
    <t>Dili</t>
  </si>
  <si>
    <t>Djunaid Herlina</t>
  </si>
  <si>
    <t>06.093.300</t>
  </si>
  <si>
    <t>S hasna</t>
  </si>
  <si>
    <t>06.093.301</t>
  </si>
  <si>
    <t>NURHAEDAH</t>
  </si>
  <si>
    <t>(Alm.)</t>
  </si>
  <si>
    <t>Tahun 2002, MA.</t>
  </si>
  <si>
    <t>06.093.302</t>
  </si>
  <si>
    <t>ABD. AZIS</t>
  </si>
  <si>
    <t>Alli-alli</t>
  </si>
  <si>
    <t>06.093.303</t>
  </si>
  <si>
    <t>MUHAMMAD NUR</t>
  </si>
  <si>
    <t>Lampoko</t>
  </si>
  <si>
    <t>Appa Masa Baola</t>
  </si>
  <si>
    <t>Paket A</t>
  </si>
  <si>
    <t>06.093.304</t>
  </si>
  <si>
    <t>JOHARIAH</t>
  </si>
  <si>
    <t>Abd.</t>
  </si>
  <si>
    <t>Rauf Supiah</t>
  </si>
  <si>
    <t>SMKN</t>
  </si>
  <si>
    <t>06.093.305</t>
  </si>
  <si>
    <t>YULIANA</t>
  </si>
  <si>
    <t>Rifa</t>
  </si>
  <si>
    <t>I Saripa</t>
  </si>
  <si>
    <t>06.093.306</t>
  </si>
  <si>
    <t>JUMRIANI</t>
  </si>
  <si>
    <t>Sitti Raiyah</t>
  </si>
  <si>
    <t>06.093.307</t>
  </si>
  <si>
    <t>DIDOT SURYONO</t>
  </si>
  <si>
    <t>Sumberjo</t>
  </si>
  <si>
    <t>Sakir</t>
  </si>
  <si>
    <t>Hj. Sainani</t>
  </si>
  <si>
    <t>06.093.308</t>
  </si>
  <si>
    <t>HADDIJAH</t>
  </si>
  <si>
    <t>Bumiayu</t>
  </si>
  <si>
    <t>Hanisah (Alm.)</t>
  </si>
  <si>
    <t>Tahun 2005, S.1 STKI</t>
  </si>
  <si>
    <t>06.093.309</t>
  </si>
  <si>
    <t>JUSRIANTI</t>
  </si>
  <si>
    <t>Bonde, Campa</t>
  </si>
  <si>
    <t>H.Djabbar</t>
  </si>
  <si>
    <t>D. Hj. Nyalla Bulan</t>
  </si>
  <si>
    <t>KPKN URT</t>
  </si>
  <si>
    <t>Tahun 2004, D.2 PBI</t>
  </si>
  <si>
    <t>06.093.310</t>
  </si>
  <si>
    <t>HARMI</t>
  </si>
  <si>
    <t>Abd.Waris</t>
  </si>
  <si>
    <t>St. Hadia</t>
  </si>
  <si>
    <t>06.093.311</t>
  </si>
  <si>
    <t>FITRIANTO</t>
  </si>
  <si>
    <t>M.Thalib</t>
  </si>
  <si>
    <t>06.093.313</t>
  </si>
  <si>
    <t>SAMALUDDIN</t>
  </si>
  <si>
    <t>Hajrah</t>
  </si>
  <si>
    <t>06.093.314</t>
  </si>
  <si>
    <t>FARIDAH</t>
  </si>
  <si>
    <t>Manding</t>
  </si>
  <si>
    <t>Djuba</t>
  </si>
  <si>
    <t>06.093.315</t>
  </si>
  <si>
    <t>MADINAH</t>
  </si>
  <si>
    <t>Paleteang</t>
  </si>
  <si>
    <t>Bulu Paleteang</t>
  </si>
  <si>
    <t>H.Sikki</t>
  </si>
  <si>
    <t>Hj. Halifah</t>
  </si>
  <si>
    <t>06.093.316</t>
  </si>
  <si>
    <t>Yaman</t>
  </si>
  <si>
    <t>06.093.317</t>
  </si>
  <si>
    <t>AMAR MA RUF</t>
  </si>
  <si>
    <t>Haming</t>
  </si>
  <si>
    <t>Atina</t>
  </si>
  <si>
    <t>06.093.318</t>
  </si>
  <si>
    <t>ARJIANI</t>
  </si>
  <si>
    <t>06.093.319</t>
  </si>
  <si>
    <t>NUR KHALIQ</t>
  </si>
  <si>
    <t>06.093.321</t>
  </si>
  <si>
    <t>FITRIAH</t>
  </si>
  <si>
    <t>Jl. Apakanna No.4 Ulu Ale</t>
  </si>
  <si>
    <t>Abd.Hafid</t>
  </si>
  <si>
    <t>Suparti</t>
  </si>
  <si>
    <t>Tahun 2005, SMAN 1 W</t>
  </si>
  <si>
    <t>D1</t>
  </si>
  <si>
    <t>06.093.322</t>
  </si>
  <si>
    <t>Pitu Riawa</t>
  </si>
  <si>
    <t>Lancirang</t>
  </si>
  <si>
    <t>Jumiati</t>
  </si>
  <si>
    <t>Tahun         , SMAN</t>
  </si>
  <si>
    <t>06.093.323</t>
  </si>
  <si>
    <t>RISMA RAHMAN</t>
  </si>
  <si>
    <t>Batu Lappa, Sidrap</t>
  </si>
  <si>
    <t>Tahun 2004, SMAN 1 W</t>
  </si>
  <si>
    <t>06.093.324</t>
  </si>
  <si>
    <t>ADNAN</t>
  </si>
  <si>
    <t>H.Hadrah</t>
  </si>
  <si>
    <t>Tahun 2003, SMUN 1 P</t>
  </si>
  <si>
    <t>06.093.325</t>
  </si>
  <si>
    <t>ASMI SAIN</t>
  </si>
  <si>
    <t>Panreng</t>
  </si>
  <si>
    <t>S</t>
  </si>
  <si>
    <t>a I n Hasna</t>
  </si>
  <si>
    <t>Tahun 2006, Paket C</t>
  </si>
  <si>
    <t>06.093.326</t>
  </si>
  <si>
    <t>SURYANI RESMI SARI DEWI</t>
  </si>
  <si>
    <t>Jl. Ahmad Yani No. 72 C Sidrap</t>
  </si>
  <si>
    <t>H.Baharuddin</t>
  </si>
  <si>
    <t>Hj. Ellyzabeth</t>
  </si>
  <si>
    <t>Tahun 1999, SMUN 1 U</t>
  </si>
  <si>
    <t>06.093.327</t>
  </si>
  <si>
    <t>HJ. ST. ANISYAH SYAMZAH</t>
  </si>
  <si>
    <t>Jember</t>
  </si>
  <si>
    <t>Bt. Lappa, Sidrap</t>
  </si>
  <si>
    <t>H.A.Moealan</t>
  </si>
  <si>
    <t>Purn.</t>
  </si>
  <si>
    <t>Hj. St. Maskonah</t>
  </si>
  <si>
    <t>TNI URT</t>
  </si>
  <si>
    <t>Tahun 1997, SMUN 1 P</t>
  </si>
  <si>
    <t>06.093.328</t>
  </si>
  <si>
    <t>ANDI FATMAWATI</t>
  </si>
  <si>
    <t>Arso</t>
  </si>
  <si>
    <t>Latif Wahida</t>
  </si>
  <si>
    <t>Tahun 2006, SMAN 1 W</t>
  </si>
  <si>
    <t>06.093.329</t>
  </si>
  <si>
    <t>HAMSIAH LAUMMA</t>
  </si>
  <si>
    <t>Baranti</t>
  </si>
  <si>
    <t>Umma Salasia</t>
  </si>
  <si>
    <t>Tahun 1966, SMA 2 Pa</t>
  </si>
  <si>
    <t>06.093.330</t>
  </si>
  <si>
    <t>MUH. RUSLAN B</t>
  </si>
  <si>
    <t>Timoreng</t>
  </si>
  <si>
    <t>Timoreng, Belawa</t>
  </si>
  <si>
    <t>Nagauleng</t>
  </si>
  <si>
    <t>06.093.331</t>
  </si>
  <si>
    <t>FAISAL SUARDI</t>
  </si>
  <si>
    <t>Jl. Andi Sulolipu No. 3</t>
  </si>
  <si>
    <t>MuH.Sahar</t>
  </si>
  <si>
    <t>I dimi</t>
  </si>
  <si>
    <t>06.093.332</t>
  </si>
  <si>
    <t>JUSMAN</t>
  </si>
  <si>
    <t>Belawa</t>
  </si>
  <si>
    <t>Laoheng</t>
  </si>
  <si>
    <t>St. Normah</t>
  </si>
  <si>
    <t>06.093.333</t>
  </si>
  <si>
    <t>RUSTAN ABBAS</t>
  </si>
  <si>
    <t>Jl. Andi Cammi</t>
  </si>
  <si>
    <t>Da wati</t>
  </si>
  <si>
    <t>06.093.334</t>
  </si>
  <si>
    <t>HAMIDAH</t>
  </si>
  <si>
    <t>Empagae</t>
  </si>
  <si>
    <t>Harun</t>
  </si>
  <si>
    <t>Djuwairiah</t>
  </si>
  <si>
    <t>Tahun 2006, D.2 PGSD</t>
  </si>
  <si>
    <t>06.093.335</t>
  </si>
  <si>
    <t>KHADIJAH SAMAD</t>
  </si>
  <si>
    <t>Maritengngae</t>
  </si>
  <si>
    <t>Jl. Pramuka 29 Sidrap</t>
  </si>
  <si>
    <t>Abd.Samad</t>
  </si>
  <si>
    <t>Isennang</t>
  </si>
  <si>
    <t>06.093.336</t>
  </si>
  <si>
    <t>Tanete Rilau</t>
  </si>
  <si>
    <t>Jl. Bau Massepe, Sidrap</t>
  </si>
  <si>
    <t>MuH.Bilfaqi Munawwarah</t>
  </si>
  <si>
    <t>06.093.337</t>
  </si>
  <si>
    <t>ANDURIATI</t>
  </si>
  <si>
    <t>06.093.338</t>
  </si>
  <si>
    <t>DARNAWATI</t>
  </si>
  <si>
    <t>Jl. A. Haseng, No. 6</t>
  </si>
  <si>
    <t>Kamarong</t>
  </si>
  <si>
    <t>Hj. Hania</t>
  </si>
  <si>
    <t>06.093.339</t>
  </si>
  <si>
    <t>R U S N I</t>
  </si>
  <si>
    <t>Manisa</t>
  </si>
  <si>
    <t>Pahima</t>
  </si>
  <si>
    <t>06.093.340</t>
  </si>
  <si>
    <t>RINI RAHAYU</t>
  </si>
  <si>
    <t>Purna.</t>
  </si>
  <si>
    <t>Sennang Emma Volina</t>
  </si>
  <si>
    <t>POLRI URT</t>
  </si>
  <si>
    <t>SPK</t>
  </si>
  <si>
    <t>06.093.341</t>
  </si>
  <si>
    <t>MAHANI, B</t>
  </si>
  <si>
    <t>AlM.</t>
  </si>
  <si>
    <t>(Tdk</t>
  </si>
  <si>
    <t>Bahariah</t>
  </si>
  <si>
    <t>Ada) URT</t>
  </si>
  <si>
    <t>ada) SD</t>
  </si>
  <si>
    <t>06.093.342</t>
  </si>
  <si>
    <t>HIJRIAH</t>
  </si>
  <si>
    <t>Rahmawati B.</t>
  </si>
  <si>
    <t>SGO</t>
  </si>
  <si>
    <t>06.093.343</t>
  </si>
  <si>
    <t>WAHYUNI S.</t>
  </si>
  <si>
    <t>Ujung Tanah</t>
  </si>
  <si>
    <t>BTN Pepabri Sidrap</t>
  </si>
  <si>
    <t>H.Sakka</t>
  </si>
  <si>
    <t>Peg.</t>
  </si>
  <si>
    <t>B. Hj. Marhani S</t>
  </si>
  <si>
    <t>Swasta Wiraswas</t>
  </si>
  <si>
    <t>Muallimat Aisyah</t>
  </si>
  <si>
    <t>06.093.344</t>
  </si>
  <si>
    <t>ERNA SINRANG</t>
  </si>
  <si>
    <t>Sinrang</t>
  </si>
  <si>
    <t>Warna</t>
  </si>
  <si>
    <t>06.093.345</t>
  </si>
  <si>
    <t>ANITA AHMAD</t>
  </si>
  <si>
    <t>Jl. Badak</t>
  </si>
  <si>
    <t>06.093.346</t>
  </si>
  <si>
    <t>MARDATI</t>
  </si>
  <si>
    <t>Lakoro</t>
  </si>
  <si>
    <t>Buhari</t>
  </si>
  <si>
    <t>Hadawiah</t>
  </si>
  <si>
    <t>06.093.347</t>
  </si>
  <si>
    <t>ANDI FATIMAH</t>
  </si>
  <si>
    <t>H.A.Kandano</t>
  </si>
  <si>
    <t>06.093.348</t>
  </si>
  <si>
    <t>HASNANI</t>
  </si>
  <si>
    <t>A.Aco</t>
  </si>
  <si>
    <t>Berlian</t>
  </si>
  <si>
    <t>06.093.349</t>
  </si>
  <si>
    <t>HASRIAH</t>
  </si>
  <si>
    <t>Beluran</t>
  </si>
  <si>
    <t>Tonronge</t>
  </si>
  <si>
    <t>Mohd.</t>
  </si>
  <si>
    <t>Hasan Hj. Hasiba</t>
  </si>
  <si>
    <t>06.093.350</t>
  </si>
  <si>
    <t>BADRANI</t>
  </si>
  <si>
    <t>Caco</t>
  </si>
  <si>
    <t>Nursiah</t>
  </si>
  <si>
    <t>06.093.351</t>
  </si>
  <si>
    <t>RASMIDAH</t>
  </si>
  <si>
    <t>Lasini</t>
  </si>
  <si>
    <t>Sahidah</t>
  </si>
  <si>
    <t>06.093.352</t>
  </si>
  <si>
    <t>SITTI HASMAH</t>
  </si>
  <si>
    <t>Dollah</t>
  </si>
  <si>
    <t>Irabah</t>
  </si>
  <si>
    <t>06.093.353</t>
  </si>
  <si>
    <t>HASRIANI</t>
  </si>
  <si>
    <t>Jl. Ganggawa, No. 77 D</t>
  </si>
  <si>
    <t>BN. Hj. Nurhayati</t>
  </si>
  <si>
    <t>Wirswasta</t>
  </si>
  <si>
    <t>06.093.354</t>
  </si>
  <si>
    <t>SUTINAH</t>
  </si>
  <si>
    <t>Sahrir</t>
  </si>
  <si>
    <t>Ruminah</t>
  </si>
  <si>
    <t>06.093.355</t>
  </si>
  <si>
    <t>MAHMUDDIN S.</t>
  </si>
  <si>
    <t>Cakke</t>
  </si>
  <si>
    <t>Nani</t>
  </si>
  <si>
    <t>AD URT</t>
  </si>
  <si>
    <t>06.093.356</t>
  </si>
  <si>
    <t>RUSLI RONGKA</t>
  </si>
  <si>
    <t>Mundak</t>
  </si>
  <si>
    <t>Landokadaw, Alla</t>
  </si>
  <si>
    <t>Ambe</t>
  </si>
  <si>
    <t>Danggulu Sitti</t>
  </si>
  <si>
    <t>06.093.357</t>
  </si>
  <si>
    <t>M. AS AD ABD. KADIR</t>
  </si>
  <si>
    <t>Sossok</t>
  </si>
  <si>
    <t>Belalang</t>
  </si>
  <si>
    <t>Abd.Kadir</t>
  </si>
  <si>
    <t>Dali</t>
  </si>
  <si>
    <t>06.093.358</t>
  </si>
  <si>
    <t>Pangrara</t>
  </si>
  <si>
    <t>Pangrara , Alla</t>
  </si>
  <si>
    <t>Numpu</t>
  </si>
  <si>
    <t>Laman</t>
  </si>
  <si>
    <t>06.093.359</t>
  </si>
  <si>
    <t>KARDIANTO</t>
  </si>
  <si>
    <t>Mattana</t>
  </si>
  <si>
    <t>CIA</t>
  </si>
  <si>
    <t>06.093.360</t>
  </si>
  <si>
    <t>NURLAELA</t>
  </si>
  <si>
    <t>Bule</t>
  </si>
  <si>
    <t>Bule, Malua</t>
  </si>
  <si>
    <t>Lahiya</t>
  </si>
  <si>
    <t>Jawia</t>
  </si>
  <si>
    <t>06.093.361</t>
  </si>
  <si>
    <t>JUMIATI B.</t>
  </si>
  <si>
    <t>Saruran</t>
  </si>
  <si>
    <t>Saruran, Anggeraja</t>
  </si>
  <si>
    <t>Burhanuddin</t>
  </si>
  <si>
    <t>06.093.362</t>
  </si>
  <si>
    <t>JUMRIAH</t>
  </si>
  <si>
    <t>Kamp. Baru, Anggeraja</t>
  </si>
  <si>
    <t>Syahadat</t>
  </si>
  <si>
    <t>Dj. Mariana</t>
  </si>
  <si>
    <t>06.093.363</t>
  </si>
  <si>
    <t>HAJJARAH SINONG</t>
  </si>
  <si>
    <t>Dulang</t>
  </si>
  <si>
    <t>Dulang, Malua</t>
  </si>
  <si>
    <t>Sinong</t>
  </si>
  <si>
    <t>Lai</t>
  </si>
  <si>
    <t>06.093.364</t>
  </si>
  <si>
    <t>NURHASNIA</t>
  </si>
  <si>
    <t>Sangbua</t>
  </si>
  <si>
    <t>Rapala</t>
  </si>
  <si>
    <t>Kasia</t>
  </si>
  <si>
    <t>06.093.365</t>
  </si>
  <si>
    <t>HAMSIAH DANDA</t>
  </si>
  <si>
    <t>Tontonan</t>
  </si>
  <si>
    <t>Danda</t>
  </si>
  <si>
    <t>Ribu</t>
  </si>
  <si>
    <t>06.093.366</t>
  </si>
  <si>
    <t>ANDRIANI SAFITRI</t>
  </si>
  <si>
    <t>Manca</t>
  </si>
  <si>
    <t>Sida</t>
  </si>
  <si>
    <t>06.093.367</t>
  </si>
  <si>
    <t>JUMIATI</t>
  </si>
  <si>
    <t>Siama</t>
  </si>
  <si>
    <t>06.093.368</t>
  </si>
  <si>
    <t>RICE NURDIN</t>
  </si>
  <si>
    <t>Marita</t>
  </si>
  <si>
    <t>06.093.369</t>
  </si>
  <si>
    <t>MASNA WAHIDA</t>
  </si>
  <si>
    <t>Salubarani</t>
  </si>
  <si>
    <t>Anas</t>
  </si>
  <si>
    <t>Siten St. Salawati</t>
  </si>
  <si>
    <t>06.093.370</t>
  </si>
  <si>
    <t>KHAIRUL HAMKA</t>
  </si>
  <si>
    <t>Cempae</t>
  </si>
  <si>
    <t>Hj. Fahima</t>
  </si>
  <si>
    <t>Tk. Jahit</t>
  </si>
  <si>
    <t>06.093.371</t>
  </si>
  <si>
    <t>SADARIAH</t>
  </si>
  <si>
    <t>Bulisu</t>
  </si>
  <si>
    <t>Bulisu, Pinrang</t>
  </si>
  <si>
    <t>Lanto</t>
  </si>
  <si>
    <t>Salania</t>
  </si>
  <si>
    <t>SMKN 1 PINRANG</t>
  </si>
  <si>
    <t>06.093.372</t>
  </si>
  <si>
    <t>ABD. HALIM</t>
  </si>
  <si>
    <t>H.Mustari</t>
  </si>
  <si>
    <t>Dawi Hj. Saharia</t>
  </si>
  <si>
    <t>SMA PGRI</t>
  </si>
  <si>
    <t>D.III</t>
  </si>
  <si>
    <t>06.093.373</t>
  </si>
  <si>
    <t>SAEPUDDIN</t>
  </si>
  <si>
    <t>H.Idris-Razak</t>
  </si>
  <si>
    <t>HJ. Madina</t>
  </si>
  <si>
    <t>SMAN 1 Pangsid, 2003</t>
  </si>
  <si>
    <t>06.093.374</t>
  </si>
  <si>
    <t>R U S L I</t>
  </si>
  <si>
    <t>06.093.375</t>
  </si>
  <si>
    <t>DARLIAH</t>
  </si>
  <si>
    <t>06.093.376</t>
  </si>
  <si>
    <t>SISWAYANI</t>
  </si>
  <si>
    <t>M.Tamrin-S.</t>
  </si>
  <si>
    <t>Nurdia R.</t>
  </si>
  <si>
    <t>SMKN 1 Tinambung</t>
  </si>
  <si>
    <t>06.093.377</t>
  </si>
  <si>
    <t>BAMBANG HARIYANTO</t>
  </si>
  <si>
    <t>Hasbi</t>
  </si>
  <si>
    <t>Haris Sardiana</t>
  </si>
  <si>
    <t>06.093.378</t>
  </si>
  <si>
    <t>Ulumanda</t>
  </si>
  <si>
    <t>Saodah</t>
  </si>
  <si>
    <t>06.093.379</t>
  </si>
  <si>
    <t>06.093.380</t>
  </si>
  <si>
    <t>JASMIAH</t>
  </si>
  <si>
    <t>Lero</t>
  </si>
  <si>
    <t>Cali</t>
  </si>
  <si>
    <t>St.Awi</t>
  </si>
  <si>
    <t>06.093.381</t>
  </si>
  <si>
    <t>Pesuloang, Majene</t>
  </si>
  <si>
    <t>Musa</t>
  </si>
  <si>
    <t>Saleha</t>
  </si>
  <si>
    <t>(Alm.) URT</t>
  </si>
  <si>
    <t>Tahun 2000,   SMU Ka</t>
  </si>
  <si>
    <t>06.093.382</t>
  </si>
  <si>
    <t>ASNI FAHRIANI</t>
  </si>
  <si>
    <t>06.093.383</t>
  </si>
  <si>
    <t>Umar</t>
  </si>
  <si>
    <t>Sawiyah</t>
  </si>
  <si>
    <t>Tahun 2001, MAN Maje</t>
  </si>
  <si>
    <t>06.093.384</t>
  </si>
  <si>
    <t>ALFIAH</t>
  </si>
  <si>
    <t>Tappalang</t>
  </si>
  <si>
    <t>Daaming</t>
  </si>
  <si>
    <t>St. Nihayah Ali</t>
  </si>
  <si>
    <t>Guru Pens. Guru</t>
  </si>
  <si>
    <t>Tahun 1993, SMAN 2 M</t>
  </si>
  <si>
    <t>06.093.385</t>
  </si>
  <si>
    <t>MUFTIHUDDIN S.</t>
  </si>
  <si>
    <t>Kande Api</t>
  </si>
  <si>
    <t>Drs.H.Sardin</t>
  </si>
  <si>
    <t>Nur Nahariah</t>
  </si>
  <si>
    <t>IAIN</t>
  </si>
  <si>
    <t>06.093.386</t>
  </si>
  <si>
    <t>MUSLIMNIN</t>
  </si>
  <si>
    <t>Urekang</t>
  </si>
  <si>
    <t>Sahidun</t>
  </si>
  <si>
    <t>Basariah</t>
  </si>
  <si>
    <t>06.093.387</t>
  </si>
  <si>
    <t>CHITRA AL-JANNAH</t>
  </si>
  <si>
    <t>A.MuH.Sarbin</t>
  </si>
  <si>
    <t>06.093.388</t>
  </si>
  <si>
    <t>RAHIL</t>
  </si>
  <si>
    <t>Jl. Manunggal Galut Majene</t>
  </si>
  <si>
    <t>Rusman</t>
  </si>
  <si>
    <t>Arifah Kh.</t>
  </si>
  <si>
    <t>PGSLB</t>
  </si>
  <si>
    <t>06.093.389</t>
  </si>
  <si>
    <t>MUJIBUR RAHMAT</t>
  </si>
  <si>
    <t>Pangkep</t>
  </si>
  <si>
    <t>Rahmatullah(Alm.)</t>
  </si>
  <si>
    <t>Hj.Fatimah</t>
  </si>
  <si>
    <t>Tahun 1992, SMAN 1 P</t>
  </si>
  <si>
    <t>06.093.390</t>
  </si>
  <si>
    <t>Galbar Majene</t>
  </si>
  <si>
    <t>Madawali</t>
  </si>
  <si>
    <t>ST. Nur</t>
  </si>
  <si>
    <t>Tahun 1986, SMKK Maj</t>
  </si>
  <si>
    <t>06.093.391</t>
  </si>
  <si>
    <t>WAHIDAH</t>
  </si>
  <si>
    <t>H.Abd.Karim</t>
  </si>
  <si>
    <t>Hj. Faridah</t>
  </si>
  <si>
    <t>Tahun 1998, SMUN 1 M</t>
  </si>
  <si>
    <t>06.093.392</t>
  </si>
  <si>
    <t>IEC PARE 2006</t>
  </si>
  <si>
    <t>06.094.001</t>
  </si>
  <si>
    <t>A N W A R</t>
  </si>
  <si>
    <t>Saera</t>
  </si>
  <si>
    <t>MAS DDI Kanang</t>
  </si>
  <si>
    <t>06.094.002</t>
  </si>
  <si>
    <t>BAHTIAR</t>
  </si>
  <si>
    <t>Pulau Ambo</t>
  </si>
  <si>
    <t>Jl. H.A.Arsyad No. 147</t>
  </si>
  <si>
    <t>Salam Baiduri</t>
  </si>
  <si>
    <t>06.094.003</t>
  </si>
  <si>
    <t>Jl. Tangkoli No. 2 Benteng</t>
  </si>
  <si>
    <t>M.Fuad,</t>
  </si>
  <si>
    <t>S.Pd.I Nurhayati</t>
  </si>
  <si>
    <t>06.094.004</t>
  </si>
  <si>
    <t>Limbuang</t>
  </si>
  <si>
    <t>Komples MAN 2 Parepare</t>
  </si>
  <si>
    <t>(Alm) Haidda</t>
  </si>
  <si>
    <t>06.094.005</t>
  </si>
  <si>
    <t>INDAH JAYANTI</t>
  </si>
  <si>
    <t>Karaballo</t>
  </si>
  <si>
    <t>Karaballo             Suppa</t>
  </si>
  <si>
    <t>Jufri</t>
  </si>
  <si>
    <t>Haisa</t>
  </si>
  <si>
    <t>Tahun 2006, SMAN 1 S</t>
  </si>
  <si>
    <t>06.094.006</t>
  </si>
  <si>
    <t>RAFSANJANI</t>
  </si>
  <si>
    <t>BTN Timu Rama Blok A. 19</t>
  </si>
  <si>
    <t>Arfahri</t>
  </si>
  <si>
    <t>Tahun 2006, MA Al Mu</t>
  </si>
  <si>
    <t>06.094.007</t>
  </si>
  <si>
    <t>SUDIRMAN</t>
  </si>
  <si>
    <t>Jl. Cempae No. 06</t>
  </si>
  <si>
    <t>Buruh</t>
  </si>
  <si>
    <t>Tahang I Parida</t>
  </si>
  <si>
    <t>06.094.008</t>
  </si>
  <si>
    <t>SUWARTI</t>
  </si>
  <si>
    <t>Mustahir</t>
  </si>
  <si>
    <t>D, A.MA. Juhana</t>
  </si>
  <si>
    <t>Tahun 2006, SMAN 3 P</t>
  </si>
  <si>
    <t>06.094.009</t>
  </si>
  <si>
    <t>TAUFIK AKBAR</t>
  </si>
  <si>
    <t>06.094.010</t>
  </si>
  <si>
    <t>RANDI SYAM</t>
  </si>
  <si>
    <t>Jl. Lahalede</t>
  </si>
  <si>
    <t>H.Samsuddin</t>
  </si>
  <si>
    <t>HJ. Suheria</t>
  </si>
  <si>
    <t>Tahun 2005, SMAN 2 P</t>
  </si>
  <si>
    <t>06.094.011</t>
  </si>
  <si>
    <t>MURZAN</t>
  </si>
  <si>
    <t>Jl. Jend. A. Yani No 46 Parepare</t>
  </si>
  <si>
    <t>Nursalim</t>
  </si>
  <si>
    <t>wiraswasta</t>
  </si>
  <si>
    <t>Tahun 2005, SMAS IMM</t>
  </si>
  <si>
    <t>06.095.001</t>
  </si>
  <si>
    <t>Kanari</t>
  </si>
  <si>
    <t>Jl. Poros Jampue</t>
  </si>
  <si>
    <t>P.Amir</t>
  </si>
  <si>
    <t>A.Nursia</t>
  </si>
  <si>
    <t>06.095.002</t>
  </si>
  <si>
    <t>A. KHAERIYAH HASBI</t>
  </si>
  <si>
    <t>Jl. A Mappatola No. 21</t>
  </si>
  <si>
    <t>Drs.H.Hasbi</t>
  </si>
  <si>
    <t>Hj. Jumiaty A.</t>
  </si>
  <si>
    <t>06.095.003</t>
  </si>
  <si>
    <t>ABD. RAHMAN.</t>
  </si>
  <si>
    <t>Jl. Lahalede No. 15</t>
  </si>
  <si>
    <t>H.M.Hamzah</t>
  </si>
  <si>
    <t>Hj. St. Aminah</t>
  </si>
  <si>
    <t>06.095.004</t>
  </si>
  <si>
    <t>ANDI SASAWATY</t>
  </si>
  <si>
    <t>Jl. Panti Asuhan No. 45</t>
  </si>
  <si>
    <t>A.Paturusi</t>
  </si>
  <si>
    <t>Purna</t>
  </si>
  <si>
    <t>Hj. Sarifah</t>
  </si>
  <si>
    <t>(TNI) Wiraswast</t>
  </si>
  <si>
    <t>06.095.005</t>
  </si>
  <si>
    <t>BUSMAN</t>
  </si>
  <si>
    <t>Karondongan</t>
  </si>
  <si>
    <t>Jl. Sendana Majene</t>
  </si>
  <si>
    <t>Nurhayah</t>
  </si>
  <si>
    <t>06.095.006</t>
  </si>
  <si>
    <t>DIAN ASLAMIAH</t>
  </si>
  <si>
    <t>Jl. P. Jene Sidrap</t>
  </si>
  <si>
    <t>Drs.Burhanuddin</t>
  </si>
  <si>
    <t>Jufriah Sana</t>
  </si>
  <si>
    <t>06.095.007</t>
  </si>
  <si>
    <t>EDI SUSANTO KADIR</t>
  </si>
  <si>
    <t>Jl. Pinis</t>
  </si>
  <si>
    <t>Halija</t>
  </si>
  <si>
    <t>Tahun 2006, SMA Muha</t>
  </si>
  <si>
    <t>06.095.008</t>
  </si>
  <si>
    <t>Allalalimpu Pinrang</t>
  </si>
  <si>
    <t>Hj. Maraulang</t>
  </si>
  <si>
    <t>06.095.009</t>
  </si>
  <si>
    <t>HAMIDAH ALAMUDI</t>
  </si>
  <si>
    <t>Jl. Gelatik No. 19 Parepare</t>
  </si>
  <si>
    <t>H.Husain</t>
  </si>
  <si>
    <t>A. Mardiana</t>
  </si>
  <si>
    <t>06.095.010</t>
  </si>
  <si>
    <t>Tiroang Pinrang</t>
  </si>
  <si>
    <t>Code</t>
  </si>
  <si>
    <t>Tanjung</t>
  </si>
  <si>
    <t>06.095.011</t>
  </si>
  <si>
    <t>HERMAN BIN RAMLI</t>
  </si>
  <si>
    <t>06.095.012</t>
  </si>
  <si>
    <t>M. RUSMIN M.</t>
  </si>
  <si>
    <t>Jl. Abu Bakar Lambogo, No. 2</t>
  </si>
  <si>
    <t>Haniah</t>
  </si>
  <si>
    <t>Tahun 2001, SMK DDI</t>
  </si>
  <si>
    <t>06.095.013</t>
  </si>
  <si>
    <t>Urung</t>
  </si>
  <si>
    <t>Patam Panua        Pinrang</t>
  </si>
  <si>
    <t>MuH.Saleng</t>
  </si>
  <si>
    <t>06.095.014</t>
  </si>
  <si>
    <t>MUHAMMAD RIDWAN</t>
  </si>
  <si>
    <t>Loka</t>
  </si>
  <si>
    <t>Wt. Soreang</t>
  </si>
  <si>
    <t>M.Rustan</t>
  </si>
  <si>
    <t>T. Mariana</t>
  </si>
  <si>
    <t>Tahun 2005. Paket C</t>
  </si>
  <si>
    <t>06.095.015</t>
  </si>
  <si>
    <t>K. Pengayoman</t>
  </si>
  <si>
    <t>Mamma</t>
  </si>
  <si>
    <t>Katina</t>
  </si>
  <si>
    <t>06.095.016</t>
  </si>
  <si>
    <t>Jallo</t>
  </si>
  <si>
    <t>Tahun 2005, SMAN 1 P</t>
  </si>
  <si>
    <t>06.095.017</t>
  </si>
  <si>
    <t>RITA ARIF</t>
  </si>
  <si>
    <t>Teppo, Pinrang</t>
  </si>
  <si>
    <t>Arif</t>
  </si>
  <si>
    <t>Sinar</t>
  </si>
  <si>
    <t>06.095.018</t>
  </si>
  <si>
    <t>SANDRA SELANO</t>
  </si>
  <si>
    <t>Ampera</t>
  </si>
  <si>
    <t>Jl. Bau Massepe</t>
  </si>
  <si>
    <t>Abu-Bakar</t>
  </si>
  <si>
    <t>Aminah</t>
  </si>
  <si>
    <t>Tahun 2005, SMAN 2 A</t>
  </si>
  <si>
    <t>06.095.019</t>
  </si>
  <si>
    <t>SANTI</t>
  </si>
  <si>
    <t>Jl. H.A.M. Arsyad</t>
  </si>
  <si>
    <t>Caya</t>
  </si>
  <si>
    <t>Tahun 2005, SMKN 1 P</t>
  </si>
  <si>
    <t>06.095.020</t>
  </si>
  <si>
    <t>SITTI HAJRAH</t>
  </si>
  <si>
    <t>Jl. Guruh M. Amin</t>
  </si>
  <si>
    <t>H.Abd.Halim</t>
  </si>
  <si>
    <t>Hj. Nuriah</t>
  </si>
  <si>
    <t>06.095.021</t>
  </si>
  <si>
    <t>SUWARTI M.</t>
  </si>
  <si>
    <t>06.095.022</t>
  </si>
  <si>
    <t>SYAHARUDDIN</t>
  </si>
  <si>
    <t>Safar</t>
  </si>
  <si>
    <t>06.095.023</t>
  </si>
  <si>
    <t>HASNAH</t>
  </si>
  <si>
    <t>Ilyas-Baba</t>
  </si>
  <si>
    <t>Norma</t>
  </si>
  <si>
    <t>Sarmud</t>
  </si>
  <si>
    <t>06.095.024</t>
  </si>
  <si>
    <t>RAHMAH P.</t>
  </si>
  <si>
    <t>06.095.025</t>
  </si>
  <si>
    <t>I R F A N</t>
  </si>
  <si>
    <t>SILOPO</t>
  </si>
  <si>
    <t>JL.H.A.ARSYAD NO.218G PAREPARE</t>
  </si>
  <si>
    <t>Tahun 2005, D.2 PGAI</t>
  </si>
  <si>
    <t>07.091,211</t>
  </si>
  <si>
    <t>AHMAD TAHIR</t>
  </si>
  <si>
    <t>Belawa II</t>
  </si>
  <si>
    <t>Hafsah</t>
  </si>
  <si>
    <t>2007- D.2-STAIN Pare</t>
  </si>
  <si>
    <t>07.091.001</t>
  </si>
  <si>
    <t>RASDA BIDU</t>
  </si>
  <si>
    <t>07.091.002</t>
  </si>
  <si>
    <t>RASMAWATI</t>
  </si>
  <si>
    <t>02003</t>
  </si>
  <si>
    <t>07.091.003</t>
  </si>
  <si>
    <t>07.091.004</t>
  </si>
  <si>
    <t>IDRUS</t>
  </si>
  <si>
    <t>07.091.005</t>
  </si>
  <si>
    <t>Tamansari</t>
  </si>
  <si>
    <t>Lakuseng</t>
  </si>
  <si>
    <t>Derang</t>
  </si>
  <si>
    <t>2007- MA. DDI Kaball</t>
  </si>
  <si>
    <t>07.091.006</t>
  </si>
  <si>
    <t>ARVAN S.</t>
  </si>
  <si>
    <t>Wakka</t>
  </si>
  <si>
    <t>Kompleks STAIN</t>
  </si>
  <si>
    <t>Sair</t>
  </si>
  <si>
    <t>2007- MAN Bontang</t>
  </si>
  <si>
    <t>07.091.007</t>
  </si>
  <si>
    <t>ASHAR</t>
  </si>
  <si>
    <t>Sari Sape</t>
  </si>
  <si>
    <t>Kalubibing</t>
  </si>
  <si>
    <t>Zakariah</t>
  </si>
  <si>
    <t>Hawariah</t>
  </si>
  <si>
    <t>2005- SMAN 3 Bima</t>
  </si>
  <si>
    <t>07.091.008</t>
  </si>
  <si>
    <t>+6287841266102</t>
  </si>
  <si>
    <t>07.091.009</t>
  </si>
  <si>
    <t>Bamba</t>
  </si>
  <si>
    <t>Lasinrang</t>
  </si>
  <si>
    <t>+6281342588346</t>
  </si>
  <si>
    <t>Jukri</t>
  </si>
  <si>
    <t>Rabaisa</t>
  </si>
  <si>
    <t>2007- MAN Pinrang</t>
  </si>
  <si>
    <t>07.091.010</t>
  </si>
  <si>
    <t>EKA YULAN</t>
  </si>
  <si>
    <t>Panca Rijang</t>
  </si>
  <si>
    <t>Hamka</t>
  </si>
  <si>
    <t>Jumaisa</t>
  </si>
  <si>
    <t>2007- SMAN 1 Panca R</t>
  </si>
  <si>
    <t>07.091.011</t>
  </si>
  <si>
    <t>ERWIN SYARIF</t>
  </si>
  <si>
    <t>Bachtiar</t>
  </si>
  <si>
    <t>2007- MAN 1 Parepare</t>
  </si>
  <si>
    <t>07.091.012</t>
  </si>
  <si>
    <t>Tajuncu</t>
  </si>
  <si>
    <t>Surianti</t>
  </si>
  <si>
    <t>2007- MA Yasrib Lapa</t>
  </si>
  <si>
    <t>07.091.013</t>
  </si>
  <si>
    <t>HASNAWIAH</t>
  </si>
  <si>
    <t>Abd.Wahid</t>
  </si>
  <si>
    <t>Hj.Hawa</t>
  </si>
  <si>
    <t>2004- SMKN 3 Parepar</t>
  </si>
  <si>
    <t>07.091.014</t>
  </si>
  <si>
    <t>IMAM</t>
  </si>
  <si>
    <t>Urung  Sipatuo</t>
  </si>
  <si>
    <t>Lanura</t>
  </si>
  <si>
    <t>2006- SMAN 1 Patampa</t>
  </si>
  <si>
    <t>07.091.015</t>
  </si>
  <si>
    <t>ISRA</t>
  </si>
  <si>
    <t>Massila</t>
  </si>
  <si>
    <t>Muh.Amin</t>
  </si>
  <si>
    <t>Sarawiah</t>
  </si>
  <si>
    <t>2006- MA- DDI Kaball</t>
  </si>
  <si>
    <t>07.091.016</t>
  </si>
  <si>
    <t>MARDIA</t>
  </si>
  <si>
    <t>Garungga</t>
  </si>
  <si>
    <t>Soreang</t>
  </si>
  <si>
    <t>Kulang</t>
  </si>
  <si>
    <t>Supiati</t>
  </si>
  <si>
    <t>07.091.017</t>
  </si>
  <si>
    <t>MASNAINI</t>
  </si>
  <si>
    <t>+6281342230701</t>
  </si>
  <si>
    <t>Hj.Da wa T.</t>
  </si>
  <si>
    <t>2007- MA.PP.Nurul Ha</t>
  </si>
  <si>
    <t>07.091.018</t>
  </si>
  <si>
    <t>MUCHSIN</t>
  </si>
  <si>
    <t>Jampue Pinrang</t>
  </si>
  <si>
    <t>Hj.Ruslia</t>
  </si>
  <si>
    <t>2007- Paket C Pinran</t>
  </si>
  <si>
    <t>07.091.019</t>
  </si>
  <si>
    <t>MUH. FAISAL</t>
  </si>
  <si>
    <t>Jl. J. Sudirman 158 Pangkajene</t>
  </si>
  <si>
    <t>Sandrang</t>
  </si>
  <si>
    <t>2007- MA Nurul Haq D</t>
  </si>
  <si>
    <t>07.091.020</t>
  </si>
  <si>
    <t>MUH. HAERULLAH</t>
  </si>
  <si>
    <t>Amassangang</t>
  </si>
  <si>
    <t>H.M.Kurais</t>
  </si>
  <si>
    <t>Hj. Bangnga</t>
  </si>
  <si>
    <t>2005- MAN Pinrang</t>
  </si>
  <si>
    <t>07.091.021</t>
  </si>
  <si>
    <t>MUH. IDRIS</t>
  </si>
  <si>
    <t>Sahabuddin</t>
  </si>
  <si>
    <t>Mandarisa</t>
  </si>
  <si>
    <t>2007- MA. DDI Kanang</t>
  </si>
  <si>
    <t>PGAN</t>
  </si>
  <si>
    <t>07.091.022</t>
  </si>
  <si>
    <t>MUH. JAHIL</t>
  </si>
  <si>
    <t>07.091.023</t>
  </si>
  <si>
    <t>MUHAMMAD NAIM</t>
  </si>
  <si>
    <t>Leba-leba</t>
  </si>
  <si>
    <t>Hasnawiah</t>
  </si>
  <si>
    <t>2007- MAN Mamuju</t>
  </si>
  <si>
    <t>07.091.024</t>
  </si>
  <si>
    <t>Hanafi</t>
  </si>
  <si>
    <t>2007-Paket C Wanio S</t>
  </si>
  <si>
    <t>07.091.025</t>
  </si>
  <si>
    <t>NORMAYANTI</t>
  </si>
  <si>
    <t>Uluwai</t>
  </si>
  <si>
    <t>Musu</t>
  </si>
  <si>
    <t>Ati</t>
  </si>
  <si>
    <t>2007- MA. DDI Taqwa</t>
  </si>
  <si>
    <t>07.091.026</t>
  </si>
  <si>
    <t>NURHIKMAH</t>
  </si>
  <si>
    <t>Ladollah</t>
  </si>
  <si>
    <t>Kendeng</t>
  </si>
  <si>
    <t>2007- MA. DDI Tellu</t>
  </si>
  <si>
    <t>07.091.027</t>
  </si>
  <si>
    <t>RAEHAN</t>
  </si>
  <si>
    <t>St.Hajar</t>
  </si>
  <si>
    <t>2007- MA- DDI Banua</t>
  </si>
  <si>
    <t>07.091.028</t>
  </si>
  <si>
    <t>ROSDAWATI</t>
  </si>
  <si>
    <t>Mallawa</t>
  </si>
  <si>
    <t>Kupa  Barru</t>
  </si>
  <si>
    <t>Mustika Rabia</t>
  </si>
  <si>
    <t>2007- SMKN 1 Parepar</t>
  </si>
  <si>
    <t>07.091.029</t>
  </si>
  <si>
    <t>SALPIAH</t>
  </si>
  <si>
    <t>Muntar</t>
  </si>
  <si>
    <t>Nur</t>
  </si>
  <si>
    <t>07.091.030</t>
  </si>
  <si>
    <t>SAMSINAR</t>
  </si>
  <si>
    <t>Abd.Sami</t>
  </si>
  <si>
    <t>Padila</t>
  </si>
  <si>
    <t>2007- M.A. DDI Taqwa</t>
  </si>
  <si>
    <t>07.091.031</t>
  </si>
  <si>
    <t>SARTIKA</t>
  </si>
  <si>
    <t>Sumpang Saddang</t>
  </si>
  <si>
    <t>Saparuddin</t>
  </si>
  <si>
    <t>07.091.032</t>
  </si>
  <si>
    <t>ST. RAHMAH USMAN</t>
  </si>
  <si>
    <t>H.Usman</t>
  </si>
  <si>
    <t>Hj.Aminah</t>
  </si>
  <si>
    <t>2007- SMAN 1 Pinrang</t>
  </si>
  <si>
    <t>07.091.033</t>
  </si>
  <si>
    <t>SUKRIADI</t>
  </si>
  <si>
    <t>Made</t>
  </si>
  <si>
    <t>07.091.034</t>
  </si>
  <si>
    <t>SUKRIANI</t>
  </si>
  <si>
    <t>Bilajeng</t>
  </si>
  <si>
    <t>Baba</t>
  </si>
  <si>
    <t>Lana</t>
  </si>
  <si>
    <t>2006- MAN Pinrang</t>
  </si>
  <si>
    <t>07.091.035</t>
  </si>
  <si>
    <t>TAMRIN</t>
  </si>
  <si>
    <t>Mallari</t>
  </si>
  <si>
    <t>Sumpang Minangae</t>
  </si>
  <si>
    <t>Nurdaya</t>
  </si>
  <si>
    <t>1999- MAS As adiyah</t>
  </si>
  <si>
    <t>07.091.036</t>
  </si>
  <si>
    <t>USRI</t>
  </si>
  <si>
    <t>Hj.Suriati</t>
  </si>
  <si>
    <t>2006- SMAN 1 Pangsid</t>
  </si>
  <si>
    <t>07.091.037</t>
  </si>
  <si>
    <t>WAHIRA</t>
  </si>
  <si>
    <t>Passembarang</t>
  </si>
  <si>
    <t>Jl. H.A. Arsyad Parepare</t>
  </si>
  <si>
    <t>Hamma</t>
  </si>
  <si>
    <t>Halamia</t>
  </si>
  <si>
    <t>2007- MAN 2 Parepare</t>
  </si>
  <si>
    <t>07.091.038</t>
  </si>
  <si>
    <t>Mengkendek</t>
  </si>
  <si>
    <t>2007- SMAN 4 Parepar</t>
  </si>
  <si>
    <t>D.II</t>
  </si>
  <si>
    <t>07.091.039</t>
  </si>
  <si>
    <t>Kottar</t>
  </si>
  <si>
    <t>Hadi</t>
  </si>
  <si>
    <t>Halawiah</t>
  </si>
  <si>
    <t>2004- MAN Polmas</t>
  </si>
  <si>
    <t>07.091.040</t>
  </si>
  <si>
    <t>ABD. LATIF</t>
  </si>
  <si>
    <t>Katumbangan</t>
  </si>
  <si>
    <t>Yuddin</t>
  </si>
  <si>
    <t>Sineng</t>
  </si>
  <si>
    <t>1993- MAN Pinrang</t>
  </si>
  <si>
    <t>07.091.041</t>
  </si>
  <si>
    <t>ABDULLAH BASRI</t>
  </si>
  <si>
    <t>Parappe</t>
  </si>
  <si>
    <t>Hasan Saharia</t>
  </si>
  <si>
    <t>2006- MAN Polman</t>
  </si>
  <si>
    <t>07.091.042</t>
  </si>
  <si>
    <t>ADAM A.</t>
  </si>
  <si>
    <t>Dima</t>
  </si>
  <si>
    <t>2007- SMK Tumpiling</t>
  </si>
  <si>
    <t>07.091.043</t>
  </si>
  <si>
    <t>AKBAR</t>
  </si>
  <si>
    <t>Pekkabata</t>
  </si>
  <si>
    <t>Subaedah</t>
  </si>
  <si>
    <t>2006- SMAN 1 Polewal</t>
  </si>
  <si>
    <t>D2.</t>
  </si>
  <si>
    <t>07.091.044</t>
  </si>
  <si>
    <t>ALIMUDDIN</t>
  </si>
  <si>
    <t>Banua Baru</t>
  </si>
  <si>
    <t>Passalungan</t>
  </si>
  <si>
    <t>Ronggeng</t>
  </si>
  <si>
    <t>Sapiana</t>
  </si>
  <si>
    <t>2002- MA. PP Syekh H</t>
  </si>
  <si>
    <t>07.091.045</t>
  </si>
  <si>
    <t>ANDI AHMAD</t>
  </si>
  <si>
    <t>Ratte Kallang</t>
  </si>
  <si>
    <t>M.Ramli</t>
  </si>
  <si>
    <t>Nurati</t>
  </si>
  <si>
    <t>2007- MAN Polman</t>
  </si>
  <si>
    <t>07.091.046</t>
  </si>
  <si>
    <t>Silama</t>
  </si>
  <si>
    <t>Asiah</t>
  </si>
  <si>
    <t>1994- SMAN 1 Polmas</t>
  </si>
  <si>
    <t>07.091.047</t>
  </si>
  <si>
    <t>BAHARUDDIN</t>
  </si>
  <si>
    <t>Kampung Lanu</t>
  </si>
  <si>
    <t>Sitti Ama</t>
  </si>
  <si>
    <t>07.091.048</t>
  </si>
  <si>
    <t>BURHAN</t>
  </si>
  <si>
    <t>Riso</t>
  </si>
  <si>
    <t>Kimang</t>
  </si>
  <si>
    <t>Indang</t>
  </si>
  <si>
    <t>2004 SMK Wonomulyo</t>
  </si>
  <si>
    <t>07.091.049</t>
  </si>
  <si>
    <t>EMRI</t>
  </si>
  <si>
    <t>Ammasiah</t>
  </si>
  <si>
    <t>Rasaniah</t>
  </si>
  <si>
    <t>07.091.050</t>
  </si>
  <si>
    <t>HAMRIAH AMIN</t>
  </si>
  <si>
    <t>Lemo</t>
  </si>
  <si>
    <t>Hadirah</t>
  </si>
  <si>
    <t>2001- SMUN 1 Campala</t>
  </si>
  <si>
    <t>SPGN</t>
  </si>
  <si>
    <t>07.091.051</t>
  </si>
  <si>
    <t>HAMZAH R.</t>
  </si>
  <si>
    <t>St.Hawa</t>
  </si>
  <si>
    <t>07.091.052</t>
  </si>
  <si>
    <t>HASAN</t>
  </si>
  <si>
    <t>Mojopahit</t>
  </si>
  <si>
    <t>Batu Sasi</t>
  </si>
  <si>
    <t>Badulu</t>
  </si>
  <si>
    <t>Sabariah</t>
  </si>
  <si>
    <t>1987- MAN Polmas</t>
  </si>
  <si>
    <t>07.091.053</t>
  </si>
  <si>
    <t>HASMAN</t>
  </si>
  <si>
    <t>Manumanukan</t>
  </si>
  <si>
    <t>1993- MA. DDI Majene</t>
  </si>
  <si>
    <t>07.091.054</t>
  </si>
  <si>
    <t>HASRIA</t>
  </si>
  <si>
    <t>Sodding</t>
  </si>
  <si>
    <t>Hiddong</t>
  </si>
  <si>
    <t>1997- SMUN 1 Tamalat</t>
  </si>
  <si>
    <t>07.091.055</t>
  </si>
  <si>
    <t>H E M R I</t>
  </si>
  <si>
    <t>Botto</t>
  </si>
  <si>
    <t>Kittang</t>
  </si>
  <si>
    <t>07.091.056</t>
  </si>
  <si>
    <t>HUSAIN</t>
  </si>
  <si>
    <t>Sulutan</t>
  </si>
  <si>
    <t>Hj.Muna</t>
  </si>
  <si>
    <t>2002- MA. PP Nuhiyah</t>
  </si>
  <si>
    <t>07.091.057</t>
  </si>
  <si>
    <t>HUSNA</t>
  </si>
  <si>
    <t>Picci</t>
  </si>
  <si>
    <t>Pikong</t>
  </si>
  <si>
    <t>07.091.058</t>
  </si>
  <si>
    <t>Jinato</t>
  </si>
  <si>
    <t>Hamrullah</t>
  </si>
  <si>
    <t>Halkiah</t>
  </si>
  <si>
    <t>2007- MA. S. Hasan Y</t>
  </si>
  <si>
    <t>07.091.059</t>
  </si>
  <si>
    <t>JAHARA</t>
  </si>
  <si>
    <t>Kawan</t>
  </si>
  <si>
    <t>Suhaera</t>
  </si>
  <si>
    <t>07.091.060</t>
  </si>
  <si>
    <t>JUFRI</t>
  </si>
  <si>
    <t>Borahima</t>
  </si>
  <si>
    <t>Koni</t>
  </si>
  <si>
    <t>2003- MAN Polmas</t>
  </si>
  <si>
    <t>07.091.061</t>
  </si>
  <si>
    <t>KARMILA</t>
  </si>
  <si>
    <t>07.091.062</t>
  </si>
  <si>
    <t>07.091.063</t>
  </si>
  <si>
    <t>MASTURA</t>
  </si>
  <si>
    <t>Bulubawang</t>
  </si>
  <si>
    <t>Hidayah</t>
  </si>
  <si>
    <t>07.091.064</t>
  </si>
  <si>
    <t>MIRNA</t>
  </si>
  <si>
    <t>Nuruk</t>
  </si>
  <si>
    <t>Suba</t>
  </si>
  <si>
    <t>2006- Paket C-Polewa</t>
  </si>
  <si>
    <t>07.091.065</t>
  </si>
  <si>
    <t>MUBARAK</t>
  </si>
  <si>
    <t>Kalittarung</t>
  </si>
  <si>
    <t>Sarung</t>
  </si>
  <si>
    <t>2007- M.A. S.Hasan Y</t>
  </si>
  <si>
    <t>07.091.066</t>
  </si>
  <si>
    <t>MUH. ALI</t>
  </si>
  <si>
    <t>Saharing</t>
  </si>
  <si>
    <t>07.091.067</t>
  </si>
  <si>
    <t>MUH. ARIF</t>
  </si>
  <si>
    <t>Alu</t>
  </si>
  <si>
    <t>Tologo</t>
  </si>
  <si>
    <t>Sael</t>
  </si>
  <si>
    <t>Rasamina</t>
  </si>
  <si>
    <t>07.091.068</t>
  </si>
  <si>
    <t>MUH. ARIF HAMDI</t>
  </si>
  <si>
    <t>Suruang</t>
  </si>
  <si>
    <t>Suhardi</t>
  </si>
  <si>
    <t>Hamsiah</t>
  </si>
  <si>
    <t>2007- SMAN 1 Campala</t>
  </si>
  <si>
    <t>07.091.069</t>
  </si>
  <si>
    <t>MUH. DAAMIN</t>
  </si>
  <si>
    <t>Ruddin</t>
  </si>
  <si>
    <t>1991- MAN Polmas</t>
  </si>
  <si>
    <t>07.091.070</t>
  </si>
  <si>
    <t>MUHAMMADIN S.</t>
  </si>
  <si>
    <t>Kampung Jati</t>
  </si>
  <si>
    <t>1995- MAN Polmas</t>
  </si>
  <si>
    <t>07.091.071</t>
  </si>
  <si>
    <t>MUNAWARAH</t>
  </si>
  <si>
    <t>Salman</t>
  </si>
  <si>
    <t>HJ.Faridah</t>
  </si>
  <si>
    <t>1991- SMAN Tinambung</t>
  </si>
  <si>
    <t>07.091.072</t>
  </si>
  <si>
    <t>MURNI</t>
  </si>
  <si>
    <t>Kaming</t>
  </si>
  <si>
    <t>Hj.Nurmiah</t>
  </si>
  <si>
    <t>1995- SMAN Campalagi</t>
  </si>
  <si>
    <t>07.091.073</t>
  </si>
  <si>
    <t>MURSID NURWAHID</t>
  </si>
  <si>
    <t>07.091.074</t>
  </si>
  <si>
    <t>Karoke</t>
  </si>
  <si>
    <t>Sukur</t>
  </si>
  <si>
    <t>2001- MAN Polmas</t>
  </si>
  <si>
    <t>07.091.075</t>
  </si>
  <si>
    <t>Beroangin</t>
  </si>
  <si>
    <t>Muh.Arsyad</t>
  </si>
  <si>
    <t>Baharia</t>
  </si>
  <si>
    <t>2006- SMK Wonomulyo</t>
  </si>
  <si>
    <t>07.091.076</t>
  </si>
  <si>
    <t>Bala</t>
  </si>
  <si>
    <t>Hijrah</t>
  </si>
  <si>
    <t>2006- MA. Nuhiyah Pa</t>
  </si>
  <si>
    <t>07.091.077</t>
  </si>
  <si>
    <t>NIKMAWATI</t>
  </si>
  <si>
    <t>Murniati</t>
  </si>
  <si>
    <t>2007- MA S.Hasan Yam</t>
  </si>
  <si>
    <t>07.091.078</t>
  </si>
  <si>
    <t>NURAENI YUSUF</t>
  </si>
  <si>
    <t>Kandeapi</t>
  </si>
  <si>
    <t>2004- SMAN 1 Tinambu</t>
  </si>
  <si>
    <t>07.091.079</t>
  </si>
  <si>
    <t>NURALAM</t>
  </si>
  <si>
    <t>Salamiah</t>
  </si>
  <si>
    <t>2000- SMKN 1 Tinambu</t>
  </si>
  <si>
    <t>07.091.080</t>
  </si>
  <si>
    <t>Bonra</t>
  </si>
  <si>
    <t>Mas ud</t>
  </si>
  <si>
    <t>2000- MAN Polmas</t>
  </si>
  <si>
    <t>07.091.081</t>
  </si>
  <si>
    <t>NURDIANA</t>
  </si>
  <si>
    <t>Najamia</t>
  </si>
  <si>
    <t>2004- SMKN Majene</t>
  </si>
  <si>
    <t>07.091.082</t>
  </si>
  <si>
    <t>NURDIN H.</t>
  </si>
  <si>
    <t>Pussi</t>
  </si>
  <si>
    <t>Haeruddin</t>
  </si>
  <si>
    <t>St.Jannah</t>
  </si>
  <si>
    <t>07.091.083</t>
  </si>
  <si>
    <t>NURDIN TELENG</t>
  </si>
  <si>
    <t>Teleng</t>
  </si>
  <si>
    <t>07.091.084</t>
  </si>
  <si>
    <t>TAMMANGALLE</t>
  </si>
  <si>
    <t>Hamad</t>
  </si>
  <si>
    <t>Masriana</t>
  </si>
  <si>
    <t>2006-D2 UIN ALAUDDIN</t>
  </si>
  <si>
    <t>07.091.085</t>
  </si>
  <si>
    <t>Desa Bulo</t>
  </si>
  <si>
    <t>Paruttung</t>
  </si>
  <si>
    <t>Bungasia</t>
  </si>
  <si>
    <t>1992- MAN Polmas</t>
  </si>
  <si>
    <t>07.091.086</t>
  </si>
  <si>
    <t>NURMADINA</t>
  </si>
  <si>
    <t>H.Daaming</t>
  </si>
  <si>
    <t>Hj.Masang</t>
  </si>
  <si>
    <t>1999- SMKS Mamuju</t>
  </si>
  <si>
    <t>07.091.087</t>
  </si>
  <si>
    <t>NURMIAH K.</t>
  </si>
  <si>
    <t>Kunu</t>
  </si>
  <si>
    <t>1993- SMEAN Tinambun</t>
  </si>
  <si>
    <t>07.091.088</t>
  </si>
  <si>
    <t>NURSAL</t>
  </si>
  <si>
    <t>Said</t>
  </si>
  <si>
    <t>1999- MAS DDI Tinamb</t>
  </si>
  <si>
    <t>07.091.089</t>
  </si>
  <si>
    <t>NURSAN S.</t>
  </si>
  <si>
    <t>Ongko</t>
  </si>
  <si>
    <t>Sulaiman</t>
  </si>
  <si>
    <t>Samadiah</t>
  </si>
  <si>
    <t>1988- SMEAN Majene</t>
  </si>
  <si>
    <t>07.091.090</t>
  </si>
  <si>
    <t>PERMADI</t>
  </si>
  <si>
    <t>Segerang</t>
  </si>
  <si>
    <t>Naha</t>
  </si>
  <si>
    <t>MTs.</t>
  </si>
  <si>
    <t>07.091.091</t>
  </si>
  <si>
    <t>Talma</t>
  </si>
  <si>
    <t>2004- SMKN 1 Wajo</t>
  </si>
  <si>
    <t>07.091.092</t>
  </si>
  <si>
    <t>RAMLI</t>
  </si>
  <si>
    <t>Pasapa</t>
  </si>
  <si>
    <t>Pirrattean</t>
  </si>
  <si>
    <t>2005- SMAN 1 Sumaror</t>
  </si>
  <si>
    <t>07.091.093</t>
  </si>
  <si>
    <t>ROSNAWATI</t>
  </si>
  <si>
    <t>H.Haddase</t>
  </si>
  <si>
    <t>Hj.Sittinang</t>
  </si>
  <si>
    <t>2007- MAS Hasan Yama</t>
  </si>
  <si>
    <t>07.091.094</t>
  </si>
  <si>
    <t>SALDINA</t>
  </si>
  <si>
    <t>Kurma</t>
  </si>
  <si>
    <t>Kandi</t>
  </si>
  <si>
    <t>Husna</t>
  </si>
  <si>
    <t>07.091.095</t>
  </si>
  <si>
    <t>SARIKA</t>
  </si>
  <si>
    <t>JumaiLa-</t>
  </si>
  <si>
    <t>Baya</t>
  </si>
  <si>
    <t>1999-MAN Polman</t>
  </si>
  <si>
    <t>07.091.096</t>
  </si>
  <si>
    <t>SARNI</t>
  </si>
  <si>
    <t>Jabul</t>
  </si>
  <si>
    <t>Ikong</t>
  </si>
  <si>
    <t>SMKN 1 Polewali</t>
  </si>
  <si>
    <t>07.091.097</t>
  </si>
  <si>
    <t>SASTRIANA</t>
  </si>
  <si>
    <t>MaritengngaE</t>
  </si>
  <si>
    <t>07.091.098</t>
  </si>
  <si>
    <t>SOFIANAH</t>
  </si>
  <si>
    <t>2006- SMAN 1 Campala</t>
  </si>
  <si>
    <t>MIS DDI</t>
  </si>
  <si>
    <t>07.091.099</t>
  </si>
  <si>
    <t>SRI PITAYANTI</t>
  </si>
  <si>
    <t>Asramaya</t>
  </si>
  <si>
    <t>Suddin</t>
  </si>
  <si>
    <t>Lasa Hindong</t>
  </si>
  <si>
    <t>2007- SMAN 11 Makass</t>
  </si>
  <si>
    <t>07.091.100</t>
  </si>
  <si>
    <t>ST. AMINAH</t>
  </si>
  <si>
    <t>Tawau</t>
  </si>
  <si>
    <t>Kenje Campalagian</t>
  </si>
  <si>
    <t>Malik</t>
  </si>
  <si>
    <t>B Nurma</t>
  </si>
  <si>
    <t>2005- SMAN 1 Campala</t>
  </si>
  <si>
    <t>07.091.101</t>
  </si>
  <si>
    <t>ST. UMRAH</t>
  </si>
  <si>
    <t>Badollah</t>
  </si>
  <si>
    <t>Rawi</t>
  </si>
  <si>
    <t>07.091.102</t>
  </si>
  <si>
    <t>SUKRIAH</t>
  </si>
  <si>
    <t>Kaluppi</t>
  </si>
  <si>
    <t>Jammia</t>
  </si>
  <si>
    <t>07.091.103</t>
  </si>
  <si>
    <t>SUPARMAN</t>
  </si>
  <si>
    <t>Buru</t>
  </si>
  <si>
    <t>Passa</t>
  </si>
  <si>
    <t>2004- SMKN 1 Polewal</t>
  </si>
  <si>
    <t>07.091.104</t>
  </si>
  <si>
    <t>SAPRIADI WAHYUDI</t>
  </si>
  <si>
    <t>07.091.105</t>
  </si>
  <si>
    <t>AMALIAH SUDARIYANTI</t>
  </si>
  <si>
    <t>Jampuo</t>
  </si>
  <si>
    <t>Muh.Asdar</t>
  </si>
  <si>
    <t>2007- MA.At-Taqwa Ja</t>
  </si>
  <si>
    <t>07.091.106</t>
  </si>
  <si>
    <t>ABDUL RAZAK</t>
  </si>
  <si>
    <t>Ka bo</t>
  </si>
  <si>
    <t>Asia</t>
  </si>
  <si>
    <t>2007- D.2 PGMI STAIN</t>
  </si>
  <si>
    <t>07.091.107</t>
  </si>
  <si>
    <t>AHMAD YUSUF</t>
  </si>
  <si>
    <t>Parabaya</t>
  </si>
  <si>
    <t>Juhaerah</t>
  </si>
  <si>
    <t>07.091.108</t>
  </si>
  <si>
    <t>ARHAM</t>
  </si>
  <si>
    <t>Kamande</t>
  </si>
  <si>
    <t>2007- D.2 PBI STAIN</t>
  </si>
  <si>
    <t>07.091.109</t>
  </si>
  <si>
    <t>07.091.110</t>
  </si>
  <si>
    <t>BAHNUR</t>
  </si>
  <si>
    <t>07.091.111</t>
  </si>
  <si>
    <t>BAKRI</t>
  </si>
  <si>
    <t>Lamasariang</t>
  </si>
  <si>
    <t>Hapil</t>
  </si>
  <si>
    <t>Bere</t>
  </si>
  <si>
    <t>2006- D.2 PBI STAIN</t>
  </si>
  <si>
    <t>07.091.112</t>
  </si>
  <si>
    <t>BURHANUDDIN</t>
  </si>
  <si>
    <t>H.Muh.Said</t>
  </si>
  <si>
    <t>Hj.Saada</t>
  </si>
  <si>
    <t>07.091.113</t>
  </si>
  <si>
    <t>FARMAWATI</t>
  </si>
  <si>
    <t>Yusuf</t>
  </si>
  <si>
    <t>07.091.114</t>
  </si>
  <si>
    <t>FITRIYAH</t>
  </si>
  <si>
    <t>Nadjamauddin</t>
  </si>
  <si>
    <t>St.Narma</t>
  </si>
  <si>
    <t>07.091.115</t>
  </si>
  <si>
    <t>Affa Masa Baola</t>
  </si>
  <si>
    <t>07.091.116</t>
  </si>
  <si>
    <t>HASBI</t>
  </si>
  <si>
    <t>M.Jabir</t>
  </si>
  <si>
    <t>2006- D.2 STAI DDI M</t>
  </si>
  <si>
    <t>07.091.117</t>
  </si>
  <si>
    <t>HASBI HUSAIN R.</t>
  </si>
  <si>
    <t>Nur Ilang</t>
  </si>
  <si>
    <t>Guru URT</t>
  </si>
  <si>
    <t>07.091.118</t>
  </si>
  <si>
    <t>HIJRANA</t>
  </si>
  <si>
    <t>Luha</t>
  </si>
  <si>
    <t>Sumi</t>
  </si>
  <si>
    <t>07.091.119</t>
  </si>
  <si>
    <t>JUMARMIYANTI</t>
  </si>
  <si>
    <t>Dullah</t>
  </si>
  <si>
    <t>07.091.120</t>
  </si>
  <si>
    <t>KITTA</t>
  </si>
  <si>
    <t>Padang  Polman</t>
  </si>
  <si>
    <t>Kaya</t>
  </si>
  <si>
    <t>Jahariah</t>
  </si>
  <si>
    <t>07.091.121</t>
  </si>
  <si>
    <t>MANSYUR ABID</t>
  </si>
  <si>
    <t>Takabonerate</t>
  </si>
  <si>
    <t>Jimuruddin</t>
  </si>
  <si>
    <t>07.091.122</t>
  </si>
  <si>
    <t>MARIAMA</t>
  </si>
  <si>
    <t>Andreapi</t>
  </si>
  <si>
    <t>Basseang</t>
  </si>
  <si>
    <t>Badiu</t>
  </si>
  <si>
    <t>Habiba</t>
  </si>
  <si>
    <t>07.091.123</t>
  </si>
  <si>
    <t>Hera</t>
  </si>
  <si>
    <t>07.091.124</t>
  </si>
  <si>
    <t>MASDAWATI</t>
  </si>
  <si>
    <t>Palitakan</t>
  </si>
  <si>
    <t>HS.Tuwie</t>
  </si>
  <si>
    <t>Purn.TNI-AD</t>
  </si>
  <si>
    <t>Makhdahela</t>
  </si>
  <si>
    <t>07.091.125</t>
  </si>
  <si>
    <t>07.091.126</t>
  </si>
  <si>
    <t>NURJANNAH M.</t>
  </si>
  <si>
    <t>St.Muna</t>
  </si>
  <si>
    <t>07.091.127</t>
  </si>
  <si>
    <t>NURJANNAH RAHMAN</t>
  </si>
  <si>
    <t>Ceppa Botto</t>
  </si>
  <si>
    <t>Sanadia</t>
  </si>
  <si>
    <t>07.091.128</t>
  </si>
  <si>
    <t>PAIDAH</t>
  </si>
  <si>
    <t>Naja</t>
  </si>
  <si>
    <t>07.091.129</t>
  </si>
  <si>
    <t>RAHMANIAR</t>
  </si>
  <si>
    <t>Bitting</t>
  </si>
  <si>
    <t>07.091.130</t>
  </si>
  <si>
    <t>ROMA N.</t>
  </si>
  <si>
    <t>Natsir</t>
  </si>
  <si>
    <t>Busura</t>
  </si>
  <si>
    <t>07.091.131</t>
  </si>
  <si>
    <t>SAHARUDDIN BORA</t>
  </si>
  <si>
    <t>Bora</t>
  </si>
  <si>
    <t>07.091.132</t>
  </si>
  <si>
    <t>SAHARUDDIN</t>
  </si>
  <si>
    <t>Saing</t>
  </si>
  <si>
    <t>07.091.133</t>
  </si>
  <si>
    <t>SAHRAWATI</t>
  </si>
  <si>
    <t>A.Bau</t>
  </si>
  <si>
    <t>07.091.134</t>
  </si>
  <si>
    <t>SUBAER LOPA</t>
  </si>
  <si>
    <t>Saparappe</t>
  </si>
  <si>
    <t>Lopa</t>
  </si>
  <si>
    <t>07.091.135</t>
  </si>
  <si>
    <t>SUDARSIH</t>
  </si>
  <si>
    <t>Wonosari</t>
  </si>
  <si>
    <t>Sunjoto</t>
  </si>
  <si>
    <t>Mutini</t>
  </si>
  <si>
    <t>07.091.136</t>
  </si>
  <si>
    <t>SUMARNI</t>
  </si>
  <si>
    <t>Suwardi</t>
  </si>
  <si>
    <t>Rubiyati</t>
  </si>
  <si>
    <t>07.091.137</t>
  </si>
  <si>
    <t>WAHIDAH ISAH</t>
  </si>
  <si>
    <t>Asma</t>
  </si>
  <si>
    <t>07.091.138</t>
  </si>
  <si>
    <t>WARDIAH</t>
  </si>
  <si>
    <t>H.Wakhihuddin</t>
  </si>
  <si>
    <t>H.Hadawiah</t>
  </si>
  <si>
    <t>PGN</t>
  </si>
  <si>
    <t>07.091.139</t>
  </si>
  <si>
    <t>Kasil</t>
  </si>
  <si>
    <t>St.Nur</t>
  </si>
  <si>
    <t>2004- D.2-IAIN Alaud</t>
  </si>
  <si>
    <t>07.091.140</t>
  </si>
  <si>
    <t>ALAUDDIN</t>
  </si>
  <si>
    <t>Yahya Suhaeba</t>
  </si>
  <si>
    <t>D.2-STAI DDI Majene</t>
  </si>
  <si>
    <t>07.091.141</t>
  </si>
  <si>
    <t>AMILUDDIN</t>
  </si>
  <si>
    <t>Lampatoa</t>
  </si>
  <si>
    <t>Rimbayani</t>
  </si>
  <si>
    <t>2004- D.2-UIN Alaudd</t>
  </si>
  <si>
    <t>07.091.142</t>
  </si>
  <si>
    <t>ANTON TAHIR</t>
  </si>
  <si>
    <t>Ujung Baru</t>
  </si>
  <si>
    <t>Hj.Jaharia</t>
  </si>
  <si>
    <t>2005- D.2-UIN Alaudd</t>
  </si>
  <si>
    <t>07.091.143</t>
  </si>
  <si>
    <t>ARDANIAH</t>
  </si>
  <si>
    <t>Makin</t>
  </si>
  <si>
    <t>Saharia</t>
  </si>
  <si>
    <t>07.091.144</t>
  </si>
  <si>
    <t>07.091.145</t>
  </si>
  <si>
    <t>2006- D.2-UIN Alaudd</t>
  </si>
  <si>
    <t>07.091.146</t>
  </si>
  <si>
    <t>Leteang</t>
  </si>
  <si>
    <t>St.</t>
  </si>
  <si>
    <t>07.091.147</t>
  </si>
  <si>
    <t>DARMAWATI A.</t>
  </si>
  <si>
    <t>Lemo Susu</t>
  </si>
  <si>
    <t>Achmad</t>
  </si>
  <si>
    <t>Mada Suhuriah</t>
  </si>
  <si>
    <t>D.2-STAI DDI Polmas</t>
  </si>
  <si>
    <t>07.091.148</t>
  </si>
  <si>
    <t>07.091.149</t>
  </si>
  <si>
    <t>H. IRWAN</t>
  </si>
  <si>
    <t>Lagi-agi</t>
  </si>
  <si>
    <t>07.091.150</t>
  </si>
  <si>
    <t>HADINA</t>
  </si>
  <si>
    <t>07.091.151</t>
  </si>
  <si>
    <t>HAMMALIK</t>
  </si>
  <si>
    <t>07.091.152</t>
  </si>
  <si>
    <t>Yasiah</t>
  </si>
  <si>
    <t>2003- D.2-UIN Alaudd</t>
  </si>
  <si>
    <t>07.091.153</t>
  </si>
  <si>
    <t>HASIR</t>
  </si>
  <si>
    <t>07.091.154</t>
  </si>
  <si>
    <t>HASRIANTI</t>
  </si>
  <si>
    <t>Badariah</t>
  </si>
  <si>
    <t>07.091.155</t>
  </si>
  <si>
    <t>HIDAYANTI</t>
  </si>
  <si>
    <t>Masatiha</t>
  </si>
  <si>
    <t>07.091.156</t>
  </si>
  <si>
    <t>HJ. NUR ARSYI</t>
  </si>
  <si>
    <t>D.2-STKIP DDI Polman</t>
  </si>
  <si>
    <t>07.091.157</t>
  </si>
  <si>
    <t>HJ. NURHANIAH</t>
  </si>
  <si>
    <t>Hj.Rahbiah</t>
  </si>
  <si>
    <t>2000- D.2-UIN Alaudd</t>
  </si>
  <si>
    <t>07.091.158</t>
  </si>
  <si>
    <t>IBRAHIM</t>
  </si>
  <si>
    <t>07.091.159</t>
  </si>
  <si>
    <t>IRFAN SAMAD</t>
  </si>
  <si>
    <t>H.Abd.Samad</t>
  </si>
  <si>
    <t>Hj.St.Aminah</t>
  </si>
  <si>
    <t>2002- D.2-UIN Alaudd</t>
  </si>
  <si>
    <t>07.091.160</t>
  </si>
  <si>
    <t>JAMAL</t>
  </si>
  <si>
    <t>Panggalo</t>
  </si>
  <si>
    <t>Tjaibi</t>
  </si>
  <si>
    <t>Veteran</t>
  </si>
  <si>
    <t>Samaia</t>
  </si>
  <si>
    <t>RI URT</t>
  </si>
  <si>
    <t>07.091.161</t>
  </si>
  <si>
    <t>KAMIRA</t>
  </si>
  <si>
    <t>07.091.162</t>
  </si>
  <si>
    <t>ULPA DIANTI BAHAR</t>
  </si>
  <si>
    <t>H.Bahar</t>
  </si>
  <si>
    <t>Hj.Monneng</t>
  </si>
  <si>
    <t>07.091.163</t>
  </si>
  <si>
    <t>07.091.164</t>
  </si>
  <si>
    <t>HENDRA</t>
  </si>
  <si>
    <t>Resmi</t>
  </si>
  <si>
    <t>Narna</t>
  </si>
  <si>
    <t>07.091.165</t>
  </si>
  <si>
    <t>SYAHRUDDIN</t>
  </si>
  <si>
    <t>Kalukuang</t>
  </si>
  <si>
    <t>Tamalipu</t>
  </si>
  <si>
    <t>Marhuma</t>
  </si>
  <si>
    <t>07.091.166</t>
  </si>
  <si>
    <t>07.091.167</t>
  </si>
  <si>
    <t>ABD. KHALIK</t>
  </si>
  <si>
    <t>Baturoro</t>
  </si>
  <si>
    <t>T. St.Maryam</t>
  </si>
  <si>
    <t>07.091.168</t>
  </si>
  <si>
    <t>RITAWATI</t>
  </si>
  <si>
    <t>Pangale</t>
  </si>
  <si>
    <t>Zubaeda</t>
  </si>
  <si>
    <t>07.091.169</t>
  </si>
  <si>
    <t>ABD. RAHIM</t>
  </si>
  <si>
    <t>Bulo</t>
  </si>
  <si>
    <t>Nabia</t>
  </si>
  <si>
    <t>07.091.170</t>
  </si>
  <si>
    <t>07.091.171</t>
  </si>
  <si>
    <t>NURLIAH BAJA</t>
  </si>
  <si>
    <t>Seppong</t>
  </si>
  <si>
    <t>07.091.172</t>
  </si>
  <si>
    <t>MARDIAH</t>
  </si>
  <si>
    <t>Jahara</t>
  </si>
  <si>
    <t>2001- D.2-IAIN Alaud</t>
  </si>
  <si>
    <t>07.091.173</t>
  </si>
  <si>
    <t>MARDIANAH</t>
  </si>
  <si>
    <t>H.Muh.Ilyas</t>
  </si>
  <si>
    <t>Depag URT</t>
  </si>
  <si>
    <t>SDN</t>
  </si>
  <si>
    <t>07.091.174</t>
  </si>
  <si>
    <t>MARAHALIM</t>
  </si>
  <si>
    <t>07.091.175</t>
  </si>
  <si>
    <t>MISBAHIAH</t>
  </si>
  <si>
    <t>Sugihwaras</t>
  </si>
  <si>
    <t>Sairuddin</t>
  </si>
  <si>
    <t>Sipa Ami</t>
  </si>
  <si>
    <t>D.2-STIS Wonomulyo</t>
  </si>
  <si>
    <t>07.091.176</t>
  </si>
  <si>
    <t>MUH. SABIR</t>
  </si>
  <si>
    <t>07.091.177</t>
  </si>
  <si>
    <t>MUH. SYUKUR</t>
  </si>
  <si>
    <t>D.2-IAIN Alauddin Ma</t>
  </si>
  <si>
    <t>07.091.178</t>
  </si>
  <si>
    <t>MUH. YUSUF</t>
  </si>
  <si>
    <t>07.091.179</t>
  </si>
  <si>
    <t>MULIADI</t>
  </si>
  <si>
    <t>Taria</t>
  </si>
  <si>
    <t>07.091.180</t>
  </si>
  <si>
    <t>MULKIYAH S.</t>
  </si>
  <si>
    <t>M.Saleh</t>
  </si>
  <si>
    <t>Sukhana</t>
  </si>
  <si>
    <t>07.091.181</t>
  </si>
  <si>
    <t>Sarbin</t>
  </si>
  <si>
    <t>Nur Naharia</t>
  </si>
  <si>
    <t>D.2-UIN Alauddin Mak</t>
  </si>
  <si>
    <t>07.091.182</t>
  </si>
  <si>
    <t>MUSTAKIM</t>
  </si>
  <si>
    <t>07.091.183</t>
  </si>
  <si>
    <t>NURAENA</t>
  </si>
  <si>
    <t>Muh.Sata</t>
  </si>
  <si>
    <t>Sitti Aman</t>
  </si>
  <si>
    <t>2001- D.2-UIN Alaudd</t>
  </si>
  <si>
    <t>07.091.184</t>
  </si>
  <si>
    <t>NURBAETI</t>
  </si>
  <si>
    <t>07.091.185</t>
  </si>
  <si>
    <t>Ta bu</t>
  </si>
  <si>
    <t>Nurwia</t>
  </si>
  <si>
    <t>07.091.186</t>
  </si>
  <si>
    <t>NURHAYATI L.</t>
  </si>
  <si>
    <t>Lahmuddin</t>
  </si>
  <si>
    <t>Maemunah</t>
  </si>
  <si>
    <t>07.091.187</t>
  </si>
  <si>
    <t>NURHUSAIN</t>
  </si>
  <si>
    <t>Saluyoleng</t>
  </si>
  <si>
    <t>Jana</t>
  </si>
  <si>
    <t>2006- D.2-STAI DDI P</t>
  </si>
  <si>
    <t>07.091.188</t>
  </si>
  <si>
    <t>NURLIANTAH MASA</t>
  </si>
  <si>
    <t>Masa</t>
  </si>
  <si>
    <t>Sulubi</t>
  </si>
  <si>
    <t>07.091.189</t>
  </si>
  <si>
    <t>NUSRIANI</t>
  </si>
  <si>
    <t>Nurdia</t>
  </si>
  <si>
    <t>07.091.190</t>
  </si>
  <si>
    <t>PADALIAH</t>
  </si>
  <si>
    <t>Tenggelang</t>
  </si>
  <si>
    <t>Kabira</t>
  </si>
  <si>
    <t>Nia</t>
  </si>
  <si>
    <t>07.091.191</t>
  </si>
  <si>
    <t>2004- D.2.UIN Alaudd</t>
  </si>
  <si>
    <t>07.091.192</t>
  </si>
  <si>
    <t>RASMIAH</t>
  </si>
  <si>
    <t>07.091.193</t>
  </si>
  <si>
    <t>RONI</t>
  </si>
  <si>
    <t>Kondo</t>
  </si>
  <si>
    <t>Icci Amang</t>
  </si>
  <si>
    <t>07.091.194</t>
  </si>
  <si>
    <t>ROSIDA AMDIKA</t>
  </si>
  <si>
    <t>Sabang</t>
  </si>
  <si>
    <t>2003- D.2-STAI DDI P</t>
  </si>
  <si>
    <t>07.091.195</t>
  </si>
  <si>
    <t>SAHARI</t>
  </si>
  <si>
    <t>Kali</t>
  </si>
  <si>
    <t>St.Mahmuda</t>
  </si>
  <si>
    <t>2000- D.2-UNM Makass</t>
  </si>
  <si>
    <t>07.091.196</t>
  </si>
  <si>
    <t>SALMA</t>
  </si>
  <si>
    <t>Bakka-bakka</t>
  </si>
  <si>
    <t>Lambe Kayu</t>
  </si>
  <si>
    <t>Sukmawati</t>
  </si>
  <si>
    <t>Labiru</t>
  </si>
  <si>
    <t>2006- STAI-DDI Polma</t>
  </si>
  <si>
    <t>07.091.197</t>
  </si>
  <si>
    <t>SAMARUDDIN</t>
  </si>
  <si>
    <t>Gusa</t>
  </si>
  <si>
    <t>07.091.198</t>
  </si>
  <si>
    <t>SAPRI AMIN</t>
  </si>
  <si>
    <t>Puppabal0</t>
  </si>
  <si>
    <t>Abd.Kasim</t>
  </si>
  <si>
    <t>07.091.199</t>
  </si>
  <si>
    <t>ST. MARYAM</t>
  </si>
  <si>
    <t>07.091.200</t>
  </si>
  <si>
    <t>Kamba</t>
  </si>
  <si>
    <t>07.091.201</t>
  </si>
  <si>
    <t>SUBHAN</t>
  </si>
  <si>
    <t>07.091.202</t>
  </si>
  <si>
    <t>St.Khadijah</t>
  </si>
  <si>
    <t>07.091.203</t>
  </si>
  <si>
    <t>Salmayani</t>
  </si>
  <si>
    <t>D.2 Unismuh Makassar</t>
  </si>
  <si>
    <t>07.091.204</t>
  </si>
  <si>
    <t>SURIATI</t>
  </si>
  <si>
    <t>07.091.205</t>
  </si>
  <si>
    <t>WATI</t>
  </si>
  <si>
    <t>07.091.206</t>
  </si>
  <si>
    <t>SARI</t>
  </si>
  <si>
    <t>07.091.207</t>
  </si>
  <si>
    <t>SARIFA HATIKA</t>
  </si>
  <si>
    <t>S.Umar</t>
  </si>
  <si>
    <t>Hj.P.Rusdiana</t>
  </si>
  <si>
    <t>07.091.208</t>
  </si>
  <si>
    <t>NURUL JIHAD</t>
  </si>
  <si>
    <t>MUH. ZAIN</t>
  </si>
  <si>
    <t>PENS. PNS</t>
  </si>
  <si>
    <t>FATIMAH</t>
  </si>
  <si>
    <t>IRT</t>
  </si>
  <si>
    <t>D2. STAIN PAREPARE</t>
  </si>
  <si>
    <t>07.091.209</t>
  </si>
  <si>
    <t>MUH. RIDWAN</t>
  </si>
  <si>
    <t>BARU ILUYO</t>
  </si>
  <si>
    <t>CAMPALAGIAN</t>
  </si>
  <si>
    <t>SAUDI</t>
  </si>
  <si>
    <t>PETANI</t>
  </si>
  <si>
    <t>HANAFIAH</t>
  </si>
  <si>
    <t>CAMPALAGIAN POLMAN</t>
  </si>
  <si>
    <t xml:space="preserve"> D2 STAIN PAREP</t>
  </si>
  <si>
    <t>07.091.211</t>
  </si>
  <si>
    <t>07.091.212</t>
  </si>
  <si>
    <t>ANDI HUDAYANI</t>
  </si>
  <si>
    <t>USMAN</t>
  </si>
  <si>
    <t>HJ. A. BUNGARALLE</t>
  </si>
  <si>
    <t>07.091.213</t>
  </si>
  <si>
    <t>ASKIN</t>
  </si>
  <si>
    <t>07.091.214</t>
  </si>
  <si>
    <t>ASWAR</t>
  </si>
  <si>
    <t>07.091.215</t>
  </si>
  <si>
    <t>CHAIRIL ANWAR</t>
  </si>
  <si>
    <t>07.091.216</t>
  </si>
  <si>
    <t>DARMAN GANI</t>
  </si>
  <si>
    <t>07.091.217</t>
  </si>
  <si>
    <t>FATAHUDDIN</t>
  </si>
  <si>
    <t>Remma</t>
  </si>
  <si>
    <t>07.091.218</t>
  </si>
  <si>
    <t>FATAHUSSALAM</t>
  </si>
  <si>
    <t>07.091.219</t>
  </si>
  <si>
    <t>FIRMAN ABBAS</t>
  </si>
  <si>
    <t>07.091.220</t>
  </si>
  <si>
    <t>07.091.221</t>
  </si>
  <si>
    <t>MAUPE</t>
  </si>
  <si>
    <t>07.091.223</t>
  </si>
  <si>
    <t>MUH.BAHRAN B</t>
  </si>
  <si>
    <t>07.091.224</t>
  </si>
  <si>
    <t>MUH. IQBAL</t>
  </si>
  <si>
    <t>07.091.225</t>
  </si>
  <si>
    <t>MUH. YUNUS</t>
  </si>
  <si>
    <t>07.091.226</t>
  </si>
  <si>
    <t>NUR ALIMAH</t>
  </si>
  <si>
    <t>07.091.227</t>
  </si>
  <si>
    <t>WARDANA</t>
  </si>
  <si>
    <t>07.091.228</t>
  </si>
  <si>
    <t>H. ABD. RASYID</t>
  </si>
  <si>
    <t>HJ. MUNAWARAH</t>
  </si>
  <si>
    <t>D2 STAIN PAREPARE</t>
  </si>
  <si>
    <t>07.091.229</t>
  </si>
  <si>
    <t>SULHANG NAJIB</t>
  </si>
  <si>
    <t>07.091.230</t>
  </si>
  <si>
    <t>07.091.231</t>
  </si>
  <si>
    <t>07.091.232</t>
  </si>
  <si>
    <t>LAPEO</t>
  </si>
  <si>
    <t>KASIL</t>
  </si>
  <si>
    <t>ST. NUR</t>
  </si>
  <si>
    <t>07.091.233</t>
  </si>
  <si>
    <t>HASBI J.</t>
  </si>
  <si>
    <t>Kisman</t>
  </si>
  <si>
    <t>Ma abiah</t>
  </si>
  <si>
    <t>07.091.234</t>
  </si>
  <si>
    <t>ABDULLAH BAHARUDDIN</t>
  </si>
  <si>
    <t>2005- D2. IAIN Alaud</t>
  </si>
  <si>
    <t>07.091.235</t>
  </si>
  <si>
    <t>HAJRANA</t>
  </si>
  <si>
    <t>07.091.998</t>
  </si>
  <si>
    <t>MAKASSAR</t>
  </si>
  <si>
    <t>JL. TINUMBU PASAR PANNAMPU</t>
  </si>
  <si>
    <t>08134258846</t>
  </si>
  <si>
    <t>SOPPENG</t>
  </si>
  <si>
    <t>07.092.001</t>
  </si>
  <si>
    <t>LUKMAN</t>
  </si>
  <si>
    <t>Darman</t>
  </si>
  <si>
    <t>1998- MA. DDI Lombo</t>
  </si>
  <si>
    <t>07.092.002</t>
  </si>
  <si>
    <t>ABD. RAHMAN W.</t>
  </si>
  <si>
    <t>Jl. Pettana Rajeng</t>
  </si>
  <si>
    <t>Hanisah</t>
  </si>
  <si>
    <t>2007- MA DDI Al-Bada</t>
  </si>
  <si>
    <t>S2</t>
  </si>
  <si>
    <t>07.092.003</t>
  </si>
  <si>
    <t>DEWI MANDASARI</t>
  </si>
  <si>
    <t>Bungi</t>
  </si>
  <si>
    <t>Latang</t>
  </si>
  <si>
    <t>2006- SMAN 1 Duampan</t>
  </si>
  <si>
    <t>07.092.004</t>
  </si>
  <si>
    <t>Loka Pinrang</t>
  </si>
  <si>
    <t>Tikkan</t>
  </si>
  <si>
    <t>Baria</t>
  </si>
  <si>
    <t>2007- MAN PInrang</t>
  </si>
  <si>
    <t>07.092.005</t>
  </si>
  <si>
    <t>FAJAR</t>
  </si>
  <si>
    <t>Barakkao</t>
  </si>
  <si>
    <t>Kajuara</t>
  </si>
  <si>
    <t>Pelayar</t>
  </si>
  <si>
    <t>2007- Man Nusa Kahu</t>
  </si>
  <si>
    <t>07.092.006</t>
  </si>
  <si>
    <t>LISTYANI</t>
  </si>
  <si>
    <t>Jl. Bukit Harapan No. 58</t>
  </si>
  <si>
    <t>+628124296925</t>
  </si>
  <si>
    <t>Sudirman</t>
  </si>
  <si>
    <t>2007- SMAN 3 Parepar</t>
  </si>
  <si>
    <t>07.092.007</t>
  </si>
  <si>
    <t>ROSLINAH</t>
  </si>
  <si>
    <t>07.092.008</t>
  </si>
  <si>
    <t>SAFRIA</t>
  </si>
  <si>
    <t>Jl. Hidayatullah Tipe C</t>
  </si>
  <si>
    <t>Syafruddin</t>
  </si>
  <si>
    <t>Maryama</t>
  </si>
  <si>
    <t>2005- MA DDI Taqwa</t>
  </si>
  <si>
    <t>07.092.009</t>
  </si>
  <si>
    <t>SUKRI</t>
  </si>
  <si>
    <t>Barobbo</t>
  </si>
  <si>
    <t>Suhapid</t>
  </si>
  <si>
    <t>Batriani</t>
  </si>
  <si>
    <t>2007- MA. Nusa Kahu</t>
  </si>
  <si>
    <t>07.092.010</t>
  </si>
  <si>
    <t>SURIANI</t>
  </si>
  <si>
    <t>Benteng  Pinrang</t>
  </si>
  <si>
    <t>Jamarro</t>
  </si>
  <si>
    <t>07.092.011</t>
  </si>
  <si>
    <t>RAHMI</t>
  </si>
  <si>
    <t>Lambarese</t>
  </si>
  <si>
    <t>Jl. Gelatik No. 33 B Parepare</t>
  </si>
  <si>
    <t>Kadir</t>
  </si>
  <si>
    <t>Madewana</t>
  </si>
  <si>
    <t>2007- MA DDI Taqwa P</t>
  </si>
  <si>
    <t>07.092.012</t>
  </si>
  <si>
    <t>HALIMATUS SA'DIYAH</t>
  </si>
  <si>
    <t>Bokasupe</t>
  </si>
  <si>
    <t>Umar Umi Salamah</t>
  </si>
  <si>
    <t>1991- MAN Lamongan</t>
  </si>
  <si>
    <t>07.092.013</t>
  </si>
  <si>
    <t>KHERIYANI</t>
  </si>
  <si>
    <t>07.092.014</t>
  </si>
  <si>
    <t>07.093.001</t>
  </si>
  <si>
    <t>DIRJA WIHARJA</t>
  </si>
  <si>
    <t>2007- D2. PBI STAIN</t>
  </si>
  <si>
    <t>07.093.002</t>
  </si>
  <si>
    <t>FATMAWATY JAMAL</t>
  </si>
  <si>
    <t>07.093.003</t>
  </si>
  <si>
    <t>+6281242857081</t>
  </si>
  <si>
    <t>07.093.004</t>
  </si>
  <si>
    <t>JUMARNI</t>
  </si>
  <si>
    <t>07.093.005</t>
  </si>
  <si>
    <t>KALSUM</t>
  </si>
  <si>
    <t>+6285255876933</t>
  </si>
  <si>
    <t>07.093.006</t>
  </si>
  <si>
    <t>NUR RAHMAH</t>
  </si>
  <si>
    <t>07.093.007</t>
  </si>
  <si>
    <t>07.093.008</t>
  </si>
  <si>
    <t>MUH. ASHAR S.</t>
  </si>
  <si>
    <t>Pangsid</t>
  </si>
  <si>
    <t>Muh.Sanusi</t>
  </si>
  <si>
    <t>Hj.St.Amnah</t>
  </si>
  <si>
    <t>07.093.009</t>
  </si>
  <si>
    <t>BUGISMAN</t>
  </si>
  <si>
    <t>Pare</t>
  </si>
  <si>
    <t>Tonrangan</t>
  </si>
  <si>
    <t>H.Amdad</t>
  </si>
  <si>
    <t>Kitta</t>
  </si>
  <si>
    <t>07.093.010</t>
  </si>
  <si>
    <t>EMMY</t>
  </si>
  <si>
    <t>Duampanua</t>
  </si>
  <si>
    <t>Juddah</t>
  </si>
  <si>
    <t>Naba</t>
  </si>
  <si>
    <t>07.093.011</t>
  </si>
  <si>
    <t>ERWIN MUGNI</t>
  </si>
  <si>
    <t>H.Mugni</t>
  </si>
  <si>
    <t>Hj.Empeng</t>
  </si>
  <si>
    <t>1998- D3. LPI Jakart</t>
  </si>
  <si>
    <t>07.093.012</t>
  </si>
  <si>
    <t>Benteng I</t>
  </si>
  <si>
    <t>Muhajirian</t>
  </si>
  <si>
    <t>Halwatia</t>
  </si>
  <si>
    <t>2007- SMAN 1 Patampa</t>
  </si>
  <si>
    <t>07.093.013</t>
  </si>
  <si>
    <t>A. ARDIANSYAH</t>
  </si>
  <si>
    <t>Jl. Damis No. 16 Parepare</t>
  </si>
  <si>
    <t>Hj. A. Lijah</t>
  </si>
  <si>
    <t>2005- SMK 1 Amsir Pa</t>
  </si>
  <si>
    <t>07.093.014</t>
  </si>
  <si>
    <t>ADILAH DAMIS</t>
  </si>
  <si>
    <t>Damis</t>
  </si>
  <si>
    <t>2007- SMKN 1 Panca R</t>
  </si>
  <si>
    <t>07.093.015</t>
  </si>
  <si>
    <t>AMRAN H.</t>
  </si>
  <si>
    <t>Nadimi</t>
  </si>
  <si>
    <t>07.093.016</t>
  </si>
  <si>
    <t>AMRIN</t>
  </si>
  <si>
    <t>Biring Balang</t>
  </si>
  <si>
    <t>Selayar</t>
  </si>
  <si>
    <t>Ma minasa</t>
  </si>
  <si>
    <t>2005- SMAN 1 Bontosi</t>
  </si>
  <si>
    <t>07.093.017</t>
  </si>
  <si>
    <t>ANDI SAFRIL</t>
  </si>
  <si>
    <t>TNI-AD</t>
  </si>
  <si>
    <t>Y. Hanisu</t>
  </si>
  <si>
    <t>07.093.018</t>
  </si>
  <si>
    <t>AS INA</t>
  </si>
  <si>
    <t>Desa Teppo</t>
  </si>
  <si>
    <t>Mustamin</t>
  </si>
  <si>
    <t>Citra</t>
  </si>
  <si>
    <t>2007- SMAN 1 Tellu L</t>
  </si>
  <si>
    <t>07.093.019</t>
  </si>
  <si>
    <t>ASBAR</t>
  </si>
  <si>
    <t>Pulau Kalukuang</t>
  </si>
  <si>
    <t>Pulau Kalukalukuang</t>
  </si>
  <si>
    <t>2007- SMAN 1 Liukang</t>
  </si>
  <si>
    <t>07.093.020</t>
  </si>
  <si>
    <t>EFFRAN ADERIZA</t>
  </si>
  <si>
    <t>Lubuk Ringgau</t>
  </si>
  <si>
    <t>Palirang Pinrang</t>
  </si>
  <si>
    <t>AH.Jauhari</t>
  </si>
  <si>
    <t>Zaenab</t>
  </si>
  <si>
    <t>S 1</t>
  </si>
  <si>
    <t>07.093.021</t>
  </si>
  <si>
    <t>Teppo Pinrang</t>
  </si>
  <si>
    <t>Ariati</t>
  </si>
  <si>
    <t>07.093.022</t>
  </si>
  <si>
    <t>FERAWATI NUR</t>
  </si>
  <si>
    <t>Nurhaba</t>
  </si>
  <si>
    <t>2007- SMA Muh. Palop</t>
  </si>
  <si>
    <t>07.093.023</t>
  </si>
  <si>
    <t>HALIFAH PANDU</t>
  </si>
  <si>
    <t>Tompasobaru Manado</t>
  </si>
  <si>
    <t>Pandu</t>
  </si>
  <si>
    <t>2006- MA Al-Khairat</t>
  </si>
  <si>
    <t>07.093.024</t>
  </si>
  <si>
    <t>HAMRIANI</t>
  </si>
  <si>
    <t>Palirang</t>
  </si>
  <si>
    <t>Hj. Zakariah</t>
  </si>
  <si>
    <t>2007- SMAN 1 Lembang</t>
  </si>
  <si>
    <t>07.093.025</t>
  </si>
  <si>
    <t>HANDAYANI</t>
  </si>
  <si>
    <t>Takkalalla</t>
  </si>
  <si>
    <t>Hasia</t>
  </si>
  <si>
    <t>2007- SMAN 1 Malluse</t>
  </si>
  <si>
    <t>07.093.026</t>
  </si>
  <si>
    <t>HARDIANTI ASTUTI</t>
  </si>
  <si>
    <t>Wata Bola</t>
  </si>
  <si>
    <t>Jl. J. Sudirman Parepare</t>
  </si>
  <si>
    <t>Mansur</t>
  </si>
  <si>
    <t>Muliati</t>
  </si>
  <si>
    <t>2007- SMAN 1 Ajangal</t>
  </si>
  <si>
    <t>07.093.027</t>
  </si>
  <si>
    <t>HASNI</t>
  </si>
  <si>
    <t>Jl. Sumur Jodoh No. 9</t>
  </si>
  <si>
    <t>2006- SMAN 3 Parepar</t>
  </si>
  <si>
    <t>07.093.028</t>
  </si>
  <si>
    <t>HASWIN</t>
  </si>
  <si>
    <t>Babana</t>
  </si>
  <si>
    <t>Nuru</t>
  </si>
  <si>
    <t>2007- SMAN 1 Duampan</t>
  </si>
  <si>
    <t>07.093.029</t>
  </si>
  <si>
    <t>HELDALINA M.</t>
  </si>
  <si>
    <t>Palu</t>
  </si>
  <si>
    <t>Lemogamba</t>
  </si>
  <si>
    <t>Nurhabi</t>
  </si>
  <si>
    <t>Sati Nur</t>
  </si>
  <si>
    <t>2007- SMAN 2 Polman</t>
  </si>
  <si>
    <t>07.093.030</t>
  </si>
  <si>
    <t>HERIADY</t>
  </si>
  <si>
    <t>Abd.Halim</t>
  </si>
  <si>
    <t>Hj. Hartini</t>
  </si>
  <si>
    <t>2005- SMAN 2 Parepar</t>
  </si>
  <si>
    <t>07.093.031</t>
  </si>
  <si>
    <t>HERIANTO</t>
  </si>
  <si>
    <t>B I l a</t>
  </si>
  <si>
    <t>Suardi</t>
  </si>
  <si>
    <t>07.093.032</t>
  </si>
  <si>
    <t>Suppa</t>
  </si>
  <si>
    <t>La-Bolong</t>
  </si>
  <si>
    <t>Mahaming</t>
  </si>
  <si>
    <t>2007- SMA Paket C. M</t>
  </si>
  <si>
    <t>07.093.033</t>
  </si>
  <si>
    <t>HIKMAWATI</t>
  </si>
  <si>
    <t>Barue Pangkep</t>
  </si>
  <si>
    <t>Nurhayana</t>
  </si>
  <si>
    <t>2007- SMAN 1 Bungoro</t>
  </si>
  <si>
    <t>07.093.034</t>
  </si>
  <si>
    <t>IBNU HAJAR</t>
  </si>
  <si>
    <t>Jampu-jampu</t>
  </si>
  <si>
    <t>Jl. Sumur Jodoh No. 15 A</t>
  </si>
  <si>
    <t>Mujetabar</t>
  </si>
  <si>
    <t>Rohasnah</t>
  </si>
  <si>
    <t>2007- MA As adiyah S</t>
  </si>
  <si>
    <t>07.093.035</t>
  </si>
  <si>
    <t>INTAN VERAWATI</t>
  </si>
  <si>
    <t>Jl. Baumassepe Parepare</t>
  </si>
  <si>
    <t>Sultan</t>
  </si>
  <si>
    <t>Sumisri</t>
  </si>
  <si>
    <t>2007- SMA PGRI 1 Par</t>
  </si>
  <si>
    <t>07.093.036</t>
  </si>
  <si>
    <t>ISLAMIYAH SOFYAN</t>
  </si>
  <si>
    <t>Benteng Pinrang</t>
  </si>
  <si>
    <t>Sofyan</t>
  </si>
  <si>
    <t>Rosmiati</t>
  </si>
  <si>
    <t>07.093.037</t>
  </si>
  <si>
    <t>JASMIN JANNA</t>
  </si>
  <si>
    <t>Marabombang</t>
  </si>
  <si>
    <t>La-Janna</t>
  </si>
  <si>
    <t>2007- SMA DDI Ittiha</t>
  </si>
  <si>
    <t>07.093.038</t>
  </si>
  <si>
    <t>JUMARIA</t>
  </si>
  <si>
    <t>Maddiara</t>
  </si>
  <si>
    <t>07.093.039</t>
  </si>
  <si>
    <t>JUSMAYANTI</t>
  </si>
  <si>
    <t>Sapiah</t>
  </si>
  <si>
    <t>07.093.040</t>
  </si>
  <si>
    <t>KARTIKA</t>
  </si>
  <si>
    <t>Leppangang</t>
  </si>
  <si>
    <t>La-Cinta</t>
  </si>
  <si>
    <t>Hj. Zainab</t>
  </si>
  <si>
    <t>07.093.041</t>
  </si>
  <si>
    <t>L I S A</t>
  </si>
  <si>
    <t>Hadri</t>
  </si>
  <si>
    <t>Mawar</t>
  </si>
  <si>
    <t>2007- MA DDI Kaballa</t>
  </si>
  <si>
    <t>07.093.042</t>
  </si>
  <si>
    <t>MUH.ZAKKIR</t>
  </si>
  <si>
    <t>Patampanua</t>
  </si>
  <si>
    <t>Gasang</t>
  </si>
  <si>
    <t>Farida</t>
  </si>
  <si>
    <t>07.093.043</t>
  </si>
  <si>
    <t>MUKHLIS</t>
  </si>
  <si>
    <t>M.Fuad</t>
  </si>
  <si>
    <t>2007- SMKN 1 Wt.Pulu</t>
  </si>
  <si>
    <t>07.093.044</t>
  </si>
  <si>
    <t>MULIDA TAHIR</t>
  </si>
  <si>
    <t>Muh.Ali</t>
  </si>
  <si>
    <t>Hadrah</t>
  </si>
  <si>
    <t>07.093.045</t>
  </si>
  <si>
    <t>Kamali</t>
  </si>
  <si>
    <t>Kamali Pinrang</t>
  </si>
  <si>
    <t>Judda</t>
  </si>
  <si>
    <t>07.093.046</t>
  </si>
  <si>
    <t>MUSDA MULYA</t>
  </si>
  <si>
    <t>Jl. Sawitto Pinrang</t>
  </si>
  <si>
    <t>La-Bedo</t>
  </si>
  <si>
    <t>Mallo</t>
  </si>
  <si>
    <t>07.093.047</t>
  </si>
  <si>
    <t>NIRMA PARIS</t>
  </si>
  <si>
    <t>Langnga Pinrang</t>
  </si>
  <si>
    <t>Abd.Paris</t>
  </si>
  <si>
    <t>Hj. Akirah</t>
  </si>
  <si>
    <t>2007- MA DDI Lil Ban</t>
  </si>
  <si>
    <t>07.093.048</t>
  </si>
  <si>
    <t>NUR  AIDA</t>
  </si>
  <si>
    <t>Paku</t>
  </si>
  <si>
    <t>Muda</t>
  </si>
  <si>
    <t>2007- SMKN 1 Polewal</t>
  </si>
  <si>
    <t>07.093.049</t>
  </si>
  <si>
    <t>NURFADILLAH NURCHALIS</t>
  </si>
  <si>
    <t>Soreang Parepare</t>
  </si>
  <si>
    <t>07.093.050</t>
  </si>
  <si>
    <t>NUR ROSMINI</t>
  </si>
  <si>
    <t>Pasaparang</t>
  </si>
  <si>
    <t>Pali</t>
  </si>
  <si>
    <t>Sini</t>
  </si>
  <si>
    <t>07.093.051</t>
  </si>
  <si>
    <t>NURUL TAQWA</t>
  </si>
  <si>
    <t>Jl.Sumur Jodoh No. 15 A</t>
  </si>
  <si>
    <t>La-Tappe</t>
  </si>
  <si>
    <t>Jerra</t>
  </si>
  <si>
    <t>07.093.052</t>
  </si>
  <si>
    <t>PRATIWI SAMAD</t>
  </si>
  <si>
    <t>Jl. Jend. A. Yani Parepare</t>
  </si>
  <si>
    <t>Nurhidayah</t>
  </si>
  <si>
    <t>07.093.053</t>
  </si>
  <si>
    <t>RACHMAT AS.</t>
  </si>
  <si>
    <t>Isakka</t>
  </si>
  <si>
    <t>2007- SMKN 2 Parepar</t>
  </si>
  <si>
    <t>07.093.054</t>
  </si>
  <si>
    <t>M.Tamrin</t>
  </si>
  <si>
    <t>ST. Marduni</t>
  </si>
  <si>
    <t>SMAN 1 Parepare</t>
  </si>
  <si>
    <t>07.093.055</t>
  </si>
  <si>
    <t>RIKUNDORI</t>
  </si>
  <si>
    <t>Jepara</t>
  </si>
  <si>
    <t>Ali</t>
  </si>
  <si>
    <t>Rindho Maryam</t>
  </si>
  <si>
    <t>SMAN 14 Surabaya</t>
  </si>
  <si>
    <t>07.093.056</t>
  </si>
  <si>
    <t>RINA ASTUTI</t>
  </si>
  <si>
    <t>Mappa</t>
  </si>
  <si>
    <t>Timang</t>
  </si>
  <si>
    <t>2005- SMAN 1 Suppa</t>
  </si>
  <si>
    <t>07.093.057</t>
  </si>
  <si>
    <t>RISKAL JAMAL</t>
  </si>
  <si>
    <t>Tokare Soppeng</t>
  </si>
  <si>
    <t>Paddangeng  Soppeng</t>
  </si>
  <si>
    <t>Drs.Jamaluddin</t>
  </si>
  <si>
    <t>Hj.A.Suharyati</t>
  </si>
  <si>
    <t>2007- SMAN 1 Donri-d</t>
  </si>
  <si>
    <t>07.093.058</t>
  </si>
  <si>
    <t>Battalopi</t>
  </si>
  <si>
    <t>Jl. Panca Marga No. 19A</t>
  </si>
  <si>
    <t>Sarullah</t>
  </si>
  <si>
    <t>Suhaeni</t>
  </si>
  <si>
    <t>07.093.059</t>
  </si>
  <si>
    <t>ROSSYANA</t>
  </si>
  <si>
    <t>Jl.A.Cammi No. 93</t>
  </si>
  <si>
    <t>M.Syukur</t>
  </si>
  <si>
    <t>Hj.Rosmiati</t>
  </si>
  <si>
    <t>2005- SMAN 1 Maiwa</t>
  </si>
  <si>
    <t>07.093.060</t>
  </si>
  <si>
    <t>SAPARIA MEGAWATI</t>
  </si>
  <si>
    <t>07.093.061</t>
  </si>
  <si>
    <t>SAPRIDAH</t>
  </si>
  <si>
    <t>La-Pondi</t>
  </si>
  <si>
    <t>Sima</t>
  </si>
  <si>
    <t>2007- MA YPPI Rappan</t>
  </si>
  <si>
    <t>07.093.062</t>
  </si>
  <si>
    <t>SOFYAN</t>
  </si>
  <si>
    <t>La-Bengnga</t>
  </si>
  <si>
    <t>2007- MA DDI Tellu L</t>
  </si>
  <si>
    <t>07.093.063</t>
  </si>
  <si>
    <t>SRI YULIANA</t>
  </si>
  <si>
    <t>JampuE</t>
  </si>
  <si>
    <t>Palia Pinrang</t>
  </si>
  <si>
    <t>Ni ma</t>
  </si>
  <si>
    <t>07.093.064</t>
  </si>
  <si>
    <t>Bahuseng</t>
  </si>
  <si>
    <t>Mami</t>
  </si>
  <si>
    <t>07.093.065</t>
  </si>
  <si>
    <t>Jumahani</t>
  </si>
  <si>
    <t>07.093.066</t>
  </si>
  <si>
    <t>Kaliang</t>
  </si>
  <si>
    <t>Labinsing</t>
  </si>
  <si>
    <t>Inapi</t>
  </si>
  <si>
    <t>07.093.067</t>
  </si>
  <si>
    <t>SYAMSIDAR</t>
  </si>
  <si>
    <t>H Sappe</t>
  </si>
  <si>
    <t>07.093.068</t>
  </si>
  <si>
    <t>TAQWA R</t>
  </si>
  <si>
    <t>07.093.069</t>
  </si>
  <si>
    <t>WAHYUDI</t>
  </si>
  <si>
    <t>Sudarmin</t>
  </si>
  <si>
    <t>Hatimah</t>
  </si>
  <si>
    <t>2007- SMAN 5 Penajam</t>
  </si>
  <si>
    <t>07.093.070</t>
  </si>
  <si>
    <t>IRAWATI</t>
  </si>
  <si>
    <t>Taibin</t>
  </si>
  <si>
    <t>Irmawati</t>
  </si>
  <si>
    <t>2007- SMAN 1 Majene</t>
  </si>
  <si>
    <t>SMKK</t>
  </si>
  <si>
    <t>07.093.071</t>
  </si>
  <si>
    <t>Muh.Yasin</t>
  </si>
  <si>
    <t>2007- D.2 STAIN Pare</t>
  </si>
  <si>
    <t>07.093.072</t>
  </si>
  <si>
    <t>ABD. HAMID</t>
  </si>
  <si>
    <t>07.093.073</t>
  </si>
  <si>
    <t>2006-SMAN 1 WT.PULU</t>
  </si>
  <si>
    <t>07.093.074</t>
  </si>
  <si>
    <t>AHMAD SRI AWAN</t>
  </si>
  <si>
    <t>Drs.Antong</t>
  </si>
  <si>
    <t>Hj. Bungawati</t>
  </si>
  <si>
    <t>2007- SMAN 1 Wt. Pul</t>
  </si>
  <si>
    <t>07.093.075</t>
  </si>
  <si>
    <t>AHYADI</t>
  </si>
  <si>
    <t>Lalabata</t>
  </si>
  <si>
    <t>PNS Guru</t>
  </si>
  <si>
    <t>2005- SMAN 1 Watanso</t>
  </si>
  <si>
    <t>07.093.076</t>
  </si>
  <si>
    <t>P.Laupe</t>
  </si>
  <si>
    <t>Masati</t>
  </si>
  <si>
    <t>2006- SMAN 1 Wt. Pul</t>
  </si>
  <si>
    <t>07.093.077</t>
  </si>
  <si>
    <t>Arisah</t>
  </si>
  <si>
    <t>2002- SMAN 1 Wt. Pul</t>
  </si>
  <si>
    <t>07.093.078</t>
  </si>
  <si>
    <t>A. HELMI</t>
  </si>
  <si>
    <t>07.093.079</t>
  </si>
  <si>
    <t>ARTINA</t>
  </si>
  <si>
    <t>La Siwala</t>
  </si>
  <si>
    <t>Candatong</t>
  </si>
  <si>
    <t>Ako E</t>
  </si>
  <si>
    <t>2007- SMKN 1 Sidenre</t>
  </si>
  <si>
    <t>07.093.080</t>
  </si>
  <si>
    <t>ASWAN</t>
  </si>
  <si>
    <t>Doyo</t>
  </si>
  <si>
    <t>Hj.Sakka</t>
  </si>
  <si>
    <t>2001- SMKN 1 Sidenre</t>
  </si>
  <si>
    <t>07.093.081</t>
  </si>
  <si>
    <t>BASIRUDDIN</t>
  </si>
  <si>
    <t>Lajonga</t>
  </si>
  <si>
    <t>Wette e</t>
  </si>
  <si>
    <t>La-Mandeng</t>
  </si>
  <si>
    <t>I Naharu</t>
  </si>
  <si>
    <t>2002- SMAN 2 Palu Se</t>
  </si>
  <si>
    <t>07.093.082</t>
  </si>
  <si>
    <t>Kp. Baru</t>
  </si>
  <si>
    <t>Ladalle</t>
  </si>
  <si>
    <t>Maria</t>
  </si>
  <si>
    <t>2002- SMUN 2 Panca R</t>
  </si>
  <si>
    <t>07.093.083</t>
  </si>
  <si>
    <t>DEDI NENTI</t>
  </si>
  <si>
    <t>Sungai Lokam</t>
  </si>
  <si>
    <t>La-Mulya</t>
  </si>
  <si>
    <t>Indah</t>
  </si>
  <si>
    <t>2007- MA DDI Benteng</t>
  </si>
  <si>
    <t>07.093.084</t>
  </si>
  <si>
    <t>GUSWANA</t>
  </si>
  <si>
    <t>07.093.085</t>
  </si>
  <si>
    <t>FADLI KURNIAWAN</t>
  </si>
  <si>
    <t>Jakarta</t>
  </si>
  <si>
    <t>H.Azwir</t>
  </si>
  <si>
    <t>Hj.Farida</t>
  </si>
  <si>
    <t>2002- SMU Islam Al-A</t>
  </si>
  <si>
    <t>07.093.087</t>
  </si>
  <si>
    <t>FITRIANI SALEH</t>
  </si>
  <si>
    <t>Kampiri</t>
  </si>
  <si>
    <t>Indotang</t>
  </si>
  <si>
    <t>2007- SMAN 1 Pangsid</t>
  </si>
  <si>
    <t>KPG</t>
  </si>
  <si>
    <t>07.093.088</t>
  </si>
  <si>
    <t>HASMIATI</t>
  </si>
  <si>
    <t>Allekuang</t>
  </si>
  <si>
    <t>Nasrullah</t>
  </si>
  <si>
    <t>Isisa</t>
  </si>
  <si>
    <t>07.093.089</t>
  </si>
  <si>
    <t>Hj.Nurhayati</t>
  </si>
  <si>
    <t>07.093.090</t>
  </si>
  <si>
    <t>HERVINA</t>
  </si>
  <si>
    <t>Bojoe</t>
  </si>
  <si>
    <t>BojoE</t>
  </si>
  <si>
    <t>Hasmiah</t>
  </si>
  <si>
    <t>2007- SMUN 1 Wt. Pul</t>
  </si>
  <si>
    <t>07.093.091</t>
  </si>
  <si>
    <t>IRMAYANI</t>
  </si>
  <si>
    <t>07.093.092</t>
  </si>
  <si>
    <t>JUMARTI</t>
  </si>
  <si>
    <t>07.093.093</t>
  </si>
  <si>
    <t>Parangluara</t>
  </si>
  <si>
    <t>Tondong Pura</t>
  </si>
  <si>
    <t>M.Talib</t>
  </si>
  <si>
    <t>Lia</t>
  </si>
  <si>
    <t>2006- MA DDI Bt.Lewo</t>
  </si>
  <si>
    <t>07.093.094</t>
  </si>
  <si>
    <t>KASMIRA</t>
  </si>
  <si>
    <t>Lawasoi</t>
  </si>
  <si>
    <t>Lawawoi</t>
  </si>
  <si>
    <t>La-Cinna</t>
  </si>
  <si>
    <t>Itihama</t>
  </si>
  <si>
    <t>07.093.095</t>
  </si>
  <si>
    <t>KURNIAWATI RAHMAN</t>
  </si>
  <si>
    <t>Pajalele</t>
  </si>
  <si>
    <t>Hj.Rahmah</t>
  </si>
  <si>
    <t>07.093.096</t>
  </si>
  <si>
    <t>LISMAYASARI</t>
  </si>
  <si>
    <t>M.Tadjrim</t>
  </si>
  <si>
    <t>Hj.St.Salmah</t>
  </si>
  <si>
    <t>07.093.097</t>
  </si>
  <si>
    <t>MANSUR</t>
  </si>
  <si>
    <t>2002- 17 Nopember 19</t>
  </si>
  <si>
    <t>07.093.098</t>
  </si>
  <si>
    <t>Landawi</t>
  </si>
  <si>
    <t>07.093.099</t>
  </si>
  <si>
    <t>MUNAWIR</t>
  </si>
  <si>
    <t>Ruhang</t>
  </si>
  <si>
    <t>Itang</t>
  </si>
  <si>
    <t>2006- SMA PGRI Pangs</t>
  </si>
  <si>
    <t>07.093.100</t>
  </si>
  <si>
    <t>NURHASNAH</t>
  </si>
  <si>
    <t>Hj.Sitti</t>
  </si>
  <si>
    <t>2004- SMAN 1 Pangsid</t>
  </si>
  <si>
    <t>07.093.101</t>
  </si>
  <si>
    <t>NURHAYATI AMIR</t>
  </si>
  <si>
    <t>M.Amir</t>
  </si>
  <si>
    <t>07.093.102</t>
  </si>
  <si>
    <t>H.Husni</t>
  </si>
  <si>
    <t>Hj.Nurbaya</t>
  </si>
  <si>
    <t>2005- MA DDI Benteng</t>
  </si>
  <si>
    <t>07.093.103</t>
  </si>
  <si>
    <t>RIFIAN EFENDI</t>
  </si>
  <si>
    <t>H.Nurjim</t>
  </si>
  <si>
    <t>Rosnawiah</t>
  </si>
  <si>
    <t>07.093.104</t>
  </si>
  <si>
    <t>R I N I</t>
  </si>
  <si>
    <t>Majelling</t>
  </si>
  <si>
    <t>Nonci</t>
  </si>
  <si>
    <t>Naini</t>
  </si>
  <si>
    <t>07.093.105</t>
  </si>
  <si>
    <t>Ganra Hj. Sitti</t>
  </si>
  <si>
    <t>1996- SMTKN Ujung Pa</t>
  </si>
  <si>
    <t>07.093.106</t>
  </si>
  <si>
    <t>ROSTINA</t>
  </si>
  <si>
    <t>Hj.Hadayyang</t>
  </si>
  <si>
    <t>2007- MA Nusa Kahu</t>
  </si>
  <si>
    <t>07.093.107</t>
  </si>
  <si>
    <t>SALMAN</t>
  </si>
  <si>
    <t>Tanete</t>
  </si>
  <si>
    <t>Peternak</t>
  </si>
  <si>
    <t>2004- SMAN 1 Wt.Pulu</t>
  </si>
  <si>
    <t>07.093.108</t>
  </si>
  <si>
    <t>SATRI POLANG</t>
  </si>
  <si>
    <t>La-Polang</t>
  </si>
  <si>
    <t>Idalawia</t>
  </si>
  <si>
    <t>07.093.109</t>
  </si>
  <si>
    <t>SATRIYA</t>
  </si>
  <si>
    <t>H.La-Bora</t>
  </si>
  <si>
    <t>Hj.Marawiah</t>
  </si>
  <si>
    <t>07.093.110</t>
  </si>
  <si>
    <t>SRI GADING</t>
  </si>
  <si>
    <t>Corawali</t>
  </si>
  <si>
    <t>P.Umar</t>
  </si>
  <si>
    <t>Sukma</t>
  </si>
  <si>
    <t>07.093.111</t>
  </si>
  <si>
    <t>SRI MEIRLYNA BASRI</t>
  </si>
  <si>
    <t>Drs.Basri</t>
  </si>
  <si>
    <t>Hajrawati</t>
  </si>
  <si>
    <t>07.093.112</t>
  </si>
  <si>
    <t>SUCI ANUGRAHWATI</t>
  </si>
  <si>
    <t>Hj.Hasnah</t>
  </si>
  <si>
    <t>07.093.113</t>
  </si>
  <si>
    <t>SUDIRMAN DAMIS</t>
  </si>
  <si>
    <t>M.Damis</t>
  </si>
  <si>
    <t>Hj.Satong</t>
  </si>
  <si>
    <t>07.093.114</t>
  </si>
  <si>
    <t>WIDIA KUSUMA</t>
  </si>
  <si>
    <t>Guru SD</t>
  </si>
  <si>
    <t>1997- SMAN 1 Sidenre</t>
  </si>
  <si>
    <t>07.093.115</t>
  </si>
  <si>
    <t>YUNITA SARDIN</t>
  </si>
  <si>
    <t>Tinigi</t>
  </si>
  <si>
    <t>Galang</t>
  </si>
  <si>
    <t>Sardin Musliha</t>
  </si>
  <si>
    <t>2005- SMKN 1 Toli-to</t>
  </si>
  <si>
    <t>07.093.116</t>
  </si>
  <si>
    <t>ADRI SAPUTRA</t>
  </si>
  <si>
    <t>Masdiana</t>
  </si>
  <si>
    <t>07.093.117</t>
  </si>
  <si>
    <t>ASKARI</t>
  </si>
  <si>
    <t>Panggel</t>
  </si>
  <si>
    <t>1993- SMA PGRI Polma</t>
  </si>
  <si>
    <t>07.093.118</t>
  </si>
  <si>
    <t>Talha</t>
  </si>
  <si>
    <t>07.093.119</t>
  </si>
  <si>
    <t>BARLIANG</t>
  </si>
  <si>
    <t>07.093.120</t>
  </si>
  <si>
    <t>Balo</t>
  </si>
  <si>
    <t>Rehang</t>
  </si>
  <si>
    <t>Penjahit</t>
  </si>
  <si>
    <t>07.093.121</t>
  </si>
  <si>
    <t>DESY MANSYUR</t>
  </si>
  <si>
    <t>2007- SMAN 1 Polman</t>
  </si>
  <si>
    <t>07.093.122</t>
  </si>
  <si>
    <t>ERWIN</t>
  </si>
  <si>
    <t>Rifa I</t>
  </si>
  <si>
    <t>2002- SMKP Tunas Ban</t>
  </si>
  <si>
    <t>07.093.123</t>
  </si>
  <si>
    <t>GUNTUR</t>
  </si>
  <si>
    <t>Ba durani</t>
  </si>
  <si>
    <t>Nurbayala</t>
  </si>
  <si>
    <t>2006-MAN Polman</t>
  </si>
  <si>
    <t>07.093.124</t>
  </si>
  <si>
    <t>Moin</t>
  </si>
  <si>
    <t>Ecce</t>
  </si>
  <si>
    <t>2007- SMKN 1 Tinambu</t>
  </si>
  <si>
    <t>07.093.125</t>
  </si>
  <si>
    <t>2007- Paket C Polman</t>
  </si>
  <si>
    <t>07.093.126</t>
  </si>
  <si>
    <t>HARUNA RASYID</t>
  </si>
  <si>
    <t>Arsyad</t>
  </si>
  <si>
    <t>K. Rostia</t>
  </si>
  <si>
    <t>1998- SMUN 2 Majene</t>
  </si>
  <si>
    <t>07.093.127</t>
  </si>
  <si>
    <t>Laliko</t>
  </si>
  <si>
    <t>Kallah</t>
  </si>
  <si>
    <t>07.093.128</t>
  </si>
  <si>
    <t>M.Syarief</t>
  </si>
  <si>
    <t>Hasisa</t>
  </si>
  <si>
    <t>07.093.129</t>
  </si>
  <si>
    <t>Hasanuddin</t>
  </si>
  <si>
    <t>1998- SMAN 1 Campala</t>
  </si>
  <si>
    <t>07.093.130</t>
  </si>
  <si>
    <t>HIKMAWATI C.</t>
  </si>
  <si>
    <t>Tabbasala</t>
  </si>
  <si>
    <t>Abd.Amin</t>
  </si>
  <si>
    <t>Sitti Husnah</t>
  </si>
  <si>
    <t>07.093.131</t>
  </si>
  <si>
    <t>IIN SARBIANTI NUHUNG</t>
  </si>
  <si>
    <t>Pallembongan</t>
  </si>
  <si>
    <t>Nurbiah</t>
  </si>
  <si>
    <t>2007- SMAN 1 Tammala</t>
  </si>
  <si>
    <t>07.093.132</t>
  </si>
  <si>
    <t>Hamid</t>
  </si>
  <si>
    <t>Sa adiyah</t>
  </si>
  <si>
    <t>2005- MAN Polman</t>
  </si>
  <si>
    <t>07.093.133</t>
  </si>
  <si>
    <t>2007- MA Pergis Camp</t>
  </si>
  <si>
    <t>07.093.134</t>
  </si>
  <si>
    <t>JERNI</t>
  </si>
  <si>
    <t>Lambague</t>
  </si>
  <si>
    <t>M.Yasal</t>
  </si>
  <si>
    <t>Hj.Lotong</t>
  </si>
  <si>
    <t>1990- SMEAN Tinambun</t>
  </si>
  <si>
    <t>07.093.135</t>
  </si>
  <si>
    <t>KISMAWATI K.</t>
  </si>
  <si>
    <t>Kopu</t>
  </si>
  <si>
    <t>TH. Hj.Hadirah</t>
  </si>
  <si>
    <t>2007- SMKN Tinambung</t>
  </si>
  <si>
    <t>07.093.136</t>
  </si>
  <si>
    <t>M. AMIR ARIF</t>
  </si>
  <si>
    <t>Mu mi</t>
  </si>
  <si>
    <t>07.093.137</t>
  </si>
  <si>
    <t>MARDAWIAH KASIM</t>
  </si>
  <si>
    <t>Kasim</t>
  </si>
  <si>
    <t>Rasiah</t>
  </si>
  <si>
    <t>1991- SMAN Campalagi</t>
  </si>
  <si>
    <t>07.093.138</t>
  </si>
  <si>
    <t>Desa Tandung</t>
  </si>
  <si>
    <t>Suhura</t>
  </si>
  <si>
    <t>1994- SMEAN Tinambun</t>
  </si>
  <si>
    <t>07.093.139</t>
  </si>
  <si>
    <t>Rappogading</t>
  </si>
  <si>
    <t>KaI</t>
  </si>
  <si>
    <t>Jumria</t>
  </si>
  <si>
    <t>1999- SMUN 1 Campala</t>
  </si>
  <si>
    <t>07.093.140</t>
  </si>
  <si>
    <t>2005- MA.Muhiyah Pam</t>
  </si>
  <si>
    <t>07.093.141</t>
  </si>
  <si>
    <t>Kambolong</t>
  </si>
  <si>
    <t>Jumura</t>
  </si>
  <si>
    <t>07.093.142</t>
  </si>
  <si>
    <t>NAHARA</t>
  </si>
  <si>
    <t>Saribang</t>
  </si>
  <si>
    <t>1990- SMAN Tinambung</t>
  </si>
  <si>
    <t>07.093.143</t>
  </si>
  <si>
    <t>NAHIDAH</t>
  </si>
  <si>
    <t>Jamadil</t>
  </si>
  <si>
    <t>Hj.Basse</t>
  </si>
  <si>
    <t>2002- MAN Polmas</t>
  </si>
  <si>
    <t>07.093.144</t>
  </si>
  <si>
    <t>NUR AFNI</t>
  </si>
  <si>
    <t>Mahading</t>
  </si>
  <si>
    <t>Malang</t>
  </si>
  <si>
    <t>2006- SMK Keperawata</t>
  </si>
  <si>
    <t>07.093.145</t>
  </si>
  <si>
    <t>NURHIJRAH</t>
  </si>
  <si>
    <t>AB. Kursia</t>
  </si>
  <si>
    <t>2007- SMAN 1 Wonomul</t>
  </si>
  <si>
    <t>07.093.146</t>
  </si>
  <si>
    <t>1993- MAN Polmas</t>
  </si>
  <si>
    <t>07.093.147</t>
  </si>
  <si>
    <t>NURMA A.</t>
  </si>
  <si>
    <t>Lombok</t>
  </si>
  <si>
    <t>Nurlia</t>
  </si>
  <si>
    <t>2007- MA. Nuhiyah  P</t>
  </si>
  <si>
    <t>07.093.148</t>
  </si>
  <si>
    <t>NURMAWALAH</t>
  </si>
  <si>
    <t>H.Syarifuddin</t>
  </si>
  <si>
    <t>Imam</t>
  </si>
  <si>
    <t>Hj.Naslah</t>
  </si>
  <si>
    <t>Lapeo URT</t>
  </si>
  <si>
    <t>1995- MAN 2 Ujung Pa</t>
  </si>
  <si>
    <t>07.093.149</t>
  </si>
  <si>
    <t>Ha dong</t>
  </si>
  <si>
    <t>Suryalang</t>
  </si>
  <si>
    <t>2006- SMAN 2 Majene</t>
  </si>
  <si>
    <t>07.093.150</t>
  </si>
  <si>
    <t>ROSMA</t>
  </si>
  <si>
    <t>Arsad</t>
  </si>
  <si>
    <t>Djuraeni</t>
  </si>
  <si>
    <t>1998- SMUN 1 Wonomul</t>
  </si>
  <si>
    <t>07.093.151</t>
  </si>
  <si>
    <t>SAFARUDDIN</t>
  </si>
  <si>
    <t>Harasia</t>
  </si>
  <si>
    <t>2003- SMUN 1 Tinambu</t>
  </si>
  <si>
    <t>07.093.152</t>
  </si>
  <si>
    <t>SAMIAH SALEHANI</t>
  </si>
  <si>
    <t>Beru-beru</t>
  </si>
  <si>
    <t>Salehani</t>
  </si>
  <si>
    <t>1993- SMIP Matallo R</t>
  </si>
  <si>
    <t>07.093.153</t>
  </si>
  <si>
    <t>SAMIN</t>
  </si>
  <si>
    <t>07.093.154</t>
  </si>
  <si>
    <t>Salamak</t>
  </si>
  <si>
    <t>Tasik</t>
  </si>
  <si>
    <t>2006- SMA Katolik Ma</t>
  </si>
  <si>
    <t>07.093.155</t>
  </si>
  <si>
    <t>SATRIADI S.</t>
  </si>
  <si>
    <t>Hj.Mamasiah</t>
  </si>
  <si>
    <t>07.093.156</t>
  </si>
  <si>
    <t>SIPAAMI</t>
  </si>
  <si>
    <t>07.093.157</t>
  </si>
  <si>
    <t>SRI WAHYUNI</t>
  </si>
  <si>
    <t>K. Muna</t>
  </si>
  <si>
    <t>07.093.158</t>
  </si>
  <si>
    <t>ST. ADILLAH</t>
  </si>
  <si>
    <t>Berampa</t>
  </si>
  <si>
    <t>Siar</t>
  </si>
  <si>
    <t>Goda</t>
  </si>
  <si>
    <t>07.093.159</t>
  </si>
  <si>
    <t>ST. AWIAH</t>
  </si>
  <si>
    <t>Halil</t>
  </si>
  <si>
    <t>2006- MAN Polmas</t>
  </si>
  <si>
    <t>07.093.160</t>
  </si>
  <si>
    <t>ST.HAERIAH</t>
  </si>
  <si>
    <t>Galung Tulu</t>
  </si>
  <si>
    <t>Pasiang</t>
  </si>
  <si>
    <t>2005- SMAN 1 Polewal</t>
  </si>
  <si>
    <t>07.093.161</t>
  </si>
  <si>
    <t>SUHARNI</t>
  </si>
  <si>
    <t>Kebun Dalam</t>
  </si>
  <si>
    <t>Roli</t>
  </si>
  <si>
    <t>Panikem</t>
  </si>
  <si>
    <t>07.093.162</t>
  </si>
  <si>
    <t>SULFIANA</t>
  </si>
  <si>
    <t>Suryana</t>
  </si>
  <si>
    <t>2004 SMA YPPP Wonomu</t>
  </si>
  <si>
    <t>07.093.163</t>
  </si>
  <si>
    <t>SUMIATI</t>
  </si>
  <si>
    <t>Samania</t>
  </si>
  <si>
    <t>07.093.164</t>
  </si>
  <si>
    <t>Pariangin</t>
  </si>
  <si>
    <t>Talib</t>
  </si>
  <si>
    <t>Songi</t>
  </si>
  <si>
    <t>2006- SMAN 3 Polman</t>
  </si>
  <si>
    <t>07.093.165</t>
  </si>
  <si>
    <t>SUPRIANI</t>
  </si>
  <si>
    <t>Desa Baru</t>
  </si>
  <si>
    <t>Katjo</t>
  </si>
  <si>
    <t>Sohora</t>
  </si>
  <si>
    <t>2001- SMKN 1 Tinambu</t>
  </si>
  <si>
    <t>07.093.166</t>
  </si>
  <si>
    <t>SYAHRIL</t>
  </si>
  <si>
    <t>Nurlina</t>
  </si>
  <si>
    <t>2007- MAN POlman</t>
  </si>
  <si>
    <t>07.093.167</t>
  </si>
  <si>
    <t>Malaysia</t>
  </si>
  <si>
    <t>Rahmatiah</t>
  </si>
  <si>
    <t>07.093.168</t>
  </si>
  <si>
    <t>Lanrae</t>
  </si>
  <si>
    <t>2007- MA DDI Tinambu</t>
  </si>
  <si>
    <t>07.093.169</t>
  </si>
  <si>
    <t>TASLIANA</t>
  </si>
  <si>
    <t>Abd.Fatta</t>
  </si>
  <si>
    <t>Nawira</t>
  </si>
  <si>
    <t>2007- SMKN 1 Majene</t>
  </si>
  <si>
    <t>07.093.170</t>
  </si>
  <si>
    <t>YUNITA</t>
  </si>
  <si>
    <t>St.Maimuna</t>
  </si>
  <si>
    <t>2006- SMA YPPP Wonom</t>
  </si>
  <si>
    <t>07.093.171</t>
  </si>
  <si>
    <t>ZAMRATUL ADIBA</t>
  </si>
  <si>
    <t>Maloso</t>
  </si>
  <si>
    <t>Irwan</t>
  </si>
  <si>
    <t>Saini Syarfiah M.</t>
  </si>
  <si>
    <t>SMKN 1 Tarakan</t>
  </si>
  <si>
    <t>PGSMTP</t>
  </si>
  <si>
    <t>07.093.172</t>
  </si>
  <si>
    <t>Tammejarra</t>
  </si>
  <si>
    <t>Syariah</t>
  </si>
  <si>
    <t>07.093.173</t>
  </si>
  <si>
    <t>ACO  SYARIF</t>
  </si>
  <si>
    <t>Aco</t>
  </si>
  <si>
    <t>Ima Mastina</t>
  </si>
  <si>
    <t>07.093.174</t>
  </si>
  <si>
    <t>Zuarni</t>
  </si>
  <si>
    <t>2006- SMKN 3 Palu</t>
  </si>
  <si>
    <t>07.093.175</t>
  </si>
  <si>
    <t>ANITA</t>
  </si>
  <si>
    <t>Tanah Grogot</t>
  </si>
  <si>
    <t>Tanah Grgot</t>
  </si>
  <si>
    <t>Djaslang</t>
  </si>
  <si>
    <t>Asmira</t>
  </si>
  <si>
    <t>2007- SMAN 1 Pamboan</t>
  </si>
  <si>
    <t>07.093.176</t>
  </si>
  <si>
    <t>ARDIANSYAH</t>
  </si>
  <si>
    <t>Sirindu</t>
  </si>
  <si>
    <t>2007- Paket C-SMAN 1</t>
  </si>
  <si>
    <t>07.093.177</t>
  </si>
  <si>
    <t>Samar</t>
  </si>
  <si>
    <t>Juliana</t>
  </si>
  <si>
    <t>07.093.178</t>
  </si>
  <si>
    <t>Batutaka</t>
  </si>
  <si>
    <t>Bino Maloga</t>
  </si>
  <si>
    <t>Suman</t>
  </si>
  <si>
    <t>2007- SMA YPPP Wonom</t>
  </si>
  <si>
    <t>07.093.179</t>
  </si>
  <si>
    <t>ASDAR</t>
  </si>
  <si>
    <t>Yunding</t>
  </si>
  <si>
    <t>2007- MAN Majene</t>
  </si>
  <si>
    <t>07.093.180</t>
  </si>
  <si>
    <t>ASMARIA</t>
  </si>
  <si>
    <t>Bengkulu</t>
  </si>
  <si>
    <t>Sulaeman</t>
  </si>
  <si>
    <t>2003- MAN Wajo</t>
  </si>
  <si>
    <t>07.093.181</t>
  </si>
  <si>
    <t>ASTAMAN</t>
  </si>
  <si>
    <t>Jahamuddin</t>
  </si>
  <si>
    <t>07.093.182</t>
  </si>
  <si>
    <t>BADRI</t>
  </si>
  <si>
    <t>Rawang</t>
  </si>
  <si>
    <t>Pakkola Majene</t>
  </si>
  <si>
    <t>Jernih</t>
  </si>
  <si>
    <t>2007- MA Al-Mu awwan</t>
  </si>
  <si>
    <t>07.093.183</t>
  </si>
  <si>
    <t>EDI MASKUR</t>
  </si>
  <si>
    <t>Parappe-Pamboang</t>
  </si>
  <si>
    <t>Amirullah</t>
  </si>
  <si>
    <t>Masnia</t>
  </si>
  <si>
    <t>07.093.184</t>
  </si>
  <si>
    <t>Kotabaru</t>
  </si>
  <si>
    <t>Dulhana</t>
  </si>
  <si>
    <t>2007- SMAN 2 Majene</t>
  </si>
  <si>
    <t>07.093.185</t>
  </si>
  <si>
    <t>HAIRUDDIN</t>
  </si>
  <si>
    <t>St.Nurhayati</t>
  </si>
  <si>
    <t>2005- MA. Mahsinun B</t>
  </si>
  <si>
    <t>07.093.186</t>
  </si>
  <si>
    <t>Salurindu</t>
  </si>
  <si>
    <t>07.093.187</t>
  </si>
  <si>
    <t>INDRIANI</t>
  </si>
  <si>
    <t>Tangnga-Tangnga</t>
  </si>
  <si>
    <t>Darma</t>
  </si>
  <si>
    <t>2006- SMAN 1 Tinambu</t>
  </si>
  <si>
    <t>07.093.188</t>
  </si>
  <si>
    <t>2007- SMAN 1 Tinambu</t>
  </si>
  <si>
    <t>07.093.189</t>
  </si>
  <si>
    <t>JAMILAH</t>
  </si>
  <si>
    <t>Deten-deten</t>
  </si>
  <si>
    <t>Logai</t>
  </si>
  <si>
    <t>2007- Paket C-SMKN 1</t>
  </si>
  <si>
    <t>07.093.190</t>
  </si>
  <si>
    <t>Arifuddin</t>
  </si>
  <si>
    <t>07.093.191</t>
  </si>
  <si>
    <t>MARDIN</t>
  </si>
  <si>
    <t>Puppuring</t>
  </si>
  <si>
    <t>Eppa</t>
  </si>
  <si>
    <t>St.Nurbia</t>
  </si>
  <si>
    <t>07.093.192</t>
  </si>
  <si>
    <t>MASULANG</t>
  </si>
  <si>
    <t>Jahria</t>
  </si>
  <si>
    <t>2006- MAN Majene</t>
  </si>
  <si>
    <t>07.093.193</t>
  </si>
  <si>
    <t>MISBAHUDDIN</t>
  </si>
  <si>
    <t>Muh.Arif</t>
  </si>
  <si>
    <t>Nurba</t>
  </si>
  <si>
    <t>2007- MA DDI Lombo n</t>
  </si>
  <si>
    <t>07.093.194</t>
  </si>
  <si>
    <t>Darawia</t>
  </si>
  <si>
    <t>2006- MA BPII Pamboa</t>
  </si>
  <si>
    <t>07.093.195</t>
  </si>
  <si>
    <t>Sadal</t>
  </si>
  <si>
    <t>07.093.196</t>
  </si>
  <si>
    <t>MUH. MUQSIT</t>
  </si>
  <si>
    <t>Nadir</t>
  </si>
  <si>
    <t>Nuraini</t>
  </si>
  <si>
    <t>07.093.197</t>
  </si>
  <si>
    <t>Nurlaelah</t>
  </si>
  <si>
    <t>07.093.198</t>
  </si>
  <si>
    <t>MUH. RIFA I</t>
  </si>
  <si>
    <t>2003- MA.BPII Pamboa</t>
  </si>
  <si>
    <t>07.093.199</t>
  </si>
  <si>
    <t>MUH. SAID</t>
  </si>
  <si>
    <t>Sumenep</t>
  </si>
  <si>
    <t>Napsia</t>
  </si>
  <si>
    <t>2007- SMAN 1 Malunda</t>
  </si>
  <si>
    <t>07.093.200</t>
  </si>
  <si>
    <t>MUH. SUKRI</t>
  </si>
  <si>
    <t>Muh.Yusup</t>
  </si>
  <si>
    <t>Nurumani</t>
  </si>
  <si>
    <t>07.093.201</t>
  </si>
  <si>
    <t>MULIANA KHAIRUNNISA</t>
  </si>
  <si>
    <t>Mastura</t>
  </si>
  <si>
    <t>07.093.202</t>
  </si>
  <si>
    <t>MULIANSYAH</t>
  </si>
  <si>
    <t>Pulau Karayaan</t>
  </si>
  <si>
    <t>Naharawi</t>
  </si>
  <si>
    <t>2007- MA P3A Guppi R</t>
  </si>
  <si>
    <t>07.093.203</t>
  </si>
  <si>
    <t>2007- SMAN 1 Somba</t>
  </si>
  <si>
    <t>07.093.204</t>
  </si>
  <si>
    <t>MUSYAWIR</t>
  </si>
  <si>
    <t>Drs.Sarbin</t>
  </si>
  <si>
    <t>Naharia</t>
  </si>
  <si>
    <t>07.093.205</t>
  </si>
  <si>
    <t>NAHDA WATI</t>
  </si>
  <si>
    <t>Sumakuyu</t>
  </si>
  <si>
    <t>Saleppa</t>
  </si>
  <si>
    <t>Sahrul</t>
  </si>
  <si>
    <t>Munasia</t>
  </si>
  <si>
    <t>2007- SMKN 2 Majene</t>
  </si>
  <si>
    <t>07.093.206</t>
  </si>
  <si>
    <t>NAIMA HASBA</t>
  </si>
  <si>
    <t>Ruhama</t>
  </si>
  <si>
    <t>Msjid URT</t>
  </si>
  <si>
    <t>2005- MA.BPII Pamboa</t>
  </si>
  <si>
    <t>07.093.207</t>
  </si>
  <si>
    <t>NAPIRMAN</t>
  </si>
  <si>
    <t>Nastura</t>
  </si>
  <si>
    <t>2007- MA. DDI Banua</t>
  </si>
  <si>
    <t>07.093.208</t>
  </si>
  <si>
    <t>NURALIAH</t>
  </si>
  <si>
    <t>Sulsel</t>
  </si>
  <si>
    <t>Simullu</t>
  </si>
  <si>
    <t>2007- MA. Al-Khairat</t>
  </si>
  <si>
    <t>07.093.209</t>
  </si>
  <si>
    <t>NURATIKA</t>
  </si>
  <si>
    <t>Husni</t>
  </si>
  <si>
    <t>07.093.210</t>
  </si>
  <si>
    <t>NURFADILA</t>
  </si>
  <si>
    <t>Salmia</t>
  </si>
  <si>
    <t>2005- SMKN 1 Majene</t>
  </si>
  <si>
    <t>07.093.211</t>
  </si>
  <si>
    <t>NURHAWA</t>
  </si>
  <si>
    <t>Binu</t>
  </si>
  <si>
    <t>Ali Napirah</t>
  </si>
  <si>
    <t>07.093.212</t>
  </si>
  <si>
    <t>NURHIDAYAH</t>
  </si>
  <si>
    <t>Makmur</t>
  </si>
  <si>
    <t>Tijarah</t>
  </si>
  <si>
    <t>07.093.213</t>
  </si>
  <si>
    <t>NURLAENI</t>
  </si>
  <si>
    <t>Palla-pallang</t>
  </si>
  <si>
    <t>Hayunding</t>
  </si>
  <si>
    <t>Nurumia</t>
  </si>
  <si>
    <t>2007- MA DDI Banua</t>
  </si>
  <si>
    <t>07.093.214</t>
  </si>
  <si>
    <t>Pallarangan</t>
  </si>
  <si>
    <t>Baruga</t>
  </si>
  <si>
    <t>Sala</t>
  </si>
  <si>
    <t>07.093.215</t>
  </si>
  <si>
    <t>NURLINDA</t>
  </si>
  <si>
    <t>M.Musa</t>
  </si>
  <si>
    <t>St.Palima</t>
  </si>
  <si>
    <t>2007- Paket C-</t>
  </si>
  <si>
    <t>07.093.216</t>
  </si>
  <si>
    <t>NURMAH</t>
  </si>
  <si>
    <t>Bababulo</t>
  </si>
  <si>
    <t>Samsil</t>
  </si>
  <si>
    <t>Sanatiah</t>
  </si>
  <si>
    <t>07.093.217</t>
  </si>
  <si>
    <t>07.093.218</t>
  </si>
  <si>
    <t>NURMIATI</t>
  </si>
  <si>
    <t>Kubra</t>
  </si>
  <si>
    <t>07.093.219</t>
  </si>
  <si>
    <t>NURSYAM</t>
  </si>
  <si>
    <t>Basi</t>
  </si>
  <si>
    <t>Nursia</t>
  </si>
  <si>
    <t>2006- SMAN 2 Tolitol</t>
  </si>
  <si>
    <t>07.093.220</t>
  </si>
  <si>
    <t>RAHMAT J.</t>
  </si>
  <si>
    <t>Japarang</t>
  </si>
  <si>
    <t>Hasmawati</t>
  </si>
  <si>
    <t>07.093.221</t>
  </si>
  <si>
    <t>Muh.Said</t>
  </si>
  <si>
    <t>2002- SMKN 2 Majene</t>
  </si>
  <si>
    <t>07.093.222</t>
  </si>
  <si>
    <t>REZKI AMALIAH</t>
  </si>
  <si>
    <t>Busri</t>
  </si>
  <si>
    <t>07.093.223</t>
  </si>
  <si>
    <t>RIJAL</t>
  </si>
  <si>
    <t>Mustaman</t>
  </si>
  <si>
    <t>2007- Paket C Pamboa</t>
  </si>
  <si>
    <t>07.093.224</t>
  </si>
  <si>
    <t>RITA WAHYUNI</t>
  </si>
  <si>
    <t>07.093.225</t>
  </si>
  <si>
    <t>RISAL S.</t>
  </si>
  <si>
    <t>Tamo</t>
  </si>
  <si>
    <t>Sabaruddin</t>
  </si>
  <si>
    <t>Nurmiati</t>
  </si>
  <si>
    <t>07.093.226</t>
  </si>
  <si>
    <t>RUSDIANA</t>
  </si>
  <si>
    <t>07.093.227</t>
  </si>
  <si>
    <t>RUSMIATI</t>
  </si>
  <si>
    <t>Pallang-pallang</t>
  </si>
  <si>
    <t>Harabiah</t>
  </si>
  <si>
    <t>2007- Paket C</t>
  </si>
  <si>
    <t>07.093.228</t>
  </si>
  <si>
    <t>RUSPIANI</t>
  </si>
  <si>
    <t>Kalu-kalukuang</t>
  </si>
  <si>
    <t>Kaharuddin</t>
  </si>
  <si>
    <t>07.093.229</t>
  </si>
  <si>
    <t>Sami</t>
  </si>
  <si>
    <t>2007- Paket C-SMAN 2</t>
  </si>
  <si>
    <t>07.093.230</t>
  </si>
  <si>
    <t>SARMI</t>
  </si>
  <si>
    <t>Masdar</t>
  </si>
  <si>
    <t>Fatmawati</t>
  </si>
  <si>
    <t>07.093.231</t>
  </si>
  <si>
    <t>SATRIANI</t>
  </si>
  <si>
    <t>Rasida</t>
  </si>
  <si>
    <t>SULuhari</t>
  </si>
  <si>
    <t>07.093.232</t>
  </si>
  <si>
    <t>SIPA AMI</t>
  </si>
  <si>
    <t>Jamriah</t>
  </si>
  <si>
    <t>07.093.233</t>
  </si>
  <si>
    <t>SRI ADRIANA</t>
  </si>
  <si>
    <t>Nadirman</t>
  </si>
  <si>
    <t>Darmawati</t>
  </si>
  <si>
    <t>07.093.234</t>
  </si>
  <si>
    <t>SRI RAHAYU</t>
  </si>
  <si>
    <t>Dedi</t>
  </si>
  <si>
    <t>Purn.Polri</t>
  </si>
  <si>
    <t>Suwardjo St.Asiah</t>
  </si>
  <si>
    <t>1995- SMEA Negeri Ma</t>
  </si>
  <si>
    <t>07.093.235</t>
  </si>
  <si>
    <t>ST. JARIAH</t>
  </si>
  <si>
    <t>2006- SMAN 1 Pamboan</t>
  </si>
  <si>
    <t>07.093.236</t>
  </si>
  <si>
    <t>ST. RAHMAH</t>
  </si>
  <si>
    <t>Kaidah</t>
  </si>
  <si>
    <t>Jamil</t>
  </si>
  <si>
    <t>2005- SMKN 2 Majene</t>
  </si>
  <si>
    <t>07.093.237</t>
  </si>
  <si>
    <t>Mas Fatimah</t>
  </si>
  <si>
    <t>1991- SMA PGRI Somba</t>
  </si>
  <si>
    <t>07.093.238</t>
  </si>
  <si>
    <t>Sanawiah</t>
  </si>
  <si>
    <t>07.093.239</t>
  </si>
  <si>
    <t>SUKRANA</t>
  </si>
  <si>
    <t>Abu</t>
  </si>
  <si>
    <t>Salmiah</t>
  </si>
  <si>
    <t>2001- SMUN 3 Majene</t>
  </si>
  <si>
    <t>07.093.240</t>
  </si>
  <si>
    <t>ST.Aminah</t>
  </si>
  <si>
    <t>2007- Paket C-MAN Ma</t>
  </si>
  <si>
    <t>07.093.241</t>
  </si>
  <si>
    <t>Parida</t>
  </si>
  <si>
    <t>07.093.242</t>
  </si>
  <si>
    <t>SYARIFUDDIN</t>
  </si>
  <si>
    <t>Murtaba</t>
  </si>
  <si>
    <t>Hardawia</t>
  </si>
  <si>
    <t>07.093.243</t>
  </si>
  <si>
    <t>INDAH</t>
  </si>
  <si>
    <t>Hj.Saberiah</t>
  </si>
  <si>
    <t>07.093.244</t>
  </si>
  <si>
    <t>IQBAL HASRUDDIN</t>
  </si>
  <si>
    <t>Hasruddin</t>
  </si>
  <si>
    <t>Kasmawati</t>
  </si>
  <si>
    <t>07.093.245</t>
  </si>
  <si>
    <t>MUH. HASANUDDIN</t>
  </si>
  <si>
    <t>Mangkoso</t>
  </si>
  <si>
    <t>H.Muh.Abbas</t>
  </si>
  <si>
    <t>Hj.Nirma</t>
  </si>
  <si>
    <t>07.093.246</t>
  </si>
  <si>
    <t>NASRAH BEDDU</t>
  </si>
  <si>
    <t>Mallusetase</t>
  </si>
  <si>
    <t>Nawi</t>
  </si>
  <si>
    <t>07.093.247</t>
  </si>
  <si>
    <t>NURJANNA</t>
  </si>
  <si>
    <t>BENTENG</t>
  </si>
  <si>
    <t>D2 PBI STAIN</t>
  </si>
  <si>
    <t>07.093.248</t>
  </si>
  <si>
    <t>RABIANA</t>
  </si>
  <si>
    <t>Rahmia</t>
  </si>
  <si>
    <t>07.093.249</t>
  </si>
  <si>
    <t>RASNI</t>
  </si>
  <si>
    <t>Kacong</t>
  </si>
  <si>
    <t>07.093.250</t>
  </si>
  <si>
    <t>RINA</t>
  </si>
  <si>
    <t>Jarame</t>
  </si>
  <si>
    <t>Jena</t>
  </si>
  <si>
    <t>07.093.251</t>
  </si>
  <si>
    <t>RUSMIAH</t>
  </si>
  <si>
    <t>ST.Rukaya</t>
  </si>
  <si>
    <t>07.093.252</t>
  </si>
  <si>
    <t>SAHRIANI</t>
  </si>
  <si>
    <t>Rappe</t>
  </si>
  <si>
    <t>07.093.253</t>
  </si>
  <si>
    <t>SILVIAH</t>
  </si>
  <si>
    <t>Supu</t>
  </si>
  <si>
    <t>Rauf Nasar</t>
  </si>
  <si>
    <t>07.093.254</t>
  </si>
  <si>
    <t>Mattirobulu</t>
  </si>
  <si>
    <t>07.093.255</t>
  </si>
  <si>
    <t>A. RIO ANDY SAPUTRA</t>
  </si>
  <si>
    <t>07.093.256</t>
  </si>
  <si>
    <t>AGUSTUNA LATIF</t>
  </si>
  <si>
    <t>Astia</t>
  </si>
  <si>
    <t>07.093.257</t>
  </si>
  <si>
    <t>BUGISMAN BIN AZIS</t>
  </si>
  <si>
    <t>Sempora</t>
  </si>
  <si>
    <t>Azis</t>
  </si>
  <si>
    <t>07.093.258</t>
  </si>
  <si>
    <t>Jugariah</t>
  </si>
  <si>
    <t>07.093.259</t>
  </si>
  <si>
    <t>MUHIDDIN</t>
  </si>
  <si>
    <t>07.093.260</t>
  </si>
  <si>
    <t>NITA DARMAYANTI</t>
  </si>
  <si>
    <t>Jl.Poros Majene No.9</t>
  </si>
  <si>
    <t>Sunarto</t>
  </si>
  <si>
    <t>2007- D2. STAIN DDI</t>
  </si>
  <si>
    <t>07.093.261</t>
  </si>
  <si>
    <t>Kunnu</t>
  </si>
  <si>
    <t>Ripa</t>
  </si>
  <si>
    <t>07.093.262</t>
  </si>
  <si>
    <t>RATNASARI</t>
  </si>
  <si>
    <t>Luyo Polman</t>
  </si>
  <si>
    <t>Saidah</t>
  </si>
  <si>
    <t>07.093.263</t>
  </si>
  <si>
    <t>RUQAYYAH</t>
  </si>
  <si>
    <t>Anggeraja</t>
  </si>
  <si>
    <t>Kandari</t>
  </si>
  <si>
    <t>Umi</t>
  </si>
  <si>
    <t>07.093.264</t>
  </si>
  <si>
    <t>SAHARUNA</t>
  </si>
  <si>
    <t>Sania</t>
  </si>
  <si>
    <t>07.093.265</t>
  </si>
  <si>
    <t>07.093.266</t>
  </si>
  <si>
    <t>SALMA P.</t>
  </si>
  <si>
    <t>Pekkabata Polman</t>
  </si>
  <si>
    <t>Pabengnga</t>
  </si>
  <si>
    <t>Djumsiah</t>
  </si>
  <si>
    <t>07.093.267</t>
  </si>
  <si>
    <t>SITTI MARDIAH</t>
  </si>
  <si>
    <t>H.Maddapungan</t>
  </si>
  <si>
    <t>Hj.Nurmi</t>
  </si>
  <si>
    <t>07.093.268</t>
  </si>
  <si>
    <t>SUARDI MUSLIM</t>
  </si>
  <si>
    <t>Sanusi</t>
  </si>
  <si>
    <t>Rana</t>
  </si>
  <si>
    <t>07.093.269</t>
  </si>
  <si>
    <t>AHMAD WARDOYO</t>
  </si>
  <si>
    <t>Watang</t>
  </si>
  <si>
    <t>Waluyo</t>
  </si>
  <si>
    <t>07.093.270</t>
  </si>
  <si>
    <t>ASMAUL HUSNA</t>
  </si>
  <si>
    <t>Lanrisang</t>
  </si>
  <si>
    <t>07.093.271</t>
  </si>
  <si>
    <t>ASYIAH</t>
  </si>
  <si>
    <t>Wt.Sawitto</t>
  </si>
  <si>
    <t>Abbas Hj.Nursani</t>
  </si>
  <si>
    <t>07.093.272</t>
  </si>
  <si>
    <t>DARMIN TALIB</t>
  </si>
  <si>
    <t>Dinar</t>
  </si>
  <si>
    <t>07.093.273</t>
  </si>
  <si>
    <t>DARSIA</t>
  </si>
  <si>
    <t>07.093.274</t>
  </si>
  <si>
    <t>ERNA</t>
  </si>
  <si>
    <t>Watubangnga</t>
  </si>
  <si>
    <t>Suma</t>
  </si>
  <si>
    <t>Suriati</t>
  </si>
  <si>
    <t>07.093.275</t>
  </si>
  <si>
    <t>ERNI IDRIS</t>
  </si>
  <si>
    <t>Sengae Utara</t>
  </si>
  <si>
    <t>Hj.Timase</t>
  </si>
  <si>
    <t>07.093.276</t>
  </si>
  <si>
    <t>Sa Lusape</t>
  </si>
  <si>
    <t>Ambotuo</t>
  </si>
  <si>
    <t>Pasa</t>
  </si>
  <si>
    <t>07.093.277</t>
  </si>
  <si>
    <t>HIKMAYANI</t>
  </si>
  <si>
    <t>JH.Maryam</t>
  </si>
  <si>
    <t>07.093.278</t>
  </si>
  <si>
    <t>HJ. IMUNAH</t>
  </si>
  <si>
    <t>Watang Sawitto</t>
  </si>
  <si>
    <t>Dalle</t>
  </si>
  <si>
    <t>Hj.Malabbang</t>
  </si>
  <si>
    <t>07.093.279</t>
  </si>
  <si>
    <t>IRMA</t>
  </si>
  <si>
    <t>Sawitto</t>
  </si>
  <si>
    <t>Balli</t>
  </si>
  <si>
    <t>Amin Hj.Arafiah</t>
  </si>
  <si>
    <t>07.093.280</t>
  </si>
  <si>
    <t>Cappi</t>
  </si>
  <si>
    <t>Ama</t>
  </si>
  <si>
    <t>07.093.281</t>
  </si>
  <si>
    <t>MARWAH IBRAHIM</t>
  </si>
  <si>
    <t>Boko Hj.St.Nahara</t>
  </si>
  <si>
    <t>07.093.282</t>
  </si>
  <si>
    <t>Jl. Landak Pinrang</t>
  </si>
  <si>
    <t>07.093.283</t>
  </si>
  <si>
    <t>MUH.HASAN SIDIQ</t>
  </si>
  <si>
    <t>07.093.284</t>
  </si>
  <si>
    <t>MUH. ILYAS</t>
  </si>
  <si>
    <t>La-Dolo</t>
  </si>
  <si>
    <t>07.093.285</t>
  </si>
  <si>
    <t>Tatae</t>
  </si>
  <si>
    <t>Masita</t>
  </si>
  <si>
    <t>07.093.286</t>
  </si>
  <si>
    <t>Jl. Lasinrang</t>
  </si>
  <si>
    <t>Hj.Done</t>
  </si>
  <si>
    <t>07.093.287</t>
  </si>
  <si>
    <t>Haruna</t>
  </si>
  <si>
    <t>07.093.288</t>
  </si>
  <si>
    <t>Malimpu</t>
  </si>
  <si>
    <t>Wello</t>
  </si>
  <si>
    <t>Rahmatia</t>
  </si>
  <si>
    <t>07.093.289</t>
  </si>
  <si>
    <t>Jl.Lamini</t>
  </si>
  <si>
    <t>Paino</t>
  </si>
  <si>
    <t>Marjinem</t>
  </si>
  <si>
    <t>07.093.290</t>
  </si>
  <si>
    <t>ROSWATI</t>
  </si>
  <si>
    <t>Ambo</t>
  </si>
  <si>
    <t>Upe Megawati</t>
  </si>
  <si>
    <t>07.093.291</t>
  </si>
  <si>
    <t>RUSNI UMAR</t>
  </si>
  <si>
    <t>07.093.292</t>
  </si>
  <si>
    <t>SABARIA PANNA</t>
  </si>
  <si>
    <t>Jl.Veteran</t>
  </si>
  <si>
    <t>J.Panna</t>
  </si>
  <si>
    <t>Hj.Maharia</t>
  </si>
  <si>
    <t>07.093.293</t>
  </si>
  <si>
    <t>SUKIRMAN</t>
  </si>
  <si>
    <t>Mattiro Sompe</t>
  </si>
  <si>
    <t>Patobong</t>
  </si>
  <si>
    <t>Nisang</t>
  </si>
  <si>
    <t>07.093.294</t>
  </si>
  <si>
    <t>Tana Cicca</t>
  </si>
  <si>
    <t>Lamamma</t>
  </si>
  <si>
    <t>Itija</t>
  </si>
  <si>
    <t>07.093.295</t>
  </si>
  <si>
    <t>WAHYUNI</t>
  </si>
  <si>
    <t>Marawali</t>
  </si>
  <si>
    <t>07.093.296</t>
  </si>
  <si>
    <t>WAHYUNI ANGGRAINI</t>
  </si>
  <si>
    <t>Sempang Barat</t>
  </si>
  <si>
    <t>Simang</t>
  </si>
  <si>
    <t>07.093.297</t>
  </si>
  <si>
    <t>YUNI SARMILA</t>
  </si>
  <si>
    <t>07.093.298</t>
  </si>
  <si>
    <t>FITRIYANAH</t>
  </si>
  <si>
    <t>H.Kambeddu</t>
  </si>
  <si>
    <t>H.Takko</t>
  </si>
  <si>
    <t>07.093.299</t>
  </si>
  <si>
    <t>UMMI FATIMAH AMIN</t>
  </si>
  <si>
    <t>Jl. Poros Soppeng No. 9</t>
  </si>
  <si>
    <t>H.Muh.Amin</t>
  </si>
  <si>
    <t>Hj.Kaya Kadir</t>
  </si>
  <si>
    <t>07.093.300</t>
  </si>
  <si>
    <t>MUH. NASIR</t>
  </si>
  <si>
    <t>07.093.301</t>
  </si>
  <si>
    <t>KARMILA AB.</t>
  </si>
  <si>
    <t>Akakae</t>
  </si>
  <si>
    <t>Bakar Kartini</t>
  </si>
  <si>
    <t>07.093.302</t>
  </si>
  <si>
    <t>Celincing</t>
  </si>
  <si>
    <t>H.M.Yusuf</t>
  </si>
  <si>
    <t>07.093.303</t>
  </si>
  <si>
    <t>AMIR CANNI</t>
  </si>
  <si>
    <t>Takko</t>
  </si>
  <si>
    <t>07.093.304</t>
  </si>
  <si>
    <t>MASDINA</t>
  </si>
  <si>
    <t>07.093.305</t>
  </si>
  <si>
    <t>ASTUTI MALI</t>
  </si>
  <si>
    <t>07.093.306</t>
  </si>
  <si>
    <t>MISBA ARIFIN</t>
  </si>
  <si>
    <t>07.093.307</t>
  </si>
  <si>
    <t>MASITA PUSPITA SARI</t>
  </si>
  <si>
    <t>LAMPA</t>
  </si>
  <si>
    <t>DESA KURMA</t>
  </si>
  <si>
    <t>MASMI</t>
  </si>
  <si>
    <t>WIRASWASTA</t>
  </si>
  <si>
    <t>07.093.308</t>
  </si>
  <si>
    <t>ABDUL HAKIM</t>
  </si>
  <si>
    <t>SEREANG</t>
  </si>
  <si>
    <t>Sahibu</t>
  </si>
  <si>
    <t>Arinah</t>
  </si>
  <si>
    <t>07.093.309</t>
  </si>
  <si>
    <t>ABD.HAKIM</t>
  </si>
  <si>
    <t>07.093.310</t>
  </si>
  <si>
    <t>AMIRUDDIN A.</t>
  </si>
  <si>
    <t>Barliang</t>
  </si>
  <si>
    <t>2007- D.2 STAI DDI S</t>
  </si>
  <si>
    <t>07.093.311</t>
  </si>
  <si>
    <t>ARIFIN MAEDANI</t>
  </si>
  <si>
    <t>H.Maedani</t>
  </si>
  <si>
    <t>Hj.Isnada</t>
  </si>
  <si>
    <t>07.093.312</t>
  </si>
  <si>
    <t>ASRITA</t>
  </si>
  <si>
    <t>Bunna</t>
  </si>
  <si>
    <t>Dettia</t>
  </si>
  <si>
    <t>2006- D.2 STAI DDI S</t>
  </si>
  <si>
    <t>07.093.313</t>
  </si>
  <si>
    <t>BURHANUDDIN N.</t>
  </si>
  <si>
    <t>07.093.314</t>
  </si>
  <si>
    <t>ERNA T.</t>
  </si>
  <si>
    <t>07.093.315</t>
  </si>
  <si>
    <t>GUNTUR BRATAMA</t>
  </si>
  <si>
    <t>Bontonombo</t>
  </si>
  <si>
    <t>Kukku Enrekang</t>
  </si>
  <si>
    <t>Tabalolo</t>
  </si>
  <si>
    <t>07.093.316</t>
  </si>
  <si>
    <t>HASBULLAH SUKMA</t>
  </si>
  <si>
    <t>07.093.317</t>
  </si>
  <si>
    <t>HJ. HARIATI</t>
  </si>
  <si>
    <t>07.093.318</t>
  </si>
  <si>
    <t>Hj.Dundung</t>
  </si>
  <si>
    <t>07.093.319</t>
  </si>
  <si>
    <t>LENY HANDAYANI</t>
  </si>
  <si>
    <t>Sennang</t>
  </si>
  <si>
    <t>Emma Volina</t>
  </si>
  <si>
    <t>Polri URT</t>
  </si>
  <si>
    <t>07.093.320</t>
  </si>
  <si>
    <t>MUH. AKMALUDDIN</t>
  </si>
  <si>
    <t>07.093.321</t>
  </si>
  <si>
    <t>NURHEDAH</t>
  </si>
  <si>
    <t>Tellu LimpoE</t>
  </si>
  <si>
    <t>H.Bade</t>
  </si>
  <si>
    <t>Hj.Illang</t>
  </si>
  <si>
    <t>07.093.322</t>
  </si>
  <si>
    <t>RIFYAL S.</t>
  </si>
  <si>
    <t>Teteadji</t>
  </si>
  <si>
    <t>M.Sahar</t>
  </si>
  <si>
    <t>Hj.Dimi</t>
  </si>
  <si>
    <t>07.093.323</t>
  </si>
  <si>
    <t>Hj.Rahmatiah</t>
  </si>
  <si>
    <t>La-Sikong</t>
  </si>
  <si>
    <t>1997- SMAN 1 Pangkaj</t>
  </si>
  <si>
    <t>07.093.324</t>
  </si>
  <si>
    <t>SAHATI</t>
  </si>
  <si>
    <t>Carawali</t>
  </si>
  <si>
    <t>Lapide</t>
  </si>
  <si>
    <t>Tarimba</t>
  </si>
  <si>
    <t>07.093.325</t>
  </si>
  <si>
    <t>SISWANTO ADI</t>
  </si>
  <si>
    <t>Blitar</t>
  </si>
  <si>
    <t>Sukidi</t>
  </si>
  <si>
    <t>Nurfinariah</t>
  </si>
  <si>
    <t>07.093.326</t>
  </si>
  <si>
    <t>ST. HALIJAH</t>
  </si>
  <si>
    <t>2004- D.2 STAI DDI S</t>
  </si>
  <si>
    <t>07.093.327</t>
  </si>
  <si>
    <t>H.Abidin</t>
  </si>
  <si>
    <t>Hj.Indo Panya</t>
  </si>
  <si>
    <t>07.093.328</t>
  </si>
  <si>
    <t>SURYANI IBRAHIM</t>
  </si>
  <si>
    <t>Hj.Sila</t>
  </si>
  <si>
    <t>07.093.329</t>
  </si>
  <si>
    <t>SYARMILA</t>
  </si>
  <si>
    <t>Rusnani</t>
  </si>
  <si>
    <t>07.093.330</t>
  </si>
  <si>
    <t>VERAWATI</t>
  </si>
  <si>
    <t>Jl. Jend. Sudirman Sidrap</t>
  </si>
  <si>
    <t>M.Saad</t>
  </si>
  <si>
    <t>Imareyya</t>
  </si>
  <si>
    <t>2003- D.2 STAI DDI S</t>
  </si>
  <si>
    <t>07.093.331</t>
  </si>
  <si>
    <t>07.093.332</t>
  </si>
  <si>
    <t>AHMAD SYARIF</t>
  </si>
  <si>
    <t>2007- Uhamka Jakarta</t>
  </si>
  <si>
    <t>07.093.333</t>
  </si>
  <si>
    <t>NURUL AEDI</t>
  </si>
  <si>
    <t>07.093.334</t>
  </si>
  <si>
    <t>RUSMAWATI</t>
  </si>
  <si>
    <t>07.093.335</t>
  </si>
  <si>
    <t>07.093.336</t>
  </si>
  <si>
    <t>JAMPUE</t>
  </si>
  <si>
    <t>JL. AMAL BAKTI SOREANG</t>
  </si>
  <si>
    <t>07.093.337</t>
  </si>
  <si>
    <t>07.093.338</t>
  </si>
  <si>
    <t>AHMAD RISAL</t>
  </si>
  <si>
    <t>JL.A.PETTARANI NO.52 SIDRAP</t>
  </si>
  <si>
    <t>STKIP VETRAN</t>
  </si>
  <si>
    <t>07.093.339</t>
  </si>
  <si>
    <t>NAHRANG</t>
  </si>
  <si>
    <t>LEBANI</t>
  </si>
  <si>
    <t>JL. JENDERAN SUDIRMAN PAREPARE</t>
  </si>
  <si>
    <t>BUDI T.</t>
  </si>
  <si>
    <t>NURLAILA</t>
  </si>
  <si>
    <t>LEBANI, KEC. TAPPALANG BARAT, MAMUJU</t>
  </si>
  <si>
    <t>OLAHRAGA</t>
  </si>
  <si>
    <t>07.093.340</t>
  </si>
  <si>
    <t>SIDI TARMAN</t>
  </si>
  <si>
    <t>07.093.341</t>
  </si>
  <si>
    <t>MUH. SAING ARIS</t>
  </si>
  <si>
    <t>TATA'E</t>
  </si>
  <si>
    <t>JL. AMAL BAKTI SOREANG PAREPARE</t>
  </si>
  <si>
    <t>081998034921</t>
  </si>
  <si>
    <t>ARIS (ALM)</t>
  </si>
  <si>
    <t>ITANG</t>
  </si>
  <si>
    <t>JL. POROS PARIA PEKKABATA PINRANG</t>
  </si>
  <si>
    <t>SMAN 1 DUAMPANUA</t>
  </si>
  <si>
    <t>MEMBACA</t>
  </si>
  <si>
    <t>07.094.001</t>
  </si>
  <si>
    <t>ILIANG</t>
  </si>
  <si>
    <t>Kallang</t>
  </si>
  <si>
    <t>Borong</t>
  </si>
  <si>
    <t>Pangara</t>
  </si>
  <si>
    <t>2006- MA DDI Kaballa</t>
  </si>
  <si>
    <t>07.094.002</t>
  </si>
  <si>
    <t>ASLUDDIN</t>
  </si>
  <si>
    <t>Salimuran</t>
  </si>
  <si>
    <t>PadaHajir</t>
  </si>
  <si>
    <t>Dugaibah</t>
  </si>
  <si>
    <t>2007- PKBM Pelangi P</t>
  </si>
  <si>
    <t>07.094.003</t>
  </si>
  <si>
    <t>FAHRIANI</t>
  </si>
  <si>
    <t>Kiru-kiru</t>
  </si>
  <si>
    <t>Karatte</t>
  </si>
  <si>
    <t>2007- SMAN 1 Soppeng</t>
  </si>
  <si>
    <t>07.094.004</t>
  </si>
  <si>
    <t>BTN Timurama  Parepare</t>
  </si>
  <si>
    <t>2003- SMUN 1 Pangkaj</t>
  </si>
  <si>
    <t>07.094.005</t>
  </si>
  <si>
    <t>HENDRY</t>
  </si>
  <si>
    <t>Enrekeng  Bone</t>
  </si>
  <si>
    <t>Labere</t>
  </si>
  <si>
    <t>Nasirah</t>
  </si>
  <si>
    <t>2007- MAS DDI Pattoj</t>
  </si>
  <si>
    <t>07.094.006</t>
  </si>
  <si>
    <t>IDAYANI</t>
  </si>
  <si>
    <t>Jl.Pancamarga  Sidrap</t>
  </si>
  <si>
    <t>Cemba</t>
  </si>
  <si>
    <t>2006- SMAN 2 Pancari</t>
  </si>
  <si>
    <t>07.094.007</t>
  </si>
  <si>
    <t>KARMILA WATI</t>
  </si>
  <si>
    <t>LalemparaE</t>
  </si>
  <si>
    <t>Gangka</t>
  </si>
  <si>
    <t>2007- MAS DDI Tellu</t>
  </si>
  <si>
    <t>07.094.008</t>
  </si>
  <si>
    <t>KARTIKA AFRIANTI</t>
  </si>
  <si>
    <t>La-Oli</t>
  </si>
  <si>
    <t>Hj.Mahpia</t>
  </si>
  <si>
    <t>2007- SMAN 2 Parepar</t>
  </si>
  <si>
    <t>07.094.009</t>
  </si>
  <si>
    <t>LUTHFI ASHAR</t>
  </si>
  <si>
    <t>Leworeng</t>
  </si>
  <si>
    <t>Kessing</t>
  </si>
  <si>
    <t>Asnawi</t>
  </si>
  <si>
    <t>Arsuni</t>
  </si>
  <si>
    <t>2006- MA Yasrib Lapa</t>
  </si>
  <si>
    <t>07.094.010</t>
  </si>
  <si>
    <t>+6281343744290</t>
  </si>
  <si>
    <t>Arfan</t>
  </si>
  <si>
    <t>Bansar Djalinar</t>
  </si>
  <si>
    <t>2004- SMAN 2 Parepar</t>
  </si>
  <si>
    <t>07.094.011</t>
  </si>
  <si>
    <t>MUH. RUSDI</t>
  </si>
  <si>
    <t>SIMA</t>
  </si>
  <si>
    <t>07.094.012</t>
  </si>
  <si>
    <t>2004- MA DDI Kanang</t>
  </si>
  <si>
    <t>07.094.013</t>
  </si>
  <si>
    <t>Lompu</t>
  </si>
  <si>
    <t>H.Basir</t>
  </si>
  <si>
    <t>Hj.Sutra</t>
  </si>
  <si>
    <t>07.094.014</t>
  </si>
  <si>
    <t>ULIYANA MUSTAHAT</t>
  </si>
  <si>
    <t>Aluppange</t>
  </si>
  <si>
    <t>2006- SMAN 3 Watanso</t>
  </si>
  <si>
    <t>07.094.015</t>
  </si>
  <si>
    <t>Liha</t>
  </si>
  <si>
    <t>07.094.016</t>
  </si>
  <si>
    <t>Belawae</t>
  </si>
  <si>
    <t>Jl.Poros Palopo</t>
  </si>
  <si>
    <t>Subu</t>
  </si>
  <si>
    <t>Hanapia</t>
  </si>
  <si>
    <t>2006- SMA Muh.Rappan</t>
  </si>
  <si>
    <t>07.094.017</t>
  </si>
  <si>
    <t>MUH. AKBAR</t>
  </si>
  <si>
    <t>07.094.018</t>
  </si>
  <si>
    <t>07.094.019</t>
  </si>
  <si>
    <t>NUR ALIAH</t>
  </si>
  <si>
    <t>2001- SMU DDI Pangka</t>
  </si>
  <si>
    <t>07.095.001</t>
  </si>
  <si>
    <t>ARWIN RUSDI</t>
  </si>
  <si>
    <t>Lahaddatuhapita</t>
  </si>
  <si>
    <t>Jl. Ujung Indah No. 13</t>
  </si>
  <si>
    <t>+6281342776783</t>
  </si>
  <si>
    <t>Rusdi</t>
  </si>
  <si>
    <t>2006- SMK PGRI Tingg</t>
  </si>
  <si>
    <t>07.095.002</t>
  </si>
  <si>
    <t>ASRUL WAHID</t>
  </si>
  <si>
    <t>Kanang  Polman</t>
  </si>
  <si>
    <t>Abd Karim</t>
  </si>
  <si>
    <t>Isa</t>
  </si>
  <si>
    <t>2007- SMK DDI Parepa</t>
  </si>
  <si>
    <t>07.095.003</t>
  </si>
  <si>
    <t>BUSMAWATI</t>
  </si>
  <si>
    <t>Pao-pao</t>
  </si>
  <si>
    <t>Jl. Kesuma Parepare</t>
  </si>
  <si>
    <t>Radia</t>
  </si>
  <si>
    <t>07.095.004</t>
  </si>
  <si>
    <t>FIRMANSYAH</t>
  </si>
  <si>
    <t>+6281241604795</t>
  </si>
  <si>
    <t>BABABULO MAJENE</t>
  </si>
  <si>
    <t>2005- SMAN 1 Tapalan</t>
  </si>
  <si>
    <t>07.095.005</t>
  </si>
  <si>
    <t>Turadu</t>
  </si>
  <si>
    <t>+6281342581940</t>
  </si>
  <si>
    <t>Husnah</t>
  </si>
  <si>
    <t>2007- MA. DDI Lombo</t>
  </si>
  <si>
    <t>07.095.006</t>
  </si>
  <si>
    <t>HENRI</t>
  </si>
  <si>
    <t>Jl.Pettaoddo  No. 56 A</t>
  </si>
  <si>
    <t>Gusman</t>
  </si>
  <si>
    <t>Nurhaeni</t>
  </si>
  <si>
    <t>2007- SMAN 1 Parepar</t>
  </si>
  <si>
    <t>07.095.007</t>
  </si>
  <si>
    <t>Islamia</t>
  </si>
  <si>
    <t>07.095.008</t>
  </si>
  <si>
    <t>ISPAWATI</t>
  </si>
  <si>
    <t>Ilyas</t>
  </si>
  <si>
    <t>Darapati</t>
  </si>
  <si>
    <t>2007- SMAN 1 Polewal</t>
  </si>
  <si>
    <t>07.095.009</t>
  </si>
  <si>
    <t>LISMAWATI</t>
  </si>
  <si>
    <t>Nuslia</t>
  </si>
  <si>
    <t>2007- SMAN 1 Sendana</t>
  </si>
  <si>
    <t>07.095.010</t>
  </si>
  <si>
    <t>MUH. AMIN</t>
  </si>
  <si>
    <t>Dolangan</t>
  </si>
  <si>
    <t>+6281241636223</t>
  </si>
  <si>
    <t>Subeda</t>
  </si>
  <si>
    <t>07.095.011</t>
  </si>
  <si>
    <t>MUH. ARIEF</t>
  </si>
  <si>
    <t>Jl. Tirta Dharma</t>
  </si>
  <si>
    <t>Rasmawati</t>
  </si>
  <si>
    <t>07.095.012</t>
  </si>
  <si>
    <t>MUH. NATSIR</t>
  </si>
  <si>
    <t>Nurmala</t>
  </si>
  <si>
    <t>07.095.013</t>
  </si>
  <si>
    <t>MUHAIMIN</t>
  </si>
  <si>
    <t>Lauleng</t>
  </si>
  <si>
    <t>M.Alwi</t>
  </si>
  <si>
    <t>A. Dewi</t>
  </si>
  <si>
    <t>2006- SMKN 2 Tarakan</t>
  </si>
  <si>
    <t>07.095.014</t>
  </si>
  <si>
    <t>NUR HIKMAH R.</t>
  </si>
  <si>
    <t>Jl. Wekkee</t>
  </si>
  <si>
    <t>Abd.Rachman</t>
  </si>
  <si>
    <t>Nur Aini</t>
  </si>
  <si>
    <t>2007- MA. YPI Ma had</t>
  </si>
  <si>
    <t>07.095.015</t>
  </si>
  <si>
    <t>Mursaling</t>
  </si>
  <si>
    <t>Larang</t>
  </si>
  <si>
    <t>2006- SMKN 1 Pinrang</t>
  </si>
  <si>
    <t>07.095.016</t>
  </si>
  <si>
    <t>SY. NURHUDA Q.</t>
  </si>
  <si>
    <t>Pasangkayu</t>
  </si>
  <si>
    <t>Jl. Sawi</t>
  </si>
  <si>
    <t>S.Qamaruddin</t>
  </si>
  <si>
    <t>Rusnawati</t>
  </si>
  <si>
    <t>2007- MAN 2 Pinrang</t>
  </si>
  <si>
    <t>07.095.017</t>
  </si>
  <si>
    <t>YUMIATI B. YUNUS</t>
  </si>
  <si>
    <t>Kota Kinabalu</t>
  </si>
  <si>
    <t>Kanipang</t>
  </si>
  <si>
    <t>Yunus</t>
  </si>
  <si>
    <t>07.095.018</t>
  </si>
  <si>
    <t>Akib</t>
  </si>
  <si>
    <t>Hasmia</t>
  </si>
  <si>
    <t>2007- SMKN Paku</t>
  </si>
  <si>
    <t>07.095.019</t>
  </si>
  <si>
    <t>Lontangnge</t>
  </si>
  <si>
    <t>H.Abu</t>
  </si>
  <si>
    <t>Bakar Hj.Musliha</t>
  </si>
  <si>
    <t>1999- MAN 2 Parepare</t>
  </si>
  <si>
    <t>07.095.020</t>
  </si>
  <si>
    <t>Jl. Kesuma</t>
  </si>
  <si>
    <t>+6281343859658</t>
  </si>
  <si>
    <t>Hammanur</t>
  </si>
  <si>
    <t>St.Alang</t>
  </si>
  <si>
    <t>08.091.001</t>
  </si>
  <si>
    <t>ANDI TARBIYAH HASAN</t>
  </si>
  <si>
    <t>BELA-BELAWA</t>
  </si>
  <si>
    <t>ANDI HASAN</t>
  </si>
  <si>
    <t>HJ. NUR ASIA</t>
  </si>
  <si>
    <t>GURU</t>
  </si>
  <si>
    <t>GARESSI SUPPA PINRANG</t>
  </si>
  <si>
    <t>MA. DDI KABALLANGAN</t>
  </si>
  <si>
    <t>SARMUD</t>
  </si>
  <si>
    <t>KESENIAN</t>
  </si>
  <si>
    <t>08.091.002</t>
  </si>
  <si>
    <t>ARIPUDDIN</t>
  </si>
  <si>
    <t>PUSSUI</t>
  </si>
  <si>
    <t>PUSSI, KEC. LUYO, POLMAN</t>
  </si>
  <si>
    <t>ST. ISA</t>
  </si>
  <si>
    <t>PUSSUI LUYO</t>
  </si>
  <si>
    <t>D2. STAI DDI POLMAS</t>
  </si>
  <si>
    <t>08.091.003</t>
  </si>
  <si>
    <t>ASNAWIR</t>
  </si>
  <si>
    <t>KATUMBANGAN</t>
  </si>
  <si>
    <t>KATUMBANGAN POLMAN</t>
  </si>
  <si>
    <t>ALM.</t>
  </si>
  <si>
    <t>D2. STAI DDI MAJENE</t>
  </si>
  <si>
    <t>08.091.005</t>
  </si>
  <si>
    <t>BURDAH</t>
  </si>
  <si>
    <t>DOLANGAN</t>
  </si>
  <si>
    <t>KACO</t>
  </si>
  <si>
    <t>ANDI DOLA</t>
  </si>
  <si>
    <t>SIMKEP MAMUJU</t>
  </si>
  <si>
    <t>MAN MAMUJU</t>
  </si>
  <si>
    <t>08.091.006</t>
  </si>
  <si>
    <t>LEMOSUSU</t>
  </si>
  <si>
    <t>LEMOSUSU POLMAN</t>
  </si>
  <si>
    <t>KETERAMPILAN</t>
  </si>
  <si>
    <t>08.091.007</t>
  </si>
  <si>
    <t>DARMAWATI MAEL</t>
  </si>
  <si>
    <t>LETEANG</t>
  </si>
  <si>
    <t>D2. IAIN MAKASSAR</t>
  </si>
  <si>
    <t>08.091.008</t>
  </si>
  <si>
    <t>DAWARNAH</t>
  </si>
  <si>
    <t>BATULAPPA</t>
  </si>
  <si>
    <t>NAWWARAH</t>
  </si>
  <si>
    <t>BATULAPPA BARRU</t>
  </si>
  <si>
    <t>MA. DDI TAKKALASI</t>
  </si>
  <si>
    <t>LAIN-LAIN</t>
  </si>
  <si>
    <t>08.091.009</t>
  </si>
  <si>
    <t>DIAWATI</t>
  </si>
  <si>
    <t>JL. LASINRANG SOREANG PAREPARE</t>
  </si>
  <si>
    <t>KASAU</t>
  </si>
  <si>
    <t>HJ. UNDU</t>
  </si>
  <si>
    <t>08.091.010</t>
  </si>
  <si>
    <t>ELIS</t>
  </si>
  <si>
    <t>URU</t>
  </si>
  <si>
    <t>JL. AHMAD YANI PAREPARE</t>
  </si>
  <si>
    <t>LERENG</t>
  </si>
  <si>
    <t>COMA</t>
  </si>
  <si>
    <t>BUNTU BATU ENREKANG</t>
  </si>
  <si>
    <t>SMKN 2 PAREPARE</t>
  </si>
  <si>
    <t>08.091.011</t>
  </si>
  <si>
    <t>HAKUM</t>
  </si>
  <si>
    <t>A.SAID ETONG</t>
  </si>
  <si>
    <t>ROSMIATI</t>
  </si>
  <si>
    <t>PANAKUKANG, MAKASSAR</t>
  </si>
  <si>
    <t>STM PM MAKASSAR</t>
  </si>
  <si>
    <t>KERJA SOSIAL</t>
  </si>
  <si>
    <t>08.091.012</t>
  </si>
  <si>
    <t>HAMDAN AKRAMULLAH</t>
  </si>
  <si>
    <t>PONDOK DAMAI SOREANG PAREPARE</t>
  </si>
  <si>
    <t>M. RUSLI NUR, S.AG</t>
  </si>
  <si>
    <t>NAJWATI, S.PD.I</t>
  </si>
  <si>
    <t>BATULAPPA PINRANG</t>
  </si>
  <si>
    <t>MA DDI PAREPARE</t>
  </si>
  <si>
    <t>PECINTA ALAM</t>
  </si>
  <si>
    <t>08.091.013</t>
  </si>
  <si>
    <t>HARIADI R. JUSRAN</t>
  </si>
  <si>
    <t>JL. JEND. AHMAD YANI NO. 164 A PAREPARE</t>
  </si>
  <si>
    <t>R. JUSRAN</t>
  </si>
  <si>
    <t>RAHMATIA</t>
  </si>
  <si>
    <t>PGA 6 THN</t>
  </si>
  <si>
    <t>08.091.014</t>
  </si>
  <si>
    <t>HARIS</t>
  </si>
  <si>
    <t>PAKKODI</t>
  </si>
  <si>
    <t>BTN TIMORAMA BLOK A2 NO. 2</t>
  </si>
  <si>
    <t>YANSU</t>
  </si>
  <si>
    <t>JUMASIA</t>
  </si>
  <si>
    <t>MAIWA ENREKANG</t>
  </si>
  <si>
    <t>SMAN 1 MAIWA</t>
  </si>
  <si>
    <t>08.091.015</t>
  </si>
  <si>
    <t>HARUN RAUF</t>
  </si>
  <si>
    <t>BARUKKU</t>
  </si>
  <si>
    <t>PAREPAREP</t>
  </si>
  <si>
    <t>ABD. RAUF</t>
  </si>
  <si>
    <t>PEGAWAO</t>
  </si>
  <si>
    <t>HJ.RUHANA</t>
  </si>
  <si>
    <t>PITU RIASE BARUKKU SIDRAP</t>
  </si>
  <si>
    <t>PONPES RAHMATUL ASRI</t>
  </si>
  <si>
    <t>08.091.016</t>
  </si>
  <si>
    <t>HAWAYAH</t>
  </si>
  <si>
    <t>RAJUNI</t>
  </si>
  <si>
    <t>PARAPPE, CAMPALAGIAN, POLMAN</t>
  </si>
  <si>
    <t>H. ABD. JAWAS</t>
  </si>
  <si>
    <t>NELAYAN</t>
  </si>
  <si>
    <t>HJ. BAUDIA</t>
  </si>
  <si>
    <t>08.091.017</t>
  </si>
  <si>
    <t>HERNAH</t>
  </si>
  <si>
    <t>P. SARABBA</t>
  </si>
  <si>
    <t>H. P. NGARA</t>
  </si>
  <si>
    <t>PALETEANG PINRANG</t>
  </si>
  <si>
    <t>MA DDI KABALLANGAN</t>
  </si>
  <si>
    <t>08.091.018</t>
  </si>
  <si>
    <t>HUSNAH MUHTAR</t>
  </si>
  <si>
    <t>BOKI</t>
  </si>
  <si>
    <t>JLN. CEMPAE SOREANG PAREPARE</t>
  </si>
  <si>
    <t>HJ. SATRIA</t>
  </si>
  <si>
    <t>TIROANG, PINRANG</t>
  </si>
  <si>
    <t>MA. DDI LERANG2</t>
  </si>
  <si>
    <t>08.091.019</t>
  </si>
  <si>
    <t>UJUNG LERO</t>
  </si>
  <si>
    <t>JL. CHALIK NO. 14.A PAREPARE</t>
  </si>
  <si>
    <t>JAFRI</t>
  </si>
  <si>
    <t>NURMAWATI</t>
  </si>
  <si>
    <t>SUPPA PINRANG</t>
  </si>
  <si>
    <t>08.091.020</t>
  </si>
  <si>
    <t>IRMAWATUL HASFIAH</t>
  </si>
  <si>
    <t>JEMBER</t>
  </si>
  <si>
    <t>SITTI MAISYARAH</t>
  </si>
  <si>
    <t>SUMBER BARU, JEMBER, JAWA TIMUR</t>
  </si>
  <si>
    <t>08.091.021</t>
  </si>
  <si>
    <t>PARASSANGAN</t>
  </si>
  <si>
    <t>SUMPANG BINANGAE, BACUKIKI, PAREPARE</t>
  </si>
  <si>
    <t>BADARA</t>
  </si>
  <si>
    <t>PARASSANGAN, KEC. SENDANA, KAB. MAJENE, SUL-BAR</t>
  </si>
  <si>
    <t>MA DDI BANUA MAJENE</t>
  </si>
  <si>
    <t>PRAMUKA</t>
  </si>
  <si>
    <t>08.091.022</t>
  </si>
  <si>
    <t>KAMARIAH KARIM</t>
  </si>
  <si>
    <t>RAPPANG</t>
  </si>
  <si>
    <t>DRS. H. ABD. KARIM KIDDU</t>
  </si>
  <si>
    <t>PEGAWAI</t>
  </si>
  <si>
    <t>HJ. SUANI</t>
  </si>
  <si>
    <t>PANCARIJANG SIDRAP</t>
  </si>
  <si>
    <t>SMAN 1 PANCA RIJANG</t>
  </si>
  <si>
    <t>STKIP</t>
  </si>
  <si>
    <t>SM</t>
  </si>
  <si>
    <t>08.091.023</t>
  </si>
  <si>
    <t>SILA-SILA</t>
  </si>
  <si>
    <t>KURRA DESA KURMA POLMAN</t>
  </si>
  <si>
    <t>YANDADA</t>
  </si>
  <si>
    <t>PURN. TNI</t>
  </si>
  <si>
    <t>ANDI OGA</t>
  </si>
  <si>
    <t>D2. UNM MAKASSAR</t>
  </si>
  <si>
    <t>KETRAMPILAN</t>
  </si>
  <si>
    <t>08.091.024</t>
  </si>
  <si>
    <t>KASMI</t>
  </si>
  <si>
    <t>PASAPARANG</t>
  </si>
  <si>
    <t>JL. LAUPE NO 17 SOREANG PAREPARE</t>
  </si>
  <si>
    <t>KADANG</t>
  </si>
  <si>
    <t>MINAN</t>
  </si>
  <si>
    <t>PASAPARANG, LEMBANG, PINRANG</t>
  </si>
  <si>
    <t>SMAS LASINRANPINRANG</t>
  </si>
  <si>
    <t>08.091.025</t>
  </si>
  <si>
    <t>MAHYUDDIN</t>
  </si>
  <si>
    <t>MAPILLI BARAT</t>
  </si>
  <si>
    <t>MAPILLI BARAT KEC. LUYO POLMAN</t>
  </si>
  <si>
    <t>NURMA</t>
  </si>
  <si>
    <t>08.091.026</t>
  </si>
  <si>
    <t>BONDE</t>
  </si>
  <si>
    <t>HL. KKN DESA BONDE POLMAN</t>
  </si>
  <si>
    <t>M. ARSYAD</t>
  </si>
  <si>
    <t>NAWIRA</t>
  </si>
  <si>
    <t>JL. KKN DESA BONDE POLMAN</t>
  </si>
  <si>
    <t>08.091.027</t>
  </si>
  <si>
    <t>MASDIANA</t>
  </si>
  <si>
    <t>ALLAKUANG</t>
  </si>
  <si>
    <t>LABILI-BILI</t>
  </si>
  <si>
    <t>H.LAOINDING</t>
  </si>
  <si>
    <t>HJ. HADRA</t>
  </si>
  <si>
    <t>PITURIAWA, SIDRAP</t>
  </si>
  <si>
    <t>SMAN 1 PITURIAWA</t>
  </si>
  <si>
    <t>08.091.028</t>
  </si>
  <si>
    <t>MASITHA SIRAJUDDIN</t>
  </si>
  <si>
    <t>KENDARI</t>
  </si>
  <si>
    <t>SIRAJUDDIN</t>
  </si>
  <si>
    <t>DUAMPANUA PINRANG</t>
  </si>
  <si>
    <t>MA. DDI UJUNG LARE</t>
  </si>
  <si>
    <t>08.091.029</t>
  </si>
  <si>
    <t>TANETE</t>
  </si>
  <si>
    <t>BTN PONDOK INDAH SOREANG PAREPARE</t>
  </si>
  <si>
    <t>HARUNA</t>
  </si>
  <si>
    <t>NORMA</t>
  </si>
  <si>
    <t>TANETE PANCARIJANG SIDRAP</t>
  </si>
  <si>
    <t>MA. YMPI RAPPANG</t>
  </si>
  <si>
    <t>08.091.030</t>
  </si>
  <si>
    <t>MASNATANG</t>
  </si>
  <si>
    <t>KEBUNSARI</t>
  </si>
  <si>
    <t>JL. PADI UNGGUL WONOMULYO POLMAN</t>
  </si>
  <si>
    <t>ALIAS B.</t>
  </si>
  <si>
    <t>NURHASANAH</t>
  </si>
  <si>
    <t>08.091.031</t>
  </si>
  <si>
    <t>MUAMMAR</t>
  </si>
  <si>
    <t>PULAU KALUKUANG</t>
  </si>
  <si>
    <t>NAJAMUDDIN</t>
  </si>
  <si>
    <t>MA DDI KALUKALUKUANG</t>
  </si>
  <si>
    <t>08.091.032</t>
  </si>
  <si>
    <t>SAWANG</t>
  </si>
  <si>
    <t>BABALEMBANG PAMBUSUANG POLMAN</t>
  </si>
  <si>
    <t>SATTAKI MUH. NUR</t>
  </si>
  <si>
    <t>PENS. DIKNAS</t>
  </si>
  <si>
    <t>ALMRHUM</t>
  </si>
  <si>
    <t>08.091.033</t>
  </si>
  <si>
    <t>GALUNG TULUNG</t>
  </si>
  <si>
    <t>BALANIPA TINAMBUNG POLMAN</t>
  </si>
  <si>
    <t>--</t>
  </si>
  <si>
    <t>SAHAWIAH</t>
  </si>
  <si>
    <t>08.091.034</t>
  </si>
  <si>
    <t>MUSTIKA</t>
  </si>
  <si>
    <t>ALECALIMPO</t>
  </si>
  <si>
    <t>JL. ABU  BAKAR LAMBOGO PAREPARE</t>
  </si>
  <si>
    <t>RAHMANI</t>
  </si>
  <si>
    <t>HJ. MARAULANG</t>
  </si>
  <si>
    <t>TIROANG PINRANG</t>
  </si>
  <si>
    <t>08.091.035</t>
  </si>
  <si>
    <t>MUTMA</t>
  </si>
  <si>
    <t>JL. INDSTRI KECIL SOREANG PAREPARE</t>
  </si>
  <si>
    <t>ATR. SAID</t>
  </si>
  <si>
    <t>SMP-KPAAG NEG.</t>
  </si>
  <si>
    <t>08.091.036</t>
  </si>
  <si>
    <t>NASRIA</t>
  </si>
  <si>
    <t>BONNE-BONNE</t>
  </si>
  <si>
    <t>DSN. LELO, DS. BEROANGIN POLMAN</t>
  </si>
  <si>
    <t>KISMAN</t>
  </si>
  <si>
    <t>MA'ABIA</t>
  </si>
  <si>
    <t>08.091.037</t>
  </si>
  <si>
    <t>CENGKONG</t>
  </si>
  <si>
    <t>JL. ABU BAKAR LAMBOGO 55.A</t>
  </si>
  <si>
    <t>H.LATUO</t>
  </si>
  <si>
    <t>HJ.YULLA</t>
  </si>
  <si>
    <t>MATTIRO SOMPE PINRANG</t>
  </si>
  <si>
    <t>SMA BARAMULI PINRANG</t>
  </si>
  <si>
    <t>08.091.038</t>
  </si>
  <si>
    <t>KOMPLEKS STAIN PAREPARE</t>
  </si>
  <si>
    <t>MUH. TANG</t>
  </si>
  <si>
    <t>HASMIA</t>
  </si>
  <si>
    <t>08.091.039</t>
  </si>
  <si>
    <t>LAMPA MAPILLI POLMAN</t>
  </si>
  <si>
    <t>M.AMIN L</t>
  </si>
  <si>
    <t>08.091.040</t>
  </si>
  <si>
    <t>NURHADI</t>
  </si>
  <si>
    <t>ST. KHADIJA</t>
  </si>
  <si>
    <t>KALUKUANG PANGKEP</t>
  </si>
  <si>
    <t>08.091.041</t>
  </si>
  <si>
    <t>PAKKAMISANG</t>
  </si>
  <si>
    <t>ABD, MAJID</t>
  </si>
  <si>
    <t>08.091.042</t>
  </si>
  <si>
    <t>NURNANENGSY</t>
  </si>
  <si>
    <t>URUNG</t>
  </si>
  <si>
    <t>LATORO</t>
  </si>
  <si>
    <t>PATAMPANUA PINRANG</t>
  </si>
  <si>
    <t>SMAN 1 PATAMPANUA</t>
  </si>
  <si>
    <t>08.091.043</t>
  </si>
  <si>
    <t>NURSYAMSI</t>
  </si>
  <si>
    <t>PALLABESSIE</t>
  </si>
  <si>
    <t>DARWING</t>
  </si>
  <si>
    <t>HJ. HAJRAH</t>
  </si>
  <si>
    <t>SUPPA, PINRANG</t>
  </si>
  <si>
    <t>MA. DDI LIL BANAT</t>
  </si>
  <si>
    <t>08.091.044</t>
  </si>
  <si>
    <t>PARIDAH</t>
  </si>
  <si>
    <t>SIDODADI</t>
  </si>
  <si>
    <t>SIDODADI WONOMULYO POLMAN</t>
  </si>
  <si>
    <t>D2. STAI DDI POLMAN</t>
  </si>
  <si>
    <t>08.091.045</t>
  </si>
  <si>
    <t>RABIAH</t>
  </si>
  <si>
    <t>PAMBUSUANG</t>
  </si>
  <si>
    <t>PARAPPE PAMBUSUANG</t>
  </si>
  <si>
    <t>KAMUSA</t>
  </si>
  <si>
    <t>RAHAMIAH</t>
  </si>
  <si>
    <t>08.091.046</t>
  </si>
  <si>
    <t>RAHMA</t>
  </si>
  <si>
    <t>REA</t>
  </si>
  <si>
    <t>SINARI</t>
  </si>
  <si>
    <t>KADAG</t>
  </si>
  <si>
    <t>LEMBANG PINRANG</t>
  </si>
  <si>
    <t>08.091.047</t>
  </si>
  <si>
    <t>TAPANGO, POLMAN</t>
  </si>
  <si>
    <t>M. ILYAS</t>
  </si>
  <si>
    <t>NURHAWATI</t>
  </si>
  <si>
    <t>TAPANGO POLMAN</t>
  </si>
  <si>
    <t>08.091.048</t>
  </si>
  <si>
    <t>SIDODADI POMAN</t>
  </si>
  <si>
    <t>08.091.049</t>
  </si>
  <si>
    <t>LEPPANGANG</t>
  </si>
  <si>
    <t>JL. CEMPAE SOREANG PAREPARE</t>
  </si>
  <si>
    <t>HJ. CULANG</t>
  </si>
  <si>
    <t>SMA PAKET C PAREPARE</t>
  </si>
  <si>
    <t>08.091.050</t>
  </si>
  <si>
    <t>UGI BARU</t>
  </si>
  <si>
    <t>UGI BARU POLMAN</t>
  </si>
  <si>
    <t>ABD. HARIS</t>
  </si>
  <si>
    <t>ST. SAMARIAH</t>
  </si>
  <si>
    <t>08.091.051</t>
  </si>
  <si>
    <t>RAHMAWATI H.</t>
  </si>
  <si>
    <t>HAMMA</t>
  </si>
  <si>
    <t>ST. ARAS</t>
  </si>
  <si>
    <t>08.091.052</t>
  </si>
  <si>
    <t>RAPIAH M</t>
  </si>
  <si>
    <t>LELO</t>
  </si>
  <si>
    <t>BEROANGIN POLMAN</t>
  </si>
  <si>
    <t>MAHMUD</t>
  </si>
  <si>
    <t>POLMAN</t>
  </si>
  <si>
    <t>08.091.053</t>
  </si>
  <si>
    <t>RASDIANA KARIM</t>
  </si>
  <si>
    <t>JL.AMAL BAKTI KOMP. STAIN PAREPARE</t>
  </si>
  <si>
    <t>DRS. ABDUL KARIM</t>
  </si>
  <si>
    <t>PNS (GURU)</t>
  </si>
  <si>
    <t>HJ. NAMRI</t>
  </si>
  <si>
    <t>SMKN 1 PANCARIJANG</t>
  </si>
  <si>
    <t>SARJANA S1</t>
  </si>
  <si>
    <t>LAIN</t>
  </si>
  <si>
    <t>08.091.054</t>
  </si>
  <si>
    <t>SIDOREJO</t>
  </si>
  <si>
    <t>JL. POROS MAJENE NO. 5 LAPEO POLMAN</t>
  </si>
  <si>
    <t>PA'DI (ALM.)</t>
  </si>
  <si>
    <t>MADINEN (ALM.)</t>
  </si>
  <si>
    <t>08.091.055</t>
  </si>
  <si>
    <t>SAHLAH</t>
  </si>
  <si>
    <t>WONOMULYO</t>
  </si>
  <si>
    <t>KOMLEKS MASJID ASWAJA WONOMULYO POLMAN</t>
  </si>
  <si>
    <t>MUH. SYATA</t>
  </si>
  <si>
    <t>PENS. GURU</t>
  </si>
  <si>
    <t>SITTI AMAH</t>
  </si>
  <si>
    <t>08.091.056</t>
  </si>
  <si>
    <t>SALWAH</t>
  </si>
  <si>
    <t>H. MUH. AMIN</t>
  </si>
  <si>
    <t>PETANI TAMBAK</t>
  </si>
  <si>
    <t>BABA</t>
  </si>
  <si>
    <t>LANRISANG, PINRANG</t>
  </si>
  <si>
    <t>MA AT-TAQWA JAMPUE</t>
  </si>
  <si>
    <t>MELUKIS</t>
  </si>
  <si>
    <t>08.091.057</t>
  </si>
  <si>
    <t>SAPPEANI AZIS</t>
  </si>
  <si>
    <t>JAMPUE, LANRISANG, PINRANG</t>
  </si>
  <si>
    <t>ABD. ASIS</t>
  </si>
  <si>
    <t>MA. AT-TAQWA JAMPUE</t>
  </si>
  <si>
    <t>08.091.058</t>
  </si>
  <si>
    <t>SAPPEANI T</t>
  </si>
  <si>
    <t>KANDOKA</t>
  </si>
  <si>
    <t>JL. LAUPE SOREANG PAREPARE</t>
  </si>
  <si>
    <t>TANDAPI</t>
  </si>
  <si>
    <t>SANIARA</t>
  </si>
  <si>
    <t>KANDOKA LEMBANG PINRANG</t>
  </si>
  <si>
    <t>08.091.059</t>
  </si>
  <si>
    <t>ST ALANG</t>
  </si>
  <si>
    <t>SALABUNONG</t>
  </si>
  <si>
    <t>PESSUNGAN SEMARANG</t>
  </si>
  <si>
    <t>08.091.060</t>
  </si>
  <si>
    <t>ST AMINAH</t>
  </si>
  <si>
    <t>PALLAMEANG</t>
  </si>
  <si>
    <t>JL. ABU BAKAR LAMBOGO PAREPARE</t>
  </si>
  <si>
    <t>ABD. SALAM</t>
  </si>
  <si>
    <t>SMAN 1 MATTIROSOMPE</t>
  </si>
  <si>
    <t>08.091.061</t>
  </si>
  <si>
    <t>PARAPPE</t>
  </si>
  <si>
    <t>DESA PARAPPE, KEC. CAMPALAGIAN, POLMAN</t>
  </si>
  <si>
    <t>08.091.062</t>
  </si>
  <si>
    <t>SUBRI</t>
  </si>
  <si>
    <t>KAMBUNONG</t>
  </si>
  <si>
    <t>LAPADDE MAS LH. 30 PAREARE</t>
  </si>
  <si>
    <t>HADO</t>
  </si>
  <si>
    <t>SUBAEDA</t>
  </si>
  <si>
    <t>KAMBUNONG, KAROSSA, MAMUJU</t>
  </si>
  <si>
    <t>08.091.063</t>
  </si>
  <si>
    <t>KANANG</t>
  </si>
  <si>
    <t>NURISA</t>
  </si>
  <si>
    <t>KANANG BINUANG POLMAN</t>
  </si>
  <si>
    <t>MA. DDI KANANG</t>
  </si>
  <si>
    <t>08.091.064</t>
  </si>
  <si>
    <t>SUPARMAN USMAN</t>
  </si>
  <si>
    <t>DEA</t>
  </si>
  <si>
    <t>BTN LABILI-BILI MAS PINRANG</t>
  </si>
  <si>
    <t>H. USMAN</t>
  </si>
  <si>
    <t>HJ. SURI</t>
  </si>
  <si>
    <t>BARANTI, RAPPANG, SIDRAP</t>
  </si>
  <si>
    <t>MAN PINRANG</t>
  </si>
  <si>
    <t>08.091.065</t>
  </si>
  <si>
    <t>SURIANA</t>
  </si>
  <si>
    <t>LABILI-BILI SUPPA PINRANG</t>
  </si>
  <si>
    <t>DARWIS</t>
  </si>
  <si>
    <t>NURASIA</t>
  </si>
  <si>
    <t>MARITENGNGAE SIDRAP</t>
  </si>
  <si>
    <t>SMKN 1 PANGKAJENE</t>
  </si>
  <si>
    <t>08.091.066</t>
  </si>
  <si>
    <t>JL. MASJID RAYA BONDE POLMAN</t>
  </si>
  <si>
    <t xml:space="preserve"> TAMMANGALLE - POLMAN</t>
  </si>
  <si>
    <t>08.091.067</t>
  </si>
  <si>
    <t>SUYUTI</t>
  </si>
  <si>
    <t>AJUBISSUE</t>
  </si>
  <si>
    <t>JL. LINGKAR-SARIMINYAK KAB.SIDRAP</t>
  </si>
  <si>
    <t>YATI</t>
  </si>
  <si>
    <t>SMAN 7 MAKASSAR</t>
  </si>
  <si>
    <t>08.091.068</t>
  </si>
  <si>
    <t>SYARIFUDDIN T.</t>
  </si>
  <si>
    <t>PINCARA DESA LEPPANGAN</t>
  </si>
  <si>
    <t>BATULAPPA, PINRANG</t>
  </si>
  <si>
    <t>TUNGGARA</t>
  </si>
  <si>
    <t>HJ. CAPE</t>
  </si>
  <si>
    <t>08.091.069</t>
  </si>
  <si>
    <t>RONDONGAN</t>
  </si>
  <si>
    <t>RONDONGAN, DESA SEMARANG</t>
  </si>
  <si>
    <t>ADAMAN</t>
  </si>
  <si>
    <t>KADARIYAH</t>
  </si>
  <si>
    <t>08.091.070</t>
  </si>
  <si>
    <t>USMAN AHMAD K</t>
  </si>
  <si>
    <t>WALA-WALA</t>
  </si>
  <si>
    <t>AHMAD KALOTO</t>
  </si>
  <si>
    <t>KAPASA</t>
  </si>
  <si>
    <t>PITU RIASE SIDRAP</t>
  </si>
  <si>
    <t>08.091.071</t>
  </si>
  <si>
    <t>ZAMZAM</t>
  </si>
  <si>
    <t>TIPPULU</t>
  </si>
  <si>
    <t>PAREARE</t>
  </si>
  <si>
    <t>SAKKA</t>
  </si>
  <si>
    <t>NADIRA</t>
  </si>
  <si>
    <t>BELAWA WAJO</t>
  </si>
  <si>
    <t>08.091.072</t>
  </si>
  <si>
    <t>ZULISTIAH</t>
  </si>
  <si>
    <t>UJUNG PAREPARE</t>
  </si>
  <si>
    <t>08.091.073</t>
  </si>
  <si>
    <t>HATIJAH</t>
  </si>
  <si>
    <t>BARU</t>
  </si>
  <si>
    <t>MAPILLI</t>
  </si>
  <si>
    <t>IAIN ALAUDDIN</t>
  </si>
  <si>
    <t>08.091.074</t>
  </si>
  <si>
    <t>MAJDAH</t>
  </si>
  <si>
    <t>D2. UNM</t>
  </si>
  <si>
    <t>08.091.075</t>
  </si>
  <si>
    <t>SALBIAH</t>
  </si>
  <si>
    <t>08.091.076</t>
  </si>
  <si>
    <t>NUR AZIZAH</t>
  </si>
  <si>
    <t>08.091.077</t>
  </si>
  <si>
    <t>NAWARITA</t>
  </si>
  <si>
    <t>08.091.078</t>
  </si>
  <si>
    <t>08.091.079</t>
  </si>
  <si>
    <t>NAJARAH</t>
  </si>
  <si>
    <t>08.091.080</t>
  </si>
  <si>
    <t>H. AMIN</t>
  </si>
  <si>
    <t>08.091.081</t>
  </si>
  <si>
    <t>TONDO</t>
  </si>
  <si>
    <t>TONDO POLMAN</t>
  </si>
  <si>
    <t>2002-D2 STAI DDI POL</t>
  </si>
  <si>
    <t>08.091.082</t>
  </si>
  <si>
    <t>MUZARAFAH</t>
  </si>
  <si>
    <t>08.091.083</t>
  </si>
  <si>
    <t>KANUSUANG</t>
  </si>
  <si>
    <t>D.2 UNM</t>
  </si>
  <si>
    <t>08.091.084</t>
  </si>
  <si>
    <t>08.091.085</t>
  </si>
  <si>
    <t>MAJENE</t>
  </si>
  <si>
    <t>STAI DDI POLMAS</t>
  </si>
  <si>
    <t>08.091.086</t>
  </si>
  <si>
    <t>UDDIN</t>
  </si>
  <si>
    <t>PENANIANG</t>
  </si>
  <si>
    <t>08.091.087</t>
  </si>
  <si>
    <t>08.091.088</t>
  </si>
  <si>
    <t>MULHIAH</t>
  </si>
  <si>
    <t>BUTTU</t>
  </si>
  <si>
    <t>08.091.089</t>
  </si>
  <si>
    <t>DESA SURUANG</t>
  </si>
  <si>
    <t>D2.STAI DDI POLMAS</t>
  </si>
  <si>
    <t>08.091.090</t>
  </si>
  <si>
    <t>HAJARIAH</t>
  </si>
  <si>
    <t>UJUNG PANDANG</t>
  </si>
  <si>
    <t>M. HASIM</t>
  </si>
  <si>
    <t>SMTAN 1 TAMALATE</t>
  </si>
  <si>
    <t>08.091.091</t>
  </si>
  <si>
    <t>MAHADIA</t>
  </si>
  <si>
    <t>LETEANG POLMAN</t>
  </si>
  <si>
    <t>08.091.092</t>
  </si>
  <si>
    <t>SABANG SUBBIK</t>
  </si>
  <si>
    <t>08.091.093</t>
  </si>
  <si>
    <t>01004</t>
  </si>
  <si>
    <t>MENYANYI</t>
  </si>
  <si>
    <t>08.091.094</t>
  </si>
  <si>
    <t>ABDUL MUIS</t>
  </si>
  <si>
    <t>08.092.001</t>
  </si>
  <si>
    <t>A. ST. KHADIJAH</t>
  </si>
  <si>
    <t>KUTAI</t>
  </si>
  <si>
    <t>ABD. SAMAD R</t>
  </si>
  <si>
    <t>RUSMINI</t>
  </si>
  <si>
    <t>MUARA BADAK KUTAI KALTIM</t>
  </si>
  <si>
    <t>08.092.002</t>
  </si>
  <si>
    <t>AHMAD RISAL SM</t>
  </si>
  <si>
    <t>CARAWALI</t>
  </si>
  <si>
    <t>SULAIMAN S</t>
  </si>
  <si>
    <t>HJ. SUMIATI S</t>
  </si>
  <si>
    <t>WATANG PULU SIDRAP</t>
  </si>
  <si>
    <t>SIDRAP</t>
  </si>
  <si>
    <t>08.092.003</t>
  </si>
  <si>
    <t>ANDI GUNAWAN</t>
  </si>
  <si>
    <t>A.ZAENAL ABIDIN</t>
  </si>
  <si>
    <t>ANDI NYALA</t>
  </si>
  <si>
    <t>PENJAHIT</t>
  </si>
  <si>
    <t>SMAN 1 SUPPA</t>
  </si>
  <si>
    <t>08.092.004</t>
  </si>
  <si>
    <t>ANSAR</t>
  </si>
  <si>
    <t>MAROS</t>
  </si>
  <si>
    <t>BALANG-BALANG RT.03/RW.05 MAROS</t>
  </si>
  <si>
    <t>MA. NU MAROS</t>
  </si>
  <si>
    <t>08.092.005</t>
  </si>
  <si>
    <t>AQWA RAHMAT</t>
  </si>
  <si>
    <t>CAKKE</t>
  </si>
  <si>
    <t>BOJO, BARRU</t>
  </si>
  <si>
    <t>M. DAHLAN</t>
  </si>
  <si>
    <t>JOHARIA</t>
  </si>
  <si>
    <t>CAKKE ENREKANG</t>
  </si>
  <si>
    <t>SMAN 2 ANGGARAJA</t>
  </si>
  <si>
    <t>08.092.006</t>
  </si>
  <si>
    <t>ASQAR AMIN</t>
  </si>
  <si>
    <t>JL. GLATIK D.15 PERUMNAS PAREPARE</t>
  </si>
  <si>
    <t>M.AMIN SAWEDI</t>
  </si>
  <si>
    <t>PENS. DEPSOS</t>
  </si>
  <si>
    <t>ROSMINA</t>
  </si>
  <si>
    <t>D2. STIBA JAKARTA</t>
  </si>
  <si>
    <t>08.092.007</t>
  </si>
  <si>
    <t>M. TAUFIQ HIDAYAT</t>
  </si>
  <si>
    <t xml:space="preserve"> PAREPARE</t>
  </si>
  <si>
    <t>JL. PANCAMARGA NO.10 PAREPARE</t>
  </si>
  <si>
    <t>H.M.TAHIR PABBAJAH</t>
  </si>
  <si>
    <t>PENS. DEPAG</t>
  </si>
  <si>
    <t>HJ.NURMIATI</t>
  </si>
  <si>
    <t>MA. NAHDATUL ULUM</t>
  </si>
  <si>
    <t>08.092.008</t>
  </si>
  <si>
    <t>CONGKENG</t>
  </si>
  <si>
    <t>SAIDA</t>
  </si>
  <si>
    <t>JAMPUE LANRISANG PINRANG</t>
  </si>
  <si>
    <t>MA. TAQWA JAMPUE PIN</t>
  </si>
  <si>
    <t>08.092.009</t>
  </si>
  <si>
    <t>MUH. MAULANA ARIF</t>
  </si>
  <si>
    <t>JL. BAU MASSEPE NO. 34 PAREPARE</t>
  </si>
  <si>
    <t>DRS. USMAN S.</t>
  </si>
  <si>
    <t>DRA. HERNAWATI</t>
  </si>
  <si>
    <t>SMAN 1 PAREPARE</t>
  </si>
  <si>
    <t>STRATA SATU</t>
  </si>
  <si>
    <t>08.092.010</t>
  </si>
  <si>
    <t>MUH.AMIN AS'AD</t>
  </si>
  <si>
    <t>PUNNIA</t>
  </si>
  <si>
    <t>PONTREN ALBADAR PAREPARE</t>
  </si>
  <si>
    <t>M. USMAN R</t>
  </si>
  <si>
    <t>SABI</t>
  </si>
  <si>
    <t>PUNNIA, MATTIRO BULU, PINRANG</t>
  </si>
  <si>
    <t>SMK DDI PAREPARE</t>
  </si>
  <si>
    <t>08.092.011</t>
  </si>
  <si>
    <t>HJ. ERNA</t>
  </si>
  <si>
    <t>08.092.012</t>
  </si>
  <si>
    <t>SITTI RAHMI</t>
  </si>
  <si>
    <t>PASSENO</t>
  </si>
  <si>
    <t>SOREANG PAREPARE</t>
  </si>
  <si>
    <t>H. TANANG (ALM.)</t>
  </si>
  <si>
    <t>HJ. KAMBI</t>
  </si>
  <si>
    <t>BARANTI SIDRAP</t>
  </si>
  <si>
    <t>08.092.013</t>
  </si>
  <si>
    <t>SUSILAWATI</t>
  </si>
  <si>
    <t>MENRO</t>
  </si>
  <si>
    <t>MENRO, KEC. SUPPA, KAB, PINRANG</t>
  </si>
  <si>
    <t>MUHARRAM</t>
  </si>
  <si>
    <t>TIMANG</t>
  </si>
  <si>
    <t>MA. DDI LILBANAT PAR</t>
  </si>
  <si>
    <t>08.092.014</t>
  </si>
  <si>
    <t>UMMU KALSUM</t>
  </si>
  <si>
    <t>JL. A.SINTA NO. 30 PAREPARE</t>
  </si>
  <si>
    <t>MUH. SUYUTI R</t>
  </si>
  <si>
    <t>ST. NURBAYA</t>
  </si>
  <si>
    <t>08.092.015</t>
  </si>
  <si>
    <t>ZOHRA ISKANDAR</t>
  </si>
  <si>
    <t>JL. MAMASA NO. 80 PAREPARE</t>
  </si>
  <si>
    <t>H.MUH.ISKANDAR BA</t>
  </si>
  <si>
    <t>HJ. ST. AISYAH</t>
  </si>
  <si>
    <t>STAI DDI PAREPARE</t>
  </si>
  <si>
    <t>08.092.016</t>
  </si>
  <si>
    <t>08.092.017</t>
  </si>
  <si>
    <t>TAQWA R.</t>
  </si>
  <si>
    <t>08.092.018</t>
  </si>
  <si>
    <t>PAI 2007</t>
  </si>
  <si>
    <t>08.093.001</t>
  </si>
  <si>
    <t>ABDUL RAHIM</t>
  </si>
  <si>
    <t>BULU</t>
  </si>
  <si>
    <t>H.ABDULLAH</t>
  </si>
  <si>
    <t>HJ. FATMAWATI</t>
  </si>
  <si>
    <t>MATTIROBULU PINRANG</t>
  </si>
  <si>
    <t>08.093.002</t>
  </si>
  <si>
    <t>AHMAD FADLI TAHIR</t>
  </si>
  <si>
    <t>BILA</t>
  </si>
  <si>
    <t>JL. H. A. ARSYAD</t>
  </si>
  <si>
    <t>LAHAMA</t>
  </si>
  <si>
    <t>TIDAK ADA</t>
  </si>
  <si>
    <t>JUMINA</t>
  </si>
  <si>
    <t>08.093.003</t>
  </si>
  <si>
    <t>AHRU</t>
  </si>
  <si>
    <t>POLMAS</t>
  </si>
  <si>
    <t>SAENI</t>
  </si>
  <si>
    <t>ENTENG</t>
  </si>
  <si>
    <t>SEKOLAH DASAR</t>
  </si>
  <si>
    <t>08.093.004</t>
  </si>
  <si>
    <t>AKBAR PEBRIANSYAH</t>
  </si>
  <si>
    <t>MIRRING</t>
  </si>
  <si>
    <t>NAISA</t>
  </si>
  <si>
    <t>MIRRING, BINUANG, POLMAN</t>
  </si>
  <si>
    <t>SMAN 1 POLMAN</t>
  </si>
  <si>
    <t>08.093.005</t>
  </si>
  <si>
    <t>ANDI SYAMSU ALAM</t>
  </si>
  <si>
    <t>PONPES DDI UJUNG LARE PAREPARE</t>
  </si>
  <si>
    <t>A. HADDADE (ALM.)</t>
  </si>
  <si>
    <t>SAWITTO PINRANG</t>
  </si>
  <si>
    <t>SMAN 2 PINRANG</t>
  </si>
  <si>
    <t>08.093.006</t>
  </si>
  <si>
    <t>ARMIANI</t>
  </si>
  <si>
    <t>BANUA</t>
  </si>
  <si>
    <t>LABUKKAN PAREPARE</t>
  </si>
  <si>
    <t>ABD. JALAL</t>
  </si>
  <si>
    <t>ST.AISYAH</t>
  </si>
  <si>
    <t>BANUA SENDANA MAJENE</t>
  </si>
  <si>
    <t>SMAN 1 SENDANAMAJENE</t>
  </si>
  <si>
    <t>08.093.007</t>
  </si>
  <si>
    <t>ARSYI SAID</t>
  </si>
  <si>
    <t>MAROANGIN</t>
  </si>
  <si>
    <t>SAID</t>
  </si>
  <si>
    <t>SUMAHARI</t>
  </si>
  <si>
    <t>08.093.008</t>
  </si>
  <si>
    <t>ASMAR</t>
  </si>
  <si>
    <t>CEPPAGA</t>
  </si>
  <si>
    <t>LAHOBI</t>
  </si>
  <si>
    <t>INI'MA</t>
  </si>
  <si>
    <t>SOPPENG RIAJA BARRU</t>
  </si>
  <si>
    <t>08.093.009</t>
  </si>
  <si>
    <t>ASMARITA</t>
  </si>
  <si>
    <t>JLN.H.A.ARSYAD NO.6 PAREPARE</t>
  </si>
  <si>
    <t>DANDI</t>
  </si>
  <si>
    <t>SMKN 1 PAREPARE</t>
  </si>
  <si>
    <t>08.093.010</t>
  </si>
  <si>
    <t>ASMATULLAH</t>
  </si>
  <si>
    <t>BABANA</t>
  </si>
  <si>
    <t>BABANA DUAMPANUA PINRANG</t>
  </si>
  <si>
    <t>SMAN 2 PAREPARE</t>
  </si>
  <si>
    <t>08.093.011</t>
  </si>
  <si>
    <t>ASNI</t>
  </si>
  <si>
    <t>08.093.012</t>
  </si>
  <si>
    <t>ASWANTI</t>
  </si>
  <si>
    <t>08.093.013</t>
  </si>
  <si>
    <t>BTN. LABILI-BILI SUPPA PINRANG</t>
  </si>
  <si>
    <t>JAHRA</t>
  </si>
  <si>
    <t>BINUANG POLMAS</t>
  </si>
  <si>
    <t>08.093.014</t>
  </si>
  <si>
    <t>JL. LAUPE NO. 71 SOREANG PAREPARE</t>
  </si>
  <si>
    <t>A.MUH.NUR AS'AD</t>
  </si>
  <si>
    <t>SAODAH</t>
  </si>
  <si>
    <t>STAIN PAREPARE</t>
  </si>
  <si>
    <t>08.093.015</t>
  </si>
  <si>
    <t>BUDIYANTO</t>
  </si>
  <si>
    <t>PANJANG</t>
  </si>
  <si>
    <t>SUPOYO</t>
  </si>
  <si>
    <t>SRIYANTI</t>
  </si>
  <si>
    <t>PANJANG, LAMPUNG</t>
  </si>
  <si>
    <t>SMA PGRI MAROS</t>
  </si>
  <si>
    <t>08.093.016</t>
  </si>
  <si>
    <t>CENNIAWATI</t>
  </si>
  <si>
    <t>SOLOK</t>
  </si>
  <si>
    <t>MANGKU</t>
  </si>
  <si>
    <t>MAYA</t>
  </si>
  <si>
    <t>SMA. MUH. ENREKANG</t>
  </si>
  <si>
    <t>08.093.017</t>
  </si>
  <si>
    <t>EKA PUTRI AWWALIYAH</t>
  </si>
  <si>
    <t>JL. PRAMUKA NO. 29 PAREPARE</t>
  </si>
  <si>
    <t>ABD. MALIK SAMAD</t>
  </si>
  <si>
    <t>MARDIYAH</t>
  </si>
  <si>
    <t>RAPPANG PANCARIJANG SIDRAP</t>
  </si>
  <si>
    <t>08.093.018</t>
  </si>
  <si>
    <t>ERNA ABBAS</t>
  </si>
  <si>
    <t>JL.H.A.M. ARSYAD, LR. PUSRI PAREPARE</t>
  </si>
  <si>
    <t>ABBAS</t>
  </si>
  <si>
    <t>BURUH</t>
  </si>
  <si>
    <t>SMA 3 PAREPARE</t>
  </si>
  <si>
    <t>08.093.019</t>
  </si>
  <si>
    <t>ERNA DARWIS</t>
  </si>
  <si>
    <t>LEPPANGAN</t>
  </si>
  <si>
    <t>JL. ABU BAKAR LAMBOGO</t>
  </si>
  <si>
    <t>HJ. JURI</t>
  </si>
  <si>
    <t>08.093.020</t>
  </si>
  <si>
    <t>ERWIN DAAMING</t>
  </si>
  <si>
    <t>DAAMING</t>
  </si>
  <si>
    <t>NURHANA</t>
  </si>
  <si>
    <t>UJUNG LERO, SUPPA PINRANG</t>
  </si>
  <si>
    <t>MAS AL-MUNAWARAH PAR</t>
  </si>
  <si>
    <t>08.093.021</t>
  </si>
  <si>
    <t>FAISAL GONI</t>
  </si>
  <si>
    <t>JL. ANDI DEWANG PAREPARE</t>
  </si>
  <si>
    <t>LA GONI</t>
  </si>
  <si>
    <t>IMUHA</t>
  </si>
  <si>
    <t>08.093.022</t>
  </si>
  <si>
    <t>WANIO</t>
  </si>
  <si>
    <t>JL. LAUPE PAREPARE</t>
  </si>
  <si>
    <t>DRS. ABD. DJAWAD (ALM.)</t>
  </si>
  <si>
    <t>HJ. NURMIAH, S.AG</t>
  </si>
  <si>
    <t>PANCA LAUTANG</t>
  </si>
  <si>
    <t>SMAN 1 PANGSID</t>
  </si>
  <si>
    <t>08.093.023</t>
  </si>
  <si>
    <t>FATRAH</t>
  </si>
  <si>
    <t>KAMPUNG BARU</t>
  </si>
  <si>
    <t>JL. ABD. JALIL LUMPUE PAREPARE</t>
  </si>
  <si>
    <t>ABD.MUIS</t>
  </si>
  <si>
    <t>LANRISANG PINRANG</t>
  </si>
  <si>
    <t>08.093.024</t>
  </si>
  <si>
    <t>FAUZIAH</t>
  </si>
  <si>
    <t>KAMSIAH</t>
  </si>
  <si>
    <t>08.093.025</t>
  </si>
  <si>
    <t>BUANGIN</t>
  </si>
  <si>
    <t>JL. LASIMING PAREPARE</t>
  </si>
  <si>
    <t>RULLA</t>
  </si>
  <si>
    <t>JUMAIRA</t>
  </si>
  <si>
    <t>ENREKANG</t>
  </si>
  <si>
    <t>SMAN 1 BARAKA</t>
  </si>
  <si>
    <t>08.093.026</t>
  </si>
  <si>
    <t>HAPPY NURTAQWA</t>
  </si>
  <si>
    <t>JL. AGUSSALIM NO. 150 PAREPARE</t>
  </si>
  <si>
    <t>BAKHTIAR</t>
  </si>
  <si>
    <t>HJ. SUARTINI</t>
  </si>
  <si>
    <t>WANIO SIDRAP</t>
  </si>
  <si>
    <t>DIPLOMA</t>
  </si>
  <si>
    <t>08.093.027</t>
  </si>
  <si>
    <t>HARDIYANTI</t>
  </si>
  <si>
    <t>UJUNG</t>
  </si>
  <si>
    <t>ROSNAH</t>
  </si>
  <si>
    <t>SMKN 1 SUPPA</t>
  </si>
  <si>
    <t>08.093.028</t>
  </si>
  <si>
    <t>HARIANTI</t>
  </si>
  <si>
    <t>MANDEANGIN</t>
  </si>
  <si>
    <t>KASMAN K.</t>
  </si>
  <si>
    <t>HASTIA</t>
  </si>
  <si>
    <t>MANDEANGIN, PINRANG</t>
  </si>
  <si>
    <t>08.093.029</t>
  </si>
  <si>
    <t>BACUKIKI</t>
  </si>
  <si>
    <t>JL. AMAL BAKTI</t>
  </si>
  <si>
    <t>RODDING</t>
  </si>
  <si>
    <t>SUMIRA</t>
  </si>
  <si>
    <t>JL. AMAL BAKTIQ</t>
  </si>
  <si>
    <t>08.093.030</t>
  </si>
  <si>
    <t>HARUN RASYID</t>
  </si>
  <si>
    <t>JAUH PANDANG</t>
  </si>
  <si>
    <t>H.PATANGANGARI</t>
  </si>
  <si>
    <t>HJ. BADAYA</t>
  </si>
  <si>
    <t>PITUMPANUA</t>
  </si>
  <si>
    <t>SMKN 1 SENGKANG</t>
  </si>
  <si>
    <t>OLAJRAGA</t>
  </si>
  <si>
    <t>08.093.031</t>
  </si>
  <si>
    <t>HASMIAH. M</t>
  </si>
  <si>
    <t>MAKING</t>
  </si>
  <si>
    <t>08.093.032</t>
  </si>
  <si>
    <t>HASNA MAJJA</t>
  </si>
  <si>
    <t>JL. PRAMUKA PAREPARE</t>
  </si>
  <si>
    <t>MAJJA</t>
  </si>
  <si>
    <t>NUR ASIA</t>
  </si>
  <si>
    <t>SMAN 1 PANCARIJANG</t>
  </si>
  <si>
    <t>08.093.033</t>
  </si>
  <si>
    <t>BTN BILI-BILI SUPPA PINRANG</t>
  </si>
  <si>
    <t>ABD. MUTHALIB</t>
  </si>
  <si>
    <t>HJ. CITTA</t>
  </si>
  <si>
    <t>WATANG SAWITTO, PINRANG</t>
  </si>
  <si>
    <t>SMA PALEKO PINRANG</t>
  </si>
  <si>
    <t>08.093.034</t>
  </si>
  <si>
    <t>HARIANAH DAHLAN</t>
  </si>
  <si>
    <t>PUJO</t>
  </si>
  <si>
    <t>PUJO, PITU RIAWA SIDRAP</t>
  </si>
  <si>
    <t>DAHLAN</t>
  </si>
  <si>
    <t>HJ. SALI</t>
  </si>
  <si>
    <t>08.093.035</t>
  </si>
  <si>
    <t>IHSAN MUCHSIN</t>
  </si>
  <si>
    <t>UJUNG LOE</t>
  </si>
  <si>
    <t>BTN PDAM PAREPARE</t>
  </si>
  <si>
    <t>MUCHSIN YUSUF</t>
  </si>
  <si>
    <t>MINASA TENE, PANGKEP</t>
  </si>
  <si>
    <t>SMAN 1 PANGKAJENE</t>
  </si>
  <si>
    <t>08.093.036</t>
  </si>
  <si>
    <t>KOMPLEKS BTN BILI-BILI SUPPA PINRANG</t>
  </si>
  <si>
    <t>ANJA</t>
  </si>
  <si>
    <t>HASNIA</t>
  </si>
  <si>
    <t>SILOPO, KEC. BINUANG POLMAN</t>
  </si>
  <si>
    <t>SMAN 1 PINRANG</t>
  </si>
  <si>
    <t>08.093.037</t>
  </si>
  <si>
    <t>IMRAN SALEH</t>
  </si>
  <si>
    <t>JL. LAUPE. LAUPE NO. 152 SOREANG PAREPARE</t>
  </si>
  <si>
    <t>M.SALEH</t>
  </si>
  <si>
    <t>JOHAR</t>
  </si>
  <si>
    <t>PARASSANGAN, SENDANA, MAJENE</t>
  </si>
  <si>
    <t>MA. DDI BANUA</t>
  </si>
  <si>
    <t>08.093.038</t>
  </si>
  <si>
    <t>JUMIATI G</t>
  </si>
  <si>
    <t>SANGBUAH</t>
  </si>
  <si>
    <t>JL. BAUMASSEPE/SUMPANG PAREPARE</t>
  </si>
  <si>
    <t>GANA</t>
  </si>
  <si>
    <t>HANI</t>
  </si>
  <si>
    <t>BARAKA ENREKANG</t>
  </si>
  <si>
    <t>MA. MUH. KALOSI</t>
  </si>
  <si>
    <t>08.093.039</t>
  </si>
  <si>
    <t>KASMAWATI BAHRI</t>
  </si>
  <si>
    <t>JL. KAMPUNG DURI NO. 29 PAREPARE</t>
  </si>
  <si>
    <t>HANIMA</t>
  </si>
  <si>
    <t>SMAN 3 PAREPARE</t>
  </si>
  <si>
    <t>08.093.040</t>
  </si>
  <si>
    <t>LASTRY IDRIS</t>
  </si>
  <si>
    <t>08.093.041</t>
  </si>
  <si>
    <t>M. AMIN NUR ABDULLAH</t>
  </si>
  <si>
    <t>DRS. H. ABDULLAH, M.AG</t>
  </si>
  <si>
    <t>DRA. HANISA L. S.PD.I</t>
  </si>
  <si>
    <t>08.093.042</t>
  </si>
  <si>
    <t>M. RUSDI</t>
  </si>
  <si>
    <t>LA BADONG</t>
  </si>
  <si>
    <t>HJ. NURMIA</t>
  </si>
  <si>
    <t>PANCA RIJANG SIDRAP</t>
  </si>
  <si>
    <t>08.093.043</t>
  </si>
  <si>
    <t>MANSYUR</t>
  </si>
  <si>
    <t>TETEAJI</t>
  </si>
  <si>
    <t>H.ALIMIN</t>
  </si>
  <si>
    <t>HJ.SITTI</t>
  </si>
  <si>
    <t>TETEAJI SIDRAP</t>
  </si>
  <si>
    <t>MA, DDI TELLU LOMPOE</t>
  </si>
  <si>
    <t>08.093.044</t>
  </si>
  <si>
    <t>MARIANA LASELLANG</t>
  </si>
  <si>
    <t>LASELLANG</t>
  </si>
  <si>
    <t>HJ. PAISA</t>
  </si>
  <si>
    <t>UJUNG LERO SUPPA PINRANG</t>
  </si>
  <si>
    <t>08.093.045</t>
  </si>
  <si>
    <t>MARLIA</t>
  </si>
  <si>
    <t>ELLE</t>
  </si>
  <si>
    <t>KANUDE</t>
  </si>
  <si>
    <t>MARAJANNANG</t>
  </si>
  <si>
    <t>ELLE, TELLU LIMPOE, BONE</t>
  </si>
  <si>
    <t>SMK MUH. 1 BONTOALA</t>
  </si>
  <si>
    <t>08.093.046</t>
  </si>
  <si>
    <t>PATOBONG</t>
  </si>
  <si>
    <t>MA. DDI PATOBONG</t>
  </si>
  <si>
    <t>08.093.047</t>
  </si>
  <si>
    <t>MUHAJIRAH</t>
  </si>
  <si>
    <t>NURDIANAH</t>
  </si>
  <si>
    <t>JL. MAYJEN ABDULLAH ZAIN NO. 17 PANGKAJENE</t>
  </si>
  <si>
    <t>MAN 1 SOPPENG</t>
  </si>
  <si>
    <t>08.093.048</t>
  </si>
  <si>
    <t>MUHAMAD ARAFAH MANSI</t>
  </si>
  <si>
    <t>JL. KEBUN SAYUR SETAPAK I PAREPARE</t>
  </si>
  <si>
    <t>DRS. MANSI TANJENG</t>
  </si>
  <si>
    <t>HJ. HAPSAH Z.</t>
  </si>
  <si>
    <t>PENS. BPN</t>
  </si>
  <si>
    <t>08.093.049</t>
  </si>
  <si>
    <t>MUHAMMAD IRSAK</t>
  </si>
  <si>
    <t>JL. LAUPE NO. 77 SOREANG PAREPARE</t>
  </si>
  <si>
    <t>HAMID</t>
  </si>
  <si>
    <t>DARMI</t>
  </si>
  <si>
    <t>PARASSANGAN, KEC. SENDANA KAB. MAJENE</t>
  </si>
  <si>
    <t>SMA PGRI MAJENE</t>
  </si>
  <si>
    <t>08.093.050</t>
  </si>
  <si>
    <t>MUHAMMAD SALEH</t>
  </si>
  <si>
    <t>MAMMI</t>
  </si>
  <si>
    <t>KOMPLEKS MAN 2 PAREPARE</t>
  </si>
  <si>
    <t>ABD. MAJID</t>
  </si>
  <si>
    <t>08.093.051</t>
  </si>
  <si>
    <t>MUSNAWIR LATIF</t>
  </si>
  <si>
    <t>UJUNG LERO PINRANG</t>
  </si>
  <si>
    <t>HASMI</t>
  </si>
  <si>
    <t>SMKAN 1 PAREPARE</t>
  </si>
  <si>
    <t>08.093.052</t>
  </si>
  <si>
    <t>JL. KESUMA TIMUR PAREPARE</t>
  </si>
  <si>
    <t>A. MADJID</t>
  </si>
  <si>
    <t>YULIANA DENI</t>
  </si>
  <si>
    <t>08.093.053</t>
  </si>
  <si>
    <t>NADIRAH USMAN</t>
  </si>
  <si>
    <t>KOMPLEKS BTN SOREANG PERMAI PAREPARE</t>
  </si>
  <si>
    <t>USMAN KASENG, S.PD.I</t>
  </si>
  <si>
    <t>08.093.054</t>
  </si>
  <si>
    <t>H.HASANUDDIN DJALIL</t>
  </si>
  <si>
    <t>ST. SYARIFA</t>
  </si>
  <si>
    <t>PANGKAJENE PANGKEP</t>
  </si>
  <si>
    <t>MA PP DARUL HUFFADH</t>
  </si>
  <si>
    <t>08.093.055</t>
  </si>
  <si>
    <t>NASRA</t>
  </si>
  <si>
    <t>M. DAUD</t>
  </si>
  <si>
    <t>08.093.056</t>
  </si>
  <si>
    <t>08.093.057</t>
  </si>
  <si>
    <t>NIA INDRAWATI</t>
  </si>
  <si>
    <t>08.093.058</t>
  </si>
  <si>
    <t>MALAYSIA</t>
  </si>
  <si>
    <t>SENNAENI</t>
  </si>
  <si>
    <t>TAWAU MALAYSIA</t>
  </si>
  <si>
    <t>08.093.059</t>
  </si>
  <si>
    <t>NOVIANI</t>
  </si>
  <si>
    <t>MASOLO</t>
  </si>
  <si>
    <t>JL. KETRAMPILAN PAREPARE</t>
  </si>
  <si>
    <t>TAJA</t>
  </si>
  <si>
    <t>SAMA</t>
  </si>
  <si>
    <t>08.093.060</t>
  </si>
  <si>
    <t>NUR AENI B</t>
  </si>
  <si>
    <t>MARABOMBANG</t>
  </si>
  <si>
    <t>BARAMANG</t>
  </si>
  <si>
    <t>08.093.061</t>
  </si>
  <si>
    <t>MASSEPE</t>
  </si>
  <si>
    <t>JL. BAUMASSEPE PAREPARE</t>
  </si>
  <si>
    <t>LA MADE</t>
  </si>
  <si>
    <t>BINTANG</t>
  </si>
  <si>
    <t>TELLU LIMPOE SIDRAP</t>
  </si>
  <si>
    <t>SMAN 1 TELLULIMPOE</t>
  </si>
  <si>
    <t>08.093.062</t>
  </si>
  <si>
    <t xml:space="preserve">PAREPARE_x000D_
</t>
  </si>
  <si>
    <t>SIDA</t>
  </si>
  <si>
    <t>PASAPARAN, LEMBANG, PINRANG</t>
  </si>
  <si>
    <t>SMAN 1 MATTIRO BULU</t>
  </si>
  <si>
    <t>08.093.063</t>
  </si>
  <si>
    <t>MAWI</t>
  </si>
  <si>
    <t>JUMATI</t>
  </si>
  <si>
    <t>MAT. SOMPE PINRANG</t>
  </si>
  <si>
    <t>08.093.064</t>
  </si>
  <si>
    <t>MASOLO, PATAMPANUA, PINRANG</t>
  </si>
  <si>
    <t>08.093.065</t>
  </si>
  <si>
    <t>NURLIA</t>
  </si>
  <si>
    <t>TETEKANG</t>
  </si>
  <si>
    <t>JL. TERUNG NO. 24 PAREPARE</t>
  </si>
  <si>
    <t>AMIR</t>
  </si>
  <si>
    <t>BAJO LUWU</t>
  </si>
  <si>
    <t>PRCINTA ALAM</t>
  </si>
  <si>
    <t>08.093.066</t>
  </si>
  <si>
    <t>NURMANENSI</t>
  </si>
  <si>
    <t>08.093.067</t>
  </si>
  <si>
    <t>NURSYAM B.</t>
  </si>
  <si>
    <t>PASAPAARANG</t>
  </si>
  <si>
    <t>JL. LAUPE NO. 17 SOREANG PAREPARE</t>
  </si>
  <si>
    <t>NASA</t>
  </si>
  <si>
    <t>SMA MAHA PUTRA TELLO</t>
  </si>
  <si>
    <t>08.093.068</t>
  </si>
  <si>
    <t>NURSIA</t>
  </si>
  <si>
    <t>JL. AMAL BAKTI PAREPARE</t>
  </si>
  <si>
    <t>TUNDUNG</t>
  </si>
  <si>
    <t>ISA</t>
  </si>
  <si>
    <t>08.093.069</t>
  </si>
  <si>
    <t>08.093.070</t>
  </si>
  <si>
    <t>NURSAM</t>
  </si>
  <si>
    <t>PADANGLOANG</t>
  </si>
  <si>
    <t>PADANGLOANG, DUAPITO, SIDRAP</t>
  </si>
  <si>
    <t>JAMALU</t>
  </si>
  <si>
    <t>INAPI</t>
  </si>
  <si>
    <t>08.093.071</t>
  </si>
  <si>
    <t>MARLINAH</t>
  </si>
  <si>
    <t>08.093.072</t>
  </si>
  <si>
    <t>RAHIMAN</t>
  </si>
  <si>
    <t>GALUNG BULO</t>
  </si>
  <si>
    <t>BTN LAPADDE MAS BLOK E NO. 16</t>
  </si>
  <si>
    <t>JOMPONG</t>
  </si>
  <si>
    <t>SANA</t>
  </si>
  <si>
    <t>08.093.073</t>
  </si>
  <si>
    <t>RAHMAN BIN H. SUPU</t>
  </si>
  <si>
    <t>H.SUPU</t>
  </si>
  <si>
    <t>HJ. NALANG</t>
  </si>
  <si>
    <t>08.093.074</t>
  </si>
  <si>
    <t>PALIE</t>
  </si>
  <si>
    <t>BALUSU BARRU</t>
  </si>
  <si>
    <t>HJ.ROSMIATI</t>
  </si>
  <si>
    <t>08.093.075</t>
  </si>
  <si>
    <t>RAHMAWATI ISHAK AGUS</t>
  </si>
  <si>
    <t>BANGA PINRANG</t>
  </si>
  <si>
    <t>JL. JEND. AHMAD YANI, KM. 2 PAREPARE</t>
  </si>
  <si>
    <t>AGUS HALIM</t>
  </si>
  <si>
    <t>SMK PGRI ENREKANG</t>
  </si>
  <si>
    <t>08.093.076</t>
  </si>
  <si>
    <t>RAHMAYASARI</t>
  </si>
  <si>
    <t>PINRANGQ</t>
  </si>
  <si>
    <t>JL BAUMASSEPE PAREPARE</t>
  </si>
  <si>
    <t>AMIRUDDIN C</t>
  </si>
  <si>
    <t>SRIANIDAH</t>
  </si>
  <si>
    <t>08.093.077</t>
  </si>
  <si>
    <t>RAHMITA NAHPA</t>
  </si>
  <si>
    <t>BATURORO</t>
  </si>
  <si>
    <t>BTN. TIMURAMA A7. NO. 13 PAREPARE</t>
  </si>
  <si>
    <t>MUSTAFA</t>
  </si>
  <si>
    <t>RATNA</t>
  </si>
  <si>
    <t>BATURORO, MAJENE, SULBAR</t>
  </si>
  <si>
    <t>MA. DDI LOMBO'NA</t>
  </si>
  <si>
    <t>08.093.078</t>
  </si>
  <si>
    <t>TAWAU</t>
  </si>
  <si>
    <t>MUKHTAR</t>
  </si>
  <si>
    <t>RAHMIA</t>
  </si>
  <si>
    <t>MA.DDI KABALLANG</t>
  </si>
  <si>
    <t>08.093.079</t>
  </si>
  <si>
    <t>H. MAHMUDDIN, S.PD</t>
  </si>
  <si>
    <t>HJ. HADIJAH S.AG</t>
  </si>
  <si>
    <t>WANIO, PANCA LAUTANG, SIDRAP</t>
  </si>
  <si>
    <t>08.093.080</t>
  </si>
  <si>
    <t>I PUNNA</t>
  </si>
  <si>
    <t>08.093.081</t>
  </si>
  <si>
    <t>LAMASARIANG</t>
  </si>
  <si>
    <t>KASSI</t>
  </si>
  <si>
    <t>RUKISAH</t>
  </si>
  <si>
    <t>LAMASARIANG, BALANIPA, POLMAN</t>
  </si>
  <si>
    <t>SMAN 1 TINAMBUNG</t>
  </si>
  <si>
    <t>08.093.082</t>
  </si>
  <si>
    <t>AMMASSANGAN POLMAN</t>
  </si>
  <si>
    <t>DJADIL</t>
  </si>
  <si>
    <t>HIDAYAH</t>
  </si>
  <si>
    <t>BANGGAE MAJENE</t>
  </si>
  <si>
    <t>08.093.083</t>
  </si>
  <si>
    <t>RINI ANGRANI</t>
  </si>
  <si>
    <t>M.DAMIS</t>
  </si>
  <si>
    <t>LISA</t>
  </si>
  <si>
    <t>08.093.084</t>
  </si>
  <si>
    <t>RISKA SAFITRI</t>
  </si>
  <si>
    <t>TEPPO</t>
  </si>
  <si>
    <t>MASNA</t>
  </si>
  <si>
    <t>TEPPO, TELLU LIMPOE, KAB.SIDRAP</t>
  </si>
  <si>
    <t>SMAN 1 TELLU LIMPOE</t>
  </si>
  <si>
    <t>08.093.085</t>
  </si>
  <si>
    <t>ROSLINDA</t>
  </si>
  <si>
    <t>JL. LAUPE NO. 171</t>
  </si>
  <si>
    <t>M. RIDWAN</t>
  </si>
  <si>
    <t>08.093.086</t>
  </si>
  <si>
    <t>RUSDAH HAMID</t>
  </si>
  <si>
    <t>H.ABD.HAMID,BA.</t>
  </si>
  <si>
    <t>I DAERAH</t>
  </si>
  <si>
    <t>DIPLOMA DUA (SARMUD)</t>
  </si>
  <si>
    <t>08.093.087</t>
  </si>
  <si>
    <t>RUSLAENI</t>
  </si>
  <si>
    <t>LEMO BARU</t>
  </si>
  <si>
    <t>HAMIDING</t>
  </si>
  <si>
    <t>SITTI MINA</t>
  </si>
  <si>
    <t>LEMO BARU, POLMAN, SULBAR</t>
  </si>
  <si>
    <t>MA PERGIS CAMPALAGIA</t>
  </si>
  <si>
    <t>08.093.088</t>
  </si>
  <si>
    <t>JL.H.A.MUH.ARSYAD NO. 42 SOREANG  PAREPARE</t>
  </si>
  <si>
    <t>ASRI UDIN</t>
  </si>
  <si>
    <t>08.093.089</t>
  </si>
  <si>
    <t>JL. BUMI HARAPAN SOREANG PAREPARE</t>
  </si>
  <si>
    <t>SUBAIR</t>
  </si>
  <si>
    <t>MARAWIA</t>
  </si>
  <si>
    <t>SMA PAKET C PANGKEP</t>
  </si>
  <si>
    <t>08.093.090</t>
  </si>
  <si>
    <t>SAODA. S</t>
  </si>
  <si>
    <t>08.093.091</t>
  </si>
  <si>
    <t>SRI NEGAWATI</t>
  </si>
  <si>
    <t>MUH. SUNUSI, S.SOS.</t>
  </si>
  <si>
    <t>A. DARNA</t>
  </si>
  <si>
    <t>S1SMA</t>
  </si>
  <si>
    <t>08.093.092</t>
  </si>
  <si>
    <t>ST. HASIZAH</t>
  </si>
  <si>
    <t>PADANG</t>
  </si>
  <si>
    <t>ABD. MUIN</t>
  </si>
  <si>
    <t>HATIJA</t>
  </si>
  <si>
    <t>08.093.093</t>
  </si>
  <si>
    <t>ST. JAMALIYAH</t>
  </si>
  <si>
    <t>JL. OPU DG RISAJU NO. 9A PINRANG</t>
  </si>
  <si>
    <t>H. MAS'UD</t>
  </si>
  <si>
    <t>WIRASWASRTA</t>
  </si>
  <si>
    <t>HJ. SYAMSURIYAH</t>
  </si>
  <si>
    <t>08.093.094</t>
  </si>
  <si>
    <t>SUANTO</t>
  </si>
  <si>
    <t>KASAMBI</t>
  </si>
  <si>
    <t>SESA</t>
  </si>
  <si>
    <t>MALANNA</t>
  </si>
  <si>
    <t>LEMBANG, PINRANG</t>
  </si>
  <si>
    <t>D2 STKIP DDI PINRANG</t>
  </si>
  <si>
    <t>08.093.095</t>
  </si>
  <si>
    <t>ASPURI KOMPLEKS STAIN PAREPARE</t>
  </si>
  <si>
    <t>PASAMMA</t>
  </si>
  <si>
    <t>JAMADI</t>
  </si>
  <si>
    <t>KANANG, BINUANG, POLMAN, SULBAR</t>
  </si>
  <si>
    <t>08.093.096</t>
  </si>
  <si>
    <t>SUBIANTO</t>
  </si>
  <si>
    <t>DANTEMALUA</t>
  </si>
  <si>
    <t>JL. ATLETIK NO. 12 PAREPARE</t>
  </si>
  <si>
    <t>SAHIR</t>
  </si>
  <si>
    <t>BEDA</t>
  </si>
  <si>
    <t>DANTEMALUA BARAKA ENREKANG</t>
  </si>
  <si>
    <t>08.093.097</t>
  </si>
  <si>
    <t>SULFI SAMAD</t>
  </si>
  <si>
    <t>JL.JEND.AHMAD YANI PAREPARE</t>
  </si>
  <si>
    <t>ABD.SAMAD</t>
  </si>
  <si>
    <t>08.093.098</t>
  </si>
  <si>
    <t>SULFIKAR MUSTARI</t>
  </si>
  <si>
    <t>JL.H.MUH.ARSYAD PAREPARE</t>
  </si>
  <si>
    <t>MUSTARI L.</t>
  </si>
  <si>
    <t>08.093.100</t>
  </si>
  <si>
    <t>SUMARTI</t>
  </si>
  <si>
    <t>PONDOK DAMAI PAREPARE</t>
  </si>
  <si>
    <t>ABBAS SAUDA, S.PD.I</t>
  </si>
  <si>
    <t>KAMPUNG BARU BATU LAPPA PINRANG</t>
  </si>
  <si>
    <t>08.093.101</t>
  </si>
  <si>
    <t>BARANTI</t>
  </si>
  <si>
    <t>H. MA'RESANG (ALM.)</t>
  </si>
  <si>
    <t>HJ. MARHANI</t>
  </si>
  <si>
    <t>08.093.102</t>
  </si>
  <si>
    <t>SYAMSURIAH</t>
  </si>
  <si>
    <t>ABD. WAHID</t>
  </si>
  <si>
    <t>BILA PINRANG</t>
  </si>
  <si>
    <t>08.093.103</t>
  </si>
  <si>
    <t>UBAIDULLAH</t>
  </si>
  <si>
    <t>HASAN MUSU</t>
  </si>
  <si>
    <t>08.093.104</t>
  </si>
  <si>
    <t>UMMUBISMA PALRA</t>
  </si>
  <si>
    <t>CORA</t>
  </si>
  <si>
    <t>PALIMARI</t>
  </si>
  <si>
    <t>08.093.105</t>
  </si>
  <si>
    <t>08.093.106</t>
  </si>
  <si>
    <t>WAHNANG</t>
  </si>
  <si>
    <t>SEMPORNA</t>
  </si>
  <si>
    <t>PANGKAJENE SIDRAP</t>
  </si>
  <si>
    <t>HJ. HASNAH</t>
  </si>
  <si>
    <t>08.093.107</t>
  </si>
  <si>
    <t>YANTI</t>
  </si>
  <si>
    <t>WALJIO</t>
  </si>
  <si>
    <t>HERNAWATI</t>
  </si>
  <si>
    <t>08.093.108</t>
  </si>
  <si>
    <t>YESSICKA NOVIASMY</t>
  </si>
  <si>
    <t>BOGOR</t>
  </si>
  <si>
    <t>MIMI SURYANI</t>
  </si>
  <si>
    <t>BOGOR UTARA JAWA BARAT</t>
  </si>
  <si>
    <t>SMAN 1 WATANG PULU</t>
  </si>
  <si>
    <t>08.093.109</t>
  </si>
  <si>
    <t>ZULHAJRAH SAIFUL</t>
  </si>
  <si>
    <t>SUDU</t>
  </si>
  <si>
    <t>ASPOL I PARE BLOK F. 11 PAREPARE</t>
  </si>
  <si>
    <t>SAIFUL, S.AG</t>
  </si>
  <si>
    <t>HANAWIAH</t>
  </si>
  <si>
    <t>SUDU ALLA ENREKANG</t>
  </si>
  <si>
    <t>D2 UNHAS</t>
  </si>
  <si>
    <t>08.093.110</t>
  </si>
  <si>
    <t>ZULKIFLI SURAHMAT</t>
  </si>
  <si>
    <t>JL. LAUPE NO. 8 PAREPARE</t>
  </si>
  <si>
    <t>ST. RAHMATIA</t>
  </si>
  <si>
    <t>JL. LAUPE NO 8 SOREANG PAREPARE</t>
  </si>
  <si>
    <t>08.093.111</t>
  </si>
  <si>
    <t>JUHANA</t>
  </si>
  <si>
    <t>08.093.112</t>
  </si>
  <si>
    <t>FITRA PRAMITA</t>
  </si>
  <si>
    <t>08.093.113</t>
  </si>
  <si>
    <t>M. ALI</t>
  </si>
  <si>
    <t>P3A GUPPI RANGAS MJN</t>
  </si>
  <si>
    <t>08.093.114</t>
  </si>
  <si>
    <t>08.093.115</t>
  </si>
  <si>
    <t>ABDUL KADIR</t>
  </si>
  <si>
    <t>08.093.116</t>
  </si>
  <si>
    <t>SALMA MAYASARI</t>
  </si>
  <si>
    <t>AMBAWE</t>
  </si>
  <si>
    <t>AMBAWE SOMBA MAJENE</t>
  </si>
  <si>
    <t>08.093.117</t>
  </si>
  <si>
    <t>RASNIAWATI</t>
  </si>
  <si>
    <t>08.093.118</t>
  </si>
  <si>
    <t>RUSDIAH</t>
  </si>
  <si>
    <t>08.093.119</t>
  </si>
  <si>
    <t>08.093.120</t>
  </si>
  <si>
    <t>HERNIATI</t>
  </si>
  <si>
    <t>SOMBA</t>
  </si>
  <si>
    <t>SOMBA MAJENE</t>
  </si>
  <si>
    <t>08.093.121</t>
  </si>
  <si>
    <t>NINING ANDRIYANTI</t>
  </si>
  <si>
    <t>D3. UNHAS MAKASSAR</t>
  </si>
  <si>
    <t>08.093.122</t>
  </si>
  <si>
    <t>SUZRIATI HASRAN</t>
  </si>
  <si>
    <t>MANINILI DONGGALA</t>
  </si>
  <si>
    <t>08.093.123</t>
  </si>
  <si>
    <t>ARMIATI</t>
  </si>
  <si>
    <t>SOMBA, MAJENE</t>
  </si>
  <si>
    <t>08.093.124</t>
  </si>
  <si>
    <t>SAIDAH</t>
  </si>
  <si>
    <t>08.093.125</t>
  </si>
  <si>
    <t>ERNIWATI</t>
  </si>
  <si>
    <t>08.093.126</t>
  </si>
  <si>
    <t>NASMIAH</t>
  </si>
  <si>
    <t>POLEWALI</t>
  </si>
  <si>
    <t>JL. MASJID JAMI POLEWALI</t>
  </si>
  <si>
    <t>085214721278</t>
  </si>
  <si>
    <t>SUMAN</t>
  </si>
  <si>
    <t>SUMALI</t>
  </si>
  <si>
    <t>D3 ABA ALKON KALTIM</t>
  </si>
  <si>
    <t>BACA</t>
  </si>
  <si>
    <t>08.093.127</t>
  </si>
  <si>
    <t>ABD.DJALIL S</t>
  </si>
  <si>
    <t>08.093.128</t>
  </si>
  <si>
    <t>IKHWAL M.</t>
  </si>
  <si>
    <t>KAMBUNANG</t>
  </si>
  <si>
    <t>MAMUJU</t>
  </si>
  <si>
    <t>08.093.129</t>
  </si>
  <si>
    <t>HARIANTO</t>
  </si>
  <si>
    <t>JL. KORBAN 40.000 JIWA MAJENE SULBAR</t>
  </si>
  <si>
    <t>SMA 3 MAJENE</t>
  </si>
  <si>
    <t>MUSIK</t>
  </si>
  <si>
    <t>08.094.001</t>
  </si>
  <si>
    <t>JL. SULAWESIA SOREANG PAREPARE</t>
  </si>
  <si>
    <t>LATTU</t>
  </si>
  <si>
    <t>SMK 1 AMSIR PAREPARE</t>
  </si>
  <si>
    <t>08.094.002</t>
  </si>
  <si>
    <t>ANI</t>
  </si>
  <si>
    <t>LACONGGING</t>
  </si>
  <si>
    <t>IMARI</t>
  </si>
  <si>
    <t>08.094.003</t>
  </si>
  <si>
    <t>CONDONG MUSTARI</t>
  </si>
  <si>
    <t>MASSEPE TELLU LIMPOE SIDRAP</t>
  </si>
  <si>
    <t>MA. DDI TELLU LIMPOE</t>
  </si>
  <si>
    <t>08.094.004</t>
  </si>
  <si>
    <t>FITRIADI</t>
  </si>
  <si>
    <t>PALU</t>
  </si>
  <si>
    <t>JL. PETTA ODDO NO. 44 C PAREPARE</t>
  </si>
  <si>
    <t>TABRANI</t>
  </si>
  <si>
    <t>08.094.005</t>
  </si>
  <si>
    <t>FITRIANA HALIM</t>
  </si>
  <si>
    <t>JL. LAUPE NO. 108 PAREPARE</t>
  </si>
  <si>
    <t>08.094.006</t>
  </si>
  <si>
    <t>FITRIANI HALIM</t>
  </si>
  <si>
    <t>JL. LAUPE NO. 109 SOREANG PAREPARE</t>
  </si>
  <si>
    <t>OLASHRAGA</t>
  </si>
  <si>
    <t>08.094.007</t>
  </si>
  <si>
    <t>KARMADI</t>
  </si>
  <si>
    <t>JL. PETTALANGNGE NO. 40 SIDRAP</t>
  </si>
  <si>
    <t>LAMADE (ALM.)</t>
  </si>
  <si>
    <t>ITAS</t>
  </si>
  <si>
    <t>08.094.008</t>
  </si>
  <si>
    <t>MUH. RUSLI R</t>
  </si>
  <si>
    <t>AMPARITA</t>
  </si>
  <si>
    <t>ABD. RAZAK P.</t>
  </si>
  <si>
    <t>WANIO SDIRAP</t>
  </si>
  <si>
    <t>08.094.009</t>
  </si>
  <si>
    <t>MULIADI AHMAD</t>
  </si>
  <si>
    <t>JL. TITANG PAREPARE</t>
  </si>
  <si>
    <t>SMK AMSIR PAREPARE</t>
  </si>
  <si>
    <t>08.094.010</t>
  </si>
  <si>
    <t>MARIORIAWA</t>
  </si>
  <si>
    <t>ALIAS</t>
  </si>
  <si>
    <t>MARIORIAWA SOPPENG</t>
  </si>
  <si>
    <t>08.094.011</t>
  </si>
  <si>
    <t>SAFFREANOR FRENISON GENSENG</t>
  </si>
  <si>
    <t>NGURIT</t>
  </si>
  <si>
    <t>JL. BUKIT HARAPAN SOREANG PAREPARE</t>
  </si>
  <si>
    <t>YUSUF S.</t>
  </si>
  <si>
    <t>G.B.AWAI, BAR-SEL, KALTENG</t>
  </si>
  <si>
    <t>08.094.012</t>
  </si>
  <si>
    <t>KALOSI</t>
  </si>
  <si>
    <t>HALIM</t>
  </si>
  <si>
    <t>MENSONG</t>
  </si>
  <si>
    <t>KALOSI SIDRAP</t>
  </si>
  <si>
    <t>MA DARUL HUFADH BONE</t>
  </si>
  <si>
    <t>08.094.013</t>
  </si>
  <si>
    <t>SENIWATI</t>
  </si>
  <si>
    <t>JL. LAUPE NO. 2 SOREANG PAREPARE</t>
  </si>
  <si>
    <t>MANGGAU</t>
  </si>
  <si>
    <t>HJ. MOMI</t>
  </si>
  <si>
    <t>08.094.014</t>
  </si>
  <si>
    <t>JL. PETTA ODDO NO. 58 B PAREPARE</t>
  </si>
  <si>
    <t>SAIRAH</t>
  </si>
  <si>
    <t>08.094.015</t>
  </si>
  <si>
    <t>MUH. ALI HANAFI</t>
  </si>
  <si>
    <t>JL. LAUPE NO. 179 SOREANG PAREPARE</t>
  </si>
  <si>
    <t>MUH.SINRANG</t>
  </si>
  <si>
    <t>08.095.001</t>
  </si>
  <si>
    <t>AHZAR SULFURQAN</t>
  </si>
  <si>
    <t>JL. H.A.MUH.ARSYAD, LORONG MENARA SOREANG PAREPARE</t>
  </si>
  <si>
    <t>08.095.002</t>
  </si>
  <si>
    <t>MERAUKE</t>
  </si>
  <si>
    <t>PONDOK INDAH SOREANG PAREPARE</t>
  </si>
  <si>
    <t>SURAEDAH</t>
  </si>
  <si>
    <t>08.095.003</t>
  </si>
  <si>
    <t>FIDHA QUADRI</t>
  </si>
  <si>
    <t>BTN BILI-BILI MAS F.26 PINRANG</t>
  </si>
  <si>
    <t>+6285299489505</t>
  </si>
  <si>
    <t>MUH. TAMRIN</t>
  </si>
  <si>
    <t>POLRI</t>
  </si>
  <si>
    <t>HJ. SARIANI</t>
  </si>
  <si>
    <t>08.095.004</t>
  </si>
  <si>
    <t>INDAH SUSILAWATI ASDAR</t>
  </si>
  <si>
    <t>M. ASDAR</t>
  </si>
  <si>
    <t>MA. TAQWA JAMPUE</t>
  </si>
  <si>
    <t>08.095.005</t>
  </si>
  <si>
    <t>KARNILA SARI</t>
  </si>
  <si>
    <t>LAMBARESE</t>
  </si>
  <si>
    <t>BAMBANG SURIYONO</t>
  </si>
  <si>
    <t>KARY. PLN</t>
  </si>
  <si>
    <t>HJ. ROSNAINI</t>
  </si>
  <si>
    <t>BURAU LUWU TIMUR</t>
  </si>
  <si>
    <t>08.095.006</t>
  </si>
  <si>
    <t>M. NAJIB</t>
  </si>
  <si>
    <t>BTN SOREANG PERMAI</t>
  </si>
  <si>
    <t>JALAL</t>
  </si>
  <si>
    <t>DARNA</t>
  </si>
  <si>
    <t>08.095.007</t>
  </si>
  <si>
    <t>MASRIANI</t>
  </si>
  <si>
    <t>JL. AMAL BAKTI NO. 21 PAREPARE</t>
  </si>
  <si>
    <t>MARAUSI</t>
  </si>
  <si>
    <t>08.095.008</t>
  </si>
  <si>
    <t>LAPUTENG</t>
  </si>
  <si>
    <t>JL. A. MAKKASAU NO. 93 B PAREPARE</t>
  </si>
  <si>
    <t>AMBO ASSE</t>
  </si>
  <si>
    <t>PETAMO</t>
  </si>
  <si>
    <t>MURNI S</t>
  </si>
  <si>
    <t>08.095.009</t>
  </si>
  <si>
    <t>CHAIRUDDIN</t>
  </si>
  <si>
    <t>HJ. HALIMAH</t>
  </si>
  <si>
    <t>SMA PAKET C PINRANG</t>
  </si>
  <si>
    <t>DIPLOMA DUA</t>
  </si>
  <si>
    <t>08.095.010</t>
  </si>
  <si>
    <t>RAHMIATI</t>
  </si>
  <si>
    <t>DARA BATU</t>
  </si>
  <si>
    <t>JL. LAUPE PONDOK DAMAI SOREANG PAREPARE</t>
  </si>
  <si>
    <t>BOTA (ALM.)</t>
  </si>
  <si>
    <t>TIRI</t>
  </si>
  <si>
    <t>08.095.011</t>
  </si>
  <si>
    <t>SALU BIRO</t>
  </si>
  <si>
    <t>H.M. TAHIR</t>
  </si>
  <si>
    <t>MARWIAH</t>
  </si>
  <si>
    <t>SALUBIRO MAMUJU</t>
  </si>
  <si>
    <t>SMAN 1 MAJENE</t>
  </si>
  <si>
    <t>08.095.012</t>
  </si>
  <si>
    <t>RAMLAH TAHIR</t>
  </si>
  <si>
    <t>MUH. TAHIR</t>
  </si>
  <si>
    <t>HADRAH</t>
  </si>
  <si>
    <t>08.095.013</t>
  </si>
  <si>
    <t>ROSMIANTI</t>
  </si>
  <si>
    <t>JL. BAU MASSEPE NO. 109  PAREPARE</t>
  </si>
  <si>
    <t>DAHARUDDIN</t>
  </si>
  <si>
    <t>HADIRA</t>
  </si>
  <si>
    <t>08.095.014</t>
  </si>
  <si>
    <t>SINARTI</t>
  </si>
  <si>
    <t>PALAU</t>
  </si>
  <si>
    <t>JL. KEBUN SAYUR NO. 37 SOREANG PAREPARE</t>
  </si>
  <si>
    <t>PARISSANG</t>
  </si>
  <si>
    <t>ROHANI</t>
  </si>
  <si>
    <t>SMKN 3 PAREPARE</t>
  </si>
  <si>
    <t>08.095.015</t>
  </si>
  <si>
    <t>SUPAR C</t>
  </si>
  <si>
    <t>GAROTON</t>
  </si>
  <si>
    <t>KOMP. STAIN PAREPARE</t>
  </si>
  <si>
    <t>CANGI</t>
  </si>
  <si>
    <t>08.095.016</t>
  </si>
  <si>
    <t>SYAMSU ALAM</t>
  </si>
  <si>
    <t>DJAMALUDDIN</t>
  </si>
  <si>
    <t>HASNA</t>
  </si>
  <si>
    <t>DUAMPANUA, PINRANG</t>
  </si>
  <si>
    <t>08.095.017</t>
  </si>
  <si>
    <t>ULFA NATSIR</t>
  </si>
  <si>
    <t>JL. BAUMASSEPE NO. 280 A PAREPARE</t>
  </si>
  <si>
    <t>DRS. M. NATSIR RASYID</t>
  </si>
  <si>
    <t>HJ. MELATI RAZAK</t>
  </si>
  <si>
    <t>MA. MA'HAD ZAITUN</t>
  </si>
  <si>
    <t>08.095.018</t>
  </si>
  <si>
    <t>UMAIMA</t>
  </si>
  <si>
    <t>JL. H. A.MAKKULAU NO. 93 B. PAREPARE</t>
  </si>
  <si>
    <t>K.H.M.ALWI DG.PARANRU LC</t>
  </si>
  <si>
    <t>HJ. MASTURA, S.AG</t>
  </si>
  <si>
    <t>08.095.019</t>
  </si>
  <si>
    <t>BATURAJANANDA</t>
  </si>
  <si>
    <t>BTN LAPADDE MAS BLOK E NO. 16 PAREPARE</t>
  </si>
  <si>
    <t>LUKAS AW</t>
  </si>
  <si>
    <t>MANIJA</t>
  </si>
  <si>
    <t>08.095.025</t>
  </si>
  <si>
    <t>08.096.001</t>
  </si>
  <si>
    <t>EMA FITRIANA</t>
  </si>
  <si>
    <t>BREBES</t>
  </si>
  <si>
    <t>01005</t>
  </si>
  <si>
    <t>BOYMAN</t>
  </si>
  <si>
    <t>CASIDAH</t>
  </si>
  <si>
    <t>PITURIAWA SIDRAP</t>
  </si>
  <si>
    <t>MA DDI BENTENGSIDRAP</t>
  </si>
  <si>
    <t>08.096.002</t>
  </si>
  <si>
    <t>MUHAMMAD YUSUF S</t>
  </si>
  <si>
    <t>MA. DDI PANGKAJENE</t>
  </si>
  <si>
    <t>08.096.003</t>
  </si>
  <si>
    <t>SUKMAWATI SUTAN</t>
  </si>
  <si>
    <t>IRIAN JAYA</t>
  </si>
  <si>
    <t>SUTAN</t>
  </si>
  <si>
    <t>NAHRIANTI</t>
  </si>
  <si>
    <t>BURUWAY PAPU BARAT</t>
  </si>
  <si>
    <t>PAPUA BARAT</t>
  </si>
  <si>
    <t>08.096.004</t>
  </si>
  <si>
    <t>YUNFATIKASARI</t>
  </si>
  <si>
    <t>LABUANGE</t>
  </si>
  <si>
    <t>JL. A. MAKKASAU NO. 105 PAREPARE</t>
  </si>
  <si>
    <t>MUH. JUFRI</t>
  </si>
  <si>
    <t>08.096.005</t>
  </si>
  <si>
    <t>ZAINAL MUSTOFA</t>
  </si>
  <si>
    <t>JL. LAUPE NO 29 PAREPARE</t>
  </si>
  <si>
    <t>NAS'AN</t>
  </si>
  <si>
    <t>ROMLAH</t>
  </si>
  <si>
    <t>BANTARKAWUNG, BREBES, JAWA TENGAH</t>
  </si>
  <si>
    <t>MAN BREBES 2</t>
  </si>
  <si>
    <t>08.096.006</t>
  </si>
  <si>
    <t>ASRUNI</t>
  </si>
  <si>
    <t>M. ASRI G.</t>
  </si>
  <si>
    <t>TNI AD</t>
  </si>
  <si>
    <t>NIRA KUSUMA</t>
  </si>
  <si>
    <t>TINAMBUNG POLMAN</t>
  </si>
  <si>
    <t>08.096.007</t>
  </si>
  <si>
    <t>JUMARTIANI</t>
  </si>
  <si>
    <t>08.096.008</t>
  </si>
  <si>
    <t>ASMA</t>
  </si>
  <si>
    <t>08.097.001</t>
  </si>
  <si>
    <t>ARFIANI</t>
  </si>
  <si>
    <t>JL. BAMBU RUNCING PAREPARE</t>
  </si>
  <si>
    <t>ARAFAH</t>
  </si>
  <si>
    <t>TK. KAYU</t>
  </si>
  <si>
    <t>KASMIATI</t>
  </si>
  <si>
    <t>08.097.002</t>
  </si>
  <si>
    <t>AFRIANI</t>
  </si>
  <si>
    <t>PALLAE</t>
  </si>
  <si>
    <t>LA PANCE</t>
  </si>
  <si>
    <t>HALIMA</t>
  </si>
  <si>
    <t>PALLAE DUA PITUE SIDRAP</t>
  </si>
  <si>
    <t>MA. AS'ADIYAH WAJO</t>
  </si>
  <si>
    <t>08.097.003</t>
  </si>
  <si>
    <t>APRIYANI</t>
  </si>
  <si>
    <t>KANARI</t>
  </si>
  <si>
    <t>JL. LAUPE NO. 1 PAREARE</t>
  </si>
  <si>
    <t>H.MUHAMMADENG</t>
  </si>
  <si>
    <t>HJ. YAMMANG</t>
  </si>
  <si>
    <t>DIPLOMA 2</t>
  </si>
  <si>
    <t>08.097.004</t>
  </si>
  <si>
    <t>ANDI ANHAR</t>
  </si>
  <si>
    <t>SOLO WAJO</t>
  </si>
  <si>
    <t>JL. MANGGA TENGAH PAREPARE</t>
  </si>
  <si>
    <t>HASAN BASRI</t>
  </si>
  <si>
    <t>ANDI NORMA</t>
  </si>
  <si>
    <t>08.097.005</t>
  </si>
  <si>
    <t>JL. BAMBU RUNCING NO. 20 PAREPARE</t>
  </si>
  <si>
    <t>SENSENG</t>
  </si>
  <si>
    <t>08.097.006</t>
  </si>
  <si>
    <t>HALMINAH</t>
  </si>
  <si>
    <t>JL. LASINRANG PAREPARE</t>
  </si>
  <si>
    <t>HAMMA JAFAR</t>
  </si>
  <si>
    <t>MAS MAJENE</t>
  </si>
  <si>
    <t>08.097.007</t>
  </si>
  <si>
    <t>HARDI R</t>
  </si>
  <si>
    <t>JL. H. AGUSSALAIM PAREPARE</t>
  </si>
  <si>
    <t>RUHENA</t>
  </si>
  <si>
    <t>SMAN 4 PAREPARE</t>
  </si>
  <si>
    <t>08.097.008</t>
  </si>
  <si>
    <t>HASDIN</t>
  </si>
  <si>
    <t>SARUDDING</t>
  </si>
  <si>
    <t>SANI</t>
  </si>
  <si>
    <t>RONI PALOPO</t>
  </si>
  <si>
    <t>SMA ISLAM BURAU</t>
  </si>
  <si>
    <t>08.097.009</t>
  </si>
  <si>
    <t>HASRAH</t>
  </si>
  <si>
    <t>TURADU</t>
  </si>
  <si>
    <t>BTN SAOLAPADDE PAREPARE</t>
  </si>
  <si>
    <t>HADIJAK</t>
  </si>
  <si>
    <t>TAPALANG MAMUJU</t>
  </si>
  <si>
    <t>SMAN 1 TAPALANG</t>
  </si>
  <si>
    <t>08.097.010</t>
  </si>
  <si>
    <t>HENDRA SAPUTRA</t>
  </si>
  <si>
    <t>ABBANUANGNGE BACUKIKI PAREPARE</t>
  </si>
  <si>
    <t>MAKMUR</t>
  </si>
  <si>
    <t>ASIA</t>
  </si>
  <si>
    <t>08.097.011</t>
  </si>
  <si>
    <t>JUWITA</t>
  </si>
  <si>
    <t>JL. HP. CARA PAREPARE</t>
  </si>
  <si>
    <t>LAUPE</t>
  </si>
  <si>
    <t>ATTI</t>
  </si>
  <si>
    <t>08.097.012</t>
  </si>
  <si>
    <t>BARRU</t>
  </si>
  <si>
    <t>JL. ANDI MAKKASAU PAREPARE</t>
  </si>
  <si>
    <t>INDOTUO</t>
  </si>
  <si>
    <t>PUJANANTING BARRU</t>
  </si>
  <si>
    <t>MA. MUHAMMADIYAH</t>
  </si>
  <si>
    <t>08.097.013</t>
  </si>
  <si>
    <t>MANSYAR</t>
  </si>
  <si>
    <t>USENG</t>
  </si>
  <si>
    <t>JOHA</t>
  </si>
  <si>
    <t>MA. DDI RAPPANG</t>
  </si>
  <si>
    <t>08.097.014</t>
  </si>
  <si>
    <t>MASDALIA M</t>
  </si>
  <si>
    <t>RAPPANG SIDRAP</t>
  </si>
  <si>
    <t>MAS'UD</t>
  </si>
  <si>
    <t>08.097.015</t>
  </si>
  <si>
    <t>MUHAMMAD ILHAM H</t>
  </si>
  <si>
    <t>08.097.016</t>
  </si>
  <si>
    <t>MUHAMMAD SABIR</t>
  </si>
  <si>
    <t>JL. BULUTIRASA PAREPARE</t>
  </si>
  <si>
    <t>H. LAUMA</t>
  </si>
  <si>
    <t>HJ. SUMA</t>
  </si>
  <si>
    <t>08.097.017</t>
  </si>
  <si>
    <t>NARDA B</t>
  </si>
  <si>
    <t>BIRU</t>
  </si>
  <si>
    <t>BIOU S</t>
  </si>
  <si>
    <t>HASIA</t>
  </si>
  <si>
    <t>BIRU POLMAN</t>
  </si>
  <si>
    <t>08.097.018</t>
  </si>
  <si>
    <t>JL. GELORA MANDIRI PAREPARE</t>
  </si>
  <si>
    <t>LAPANNA</t>
  </si>
  <si>
    <t>INIKA</t>
  </si>
  <si>
    <t>08.097.019</t>
  </si>
  <si>
    <t>SITI HAJERAH</t>
  </si>
  <si>
    <t>JL. DAMIS SUMPANG MINANGAE PAREPARE</t>
  </si>
  <si>
    <t>MATTOREANG</t>
  </si>
  <si>
    <t>MAS MUNAWARAH PAREPA</t>
  </si>
  <si>
    <t>08.097.020</t>
  </si>
  <si>
    <t>STEPHANI</t>
  </si>
  <si>
    <t>JL. MARHAMALAM RAYA PAREPARE</t>
  </si>
  <si>
    <t>L. EDY R.</t>
  </si>
  <si>
    <t>IPILO</t>
  </si>
  <si>
    <t>08.097.021</t>
  </si>
  <si>
    <t>SULAEMAN</t>
  </si>
  <si>
    <t>08.097.022</t>
  </si>
  <si>
    <t>SUSANTI</t>
  </si>
  <si>
    <t>SAMARINDA</t>
  </si>
  <si>
    <t>JL. H. A. MUH. ARSYAD SOREANG PAREPARE</t>
  </si>
  <si>
    <t>MUSTAMIN</t>
  </si>
  <si>
    <t>SANONG</t>
  </si>
  <si>
    <t>LAJANANG KALTIM</t>
  </si>
  <si>
    <t>08.097.023</t>
  </si>
  <si>
    <t>RASMAN</t>
  </si>
  <si>
    <t>POND. AL-AMIN PAREPARE</t>
  </si>
  <si>
    <t>RASYID</t>
  </si>
  <si>
    <t>SITTI</t>
  </si>
  <si>
    <t>SILOPO, BINUANG, POLMAN</t>
  </si>
  <si>
    <t>08.097.024</t>
  </si>
  <si>
    <t>KHAERUDDIN</t>
  </si>
  <si>
    <t>LOMBO'NA</t>
  </si>
  <si>
    <t>MAKMUN</t>
  </si>
  <si>
    <t>SYAMSI</t>
  </si>
  <si>
    <t>LOMBO'NA KEC. TUBO SENDANA MAJENE</t>
  </si>
  <si>
    <t>08.097.025</t>
  </si>
  <si>
    <t>SUPPA</t>
  </si>
  <si>
    <t>ASPURI</t>
  </si>
  <si>
    <t>PUNNA</t>
  </si>
  <si>
    <t>SMA 1 SUPPA</t>
  </si>
  <si>
    <t>08.097.026</t>
  </si>
  <si>
    <t>ASRAMA KAVELERI</t>
  </si>
  <si>
    <t>MUSTARI</t>
  </si>
  <si>
    <t>IRB</t>
  </si>
  <si>
    <t>ASRAMA KAVELERI PAREPARE</t>
  </si>
  <si>
    <t>OLAH RAGA</t>
  </si>
  <si>
    <t>08.097.027</t>
  </si>
  <si>
    <t>08.098.001</t>
  </si>
  <si>
    <t>RESKI AMALIA</t>
  </si>
  <si>
    <t>JL. LAUPE POND. ANNUR SOREANG PAREPARE</t>
  </si>
  <si>
    <t>02004</t>
  </si>
  <si>
    <t>A. ALIMUDDIN AGUS</t>
  </si>
  <si>
    <t>WIRASWSTA</t>
  </si>
  <si>
    <t>ST. AMY</t>
  </si>
  <si>
    <t>08.098.002</t>
  </si>
  <si>
    <t>AHMAD M</t>
  </si>
  <si>
    <t>KALIMANTAN</t>
  </si>
  <si>
    <t>BTN BILI-BILI PINRANG</t>
  </si>
  <si>
    <t>MAHFUD</t>
  </si>
  <si>
    <t>RUSNAWATI</t>
  </si>
  <si>
    <t>SANGATA' SAMARINDA KALTIM</t>
  </si>
  <si>
    <t>08.098.003</t>
  </si>
  <si>
    <t>AMAT SUDIR</t>
  </si>
  <si>
    <t>API-API</t>
  </si>
  <si>
    <t>JL. PADAT KARYA SOREANG PAREPARE</t>
  </si>
  <si>
    <t>H.DARMANSA</t>
  </si>
  <si>
    <t>HJ. PASAHA</t>
  </si>
  <si>
    <t>API-API TANAH BUMBU KALIMANTAN SELATAN</t>
  </si>
  <si>
    <t>MAN 1 TANAH BUMBU</t>
  </si>
  <si>
    <t>08.098.004</t>
  </si>
  <si>
    <t>ANDI AHMAD SAOKANI</t>
  </si>
  <si>
    <t>BALIK PAPAN</t>
  </si>
  <si>
    <t>JL. WT. BACUKIKI NO. 69 PAREPARE</t>
  </si>
  <si>
    <t>ANDI MUH. ZADIK</t>
  </si>
  <si>
    <t>MURNIATY</t>
  </si>
  <si>
    <t>BALIKPAPAN, KALTIM</t>
  </si>
  <si>
    <t>SMAN 1 TIRAWUTA KALT</t>
  </si>
  <si>
    <t>08.098.005</t>
  </si>
  <si>
    <t>ASBUDI</t>
  </si>
  <si>
    <t>PEG. PLN</t>
  </si>
  <si>
    <t>SRI BULAN</t>
  </si>
  <si>
    <t>08.098.006</t>
  </si>
  <si>
    <t>ASTHANI</t>
  </si>
  <si>
    <t>PADACENGA</t>
  </si>
  <si>
    <t>PADACENGAN, BARANTI, SIDRAP</t>
  </si>
  <si>
    <t>SMAN 2 PANCARIJANG</t>
  </si>
  <si>
    <t>08.098.007</t>
  </si>
  <si>
    <t>AZHARI</t>
  </si>
  <si>
    <t>JL. PANCASILA PAREPARE</t>
  </si>
  <si>
    <t>MUH. TAUFIK</t>
  </si>
  <si>
    <t>PENS.PNS</t>
  </si>
  <si>
    <t>HJ. NAWATI</t>
  </si>
  <si>
    <t>JL PANCASILA PAREPARE</t>
  </si>
  <si>
    <t>08.098.008</t>
  </si>
  <si>
    <t>HJ. KASMIATI</t>
  </si>
  <si>
    <t>UJUNG MATTAJANG</t>
  </si>
  <si>
    <t>H. MUNTAR</t>
  </si>
  <si>
    <t>HJ. JANNAH</t>
  </si>
  <si>
    <t>MAPPADECENG LUWU</t>
  </si>
  <si>
    <t>08.098.009</t>
  </si>
  <si>
    <t>LEMBAH HARAPAN SOREANG PAREPARE</t>
  </si>
  <si>
    <t>LALLU</t>
  </si>
  <si>
    <t>SMAN 3 PAREPARE`</t>
  </si>
  <si>
    <t>08.098.010</t>
  </si>
  <si>
    <t>LILIAN HARDIAYU</t>
  </si>
  <si>
    <t>A. HASMAWATI</t>
  </si>
  <si>
    <t>MA. DDI WANIO SIDRAP</t>
  </si>
  <si>
    <t>08.098.011</t>
  </si>
  <si>
    <t>MUH AZHAR</t>
  </si>
  <si>
    <t>08.098.012</t>
  </si>
  <si>
    <t>MULIONO</t>
  </si>
  <si>
    <t>MUCHTAR</t>
  </si>
  <si>
    <t>HJ. SANAWIA</t>
  </si>
  <si>
    <t>OLARAGA</t>
  </si>
  <si>
    <t>08.098.013</t>
  </si>
  <si>
    <t>NURLAELAH</t>
  </si>
  <si>
    <t>MARIO</t>
  </si>
  <si>
    <t>RASNAH</t>
  </si>
  <si>
    <t>KULO SIDRAP</t>
  </si>
  <si>
    <t>08.098.014</t>
  </si>
  <si>
    <t>RASDIANI</t>
  </si>
  <si>
    <t>ABD. RASYID</t>
  </si>
  <si>
    <t>NANI</t>
  </si>
  <si>
    <t>WANIO, PANCALAUTANG SIDRAP</t>
  </si>
  <si>
    <t>MA. DDI WANIO</t>
  </si>
  <si>
    <t>OLAHAGA</t>
  </si>
  <si>
    <t>08.098.015</t>
  </si>
  <si>
    <t>RISHKA PRATIWI RAIS</t>
  </si>
  <si>
    <t>KOMPL. BTN PONDOK INDAH SOREANG PAREPARE</t>
  </si>
  <si>
    <t>M. RAIS IDRIS</t>
  </si>
  <si>
    <t>PECINTA  ALAM</t>
  </si>
  <si>
    <t>08.098.016</t>
  </si>
  <si>
    <t>RISNO</t>
  </si>
  <si>
    <t>NAPISA</t>
  </si>
  <si>
    <t>08.098.017</t>
  </si>
  <si>
    <t>RUSNIATI</t>
  </si>
  <si>
    <t>LONRA</t>
  </si>
  <si>
    <t>LAENDENG</t>
  </si>
  <si>
    <t>TASMIATI</t>
  </si>
  <si>
    <t>MAN WAJO</t>
  </si>
  <si>
    <t>08.098.018</t>
  </si>
  <si>
    <t>WARDA BACHTIAR</t>
  </si>
  <si>
    <t>JL. H.A. MUHAMMAD ARSYAD NO 7 PAREPARE</t>
  </si>
  <si>
    <t>H. BACHTIAR UMAR</t>
  </si>
  <si>
    <t>HJ. ARNI TAIF</t>
  </si>
  <si>
    <t>08.098.019</t>
  </si>
  <si>
    <t>HIJRAH CALI</t>
  </si>
  <si>
    <t>JL. BUKIT MADANI KM. 3 PAREPARE</t>
  </si>
  <si>
    <t>CALI</t>
  </si>
  <si>
    <t>08.098.020</t>
  </si>
  <si>
    <t>PARDIANSYAH</t>
  </si>
  <si>
    <t>PAGATAN</t>
  </si>
  <si>
    <t>ASRIANSYAH</t>
  </si>
  <si>
    <t>PAGATAN KALTIM</t>
  </si>
  <si>
    <t>08.098.021</t>
  </si>
  <si>
    <t>MUHAMMAD TAQDIR</t>
  </si>
  <si>
    <t>JL.SUMUR JODOH NO.06 SOREANG PAREPARE</t>
  </si>
  <si>
    <t>08.099.001</t>
  </si>
  <si>
    <t>ABDUL BASID DARWIS</t>
  </si>
  <si>
    <t>NURUL HUDA</t>
  </si>
  <si>
    <t>JAMPUE PINRANG</t>
  </si>
  <si>
    <t>08.099.002</t>
  </si>
  <si>
    <t>ABDUL RAZAQ</t>
  </si>
  <si>
    <t>JL. H. DG. PAWERO NO. 15 SOREANG PAREPARE</t>
  </si>
  <si>
    <t>H. MUH. AMINULLAH</t>
  </si>
  <si>
    <t>HJ. FAISAH</t>
  </si>
  <si>
    <t>08.099.004</t>
  </si>
  <si>
    <t>AL DARIS</t>
  </si>
  <si>
    <t>08.099.005</t>
  </si>
  <si>
    <t>MARONENG</t>
  </si>
  <si>
    <t>JL. DG. PAWERONG NO. 15 SOREANG PAREPARE</t>
  </si>
  <si>
    <t>H. YANDA</t>
  </si>
  <si>
    <t>HJ. NURAENI</t>
  </si>
  <si>
    <t>08.099.006</t>
  </si>
  <si>
    <t>PUNRANGA</t>
  </si>
  <si>
    <t>JL. MAKKASAU PAREPARE</t>
  </si>
  <si>
    <t>LEMMUNG</t>
  </si>
  <si>
    <t>MAMANG</t>
  </si>
  <si>
    <t>PUJANANTING</t>
  </si>
  <si>
    <t>SMKN 1 BARRU</t>
  </si>
  <si>
    <t>08.099.007</t>
  </si>
  <si>
    <t>SAPUR BAHTIAR</t>
  </si>
  <si>
    <t>H. ABD. KADIR</t>
  </si>
  <si>
    <t>HJ. MURNI</t>
  </si>
  <si>
    <t>MARITENGNGAE</t>
  </si>
  <si>
    <t>08.099.008</t>
  </si>
  <si>
    <t>08.099.009</t>
  </si>
  <si>
    <t>ANDI GAFAR</t>
  </si>
  <si>
    <t>SO'DO</t>
  </si>
  <si>
    <t>JL LAUPE SOREANG PAREPARE</t>
  </si>
  <si>
    <t>08.100.001</t>
  </si>
  <si>
    <t>LASARONI</t>
  </si>
  <si>
    <t>300</t>
  </si>
  <si>
    <t>03001</t>
  </si>
  <si>
    <t>M. ALAM TAHIR</t>
  </si>
  <si>
    <t>RASMINI</t>
  </si>
  <si>
    <t>08.100.002</t>
  </si>
  <si>
    <t>MUH. RUSDI JURAIJ</t>
  </si>
  <si>
    <t>JL. BAYAM NO. 37A PAREPARE</t>
  </si>
  <si>
    <t>LAJURAJE</t>
  </si>
  <si>
    <t>DINA</t>
  </si>
  <si>
    <t>SMAN PAREPARE</t>
  </si>
  <si>
    <t>08.100.003</t>
  </si>
  <si>
    <t>NINING ARTIANASARI</t>
  </si>
  <si>
    <t>08.100.004</t>
  </si>
  <si>
    <t>NUR AENI K.</t>
  </si>
  <si>
    <t>KADIR</t>
  </si>
  <si>
    <t>RUKAYYAH</t>
  </si>
  <si>
    <t>MAN POLMAN</t>
  </si>
  <si>
    <t>08.100.005</t>
  </si>
  <si>
    <t>NUR AULIA ANGREINI</t>
  </si>
  <si>
    <t>DRS. ILHAM</t>
  </si>
  <si>
    <t>08.100.006</t>
  </si>
  <si>
    <t>SYAHRIANI</t>
  </si>
  <si>
    <t>PADANG PAMEKKE</t>
  </si>
  <si>
    <t>KEBUN SAYUR PAREPARE</t>
  </si>
  <si>
    <t>SAMERI</t>
  </si>
  <si>
    <t>PALOPO</t>
  </si>
  <si>
    <t>08.100.007</t>
  </si>
  <si>
    <t>ANWAR</t>
  </si>
  <si>
    <t>LIHA</t>
  </si>
  <si>
    <t>MA DDI TELLU LIMPOE</t>
  </si>
  <si>
    <t>08.100.008</t>
  </si>
  <si>
    <t>PARIDA</t>
  </si>
  <si>
    <t>SINRING</t>
  </si>
  <si>
    <t>MA.DDI KABALLANGAN</t>
  </si>
  <si>
    <t>08.100.009</t>
  </si>
  <si>
    <t>M. AMIN AS'AD</t>
  </si>
  <si>
    <t>08.100.010</t>
  </si>
  <si>
    <t>08.100.011</t>
  </si>
  <si>
    <t>SULJAYA PATAHUDDIN</t>
  </si>
  <si>
    <t>PATAHUDDIN</t>
  </si>
  <si>
    <t>SYAMSIAH H.N</t>
  </si>
  <si>
    <t>SMKN 4 MAKASSAR</t>
  </si>
  <si>
    <t>09.091.001</t>
  </si>
  <si>
    <t>A. SAHARUDDIN</t>
  </si>
  <si>
    <t>2009</t>
  </si>
  <si>
    <t>MAS PALATTAE</t>
  </si>
  <si>
    <t>09.091.002</t>
  </si>
  <si>
    <t>09.091.003</t>
  </si>
  <si>
    <t>AKMALUDDIN AMIN</t>
  </si>
  <si>
    <t>09.091.004</t>
  </si>
  <si>
    <t>ARWAN</t>
  </si>
  <si>
    <t>09.091.005</t>
  </si>
  <si>
    <t>AYU WAHYUNI</t>
  </si>
  <si>
    <t>SMAN 1 WT. PULU</t>
  </si>
  <si>
    <t>09.091.006</t>
  </si>
  <si>
    <t>DARWIN</t>
  </si>
  <si>
    <t>09.091.007</t>
  </si>
  <si>
    <t>FITRIANTI</t>
  </si>
  <si>
    <t>PAKET C</t>
  </si>
  <si>
    <t>09.091.008</t>
  </si>
  <si>
    <t>HADRIANI</t>
  </si>
  <si>
    <t>09.091.009</t>
  </si>
  <si>
    <t>HARLINDA ARIFIN</t>
  </si>
  <si>
    <t>MA DDI LILBANAT</t>
  </si>
  <si>
    <t>09.091.010</t>
  </si>
  <si>
    <t>09.091.011</t>
  </si>
  <si>
    <t>HASMIA ISMAIL</t>
  </si>
  <si>
    <t>09.091.012</t>
  </si>
  <si>
    <t>09.091.013</t>
  </si>
  <si>
    <t>HASRIYANI N.</t>
  </si>
  <si>
    <t>09.091.014</t>
  </si>
  <si>
    <t>HENRA</t>
  </si>
  <si>
    <t>MA DDI TELLULIMPOE</t>
  </si>
  <si>
    <t>09.091.015</t>
  </si>
  <si>
    <t>SMAN 1 SENDANA</t>
  </si>
  <si>
    <t>09.091.016</t>
  </si>
  <si>
    <t>JUMARDI</t>
  </si>
  <si>
    <t>09.091.017</t>
  </si>
  <si>
    <t>09.091.018</t>
  </si>
  <si>
    <t>KHAIRUNNISA HATTA</t>
  </si>
  <si>
    <t>SMAN 1 PAREARE</t>
  </si>
  <si>
    <t>09.091.019</t>
  </si>
  <si>
    <t>KURNIA</t>
  </si>
  <si>
    <t>MAN 3 MAKASSAR</t>
  </si>
  <si>
    <t>09.091.020</t>
  </si>
  <si>
    <t>LISNA</t>
  </si>
  <si>
    <t>09.091.021</t>
  </si>
  <si>
    <t>MARHAMA</t>
  </si>
  <si>
    <t>09.091.022</t>
  </si>
  <si>
    <t>09.091.023</t>
  </si>
  <si>
    <t>MUHLIS</t>
  </si>
  <si>
    <t>09.091.024</t>
  </si>
  <si>
    <t>MUTMAINNAH</t>
  </si>
  <si>
    <t>09.091.025</t>
  </si>
  <si>
    <t>NAMRIANI</t>
  </si>
  <si>
    <t>PAKET C POLEWALI</t>
  </si>
  <si>
    <t>09.091.026</t>
  </si>
  <si>
    <t>NORDI SANRA</t>
  </si>
  <si>
    <t>09.091.027</t>
  </si>
  <si>
    <t>NUR ASTRIANA</t>
  </si>
  <si>
    <t>09.091.028</t>
  </si>
  <si>
    <t>NURAZNIDA</t>
  </si>
  <si>
    <t>09.091.029</t>
  </si>
  <si>
    <t>MA MUH. KALOSI</t>
  </si>
  <si>
    <t>09.091.030</t>
  </si>
  <si>
    <t>09.091.031</t>
  </si>
  <si>
    <t>RENI KISMAWARDANI WAHID</t>
  </si>
  <si>
    <t>09.091.032</t>
  </si>
  <si>
    <t>09.091.033</t>
  </si>
  <si>
    <t>SAMRA</t>
  </si>
  <si>
    <t>MAN MAJENE</t>
  </si>
  <si>
    <t>09.091.034</t>
  </si>
  <si>
    <t>SAMSUL ARING</t>
  </si>
  <si>
    <t>09.091.035</t>
  </si>
  <si>
    <t>SITI NURAISA</t>
  </si>
  <si>
    <t>09.091.036</t>
  </si>
  <si>
    <t>SUHARMI B</t>
  </si>
  <si>
    <t>09.091.037</t>
  </si>
  <si>
    <t>MA DDI LIL BANAT</t>
  </si>
  <si>
    <t>09.091.038</t>
  </si>
  <si>
    <t>SYAHRI WAHYUNI</t>
  </si>
  <si>
    <t>09.091.039</t>
  </si>
  <si>
    <t>SYARIFAH ASLIAH</t>
  </si>
  <si>
    <t>SMAN 1 BANAWA</t>
  </si>
  <si>
    <t>09.091.040</t>
  </si>
  <si>
    <t>TAJUDDIN</t>
  </si>
  <si>
    <t>MA MANONGKOKI</t>
  </si>
  <si>
    <t>09.091.041</t>
  </si>
  <si>
    <t>MAN 2 PINRANG</t>
  </si>
  <si>
    <t>09.091.042</t>
  </si>
  <si>
    <t>MAN PANGKEP</t>
  </si>
  <si>
    <t>09.091.043</t>
  </si>
  <si>
    <t>MA DDI PATOBONG</t>
  </si>
  <si>
    <t>09.091.044</t>
  </si>
  <si>
    <t>ROSMINI</t>
  </si>
  <si>
    <t>D II STAIN</t>
  </si>
  <si>
    <t>09.091.045</t>
  </si>
  <si>
    <t>NURJANNAH SALIHINA</t>
  </si>
  <si>
    <t>D II UNM</t>
  </si>
  <si>
    <t>09.091.046</t>
  </si>
  <si>
    <t>AMRIANI</t>
  </si>
  <si>
    <t>DII STAIN PAREPARE</t>
  </si>
  <si>
    <t>09.091.047</t>
  </si>
  <si>
    <t>D II IAIN ALAUDDIN</t>
  </si>
  <si>
    <t>09.091.048</t>
  </si>
  <si>
    <t>RASDIN</t>
  </si>
  <si>
    <t>09.091.049</t>
  </si>
  <si>
    <t>MASNAH</t>
  </si>
  <si>
    <t>09.091.050</t>
  </si>
  <si>
    <t>D II UNISMUH</t>
  </si>
  <si>
    <t>09.091.051</t>
  </si>
  <si>
    <t>WAHIDA</t>
  </si>
  <si>
    <t>D II UIN ALAUDDIN</t>
  </si>
  <si>
    <t>09.091.052</t>
  </si>
  <si>
    <t>09.091.053</t>
  </si>
  <si>
    <t>SITTI DARMIA</t>
  </si>
  <si>
    <t>09.091.054</t>
  </si>
  <si>
    <t>NURUL HIKMAH MAKMUR</t>
  </si>
  <si>
    <t>09.091.055</t>
  </si>
  <si>
    <t>09.091.056</t>
  </si>
  <si>
    <t>09.091.057</t>
  </si>
  <si>
    <t>MUH. AS'AD</t>
  </si>
  <si>
    <t>09.091.058</t>
  </si>
  <si>
    <t>ZAKIAH SALAM</t>
  </si>
  <si>
    <t>09.091.059</t>
  </si>
  <si>
    <t>NURASPIANA</t>
  </si>
  <si>
    <t>09.091.060</t>
  </si>
  <si>
    <t>09.091.061</t>
  </si>
  <si>
    <t>NUR ANNISA FITRI</t>
  </si>
  <si>
    <t>PAKET C PAREPARE</t>
  </si>
  <si>
    <t>09.091.062</t>
  </si>
  <si>
    <t>09.091.063</t>
  </si>
  <si>
    <t>SUSI SUSANTI</t>
  </si>
  <si>
    <t>09.091.064</t>
  </si>
  <si>
    <t>AZNIATI</t>
  </si>
  <si>
    <t>09.091.065</t>
  </si>
  <si>
    <t>ABD. RAZAK</t>
  </si>
  <si>
    <t>MA MUHAMMADIYAH SIBA</t>
  </si>
  <si>
    <t>09.091.066</t>
  </si>
  <si>
    <t>ROMI ANDRI</t>
  </si>
  <si>
    <t>SMKN 1 BUNGORO</t>
  </si>
  <si>
    <t>09.091.067</t>
  </si>
  <si>
    <t>SYARIPUDDIN</t>
  </si>
  <si>
    <t>D2 UIN MKSSR 2007</t>
  </si>
  <si>
    <t>09.091.068</t>
  </si>
  <si>
    <t>09.091.069</t>
  </si>
  <si>
    <t>09.091.070</t>
  </si>
  <si>
    <t>KASMIANTI</t>
  </si>
  <si>
    <t>09.091.071</t>
  </si>
  <si>
    <t>SHARIFAH ASRINA</t>
  </si>
  <si>
    <t>09.091.072</t>
  </si>
  <si>
    <t>SMKN PAKU</t>
  </si>
  <si>
    <t>09.091.073</t>
  </si>
  <si>
    <t>SMK AMSIR</t>
  </si>
  <si>
    <t>09.091.074</t>
  </si>
  <si>
    <t>LIA FERAWATY</t>
  </si>
  <si>
    <t>09.091.075</t>
  </si>
  <si>
    <t>GPAI/MI UIN ALAUDDIN</t>
  </si>
  <si>
    <t>09.091.076</t>
  </si>
  <si>
    <t>ST. HASBIAH HIBBU</t>
  </si>
  <si>
    <t>09.091.077</t>
  </si>
  <si>
    <t>ANDI NURZAKIAH ILYAS</t>
  </si>
  <si>
    <t>09.091.078</t>
  </si>
  <si>
    <t>ABDUL FATTAH</t>
  </si>
  <si>
    <t>D2 IAIN ALAUDDIN</t>
  </si>
  <si>
    <t>09.091.079</t>
  </si>
  <si>
    <t>NASWIRA</t>
  </si>
  <si>
    <t>09.091.080</t>
  </si>
  <si>
    <t>SULFIANI TAKDIR</t>
  </si>
  <si>
    <t>09.091.081</t>
  </si>
  <si>
    <t>09.091.082</t>
  </si>
  <si>
    <t>NURMADINAH</t>
  </si>
  <si>
    <t>09.091.083</t>
  </si>
  <si>
    <t>09.091.084</t>
  </si>
  <si>
    <t>DEWIYANTI</t>
  </si>
  <si>
    <t>09.091.085</t>
  </si>
  <si>
    <t>NINCE BTE GENAS</t>
  </si>
  <si>
    <t>MAN BARAKA ENREKANG</t>
  </si>
  <si>
    <t>09.091.086</t>
  </si>
  <si>
    <t>ABD. BASIT</t>
  </si>
  <si>
    <t>09.091.087</t>
  </si>
  <si>
    <t>MUSRIAH</t>
  </si>
  <si>
    <t>09.091.088</t>
  </si>
  <si>
    <t>MIRAWATI</t>
  </si>
  <si>
    <t>D2 UIN MAKASSAR, 200</t>
  </si>
  <si>
    <t>09.091.089</t>
  </si>
  <si>
    <t>SUKARMAN</t>
  </si>
  <si>
    <t>D2 UIN MAKASSAR,2003</t>
  </si>
  <si>
    <t>09.091.090</t>
  </si>
  <si>
    <t>SAHAPIAH</t>
  </si>
  <si>
    <t>09.091.091</t>
  </si>
  <si>
    <t>09.091.092</t>
  </si>
  <si>
    <t>D2 UIN MAKASAAR</t>
  </si>
  <si>
    <t>09.091.093</t>
  </si>
  <si>
    <t>ST. HAJAR</t>
  </si>
  <si>
    <t>09.091.094</t>
  </si>
  <si>
    <t>09.091.095</t>
  </si>
  <si>
    <t>SUHUDIAH</t>
  </si>
  <si>
    <t>09.091.096</t>
  </si>
  <si>
    <t>HASPIAH</t>
  </si>
  <si>
    <t>D2 STAI DDI POLMAN</t>
  </si>
  <si>
    <t>09.091.097</t>
  </si>
  <si>
    <t>M.SUARDI</t>
  </si>
  <si>
    <t>09.091.098</t>
  </si>
  <si>
    <t>AFDAL</t>
  </si>
  <si>
    <t>09.091.099</t>
  </si>
  <si>
    <t>MUH. IMAM</t>
  </si>
  <si>
    <t>09.091.100</t>
  </si>
  <si>
    <t>RAMLI RASYID</t>
  </si>
  <si>
    <t>09.091.101</t>
  </si>
  <si>
    <t>09.091.102</t>
  </si>
  <si>
    <t>FAJARUDDIN</t>
  </si>
  <si>
    <t>09.091.103</t>
  </si>
  <si>
    <t>RUSDIYANSYAH</t>
  </si>
  <si>
    <t>09.091.104</t>
  </si>
  <si>
    <t>IKE HARDIANTI</t>
  </si>
  <si>
    <t>09.091.105</t>
  </si>
  <si>
    <t>09.091.106</t>
  </si>
  <si>
    <t>09.091.107</t>
  </si>
  <si>
    <t>MARIANI</t>
  </si>
  <si>
    <t>09.091.108</t>
  </si>
  <si>
    <t>JAYANTI</t>
  </si>
  <si>
    <t>09.091.109</t>
  </si>
  <si>
    <t>09.091.110</t>
  </si>
  <si>
    <t>HASJAR</t>
  </si>
  <si>
    <t>09.091.111</t>
  </si>
  <si>
    <t>HASMAWATI</t>
  </si>
  <si>
    <t>09.091.112</t>
  </si>
  <si>
    <t>JUSRAH</t>
  </si>
  <si>
    <t>09.091.113</t>
  </si>
  <si>
    <t>09.091.114</t>
  </si>
  <si>
    <t>09.091.115</t>
  </si>
  <si>
    <t>RUSDIA ALI</t>
  </si>
  <si>
    <t>09.091.116</t>
  </si>
  <si>
    <t>09.091.117</t>
  </si>
  <si>
    <t>09.091.118</t>
  </si>
  <si>
    <t>09.091.119</t>
  </si>
  <si>
    <t>09.091.120</t>
  </si>
  <si>
    <t>UNIATI</t>
  </si>
  <si>
    <t>09.091.121</t>
  </si>
  <si>
    <t>ESTI HAMIDAH</t>
  </si>
  <si>
    <t>09.091.122</t>
  </si>
  <si>
    <t>HADRA SYAM</t>
  </si>
  <si>
    <t>09.091.123</t>
  </si>
  <si>
    <t>09.091.124</t>
  </si>
  <si>
    <t>FITRIANI ANWAR</t>
  </si>
  <si>
    <t>09.091.125</t>
  </si>
  <si>
    <t>09.091.126</t>
  </si>
  <si>
    <t>09.091.127</t>
  </si>
  <si>
    <t>MUH.RUSTAM</t>
  </si>
  <si>
    <t>09.091.128</t>
  </si>
  <si>
    <t>09.091.129</t>
  </si>
  <si>
    <t>ARPIYANI</t>
  </si>
  <si>
    <t>09.091.130</t>
  </si>
  <si>
    <t>09.091.131</t>
  </si>
  <si>
    <t>IVAN ANDRIAWAN</t>
  </si>
  <si>
    <t>09.091.132</t>
  </si>
  <si>
    <t>09.091.133</t>
  </si>
  <si>
    <t>MUH. DARWIS</t>
  </si>
  <si>
    <t>09.091.134</t>
  </si>
  <si>
    <t>ST. RAHMI</t>
  </si>
  <si>
    <t>2010</t>
  </si>
  <si>
    <t>09.091.135</t>
  </si>
  <si>
    <t>RESTU WIJAYA</t>
  </si>
  <si>
    <t>09.091.136</t>
  </si>
  <si>
    <t>09.091.137</t>
  </si>
  <si>
    <t>HADARAH</t>
  </si>
  <si>
    <t>09.091.138</t>
  </si>
  <si>
    <t>ZAINAL MUSTOPA</t>
  </si>
  <si>
    <t>09.091.139</t>
  </si>
  <si>
    <t>09.091.140</t>
  </si>
  <si>
    <t>09.091.141</t>
  </si>
  <si>
    <t>MUH. ILHAM H</t>
  </si>
  <si>
    <t>09.091.142</t>
  </si>
  <si>
    <t>09.091.143</t>
  </si>
  <si>
    <t>09.091.144</t>
  </si>
  <si>
    <t>MUH. YUSUF S.</t>
  </si>
  <si>
    <t>09.091.145</t>
  </si>
  <si>
    <t>NARDA B.</t>
  </si>
  <si>
    <t>09.091.146</t>
  </si>
  <si>
    <t>MASDALIA M.</t>
  </si>
  <si>
    <t>09.091.147</t>
  </si>
  <si>
    <t>JUMARTIANI AMIR</t>
  </si>
  <si>
    <t>09.091.148</t>
  </si>
  <si>
    <t>09.091.149</t>
  </si>
  <si>
    <t>09.091.150</t>
  </si>
  <si>
    <t>09.091.151</t>
  </si>
  <si>
    <t>HARDI R.</t>
  </si>
  <si>
    <t>09.091.152</t>
  </si>
  <si>
    <t>09.091.153</t>
  </si>
  <si>
    <t>09.091.154</t>
  </si>
  <si>
    <t>09.091.155</t>
  </si>
  <si>
    <t>09.091.156</t>
  </si>
  <si>
    <t>09.091.157</t>
  </si>
  <si>
    <t>09.091.158</t>
  </si>
  <si>
    <t>09.091.159</t>
  </si>
  <si>
    <t>09.092.001</t>
  </si>
  <si>
    <t>JL.SYAMSUL BAHRI NO.9C PAREPARE</t>
  </si>
  <si>
    <t>HAMDA SYAM</t>
  </si>
  <si>
    <t>MA DDI TAQWA PAREPAR</t>
  </si>
  <si>
    <t>09.092.002</t>
  </si>
  <si>
    <t>BTN PONDOK INDAH NO. 02 SOREANG PAREPARE</t>
  </si>
  <si>
    <t>KAHAR</t>
  </si>
  <si>
    <t>ARINA</t>
  </si>
  <si>
    <t>WT. SAWITTO PINRANG</t>
  </si>
  <si>
    <t>MA ATTAQWA JAMPUE</t>
  </si>
  <si>
    <t>09.092.003</t>
  </si>
  <si>
    <t>ASMAWATI</t>
  </si>
  <si>
    <t>TAPANGO</t>
  </si>
  <si>
    <t>TAPANGO-POLMAN</t>
  </si>
  <si>
    <t>MALIKI</t>
  </si>
  <si>
    <t>NI'MA</t>
  </si>
  <si>
    <t>SMA YPPP WONOMULYO</t>
  </si>
  <si>
    <t>09.092.004</t>
  </si>
  <si>
    <t>DJUNG JUSRI DJUNAID</t>
  </si>
  <si>
    <t>BENGALON</t>
  </si>
  <si>
    <t>JL.H.A.M. ARSYAD SOREANG PAREPARE</t>
  </si>
  <si>
    <t>H.M.DJUNAID</t>
  </si>
  <si>
    <t>HJ. SALASIA</t>
  </si>
  <si>
    <t>BENGALON KALTIM</t>
  </si>
  <si>
    <t>SMK MUH.1 SANGATA</t>
  </si>
  <si>
    <t>09.092.005</t>
  </si>
  <si>
    <t>FITRI</t>
  </si>
  <si>
    <t>SENGKAE</t>
  </si>
  <si>
    <t>KATUMBANGAN LEMO-CAMPALAGIAN-POLMAN</t>
  </si>
  <si>
    <t>M. ILYAS DARUS</t>
  </si>
  <si>
    <t>MA;AWIYAH</t>
  </si>
  <si>
    <t>09.092.006</t>
  </si>
  <si>
    <t>FITRIAYANI</t>
  </si>
  <si>
    <t>SAINUDDIN</t>
  </si>
  <si>
    <t>NAHARIA</t>
  </si>
  <si>
    <t>BINUANG POLMAN</t>
  </si>
  <si>
    <t>MA SYKH HASAN POLMAN</t>
  </si>
  <si>
    <t>09.092.007</t>
  </si>
  <si>
    <t>HADHRAH</t>
  </si>
  <si>
    <t>MA DDI MANGKOSO</t>
  </si>
  <si>
    <t>09.092.008</t>
  </si>
  <si>
    <t>HAIDI INDIRA</t>
  </si>
  <si>
    <t>JL. LAMBO NO. 17 CAPPA GALUNG BARRU</t>
  </si>
  <si>
    <t>A.HALIM BORAHIMA</t>
  </si>
  <si>
    <t>CHENNY LOLITA</t>
  </si>
  <si>
    <t>09.092.009</t>
  </si>
  <si>
    <t>HAISA</t>
  </si>
  <si>
    <t>SAMUDDIN</t>
  </si>
  <si>
    <t>TAPANGO [POLMAN</t>
  </si>
  <si>
    <t>PAKET C POLMAN</t>
  </si>
  <si>
    <t>09.092.010</t>
  </si>
  <si>
    <t>GALUNG TULU</t>
  </si>
  <si>
    <t>BUNGA</t>
  </si>
  <si>
    <t>BALANIPA POLMAN</t>
  </si>
  <si>
    <t>MA NUHIYAH PAMBUSUAN</t>
  </si>
  <si>
    <t>09.092.011</t>
  </si>
  <si>
    <t>HANISAN</t>
  </si>
  <si>
    <t>PATTOLA</t>
  </si>
  <si>
    <t>09.092.012</t>
  </si>
  <si>
    <t>09.092.013</t>
  </si>
  <si>
    <t>HUMAIRA</t>
  </si>
  <si>
    <t>MA AL MUBARAK SIWA</t>
  </si>
  <si>
    <t>09.092.014</t>
  </si>
  <si>
    <t>ISRAJUDDIN</t>
  </si>
  <si>
    <t>CAKKA</t>
  </si>
  <si>
    <t>DJAMASI</t>
  </si>
  <si>
    <t>MALLUSETASI</t>
  </si>
  <si>
    <t>09.092.015</t>
  </si>
  <si>
    <t>MARFUDA</t>
  </si>
  <si>
    <t>PARAPPE-POLMAN</t>
  </si>
  <si>
    <t>PENDIDIK</t>
  </si>
  <si>
    <t>09.092.016</t>
  </si>
  <si>
    <t>MEGAWATI DARWIS</t>
  </si>
  <si>
    <t>09.092.017</t>
  </si>
  <si>
    <t>MUH.A'RAF BUSNIR</t>
  </si>
  <si>
    <t>MA DDI AL BADAR PARE</t>
  </si>
  <si>
    <t>09.092.018</t>
  </si>
  <si>
    <t>MUH.HUMAEDI HATTA</t>
  </si>
  <si>
    <t>JL. A. MAKKASAU NO. 105  PAREPARE</t>
  </si>
  <si>
    <t>MUH. HATTA, S.AG</t>
  </si>
  <si>
    <t>ST AMINAH BSC</t>
  </si>
  <si>
    <t>MAS TARBIYAH TAKALAR</t>
  </si>
  <si>
    <t>09.092.019</t>
  </si>
  <si>
    <t>SEPANG</t>
  </si>
  <si>
    <t>LUYO POLMAN</t>
  </si>
  <si>
    <t>HAMMA DANIVI</t>
  </si>
  <si>
    <t>MARAIYA</t>
  </si>
  <si>
    <t>MAN POLMAS</t>
  </si>
  <si>
    <t>09.092.020</t>
  </si>
  <si>
    <t>NOOR HIKMAH</t>
  </si>
  <si>
    <t>BANJARMASIN</t>
  </si>
  <si>
    <t>BTN LAPADDE MAS BLOK C/6 PAREPARE</t>
  </si>
  <si>
    <t>MA SMIP 1946 BANJAR</t>
  </si>
  <si>
    <t>09.092.021</t>
  </si>
  <si>
    <t>NURASIYAH</t>
  </si>
  <si>
    <t>AMMANI</t>
  </si>
  <si>
    <t>HANIANG</t>
  </si>
  <si>
    <t>MATTIROSOMPE PINRANG</t>
  </si>
  <si>
    <t>MAS HASAN YAMANI</t>
  </si>
  <si>
    <t>09.092.022</t>
  </si>
  <si>
    <t>RAHMA M</t>
  </si>
  <si>
    <t>NUR'ASIA</t>
  </si>
  <si>
    <t>09.092.023</t>
  </si>
  <si>
    <t>09.092.024</t>
  </si>
  <si>
    <t>SAMSIDAR</t>
  </si>
  <si>
    <t>TIMBOGADING</t>
  </si>
  <si>
    <t>BOJO I 36 BARRU</t>
  </si>
  <si>
    <t>LOTTANG</t>
  </si>
  <si>
    <t>SU'DIA</t>
  </si>
  <si>
    <t>PAMBOANG MAJENE</t>
  </si>
  <si>
    <t>PP IHYANUL ULUM DDI</t>
  </si>
  <si>
    <t>09.092.025</t>
  </si>
  <si>
    <t>SANADINAH</t>
  </si>
  <si>
    <t>RAPPOGADING</t>
  </si>
  <si>
    <t>RAPPOGADING POLMAN</t>
  </si>
  <si>
    <t>MASA BAOLA</t>
  </si>
  <si>
    <t>09.092.026</t>
  </si>
  <si>
    <t>SUMARANG</t>
  </si>
  <si>
    <t>SUMARANG-CAMPALAGIAN-POLMAN</t>
  </si>
  <si>
    <t>MINA</t>
  </si>
  <si>
    <t>SMAN 1 WONOMULYO</t>
  </si>
  <si>
    <t>09.092.027</t>
  </si>
  <si>
    <t>SUHARMAN</t>
  </si>
  <si>
    <t>09.092.028</t>
  </si>
  <si>
    <t>SUNANDIN ISLAM S</t>
  </si>
  <si>
    <t>09.092.029</t>
  </si>
  <si>
    <t>SUNADI</t>
  </si>
  <si>
    <t>TOLI-TOLI</t>
  </si>
  <si>
    <t>BARU-CAMPALAGIAN-POLMAN</t>
  </si>
  <si>
    <t>MAARUFI</t>
  </si>
  <si>
    <t>SMU PSNTRN AL IHKLAS</t>
  </si>
  <si>
    <t>09.092.030</t>
  </si>
  <si>
    <t>JL. JEND. SUDIRMAN PAREPARE</t>
  </si>
  <si>
    <t>MAKSUM</t>
  </si>
  <si>
    <t>NUR ASMA</t>
  </si>
  <si>
    <t>MAPILLI POLMAN</t>
  </si>
  <si>
    <t>MAN POLEWALI</t>
  </si>
  <si>
    <t>09.092.031</t>
  </si>
  <si>
    <t>ZAKARIAH</t>
  </si>
  <si>
    <t>ST. NAIM</t>
  </si>
  <si>
    <t>TAKA BONERAE SELAYAR</t>
  </si>
  <si>
    <t>09.092.032</t>
  </si>
  <si>
    <t>ABD. GANI</t>
  </si>
  <si>
    <t>DARMIAH</t>
  </si>
  <si>
    <t>LOMBO'NA TUBO SENDANA MAJENE</t>
  </si>
  <si>
    <t>09.092.033</t>
  </si>
  <si>
    <t>AXAN</t>
  </si>
  <si>
    <t>MATANGNGA</t>
  </si>
  <si>
    <t>BTN PONDOK INDAH NO. 30 SOREANG PAREPARE</t>
  </si>
  <si>
    <t>M. DAAMING L</t>
  </si>
  <si>
    <t>MATANGNGA POLMAN</t>
  </si>
  <si>
    <t>09.092.034</t>
  </si>
  <si>
    <t>09.092.035</t>
  </si>
  <si>
    <t>WARNI</t>
  </si>
  <si>
    <t>TAKKALASI BARRU</t>
  </si>
  <si>
    <t>LA WERE</t>
  </si>
  <si>
    <t>NUR'AENI</t>
  </si>
  <si>
    <t>MAN MADELLO BARRU</t>
  </si>
  <si>
    <t>09.092.036</t>
  </si>
  <si>
    <t>YULIANTI</t>
  </si>
  <si>
    <t>JL. LAPALLAWA SIDRAP</t>
  </si>
  <si>
    <t>09.092.037</t>
  </si>
  <si>
    <t>SAKINAH MUSTAFA</t>
  </si>
  <si>
    <t>PANGKAJENE - PANGKEP</t>
  </si>
  <si>
    <t>2009-MA MUH. SIBATUA</t>
  </si>
  <si>
    <t>09.092.038</t>
  </si>
  <si>
    <t>PANYAMPA</t>
  </si>
  <si>
    <t>PANYAMPA-CAMPALAGIAN-POLMAN</t>
  </si>
  <si>
    <t>NADIR</t>
  </si>
  <si>
    <t>09.092.039</t>
  </si>
  <si>
    <t>JINATO</t>
  </si>
  <si>
    <t>JL. LAUPE NO. 8 SOREANG PAREPARE</t>
  </si>
  <si>
    <t>HALQIAH</t>
  </si>
  <si>
    <t>GENERATO SELAYAR</t>
  </si>
  <si>
    <t>SMT V PAI POLMAN</t>
  </si>
  <si>
    <t>09.092.040</t>
  </si>
  <si>
    <t>JL.LAUPE NO 830 SOREANG PAREPARE</t>
  </si>
  <si>
    <t>H.HAMID</t>
  </si>
  <si>
    <t>HJ.MASITA</t>
  </si>
  <si>
    <t>PASI' MARANNU SELAYAR</t>
  </si>
  <si>
    <t>09.092.041</t>
  </si>
  <si>
    <t>MATAKALI</t>
  </si>
  <si>
    <t>TUMPILING POLMAN</t>
  </si>
  <si>
    <t>MAS POLMAN</t>
  </si>
  <si>
    <t>09.092.042</t>
  </si>
  <si>
    <t>MPILLI POLMN</t>
  </si>
  <si>
    <t>MALKAN</t>
  </si>
  <si>
    <t>2004-MAN POLMAS</t>
  </si>
  <si>
    <t>09.092.043</t>
  </si>
  <si>
    <t>ARLIASANTI</t>
  </si>
  <si>
    <t>09.092.044</t>
  </si>
  <si>
    <t>YUSMAN</t>
  </si>
  <si>
    <t>TEPPOE</t>
  </si>
  <si>
    <t>TEPPOE POLMAN</t>
  </si>
  <si>
    <t>UMAR</t>
  </si>
  <si>
    <t>MAS H. YAMANI</t>
  </si>
  <si>
    <t>09.092.045</t>
  </si>
  <si>
    <t>ROSMILAH</t>
  </si>
  <si>
    <t>2009-MAS HASAN YAMAN</t>
  </si>
  <si>
    <t>09.092.046</t>
  </si>
  <si>
    <t>09.092.047</t>
  </si>
  <si>
    <t>NAHDA</t>
  </si>
  <si>
    <t>BONRA</t>
  </si>
  <si>
    <t>PARIANGAN - PUSSUI POLMAN</t>
  </si>
  <si>
    <t>SAMSURI</t>
  </si>
  <si>
    <t>09.092.048</t>
  </si>
  <si>
    <t>MAPILLI BARAT POLMAN</t>
  </si>
  <si>
    <t>09.092.049</t>
  </si>
  <si>
    <t>09.092.050</t>
  </si>
  <si>
    <t>IRNA YUNITA</t>
  </si>
  <si>
    <t>PUNAGA</t>
  </si>
  <si>
    <t>M. TAHIR</t>
  </si>
  <si>
    <t>YUNIARSI</t>
  </si>
  <si>
    <t>PUNAGA-SEPPONG-SENDANA-MAJENE</t>
  </si>
  <si>
    <t>UNISBAR</t>
  </si>
  <si>
    <t>09.092.051</t>
  </si>
  <si>
    <t>RISWAN</t>
  </si>
  <si>
    <t>09.092.052</t>
  </si>
  <si>
    <t>TAKBIR ILAHI</t>
  </si>
  <si>
    <t>09.092.053</t>
  </si>
  <si>
    <t>09.092.054</t>
  </si>
  <si>
    <t>09.092.055</t>
  </si>
  <si>
    <t>SURYAWATI</t>
  </si>
  <si>
    <t>09.092.056</t>
  </si>
  <si>
    <t>ONGKOE</t>
  </si>
  <si>
    <t>PONDOK BELAWA, JL. LAUPE NO 13 SOREANG PAREPARE</t>
  </si>
  <si>
    <t>ONGKOE BELAWA WAJO</t>
  </si>
  <si>
    <t>081241810555</t>
  </si>
  <si>
    <t>MAN WAJO. 2009</t>
  </si>
  <si>
    <t>09.093.001</t>
  </si>
  <si>
    <t>A. FAUZIYAH</t>
  </si>
  <si>
    <t>SMA PGRI POLEWALI</t>
  </si>
  <si>
    <t>09.093.002</t>
  </si>
  <si>
    <t>ADLIA</t>
  </si>
  <si>
    <t>09.093.003</t>
  </si>
  <si>
    <t>AGUNG</t>
  </si>
  <si>
    <t>SMAN 1 TAPPALANG</t>
  </si>
  <si>
    <t>09.093.004</t>
  </si>
  <si>
    <t>ALAMSYAH</t>
  </si>
  <si>
    <t>SMKN 2 PALOPO</t>
  </si>
  <si>
    <t>09.093.005</t>
  </si>
  <si>
    <t>AMRIANA</t>
  </si>
  <si>
    <t>SMAN 1 MATTIROBULU</t>
  </si>
  <si>
    <t>09.093.006</t>
  </si>
  <si>
    <t>ANDI RUDI</t>
  </si>
  <si>
    <t>09.093.007</t>
  </si>
  <si>
    <t>ANDRIANI M.</t>
  </si>
  <si>
    <t>SMAN 1 POLEWALI</t>
  </si>
  <si>
    <t>09.093.008</t>
  </si>
  <si>
    <t>09.093.009</t>
  </si>
  <si>
    <t>MA AS'ADIYAH SENGKAN</t>
  </si>
  <si>
    <t>09.093.010</t>
  </si>
  <si>
    <t>ARFAN EFENDI</t>
  </si>
  <si>
    <t>09.093.011</t>
  </si>
  <si>
    <t>09.093.012</t>
  </si>
  <si>
    <t>ARJUDI</t>
  </si>
  <si>
    <t>09.093.013</t>
  </si>
  <si>
    <t>ASLAN ZAH</t>
  </si>
  <si>
    <t>09.093.014</t>
  </si>
  <si>
    <t>YMPI MA RAPPANG</t>
  </si>
  <si>
    <t>09.093.015</t>
  </si>
  <si>
    <t>ASRAWATI ALIM</t>
  </si>
  <si>
    <t>09.093.016</t>
  </si>
  <si>
    <t>ASRIA SILVINA ARNAS</t>
  </si>
  <si>
    <t>09.093.017</t>
  </si>
  <si>
    <t>ATIRA SAID</t>
  </si>
  <si>
    <t>SMKN 2 PINRANG</t>
  </si>
  <si>
    <t>09.093.018</t>
  </si>
  <si>
    <t>CATUR DIAN RATNASARI</t>
  </si>
  <si>
    <t>SMAN 1 CAMPALAGIAN</t>
  </si>
  <si>
    <t>09.093.019</t>
  </si>
  <si>
    <t>COWSAN</t>
  </si>
  <si>
    <t>SMKN 1 WATANGPULU</t>
  </si>
  <si>
    <t>09.093.020</t>
  </si>
  <si>
    <t>DAHLIA ALI</t>
  </si>
  <si>
    <t>09.093.021</t>
  </si>
  <si>
    <t>DAHLIYAH</t>
  </si>
  <si>
    <t>SMA PGRI JATIM</t>
  </si>
  <si>
    <t>09.093.022</t>
  </si>
  <si>
    <t>09.093.023</t>
  </si>
  <si>
    <t>09.093.024</t>
  </si>
  <si>
    <t>09.093.025</t>
  </si>
  <si>
    <t>DASNA SANU</t>
  </si>
  <si>
    <t>SMAN 3 TIDORE</t>
  </si>
  <si>
    <t>09.093.026</t>
  </si>
  <si>
    <t>DINAR</t>
  </si>
  <si>
    <t>09.093.027</t>
  </si>
  <si>
    <t>ELZA EKA PUTRI</t>
  </si>
  <si>
    <t>SMAN 1 DONRI-DONRI</t>
  </si>
  <si>
    <t>09.093.028</t>
  </si>
  <si>
    <t>SMAN 1 BISSAPPU</t>
  </si>
  <si>
    <t>09.093.029</t>
  </si>
  <si>
    <t>ERNI S.</t>
  </si>
  <si>
    <t>09.093.030</t>
  </si>
  <si>
    <t>EVI KAMARUDDIN</t>
  </si>
  <si>
    <t>MAN TELLU LIMPOE</t>
  </si>
  <si>
    <t>09.093.031</t>
  </si>
  <si>
    <t>FAHRUDDIN RAHMAN DIAB</t>
  </si>
  <si>
    <t>09.093.032</t>
  </si>
  <si>
    <t>FAIRUS SURYANI MUNIR</t>
  </si>
  <si>
    <t>09.093.033</t>
  </si>
  <si>
    <t>09.093.034</t>
  </si>
  <si>
    <t>MA DDI LOMBO'NA</t>
  </si>
  <si>
    <t>09.093.035</t>
  </si>
  <si>
    <t>FERDIAN</t>
  </si>
  <si>
    <t>SMA MUH. PAREPARE</t>
  </si>
  <si>
    <t>09.093.036</t>
  </si>
  <si>
    <t>09.093.037</t>
  </si>
  <si>
    <t>09.093.038</t>
  </si>
  <si>
    <t>MA MUH. SIBATUA</t>
  </si>
  <si>
    <t>09.093.039</t>
  </si>
  <si>
    <t>HAERUN</t>
  </si>
  <si>
    <t>SMKN PAKU POLEWALI</t>
  </si>
  <si>
    <t>09.093.040</t>
  </si>
  <si>
    <t>HAMKA AS'AD</t>
  </si>
  <si>
    <t>09.093.041</t>
  </si>
  <si>
    <t>09.093.042</t>
  </si>
  <si>
    <t>HASMIRAH</t>
  </si>
  <si>
    <t>09.093.043</t>
  </si>
  <si>
    <t>HASNAWATI MUNIR</t>
  </si>
  <si>
    <t>09.093.044</t>
  </si>
  <si>
    <t>09.093.045</t>
  </si>
  <si>
    <t>HASRIDA</t>
  </si>
  <si>
    <t>09.093.046</t>
  </si>
  <si>
    <t>HASWIH</t>
  </si>
  <si>
    <t>SMAN 1 ENREKANG</t>
  </si>
  <si>
    <t>09.093.047</t>
  </si>
  <si>
    <t>HERAWATI</t>
  </si>
  <si>
    <t>MAN MARIORIAWA</t>
  </si>
  <si>
    <t>09.093.048</t>
  </si>
  <si>
    <t>HERIADI</t>
  </si>
  <si>
    <t>09.093.049</t>
  </si>
  <si>
    <t>HERIANI</t>
  </si>
  <si>
    <t>09.093.050</t>
  </si>
  <si>
    <t>09.093.051</t>
  </si>
  <si>
    <t>HERMANSYAH</t>
  </si>
  <si>
    <t>09.093.052</t>
  </si>
  <si>
    <t>HERMIANA H.</t>
  </si>
  <si>
    <t>09.093.053</t>
  </si>
  <si>
    <t>09.093.054</t>
  </si>
  <si>
    <t>HIKMAWATI HASANUDDIN</t>
  </si>
  <si>
    <t>09.093.055</t>
  </si>
  <si>
    <t>IBABA</t>
  </si>
  <si>
    <t>09.093.056</t>
  </si>
  <si>
    <t>IKA ANGGARAENI</t>
  </si>
  <si>
    <t>09.093.057</t>
  </si>
  <si>
    <t>IKA MUSTIKA HARUN</t>
  </si>
  <si>
    <t>09.093.058</t>
  </si>
  <si>
    <t>IRDAYANA</t>
  </si>
  <si>
    <t>SMA NUSA BANGSA</t>
  </si>
  <si>
    <t>09.093.059</t>
  </si>
  <si>
    <t>JAMALIA</t>
  </si>
  <si>
    <t>09.093.060</t>
  </si>
  <si>
    <t>JAMILA</t>
  </si>
  <si>
    <t>SMAN 1 LEMBANG</t>
  </si>
  <si>
    <t>09.093.061</t>
  </si>
  <si>
    <t>JUMADIL</t>
  </si>
  <si>
    <t>SMKN WATANG PULU</t>
  </si>
  <si>
    <t>09.093.062</t>
  </si>
  <si>
    <t>JUMARNI BINTI MUSTAFA</t>
  </si>
  <si>
    <t>SMAN 1 WATAMPANUA</t>
  </si>
  <si>
    <t>09.093.063</t>
  </si>
  <si>
    <t>JUSRI</t>
  </si>
  <si>
    <t>09.093.064</t>
  </si>
  <si>
    <t>09.093.065</t>
  </si>
  <si>
    <t>LILIS</t>
  </si>
  <si>
    <t>09.093.066</t>
  </si>
  <si>
    <t>MAISURY</t>
  </si>
  <si>
    <t>SMKN 1 GILIRENG WAJO</t>
  </si>
  <si>
    <t>09.093.067</t>
  </si>
  <si>
    <t>MARCONI</t>
  </si>
  <si>
    <t>09.093.068</t>
  </si>
  <si>
    <t>MARLINA S.</t>
  </si>
  <si>
    <t>09.093.069</t>
  </si>
  <si>
    <t>MASDIWANTI</t>
  </si>
  <si>
    <t>09.093.070</t>
  </si>
  <si>
    <t>MUH. ARAS</t>
  </si>
  <si>
    <t>SMK BARAMULI PINRANG</t>
  </si>
  <si>
    <t>09.093.071</t>
  </si>
  <si>
    <t>09.093.072</t>
  </si>
  <si>
    <t>MUH. RIMAL JAYA</t>
  </si>
  <si>
    <t>09.093.073</t>
  </si>
  <si>
    <t>09.093.074</t>
  </si>
  <si>
    <t>MUNIRATUL HIDAYAH</t>
  </si>
  <si>
    <t>09.093.075</t>
  </si>
  <si>
    <t>09.093.076</t>
  </si>
  <si>
    <t>MUSDA MULIA</t>
  </si>
  <si>
    <t>09.093.077</t>
  </si>
  <si>
    <t>09.093.078</t>
  </si>
  <si>
    <t>MUTIARA AMIR</t>
  </si>
  <si>
    <t>09.093.079</t>
  </si>
  <si>
    <t>MAS AS'ADIYAH</t>
  </si>
  <si>
    <t>09.093.080</t>
  </si>
  <si>
    <t>NADHIRA</t>
  </si>
  <si>
    <t>09.093.081</t>
  </si>
  <si>
    <t>NELLI ANA JUHEPA</t>
  </si>
  <si>
    <t>09.093.083</t>
  </si>
  <si>
    <t>NIRMASYARI</t>
  </si>
  <si>
    <t>09.093.084</t>
  </si>
  <si>
    <t>NOR ANISA NASRUDDIN</t>
  </si>
  <si>
    <t>09.093.085</t>
  </si>
  <si>
    <t>NOVIYANTI</t>
  </si>
  <si>
    <t>09.093.086</t>
  </si>
  <si>
    <t>NUR ARISKA SYAM</t>
  </si>
  <si>
    <t>09.093.087</t>
  </si>
  <si>
    <t>PAKET C MAROS</t>
  </si>
  <si>
    <t>09.093.088</t>
  </si>
  <si>
    <t>09.093.089</t>
  </si>
  <si>
    <t>NURLAELATUL QADRI</t>
  </si>
  <si>
    <t>SMA MULAWARMAN KALTI</t>
  </si>
  <si>
    <t>09.093.090</t>
  </si>
  <si>
    <t>NURMAISURI</t>
  </si>
  <si>
    <t>SMAN 1 CAMPALAGIAN P</t>
  </si>
  <si>
    <t>09.093.091</t>
  </si>
  <si>
    <t>09.093.092</t>
  </si>
  <si>
    <t>NURSAM  H.</t>
  </si>
  <si>
    <t>MA DDI KANANG POLMAN</t>
  </si>
  <si>
    <t>09.093.093</t>
  </si>
  <si>
    <t>RASMI</t>
  </si>
  <si>
    <t>09.093.094</t>
  </si>
  <si>
    <t>RATNIA NINGSIH</t>
  </si>
  <si>
    <t>MAN MARIORIAWA SOPPE</t>
  </si>
  <si>
    <t>09.093.095</t>
  </si>
  <si>
    <t>RAWIAH</t>
  </si>
  <si>
    <t>09.093.096</t>
  </si>
  <si>
    <t>09.093.097</t>
  </si>
  <si>
    <t>RISMA KAMARUDDIN</t>
  </si>
  <si>
    <t>09.093.098</t>
  </si>
  <si>
    <t>RISMA RAHAYU</t>
  </si>
  <si>
    <t>09.093.099</t>
  </si>
  <si>
    <t>09.093.100</t>
  </si>
  <si>
    <t>ROBI</t>
  </si>
  <si>
    <t>PAKET C TATOR</t>
  </si>
  <si>
    <t>09.093.101</t>
  </si>
  <si>
    <t>RUSDAWATI</t>
  </si>
  <si>
    <t>09.093.102</t>
  </si>
  <si>
    <t>SABELLA NURHIDAYAH</t>
  </si>
  <si>
    <t>09.093.103</t>
  </si>
  <si>
    <t>SAHRA</t>
  </si>
  <si>
    <t>09.093.104</t>
  </si>
  <si>
    <t>09.093.105</t>
  </si>
  <si>
    <t>SALMAH</t>
  </si>
  <si>
    <t>SMAN 1 PANCARIJANG S</t>
  </si>
  <si>
    <t>09.093.106</t>
  </si>
  <si>
    <t>SAMSUL</t>
  </si>
  <si>
    <t>09.093.107</t>
  </si>
  <si>
    <t>SAPRIANI BINTI NURDIN</t>
  </si>
  <si>
    <t>09.093.108</t>
  </si>
  <si>
    <t>SAPRIANI SUNUSI</t>
  </si>
  <si>
    <t>SMAN 1 PATAMPANUA PI</t>
  </si>
  <si>
    <t>09.093.109</t>
  </si>
  <si>
    <t>SARASIAH</t>
  </si>
  <si>
    <t>09.093.110</t>
  </si>
  <si>
    <t>SARINA</t>
  </si>
  <si>
    <t>09.093.111</t>
  </si>
  <si>
    <t>SMAN 1 LEMBANG PINRA</t>
  </si>
  <si>
    <t>09.093.112</t>
  </si>
  <si>
    <t>SITTI AISYAH</t>
  </si>
  <si>
    <t>SMAN 1 MATTIROBULU P</t>
  </si>
  <si>
    <t>09.093.113</t>
  </si>
  <si>
    <t>SITTI RAMLAH</t>
  </si>
  <si>
    <t>09.093.114</t>
  </si>
  <si>
    <t>SITTI RASYIDAH</t>
  </si>
  <si>
    <t>09.093.115</t>
  </si>
  <si>
    <t>SRI HERIANI</t>
  </si>
  <si>
    <t>09.093.116</t>
  </si>
  <si>
    <t>SMAN 2 PANCA RIJANG</t>
  </si>
  <si>
    <t>09.093.117</t>
  </si>
  <si>
    <t>ST. NURRAHMA RAHMAN</t>
  </si>
  <si>
    <t>09.093.118</t>
  </si>
  <si>
    <t>SUCI FITRIANI</t>
  </si>
  <si>
    <t>09.093.119</t>
  </si>
  <si>
    <t>09.093.120</t>
  </si>
  <si>
    <t>SUKRIANTI</t>
  </si>
  <si>
    <t>09.093.121</t>
  </si>
  <si>
    <t>09.093.122</t>
  </si>
  <si>
    <t>SURIANA ZAIN</t>
  </si>
  <si>
    <t>09.093.123</t>
  </si>
  <si>
    <t>09.093.124</t>
  </si>
  <si>
    <t>SUTRASARI NURHIDAYAH</t>
  </si>
  <si>
    <t>09.093.125</t>
  </si>
  <si>
    <t>SYARIFAH RAHMANIAH MH.</t>
  </si>
  <si>
    <t>09.093.126</t>
  </si>
  <si>
    <t>SYUDARWAN  S.</t>
  </si>
  <si>
    <t>09.093.128</t>
  </si>
  <si>
    <t>WAHYUNI N</t>
  </si>
  <si>
    <t>09.093.129</t>
  </si>
  <si>
    <t>WAHYUNI S</t>
  </si>
  <si>
    <t>09.093.130</t>
  </si>
  <si>
    <t>WAHYUNI YUNUS</t>
  </si>
  <si>
    <t>09.093.131</t>
  </si>
  <si>
    <t>WAKIAH</t>
  </si>
  <si>
    <t>09.093.132</t>
  </si>
  <si>
    <t>WARDANELLA</t>
  </si>
  <si>
    <t>09.093.133</t>
  </si>
  <si>
    <t>WENNY OCTAVIANI</t>
  </si>
  <si>
    <t>09.093.134</t>
  </si>
  <si>
    <t>WINARTI</t>
  </si>
  <si>
    <t>SMAN 1 DUAMPANUA PIN</t>
  </si>
  <si>
    <t>09.093.135</t>
  </si>
  <si>
    <t>YULIANTO</t>
  </si>
  <si>
    <t>09.093.136</t>
  </si>
  <si>
    <t>ERNIATI</t>
  </si>
  <si>
    <t>DII STAI DDI POLMAN</t>
  </si>
  <si>
    <t>09.093.137</t>
  </si>
  <si>
    <t>RUSDANILLAH B.</t>
  </si>
  <si>
    <t>D II STAI DDI POLMAN</t>
  </si>
  <si>
    <t>09.093.138</t>
  </si>
  <si>
    <t>MUH. SAHLIM</t>
  </si>
  <si>
    <t>D2 UIN ALAUDDIN MKSR</t>
  </si>
  <si>
    <t>09.093.139</t>
  </si>
  <si>
    <t>09.093.140</t>
  </si>
  <si>
    <t>IIS KOMALASARI</t>
  </si>
  <si>
    <t>SEMESTER 3 UMPAR</t>
  </si>
  <si>
    <t>09.093.141</t>
  </si>
  <si>
    <t>HASLINDA</t>
  </si>
  <si>
    <t>09.093.142</t>
  </si>
  <si>
    <t>SMK 45 KALOSI</t>
  </si>
  <si>
    <t>09.093.143</t>
  </si>
  <si>
    <t>09.093.144</t>
  </si>
  <si>
    <t>09.093.145</t>
  </si>
  <si>
    <t>09.093.146</t>
  </si>
  <si>
    <t>SMAN 1 MALLUSETASI</t>
  </si>
  <si>
    <t>09.093.147</t>
  </si>
  <si>
    <t>KUSMAWATI ALIMUDDIN</t>
  </si>
  <si>
    <t>09.093.148</t>
  </si>
  <si>
    <t>SMAN 1 BARRU</t>
  </si>
  <si>
    <t>09.093.149</t>
  </si>
  <si>
    <t>JEMI</t>
  </si>
  <si>
    <t>09.093.150</t>
  </si>
  <si>
    <t>NURZAIMAH</t>
  </si>
  <si>
    <t>09.093.151</t>
  </si>
  <si>
    <t>JUMRIANA</t>
  </si>
  <si>
    <t>09.093.152</t>
  </si>
  <si>
    <t>09.093.153</t>
  </si>
  <si>
    <t>AHMED SARDI</t>
  </si>
  <si>
    <t>09.093.154</t>
  </si>
  <si>
    <t>09.093.155</t>
  </si>
  <si>
    <t>SEPTIAN EKA WALDANA S.</t>
  </si>
  <si>
    <t>09.093.156</t>
  </si>
  <si>
    <t>ST HARDIYANTI MARWIS</t>
  </si>
  <si>
    <t>SMAN 2 PALOPO</t>
  </si>
  <si>
    <t>09.093.157</t>
  </si>
  <si>
    <t>SAHIRAH</t>
  </si>
  <si>
    <t>SMAN 1 BELAWA WAJO</t>
  </si>
  <si>
    <t>09.093.158</t>
  </si>
  <si>
    <t>SMKN 1 BARU</t>
  </si>
  <si>
    <t>09.093.159</t>
  </si>
  <si>
    <t>09.093.160</t>
  </si>
  <si>
    <t>DIAN ARYANTI HARYANTO</t>
  </si>
  <si>
    <t>09.093.161</t>
  </si>
  <si>
    <t>TUTI ADHITAMA</t>
  </si>
  <si>
    <t>09.093.162</t>
  </si>
  <si>
    <t>MARWAH</t>
  </si>
  <si>
    <t>09.093.163</t>
  </si>
  <si>
    <t>ASRI MURSYID</t>
  </si>
  <si>
    <t>SMA COKRO MAKASSAR</t>
  </si>
  <si>
    <t>09.093.165</t>
  </si>
  <si>
    <t>NURHILDAYANTI</t>
  </si>
  <si>
    <t>09.093.166</t>
  </si>
  <si>
    <t>09.093.167</t>
  </si>
  <si>
    <t>ALI IMRAN</t>
  </si>
  <si>
    <t>SMAN 1 LILIRIAJA</t>
  </si>
  <si>
    <t>09.093.168</t>
  </si>
  <si>
    <t>HARDIANTI</t>
  </si>
  <si>
    <t>PAKET C PINRANG</t>
  </si>
  <si>
    <t>09.093.169</t>
  </si>
  <si>
    <t>EKA NURUL ISMIATI</t>
  </si>
  <si>
    <t>09.093.170</t>
  </si>
  <si>
    <t>MUSTIKA RATU RAMADHANI</t>
  </si>
  <si>
    <t>09.093.171</t>
  </si>
  <si>
    <t>SAHARIA</t>
  </si>
  <si>
    <t>09.093.172</t>
  </si>
  <si>
    <t>NURHAYATI R.S.</t>
  </si>
  <si>
    <t>09.093.173</t>
  </si>
  <si>
    <t>RAMDANA</t>
  </si>
  <si>
    <t>09.093.174</t>
  </si>
  <si>
    <t>SYAMSURIANA</t>
  </si>
  <si>
    <t>09.093.175</t>
  </si>
  <si>
    <t>MAHADIAH</t>
  </si>
  <si>
    <t>09.093.176</t>
  </si>
  <si>
    <t>SANTALIA</t>
  </si>
  <si>
    <t>09.093.177</t>
  </si>
  <si>
    <t>HAPSAH SAADONG</t>
  </si>
  <si>
    <t>09.093.178</t>
  </si>
  <si>
    <t>JUMRAH</t>
  </si>
  <si>
    <t>09.093.179</t>
  </si>
  <si>
    <t>SMAN 1 MAIWA ENREKAN</t>
  </si>
  <si>
    <t>09.093.180</t>
  </si>
  <si>
    <t>09.093.181</t>
  </si>
  <si>
    <t>RAHMAT SUPRIYADI</t>
  </si>
  <si>
    <t>09.093.182</t>
  </si>
  <si>
    <t>FAJRIYADI</t>
  </si>
  <si>
    <t>09.093.183</t>
  </si>
  <si>
    <t>IRMAYANTI TINRI</t>
  </si>
  <si>
    <t>09.093.184</t>
  </si>
  <si>
    <t>HERNI RAHIM</t>
  </si>
  <si>
    <t>09.093.185</t>
  </si>
  <si>
    <t>RUSLAN</t>
  </si>
  <si>
    <t>S1 IKHA JOMBANG</t>
  </si>
  <si>
    <t>09.093.186</t>
  </si>
  <si>
    <t>S1 STKIP PRIMA SENGK</t>
  </si>
  <si>
    <t>09.093.187</t>
  </si>
  <si>
    <t>09.093.188</t>
  </si>
  <si>
    <t>MUSTAHID</t>
  </si>
  <si>
    <t>09.093.189</t>
  </si>
  <si>
    <t>NASRAWANI ANWAR</t>
  </si>
  <si>
    <t>09.093.190</t>
  </si>
  <si>
    <t>NELLA PUSPITA SARI</t>
  </si>
  <si>
    <t>09.093.192</t>
  </si>
  <si>
    <t>NURSAMSIAR</t>
  </si>
  <si>
    <t>09.093.193</t>
  </si>
  <si>
    <t>RAHMAT SUWONO NONCI</t>
  </si>
  <si>
    <t>09.093.194</t>
  </si>
  <si>
    <t>GUSLAM</t>
  </si>
  <si>
    <t>09.093.195</t>
  </si>
  <si>
    <t>09.093.196</t>
  </si>
  <si>
    <t>A. RAHMAN ARIFIN</t>
  </si>
  <si>
    <t>09.093.197</t>
  </si>
  <si>
    <t>09.093.198</t>
  </si>
  <si>
    <t>09.093.199</t>
  </si>
  <si>
    <t>ICE EMA RULIANTI</t>
  </si>
  <si>
    <t>09.093.200</t>
  </si>
  <si>
    <t>AL-ISRIANI</t>
  </si>
  <si>
    <t>09.093.201</t>
  </si>
  <si>
    <t>09.093.202</t>
  </si>
  <si>
    <t>IRWAN</t>
  </si>
  <si>
    <t>09.093.203</t>
  </si>
  <si>
    <t>ROSMAEDAH</t>
  </si>
  <si>
    <t>09.093.204</t>
  </si>
  <si>
    <t>09.093.205</t>
  </si>
  <si>
    <t>MUH. AS'AD M.</t>
  </si>
  <si>
    <t>09.093.206</t>
  </si>
  <si>
    <t>ASRIADI</t>
  </si>
  <si>
    <t>09.093.207</t>
  </si>
  <si>
    <t>09.093.208</t>
  </si>
  <si>
    <t>09.093.209</t>
  </si>
  <si>
    <t>GUSLIM</t>
  </si>
  <si>
    <t>09.093.211</t>
  </si>
  <si>
    <t>09.093.212</t>
  </si>
  <si>
    <t>JUMIATI L</t>
  </si>
  <si>
    <t>09.094.001</t>
  </si>
  <si>
    <t>CANDRA SETIAWAN ARNON</t>
  </si>
  <si>
    <t>BTN SOREANG PERMAI C.NO. 15 PAREPARE</t>
  </si>
  <si>
    <t>ABD. RAUF NONCI (ALM)</t>
  </si>
  <si>
    <t>NAJIRAH RAUF</t>
  </si>
  <si>
    <t>SMA PGRI MAKASSAR</t>
  </si>
  <si>
    <t>09.094.002</t>
  </si>
  <si>
    <t>JAUHAR M.</t>
  </si>
  <si>
    <t>JL. JEND. SUDIRMAN NO 121 PAREPARE</t>
  </si>
  <si>
    <t>MUH. ALYAFIE</t>
  </si>
  <si>
    <t>HANIAH</t>
  </si>
  <si>
    <t>09.094.003</t>
  </si>
  <si>
    <t>LUKI AMIMA</t>
  </si>
  <si>
    <t>JL.H.AGUSSALIM LR. 3 NO. 71 PAREPARE</t>
  </si>
  <si>
    <t>HERI ALIMIN</t>
  </si>
  <si>
    <t>KARTINI TANRI</t>
  </si>
  <si>
    <t>09.094.004</t>
  </si>
  <si>
    <t>MASRIANTI</t>
  </si>
  <si>
    <t>SAPIRI</t>
  </si>
  <si>
    <t>PERUMNAS WEKKE'E BLOK E 61 PAREPARE</t>
  </si>
  <si>
    <t>SYAMSIA</t>
  </si>
  <si>
    <t>09.094.005</t>
  </si>
  <si>
    <t>MUH. RUSLI</t>
  </si>
  <si>
    <t>MANDANGIN</t>
  </si>
  <si>
    <t>LOSSO</t>
  </si>
  <si>
    <t>DAHARA</t>
  </si>
  <si>
    <t>09.094.006</t>
  </si>
  <si>
    <t>PEKKABATA</t>
  </si>
  <si>
    <t>MUH. ASRI</t>
  </si>
  <si>
    <t>HJ. JUHENA</t>
  </si>
  <si>
    <t>MAKN MAKASAR</t>
  </si>
  <si>
    <t>09.094.007</t>
  </si>
  <si>
    <t>09.094.008</t>
  </si>
  <si>
    <t>LIMBUANG</t>
  </si>
  <si>
    <t>JL LAUPE PONDOK 99 SOREANG PAREPARE</t>
  </si>
  <si>
    <t>BADDU J.</t>
  </si>
  <si>
    <t>MUNSINA</t>
  </si>
  <si>
    <t>09.094.009</t>
  </si>
  <si>
    <t>YULIANA S.</t>
  </si>
  <si>
    <t>BILI-BILI SUPPA PINRANG</t>
  </si>
  <si>
    <t>SUGRA</t>
  </si>
  <si>
    <t>09.094.010</t>
  </si>
  <si>
    <t>SOEMARDIN S</t>
  </si>
  <si>
    <t>JL. ANDI CAMMI NO. 96 PAREPARE</t>
  </si>
  <si>
    <t>SUPARMAN M.</t>
  </si>
  <si>
    <t>09.094.011</t>
  </si>
  <si>
    <t>HARDIANTO</t>
  </si>
  <si>
    <t>JL. REFORMASI NO. 43 PAREPARE</t>
  </si>
  <si>
    <t>DASRI</t>
  </si>
  <si>
    <t>09.094.012</t>
  </si>
  <si>
    <t>FATURRAHMAN</t>
  </si>
  <si>
    <t>M.IDRIS MADJID, S.PD.I</t>
  </si>
  <si>
    <t>NASMA</t>
  </si>
  <si>
    <t>09.094.013</t>
  </si>
  <si>
    <t>09.094.014</t>
  </si>
  <si>
    <t>ILHAM UMAR</t>
  </si>
  <si>
    <t>POSO</t>
  </si>
  <si>
    <t>JL. BAUMASSEPE NO 27A PAREPARE</t>
  </si>
  <si>
    <t>UMAR KADIR (ALM)</t>
  </si>
  <si>
    <t>SITTI AMINAH</t>
  </si>
  <si>
    <t>09.094.015</t>
  </si>
  <si>
    <t>A. AGUS</t>
  </si>
  <si>
    <t>MANISA</t>
  </si>
  <si>
    <t>A. RAHIM</t>
  </si>
  <si>
    <t>PENSIUNAN PNS</t>
  </si>
  <si>
    <t>A. BAJA</t>
  </si>
  <si>
    <t>MANISA BARANTI RAPPANG</t>
  </si>
  <si>
    <t>SMAN 2 OBI TERNATE</t>
  </si>
  <si>
    <t>09.094.016</t>
  </si>
  <si>
    <t>JUARSIH</t>
  </si>
  <si>
    <t>09.094.017</t>
  </si>
  <si>
    <t>09.094.018</t>
  </si>
  <si>
    <t>NUR RAHMA ABDUH</t>
  </si>
  <si>
    <t>JL. MANGGA TIMUR PAREPARE</t>
  </si>
  <si>
    <t>MUH ABDU</t>
  </si>
  <si>
    <t>NURMI</t>
  </si>
  <si>
    <t>MA DDI AL-FURQAN PAR</t>
  </si>
  <si>
    <t>09.094.019</t>
  </si>
  <si>
    <t>HIDAYATULLAH</t>
  </si>
  <si>
    <t>09.094.020</t>
  </si>
  <si>
    <t>MAHFUDZ</t>
  </si>
  <si>
    <t>09.094.021</t>
  </si>
  <si>
    <t>JUNARIA</t>
  </si>
  <si>
    <t>09.094.022</t>
  </si>
  <si>
    <t>MUSLINDASARI</t>
  </si>
  <si>
    <t>09.094.023</t>
  </si>
  <si>
    <t>AHMAD RIDHA</t>
  </si>
  <si>
    <t>DRS. HASAN MINASA, SH</t>
  </si>
  <si>
    <t>DRA. HJ. MARDAWIAH</t>
  </si>
  <si>
    <t>TANETE RILAU BARRU</t>
  </si>
  <si>
    <t>MA ALBADAR PAREPARE</t>
  </si>
  <si>
    <t>09.094.024</t>
  </si>
  <si>
    <t>SALMAN TAHIR</t>
  </si>
  <si>
    <t>SOREANG PAREAPRE</t>
  </si>
  <si>
    <t>H. MUH. TAHIR</t>
  </si>
  <si>
    <t>HJ. SUMARNI</t>
  </si>
  <si>
    <t>09.094.025</t>
  </si>
  <si>
    <t>ABDUL KADIR IDRIS</t>
  </si>
  <si>
    <t>09.094.026</t>
  </si>
  <si>
    <t>ANDI AFANDI</t>
  </si>
  <si>
    <t>09.094.027</t>
  </si>
  <si>
    <t>09.094.028</t>
  </si>
  <si>
    <t>IRPANG JALIL</t>
  </si>
  <si>
    <t>09.094.029</t>
  </si>
  <si>
    <t>AHMAD YANI</t>
  </si>
  <si>
    <t>09.094.030</t>
  </si>
  <si>
    <t>IRFAN</t>
  </si>
  <si>
    <t>09.094.031</t>
  </si>
  <si>
    <t>ABD. BASID</t>
  </si>
  <si>
    <t>09.094.032</t>
  </si>
  <si>
    <t>AL-DARIS</t>
  </si>
  <si>
    <t>09.095.001</t>
  </si>
  <si>
    <t>ANDI HASWAN</t>
  </si>
  <si>
    <t>A. SADDADE</t>
  </si>
  <si>
    <t>NURHADIJAH</t>
  </si>
  <si>
    <t>09.095.002</t>
  </si>
  <si>
    <t>JL. BAUMASSEPE NO. 323 PAREPARE</t>
  </si>
  <si>
    <t>SY ZAHRA AL-HAMID</t>
  </si>
  <si>
    <t>09.095.003</t>
  </si>
  <si>
    <t>TINRI</t>
  </si>
  <si>
    <t>09.095.004</t>
  </si>
  <si>
    <t>JUSTAMA</t>
  </si>
  <si>
    <t>BITTOENG</t>
  </si>
  <si>
    <t>SUPU</t>
  </si>
  <si>
    <t>09.095.005</t>
  </si>
  <si>
    <t>LAMADA'</t>
  </si>
  <si>
    <t>09.095.006</t>
  </si>
  <si>
    <t>MUH. ASDAR</t>
  </si>
  <si>
    <t>JUWO</t>
  </si>
  <si>
    <t>09.095.007</t>
  </si>
  <si>
    <t>NURHALIMA N.</t>
  </si>
  <si>
    <t>MAKASSAE</t>
  </si>
  <si>
    <t>MUH. NURDIN</t>
  </si>
  <si>
    <t>09.095.008</t>
  </si>
  <si>
    <t>ANDI DENI</t>
  </si>
  <si>
    <t>SENGKANG</t>
  </si>
  <si>
    <t>JL. LAPANGAPPE LUMPUE</t>
  </si>
  <si>
    <t>ANDI NASIR</t>
  </si>
  <si>
    <t>ANDI MUSFARIDAH</t>
  </si>
  <si>
    <t>BACUKIKI PAREPARE</t>
  </si>
  <si>
    <t>09.095.009</t>
  </si>
  <si>
    <t>MALLANG</t>
  </si>
  <si>
    <t>LIHI</t>
  </si>
  <si>
    <t>YAILA</t>
  </si>
  <si>
    <t>09.095.010</t>
  </si>
  <si>
    <t>RISKAN FAUZI</t>
  </si>
  <si>
    <t>JL. H. AGUSSALIM NO. 56A PAREPARE</t>
  </si>
  <si>
    <t>SYARIFAH SAIDAH</t>
  </si>
  <si>
    <t>09.095.011</t>
  </si>
  <si>
    <t>09.095.012</t>
  </si>
  <si>
    <t>TAKBIRAN</t>
  </si>
  <si>
    <t>TULLU BULAN</t>
  </si>
  <si>
    <t>SAABARUDDIN</t>
  </si>
  <si>
    <t>RAMALIA</t>
  </si>
  <si>
    <t>TULLU BULAN SENDANA MAJENE</t>
  </si>
  <si>
    <t>PAKET C MAJENE</t>
  </si>
  <si>
    <t>09.095.013</t>
  </si>
  <si>
    <t>TASLIF ALI</t>
  </si>
  <si>
    <t>09.095.014</t>
  </si>
  <si>
    <t>BINUANG</t>
  </si>
  <si>
    <t>JL. SAMPARAJA PAREPARE</t>
  </si>
  <si>
    <t>09.095.015</t>
  </si>
  <si>
    <t>DEDI RISALJU</t>
  </si>
  <si>
    <t>SULTAN</t>
  </si>
  <si>
    <t>NURHENA</t>
  </si>
  <si>
    <t>SMAN 5 PSNGKAYU</t>
  </si>
  <si>
    <t>09.095.016</t>
  </si>
  <si>
    <t>KARISMAWAN MENDILA</t>
  </si>
  <si>
    <t>TANA TORAJA</t>
  </si>
  <si>
    <t>PONDOK AL-GAZALI SOREANG PAREPARE</t>
  </si>
  <si>
    <t>PAULUS MENDILA</t>
  </si>
  <si>
    <t>PASANGKAYU MAMUJU</t>
  </si>
  <si>
    <t>09.095.017</t>
  </si>
  <si>
    <t>HASBIAH</t>
  </si>
  <si>
    <t>KALUPPANG</t>
  </si>
  <si>
    <t>BADDU</t>
  </si>
  <si>
    <t>HJ. HASTUTI</t>
  </si>
  <si>
    <t>09.095.018</t>
  </si>
  <si>
    <t>09.095.019</t>
  </si>
  <si>
    <t>DEWI TAMALA</t>
  </si>
  <si>
    <t>09.095.020</t>
  </si>
  <si>
    <t>NURHAYU ZAKINAH</t>
  </si>
  <si>
    <t>09.095.021</t>
  </si>
  <si>
    <t>SURIANA.S</t>
  </si>
  <si>
    <t>09.095.022</t>
  </si>
  <si>
    <t>09.095.023</t>
  </si>
  <si>
    <t>09.095.024</t>
  </si>
  <si>
    <t>09.095.025</t>
  </si>
  <si>
    <t>09.095.026</t>
  </si>
  <si>
    <t>IKA ANGGRAINI</t>
  </si>
  <si>
    <t>09.095.027</t>
  </si>
  <si>
    <t>SITTI RAHMAH</t>
  </si>
  <si>
    <t>09.095.028</t>
  </si>
  <si>
    <t>09.095.029</t>
  </si>
  <si>
    <t>09.095.030</t>
  </si>
  <si>
    <t>AMELIA WAHID</t>
  </si>
  <si>
    <t>09.095.031</t>
  </si>
  <si>
    <t>09.095.032</t>
  </si>
  <si>
    <t>BADRIANI</t>
  </si>
  <si>
    <t>09.095.033</t>
  </si>
  <si>
    <t>EKA SURIANTI</t>
  </si>
  <si>
    <t>09.095.034</t>
  </si>
  <si>
    <t>ERWAN BASRI</t>
  </si>
  <si>
    <t>09.095.035</t>
  </si>
  <si>
    <t>09.095.036</t>
  </si>
  <si>
    <t>GUSRIANI</t>
  </si>
  <si>
    <t>09.095.037</t>
  </si>
  <si>
    <t>HARIYONO</t>
  </si>
  <si>
    <t>09.095.038</t>
  </si>
  <si>
    <t>09.095.039</t>
  </si>
  <si>
    <t>09.095.040</t>
  </si>
  <si>
    <t>KASMAYANTI</t>
  </si>
  <si>
    <t>09.095.041</t>
  </si>
  <si>
    <t>MARNI</t>
  </si>
  <si>
    <t>09.095.042</t>
  </si>
  <si>
    <t>09.095.043</t>
  </si>
  <si>
    <t>MUSYAWARAH</t>
  </si>
  <si>
    <t>09.095.044</t>
  </si>
  <si>
    <t>NASRAH</t>
  </si>
  <si>
    <t>09.095.045</t>
  </si>
  <si>
    <t>09.095.046</t>
  </si>
  <si>
    <t>09.095.047</t>
  </si>
  <si>
    <t>ANJAR SYAM</t>
  </si>
  <si>
    <t>09.095.048</t>
  </si>
  <si>
    <t>ROSNAHWATI A.</t>
  </si>
  <si>
    <t>09.095.049</t>
  </si>
  <si>
    <t>RUSDI</t>
  </si>
  <si>
    <t>09.095.050</t>
  </si>
  <si>
    <t>09.095.051</t>
  </si>
  <si>
    <t>09.095.052</t>
  </si>
  <si>
    <t>09.095.053</t>
  </si>
  <si>
    <t>SULKIFLI</t>
  </si>
  <si>
    <t>09.095.054</t>
  </si>
  <si>
    <t>09.095.055</t>
  </si>
  <si>
    <t>09.095.056</t>
  </si>
  <si>
    <t>ZULFADLY ABUHASMY</t>
  </si>
  <si>
    <t>09.095.057</t>
  </si>
  <si>
    <t>NUR APRIANA N.</t>
  </si>
  <si>
    <t>09.095.058</t>
  </si>
  <si>
    <t>MUH. YUSUF ICHSAN</t>
  </si>
  <si>
    <t>09.095.059</t>
  </si>
  <si>
    <t>NURZAM</t>
  </si>
  <si>
    <t>09.095.060</t>
  </si>
  <si>
    <t>09.095.061</t>
  </si>
  <si>
    <t>MUSFIANI</t>
  </si>
  <si>
    <t>09.095.062</t>
  </si>
  <si>
    <t>09.095.063</t>
  </si>
  <si>
    <t>09.095.064</t>
  </si>
  <si>
    <t>AHMAD M.</t>
  </si>
  <si>
    <t>09.095.065</t>
  </si>
  <si>
    <t>09.095.066</t>
  </si>
  <si>
    <t>ASTHANY</t>
  </si>
  <si>
    <t>09.095.067</t>
  </si>
  <si>
    <t>09.095.068</t>
  </si>
  <si>
    <t>09.095.069</t>
  </si>
  <si>
    <t>09.095.070</t>
  </si>
  <si>
    <t>09.095.071</t>
  </si>
  <si>
    <t>MUH. AZHAR</t>
  </si>
  <si>
    <t>09.095.072</t>
  </si>
  <si>
    <t>09.095.073</t>
  </si>
  <si>
    <t>09.095.074</t>
  </si>
  <si>
    <t>RISHKA PRATIWI</t>
  </si>
  <si>
    <t>09.095.075</t>
  </si>
  <si>
    <t>09.095.076</t>
  </si>
  <si>
    <t>09.095.077</t>
  </si>
  <si>
    <t>WARDAH BAHTIAR</t>
  </si>
  <si>
    <t>09.095.078</t>
  </si>
  <si>
    <t>09.095.079</t>
  </si>
  <si>
    <t>09.095.080</t>
  </si>
  <si>
    <t>09.095.081</t>
  </si>
  <si>
    <t>AFANDI</t>
  </si>
  <si>
    <t>09.095.082</t>
  </si>
  <si>
    <t>ZULFIKAR MUSTARI</t>
  </si>
  <si>
    <t>09.095.083</t>
  </si>
  <si>
    <t>09.096.001</t>
  </si>
  <si>
    <t>SMAN 1 PAMBOANG</t>
  </si>
  <si>
    <t>09.096.002</t>
  </si>
  <si>
    <t>09.096.003</t>
  </si>
  <si>
    <t>09.096.004</t>
  </si>
  <si>
    <t>09.096.005</t>
  </si>
  <si>
    <t>09.096.006</t>
  </si>
  <si>
    <t>09.096.007</t>
  </si>
  <si>
    <t>09.096.008</t>
  </si>
  <si>
    <t>09.096.009</t>
  </si>
  <si>
    <t>SADDANG</t>
  </si>
  <si>
    <t>SMA DDI PANGKAJENE</t>
  </si>
  <si>
    <t>09.096.010</t>
  </si>
  <si>
    <t>SMA INDRA KARYA</t>
  </si>
  <si>
    <t>09.096.011</t>
  </si>
  <si>
    <t>SMAN 1 PARIGI PALU</t>
  </si>
  <si>
    <t>09.096.012</t>
  </si>
  <si>
    <t>09.096.013</t>
  </si>
  <si>
    <t>09.096.014</t>
  </si>
  <si>
    <t>09.096.015</t>
  </si>
  <si>
    <t>SY. FAUZIAH Q.</t>
  </si>
  <si>
    <t>09.096.016</t>
  </si>
  <si>
    <t>09.096.018</t>
  </si>
  <si>
    <t>ESTI HAMIDA</t>
  </si>
  <si>
    <t>09.096.019</t>
  </si>
  <si>
    <t>09.096.020</t>
  </si>
  <si>
    <t>09.096.021</t>
  </si>
  <si>
    <t>MAS DDI GALLA RAYA</t>
  </si>
  <si>
    <t>09.096.022</t>
  </si>
  <si>
    <t>SMAN POLEWALI</t>
  </si>
  <si>
    <t>09.097.001</t>
  </si>
  <si>
    <t>A. RAHMAD ARIFIN</t>
  </si>
  <si>
    <t>09.097.002</t>
  </si>
  <si>
    <t>ABDUL BASIT</t>
  </si>
  <si>
    <t>MA ALJUNAIDIA WOTU</t>
  </si>
  <si>
    <t>09.097.003</t>
  </si>
  <si>
    <t>09.097.004</t>
  </si>
  <si>
    <t>MA DDI T. LIMPOE</t>
  </si>
  <si>
    <t>09.097.005</t>
  </si>
  <si>
    <t>ALI SADDAN</t>
  </si>
  <si>
    <t>09.097.006</t>
  </si>
  <si>
    <t>AMAL SETIAWAN</t>
  </si>
  <si>
    <t>SMAM PINRANG</t>
  </si>
  <si>
    <t>09.097.007</t>
  </si>
  <si>
    <t>09.097.008</t>
  </si>
  <si>
    <t>SMA NUSA BANGSA MAMA</t>
  </si>
  <si>
    <t>09.097.009</t>
  </si>
  <si>
    <t>ASTIN</t>
  </si>
  <si>
    <t>09.097.010</t>
  </si>
  <si>
    <t>BASIR</t>
  </si>
  <si>
    <t>09.097.011</t>
  </si>
  <si>
    <t>09.097.012</t>
  </si>
  <si>
    <t>DAENGNABA</t>
  </si>
  <si>
    <t>09.097.013</t>
  </si>
  <si>
    <t>DICKY MANDALA PUTRA</t>
  </si>
  <si>
    <t>09.097.014</t>
  </si>
  <si>
    <t>FERAWARI FARA,ITA</t>
  </si>
  <si>
    <t>09.097.015</t>
  </si>
  <si>
    <t>HAJAR ASWADI</t>
  </si>
  <si>
    <t>09.097.016</t>
  </si>
  <si>
    <t>HAMZAH D</t>
  </si>
  <si>
    <t>SMAM KALOSI</t>
  </si>
  <si>
    <t>09.097.017</t>
  </si>
  <si>
    <t>09.097.018</t>
  </si>
  <si>
    <t>HASNAWATI HASAN</t>
  </si>
  <si>
    <t>09.097.019</t>
  </si>
  <si>
    <t>HASRI</t>
  </si>
  <si>
    <t>09.097.020</t>
  </si>
  <si>
    <t>09.097.021</t>
  </si>
  <si>
    <t>09.097.022</t>
  </si>
  <si>
    <t>HIJRAWATI</t>
  </si>
  <si>
    <t>09.097.023</t>
  </si>
  <si>
    <t>09.097.024</t>
  </si>
  <si>
    <t>IMA</t>
  </si>
  <si>
    <t>PAKET C BARRU</t>
  </si>
  <si>
    <t>09.097.025</t>
  </si>
  <si>
    <t>IMRAN ABUBAKAR</t>
  </si>
  <si>
    <t>09.097.026</t>
  </si>
  <si>
    <t>09.097.027</t>
  </si>
  <si>
    <t>09.097.028</t>
  </si>
  <si>
    <t>09.097.029</t>
  </si>
  <si>
    <t>ISMAIL LAINI</t>
  </si>
  <si>
    <t>SMA HANGTUA TARAKAN</t>
  </si>
  <si>
    <t>09.097.030</t>
  </si>
  <si>
    <t>09.097.031</t>
  </si>
  <si>
    <t>SMKN 1 GILIRENG</t>
  </si>
  <si>
    <t>09.097.032</t>
  </si>
  <si>
    <t>09.097.033</t>
  </si>
  <si>
    <t>KHERIL AZWAR</t>
  </si>
  <si>
    <t>09.097.034</t>
  </si>
  <si>
    <t>09.097.035</t>
  </si>
  <si>
    <t>MARIANI JAFAR</t>
  </si>
  <si>
    <t>09.097.036</t>
  </si>
  <si>
    <t>MUH. AHSANI</t>
  </si>
  <si>
    <t>09.097.037</t>
  </si>
  <si>
    <t>MA DDI KANANG</t>
  </si>
  <si>
    <t>09.097.038</t>
  </si>
  <si>
    <t>MUH. LUNDY</t>
  </si>
  <si>
    <t>09.097.039</t>
  </si>
  <si>
    <t>MUH. RUSTAM</t>
  </si>
  <si>
    <t>SMAN 1 ANGGERAJA</t>
  </si>
  <si>
    <t>09.097.040</t>
  </si>
  <si>
    <t>MUH. SUARDI S.</t>
  </si>
  <si>
    <t>09.097.041</t>
  </si>
  <si>
    <t>NADRA</t>
  </si>
  <si>
    <t>SMKN 4 MAJENE</t>
  </si>
  <si>
    <t>09.097.042</t>
  </si>
  <si>
    <t>NIRWANA NASRUN</t>
  </si>
  <si>
    <t>09.097.043</t>
  </si>
  <si>
    <t>09.097.044</t>
  </si>
  <si>
    <t>NURHAYU ZAKINAH M.</t>
  </si>
  <si>
    <t>09.097.045</t>
  </si>
  <si>
    <t>09.097.046</t>
  </si>
  <si>
    <t>PARAMITA RUSLI</t>
  </si>
  <si>
    <t>09.097.047</t>
  </si>
  <si>
    <t>09.097.048</t>
  </si>
  <si>
    <t>09.097.049</t>
  </si>
  <si>
    <t>ROSMAIDA</t>
  </si>
  <si>
    <t>SMAN 1 BUDONG2</t>
  </si>
  <si>
    <t>09.097.050</t>
  </si>
  <si>
    <t>RUSNAH</t>
  </si>
  <si>
    <t>09.097.051</t>
  </si>
  <si>
    <t>SABARIAH</t>
  </si>
  <si>
    <t>09.097.052</t>
  </si>
  <si>
    <t>SAKINAH</t>
  </si>
  <si>
    <t>09.097.053</t>
  </si>
  <si>
    <t>09.097.054</t>
  </si>
  <si>
    <t>09.097.055</t>
  </si>
  <si>
    <t>09.097.056</t>
  </si>
  <si>
    <t>09.097.057</t>
  </si>
  <si>
    <t>IRHAMSYAH</t>
  </si>
  <si>
    <t>SMA MUHAMMADIYAH PIN</t>
  </si>
  <si>
    <t>09.097.058</t>
  </si>
  <si>
    <t>AL ISRIANI</t>
  </si>
  <si>
    <t>09.097.059</t>
  </si>
  <si>
    <t>SMAN 1 PANCATIJANG</t>
  </si>
  <si>
    <t>09.097.060</t>
  </si>
  <si>
    <t>09.097.061</t>
  </si>
  <si>
    <t>SURIANA S.</t>
  </si>
  <si>
    <t>09.097.062</t>
  </si>
  <si>
    <t>ABD. MUKHAIMIN</t>
  </si>
  <si>
    <t>MAN BARAKA</t>
  </si>
  <si>
    <t>09.097.063</t>
  </si>
  <si>
    <t>SMA MUHAMMADIYAH PAR</t>
  </si>
  <si>
    <t>09.097.064</t>
  </si>
  <si>
    <t>AFDAL ASIKIN</t>
  </si>
  <si>
    <t>09.097.065</t>
  </si>
  <si>
    <t>MARYAM B.</t>
  </si>
  <si>
    <t>09.097.066</t>
  </si>
  <si>
    <t>ARDI</t>
  </si>
  <si>
    <t>09.097.067</t>
  </si>
  <si>
    <t>09.097.068</t>
  </si>
  <si>
    <t>09.097.069</t>
  </si>
  <si>
    <t>09.097.071</t>
  </si>
  <si>
    <t>M. IMAM</t>
  </si>
  <si>
    <t>09.097.072</t>
  </si>
  <si>
    <t>09.097.073</t>
  </si>
  <si>
    <t>ICE EMA RULIANTI ROSA P.</t>
  </si>
  <si>
    <t>SMAN 3 MAKALE</t>
  </si>
  <si>
    <t>09.097.074</t>
  </si>
  <si>
    <t>HAMDIA</t>
  </si>
  <si>
    <t>09.097.075</t>
  </si>
  <si>
    <t>RUSDIANSYAH</t>
  </si>
  <si>
    <t>09.097.076</t>
  </si>
  <si>
    <t>09.097.077</t>
  </si>
  <si>
    <t>ASLAR</t>
  </si>
  <si>
    <t>SMA MUJAHIDIN PANGKE</t>
  </si>
  <si>
    <t>09.098.001</t>
  </si>
  <si>
    <t>09.098.002</t>
  </si>
  <si>
    <t>AKBAR HIDAYAT</t>
  </si>
  <si>
    <t>09.098.003</t>
  </si>
  <si>
    <t>09.098.004</t>
  </si>
  <si>
    <t>SMKN 1 SIDENRENG</t>
  </si>
  <si>
    <t>09.098.005</t>
  </si>
  <si>
    <t>09.098.006</t>
  </si>
  <si>
    <t>ASRUL MUHAMMAD ALI</t>
  </si>
  <si>
    <t>09.098.007</t>
  </si>
  <si>
    <t>BADRYANI</t>
  </si>
  <si>
    <t>09.098.008</t>
  </si>
  <si>
    <t>DARLIA</t>
  </si>
  <si>
    <t>09.098.009</t>
  </si>
  <si>
    <t>SMA INFORMATIKA PARE</t>
  </si>
  <si>
    <t>09.098.010</t>
  </si>
  <si>
    <t>09.098.011</t>
  </si>
  <si>
    <t>09.098.013</t>
  </si>
  <si>
    <t>FATMAWATI S.</t>
  </si>
  <si>
    <t>09.098.014</t>
  </si>
  <si>
    <t>SMKN 1 PANCARIJANG S</t>
  </si>
  <si>
    <t>09.098.015</t>
  </si>
  <si>
    <t>09.098.016</t>
  </si>
  <si>
    <t>MA DDI KABELLANGENG</t>
  </si>
  <si>
    <t>09.098.017</t>
  </si>
  <si>
    <t>09.098.018</t>
  </si>
  <si>
    <t>09.098.019</t>
  </si>
  <si>
    <t>SMAN 1 WATANG SOPPEN</t>
  </si>
  <si>
    <t>09.098.020</t>
  </si>
  <si>
    <t>09.098.021</t>
  </si>
  <si>
    <t>MA DDI PATTOJO SOPPE</t>
  </si>
  <si>
    <t>09.098.022</t>
  </si>
  <si>
    <t>MUSYAWARAH M. AHDAD</t>
  </si>
  <si>
    <t>MA MA'HAD DDI PANGKA</t>
  </si>
  <si>
    <t>09.098.023</t>
  </si>
  <si>
    <t>09.098.024</t>
  </si>
  <si>
    <t>09.098.025</t>
  </si>
  <si>
    <t>NURHIDAYAH LATIF</t>
  </si>
  <si>
    <t>SMAN 1 PASANG KAYU</t>
  </si>
  <si>
    <t>09.098.026</t>
  </si>
  <si>
    <t>NURMARINA</t>
  </si>
  <si>
    <t>09.098.027</t>
  </si>
  <si>
    <t>RISAL BURHANUDDIN</t>
  </si>
  <si>
    <t>09.098.028</t>
  </si>
  <si>
    <t>RISMA SARI</t>
  </si>
  <si>
    <t>09.098.029</t>
  </si>
  <si>
    <t>ROSNAHWATI BINTI A. ANWAR</t>
  </si>
  <si>
    <t>09.098.030</t>
  </si>
  <si>
    <t>09.098.031</t>
  </si>
  <si>
    <t>09.098.032</t>
  </si>
  <si>
    <t>SMAN 1 WATANG PULU S</t>
  </si>
  <si>
    <t>09.098.033</t>
  </si>
  <si>
    <t>09.098.034</t>
  </si>
  <si>
    <t>SUDARMONO</t>
  </si>
  <si>
    <t>09.098.035</t>
  </si>
  <si>
    <t>SULFIANTI NAIM</t>
  </si>
  <si>
    <t>09.098.036</t>
  </si>
  <si>
    <t>09.098.037</t>
  </si>
  <si>
    <t>YPMA MA RAPPANG</t>
  </si>
  <si>
    <t>09.098.038</t>
  </si>
  <si>
    <t>09.098.039</t>
  </si>
  <si>
    <t>PM DARUSSALAM GONTOR</t>
  </si>
  <si>
    <t>09.098.040</t>
  </si>
  <si>
    <t>09.098.042</t>
  </si>
  <si>
    <t>09.098.043</t>
  </si>
  <si>
    <t>NIRWANA BASRI</t>
  </si>
  <si>
    <t>09.098.044</t>
  </si>
  <si>
    <t>IKA PRATIWI</t>
  </si>
  <si>
    <t>09.098.045</t>
  </si>
  <si>
    <t>09.098.046</t>
  </si>
  <si>
    <t>MUH. IRSYAD HAMZAH</t>
  </si>
  <si>
    <t>09.098.047</t>
  </si>
  <si>
    <t>09.098.048</t>
  </si>
  <si>
    <t>IRWANDI</t>
  </si>
  <si>
    <t>09.098.049</t>
  </si>
  <si>
    <t>09.098.050</t>
  </si>
  <si>
    <t>09.098.051</t>
  </si>
  <si>
    <t>JL. SUMUR JODOH PAREPARE</t>
  </si>
  <si>
    <t>LASIDE</t>
  </si>
  <si>
    <t>INOTONG</t>
  </si>
  <si>
    <t>09.099.001</t>
  </si>
  <si>
    <t>ABD. KADIR IDRIS</t>
  </si>
  <si>
    <t>09.099.002</t>
  </si>
  <si>
    <t>MUH. IKBAL S</t>
  </si>
  <si>
    <t>09.099.003</t>
  </si>
  <si>
    <t>09.099.004</t>
  </si>
  <si>
    <t>09.099.005</t>
  </si>
  <si>
    <t>09.099.006</t>
  </si>
  <si>
    <t>09.099.007</t>
  </si>
  <si>
    <t>A. AFANDI</t>
  </si>
  <si>
    <t>09.100.001</t>
  </si>
  <si>
    <t>ADRI ALADIN</t>
  </si>
  <si>
    <t>ALADIN</t>
  </si>
  <si>
    <t>NURMALA</t>
  </si>
  <si>
    <t>PALANRO, BARRU</t>
  </si>
  <si>
    <t>09.100.002</t>
  </si>
  <si>
    <t>ASRUDDIN</t>
  </si>
  <si>
    <t>CILALLANG</t>
  </si>
  <si>
    <t>LABOLONG PINRANG</t>
  </si>
  <si>
    <t>ARSYAD</t>
  </si>
  <si>
    <t>MAPPE</t>
  </si>
  <si>
    <t>09.100.003</t>
  </si>
  <si>
    <t>TAEPE'</t>
  </si>
  <si>
    <t>RASIDA</t>
  </si>
  <si>
    <t>09.100.004</t>
  </si>
  <si>
    <t>KAHARUDDIN</t>
  </si>
  <si>
    <t>JL. H.A.MUH. ARSYAD SOREANG PAREPARE`</t>
  </si>
  <si>
    <t>MOH KASIM B.</t>
  </si>
  <si>
    <t>NURBIA</t>
  </si>
  <si>
    <t>SILOPO BINUANG POLMAN</t>
  </si>
  <si>
    <t>SMAN 2 POLEWALI</t>
  </si>
  <si>
    <t>09.100.005</t>
  </si>
  <si>
    <t>SATRIANA</t>
  </si>
  <si>
    <t>JL. ABD JALIL NO 12 E PAREPARE</t>
  </si>
  <si>
    <t>SAMSIBA</t>
  </si>
  <si>
    <t>09.100.006</t>
  </si>
  <si>
    <t>SITTI FARIDA SARI</t>
  </si>
  <si>
    <t>JL. BAU MASSEPE NO 160 PAREPARE</t>
  </si>
  <si>
    <t>AMIR T.</t>
  </si>
  <si>
    <t>PNS TNI-AD</t>
  </si>
  <si>
    <t>BATARI DG SO'NA</t>
  </si>
  <si>
    <t>09.100.007</t>
  </si>
  <si>
    <t>SUPRIADI SOFYAN</t>
  </si>
  <si>
    <t>WAETUOE</t>
  </si>
  <si>
    <t>BTN PONDOK INDAH SOREANG NO 022</t>
  </si>
  <si>
    <t>WAETUOE PINRANG</t>
  </si>
  <si>
    <t>09.100.008</t>
  </si>
  <si>
    <t>YUSRAN</t>
  </si>
  <si>
    <t>SMAN  1 DUAMPANUA</t>
  </si>
  <si>
    <t>09.100.009</t>
  </si>
  <si>
    <t>ADE INDRA WARDANA</t>
  </si>
  <si>
    <t>09.100.010</t>
  </si>
  <si>
    <t>MUTMAINNA</t>
  </si>
  <si>
    <t>09.100.011</t>
  </si>
  <si>
    <t>AHMAD MAHFUDZ</t>
  </si>
  <si>
    <t>09.100.012</t>
  </si>
  <si>
    <t>JL. H. ANDI ARSYAD SOREANG PAREPARE</t>
  </si>
  <si>
    <t>JUADA</t>
  </si>
  <si>
    <t>MAL;AYSIA</t>
  </si>
  <si>
    <t>09.100.013</t>
  </si>
  <si>
    <t>NURIHCSAN</t>
  </si>
  <si>
    <t>MIRWAN</t>
  </si>
  <si>
    <t>PEGAWAI PDAM PA</t>
  </si>
  <si>
    <t>`WATY</t>
  </si>
  <si>
    <t>09.100.014</t>
  </si>
  <si>
    <t>09.100.015</t>
  </si>
  <si>
    <t>09.100.016</t>
  </si>
  <si>
    <t>09.100.017</t>
  </si>
  <si>
    <t>SUKRI LASINI</t>
  </si>
  <si>
    <t>LASINI</t>
  </si>
  <si>
    <t>PARNI</t>
  </si>
  <si>
    <t>09.100.018</t>
  </si>
  <si>
    <t>A. MUH. NUR ADHA ADJIL</t>
  </si>
  <si>
    <t>H.A.ADJI KADIR</t>
  </si>
  <si>
    <t>HJ. A. ESTIANA</t>
  </si>
  <si>
    <t>09.100.019</t>
  </si>
  <si>
    <t>HASRUL</t>
  </si>
  <si>
    <t>10.091.001</t>
  </si>
  <si>
    <t>AHMAD R</t>
  </si>
  <si>
    <t>10.091.002</t>
  </si>
  <si>
    <t>ALMI ALWI</t>
  </si>
  <si>
    <t>AMELIA</t>
  </si>
  <si>
    <t>ANDI AMAN</t>
  </si>
  <si>
    <t>10.091.005</t>
  </si>
  <si>
    <t>ANDI FADILLAH</t>
  </si>
  <si>
    <t>10.091.006</t>
  </si>
  <si>
    <t>ANDI FAIQAL</t>
  </si>
  <si>
    <t>10.091.007</t>
  </si>
  <si>
    <t>ANDI RISNA. G</t>
  </si>
  <si>
    <t>10.091.008</t>
  </si>
  <si>
    <t>ARFAH</t>
  </si>
  <si>
    <t>10.091.009</t>
  </si>
  <si>
    <t>10.091.010</t>
  </si>
  <si>
    <t>10.091.011</t>
  </si>
  <si>
    <t>ASRUL</t>
  </si>
  <si>
    <t>10.091.012</t>
  </si>
  <si>
    <t>DARTO GUNADI</t>
  </si>
  <si>
    <t>10.091.013</t>
  </si>
  <si>
    <t>DIDIN</t>
  </si>
  <si>
    <t>10.091.014</t>
  </si>
  <si>
    <t>FEBRIYANTI RASIDIN</t>
  </si>
  <si>
    <t>10.091.015</t>
  </si>
  <si>
    <t>FERAWATI PARAMITA</t>
  </si>
  <si>
    <t>10.091.016</t>
  </si>
  <si>
    <t>HAERIAH</t>
  </si>
  <si>
    <t>10.091.017</t>
  </si>
  <si>
    <t>HARVINA</t>
  </si>
  <si>
    <t>10.091.018</t>
  </si>
  <si>
    <t>HASLINDAH</t>
  </si>
  <si>
    <t>10.091.019</t>
  </si>
  <si>
    <t>10.091.020</t>
  </si>
  <si>
    <t>10.091.021</t>
  </si>
  <si>
    <t>HENRA IBRAHIM</t>
  </si>
  <si>
    <t>10.091.022</t>
  </si>
  <si>
    <t>HERNI ZAINUDDIN</t>
  </si>
  <si>
    <t>10.091.023</t>
  </si>
  <si>
    <t>HERUDDIN</t>
  </si>
  <si>
    <t>HUSNIAH</t>
  </si>
  <si>
    <t>10.091.025</t>
  </si>
  <si>
    <t>10.091.026</t>
  </si>
  <si>
    <t>10.091.027</t>
  </si>
  <si>
    <t>JUMIATUL AWWALIAH</t>
  </si>
  <si>
    <t>10.091.029</t>
  </si>
  <si>
    <t>JUMRAH S</t>
  </si>
  <si>
    <t>KARTINA</t>
  </si>
  <si>
    <t>KASRIANTI</t>
  </si>
  <si>
    <t>10.091.032</t>
  </si>
  <si>
    <t>KASRINAWATI</t>
  </si>
  <si>
    <t>10.091.033</t>
  </si>
  <si>
    <t>M. RIZAL MANSUR</t>
  </si>
  <si>
    <t>10.091.034</t>
  </si>
  <si>
    <t>MAHYUNI S</t>
  </si>
  <si>
    <t>10.091.035</t>
  </si>
  <si>
    <t>10.091.036</t>
  </si>
  <si>
    <t>MARDIANA</t>
  </si>
  <si>
    <t>MASITA MUH. TAHIR</t>
  </si>
  <si>
    <t>MENTARI</t>
  </si>
  <si>
    <t>MIRDA</t>
  </si>
  <si>
    <t>10.091.043</t>
  </si>
  <si>
    <t>MUH. SADDAN</t>
  </si>
  <si>
    <t>10.091.044</t>
  </si>
  <si>
    <t>10.091.045</t>
  </si>
  <si>
    <t>MUHAMMAD TAUFIK</t>
  </si>
  <si>
    <t>10.091.047</t>
  </si>
  <si>
    <t>MUSDALIFA</t>
  </si>
  <si>
    <t>NUR ALWAKIA</t>
  </si>
  <si>
    <t>10.091.050</t>
  </si>
  <si>
    <t>NUR JANNA</t>
  </si>
  <si>
    <t>10.091.051</t>
  </si>
  <si>
    <t>NURA'ENI</t>
  </si>
  <si>
    <t>NURFADILAH</t>
  </si>
  <si>
    <t>NURUL ISTIQLAL</t>
  </si>
  <si>
    <t>NURZAMSINAR</t>
  </si>
  <si>
    <t>10.091.056</t>
  </si>
  <si>
    <t>PRATIWI MK</t>
  </si>
  <si>
    <t>RAFIQA</t>
  </si>
  <si>
    <t>RAHMA NINGSIH</t>
  </si>
  <si>
    <t>10.091.061</t>
  </si>
  <si>
    <t>RAHMAWATI RAHIM</t>
  </si>
  <si>
    <t>RENIE</t>
  </si>
  <si>
    <t>10.091.067</t>
  </si>
  <si>
    <t>RIKWANI RAHMAN</t>
  </si>
  <si>
    <t>10.091.068</t>
  </si>
  <si>
    <t>RISKA RAHIM</t>
  </si>
  <si>
    <t>10.091.069</t>
  </si>
  <si>
    <t>RISNAH</t>
  </si>
  <si>
    <t>10.091.070</t>
  </si>
  <si>
    <t>ROSNA RAHMAN</t>
  </si>
  <si>
    <t>10.091.071</t>
  </si>
  <si>
    <t>SAFRIL</t>
  </si>
  <si>
    <t>SAID JUSMAN</t>
  </si>
  <si>
    <t>10.091.074</t>
  </si>
  <si>
    <t>SELAMET HARIANTO</t>
  </si>
  <si>
    <t>10.091.075</t>
  </si>
  <si>
    <t>SELFIAN</t>
  </si>
  <si>
    <t>10.091.077</t>
  </si>
  <si>
    <t>SUMRAH</t>
  </si>
  <si>
    <t>10.091.079</t>
  </si>
  <si>
    <t>SYAHRUL TABANG</t>
  </si>
  <si>
    <t>10.091.080</t>
  </si>
  <si>
    <t>SYARIFAH SYAHRIA</t>
  </si>
  <si>
    <t>10.091.082</t>
  </si>
  <si>
    <t>ZULKIPLI</t>
  </si>
  <si>
    <t>10.091.083</t>
  </si>
  <si>
    <t>JAYARIAH</t>
  </si>
  <si>
    <t>10.091.084</t>
  </si>
  <si>
    <t>10.091.087</t>
  </si>
  <si>
    <t>DEDY SURYADI DARWIS</t>
  </si>
  <si>
    <t>DIANA DAMING</t>
  </si>
  <si>
    <t>10.091.089</t>
  </si>
  <si>
    <t>10.091.091</t>
  </si>
  <si>
    <t>INDRA</t>
  </si>
  <si>
    <t>10.091.092</t>
  </si>
  <si>
    <t>INTAN PURNAMASARI</t>
  </si>
  <si>
    <t>10.091.093</t>
  </si>
  <si>
    <t>10.091.094</t>
  </si>
  <si>
    <t>MUSLIMAH</t>
  </si>
  <si>
    <t>NAWIA</t>
  </si>
  <si>
    <t>10.091.096</t>
  </si>
  <si>
    <t>10.091.097</t>
  </si>
  <si>
    <t>SRI SULASTRI</t>
  </si>
  <si>
    <t>10.091.098</t>
  </si>
  <si>
    <t>SUARDI A.</t>
  </si>
  <si>
    <t>10.091.099</t>
  </si>
  <si>
    <t>SUBRIANI BAHARUDDIN</t>
  </si>
  <si>
    <t>10.091.100</t>
  </si>
  <si>
    <t>SUPIATI</t>
  </si>
  <si>
    <t>10.091.101</t>
  </si>
  <si>
    <t>10.091.102</t>
  </si>
  <si>
    <t>10.091.103</t>
  </si>
  <si>
    <t>AL-ISRANI</t>
  </si>
  <si>
    <t>10.091.105</t>
  </si>
  <si>
    <t>10.091.106</t>
  </si>
  <si>
    <t>10.091.107</t>
  </si>
  <si>
    <t>10.091.108</t>
  </si>
  <si>
    <t>IMRAN ABU BAKAR</t>
  </si>
  <si>
    <t>10.091.109</t>
  </si>
  <si>
    <t>DAENG NABA</t>
  </si>
  <si>
    <t>10.091.110</t>
  </si>
  <si>
    <t>10.091.111</t>
  </si>
  <si>
    <t>10.091.112</t>
  </si>
  <si>
    <t>MUH. LUNDI</t>
  </si>
  <si>
    <t>10.091.113</t>
  </si>
  <si>
    <t>10.091.114</t>
  </si>
  <si>
    <t>HASNAWATI H.</t>
  </si>
  <si>
    <t>10.091.115</t>
  </si>
  <si>
    <t>10.091.116</t>
  </si>
  <si>
    <t>SUMARNI C.</t>
  </si>
  <si>
    <t>10.091.117</t>
  </si>
  <si>
    <t>10.091.118</t>
  </si>
  <si>
    <t>10.091.119</t>
  </si>
  <si>
    <t>10.091.120</t>
  </si>
  <si>
    <t>TRI WAHYUDI</t>
  </si>
  <si>
    <t>SITTI RAHMAN</t>
  </si>
  <si>
    <t>10.091.122</t>
  </si>
  <si>
    <t>ANDI ARIF PAMESSANGI</t>
  </si>
  <si>
    <t>10.092.002</t>
  </si>
  <si>
    <t>HAMDAN</t>
  </si>
  <si>
    <t>HUSNIATI IBRAHIM</t>
  </si>
  <si>
    <t>10.092.005</t>
  </si>
  <si>
    <t>JUMRIATI</t>
  </si>
  <si>
    <t>10.092.006</t>
  </si>
  <si>
    <t>KRISTANTI ISTIKHAROH</t>
  </si>
  <si>
    <t>10.092.007</t>
  </si>
  <si>
    <t>MUH. AMIN USMAN</t>
  </si>
  <si>
    <t>10.092.010</t>
  </si>
  <si>
    <t>NURMAWADDA</t>
  </si>
  <si>
    <t>ROSDAMAYANTI</t>
  </si>
  <si>
    <t>10.092.015</t>
  </si>
  <si>
    <t>ST RIANDINI</t>
  </si>
  <si>
    <t>10.092.016</t>
  </si>
  <si>
    <t>UMAR. M</t>
  </si>
  <si>
    <t>NUR IDAYANTI</t>
  </si>
  <si>
    <t>10.092.018</t>
  </si>
  <si>
    <t>TUTI ALAWIYAH</t>
  </si>
  <si>
    <t>TRIMISWATI</t>
  </si>
  <si>
    <t>10.092.021</t>
  </si>
  <si>
    <t>ANDI FITRIANI BAKRI</t>
  </si>
  <si>
    <t>10.092.022</t>
  </si>
  <si>
    <t>ABDUL LATIEF</t>
  </si>
  <si>
    <t>10.093.001</t>
  </si>
  <si>
    <t>A. NIRMA. SANDRIYKA</t>
  </si>
  <si>
    <t>A. RATNA</t>
  </si>
  <si>
    <t>ACO NASIR</t>
  </si>
  <si>
    <t>10.093.004</t>
  </si>
  <si>
    <t>ADIATMA</t>
  </si>
  <si>
    <t>10.093.005</t>
  </si>
  <si>
    <t>10.093.006</t>
  </si>
  <si>
    <t>AHMAD ADRIAN USRAN</t>
  </si>
  <si>
    <t>10.093.007</t>
  </si>
  <si>
    <t>AINUDDIN</t>
  </si>
  <si>
    <t>10.093.008</t>
  </si>
  <si>
    <t>ANDI PRATIWI</t>
  </si>
  <si>
    <t>10.093.009</t>
  </si>
  <si>
    <t>ANDIKA ZAINUDDIN</t>
  </si>
  <si>
    <t>10.093.010</t>
  </si>
  <si>
    <t>ANSYAHRUDDIN ALIMUDDIN</t>
  </si>
  <si>
    <t>10.093.011</t>
  </si>
  <si>
    <t>APRIANI</t>
  </si>
  <si>
    <t>APRILIA</t>
  </si>
  <si>
    <t>10.093.014</t>
  </si>
  <si>
    <t>ASMA KAMARUDDIN</t>
  </si>
  <si>
    <t>ASRIYANTI BASRI</t>
  </si>
  <si>
    <t>10.093.018</t>
  </si>
  <si>
    <t>ASTIKA</t>
  </si>
  <si>
    <t>10.093.019</t>
  </si>
  <si>
    <t>10.093.020</t>
  </si>
  <si>
    <t>ATI YUSWIRA</t>
  </si>
  <si>
    <t>10.093.021</t>
  </si>
  <si>
    <t>AYU ACHMAD S</t>
  </si>
  <si>
    <t>10.093.022</t>
  </si>
  <si>
    <t>AYU RAHAYU ASTA</t>
  </si>
  <si>
    <t>10.093.024</t>
  </si>
  <si>
    <t>DIAN FARDIANI</t>
  </si>
  <si>
    <t>10.093.025</t>
  </si>
  <si>
    <t>DWI SARTIKA</t>
  </si>
  <si>
    <t>10.093.026</t>
  </si>
  <si>
    <t>EKA SYARTIKA</t>
  </si>
  <si>
    <t>ERMAWATI</t>
  </si>
  <si>
    <t>10.093.028</t>
  </si>
  <si>
    <t>10.093.029</t>
  </si>
  <si>
    <t>EVALIANA</t>
  </si>
  <si>
    <t>EVI YULIANTI</t>
  </si>
  <si>
    <t>10.093.031</t>
  </si>
  <si>
    <t>FAKHRUDDIN</t>
  </si>
  <si>
    <t>10.093.032</t>
  </si>
  <si>
    <t>10.093.034</t>
  </si>
  <si>
    <t>10.093.035</t>
  </si>
  <si>
    <t>FITRIANI MUSTARI</t>
  </si>
  <si>
    <t>10.093.036</t>
  </si>
  <si>
    <t>10.093.038</t>
  </si>
  <si>
    <t>10.093.039</t>
  </si>
  <si>
    <t>10.093.040</t>
  </si>
  <si>
    <t>HAMSIA</t>
  </si>
  <si>
    <t>10.093.041</t>
  </si>
  <si>
    <t>10.093.042</t>
  </si>
  <si>
    <t>10.093.043</t>
  </si>
  <si>
    <t>10.093.044</t>
  </si>
  <si>
    <t>HASLINA</t>
  </si>
  <si>
    <t>10.093.045</t>
  </si>
  <si>
    <t>HASNIAH</t>
  </si>
  <si>
    <t>HASNIDAR</t>
  </si>
  <si>
    <t>HASRIANA HASAN</t>
  </si>
  <si>
    <t>10.093.049</t>
  </si>
  <si>
    <t>10.093.050</t>
  </si>
  <si>
    <t>HENDRA BANDA</t>
  </si>
  <si>
    <t>10.093.051</t>
  </si>
  <si>
    <t>HENDRI</t>
  </si>
  <si>
    <t>10.093.053</t>
  </si>
  <si>
    <t>HERIANI USMAN</t>
  </si>
  <si>
    <t>10.093.054</t>
  </si>
  <si>
    <t>HUSNAH</t>
  </si>
  <si>
    <t>IIN INDRIANI</t>
  </si>
  <si>
    <t>10.093.057</t>
  </si>
  <si>
    <t>INDARWATI</t>
  </si>
  <si>
    <t>INDRIANI S</t>
  </si>
  <si>
    <t>INRA RES AMRI</t>
  </si>
  <si>
    <t>IRNA UMAR</t>
  </si>
  <si>
    <t>10.093.062</t>
  </si>
  <si>
    <t>ISRAWATI</t>
  </si>
  <si>
    <t>ISWANTI</t>
  </si>
  <si>
    <t>10.093.066</t>
  </si>
  <si>
    <t>JUMRIA</t>
  </si>
  <si>
    <t>10.093.068</t>
  </si>
  <si>
    <t>KASRINA</t>
  </si>
  <si>
    <t>10.093.069</t>
  </si>
  <si>
    <t>M. NURSAM</t>
  </si>
  <si>
    <t>10.093.070</t>
  </si>
  <si>
    <t>MARJAN ALFARISI</t>
  </si>
  <si>
    <t>MARWAH. P</t>
  </si>
  <si>
    <t>10.093.073</t>
  </si>
  <si>
    <t>MASMURI</t>
  </si>
  <si>
    <t>10.093.075</t>
  </si>
  <si>
    <t>MASNAENI</t>
  </si>
  <si>
    <t>10.093.077</t>
  </si>
  <si>
    <t>MASWI</t>
  </si>
  <si>
    <t>10.093.078</t>
  </si>
  <si>
    <t>MIRASARI</t>
  </si>
  <si>
    <t>10.093.079</t>
  </si>
  <si>
    <t>MIRNAWATI</t>
  </si>
  <si>
    <t>MO'MINAH</t>
  </si>
  <si>
    <t>MUH. ALWI</t>
  </si>
  <si>
    <t>10.093.082</t>
  </si>
  <si>
    <t>MUH. ANUGRAH</t>
  </si>
  <si>
    <t>10.093.083</t>
  </si>
  <si>
    <t>MUH. HAKIM</t>
  </si>
  <si>
    <t>10.093.084</t>
  </si>
  <si>
    <t>MUH. ISHAQ AMIR YAFIT</t>
  </si>
  <si>
    <t>10.093.085</t>
  </si>
  <si>
    <t>MUH. RUDI</t>
  </si>
  <si>
    <t>10.093.086</t>
  </si>
  <si>
    <t>MULIYADI</t>
  </si>
  <si>
    <t>10.093.089</t>
  </si>
  <si>
    <t>NADIRAH</t>
  </si>
  <si>
    <t>NAJRAH</t>
  </si>
  <si>
    <t>10.093.093</t>
  </si>
  <si>
    <t>10.093.095</t>
  </si>
  <si>
    <t>10.093.096</t>
  </si>
  <si>
    <t>NISAR</t>
  </si>
  <si>
    <t>10.093.097</t>
  </si>
  <si>
    <t>NUR AINI</t>
  </si>
  <si>
    <t>10.093.100</t>
  </si>
  <si>
    <t>NURDIANA SALEH</t>
  </si>
  <si>
    <t>10.093.101</t>
  </si>
  <si>
    <t>NURFADHILAH MUTMAINNAH</t>
  </si>
  <si>
    <t>NURFADILLAH</t>
  </si>
  <si>
    <t>10.093.103</t>
  </si>
  <si>
    <t>NURFITRI APRIANI B</t>
  </si>
  <si>
    <t>NURHAENI</t>
  </si>
  <si>
    <t>NURHIDAYAH G</t>
  </si>
  <si>
    <t>10.093.106</t>
  </si>
  <si>
    <t>NURHIJRAHWATI MARINDANG</t>
  </si>
  <si>
    <t>10.093.109</t>
  </si>
  <si>
    <t>10.093.110</t>
  </si>
  <si>
    <t>NURMINA</t>
  </si>
  <si>
    <t>10.093.112</t>
  </si>
  <si>
    <t>NURNAENI</t>
  </si>
  <si>
    <t>10.093.113</t>
  </si>
  <si>
    <t>NUSRAH ARSYAD</t>
  </si>
  <si>
    <t>10.093.117</t>
  </si>
  <si>
    <t>RAHMAWATI AR</t>
  </si>
  <si>
    <t>RAHMAWATI KAMARUDDIN</t>
  </si>
  <si>
    <t>10.093.119</t>
  </si>
  <si>
    <t>RAHMAYANTI</t>
  </si>
  <si>
    <t>RAMDANA DARNA DARWIS</t>
  </si>
  <si>
    <t>10.093.122</t>
  </si>
  <si>
    <t>RASYID IRSAH PALANNI</t>
  </si>
  <si>
    <t>10.093.123</t>
  </si>
  <si>
    <t>REHANA</t>
  </si>
  <si>
    <t>10.093.124</t>
  </si>
  <si>
    <t>RENA</t>
  </si>
  <si>
    <t>10.093.125</t>
  </si>
  <si>
    <t>RESKI WAHYUNI</t>
  </si>
  <si>
    <t>10.093.127</t>
  </si>
  <si>
    <t>RHOSIHA ALBAR A</t>
  </si>
  <si>
    <t>RIKA</t>
  </si>
  <si>
    <t>10.093.129</t>
  </si>
  <si>
    <t>RIRIN EKAYANTI</t>
  </si>
  <si>
    <t>RISKA AYU</t>
  </si>
  <si>
    <t>10.093.131</t>
  </si>
  <si>
    <t>RISMAJAYANTI</t>
  </si>
  <si>
    <t>10.093.132</t>
  </si>
  <si>
    <t>RISNA ILYAS</t>
  </si>
  <si>
    <t>RISNAWATI</t>
  </si>
  <si>
    <t>10.093.135</t>
  </si>
  <si>
    <t>RIZAL</t>
  </si>
  <si>
    <t>ROSMAWANTI</t>
  </si>
  <si>
    <t>10.093.138</t>
  </si>
  <si>
    <t>10.093.139</t>
  </si>
  <si>
    <t>10.093.140</t>
  </si>
  <si>
    <t>10.093.141</t>
  </si>
  <si>
    <t>10.093.142</t>
  </si>
  <si>
    <t>SAKARIA</t>
  </si>
  <si>
    <t>10.093.144</t>
  </si>
  <si>
    <t>SAMSIAR</t>
  </si>
  <si>
    <t>10.093.146</t>
  </si>
  <si>
    <t>SARDI SAHRUL</t>
  </si>
  <si>
    <t>10.093.147</t>
  </si>
  <si>
    <t>SARIANA</t>
  </si>
  <si>
    <t>SARIFA</t>
  </si>
  <si>
    <t>SERIRAHAYU</t>
  </si>
  <si>
    <t>SHERLY MAYA</t>
  </si>
  <si>
    <t>SITTI HARTINA</t>
  </si>
  <si>
    <t>SRI INDAH WAHYUNI</t>
  </si>
  <si>
    <t>SRI NENGSIH</t>
  </si>
  <si>
    <t>10.093.156</t>
  </si>
  <si>
    <t>ST. HASMA WIJAYA</t>
  </si>
  <si>
    <t>SUKMASASTRAWATI</t>
  </si>
  <si>
    <t>10.093.158</t>
  </si>
  <si>
    <t>10.093.159</t>
  </si>
  <si>
    <t>SURIYANI</t>
  </si>
  <si>
    <t>10.093.160</t>
  </si>
  <si>
    <t>SURYADI</t>
  </si>
  <si>
    <t>10.093.161</t>
  </si>
  <si>
    <t>SYAIFUL AKBAR T</t>
  </si>
  <si>
    <t>10.093.162</t>
  </si>
  <si>
    <t>10.093.163</t>
  </si>
  <si>
    <t>SYAMSUL BAHRI</t>
  </si>
  <si>
    <t>10.093.164</t>
  </si>
  <si>
    <t>SYAMSUL RIJAL</t>
  </si>
  <si>
    <t>10.093.165</t>
  </si>
  <si>
    <t>10.093.166</t>
  </si>
  <si>
    <t>TRI HARYANTI</t>
  </si>
  <si>
    <t>10.093.167</t>
  </si>
  <si>
    <t>ULFA TASWIN</t>
  </si>
  <si>
    <t>UMMU KALSUM JALIL</t>
  </si>
  <si>
    <t>WAHYU</t>
  </si>
  <si>
    <t>10.093.171</t>
  </si>
  <si>
    <t>WARDANIA</t>
  </si>
  <si>
    <t>10.093.173</t>
  </si>
  <si>
    <t>WILDA WAHYUNI</t>
  </si>
  <si>
    <t>10.093.174</t>
  </si>
  <si>
    <t>10.093.175</t>
  </si>
  <si>
    <t>YULIANI</t>
  </si>
  <si>
    <t>YUSDARYANI YUSUF</t>
  </si>
  <si>
    <t>10.093.177</t>
  </si>
  <si>
    <t>ZULFIKAR</t>
  </si>
  <si>
    <t>10.093.178</t>
  </si>
  <si>
    <t>ZULFIKAT ALAM</t>
  </si>
  <si>
    <t>10.093.180</t>
  </si>
  <si>
    <t>ZULKIFLI LATIF</t>
  </si>
  <si>
    <t>10.093.181</t>
  </si>
  <si>
    <t>AGUSTIA</t>
  </si>
  <si>
    <t>10.093.184</t>
  </si>
  <si>
    <t>JABIR</t>
  </si>
  <si>
    <t>10.093.185</t>
  </si>
  <si>
    <t>10.093.186</t>
  </si>
  <si>
    <t>HUSNIL MUBARAK</t>
  </si>
  <si>
    <t>10.093.187</t>
  </si>
  <si>
    <t>MUH. ARAS RASYID</t>
  </si>
  <si>
    <t>RINI ALFIAH</t>
  </si>
  <si>
    <t>10.093.189</t>
  </si>
  <si>
    <t>SATRINAH</t>
  </si>
  <si>
    <t>10.093.192</t>
  </si>
  <si>
    <t>NURLAELAH S.</t>
  </si>
  <si>
    <t>BADARUDDIN ABD. HAMID</t>
  </si>
  <si>
    <t>10.093.195</t>
  </si>
  <si>
    <t>HANDRIANI</t>
  </si>
  <si>
    <t>10.093.196</t>
  </si>
  <si>
    <t>HARIANTI HAMZAH</t>
  </si>
  <si>
    <t>10.093.197</t>
  </si>
  <si>
    <t>10.093.198</t>
  </si>
  <si>
    <t>RESKIATI SUTARI</t>
  </si>
  <si>
    <t>NURKHALIFAH</t>
  </si>
  <si>
    <t>10.094.001</t>
  </si>
  <si>
    <t>10.094.002</t>
  </si>
  <si>
    <t>HASRIANI HAYYA</t>
  </si>
  <si>
    <t>10.094.003</t>
  </si>
  <si>
    <t>MUH. IMRAN</t>
  </si>
  <si>
    <t>10.094.004</t>
  </si>
  <si>
    <t>ARJUNA ISKANDAR</t>
  </si>
  <si>
    <t>10.094.005</t>
  </si>
  <si>
    <t>10.094.006</t>
  </si>
  <si>
    <t>MUH. ARIFIN RAZAK</t>
  </si>
  <si>
    <t>WARDA</t>
  </si>
  <si>
    <t>10.094.008</t>
  </si>
  <si>
    <t>WIGRA MUFTIAH</t>
  </si>
  <si>
    <t>10.094.009</t>
  </si>
  <si>
    <t>VICRAM</t>
  </si>
  <si>
    <t>10.094.010</t>
  </si>
  <si>
    <t>BAHRIANI</t>
  </si>
  <si>
    <t>WIRANI AISIAH ANWAR</t>
  </si>
  <si>
    <t>RAFIKA HALIK</t>
  </si>
  <si>
    <t>10.094.015</t>
  </si>
  <si>
    <t>10.095.001</t>
  </si>
  <si>
    <t>ABDIWIYONO</t>
  </si>
  <si>
    <t>10.095.002</t>
  </si>
  <si>
    <t>ACHMAD YAYAN</t>
  </si>
  <si>
    <t>ADWIN H</t>
  </si>
  <si>
    <t>10.095.004</t>
  </si>
  <si>
    <t>AHNAF</t>
  </si>
  <si>
    <t>10.095.005</t>
  </si>
  <si>
    <t>ALIF SURYAMAN</t>
  </si>
  <si>
    <t>10.095.006</t>
  </si>
  <si>
    <t>AMPRI HAKIM</t>
  </si>
  <si>
    <t>10.095.007</t>
  </si>
  <si>
    <t>10.095.008</t>
  </si>
  <si>
    <t>10.095.009</t>
  </si>
  <si>
    <t>ARMIN</t>
  </si>
  <si>
    <t>10.095.010</t>
  </si>
  <si>
    <t>ARWIN PONIMAN</t>
  </si>
  <si>
    <t>10.095.011</t>
  </si>
  <si>
    <t>ASNI ANWAR</t>
  </si>
  <si>
    <t>AYYUB</t>
  </si>
  <si>
    <t>10.095.014</t>
  </si>
  <si>
    <t>10.095.015</t>
  </si>
  <si>
    <t>BINTI ROHMATIN</t>
  </si>
  <si>
    <t>10.095.016</t>
  </si>
  <si>
    <t>ERIPUJIANTO</t>
  </si>
  <si>
    <t>10.095.017</t>
  </si>
  <si>
    <t>FITRIA ELFIRA</t>
  </si>
  <si>
    <t>10.095.018</t>
  </si>
  <si>
    <t>HADRA</t>
  </si>
  <si>
    <t>HAMDIAH. R</t>
  </si>
  <si>
    <t>HARDIANSYAH</t>
  </si>
  <si>
    <t>10.095.021</t>
  </si>
  <si>
    <t>HARIYANTO MUSTAFA</t>
  </si>
  <si>
    <t>HARY NUGROHO</t>
  </si>
  <si>
    <t>10.095.023</t>
  </si>
  <si>
    <t>HARYANTO</t>
  </si>
  <si>
    <t>10.095.025</t>
  </si>
  <si>
    <t>10.095.026</t>
  </si>
  <si>
    <t>10.095.027</t>
  </si>
  <si>
    <t>M SULFIAN  S</t>
  </si>
  <si>
    <t>10.095.028</t>
  </si>
  <si>
    <t>MANDASARI</t>
  </si>
  <si>
    <t>10.095.030</t>
  </si>
  <si>
    <t>MUHAMMAD RAHMAT R</t>
  </si>
  <si>
    <t>NIRMA</t>
  </si>
  <si>
    <t>10.095.032</t>
  </si>
  <si>
    <t>NURAIDA</t>
  </si>
  <si>
    <t>10.095.033</t>
  </si>
  <si>
    <t>NURFADILAH HARIS</t>
  </si>
  <si>
    <t>NURUL ULYA</t>
  </si>
  <si>
    <t>10.095.035</t>
  </si>
  <si>
    <t>10.095.036</t>
  </si>
  <si>
    <t>10.095.037</t>
  </si>
  <si>
    <t>RENI RIDWAN</t>
  </si>
  <si>
    <t>RUSNI</t>
  </si>
  <si>
    <t>10.095.039</t>
  </si>
  <si>
    <t>SITTI ZAENAB</t>
  </si>
  <si>
    <t>10.095.040</t>
  </si>
  <si>
    <t>SRI YULIANI</t>
  </si>
  <si>
    <t>10.095.041</t>
  </si>
  <si>
    <t>10.095.042</t>
  </si>
  <si>
    <t>SUHARTONO</t>
  </si>
  <si>
    <t>10.095.043</t>
  </si>
  <si>
    <t>YULIANA DEWI</t>
  </si>
  <si>
    <t>10.095.044</t>
  </si>
  <si>
    <t>10.095.045</t>
  </si>
  <si>
    <t>EVI HARDIYANTI SURATMAN</t>
  </si>
  <si>
    <t>10.095.046</t>
  </si>
  <si>
    <t>REZKY AMALIA</t>
  </si>
  <si>
    <t>10.095.048</t>
  </si>
  <si>
    <t>ARMAWAN</t>
  </si>
  <si>
    <t>10.095.049</t>
  </si>
  <si>
    <t>10.095.050</t>
  </si>
  <si>
    <t>SUDARMIN DAHLAN</t>
  </si>
  <si>
    <t>10.095.051</t>
  </si>
  <si>
    <t>LA ODE MUH. ILHAM</t>
  </si>
  <si>
    <t>10.095.052</t>
  </si>
  <si>
    <t>10.095.053</t>
  </si>
  <si>
    <t>10.100.001</t>
  </si>
  <si>
    <t>ABD. MALIK</t>
  </si>
  <si>
    <t>ANNA YULIANTI</t>
  </si>
  <si>
    <t>ARKAM</t>
  </si>
  <si>
    <t>10.100.004</t>
  </si>
  <si>
    <t>ASRI ADIL</t>
  </si>
  <si>
    <t>10.100.006</t>
  </si>
  <si>
    <t>HENDRI S</t>
  </si>
  <si>
    <t>10.100.007</t>
  </si>
  <si>
    <t>10.100.009</t>
  </si>
  <si>
    <t>MUH. ASHRI</t>
  </si>
  <si>
    <t>MURNI SAFITRI</t>
  </si>
  <si>
    <t>10.100.012</t>
  </si>
  <si>
    <t>10.100.013</t>
  </si>
  <si>
    <t>JAMALUDDIN HALID</t>
  </si>
  <si>
    <t>10.100.014</t>
  </si>
  <si>
    <t>WAHYU ILYAS</t>
  </si>
  <si>
    <t>10.100.016</t>
  </si>
  <si>
    <t>10.100.017</t>
  </si>
  <si>
    <t>SYAHRUL SYAHARUDDIN</t>
  </si>
  <si>
    <t>03002</t>
  </si>
  <si>
    <t>BUSMAN M</t>
  </si>
  <si>
    <t>10.101.003</t>
  </si>
  <si>
    <t>HARUNA RASYID G</t>
  </si>
  <si>
    <t>NURFAEDAH N</t>
  </si>
  <si>
    <t>10.101.006</t>
  </si>
  <si>
    <t>AHMAD NURDIN</t>
  </si>
  <si>
    <t>10.101.008</t>
  </si>
  <si>
    <t>ITMAM MULWAVA</t>
  </si>
  <si>
    <t>Prof. DR. H. Abd. Muiz Kabry</t>
  </si>
  <si>
    <t>PP-02</t>
  </si>
  <si>
    <t>Dr. H. Abd. Rahim Arsyad, M.A.</t>
  </si>
  <si>
    <t>Prof. DR. H. Abd. Rahman Idrus, M.Pd.</t>
  </si>
  <si>
    <t>Drs. Djamaluddin As'ad, M.Ag.</t>
  </si>
  <si>
    <t>Drs. H. Djamaluddin M. Idris, M.Fil.I.</t>
  </si>
  <si>
    <t>PP-06</t>
  </si>
  <si>
    <t>Drs. Abd. Rahman K. M.Si.</t>
  </si>
  <si>
    <t>PP-07</t>
  </si>
  <si>
    <t>Drs. M. Nasir Maidin, M.A.</t>
  </si>
  <si>
    <t>PP-08</t>
  </si>
  <si>
    <t>Drs. Syarifuddin Tjaly, M.Ag.</t>
  </si>
  <si>
    <t>PP-09</t>
  </si>
  <si>
    <t>Drs. Muh. Djunaedi Saleh, M.Ag.</t>
  </si>
  <si>
    <t>PP-10</t>
  </si>
  <si>
    <t>Drs. H. Andi Anwar Zaenong, M.A.</t>
  </si>
  <si>
    <t>Dra. Hj. Hamdanah Said, M.Si.</t>
  </si>
  <si>
    <t>PP-12</t>
  </si>
  <si>
    <t>Drs. Mahsyar Idris, M.Ag.</t>
  </si>
  <si>
    <t>PP-13</t>
  </si>
  <si>
    <t>Dra. St. Nurhayati Ali, M.Hum.</t>
  </si>
  <si>
    <t>Drs. H. Munir Kadir, M.Ag.</t>
  </si>
  <si>
    <t>PP-15</t>
  </si>
  <si>
    <t>Drs. Muh. Amir Samad, M.Pd.</t>
  </si>
  <si>
    <t>PP-16</t>
  </si>
  <si>
    <t>Hj. Nurhamdah, S.Ag., M.Pd.</t>
  </si>
  <si>
    <t>PP-17</t>
  </si>
  <si>
    <t>Dra. Hj. Nanning, M.Pd.</t>
  </si>
  <si>
    <t>PP-18</t>
  </si>
  <si>
    <t>Drs. Nurdin Makka, M.Pd.</t>
  </si>
  <si>
    <t>PP-19</t>
  </si>
  <si>
    <t>Drs. Abdullah Tahir, M.Si.</t>
  </si>
  <si>
    <t>PP-20</t>
  </si>
  <si>
    <t>Drs. Andi Maulana, M.Si.</t>
  </si>
  <si>
    <t>Dra. St. Hartati, M.A.</t>
  </si>
  <si>
    <t>PP-22</t>
  </si>
  <si>
    <t>Drs. Amiruddin Mustam, M.Pd.</t>
  </si>
  <si>
    <t>PP-23</t>
  </si>
  <si>
    <t>Drs. Haerun Patty, M.A.</t>
  </si>
  <si>
    <t>PP-24</t>
  </si>
  <si>
    <t>Drs. A. Nurkidam, M.Hum.</t>
  </si>
  <si>
    <t>Dr. Ahmad S. Rustan, M.Si.</t>
  </si>
  <si>
    <t>PP-26</t>
  </si>
  <si>
    <t>Drs. Ismail Latif, M.M.</t>
  </si>
  <si>
    <t>PP-27</t>
  </si>
  <si>
    <t>Drs. Abu Bakar Juddah M.Pd.</t>
  </si>
  <si>
    <t>PP-28</t>
  </si>
  <si>
    <t>Drs. Abd. Rauf Ibrahim, M.Si.</t>
  </si>
  <si>
    <t>Drs. Muzakkir, M.A.</t>
  </si>
  <si>
    <t>PP-30</t>
  </si>
  <si>
    <t>Drs. Muh. Saleh, M.Ag.</t>
  </si>
  <si>
    <t>PP-31</t>
  </si>
  <si>
    <t>Drs. Anwar, M.Pd.</t>
  </si>
  <si>
    <t>PP-32</t>
  </si>
  <si>
    <t>Drs. Sudirman L, M.H.</t>
  </si>
  <si>
    <t>Drs. H. Abd. Halim K, M.A.</t>
  </si>
  <si>
    <t>PP-34</t>
  </si>
  <si>
    <t>Arqam Majid, S.Pd., M.Pd.</t>
  </si>
  <si>
    <t>PP-35</t>
  </si>
  <si>
    <t>Dr. Uswatun Hasanah, S.Sos., M.Pd.</t>
  </si>
  <si>
    <t>PP-36</t>
  </si>
  <si>
    <t>Dra. Hj. St. Aminah Azis, M.Pd.</t>
  </si>
  <si>
    <t>PP-37</t>
  </si>
  <si>
    <t>Saepudin, S.Ag., M.Pd.</t>
  </si>
  <si>
    <t>PP-38</t>
  </si>
  <si>
    <t>H. Ambo Dalle, S.Ag., M.Pd.</t>
  </si>
  <si>
    <t>PP-39</t>
  </si>
  <si>
    <t>Sudirman Sesse, S.Ag., M.Pd.</t>
  </si>
  <si>
    <t>PP-40</t>
  </si>
  <si>
    <t>Hannani, S.Ag., M.Ag.</t>
  </si>
  <si>
    <t>H. Muh. Iqbal H., M.Ag.</t>
  </si>
  <si>
    <t>PP-42</t>
  </si>
  <si>
    <t>Drs. Amzah Selle, M.Pd.</t>
  </si>
  <si>
    <t>Drs. H. Anwar, M.A.</t>
  </si>
  <si>
    <t>PP-44</t>
  </si>
  <si>
    <t>Hj. Marhani, Lc., M.Ag.</t>
  </si>
  <si>
    <t>Bahtiar, S.Ag., M.A.</t>
  </si>
  <si>
    <t>Dra. Herdah, M.Pd.</t>
  </si>
  <si>
    <t>PP-47</t>
  </si>
  <si>
    <t>Rusnaena, M.Ag.</t>
  </si>
  <si>
    <t>PP-48</t>
  </si>
  <si>
    <t>Musdalifah Muhammadun, M.Ag.</t>
  </si>
  <si>
    <t>Dra. Chadijah Maiding, M.H.</t>
  </si>
  <si>
    <t>PP-50</t>
  </si>
  <si>
    <t>Dra. Rukiah, M.H.</t>
  </si>
  <si>
    <t>PP-51</t>
  </si>
  <si>
    <t>Badruzzaman, S.Ag.</t>
  </si>
  <si>
    <t>Dr. Mahsyar Idris, M.Ag.</t>
  </si>
  <si>
    <t>PP-53</t>
  </si>
  <si>
    <t>Hj. Rusdaya Basri, Lc., M.Ag.</t>
  </si>
  <si>
    <t>PP-54</t>
  </si>
  <si>
    <t>Dra. Hj. Hasnani, M.Hum.</t>
  </si>
  <si>
    <t>PP-55</t>
  </si>
  <si>
    <t>Muh. Jufri, M.Ag.</t>
  </si>
  <si>
    <t>PP-56</t>
  </si>
  <si>
    <t>Drs.M.Nasri Hamang,M.Ag</t>
  </si>
  <si>
    <t>PP-57</t>
  </si>
  <si>
    <t>St. Jamilah Amin, M.Ag</t>
  </si>
  <si>
    <t>PP-58</t>
  </si>
  <si>
    <t>Agus Muchsin, M. Ag</t>
  </si>
  <si>
    <t>PP-59</t>
  </si>
  <si>
    <t>Dr. La Ode Ismail Ahmad, M.Th.I.</t>
  </si>
  <si>
    <t>PP-60</t>
  </si>
  <si>
    <t>Drs. Firman, M.Pd.</t>
  </si>
  <si>
    <t>PP-61</t>
  </si>
  <si>
    <t>Abdul Haris Sunubi, S.S, M.Pd.</t>
  </si>
  <si>
    <t>PP-62</t>
  </si>
  <si>
    <t>Hj. Sitti Asiqah Usman Ali, Lc., M.Th.I.</t>
  </si>
  <si>
    <t>PP-63</t>
  </si>
  <si>
    <t>Magdahalena, M.Hum.</t>
  </si>
  <si>
    <t>PP-64</t>
  </si>
  <si>
    <t>Muh. Sudirman, M.Pd.</t>
  </si>
  <si>
    <t>Drs. H. M. Anwar Zaenong, MA.</t>
  </si>
  <si>
    <t>Dra. Hj. Chadijah Maiding, MH.</t>
  </si>
  <si>
    <t>PP-67</t>
  </si>
  <si>
    <t>H. Abd. Rahman Ambo Masse, M.Ag.</t>
  </si>
  <si>
    <t>PP-68</t>
  </si>
  <si>
    <t>Drs. Moh. Yasin Soumena, M.Pd.</t>
  </si>
  <si>
    <t>PP-69</t>
  </si>
  <si>
    <t>Darmawati, S.Ag., M.Pd.</t>
  </si>
  <si>
    <t>PP-70</t>
  </si>
  <si>
    <t>PP-72</t>
  </si>
  <si>
    <t>PP-73</t>
  </si>
  <si>
    <t>PP-74</t>
  </si>
  <si>
    <t>PP-75</t>
  </si>
  <si>
    <t>PP-76</t>
  </si>
  <si>
    <t>PEMBIMBINGSKRIPSI</t>
  </si>
  <si>
    <t>nim</t>
  </si>
  <si>
    <t>Nama</t>
  </si>
  <si>
    <t>Tempat_lahir</t>
  </si>
  <si>
    <t>tgl_lahir</t>
  </si>
  <si>
    <t>Alamat</t>
  </si>
  <si>
    <t>asal_prop_mhs</t>
  </si>
  <si>
    <t>tgl_masuk</t>
  </si>
  <si>
    <t>tgl_lulus</t>
  </si>
  <si>
    <t>kd_status_aktifitas</t>
  </si>
  <si>
    <t>kd_status_awal</t>
  </si>
  <si>
    <t>sks_diakui_mhs_pindahan</t>
  </si>
  <si>
    <t>nim_asal_pt</t>
  </si>
  <si>
    <t>kd_pt_asal</t>
  </si>
  <si>
    <t>kd_jenjang_asal</t>
  </si>
  <si>
    <t>kd_ps_sebelumnya</t>
  </si>
  <si>
    <t>kd_by_studi</t>
  </si>
  <si>
    <t>kd_pekerjaan</t>
  </si>
  <si>
    <t>nama_t4_kerja_nondosen</t>
  </si>
  <si>
    <t>kd_pt_jika_dosen</t>
  </si>
  <si>
    <t>kd_ps_jika_dosen</t>
  </si>
  <si>
    <t>nidn_promotor</t>
  </si>
  <si>
    <t>nidn_promotor_1</t>
  </si>
  <si>
    <t>nidn_promotor_2</t>
  </si>
  <si>
    <t>nidn_promotor_3</t>
  </si>
  <si>
    <t>nidn_promotor_4</t>
  </si>
  <si>
    <t>telp</t>
  </si>
  <si>
    <t>nohp</t>
  </si>
  <si>
    <t>kd_fakultas</t>
  </si>
  <si>
    <t>kd_jurusan</t>
  </si>
  <si>
    <t>kd_prodi</t>
  </si>
  <si>
    <t>kd_jurusan_pembyrn</t>
  </si>
  <si>
    <t>jenkel</t>
  </si>
  <si>
    <t>shift_mhs</t>
  </si>
  <si>
    <t>NamaBapak</t>
  </si>
  <si>
    <t>PekerjaanBapak</t>
  </si>
  <si>
    <t>NamaIbu</t>
  </si>
  <si>
    <t>PekerjaanIbu</t>
  </si>
  <si>
    <t>AlamatOrtu</t>
  </si>
  <si>
    <t>Telp_Ortu</t>
  </si>
  <si>
    <t>Hp_ortu</t>
  </si>
  <si>
    <t>Aktif</t>
  </si>
  <si>
    <t>angkatan</t>
  </si>
  <si>
    <t>sem_awal_terdaftar</t>
  </si>
  <si>
    <t>batas_studi</t>
  </si>
  <si>
    <t>tahun</t>
  </si>
  <si>
    <t>asal</t>
  </si>
  <si>
    <t>IPS1</t>
  </si>
  <si>
    <t>IPS2</t>
  </si>
  <si>
    <t>IPS3</t>
  </si>
  <si>
    <t>IPS4</t>
  </si>
  <si>
    <t>IPS5</t>
  </si>
  <si>
    <t>IPS6</t>
  </si>
  <si>
    <t>IPS7</t>
  </si>
  <si>
    <t>IPS8</t>
  </si>
  <si>
    <t>IPS9</t>
  </si>
  <si>
    <t>IPS10</t>
  </si>
  <si>
    <t>IPS11</t>
  </si>
  <si>
    <t>IPS12</t>
  </si>
  <si>
    <t>IPS13</t>
  </si>
  <si>
    <t>IPS14</t>
  </si>
  <si>
    <t>IPS15</t>
  </si>
  <si>
    <t>IPS17</t>
  </si>
  <si>
    <t>IPS16</t>
  </si>
  <si>
    <t>IPS18</t>
  </si>
  <si>
    <t>IPS19</t>
  </si>
  <si>
    <t>IPS20</t>
  </si>
  <si>
    <t>tahun_pembayaran</t>
  </si>
  <si>
    <t>tipepembayaran</t>
  </si>
  <si>
    <t>voucher</t>
  </si>
  <si>
    <t>bebaskuliah</t>
  </si>
  <si>
    <t>lulus</t>
  </si>
  <si>
    <t>tgllulus</t>
  </si>
  <si>
    <t>kd_jenjang</t>
  </si>
  <si>
    <t>pendidikanbapak</t>
  </si>
  <si>
    <t>pendidikanibu</t>
  </si>
  <si>
    <t>hobby</t>
  </si>
  <si>
    <t>pin</t>
  </si>
  <si>
    <t>NIM</t>
  </si>
  <si>
    <t>Tahap</t>
  </si>
  <si>
    <t>TglPendaftaran</t>
  </si>
  <si>
    <t>KdJurusan</t>
  </si>
  <si>
    <t>KdProdi</t>
  </si>
  <si>
    <t>TmpLahir</t>
  </si>
  <si>
    <t>IPK</t>
  </si>
  <si>
    <t>Gelar</t>
  </si>
  <si>
    <t>1</t>
  </si>
  <si>
    <t>2</t>
  </si>
  <si>
    <t>MUHAMMAD QITMIR</t>
  </si>
  <si>
    <t>NmJurusan</t>
  </si>
  <si>
    <t>NmProdi</t>
  </si>
  <si>
    <t>Tarbiyah</t>
  </si>
  <si>
    <t xml:space="preserve">KdPPM </t>
  </si>
  <si>
    <t>PPM01</t>
  </si>
  <si>
    <t>PPM02</t>
  </si>
  <si>
    <t>PPM03</t>
  </si>
  <si>
    <t>PPM04</t>
  </si>
  <si>
    <t>PPM05</t>
  </si>
  <si>
    <t>PPM06</t>
  </si>
  <si>
    <t>PPM07</t>
  </si>
  <si>
    <t>PPM08</t>
  </si>
  <si>
    <t>PPM09</t>
  </si>
  <si>
    <t>PPM10</t>
  </si>
  <si>
    <t>PPM11</t>
  </si>
  <si>
    <t>PPM12</t>
  </si>
  <si>
    <t>PPM13</t>
  </si>
  <si>
    <t>PPM14</t>
  </si>
  <si>
    <t>PPM15</t>
  </si>
  <si>
    <t>PPM16</t>
  </si>
  <si>
    <t>PPM17</t>
  </si>
  <si>
    <t>PPM18</t>
  </si>
  <si>
    <t>PPM19</t>
  </si>
  <si>
    <t>PPM20</t>
  </si>
  <si>
    <t>PPM21</t>
  </si>
  <si>
    <t>PPM22</t>
  </si>
  <si>
    <t>PPM23</t>
  </si>
  <si>
    <t>PPM24</t>
  </si>
  <si>
    <t>PPM25</t>
  </si>
  <si>
    <t>PPM26</t>
  </si>
  <si>
    <t>PPM27</t>
  </si>
  <si>
    <t>PPM28</t>
  </si>
  <si>
    <t>PPM29</t>
  </si>
  <si>
    <t>PPM30</t>
  </si>
  <si>
    <t>PPM31</t>
  </si>
  <si>
    <t>PPM32</t>
  </si>
  <si>
    <t>PPM33</t>
  </si>
  <si>
    <t>PPM34</t>
  </si>
  <si>
    <t>PPM35</t>
  </si>
  <si>
    <t>PPM36</t>
  </si>
  <si>
    <t>PPM37</t>
  </si>
  <si>
    <t>PPM38</t>
  </si>
  <si>
    <t>PPM39</t>
  </si>
  <si>
    <t>PPM40</t>
  </si>
  <si>
    <t>PPM41</t>
  </si>
  <si>
    <t>PPM42</t>
  </si>
  <si>
    <t>PPM43</t>
  </si>
  <si>
    <t>PPM44</t>
  </si>
  <si>
    <t>PPM45</t>
  </si>
  <si>
    <t>PPM46</t>
  </si>
  <si>
    <t>PPM47</t>
  </si>
  <si>
    <t>PPM48</t>
  </si>
  <si>
    <t>PPM49</t>
  </si>
  <si>
    <t>PPM50</t>
  </si>
  <si>
    <t>PPM51</t>
  </si>
  <si>
    <t>PPM52</t>
  </si>
  <si>
    <t>PPM53</t>
  </si>
  <si>
    <t>PPM54</t>
  </si>
  <si>
    <t>PPM55</t>
  </si>
  <si>
    <t>PPM56</t>
  </si>
  <si>
    <t>PPM57</t>
  </si>
  <si>
    <t>PPM58</t>
  </si>
  <si>
    <t>PPM59</t>
  </si>
  <si>
    <t>PPM60</t>
  </si>
  <si>
    <t>PPM61</t>
  </si>
  <si>
    <t>PPM62</t>
  </si>
  <si>
    <t>PPM63</t>
  </si>
  <si>
    <t>PPM64</t>
  </si>
  <si>
    <t>PPM65</t>
  </si>
  <si>
    <t>PPM66</t>
  </si>
  <si>
    <t>PPM67</t>
  </si>
  <si>
    <t>PPM68</t>
  </si>
  <si>
    <t>PPM69</t>
  </si>
  <si>
    <t>I</t>
  </si>
  <si>
    <t>II</t>
  </si>
  <si>
    <t>MARNILAH</t>
  </si>
  <si>
    <t>ANDI MUHAMMAD YUSUF</t>
  </si>
  <si>
    <t>Prof. Dr. H. Abd. Rahim Arsyad, M.A.</t>
  </si>
  <si>
    <t>Kaharuddin, S.Ip, M.Hum</t>
  </si>
  <si>
    <t>Jurusan</t>
  </si>
  <si>
    <t>Prodi</t>
  </si>
  <si>
    <t>Jumlah</t>
  </si>
  <si>
    <t>Muzdalifah Muhammadun, M.Ag.</t>
  </si>
  <si>
    <t>KEMENTERIAN AGAMA  R.I.</t>
  </si>
  <si>
    <t>Sekolah Tinggi Agama Islam Negeri ( STAIN ) Parepare</t>
  </si>
  <si>
    <t>( S T A I N ) Parepare</t>
  </si>
  <si>
    <t>Alamat :Jl.Bumi Harapan Soreang Parepare  91132 Tlp. ( 0421) 21307 Fax.24404</t>
  </si>
  <si>
    <t>NAMA</t>
  </si>
  <si>
    <t>NIP. 19640427 198703 1 002</t>
  </si>
  <si>
    <t>SEKOLAH TINGGI AGAMA ISLAM NEGERI (STAIN) PAREPARE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</si>
  <si>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</si>
  <si>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</si>
  <si>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</si>
  <si>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</si>
  <si>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</si>
  <si>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</si>
  <si>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</si>
  <si>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</si>
  <si>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</si>
  <si>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</si>
  <si>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</si>
  <si>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Kode</t>
  </si>
  <si>
    <t>Syari'ah</t>
  </si>
  <si>
    <t>Pendidikan Agama Islam</t>
  </si>
  <si>
    <t>Pendidikan Bahasa Arab</t>
  </si>
  <si>
    <t>Pendidikan Bahasa Inggris</t>
  </si>
  <si>
    <t>Muamalah</t>
  </si>
  <si>
    <t>TTD</t>
  </si>
  <si>
    <t>Photo</t>
  </si>
  <si>
    <t>Konsumsi</t>
  </si>
  <si>
    <t>NAHLIAH</t>
  </si>
  <si>
    <t>Abd. Hamid, S.Kom</t>
  </si>
  <si>
    <t>NoKwitansi</t>
  </si>
  <si>
    <t>Tgl</t>
  </si>
  <si>
    <t>Dr. H. Mukhtar, Lc., M.Th.I.</t>
  </si>
  <si>
    <t>Dr. Andi Maulana, M.Si.</t>
  </si>
  <si>
    <t>Dr. Zainal Said, M.H.</t>
  </si>
  <si>
    <t>Drs. H. Sudirman L, M.H.</t>
  </si>
  <si>
    <t>Dr. M. Nasri Hamang, M.Ag</t>
  </si>
  <si>
    <t>Budiman, M.HI.</t>
  </si>
  <si>
    <t>Dr. Fatmawati, M.Ag.</t>
  </si>
  <si>
    <t>Dr. H. Mahsyar Idris, M.Ag.</t>
  </si>
  <si>
    <t>Abdul Hamid, S.E., M.M.</t>
  </si>
  <si>
    <t>PP-78</t>
  </si>
  <si>
    <t>Syahriyah Semaun, SE.,MM.</t>
  </si>
  <si>
    <t>PP-79</t>
  </si>
  <si>
    <t>PP-80</t>
  </si>
  <si>
    <t>SAFRI</t>
  </si>
  <si>
    <t>PP-81</t>
  </si>
  <si>
    <t>Ramli, S.Ag., M.Sos.I.</t>
  </si>
  <si>
    <t>Iskandar, S.Ag., M.Sos.I.</t>
  </si>
  <si>
    <t>PP-82</t>
  </si>
  <si>
    <t>Wahidin, M.HI.</t>
  </si>
  <si>
    <t>PP-83</t>
  </si>
  <si>
    <t>Rahmawati, S.Ag., M.Ag.</t>
  </si>
  <si>
    <t>Badruzzaman, S.Ag., M.H</t>
  </si>
  <si>
    <t>PP-84</t>
  </si>
  <si>
    <t>Hj. Sunuwati, Lc., M.HI</t>
  </si>
  <si>
    <t>Fikri, S.Ag., M.HI.</t>
  </si>
  <si>
    <t>PP-85</t>
  </si>
  <si>
    <t>Komunikasi dan Penyiaran Islam</t>
  </si>
  <si>
    <t>Bimbingan dan Konseling Islam</t>
  </si>
  <si>
    <t>PP-86</t>
  </si>
  <si>
    <t>Hj. Darmawati, S.Ag., M.Pd.</t>
  </si>
  <si>
    <t>PP-87</t>
  </si>
  <si>
    <t>PP-88</t>
  </si>
  <si>
    <t>Nurhakki, S.Sos., M.Si.</t>
  </si>
  <si>
    <t>PP-89</t>
  </si>
  <si>
    <t>Nurhikmah, S.Sos.I., M.Sos.I.</t>
  </si>
  <si>
    <t>Kajur</t>
  </si>
  <si>
    <t>NIP</t>
  </si>
  <si>
    <t>Akhwal Al-Syakhshiyah</t>
  </si>
  <si>
    <t>NoUrut</t>
  </si>
  <si>
    <t>Semester</t>
  </si>
  <si>
    <t>TglLahir</t>
  </si>
  <si>
    <t>NoTlp</t>
  </si>
  <si>
    <t>JenKel</t>
  </si>
  <si>
    <t>Predikat</t>
  </si>
  <si>
    <t>TglYudisium</t>
  </si>
  <si>
    <t>HariUjian</t>
  </si>
  <si>
    <t>JudulSkripsi</t>
  </si>
  <si>
    <t>KdPP1</t>
  </si>
  <si>
    <t>KdPP2</t>
  </si>
  <si>
    <t>KdPP3</t>
  </si>
  <si>
    <t>KdPP4</t>
  </si>
  <si>
    <t>TglSurat</t>
  </si>
  <si>
    <t>NSP</t>
  </si>
  <si>
    <t>NSU</t>
  </si>
  <si>
    <t>NoSeri</t>
  </si>
  <si>
    <t>KehadiranPP1</t>
  </si>
  <si>
    <t>NmPP1</t>
  </si>
  <si>
    <t>KehadiranPP2</t>
  </si>
  <si>
    <t>NmPP2</t>
  </si>
  <si>
    <t>KehadiranPP3</t>
  </si>
  <si>
    <t>NmPP3</t>
  </si>
  <si>
    <t>KehadiranPP4</t>
  </si>
  <si>
    <t>NmPP4</t>
  </si>
  <si>
    <t>TglYudi</t>
  </si>
  <si>
    <t>Acc</t>
  </si>
  <si>
    <t>KetJur</t>
  </si>
  <si>
    <t>Dr. Ahmad S., Rustan, M.Si.</t>
  </si>
  <si>
    <t>FARIDAH BINTI ABDUL RAUF</t>
  </si>
  <si>
    <t>Ketua Panitia</t>
  </si>
  <si>
    <t>Muh. Jafar, S.Ag., M.A.</t>
  </si>
  <si>
    <t>Parepare, 23 Agustus 2013</t>
  </si>
  <si>
    <t xml:space="preserve">Nama </t>
  </si>
  <si>
    <t>PP I</t>
  </si>
  <si>
    <t>PP II</t>
  </si>
  <si>
    <t>PP III</t>
  </si>
  <si>
    <t>PP IV</t>
  </si>
  <si>
    <t>TAHUN AKADEMIK 2013/2014</t>
  </si>
  <si>
    <t>DAFTAR REKAPITULASI KEHADIRAN PEMBIMBING &amp; PENGUJI MUNAQASYAH TAHAP 1 DAN 2</t>
  </si>
  <si>
    <t>Lampiran : Berita Acara Yudicium</t>
  </si>
  <si>
    <t xml:space="preserve">JURUSAN </t>
  </si>
  <si>
    <t>PRODI</t>
  </si>
  <si>
    <t>PREDIKAT KELULUSAN</t>
  </si>
  <si>
    <t xml:space="preserve">I P K </t>
  </si>
  <si>
    <t>Predikat kelulusan</t>
  </si>
  <si>
    <t>: Dengan Pujian</t>
  </si>
  <si>
    <t>: Sangat Memuaskan</t>
  </si>
  <si>
    <t>2,00 - 2,75</t>
  </si>
  <si>
    <t>: Memuaskan</t>
  </si>
  <si>
    <t>Ket</t>
  </si>
  <si>
    <t>NoAlumni</t>
  </si>
  <si>
    <t>NoIjazah</t>
  </si>
  <si>
    <t>Nim</t>
  </si>
  <si>
    <t>Lahir</t>
  </si>
  <si>
    <t>JurProd</t>
  </si>
  <si>
    <t>GelarAkademik</t>
  </si>
  <si>
    <t>Akta</t>
  </si>
  <si>
    <t>NO_SERI</t>
  </si>
  <si>
    <t>PeJur</t>
  </si>
  <si>
    <t>Nama_Lengkap</t>
  </si>
  <si>
    <t>Jenis_Kelamin</t>
  </si>
  <si>
    <t>Tempat_Lahir</t>
  </si>
  <si>
    <t>Tgl_Lahir</t>
  </si>
  <si>
    <t>Agama</t>
  </si>
  <si>
    <t>Program_Studi</t>
  </si>
  <si>
    <t>Tanggal_Yudisium</t>
  </si>
  <si>
    <t>No_Alumni</t>
  </si>
  <si>
    <t>Judul_Skripsi</t>
  </si>
  <si>
    <t>AdaFhoto</t>
  </si>
  <si>
    <t>No_Ijazah</t>
  </si>
  <si>
    <t>No_seri</t>
  </si>
  <si>
    <t>ITEM</t>
  </si>
  <si>
    <t>HARGA</t>
  </si>
  <si>
    <t>BLANKO IJAZAH &amp; TRANSKIP</t>
  </si>
  <si>
    <t>KETUA STAIN PAREPARE</t>
  </si>
  <si>
    <t>WAKIL KETUA SATU (WAKA I)</t>
  </si>
  <si>
    <t>KEPALA BAGIAN TATA USAHA (KABAG TU)</t>
  </si>
  <si>
    <t>FOTO COPY IJAZAH &amp; TRANSKIP</t>
  </si>
  <si>
    <t>TARBIYAH</t>
  </si>
  <si>
    <t>ADMINISTRASI</t>
  </si>
  <si>
    <t>PENULISAN IJAZAH</t>
  </si>
  <si>
    <t>KEPALA SUB BAGIAN AUAKA</t>
  </si>
  <si>
    <t>KOMUNIDA</t>
  </si>
  <si>
    <t>TOTAL</t>
  </si>
  <si>
    <t>SYARI'AH</t>
  </si>
  <si>
    <t>DAFTAR RINCIAN PENGGUNAAN PEMBAYARA IJAZAH DAN TRANSKIP</t>
  </si>
  <si>
    <t>KETUA JURUSAN</t>
  </si>
  <si>
    <t>TglBayar</t>
  </si>
  <si>
    <t>Lunas</t>
  </si>
  <si>
    <t>Terbilang</t>
  </si>
  <si>
    <t>IJZ03040001</t>
  </si>
  <si>
    <t>IJZ03040002</t>
  </si>
  <si>
    <t>IJZ03040003</t>
  </si>
  <si>
    <t>IJZ03040004</t>
  </si>
  <si>
    <t>IJZ03040005</t>
  </si>
  <si>
    <t>IJZ03040006</t>
  </si>
  <si>
    <t>IJZ03040007</t>
  </si>
  <si>
    <t>IJZ03040008</t>
  </si>
  <si>
    <t>IJZ03040009</t>
  </si>
  <si>
    <t>IJZ03040010</t>
  </si>
  <si>
    <t>No Urut</t>
  </si>
  <si>
    <t>IJZ03040011</t>
  </si>
  <si>
    <t>SALASIA</t>
  </si>
  <si>
    <t>IJZ03040012</t>
  </si>
  <si>
    <t>IJZ03040013</t>
  </si>
  <si>
    <t>IJZ03040014</t>
  </si>
  <si>
    <t>IJZ03040015</t>
  </si>
  <si>
    <t>IJZ03040016</t>
  </si>
  <si>
    <t>IJZ03040017</t>
  </si>
  <si>
    <t>RAHMAT SUMONO NONCI</t>
  </si>
  <si>
    <t>MISHBAHANI</t>
  </si>
  <si>
    <t>IJZ03040018</t>
  </si>
  <si>
    <t>IJZ03040019</t>
  </si>
  <si>
    <t>IJZ03040020</t>
  </si>
  <si>
    <t>IJZ03040021</t>
  </si>
  <si>
    <t>IJZ03040022</t>
  </si>
  <si>
    <t>IJZ03040023</t>
  </si>
  <si>
    <t>IJZ03040024</t>
  </si>
  <si>
    <t>NAILUL FAUZIAH</t>
  </si>
  <si>
    <t>IJZ03040025</t>
  </si>
  <si>
    <t>IJZ03040026</t>
  </si>
  <si>
    <t>IJZ03040027</t>
  </si>
  <si>
    <t>IJZ03040028</t>
  </si>
  <si>
    <t>IJZ03040029</t>
  </si>
  <si>
    <t>IJZ03040030</t>
  </si>
  <si>
    <t>IJZ03040031</t>
  </si>
  <si>
    <t>IJZ03040032</t>
  </si>
  <si>
    <t>HASNAWIA</t>
  </si>
  <si>
    <t>HARUN</t>
  </si>
  <si>
    <t>IJZ03040033</t>
  </si>
  <si>
    <t>IJZ03040034</t>
  </si>
  <si>
    <t>IJZ03040035</t>
  </si>
  <si>
    <t>IJZ03040036</t>
  </si>
  <si>
    <t>IJZ03040037</t>
  </si>
  <si>
    <t>10.1300.197</t>
  </si>
  <si>
    <t>IJZ03040038</t>
  </si>
  <si>
    <t>IJZ03040039</t>
  </si>
  <si>
    <t>SABARIA</t>
  </si>
  <si>
    <t>IJZ03040040</t>
  </si>
  <si>
    <t>IJZ03040041</t>
  </si>
  <si>
    <t>IJZ03040042</t>
  </si>
  <si>
    <t>IJZ03040043</t>
  </si>
  <si>
    <t>IJZ03040044</t>
  </si>
  <si>
    <t>IJZ03040045</t>
  </si>
  <si>
    <t>Dr. Hj. St. Nurhayati Ali, M.Hum.</t>
  </si>
  <si>
    <t>IJZ03040046</t>
  </si>
  <si>
    <t>PP-90</t>
  </si>
  <si>
    <t>IJZ03040047</t>
  </si>
  <si>
    <t>IJZ03040048</t>
  </si>
  <si>
    <t>IJZ03040049</t>
  </si>
  <si>
    <t>IJZ03040050</t>
  </si>
  <si>
    <t>IJZ03040051</t>
  </si>
  <si>
    <t>IJZ03040052</t>
  </si>
  <si>
    <t>Usman, M.Ag.</t>
  </si>
  <si>
    <t>IJZ03040053</t>
  </si>
  <si>
    <t>IJZ03040054</t>
  </si>
  <si>
    <t>IJZ03040055</t>
  </si>
  <si>
    <t>IJZ03040056</t>
  </si>
  <si>
    <t>IJZ03040057</t>
  </si>
  <si>
    <t>IJZ03040058</t>
  </si>
  <si>
    <t>IJZ03040059</t>
  </si>
  <si>
    <t>IJZ03040060</t>
  </si>
  <si>
    <t>IJZ03040061</t>
  </si>
  <si>
    <t>IJZ03040062</t>
  </si>
  <si>
    <t>IJZ03040063</t>
  </si>
  <si>
    <t>IJZ03040064</t>
  </si>
  <si>
    <t>IJZ03040065</t>
  </si>
  <si>
    <t>IJZ03040066</t>
  </si>
  <si>
    <t>IJZ03040067</t>
  </si>
  <si>
    <t>IJZ03040068</t>
  </si>
  <si>
    <t>IJZ03040069</t>
  </si>
  <si>
    <t>IJZ03040070</t>
  </si>
  <si>
    <t>IJZ03040071</t>
  </si>
  <si>
    <t>IJZ03040072</t>
  </si>
  <si>
    <t>IJZ03040073</t>
  </si>
  <si>
    <t>TGL YUDISIUM</t>
  </si>
  <si>
    <t>IJZ03040074</t>
  </si>
  <si>
    <t>IJZ03040075</t>
  </si>
  <si>
    <t>IJZ03040076</t>
  </si>
  <si>
    <t>IJZ03040077</t>
  </si>
  <si>
    <t>IJZ03040078</t>
  </si>
  <si>
    <t>IJZ03040079</t>
  </si>
  <si>
    <t>IJZ03040080</t>
  </si>
  <si>
    <t>IJZ03040081</t>
  </si>
  <si>
    <t>IJZ03040082</t>
  </si>
  <si>
    <t>IJZ03040083</t>
  </si>
  <si>
    <t>IJZ03040084</t>
  </si>
  <si>
    <t>IJZ03040085</t>
  </si>
  <si>
    <t>IJZ03040086</t>
  </si>
  <si>
    <t>IJZ03040087</t>
  </si>
  <si>
    <t>IJZ03040088</t>
  </si>
  <si>
    <t>IJZ03040089</t>
  </si>
  <si>
    <t>3,75 - 4,00</t>
  </si>
  <si>
    <t>2,76 - 3,74</t>
  </si>
  <si>
    <t>Sangat Memuaskan</t>
  </si>
  <si>
    <t>IJZ03040090</t>
  </si>
  <si>
    <t>IJZ03040091</t>
  </si>
  <si>
    <t>IJZ03040092</t>
  </si>
  <si>
    <t>IJZ03040093</t>
  </si>
  <si>
    <t>IJZ03040094</t>
  </si>
  <si>
    <t>IJZ03040095</t>
  </si>
  <si>
    <t>IJZ03040096</t>
  </si>
  <si>
    <t>IJZ03040097</t>
  </si>
  <si>
    <t>IJZ03040098</t>
  </si>
  <si>
    <t>IJZ03040099</t>
  </si>
  <si>
    <t>IJZ03040100</t>
  </si>
  <si>
    <t>IJZ03040101</t>
  </si>
  <si>
    <t>IJZ03040102</t>
  </si>
  <si>
    <t>IJZ03040103</t>
  </si>
  <si>
    <t>IJZ03040104</t>
  </si>
  <si>
    <t>IJZ03040105</t>
  </si>
  <si>
    <t>IJZ03040106</t>
  </si>
  <si>
    <t>Drs. Syarifuddin Tjali, M.Ag.</t>
  </si>
  <si>
    <t>IJZ03040107</t>
  </si>
  <si>
    <t>IJZ03040108</t>
  </si>
  <si>
    <t>Damirah, SE.,MM.</t>
  </si>
  <si>
    <t>IJZ03040109</t>
  </si>
  <si>
    <t>IJZ03040110</t>
  </si>
  <si>
    <t>IJZ03040111</t>
  </si>
  <si>
    <t>10.091.125</t>
  </si>
  <si>
    <t>ABDUL BASID</t>
  </si>
  <si>
    <t>PP-91</t>
  </si>
  <si>
    <t>Muhammad Kamal Zubair, M.Ag.</t>
  </si>
  <si>
    <t>IJZ03040112</t>
  </si>
  <si>
    <t>IJZ03040113</t>
  </si>
  <si>
    <t>IJZ03040114</t>
  </si>
  <si>
    <t>IJZ03040115</t>
  </si>
  <si>
    <t>IJZ03040116</t>
  </si>
  <si>
    <t>IJZ03040117</t>
  </si>
  <si>
    <t>IJZ03040118</t>
  </si>
  <si>
    <t>IJZ03040119</t>
  </si>
  <si>
    <t>IJZ03040120</t>
  </si>
  <si>
    <t>IJZ03040121</t>
  </si>
  <si>
    <t>IJZ03040122</t>
  </si>
  <si>
    <t>IJZ03040123</t>
  </si>
  <si>
    <t>IJZ03040124</t>
  </si>
  <si>
    <t>IJZ03040125</t>
  </si>
  <si>
    <t>IJZ03040126</t>
  </si>
  <si>
    <t>MUHAMMAD IHSAN</t>
  </si>
  <si>
    <t>IJZ03040127</t>
  </si>
  <si>
    <t>IJZ03040128</t>
  </si>
  <si>
    <t>IJZ03040129</t>
  </si>
  <si>
    <t>IJZ03040130</t>
  </si>
  <si>
    <t>IJZ03040131</t>
  </si>
  <si>
    <t>IJZ03040132</t>
  </si>
  <si>
    <t>IJZ03040133</t>
  </si>
  <si>
    <t>Dr. Muhammad Qadaruddin, M.Sos.I.</t>
  </si>
  <si>
    <t>Muh. Sudirman Sesse, S.Ag., M.Pd.</t>
  </si>
  <si>
    <t>Dr. Abdul Halik, S.Ag., M.Pd.I.</t>
  </si>
  <si>
    <t>IJZ03040134</t>
  </si>
  <si>
    <t>IJZ03040135</t>
  </si>
  <si>
    <t>IJZ03040136</t>
  </si>
  <si>
    <t>IJZ03040137</t>
  </si>
  <si>
    <t>IJZ03040138</t>
  </si>
  <si>
    <t>IJZ03040139</t>
  </si>
  <si>
    <t>IJZ03040140</t>
  </si>
  <si>
    <t>IJZ03040141</t>
  </si>
  <si>
    <t>IJZ03040142</t>
  </si>
  <si>
    <t>IJZ03040143</t>
  </si>
  <si>
    <t>IJZ03040144</t>
  </si>
  <si>
    <t>IJZ03040145</t>
  </si>
  <si>
    <t>IJZ03040146</t>
  </si>
  <si>
    <t>IJZ03040147</t>
  </si>
  <si>
    <t>IJZ03040148</t>
  </si>
  <si>
    <t>IJZ03040149</t>
  </si>
  <si>
    <t>IJZ03040150</t>
  </si>
  <si>
    <t>IJZ03040151</t>
  </si>
  <si>
    <t>IJZ03040152</t>
  </si>
  <si>
    <t>IJZ03040153</t>
  </si>
  <si>
    <t>IJZ03040154</t>
  </si>
  <si>
    <t>IJZ03040155</t>
  </si>
  <si>
    <t>IJZ03040156</t>
  </si>
  <si>
    <t>IJZ03040157</t>
  </si>
  <si>
    <t>IJZ03040158</t>
  </si>
  <si>
    <t>IJZ03040159</t>
  </si>
  <si>
    <t>IJZ03040160</t>
  </si>
  <si>
    <t>IJZ03040161</t>
  </si>
  <si>
    <t>IJZ03040162</t>
  </si>
  <si>
    <t>IJZ03040163</t>
  </si>
  <si>
    <t>IJZ03040164</t>
  </si>
  <si>
    <t>IJZ03040165</t>
  </si>
  <si>
    <t>IJZ03040166</t>
  </si>
  <si>
    <t>IJZ03040167</t>
  </si>
  <si>
    <t>IJZ03040168</t>
  </si>
  <si>
    <t>IJZ03040169</t>
  </si>
  <si>
    <t>IJZ03040170</t>
  </si>
  <si>
    <t>IJZ03040171</t>
  </si>
  <si>
    <t>IJZ03040172</t>
  </si>
  <si>
    <t>IJZ03040173</t>
  </si>
  <si>
    <t>IJZ03040174</t>
  </si>
  <si>
    <t>IJZ03040175</t>
  </si>
  <si>
    <t>IJZ03040176</t>
  </si>
  <si>
    <t>IJZ03040177</t>
  </si>
  <si>
    <t>IJZ03040178</t>
  </si>
  <si>
    <t>IJZ03040179</t>
  </si>
  <si>
    <t>IJZ03040180</t>
  </si>
  <si>
    <t>IJZ03040181</t>
  </si>
  <si>
    <t>IJZ03040182</t>
  </si>
  <si>
    <t>IJZ03040183</t>
  </si>
  <si>
    <t>IJZ03040184</t>
  </si>
  <si>
    <t>IJZ03040185</t>
  </si>
  <si>
    <t>IJZ03040186</t>
  </si>
  <si>
    <t>IJZ03040187</t>
  </si>
  <si>
    <t>IJZ03040188</t>
  </si>
  <si>
    <t>Dakom</t>
  </si>
  <si>
    <t>DP</t>
  </si>
  <si>
    <t>MM</t>
  </si>
  <si>
    <t>Kode Jrs</t>
  </si>
  <si>
    <t>IJZ03040189</t>
  </si>
  <si>
    <t>IJZ03040190</t>
  </si>
  <si>
    <t>IJZ03040191</t>
  </si>
  <si>
    <t>IJZ03040192</t>
  </si>
  <si>
    <t>IJZ03040193</t>
  </si>
  <si>
    <t>IJZ03040194</t>
  </si>
  <si>
    <t>IJZ03040195</t>
  </si>
  <si>
    <t>DAFTAR NAMA - NAMA WISUDA-WISUDAWATI JURUSAN TARBIYAH</t>
  </si>
  <si>
    <t>TTL</t>
  </si>
  <si>
    <t>NO2</t>
  </si>
  <si>
    <t>PREDIKAT</t>
  </si>
  <si>
    <t>DAFTAR NAMA - NAMA WISUDAWAN / WISUDAWATI JURUSAN DAKWAH DAN KOMUNIKASI</t>
  </si>
  <si>
    <t>IJZ03040196</t>
  </si>
  <si>
    <t>Dengan Pujian</t>
  </si>
  <si>
    <t>IJZ03040197</t>
  </si>
  <si>
    <t>IJZ03040198</t>
  </si>
  <si>
    <t>IJZ03040199</t>
  </si>
  <si>
    <t>IJZ03040200</t>
  </si>
  <si>
    <t>IJZ03040201</t>
  </si>
  <si>
    <t>IJZ03040202</t>
  </si>
  <si>
    <t>IJZ03040203</t>
  </si>
  <si>
    <t>IJZ03040204</t>
  </si>
  <si>
    <t>IJZ03040205</t>
  </si>
  <si>
    <t>IJZ03040206</t>
  </si>
  <si>
    <t>IJZ03040207</t>
  </si>
  <si>
    <t>IJZ03040208</t>
  </si>
  <si>
    <t>THP1</t>
  </si>
  <si>
    <t>THP2</t>
  </si>
  <si>
    <t>THP3</t>
  </si>
  <si>
    <t>THP4</t>
  </si>
  <si>
    <t>THP5</t>
  </si>
  <si>
    <t>THP6A</t>
  </si>
  <si>
    <t>THP6B</t>
  </si>
  <si>
    <t>THP7</t>
  </si>
  <si>
    <t>THP8</t>
  </si>
  <si>
    <t>THP9</t>
  </si>
  <si>
    <t>THP10</t>
  </si>
  <si>
    <t>THP11</t>
  </si>
  <si>
    <t>THP12</t>
  </si>
  <si>
    <t>THP13</t>
  </si>
  <si>
    <t>THP14</t>
  </si>
  <si>
    <t>THP15</t>
  </si>
  <si>
    <t>JMLH</t>
  </si>
  <si>
    <t>Parepare, 02 April 2014</t>
  </si>
  <si>
    <t xml:space="preserve">Koordinator </t>
  </si>
  <si>
    <t>IJZ03040209</t>
  </si>
  <si>
    <t>IJZ03040210</t>
  </si>
  <si>
    <t>IJZ03040211</t>
  </si>
  <si>
    <t>IJZ03040212</t>
  </si>
  <si>
    <t>IJZ03040213</t>
  </si>
  <si>
    <t>10.3200.005</t>
  </si>
  <si>
    <t>10.1300.150</t>
  </si>
  <si>
    <t>10.1300.154</t>
  </si>
  <si>
    <t>10.3100.015</t>
  </si>
  <si>
    <t>10.1300.059</t>
  </si>
  <si>
    <t>TAHUN AKADEMIK 2014-2015</t>
  </si>
  <si>
    <t>NIP. 197910052006041003</t>
  </si>
  <si>
    <t>Selasa, 12 Agustus 2014</t>
  </si>
  <si>
    <t>10.3200.001</t>
  </si>
  <si>
    <t>10.3200.002</t>
  </si>
  <si>
    <t>10.1100.104</t>
  </si>
  <si>
    <t>10.1100.049</t>
  </si>
  <si>
    <t>10.1100.085</t>
  </si>
  <si>
    <t>10.1100.090</t>
  </si>
  <si>
    <t>10.1100.053</t>
  </si>
  <si>
    <t>10.1200.011</t>
  </si>
  <si>
    <t>10.1300.105</t>
  </si>
  <si>
    <t>10.1100.028</t>
  </si>
  <si>
    <t>10.1300.200</t>
  </si>
  <si>
    <t>10.1300.081</t>
  </si>
  <si>
    <t>PP-92</t>
  </si>
  <si>
    <t>10.1100.039</t>
  </si>
  <si>
    <t>11.1100.133</t>
  </si>
  <si>
    <t>MUHAMMAD TASLIM</t>
  </si>
  <si>
    <t>Selasa, 19 Agustus 2014</t>
  </si>
  <si>
    <t>10.1100.040</t>
  </si>
  <si>
    <t>10.3100.010</t>
  </si>
  <si>
    <t>10.1100.037</t>
  </si>
  <si>
    <t>10.1300.193</t>
  </si>
  <si>
    <t>10.1300.199</t>
  </si>
  <si>
    <t>10.3100.002</t>
  </si>
  <si>
    <t>10.2200.034</t>
  </si>
  <si>
    <t>10.2100.011</t>
  </si>
  <si>
    <t>10.1100.055</t>
  </si>
  <si>
    <t>10.1200.003</t>
  </si>
  <si>
    <t>10.1200.024</t>
  </si>
  <si>
    <t xml:space="preserve">NURJANNA </t>
  </si>
  <si>
    <t>10.1300.149</t>
  </si>
  <si>
    <t>10.1300.130</t>
  </si>
  <si>
    <t>PP-93</t>
  </si>
  <si>
    <t>PP-94</t>
  </si>
  <si>
    <t>10.1200.014</t>
  </si>
  <si>
    <t>10.1200.023</t>
  </si>
  <si>
    <t>10.1300.151</t>
  </si>
  <si>
    <t>PP-95</t>
  </si>
  <si>
    <t>10.1100.066</t>
  </si>
  <si>
    <t>10.1100.062</t>
  </si>
  <si>
    <t>10.1300.003</t>
  </si>
  <si>
    <t>10.1300.027</t>
  </si>
  <si>
    <t>10.1200.020</t>
  </si>
  <si>
    <t>Dakwah dan Komunikasi</t>
  </si>
  <si>
    <t>Syari'ah dan Ekonomi Islam</t>
  </si>
  <si>
    <t>Tarbiyah dan Adab</t>
  </si>
  <si>
    <t>Wisuda</t>
  </si>
  <si>
    <t>MUHAMMAD ALWI</t>
  </si>
  <si>
    <t>10.1300.102</t>
  </si>
  <si>
    <t>10.2200.013</t>
  </si>
  <si>
    <t>10.1300.182</t>
  </si>
  <si>
    <t>10.1100.046</t>
  </si>
  <si>
    <t>10.2200.012</t>
  </si>
  <si>
    <t>10.1300.056</t>
  </si>
  <si>
    <t>10.1100.031</t>
  </si>
  <si>
    <t>10.1100.059</t>
  </si>
  <si>
    <t>10.1300.047</t>
  </si>
  <si>
    <t>Kamis, 6 Nopember 2014</t>
  </si>
  <si>
    <t>10.3200.007</t>
  </si>
  <si>
    <t>10.3200.004</t>
  </si>
  <si>
    <t>10.3100.011</t>
  </si>
  <si>
    <t>10.1300.012</t>
  </si>
  <si>
    <t>10.1300.091</t>
  </si>
  <si>
    <t>10.1300.155</t>
  </si>
  <si>
    <t>10.1300.188</t>
  </si>
  <si>
    <t>10.1100.095</t>
  </si>
  <si>
    <t>10.1100.024</t>
  </si>
  <si>
    <t>10.1100.054</t>
  </si>
  <si>
    <t>10.1100.081</t>
  </si>
  <si>
    <t>Selasa, 11 Nopember 2014</t>
  </si>
  <si>
    <t>10.2200.020</t>
  </si>
  <si>
    <t>10.1300.015</t>
  </si>
  <si>
    <t>10.1100.052</t>
  </si>
  <si>
    <t>10.1200.004</t>
  </si>
  <si>
    <t>PP-96</t>
  </si>
  <si>
    <t>10.093.202</t>
  </si>
  <si>
    <t>SITTI ROHANI</t>
  </si>
  <si>
    <t>10.1100.058</t>
  </si>
  <si>
    <t>10.2100.007</t>
  </si>
  <si>
    <t>10.1300.118</t>
  </si>
  <si>
    <t>10.2200.024</t>
  </si>
  <si>
    <t>10.1100.065</t>
  </si>
  <si>
    <t>10.1100.064</t>
  </si>
  <si>
    <t>10.1100.078</t>
  </si>
  <si>
    <t>10.1100.063</t>
  </si>
  <si>
    <t>10.1300.121</t>
  </si>
  <si>
    <t>Selasa, 9 Desember 2014</t>
  </si>
  <si>
    <t>10.1200.008</t>
  </si>
  <si>
    <t>10.1200.017</t>
  </si>
  <si>
    <t>10.1300.017</t>
  </si>
  <si>
    <t>10.1300.030</t>
  </si>
  <si>
    <t>10.1300.183</t>
  </si>
  <si>
    <t>10.1300.055</t>
  </si>
  <si>
    <t>10.1300.058</t>
  </si>
  <si>
    <t>10.1200.013</t>
  </si>
  <si>
    <t>10.1300.076</t>
  </si>
  <si>
    <t>10.1300.126</t>
  </si>
  <si>
    <t>REZKA MARLIANTI</t>
  </si>
  <si>
    <t>10.1100.076</t>
  </si>
  <si>
    <t>10.1100.003</t>
  </si>
  <si>
    <t>11.1300.158</t>
  </si>
  <si>
    <t>SRY ULANDARI</t>
  </si>
  <si>
    <t>10.1100.072</t>
  </si>
  <si>
    <t>10.1200.009</t>
  </si>
  <si>
    <t>10.1200.019</t>
  </si>
  <si>
    <t>10.1300.071</t>
  </si>
  <si>
    <t>10.1100.057</t>
  </si>
  <si>
    <t>Senin, 22 Desember 2014</t>
  </si>
  <si>
    <t>Selasa, 23 Desember 2014</t>
  </si>
  <si>
    <t>10.2200.022</t>
  </si>
  <si>
    <t>10.1100.030</t>
  </si>
  <si>
    <t>10.1100.004</t>
  </si>
  <si>
    <t>10.1300.088</t>
  </si>
  <si>
    <t>10.1300.098</t>
  </si>
  <si>
    <t>10.1300.153</t>
  </si>
  <si>
    <t>10.1300.128</t>
  </si>
  <si>
    <t>10.1200.001</t>
  </si>
  <si>
    <t>Selasa, 6 Januari 2015</t>
  </si>
  <si>
    <t>10.1100.038</t>
  </si>
  <si>
    <t>PP-97</t>
  </si>
  <si>
    <t>10.2200.031</t>
  </si>
  <si>
    <t>10.2200.038</t>
  </si>
  <si>
    <t>10.2200.054</t>
  </si>
  <si>
    <t>10.1100.060</t>
  </si>
  <si>
    <t>10.1100.121</t>
  </si>
  <si>
    <t>10.1100.088</t>
  </si>
  <si>
    <t>Parepare, 08 Januari 2014</t>
  </si>
  <si>
    <t xml:space="preserve">Koordinator Akademik </t>
  </si>
  <si>
    <t>dan Kemahasiswaan</t>
  </si>
  <si>
    <t>Dr. Abdul Halik, S.Ag.,M.Pd.</t>
  </si>
  <si>
    <t>Daftar Peserta yang telah Yudicium Jurusan Syari'ah &amp; Ekonomi Islam Tahun Akademik 2014-2015</t>
  </si>
  <si>
    <t>10.1100.048</t>
  </si>
  <si>
    <t>10.1300.168</t>
  </si>
  <si>
    <t>10.1300.107</t>
  </si>
  <si>
    <t>10.1300.061</t>
  </si>
  <si>
    <t>10.1300.137</t>
  </si>
  <si>
    <t>RASMAYANA</t>
  </si>
  <si>
    <t>10.3100.003</t>
  </si>
  <si>
    <t>10.1300.033</t>
  </si>
  <si>
    <t>10.1300.016</t>
  </si>
  <si>
    <t>10.1100.086</t>
  </si>
  <si>
    <t>10.1300.143</t>
  </si>
  <si>
    <t>10.3100.005</t>
  </si>
  <si>
    <t>10.1300.108</t>
  </si>
  <si>
    <t>10.2100.013</t>
  </si>
  <si>
    <t>10.1300.111</t>
  </si>
  <si>
    <t>10.1300.080</t>
  </si>
  <si>
    <t>10.1300.013</t>
  </si>
  <si>
    <t>10.1300.136</t>
  </si>
  <si>
    <t>10.1300.052</t>
  </si>
  <si>
    <t>10.1300.094</t>
  </si>
  <si>
    <t>10.2200.029</t>
  </si>
  <si>
    <t>10.1300.063</t>
  </si>
  <si>
    <t>10.1300.019</t>
  </si>
  <si>
    <t>10.1300.104</t>
  </si>
  <si>
    <t>10.2200.019</t>
  </si>
  <si>
    <t>10.1300.087</t>
  </si>
  <si>
    <t>10.1300.060</t>
  </si>
  <si>
    <t>10.1300.114</t>
  </si>
  <si>
    <t>10.1300.190</t>
  </si>
  <si>
    <t>10.3100.004</t>
  </si>
  <si>
    <t>10.2200.003</t>
  </si>
  <si>
    <t>10.1300.092</t>
  </si>
  <si>
    <t>10.1300.116</t>
  </si>
  <si>
    <t>10.2200.047</t>
  </si>
  <si>
    <t>10.1300.145</t>
  </si>
  <si>
    <t>10.1300.048</t>
  </si>
  <si>
    <t>10.1300.170</t>
  </si>
  <si>
    <t>10.1300.134</t>
  </si>
  <si>
    <t>10.1300.037</t>
  </si>
  <si>
    <t>10.1300.046</t>
  </si>
  <si>
    <t>10.1300.152</t>
  </si>
  <si>
    <t>10.1100.042</t>
  </si>
  <si>
    <t>10.1100.073</t>
  </si>
  <si>
    <t>10.1300.179</t>
  </si>
  <si>
    <t>10.1300.090</t>
  </si>
  <si>
    <t>10.1300.120</t>
  </si>
  <si>
    <t>10.2100.012</t>
  </si>
  <si>
    <t>10.1300.133</t>
  </si>
  <si>
    <t>10.1300.157</t>
  </si>
  <si>
    <t>10.1300.002</t>
  </si>
  <si>
    <t>10.1300.148</t>
  </si>
  <si>
    <t>10.1200.012</t>
  </si>
  <si>
    <t>10.2100.014</t>
  </si>
  <si>
    <t>10.3100.008</t>
  </si>
  <si>
    <t>10.1300.074</t>
  </si>
  <si>
    <t>10.1300.172</t>
  </si>
  <si>
    <t>10.1300.067</t>
  </si>
  <si>
    <t>10.1300.115</t>
  </si>
  <si>
    <t>10.1300.023</t>
  </si>
  <si>
    <t>SITTI AMINA</t>
  </si>
  <si>
    <t>SURIAYANI</t>
  </si>
  <si>
    <t>Jumlah Peserta</t>
  </si>
  <si>
    <t>Tanggal Ujian</t>
  </si>
  <si>
    <t>Sabtu, 30 Agustus 2014</t>
  </si>
  <si>
    <t>Komunida</t>
  </si>
  <si>
    <t>REKAPITULASI JUMLAH PESERTA UJIAN MUNAQASYAH</t>
  </si>
  <si>
    <t>Parepare, 24 Desember 2014</t>
  </si>
  <si>
    <t>NURSAMSI</t>
  </si>
  <si>
    <t>HP</t>
  </si>
  <si>
    <t>No Toga</t>
  </si>
  <si>
    <t>No Baju</t>
  </si>
  <si>
    <t>XL</t>
  </si>
  <si>
    <t>Kd Jrs</t>
  </si>
  <si>
    <t>Kd Jkl</t>
  </si>
  <si>
    <t>Kd Prod</t>
  </si>
  <si>
    <t>Jen Kel</t>
  </si>
  <si>
    <t>KD PRODI</t>
  </si>
  <si>
    <t>KD JRS</t>
  </si>
  <si>
    <t>JURUSAN</t>
  </si>
  <si>
    <t>PP-98</t>
  </si>
  <si>
    <t>11.1100.060</t>
  </si>
  <si>
    <t>KHAERUL</t>
  </si>
  <si>
    <t>10.1300.072</t>
  </si>
  <si>
    <t>11.1100.010</t>
  </si>
  <si>
    <t>YUSLINDA</t>
  </si>
  <si>
    <t>10.1300.194</t>
  </si>
  <si>
    <t>10.1300.169</t>
  </si>
  <si>
    <t>10.1300.099</t>
  </si>
  <si>
    <t>10.1100.041</t>
  </si>
  <si>
    <t>10.1300.191</t>
  </si>
  <si>
    <t>10.1300.065</t>
  </si>
  <si>
    <t>10.1300.176</t>
  </si>
  <si>
    <t>11.1100.047</t>
  </si>
  <si>
    <t>10.1100.001</t>
  </si>
  <si>
    <t>10.1100.002</t>
  </si>
  <si>
    <t>10.1100.005</t>
  </si>
  <si>
    <t>10.1100.006</t>
  </si>
  <si>
    <t>10.1100.007</t>
  </si>
  <si>
    <t>10.1100.008</t>
  </si>
  <si>
    <t>10.1100.009</t>
  </si>
  <si>
    <t>10.1100.010</t>
  </si>
  <si>
    <t>10.1100.011</t>
  </si>
  <si>
    <t>10.1100.012</t>
  </si>
  <si>
    <t>10.1100.013</t>
  </si>
  <si>
    <t>10.1100.014</t>
  </si>
  <si>
    <t>10.1100.015</t>
  </si>
  <si>
    <t>10.1100.016</t>
  </si>
  <si>
    <t>10.1100.017</t>
  </si>
  <si>
    <t>10.1100.018</t>
  </si>
  <si>
    <t>10.1100.019</t>
  </si>
  <si>
    <t>10.1100.020</t>
  </si>
  <si>
    <t>10.1100.021</t>
  </si>
  <si>
    <t>10.1100.022</t>
  </si>
  <si>
    <t>10.1100.023</t>
  </si>
  <si>
    <t>10.1100.025</t>
  </si>
  <si>
    <t>10.1100.026</t>
  </si>
  <si>
    <t>10.1100.027</t>
  </si>
  <si>
    <t>JUMIATUL AWALIAH</t>
  </si>
  <si>
    <t>10.1100.029</t>
  </si>
  <si>
    <t>10.1100.032</t>
  </si>
  <si>
    <t>10.1100.033</t>
  </si>
  <si>
    <t>10.1100.034</t>
  </si>
  <si>
    <t>10.1100.035</t>
  </si>
  <si>
    <t>10.1100.036</t>
  </si>
  <si>
    <t>MUH. ILHAM</t>
  </si>
  <si>
    <t>10.1100.043</t>
  </si>
  <si>
    <t>10.1100.044</t>
  </si>
  <si>
    <t>10.1100.045</t>
  </si>
  <si>
    <t>10.1100.047</t>
  </si>
  <si>
    <t>MUSPAINDAH</t>
  </si>
  <si>
    <t>10.1100.050</t>
  </si>
  <si>
    <t>10.1100.051</t>
  </si>
  <si>
    <t>10.1100.056</t>
  </si>
  <si>
    <t>PUTRI RABWA S</t>
  </si>
  <si>
    <t>10.1100.061</t>
  </si>
  <si>
    <t>10.1100.067</t>
  </si>
  <si>
    <t>10.1100.068</t>
  </si>
  <si>
    <t>10.1100.069</t>
  </si>
  <si>
    <t>10.1100.070</t>
  </si>
  <si>
    <t>10.1100.071</t>
  </si>
  <si>
    <t>10.1100.074</t>
  </si>
  <si>
    <t>10.1100.075</t>
  </si>
  <si>
    <t>10.1100.077</t>
  </si>
  <si>
    <t>10.1100.079</t>
  </si>
  <si>
    <t>10.1100.080</t>
  </si>
  <si>
    <t>10.1100.082</t>
  </si>
  <si>
    <t>10.1100.083</t>
  </si>
  <si>
    <t>10.1100.084</t>
  </si>
  <si>
    <t>10.1100.087</t>
  </si>
  <si>
    <t>10.1100.089</t>
  </si>
  <si>
    <t>10.1100.091</t>
  </si>
  <si>
    <t>10.1100.092</t>
  </si>
  <si>
    <t>10.1100.093</t>
  </si>
  <si>
    <t>10.1100.094</t>
  </si>
  <si>
    <t>10.1100.096</t>
  </si>
  <si>
    <t>10.1100.097</t>
  </si>
  <si>
    <t>10.1100.098</t>
  </si>
  <si>
    <t>10.1100.099</t>
  </si>
  <si>
    <t>10.1100.100</t>
  </si>
  <si>
    <t>10.1100.101</t>
  </si>
  <si>
    <t>10.1100.102</t>
  </si>
  <si>
    <t>10.1100.103</t>
  </si>
  <si>
    <t>10.1100.105</t>
  </si>
  <si>
    <t>10.1100.106</t>
  </si>
  <si>
    <t>10.1100.107</t>
  </si>
  <si>
    <t>10.1100.108</t>
  </si>
  <si>
    <t>10.1100.109</t>
  </si>
  <si>
    <t>10.1100.110</t>
  </si>
  <si>
    <t>10.1100.111</t>
  </si>
  <si>
    <t>10.1100.112</t>
  </si>
  <si>
    <t>10.1100.113</t>
  </si>
  <si>
    <t>10.1100.114</t>
  </si>
  <si>
    <t>10.1100.115</t>
  </si>
  <si>
    <t>ZAKINAH</t>
  </si>
  <si>
    <t>10.1100.116</t>
  </si>
  <si>
    <t>10.1100.117</t>
  </si>
  <si>
    <t>10.1100.118</t>
  </si>
  <si>
    <t>10.1100.119</t>
  </si>
  <si>
    <t>10.1100.120</t>
  </si>
  <si>
    <t>10.1100.122</t>
  </si>
  <si>
    <t>ABD. MUHAIMIN</t>
  </si>
  <si>
    <t>10.1100.124</t>
  </si>
  <si>
    <t>UMI HANI</t>
  </si>
  <si>
    <t>10.1100.125</t>
  </si>
  <si>
    <t>10.1100.126</t>
  </si>
  <si>
    <t>MUHAMMAD ARAFAH MANSI</t>
  </si>
  <si>
    <t>10.1200.002</t>
  </si>
  <si>
    <t>10.1200.005</t>
  </si>
  <si>
    <t>10.1200.006</t>
  </si>
  <si>
    <t>10.1200.007</t>
  </si>
  <si>
    <t>MUHAMMAD. SAID</t>
  </si>
  <si>
    <t>10.1200.010</t>
  </si>
  <si>
    <t>RAHMATULLAH</t>
  </si>
  <si>
    <t>10.1200.015</t>
  </si>
  <si>
    <t>10.1200.016</t>
  </si>
  <si>
    <t>UMAR.M</t>
  </si>
  <si>
    <t>10.1200.018</t>
  </si>
  <si>
    <t>10.1200.021</t>
  </si>
  <si>
    <t>10.1200.022</t>
  </si>
  <si>
    <t>NURJANNA S.</t>
  </si>
  <si>
    <t>10.1200.026</t>
  </si>
  <si>
    <t>10.1300.001</t>
  </si>
  <si>
    <t>10.1300.004</t>
  </si>
  <si>
    <t>10.1300.005</t>
  </si>
  <si>
    <t>10.1300.006</t>
  </si>
  <si>
    <t>10.1300.007</t>
  </si>
  <si>
    <t>10.1300.008</t>
  </si>
  <si>
    <t>10.1300.009</t>
  </si>
  <si>
    <t>10.1300.010</t>
  </si>
  <si>
    <t>10.1300.011</t>
  </si>
  <si>
    <t>10.1300.014</t>
  </si>
  <si>
    <t>10.1300.018</t>
  </si>
  <si>
    <t>10.1300.020</t>
  </si>
  <si>
    <t>10.1300.021</t>
  </si>
  <si>
    <t>10.1300.022</t>
  </si>
  <si>
    <t>10.1300.024</t>
  </si>
  <si>
    <t>10.1300.025</t>
  </si>
  <si>
    <t>10.1300.026</t>
  </si>
  <si>
    <t>10.1300.028</t>
  </si>
  <si>
    <t>10.1300.029</t>
  </si>
  <si>
    <t>10.1300.031</t>
  </si>
  <si>
    <t>10.1300.032</t>
  </si>
  <si>
    <t>10.1300.034</t>
  </si>
  <si>
    <t>10.1300.035</t>
  </si>
  <si>
    <t>10.1300.036</t>
  </si>
  <si>
    <t>10.1300.038</t>
  </si>
  <si>
    <t>10.1300.039</t>
  </si>
  <si>
    <t>10.1300.040</t>
  </si>
  <si>
    <t>10.1300.041</t>
  </si>
  <si>
    <t>10.1300.042</t>
  </si>
  <si>
    <t>10.1300.043</t>
  </si>
  <si>
    <t>10.1300.044</t>
  </si>
  <si>
    <t>10.1300.045</t>
  </si>
  <si>
    <t>10.1300.049</t>
  </si>
  <si>
    <t>10.1300.050</t>
  </si>
  <si>
    <t>10.1300.051</t>
  </si>
  <si>
    <t>10.1300.053</t>
  </si>
  <si>
    <t>10.1300.054</t>
  </si>
  <si>
    <t>10.1300.057</t>
  </si>
  <si>
    <t>10.1300.062</t>
  </si>
  <si>
    <t>10.1300.066</t>
  </si>
  <si>
    <t>10.1300.068</t>
  </si>
  <si>
    <t>10.1300.069</t>
  </si>
  <si>
    <t>10.1300.070</t>
  </si>
  <si>
    <t>10.1300.073</t>
  </si>
  <si>
    <t>10.1300.075</t>
  </si>
  <si>
    <t>10.1300.077</t>
  </si>
  <si>
    <t>10.1300.078</t>
  </si>
  <si>
    <t>10.1300.079</t>
  </si>
  <si>
    <t>10.1300.082</t>
  </si>
  <si>
    <t>10.1300.083</t>
  </si>
  <si>
    <t>10.1300.084</t>
  </si>
  <si>
    <t>10.1300.085</t>
  </si>
  <si>
    <t>10.1300.086</t>
  </si>
  <si>
    <t>10.1300.089</t>
  </si>
  <si>
    <t>10.1300.093</t>
  </si>
  <si>
    <t>10.1300.095</t>
  </si>
  <si>
    <t>10.1300.096</t>
  </si>
  <si>
    <t>10.1300.097</t>
  </si>
  <si>
    <t>10.1300.100</t>
  </si>
  <si>
    <t>10.1300.101</t>
  </si>
  <si>
    <t>10.1300.103</t>
  </si>
  <si>
    <t>10.1300.106</t>
  </si>
  <si>
    <t>10.1300.109</t>
  </si>
  <si>
    <t>10.1300.110</t>
  </si>
  <si>
    <t>10.1300.112</t>
  </si>
  <si>
    <t>10.1300.113</t>
  </si>
  <si>
    <t>10.1300.117</t>
  </si>
  <si>
    <t>10.1300.119</t>
  </si>
  <si>
    <t>10.1300.122</t>
  </si>
  <si>
    <t>10.1300.123</t>
  </si>
  <si>
    <t>10.1300.124</t>
  </si>
  <si>
    <t>10.1300.125</t>
  </si>
  <si>
    <t>10.1300.127</t>
  </si>
  <si>
    <t>RHOSIHAN ALBAR A</t>
  </si>
  <si>
    <t>10.1300.129</t>
  </si>
  <si>
    <t>10.1300.131</t>
  </si>
  <si>
    <t>10.1300.132</t>
  </si>
  <si>
    <t>10.1300.135</t>
  </si>
  <si>
    <t>10.1300.138</t>
  </si>
  <si>
    <t>10.1300.139</t>
  </si>
  <si>
    <t>10.1300.140</t>
  </si>
  <si>
    <t>10.1300.141</t>
  </si>
  <si>
    <t>10.1300.142</t>
  </si>
  <si>
    <t>SAKKA RIA M</t>
  </si>
  <si>
    <t>10.1300.144</t>
  </si>
  <si>
    <t>10.1300.146</t>
  </si>
  <si>
    <t>10.1300.147</t>
  </si>
  <si>
    <t>10.1300.156</t>
  </si>
  <si>
    <t>ST. HASMA MIJAYA</t>
  </si>
  <si>
    <t>10.1300.158</t>
  </si>
  <si>
    <t>10.1300.159</t>
  </si>
  <si>
    <t>SURYANI BASRI</t>
  </si>
  <si>
    <t>10.1300.160</t>
  </si>
  <si>
    <t>10.1300.161</t>
  </si>
  <si>
    <t>10.1300.162</t>
  </si>
  <si>
    <t>10.1300.163</t>
  </si>
  <si>
    <t>10.1300.164</t>
  </si>
  <si>
    <t>10.1300.165</t>
  </si>
  <si>
    <t>10.1300.166</t>
  </si>
  <si>
    <t>10.1300.167</t>
  </si>
  <si>
    <t>10.1300.171</t>
  </si>
  <si>
    <t>10.1300.173</t>
  </si>
  <si>
    <t>10.1300.174</t>
  </si>
  <si>
    <t>10.1300.175</t>
  </si>
  <si>
    <t>10.1300.177</t>
  </si>
  <si>
    <t>10.1300.178</t>
  </si>
  <si>
    <t>10.1300.180</t>
  </si>
  <si>
    <t>10.1300.181</t>
  </si>
  <si>
    <t>10.1300.184</t>
  </si>
  <si>
    <t>10.1300.185</t>
  </si>
  <si>
    <t>10.1300.186</t>
  </si>
  <si>
    <t>10.1300.187</t>
  </si>
  <si>
    <t>10.1300.189</t>
  </si>
  <si>
    <t>10.1300.192</t>
  </si>
  <si>
    <t>10.1300.195</t>
  </si>
  <si>
    <t>10.1300.196</t>
  </si>
  <si>
    <t>10.1300.198</t>
  </si>
  <si>
    <t>NURSAIDATUL MAWA</t>
  </si>
  <si>
    <t>10.2100.001</t>
  </si>
  <si>
    <t>10.2100.002</t>
  </si>
  <si>
    <t>10.2100.003</t>
  </si>
  <si>
    <t>10.2100.004</t>
  </si>
  <si>
    <t>10.2100.005</t>
  </si>
  <si>
    <t>10.2100.006</t>
  </si>
  <si>
    <t>10.2100.008</t>
  </si>
  <si>
    <t>10.2100.009</t>
  </si>
  <si>
    <t>10.2100.010</t>
  </si>
  <si>
    <t>10.2100.015</t>
  </si>
  <si>
    <t>10.2100.017</t>
  </si>
  <si>
    <t>10.2100.018</t>
  </si>
  <si>
    <t>10.2200.001</t>
  </si>
  <si>
    <t>10.2200.002</t>
  </si>
  <si>
    <t>10.2200.004</t>
  </si>
  <si>
    <t>10.2200.005</t>
  </si>
  <si>
    <t>10.2200.006</t>
  </si>
  <si>
    <t>10.2200.007</t>
  </si>
  <si>
    <t>10.2200.008</t>
  </si>
  <si>
    <t>10.2200.009</t>
  </si>
  <si>
    <t>10.2200.010</t>
  </si>
  <si>
    <t>10.2200.011</t>
  </si>
  <si>
    <t>10.2200.014</t>
  </si>
  <si>
    <t>10.2200.015</t>
  </si>
  <si>
    <t>10.2200.016</t>
  </si>
  <si>
    <t>10.2200.017</t>
  </si>
  <si>
    <t>10.2200.018</t>
  </si>
  <si>
    <t>10.2200.021</t>
  </si>
  <si>
    <t>10.2200.023</t>
  </si>
  <si>
    <t>10.2200.025</t>
  </si>
  <si>
    <t>10.2200.026</t>
  </si>
  <si>
    <t>10.2200.027</t>
  </si>
  <si>
    <t>10.2200.028</t>
  </si>
  <si>
    <t>MUH. ANSHAR</t>
  </si>
  <si>
    <t>10.2200.030</t>
  </si>
  <si>
    <t>10.2200.032</t>
  </si>
  <si>
    <t>10.2200.033</t>
  </si>
  <si>
    <t>10.2200.035</t>
  </si>
  <si>
    <t>10.2200.036</t>
  </si>
  <si>
    <t>10.2200.037</t>
  </si>
  <si>
    <t>10.2200.039</t>
  </si>
  <si>
    <t>10.2200.040</t>
  </si>
  <si>
    <t>10.2200.041</t>
  </si>
  <si>
    <t>10.2200.042</t>
  </si>
  <si>
    <t>10.2200.043</t>
  </si>
  <si>
    <t>10.2200.044</t>
  </si>
  <si>
    <t>10.2200.045</t>
  </si>
  <si>
    <t>10.2200.046</t>
  </si>
  <si>
    <t>10.2200.048</t>
  </si>
  <si>
    <t>10.2200.049</t>
  </si>
  <si>
    <t>10.2200.050</t>
  </si>
  <si>
    <t>10.2200.051</t>
  </si>
  <si>
    <t>10.2200.052</t>
  </si>
  <si>
    <t>10.2200.053</t>
  </si>
  <si>
    <t>10.2200.055</t>
  </si>
  <si>
    <t>10.3100.001</t>
  </si>
  <si>
    <t>10.3100.006</t>
  </si>
  <si>
    <t>10.3100.007</t>
  </si>
  <si>
    <t>MUHAMMAD  ASBAR</t>
  </si>
  <si>
    <t>10.3100.009</t>
  </si>
  <si>
    <t>10.3100.012</t>
  </si>
  <si>
    <t>10.3100.013</t>
  </si>
  <si>
    <t>10.3100.014</t>
  </si>
  <si>
    <t>10.3100.016</t>
  </si>
  <si>
    <t>10.3100.017</t>
  </si>
  <si>
    <t>10.3200.003</t>
  </si>
  <si>
    <t>10.3200.006</t>
  </si>
  <si>
    <t>10.3200.008</t>
  </si>
  <si>
    <t>11.1100.001</t>
  </si>
  <si>
    <t>SYAKIRA</t>
  </si>
  <si>
    <t>11.1100.002</t>
  </si>
  <si>
    <t>AHMAD SYARIEF</t>
  </si>
  <si>
    <t>11.1100.003</t>
  </si>
  <si>
    <t>FITRIA</t>
  </si>
  <si>
    <t>11.1100.004</t>
  </si>
  <si>
    <t>11.1100.005</t>
  </si>
  <si>
    <t>SINTA REMBA</t>
  </si>
  <si>
    <t>11.1100.006</t>
  </si>
  <si>
    <t>ABDUL RAHIM KARIM</t>
  </si>
  <si>
    <t>11.1100.007</t>
  </si>
  <si>
    <t>VIRGIAWAN UTAMA</t>
  </si>
  <si>
    <t>11.1100.008</t>
  </si>
  <si>
    <t>SITTI FATIMA</t>
  </si>
  <si>
    <t>11.1100.009</t>
  </si>
  <si>
    <t>SITTI HAISAH</t>
  </si>
  <si>
    <t>11.1100.011</t>
  </si>
  <si>
    <t>LATUWO</t>
  </si>
  <si>
    <t>11.1100.012</t>
  </si>
  <si>
    <t>11.1100.013</t>
  </si>
  <si>
    <t>RAJALUDDIN</t>
  </si>
  <si>
    <t>11.1100.014</t>
  </si>
  <si>
    <t>11.1100.015</t>
  </si>
  <si>
    <t>11.1100.016</t>
  </si>
  <si>
    <t>HIJRIYANI</t>
  </si>
  <si>
    <t>11.1100.017</t>
  </si>
  <si>
    <t>11.1100.018</t>
  </si>
  <si>
    <t>11.1100.019</t>
  </si>
  <si>
    <t>11.1100.020</t>
  </si>
  <si>
    <t>HAMINA</t>
  </si>
  <si>
    <t>11.1100.021</t>
  </si>
  <si>
    <t>HASMITA</t>
  </si>
  <si>
    <t>11.1100.022</t>
  </si>
  <si>
    <t>11.1100.023</t>
  </si>
  <si>
    <t>11.1100.024</t>
  </si>
  <si>
    <t>ROSIDHAH ULFA</t>
  </si>
  <si>
    <t>11.1100.025</t>
  </si>
  <si>
    <t>11.1100.026</t>
  </si>
  <si>
    <t>HASDAR BACHTIAR</t>
  </si>
  <si>
    <t>11.1100.027</t>
  </si>
  <si>
    <t>RATNA ARSYAD</t>
  </si>
  <si>
    <t>11.1100.028</t>
  </si>
  <si>
    <t>SITTI MIRANDANA TASIA. K.</t>
  </si>
  <si>
    <t>11.1100.029</t>
  </si>
  <si>
    <t>11.1100.030</t>
  </si>
  <si>
    <t>11.1100.031</t>
  </si>
  <si>
    <t>11.1100.032</t>
  </si>
  <si>
    <t>MAHARANI BURHAN</t>
  </si>
  <si>
    <t>11.1100.033</t>
  </si>
  <si>
    <t>ANDI HERU ANGGARA. M</t>
  </si>
  <si>
    <t>11.1100.034</t>
  </si>
  <si>
    <t>EDI SISWANTO</t>
  </si>
  <si>
    <t>11.1100.035</t>
  </si>
  <si>
    <t>SULASTRI KHAERUDDIN</t>
  </si>
  <si>
    <t>11.1100.036</t>
  </si>
  <si>
    <t>RAHMAWATI HAFID</t>
  </si>
  <si>
    <t>11.1100.037</t>
  </si>
  <si>
    <t>ZULFIAH</t>
  </si>
  <si>
    <t>11.1100.038</t>
  </si>
  <si>
    <t>SADDANG BAKRI</t>
  </si>
  <si>
    <t>11.1100.039</t>
  </si>
  <si>
    <t>AHMAD FAUZI</t>
  </si>
  <si>
    <t>11.1100.040</t>
  </si>
  <si>
    <t>11.1100.041</t>
  </si>
  <si>
    <t>MUHAMMAD HASAN</t>
  </si>
  <si>
    <t>11.1100.042</t>
  </si>
  <si>
    <t>HADRIONO</t>
  </si>
  <si>
    <t>11.1100.043</t>
  </si>
  <si>
    <t>MUHAMMAD IDRIS</t>
  </si>
  <si>
    <t>11.1100.044</t>
  </si>
  <si>
    <t>11.1100.045</t>
  </si>
  <si>
    <t>ASMAN TAJUDDIN</t>
  </si>
  <si>
    <t>11.1100.046</t>
  </si>
  <si>
    <t>MUH. SYUKUR WARU</t>
  </si>
  <si>
    <t>MUH.SAID</t>
  </si>
  <si>
    <t>11.1100.048</t>
  </si>
  <si>
    <t>MUHAMMAD RAHMAN NUR</t>
  </si>
  <si>
    <t>11.1100.049</t>
  </si>
  <si>
    <t>JUNAEDA</t>
  </si>
  <si>
    <t>11.1100.050</t>
  </si>
  <si>
    <t>SINAR</t>
  </si>
  <si>
    <t>11.1100.051</t>
  </si>
  <si>
    <t>MUH. ADNAN</t>
  </si>
  <si>
    <t>11.1100.052</t>
  </si>
  <si>
    <t>ASNI. B</t>
  </si>
  <si>
    <t>11.1100.053</t>
  </si>
  <si>
    <t>RIKA ARDIN</t>
  </si>
  <si>
    <t>11.1100.054</t>
  </si>
  <si>
    <t>11.1100.055</t>
  </si>
  <si>
    <t>SUDARNI</t>
  </si>
  <si>
    <t>11.1100.056</t>
  </si>
  <si>
    <t>HASBI ASSYDDIQ</t>
  </si>
  <si>
    <t>11.1100.057</t>
  </si>
  <si>
    <t>NURVADILLAH BACHTIAR</t>
  </si>
  <si>
    <t>11.1100.058</t>
  </si>
  <si>
    <t>CITRA REZKY</t>
  </si>
  <si>
    <t>11.1100.059</t>
  </si>
  <si>
    <t>11.1100.061</t>
  </si>
  <si>
    <t>RAMAYANA</t>
  </si>
  <si>
    <t>11.1100.062</t>
  </si>
  <si>
    <t>ROHANA</t>
  </si>
  <si>
    <t>11.1100.063</t>
  </si>
  <si>
    <t>11.1100.064</t>
  </si>
  <si>
    <t>SRI WULANDARI</t>
  </si>
  <si>
    <t>11.1100.065</t>
  </si>
  <si>
    <t>SUDARMINI</t>
  </si>
  <si>
    <t>11.1100.066</t>
  </si>
  <si>
    <t>MUH. AFDAL</t>
  </si>
  <si>
    <t>11.1100.067</t>
  </si>
  <si>
    <t>PUTRI SANGKER</t>
  </si>
  <si>
    <t>11.1100.068</t>
  </si>
  <si>
    <t>NUR HIKMAH SAPRIANI</t>
  </si>
  <si>
    <t>11.1100.069</t>
  </si>
  <si>
    <t>11.1100.070</t>
  </si>
  <si>
    <t>SYAMSIDAR BAHAR</t>
  </si>
  <si>
    <t>11.1100.071</t>
  </si>
  <si>
    <t>11.1100.072</t>
  </si>
  <si>
    <t>JUSRIANA</t>
  </si>
  <si>
    <t>11.1100.073</t>
  </si>
  <si>
    <t>SUHAINI</t>
  </si>
  <si>
    <t>11.1100.074</t>
  </si>
  <si>
    <t>AGUSRIADI</t>
  </si>
  <si>
    <t>11.1100.075</t>
  </si>
  <si>
    <t>RAHMANIA TARMUJI</t>
  </si>
  <si>
    <t>11.1100.076</t>
  </si>
  <si>
    <t>11.1100.077</t>
  </si>
  <si>
    <t>NUR RESKI PRASETIA</t>
  </si>
  <si>
    <t>11.1100.078</t>
  </si>
  <si>
    <t>AKMALUDDIN</t>
  </si>
  <si>
    <t>11.1100.079</t>
  </si>
  <si>
    <t>HAJRAH</t>
  </si>
  <si>
    <t>11.1100.080</t>
  </si>
  <si>
    <t>11.1100.081</t>
  </si>
  <si>
    <t>IMADUDDIN</t>
  </si>
  <si>
    <t>11.1100.082</t>
  </si>
  <si>
    <t>YUYUN RESKI UTAMI</t>
  </si>
  <si>
    <t>11.1100.083</t>
  </si>
  <si>
    <t>11.1100.084</t>
  </si>
  <si>
    <t>11.1100.085</t>
  </si>
  <si>
    <t>MUH. LUKMAN</t>
  </si>
  <si>
    <t>11.1100.086</t>
  </si>
  <si>
    <t>RAHMAWATI ABDULLAH</t>
  </si>
  <si>
    <t>11.1100.087</t>
  </si>
  <si>
    <t>ASDAR KILAT H</t>
  </si>
  <si>
    <t>11.1100.088</t>
  </si>
  <si>
    <t>HASNAN F.</t>
  </si>
  <si>
    <t>11.1100.089</t>
  </si>
  <si>
    <t>MUH. NURHASWAD</t>
  </si>
  <si>
    <t>11.1100.090</t>
  </si>
  <si>
    <t>CHAERUNNISA M.</t>
  </si>
  <si>
    <t>11.1100.091</t>
  </si>
  <si>
    <t>AHMAD MUBARAK</t>
  </si>
  <si>
    <t>11.1100.092</t>
  </si>
  <si>
    <t>SURIANTI SYARIFUDDIN</t>
  </si>
  <si>
    <t>11.1100.093</t>
  </si>
  <si>
    <t>RAHMADANI</t>
  </si>
  <si>
    <t>11.1100.094</t>
  </si>
  <si>
    <t>11.1100.095</t>
  </si>
  <si>
    <t>11.1100.096</t>
  </si>
  <si>
    <t>SITTI FATIMAH</t>
  </si>
  <si>
    <t>11.1100.097</t>
  </si>
  <si>
    <t>11.1100.098</t>
  </si>
  <si>
    <t>HARIANI</t>
  </si>
  <si>
    <t>11.1100.099</t>
  </si>
  <si>
    <t>RUSTATI</t>
  </si>
  <si>
    <t>11.1100.100</t>
  </si>
  <si>
    <t>11.1100.101</t>
  </si>
  <si>
    <t>AL ADAWIAH</t>
  </si>
  <si>
    <t>11.1100.102</t>
  </si>
  <si>
    <t>HAIRUL</t>
  </si>
  <si>
    <t>11.1100.103</t>
  </si>
  <si>
    <t>11.1100.104</t>
  </si>
  <si>
    <t>PAHRIL</t>
  </si>
  <si>
    <t>11.1100.105</t>
  </si>
  <si>
    <t>HASMUDDIN</t>
  </si>
  <si>
    <t>11.1100.106</t>
  </si>
  <si>
    <t>11.1100.107</t>
  </si>
  <si>
    <t>11.1100.108</t>
  </si>
  <si>
    <t>HASTATI</t>
  </si>
  <si>
    <t>11.1100.109</t>
  </si>
  <si>
    <t>JAKA SUHERI</t>
  </si>
  <si>
    <t>11.1100.110</t>
  </si>
  <si>
    <t>ASRULLAH</t>
  </si>
  <si>
    <t>11.1100.111</t>
  </si>
  <si>
    <t>11.1100.112</t>
  </si>
  <si>
    <t>RISKA</t>
  </si>
  <si>
    <t>11.1100.113</t>
  </si>
  <si>
    <t>SATTIAR</t>
  </si>
  <si>
    <t>11.1100.114</t>
  </si>
  <si>
    <t>RAHAYU M</t>
  </si>
  <si>
    <t>11.1100.115</t>
  </si>
  <si>
    <t>AHMAD MUBARAK SAMIR</t>
  </si>
  <si>
    <t>11.1100.116</t>
  </si>
  <si>
    <t>11.1100.117</t>
  </si>
  <si>
    <t>A. KARTIKA</t>
  </si>
  <si>
    <t>11.1100.118</t>
  </si>
  <si>
    <t>MUH. IRPAN</t>
  </si>
  <si>
    <t>11.1100.119</t>
  </si>
  <si>
    <t>RUSMADI</t>
  </si>
  <si>
    <t>11.1100.120</t>
  </si>
  <si>
    <t>SAHARIANTI</t>
  </si>
  <si>
    <t>11.1100.121</t>
  </si>
  <si>
    <t>ABD. GAFUR</t>
  </si>
  <si>
    <t>11.1100.122</t>
  </si>
  <si>
    <t>11.1100.123</t>
  </si>
  <si>
    <t>MUH. NUR</t>
  </si>
  <si>
    <t>11.1100.124</t>
  </si>
  <si>
    <t>HUMAERAH</t>
  </si>
  <si>
    <t>11.1100.125</t>
  </si>
  <si>
    <t>MOH. KHAIRUDDIN</t>
  </si>
  <si>
    <t>11.1100.126</t>
  </si>
  <si>
    <t>RESKI SYAHRUL</t>
  </si>
  <si>
    <t>11.1100.127</t>
  </si>
  <si>
    <t>11.1100.128</t>
  </si>
  <si>
    <t>11.1100.129</t>
  </si>
  <si>
    <t>NURSABIL</t>
  </si>
  <si>
    <t>11.1100.130</t>
  </si>
  <si>
    <t>RISMAH</t>
  </si>
  <si>
    <t>11.1100.131</t>
  </si>
  <si>
    <t>MUH. IMRANG</t>
  </si>
  <si>
    <t>11.1100.132</t>
  </si>
  <si>
    <t>11.1100.134</t>
  </si>
  <si>
    <t>NURFIAH PATIROI</t>
  </si>
  <si>
    <t>11.1100.135</t>
  </si>
  <si>
    <t>11.1100.136</t>
  </si>
  <si>
    <t>11.1200.001</t>
  </si>
  <si>
    <t>NASRIADI</t>
  </si>
  <si>
    <t>11.1200.002</t>
  </si>
  <si>
    <t>11.1200.003</t>
  </si>
  <si>
    <t>EKA MUSTIKA</t>
  </si>
  <si>
    <t>11.1200.004</t>
  </si>
  <si>
    <t>11.1200.005</t>
  </si>
  <si>
    <t>DEWI PRATIWI</t>
  </si>
  <si>
    <t>11.1200.006</t>
  </si>
  <si>
    <t>LUKMANUL HAKIM</t>
  </si>
  <si>
    <t>11.1200.007</t>
  </si>
  <si>
    <t>ANAS BANGNGA</t>
  </si>
  <si>
    <t>11.1200.008</t>
  </si>
  <si>
    <t>ABDUL RACHMAT</t>
  </si>
  <si>
    <t>11.1200.009</t>
  </si>
  <si>
    <t>NURUL HASANAH</t>
  </si>
  <si>
    <t>11.1200.010</t>
  </si>
  <si>
    <t>MUH. AIDIL</t>
  </si>
  <si>
    <t>11.1200.011</t>
  </si>
  <si>
    <t>MUH. RIDWAN SETIAWAN</t>
  </si>
  <si>
    <t>11.1200.012</t>
  </si>
  <si>
    <t>MARDEWI</t>
  </si>
  <si>
    <t>11.1200.013</t>
  </si>
  <si>
    <t>MUH. ASWAR LILIN</t>
  </si>
  <si>
    <t>11.1200.014</t>
  </si>
  <si>
    <t>KURNIAH USMAN</t>
  </si>
  <si>
    <t>11.1200.015</t>
  </si>
  <si>
    <t>MUHAMMAD NASIR</t>
  </si>
  <si>
    <t>11.1200.016</t>
  </si>
  <si>
    <t>ERMA LANGKA</t>
  </si>
  <si>
    <t>11.1200.017</t>
  </si>
  <si>
    <t>11.1200.018</t>
  </si>
  <si>
    <t>MARSANI</t>
  </si>
  <si>
    <t>11.1200.019</t>
  </si>
  <si>
    <t>RADIAH</t>
  </si>
  <si>
    <t>11.1200.020</t>
  </si>
  <si>
    <t>11.1200.021</t>
  </si>
  <si>
    <t>11.1200.022</t>
  </si>
  <si>
    <t>NURFITASARI FATTAH</t>
  </si>
  <si>
    <t>11.1200.023</t>
  </si>
  <si>
    <t>11.1200.024</t>
  </si>
  <si>
    <t>11.1200.025</t>
  </si>
  <si>
    <t>PATMASARI DEWI</t>
  </si>
  <si>
    <t>11.1200.026</t>
  </si>
  <si>
    <t>MUH. IKBAL</t>
  </si>
  <si>
    <t>11.1200.027</t>
  </si>
  <si>
    <t>HAMSINAR MAKING</t>
  </si>
  <si>
    <t>11.1200.028</t>
  </si>
  <si>
    <t>NUR AENI</t>
  </si>
  <si>
    <t>11.1200.029</t>
  </si>
  <si>
    <t>HARINA</t>
  </si>
  <si>
    <t>11.1200.030</t>
  </si>
  <si>
    <t>SABRAN</t>
  </si>
  <si>
    <t>11.1200.031</t>
  </si>
  <si>
    <t>11.1200.032</t>
  </si>
  <si>
    <t>RUSNAENI</t>
  </si>
  <si>
    <t>11.1200.033</t>
  </si>
  <si>
    <t>11.1200.034</t>
  </si>
  <si>
    <t>NUR FATIMAH HAMID</t>
  </si>
  <si>
    <t>11.1200.035</t>
  </si>
  <si>
    <t>11.1200.036</t>
  </si>
  <si>
    <t>ZAKINAH. H</t>
  </si>
  <si>
    <t>11.1200.037</t>
  </si>
  <si>
    <t>SITTI HADIJAH</t>
  </si>
  <si>
    <t>11.1200.038</t>
  </si>
  <si>
    <t>FITRI WAHYUNI</t>
  </si>
  <si>
    <t>11.1200.039</t>
  </si>
  <si>
    <t>MURSALIM</t>
  </si>
  <si>
    <t>11.1200.040</t>
  </si>
  <si>
    <t>11.1300.001</t>
  </si>
  <si>
    <t>NURUL KHAERIAH</t>
  </si>
  <si>
    <t>11.1300.002</t>
  </si>
  <si>
    <t>DEWI FIRDAYANI</t>
  </si>
  <si>
    <t>11.1300.003</t>
  </si>
  <si>
    <t>A. TRI PUTRI KUSUMA WARDANI</t>
  </si>
  <si>
    <t>11.1300.004</t>
  </si>
  <si>
    <t>11.1300.005</t>
  </si>
  <si>
    <t>SUARTI</t>
  </si>
  <si>
    <t>11.1300.006</t>
  </si>
  <si>
    <t>MESRAH</t>
  </si>
  <si>
    <t>11.1300.007</t>
  </si>
  <si>
    <t>ITA FARIDA</t>
  </si>
  <si>
    <t>11.1300.008</t>
  </si>
  <si>
    <t xml:space="preserve">IRMA </t>
  </si>
  <si>
    <t>11.1300.009</t>
  </si>
  <si>
    <t>HASNAWATI BINTI ALWI</t>
  </si>
  <si>
    <t>11.1300.010</t>
  </si>
  <si>
    <t>NURHAYATI. S</t>
  </si>
  <si>
    <t>11.1300.011</t>
  </si>
  <si>
    <t>SUHARMAN SYAMSIR</t>
  </si>
  <si>
    <t>11.1300.012</t>
  </si>
  <si>
    <t>11.1300.013</t>
  </si>
  <si>
    <t>SERLY</t>
  </si>
  <si>
    <t>11.1300.014</t>
  </si>
  <si>
    <t>HERNA</t>
  </si>
  <si>
    <t>11.1300.015</t>
  </si>
  <si>
    <t>ASMIANI</t>
  </si>
  <si>
    <t>11.1300.016</t>
  </si>
  <si>
    <t>11.1300.017</t>
  </si>
  <si>
    <t>NINGSI</t>
  </si>
  <si>
    <t>11.1300.018</t>
  </si>
  <si>
    <t>BUHASMI</t>
  </si>
  <si>
    <t>11.1300.019</t>
  </si>
  <si>
    <t>NUR FADILLAH SUKIANA SARI</t>
  </si>
  <si>
    <t>11.1300.020</t>
  </si>
  <si>
    <t>PUTRI PRATIWI</t>
  </si>
  <si>
    <t>11.1300.021</t>
  </si>
  <si>
    <t>11.1300.022</t>
  </si>
  <si>
    <t>11.1300.023</t>
  </si>
  <si>
    <t>HARNITA</t>
  </si>
  <si>
    <t>11.1300.024</t>
  </si>
  <si>
    <t>DESI WULANDARI</t>
  </si>
  <si>
    <t>11.1300.025</t>
  </si>
  <si>
    <t>11.1300.026</t>
  </si>
  <si>
    <t>HASMIAH</t>
  </si>
  <si>
    <t>11.1300.027</t>
  </si>
  <si>
    <t>LILIS HANDAYANI</t>
  </si>
  <si>
    <t>11.1300.028</t>
  </si>
  <si>
    <t>11.1300.029</t>
  </si>
  <si>
    <t>MUH. MUFLICH</t>
  </si>
  <si>
    <t>11.1300.030</t>
  </si>
  <si>
    <t>MARHENI</t>
  </si>
  <si>
    <t>11.1300.031</t>
  </si>
  <si>
    <t>MUH.SHIDIQ</t>
  </si>
  <si>
    <t>11.1300.032</t>
  </si>
  <si>
    <t>SUBADIA</t>
  </si>
  <si>
    <t>11.1300.033</t>
  </si>
  <si>
    <t>ARMAYANTI</t>
  </si>
  <si>
    <t>11.1300.034</t>
  </si>
  <si>
    <t>HENRA SUWITO</t>
  </si>
  <si>
    <t>11.1300.035</t>
  </si>
  <si>
    <t>MUHAMMAD FAISAL</t>
  </si>
  <si>
    <t>11.1300.036</t>
  </si>
  <si>
    <t>MULIYADI KADIR</t>
  </si>
  <si>
    <t>11.1300.037</t>
  </si>
  <si>
    <t>FARIDA JAFAR</t>
  </si>
  <si>
    <t>11.1300.038</t>
  </si>
  <si>
    <t>ANGGRIANI SUNUSI</t>
  </si>
  <si>
    <t>11.1300.039</t>
  </si>
  <si>
    <t>11.1300.040</t>
  </si>
  <si>
    <t>AMMI RAHMI RAMADANI</t>
  </si>
  <si>
    <t>11.1300.041</t>
  </si>
  <si>
    <t>EMALIANA</t>
  </si>
  <si>
    <t>11.1300.042</t>
  </si>
  <si>
    <t>FITRIYANI</t>
  </si>
  <si>
    <t>11.1300.043</t>
  </si>
  <si>
    <t>11.1300.044</t>
  </si>
  <si>
    <t>11.1300.045</t>
  </si>
  <si>
    <t>SULARISKA</t>
  </si>
  <si>
    <t>11.1300.046</t>
  </si>
  <si>
    <t>HERDIYANTO</t>
  </si>
  <si>
    <t>11.1300.047</t>
  </si>
  <si>
    <t>SURIANTO</t>
  </si>
  <si>
    <t>11.1300.048</t>
  </si>
  <si>
    <t>11.1300.049</t>
  </si>
  <si>
    <t>11.1300.050</t>
  </si>
  <si>
    <t>TAHIRA</t>
  </si>
  <si>
    <t>11.1300.051</t>
  </si>
  <si>
    <t>SARIPA</t>
  </si>
  <si>
    <t>11.1300.052</t>
  </si>
  <si>
    <t>SRI RAMADANA</t>
  </si>
  <si>
    <t>11.1300.053</t>
  </si>
  <si>
    <t>MUH. HUSNIL MUBARAK</t>
  </si>
  <si>
    <t>11.1300.054</t>
  </si>
  <si>
    <t>JELLI ANGGRIANA</t>
  </si>
  <si>
    <t>11.1300.055</t>
  </si>
  <si>
    <t>11.1300.056</t>
  </si>
  <si>
    <t>ASMILAH DANI</t>
  </si>
  <si>
    <t>11.1300.057</t>
  </si>
  <si>
    <t>11.1300.058</t>
  </si>
  <si>
    <t>IRMAWANTI</t>
  </si>
  <si>
    <t>11.1300.059</t>
  </si>
  <si>
    <t>KIKI MANDASARI</t>
  </si>
  <si>
    <t>11.1300.060</t>
  </si>
  <si>
    <t>HARIATI</t>
  </si>
  <si>
    <t>11.1300.061</t>
  </si>
  <si>
    <t>11.1300.062</t>
  </si>
  <si>
    <t>MUTIANI</t>
  </si>
  <si>
    <t>11.1300.063</t>
  </si>
  <si>
    <t>RESKI D.</t>
  </si>
  <si>
    <t>11.1300.064</t>
  </si>
  <si>
    <t>11.1300.065</t>
  </si>
  <si>
    <t>NIRWANA NUR</t>
  </si>
  <si>
    <t>11.1300.066</t>
  </si>
  <si>
    <t>ADRIYANI</t>
  </si>
  <si>
    <t>11.1300.067</t>
  </si>
  <si>
    <t>NURHAM</t>
  </si>
  <si>
    <t>11.1300.068</t>
  </si>
  <si>
    <t>11.1300.069</t>
  </si>
  <si>
    <t>11.1300.070</t>
  </si>
  <si>
    <t>11.1300.071</t>
  </si>
  <si>
    <t>ABU SAID</t>
  </si>
  <si>
    <t>11.1300.072</t>
  </si>
  <si>
    <t>SITI HADIJAH</t>
  </si>
  <si>
    <t>11.1300.073</t>
  </si>
  <si>
    <t>MITRA PATIKASARI</t>
  </si>
  <si>
    <t>11.1300.074</t>
  </si>
  <si>
    <t>SUSIANTY</t>
  </si>
  <si>
    <t>11.1300.075</t>
  </si>
  <si>
    <t>ASMERIAH AMIR</t>
  </si>
  <si>
    <t>11.1300.076</t>
  </si>
  <si>
    <t>ANDI PARNIATI AZIS</t>
  </si>
  <si>
    <t>11.1300.077</t>
  </si>
  <si>
    <t>ARDAN</t>
  </si>
  <si>
    <t>11.1300.078</t>
  </si>
  <si>
    <t>11.1300.079</t>
  </si>
  <si>
    <t>USMAWAN</t>
  </si>
  <si>
    <t>11.1300.080</t>
  </si>
  <si>
    <t>FIKRUZZAMAN SALEH</t>
  </si>
  <si>
    <t>11.1300.081</t>
  </si>
  <si>
    <t>A. ABD. AZIZ RIDWAN</t>
  </si>
  <si>
    <t>11.1300.082</t>
  </si>
  <si>
    <t>SISKAWATI</t>
  </si>
  <si>
    <t>11.1300.083</t>
  </si>
  <si>
    <t>HASNIAR</t>
  </si>
  <si>
    <t>11.1300.084</t>
  </si>
  <si>
    <t>NUR HIDAYAH</t>
  </si>
  <si>
    <t>11.1300.085</t>
  </si>
  <si>
    <t>MIATI</t>
  </si>
  <si>
    <t>11.1300.086</t>
  </si>
  <si>
    <t>RAKIL HALIK</t>
  </si>
  <si>
    <t>11.1300.087</t>
  </si>
  <si>
    <t>SINAR K</t>
  </si>
  <si>
    <t>11.1300.088</t>
  </si>
  <si>
    <t>ADRIANTI</t>
  </si>
  <si>
    <t>11.1300.089</t>
  </si>
  <si>
    <t>ALIM AKKAS</t>
  </si>
  <si>
    <t>11.1300.090</t>
  </si>
  <si>
    <t>11.1300.091</t>
  </si>
  <si>
    <t>MUH. HAFID NUR</t>
  </si>
  <si>
    <t>11.1300.092</t>
  </si>
  <si>
    <t>MUTIARA DEWI</t>
  </si>
  <si>
    <t>11.1300.093</t>
  </si>
  <si>
    <t>NURSAKINAH</t>
  </si>
  <si>
    <t>11.1300.094</t>
  </si>
  <si>
    <t>PARHA SYAHRIR</t>
  </si>
  <si>
    <t>11.1300.095</t>
  </si>
  <si>
    <t>SUPARDI</t>
  </si>
  <si>
    <t>11.1300.096</t>
  </si>
  <si>
    <t>11.1300.097</t>
  </si>
  <si>
    <t>RAHMAT AMIRUDDIN</t>
  </si>
  <si>
    <t>11.1300.098</t>
  </si>
  <si>
    <t>SRIWAHYUNI SYARIFUDDIN</t>
  </si>
  <si>
    <t>11.1300.099</t>
  </si>
  <si>
    <t>11.1300.100</t>
  </si>
  <si>
    <t>JUKRIATI TAHANG</t>
  </si>
  <si>
    <t>11.1300.101</t>
  </si>
  <si>
    <t>ALI NURWAFIN</t>
  </si>
  <si>
    <t>11.1300.102</t>
  </si>
  <si>
    <t>RAHMAT FIRNANDA</t>
  </si>
  <si>
    <t>11.1300.103</t>
  </si>
  <si>
    <t>ULFA NILAWATI</t>
  </si>
  <si>
    <t>11.1300.104</t>
  </si>
  <si>
    <t>HELMIATI</t>
  </si>
  <si>
    <t>11.1300.105</t>
  </si>
  <si>
    <t>HERLINAH</t>
  </si>
  <si>
    <t>11.1300.106</t>
  </si>
  <si>
    <t>FUDHI FABRIANTONO</t>
  </si>
  <si>
    <t>11.1300.107</t>
  </si>
  <si>
    <t>SAYUDDIN</t>
  </si>
  <si>
    <t>11.1300.108</t>
  </si>
  <si>
    <t>NURLAN</t>
  </si>
  <si>
    <t>11.1300.109</t>
  </si>
  <si>
    <t>SAIFUL AWAL</t>
  </si>
  <si>
    <t>11.1300.110</t>
  </si>
  <si>
    <t>11.1300.111</t>
  </si>
  <si>
    <t>SULFIANA SUBHAN</t>
  </si>
  <si>
    <t>11.1300.112</t>
  </si>
  <si>
    <t>SARMIATI</t>
  </si>
  <si>
    <t>11.1300.113</t>
  </si>
  <si>
    <t>HARIYATI</t>
  </si>
  <si>
    <t>11.1300.114</t>
  </si>
  <si>
    <t>MUSYAHADATUL FADHLIYAH</t>
  </si>
  <si>
    <t>11.1300.115</t>
  </si>
  <si>
    <t>RUSLINA MANSYUR</t>
  </si>
  <si>
    <t>11.1300.116</t>
  </si>
  <si>
    <t>NUR KAMARIA</t>
  </si>
  <si>
    <t>11.1300.117</t>
  </si>
  <si>
    <t>11.1300.118</t>
  </si>
  <si>
    <t>RAFIDAH BINTI ABD. RAHMAN</t>
  </si>
  <si>
    <t>11.1300.119</t>
  </si>
  <si>
    <t>11.1300.120</t>
  </si>
  <si>
    <t>A. MUH. NUR IKHSAN</t>
  </si>
  <si>
    <t>11.1300.121</t>
  </si>
  <si>
    <t>MAIMUNA</t>
  </si>
  <si>
    <t>11.1300.122</t>
  </si>
  <si>
    <t>SURASNI ANWAR</t>
  </si>
  <si>
    <t>11.1300.123</t>
  </si>
  <si>
    <t>YAYI MINAWARNI</t>
  </si>
  <si>
    <t>11.1300.124</t>
  </si>
  <si>
    <t>MUH. FAISAL H.</t>
  </si>
  <si>
    <t>11.1300.125</t>
  </si>
  <si>
    <t>11.1300.126</t>
  </si>
  <si>
    <t>RADIA</t>
  </si>
  <si>
    <t>11.1300.127</t>
  </si>
  <si>
    <t>NOPIA SUHISTRIA NINGSIH</t>
  </si>
  <si>
    <t>11.1300.128</t>
  </si>
  <si>
    <t>SITI KURNIATI RASAD</t>
  </si>
  <si>
    <t>11.1300.129</t>
  </si>
  <si>
    <t>FITRI PALUSERI</t>
  </si>
  <si>
    <t>11.1300.130</t>
  </si>
  <si>
    <t>11.1300.131</t>
  </si>
  <si>
    <t>HADRIANI RAHMAN</t>
  </si>
  <si>
    <t>11.1300.132</t>
  </si>
  <si>
    <t>SARMILA</t>
  </si>
  <si>
    <t>11.1300.133</t>
  </si>
  <si>
    <t>11.1300.134</t>
  </si>
  <si>
    <t>NUR ASNI</t>
  </si>
  <si>
    <t>11.1300.135</t>
  </si>
  <si>
    <t>JUSMETI</t>
  </si>
  <si>
    <t>11.1300.136</t>
  </si>
  <si>
    <t>11.1300.137</t>
  </si>
  <si>
    <t>SALINA</t>
  </si>
  <si>
    <t>11.1300.138</t>
  </si>
  <si>
    <t>MUH.AWAL WAHID</t>
  </si>
  <si>
    <t>11.1300.139</t>
  </si>
  <si>
    <t>PURNAMASARI</t>
  </si>
  <si>
    <t>11.1300.140</t>
  </si>
  <si>
    <t>RENO</t>
  </si>
  <si>
    <t>11.1300.141</t>
  </si>
  <si>
    <t>DARMAWAN</t>
  </si>
  <si>
    <t>11.1300.142</t>
  </si>
  <si>
    <t>AKRAM</t>
  </si>
  <si>
    <t>11.1300.143</t>
  </si>
  <si>
    <t>11.1300.144</t>
  </si>
  <si>
    <t>DEWI SARTIKA</t>
  </si>
  <si>
    <t>11.1300.145</t>
  </si>
  <si>
    <t>FAISAL ARIFIN</t>
  </si>
  <si>
    <t>11.1300.146</t>
  </si>
  <si>
    <t>11.1300.147</t>
  </si>
  <si>
    <t>ROSNEINI</t>
  </si>
  <si>
    <t>11.1300.148</t>
  </si>
  <si>
    <t>MUHAMMAD ANSAR</t>
  </si>
  <si>
    <t>11.1300.149</t>
  </si>
  <si>
    <t>11.1300.150</t>
  </si>
  <si>
    <t>ISJUNIAR</t>
  </si>
  <si>
    <t>11.1300.151</t>
  </si>
  <si>
    <t>ZURIYANI</t>
  </si>
  <si>
    <t>11.1300.152</t>
  </si>
  <si>
    <t>EDY</t>
  </si>
  <si>
    <t>11.1300.153</t>
  </si>
  <si>
    <t>MUNAWARA</t>
  </si>
  <si>
    <t>11.1300.154</t>
  </si>
  <si>
    <t>RANO</t>
  </si>
  <si>
    <t>11.1300.155</t>
  </si>
  <si>
    <t>AYU ASHARI S</t>
  </si>
  <si>
    <t>11.1300.156</t>
  </si>
  <si>
    <t>11.1300.157</t>
  </si>
  <si>
    <t>ST. MASITA</t>
  </si>
  <si>
    <t>11.1300.159</t>
  </si>
  <si>
    <t>11.1300.160</t>
  </si>
  <si>
    <t>KHAIRIAH MAHBUB</t>
  </si>
  <si>
    <t>11.1300.161</t>
  </si>
  <si>
    <t>11.1300.162</t>
  </si>
  <si>
    <t>MUHTAR M.</t>
  </si>
  <si>
    <t>11.1300.163</t>
  </si>
  <si>
    <t>ANWAR HIDAYAT</t>
  </si>
  <si>
    <t>11.1300.164</t>
  </si>
  <si>
    <t>MUHAMMAD IRSYAD ASIS</t>
  </si>
  <si>
    <t>11.1300.165</t>
  </si>
  <si>
    <t>ASHARI</t>
  </si>
  <si>
    <t>11.1300.166</t>
  </si>
  <si>
    <t>HENRAWANSYAH</t>
  </si>
  <si>
    <t>11.1300.167</t>
  </si>
  <si>
    <t>NUR ARINI SYAHIDA</t>
  </si>
  <si>
    <t>11.1300.168</t>
  </si>
  <si>
    <t>HARIS WIWAHA</t>
  </si>
  <si>
    <t>11.1300.169</t>
  </si>
  <si>
    <t>MURSYIDAH KHAIRAH</t>
  </si>
  <si>
    <t>11.1300.170</t>
  </si>
  <si>
    <t>HARMIA</t>
  </si>
  <si>
    <t>11.1300.171</t>
  </si>
  <si>
    <t>ANDI RAHMADANI</t>
  </si>
  <si>
    <t>11.1300.172</t>
  </si>
  <si>
    <t>NONA BATRI TOJA ISHAK</t>
  </si>
  <si>
    <t>11.1300.173</t>
  </si>
  <si>
    <t>MUH.RISAL</t>
  </si>
  <si>
    <t>11.2100.001</t>
  </si>
  <si>
    <t>JAYAWANTI</t>
  </si>
  <si>
    <t>11.2100.002</t>
  </si>
  <si>
    <t>11.2100.003</t>
  </si>
  <si>
    <t>11.2100.004</t>
  </si>
  <si>
    <t>PUTRI NIRWANA DEWI</t>
  </si>
  <si>
    <t>11.2100.005</t>
  </si>
  <si>
    <t>YUSUF KELANA PUTRA</t>
  </si>
  <si>
    <t>11.2100.006</t>
  </si>
  <si>
    <t>MIFTAHUL IHSAN</t>
  </si>
  <si>
    <t>11.2100.007</t>
  </si>
  <si>
    <t>LALU MUHAMMAD MANSYUR</t>
  </si>
  <si>
    <t>11.2100.008</t>
  </si>
  <si>
    <t>NASRU RAHMAN</t>
  </si>
  <si>
    <t>11.2100.009</t>
  </si>
  <si>
    <t>INDRIYANI INBHAR</t>
  </si>
  <si>
    <t>11.2100.010</t>
  </si>
  <si>
    <t>MUH. YUSUF ALWI</t>
  </si>
  <si>
    <t>11.2100.011</t>
  </si>
  <si>
    <t>A. SELVI ASHARI</t>
  </si>
  <si>
    <t>11.2100.012</t>
  </si>
  <si>
    <t>INDRA HARDI</t>
  </si>
  <si>
    <t>11.2100.013</t>
  </si>
  <si>
    <t>YULIANTI UMAR</t>
  </si>
  <si>
    <t>11.2100.014</t>
  </si>
  <si>
    <t>11.2100.015</t>
  </si>
  <si>
    <t>SRI WAWAN</t>
  </si>
  <si>
    <t>11.2100.016</t>
  </si>
  <si>
    <t>SUHARDI H.</t>
  </si>
  <si>
    <t>11.2100.017</t>
  </si>
  <si>
    <t>SURIANY NUR</t>
  </si>
  <si>
    <t>11.2100.018</t>
  </si>
  <si>
    <t>MUNIKA MUHANI</t>
  </si>
  <si>
    <t>11.2100.019</t>
  </si>
  <si>
    <t>ANDI RIO MAKKULAU WAHYU</t>
  </si>
  <si>
    <t>11.2100.020</t>
  </si>
  <si>
    <t>11.2100.021</t>
  </si>
  <si>
    <t>MINARTI</t>
  </si>
  <si>
    <t>11.2200.001</t>
  </si>
  <si>
    <t>11.2200.002</t>
  </si>
  <si>
    <t>MIRA</t>
  </si>
  <si>
    <t>11.2200.003</t>
  </si>
  <si>
    <t>ROSHITA</t>
  </si>
  <si>
    <t>11.2200.004</t>
  </si>
  <si>
    <t>ANDI RUWAHYUNI HARUM</t>
  </si>
  <si>
    <t>11.2200.005</t>
  </si>
  <si>
    <t>11.2200.006</t>
  </si>
  <si>
    <t>11.2200.007</t>
  </si>
  <si>
    <t>11.2200.008</t>
  </si>
  <si>
    <t>MARIANA</t>
  </si>
  <si>
    <t>11.2200.009</t>
  </si>
  <si>
    <t>ARINI</t>
  </si>
  <si>
    <t>11.2200.010</t>
  </si>
  <si>
    <t>INDRAWANSYAH</t>
  </si>
  <si>
    <t>11.2200.011</t>
  </si>
  <si>
    <t>EDIANTO</t>
  </si>
  <si>
    <t>11.2200.012</t>
  </si>
  <si>
    <t>11.2200.013</t>
  </si>
  <si>
    <t>JUMRA MAJID</t>
  </si>
  <si>
    <t>11.2200.014</t>
  </si>
  <si>
    <t>RAMLAH RAHMAN</t>
  </si>
  <si>
    <t>11.2200.015</t>
  </si>
  <si>
    <t>11.2200.016</t>
  </si>
  <si>
    <t>11.2200.017</t>
  </si>
  <si>
    <t>11.2200.018</t>
  </si>
  <si>
    <t>11.2200.019</t>
  </si>
  <si>
    <t>11.2200.020</t>
  </si>
  <si>
    <t>VIVI SULVIANTI</t>
  </si>
  <si>
    <t>11.2200.021</t>
  </si>
  <si>
    <t>JUSRIYANI</t>
  </si>
  <si>
    <t>11.2200.022</t>
  </si>
  <si>
    <t>ANDI SUCI FEBRYANTI</t>
  </si>
  <si>
    <t>11.2200.023</t>
  </si>
  <si>
    <t>SUTRISMAN</t>
  </si>
  <si>
    <t>11.2200.024</t>
  </si>
  <si>
    <t>SUDARMAN</t>
  </si>
  <si>
    <t>11.2200.025</t>
  </si>
  <si>
    <t>NANMAS</t>
  </si>
  <si>
    <t>11.2200.026</t>
  </si>
  <si>
    <t>ASMIN RASYAK HABIR</t>
  </si>
  <si>
    <t>11.2200.027</t>
  </si>
  <si>
    <t>AL LUKMANUL HAKIM</t>
  </si>
  <si>
    <t>11.2200.028</t>
  </si>
  <si>
    <t>SYARIFAH</t>
  </si>
  <si>
    <t>11.2200.029</t>
  </si>
  <si>
    <t>MASRAWATI</t>
  </si>
  <si>
    <t>11.2200.030</t>
  </si>
  <si>
    <t>AKBAR SYAM</t>
  </si>
  <si>
    <t>11.2200.031</t>
  </si>
  <si>
    <t>11.2200.032</t>
  </si>
  <si>
    <t>RAFIKA EFENDI</t>
  </si>
  <si>
    <t>11.2200.033</t>
  </si>
  <si>
    <t>ZUSANTI</t>
  </si>
  <si>
    <t>11.2200.034</t>
  </si>
  <si>
    <t>11.2200.035</t>
  </si>
  <si>
    <t>11.2200.036</t>
  </si>
  <si>
    <t>11.2200.037</t>
  </si>
  <si>
    <t>KIKIYANTI</t>
  </si>
  <si>
    <t>11.2200.038</t>
  </si>
  <si>
    <t>ST. ASMA AKIN</t>
  </si>
  <si>
    <t>11.2200.039</t>
  </si>
  <si>
    <t>11.2200.040</t>
  </si>
  <si>
    <t>11.2200.041</t>
  </si>
  <si>
    <t>HISYAM</t>
  </si>
  <si>
    <t>11.2200.042</t>
  </si>
  <si>
    <t>NURUL AINUN RASYID</t>
  </si>
  <si>
    <t>11.2200.043</t>
  </si>
  <si>
    <t>SITTI HASRAH</t>
  </si>
  <si>
    <t>11.2200.044</t>
  </si>
  <si>
    <t>11.2200.045</t>
  </si>
  <si>
    <t>11.2200.046</t>
  </si>
  <si>
    <t>NUR AISYAH BAKRI</t>
  </si>
  <si>
    <t>11.2200.047</t>
  </si>
  <si>
    <t>REZKY AMALIA RAHIM</t>
  </si>
  <si>
    <t>11.2200.048</t>
  </si>
  <si>
    <t>RICE</t>
  </si>
  <si>
    <t>11.2200.049</t>
  </si>
  <si>
    <t>NURDEWI</t>
  </si>
  <si>
    <t>11.2200.050</t>
  </si>
  <si>
    <t>MUSTAFIAH</t>
  </si>
  <si>
    <t>11.2200.051</t>
  </si>
  <si>
    <t>EKA LESTARI</t>
  </si>
  <si>
    <t>11.2200.052</t>
  </si>
  <si>
    <t>MASRIANA</t>
  </si>
  <si>
    <t>11.2200.053</t>
  </si>
  <si>
    <t>INDAH RIYANI</t>
  </si>
  <si>
    <t>11.2200.054</t>
  </si>
  <si>
    <t>ASNITA</t>
  </si>
  <si>
    <t>11.2200.055</t>
  </si>
  <si>
    <t>WAHYUNI ULIANI</t>
  </si>
  <si>
    <t>11.2200.056</t>
  </si>
  <si>
    <t>11.2200.057</t>
  </si>
  <si>
    <t>11.2200.058</t>
  </si>
  <si>
    <t>11.2200.059</t>
  </si>
  <si>
    <t>R I K A</t>
  </si>
  <si>
    <t>11.2200.060</t>
  </si>
  <si>
    <t>ASRINA ASRI</t>
  </si>
  <si>
    <t>11.2200.061</t>
  </si>
  <si>
    <t>RATNA SARI</t>
  </si>
  <si>
    <t>11.2200.062</t>
  </si>
  <si>
    <t>RIO ANGGARA</t>
  </si>
  <si>
    <t>11.2200.063</t>
  </si>
  <si>
    <t>UMIYANTI</t>
  </si>
  <si>
    <t>11.2200.064</t>
  </si>
  <si>
    <t>ABD. SALMAN</t>
  </si>
  <si>
    <t>11.2200.065</t>
  </si>
  <si>
    <t>YULIA SABILLA YASSAROH</t>
  </si>
  <si>
    <t>11.2200.066</t>
  </si>
  <si>
    <t>SAKIAMANI SAHARDI</t>
  </si>
  <si>
    <t>11.2200.067</t>
  </si>
  <si>
    <t>SELFIANA</t>
  </si>
  <si>
    <t>11.2200.068</t>
  </si>
  <si>
    <t>MUHAMMAD ASBI</t>
  </si>
  <si>
    <t>11.2200.069</t>
  </si>
  <si>
    <t>SAPRIANI</t>
  </si>
  <si>
    <t>11.2200.070</t>
  </si>
  <si>
    <t>DENI KURNIAH</t>
  </si>
  <si>
    <t>11.2200.071</t>
  </si>
  <si>
    <t>11.2200.072</t>
  </si>
  <si>
    <t>11.2200.073</t>
  </si>
  <si>
    <t>11.2200.074</t>
  </si>
  <si>
    <t>ERNI ILYAS</t>
  </si>
  <si>
    <t>11.2200.075</t>
  </si>
  <si>
    <t>NURSYAMSIA</t>
  </si>
  <si>
    <t>11.2200.076</t>
  </si>
  <si>
    <t>INDRIYANI DM.</t>
  </si>
  <si>
    <t>11.2200.078</t>
  </si>
  <si>
    <t>11.2200.079</t>
  </si>
  <si>
    <t>11.2200.080</t>
  </si>
  <si>
    <t>USNUL FATIMAH</t>
  </si>
  <si>
    <t>11.3100.001</t>
  </si>
  <si>
    <t>11.3100.002</t>
  </si>
  <si>
    <t>ALPIANA SAKKA</t>
  </si>
  <si>
    <t>11.3100.003</t>
  </si>
  <si>
    <t>SAMSU ALAM</t>
  </si>
  <si>
    <t>11.3100.004</t>
  </si>
  <si>
    <t>11.3100.005</t>
  </si>
  <si>
    <t>YULI WULANDARI</t>
  </si>
  <si>
    <t>11.3100.006</t>
  </si>
  <si>
    <t>ARYANTI ARIS</t>
  </si>
  <si>
    <t>11.3100.007</t>
  </si>
  <si>
    <t>11.3100.008</t>
  </si>
  <si>
    <t>SULFIANA RAHMAT</t>
  </si>
  <si>
    <t>11.3100.009</t>
  </si>
  <si>
    <t>MUHAMMAD PARWIN</t>
  </si>
  <si>
    <t>11.3100.010</t>
  </si>
  <si>
    <t>FATEN HAMAMA ALWY</t>
  </si>
  <si>
    <t>11.3100.011</t>
  </si>
  <si>
    <t>YAYAN WIRANATA</t>
  </si>
  <si>
    <t>11.3100.012</t>
  </si>
  <si>
    <t>MUH.HARDI</t>
  </si>
  <si>
    <t>11.3100.013</t>
  </si>
  <si>
    <t>HAMRA</t>
  </si>
  <si>
    <t>11.3100.014</t>
  </si>
  <si>
    <t>ERIK CANDRA</t>
  </si>
  <si>
    <t>11.3100.015</t>
  </si>
  <si>
    <t>ANDI ADYWINATA</t>
  </si>
  <si>
    <t>11.3100.016</t>
  </si>
  <si>
    <t>RIRIN BAYU KERISNA</t>
  </si>
  <si>
    <t>11.3100.017</t>
  </si>
  <si>
    <t>SURIANSYAH</t>
  </si>
  <si>
    <t>11.3100.018</t>
  </si>
  <si>
    <t>11.3100.019</t>
  </si>
  <si>
    <t>SYAMSUL</t>
  </si>
  <si>
    <t>11.3200.001</t>
  </si>
  <si>
    <t>11.3200.002</t>
  </si>
  <si>
    <t>11.3200.003</t>
  </si>
  <si>
    <t>MUH. ADAM</t>
  </si>
  <si>
    <t>11.3200.004</t>
  </si>
  <si>
    <t>IRKASYAD D.</t>
  </si>
  <si>
    <t>11.3200.005</t>
  </si>
  <si>
    <t>11.3200.006</t>
  </si>
  <si>
    <t>SUAIB</t>
  </si>
  <si>
    <t>11.3200.007</t>
  </si>
  <si>
    <t>11.3200.008</t>
  </si>
  <si>
    <t>ASWAR ANAS</t>
  </si>
  <si>
    <t>11.3200.009</t>
  </si>
  <si>
    <t>AHMAD RIFAI</t>
  </si>
  <si>
    <t>11.3200.010</t>
  </si>
  <si>
    <t>MUHAMMAD YUSUF</t>
  </si>
  <si>
    <t>11.3200.011</t>
  </si>
  <si>
    <t>11.3200.012</t>
  </si>
  <si>
    <t>11.3200.013</t>
  </si>
  <si>
    <t>ZULFAJAR NAJIB</t>
  </si>
  <si>
    <t>11.3200.014</t>
  </si>
  <si>
    <t>MUH. SHIDIQ</t>
  </si>
  <si>
    <t>12.1100.001</t>
  </si>
  <si>
    <t>12.1100.002</t>
  </si>
  <si>
    <t>12.1100.003</t>
  </si>
  <si>
    <t>DHINI FITRIASARI</t>
  </si>
  <si>
    <t>12.1100.004</t>
  </si>
  <si>
    <t>ABDULLAH WARU</t>
  </si>
  <si>
    <t>12.1100.005</t>
  </si>
  <si>
    <t>ENDRI SOEPARNO BAKRI</t>
  </si>
  <si>
    <t>12.1100.006</t>
  </si>
  <si>
    <t>ISHAK</t>
  </si>
  <si>
    <t>12.1100.007</t>
  </si>
  <si>
    <t>RESKY LADIANAWATI</t>
  </si>
  <si>
    <t>12.1100.008</t>
  </si>
  <si>
    <t>ANGKI FIRDAYANTI</t>
  </si>
  <si>
    <t>12.1100.009</t>
  </si>
  <si>
    <t>12.1100.010</t>
  </si>
  <si>
    <t>ZULKARNAIN</t>
  </si>
  <si>
    <t>12.1100.011</t>
  </si>
  <si>
    <t>12.1100.012</t>
  </si>
  <si>
    <t>12.1100.013</t>
  </si>
  <si>
    <t>NURHIKMAH SULEMAN</t>
  </si>
  <si>
    <t>12.1100.014</t>
  </si>
  <si>
    <t>CAHAYA MURNI</t>
  </si>
  <si>
    <t>12.1100.015</t>
  </si>
  <si>
    <t>ZULKIPLI B.</t>
  </si>
  <si>
    <t>12.1100.016</t>
  </si>
  <si>
    <t>12.1100.017</t>
  </si>
  <si>
    <t>ABD. RAJAB</t>
  </si>
  <si>
    <t>12.1100.018</t>
  </si>
  <si>
    <t>12.1100.019</t>
  </si>
  <si>
    <t>MASYUNIDA DAMIER</t>
  </si>
  <si>
    <t>12.1100.020</t>
  </si>
  <si>
    <t>ROSMAWATI H</t>
  </si>
  <si>
    <t>12.1100.021</t>
  </si>
  <si>
    <t>UMRIANY</t>
  </si>
  <si>
    <t>12.1100.022</t>
  </si>
  <si>
    <t>ANDI NURUL AULIYAH</t>
  </si>
  <si>
    <t>12.1100.023</t>
  </si>
  <si>
    <t>MUHARNI</t>
  </si>
  <si>
    <t>12.1100.024</t>
  </si>
  <si>
    <t>MUHAMMAD IKHSAN</t>
  </si>
  <si>
    <t>12.1100.025</t>
  </si>
  <si>
    <t>ABDUL SAMAD</t>
  </si>
  <si>
    <t>12.1100.026</t>
  </si>
  <si>
    <t xml:space="preserve">MUSLIMIN B </t>
  </si>
  <si>
    <t>12.1100.027</t>
  </si>
  <si>
    <t>HERMAN M.</t>
  </si>
  <si>
    <t>12.1100.028</t>
  </si>
  <si>
    <t>SUDIRMAN M.</t>
  </si>
  <si>
    <t>12.1100.029</t>
  </si>
  <si>
    <t>NURAINI AMIR</t>
  </si>
  <si>
    <t>12.1100.030</t>
  </si>
  <si>
    <t>12.1100.031</t>
  </si>
  <si>
    <t>12.1100.032</t>
  </si>
  <si>
    <t>EWIT</t>
  </si>
  <si>
    <t>12.1100.033</t>
  </si>
  <si>
    <t>SALMA SAID</t>
  </si>
  <si>
    <t>12.1100.034</t>
  </si>
  <si>
    <t>12.1100.035</t>
  </si>
  <si>
    <t>KASRINA KADIR</t>
  </si>
  <si>
    <t>12.1100.036</t>
  </si>
  <si>
    <t>YULINAR</t>
  </si>
  <si>
    <t>12.1100.037</t>
  </si>
  <si>
    <t>FATHIMA AZZAHRA</t>
  </si>
  <si>
    <t>12.1100.038</t>
  </si>
  <si>
    <t>MUFLIHAH</t>
  </si>
  <si>
    <t>12.1100.039</t>
  </si>
  <si>
    <t>SITTI AMINAH AMIN</t>
  </si>
  <si>
    <t>12.1100.040</t>
  </si>
  <si>
    <t>MUHAMMAD ALIP</t>
  </si>
  <si>
    <t>12.1100.041</t>
  </si>
  <si>
    <t>12.1100.042</t>
  </si>
  <si>
    <t>ABDUL MUIS USMAN</t>
  </si>
  <si>
    <t>12.1100.043</t>
  </si>
  <si>
    <t>12.1100.044</t>
  </si>
  <si>
    <t>12.1100.045</t>
  </si>
  <si>
    <t>HARBIANI</t>
  </si>
  <si>
    <t>12.1100.046</t>
  </si>
  <si>
    <t>AYU YANA</t>
  </si>
  <si>
    <t>12.1100.047</t>
  </si>
  <si>
    <t>KURNIAH</t>
  </si>
  <si>
    <t>12.1100.048</t>
  </si>
  <si>
    <t>12.1100.049</t>
  </si>
  <si>
    <t>IQRA WAHYULIANI</t>
  </si>
  <si>
    <t>12.1100.050</t>
  </si>
  <si>
    <t>MERINA ISMAIL</t>
  </si>
  <si>
    <t>12.1100.051</t>
  </si>
  <si>
    <t>NURHAYANTI</t>
  </si>
  <si>
    <t>12.1100.052</t>
  </si>
  <si>
    <t>12.1100.053</t>
  </si>
  <si>
    <t>12.1100.054</t>
  </si>
  <si>
    <t>MARWAH H. MAHMUD</t>
  </si>
  <si>
    <t>12.1100.055</t>
  </si>
  <si>
    <t>QADRIAH RAHMAN</t>
  </si>
  <si>
    <t>12.1100.056</t>
  </si>
  <si>
    <t>INTAN SRI DEWI</t>
  </si>
  <si>
    <t>12.1100.057</t>
  </si>
  <si>
    <t>HASNIYAH</t>
  </si>
  <si>
    <t>12.1100.058</t>
  </si>
  <si>
    <t>DARMANSYAH</t>
  </si>
  <si>
    <t>12.1100.059</t>
  </si>
  <si>
    <t>12.1100.060</t>
  </si>
  <si>
    <t>12.1100.061</t>
  </si>
  <si>
    <t>12.1100.062</t>
  </si>
  <si>
    <t>12.1100.063</t>
  </si>
  <si>
    <t>JUMLIATI</t>
  </si>
  <si>
    <t>12.1100.064</t>
  </si>
  <si>
    <t>12.1100.065</t>
  </si>
  <si>
    <t>MUZTAFISUL</t>
  </si>
  <si>
    <t>12.1100.066</t>
  </si>
  <si>
    <t>HADARIAH</t>
  </si>
  <si>
    <t>12.1100.067</t>
  </si>
  <si>
    <t>12.1100.068</t>
  </si>
  <si>
    <t>SAFRI AKIB</t>
  </si>
  <si>
    <t>12.1100.069</t>
  </si>
  <si>
    <t xml:space="preserve">HIJRANA </t>
  </si>
  <si>
    <t>12.1100.070</t>
  </si>
  <si>
    <t>ASMA ASHAR</t>
  </si>
  <si>
    <t>12.1100.071</t>
  </si>
  <si>
    <t xml:space="preserve">SUNARDI </t>
  </si>
  <si>
    <t>12.1100.072</t>
  </si>
  <si>
    <t>ST. AJRIANA H.</t>
  </si>
  <si>
    <t>12.1100.073</t>
  </si>
  <si>
    <t>SETIAWAN</t>
  </si>
  <si>
    <t>12.1100.074</t>
  </si>
  <si>
    <t>12.1100.075</t>
  </si>
  <si>
    <t>IMAM FADLI</t>
  </si>
  <si>
    <t>12.1100.076</t>
  </si>
  <si>
    <t>LISNA ALIAS</t>
  </si>
  <si>
    <t>12.1100.077</t>
  </si>
  <si>
    <t>12.1100.078</t>
  </si>
  <si>
    <t>MUHAMMAD IMANUDDIN</t>
  </si>
  <si>
    <t>12.1100.079</t>
  </si>
  <si>
    <t>IRMA BUDI</t>
  </si>
  <si>
    <t>12.1100.080</t>
  </si>
  <si>
    <t>12.1100.081</t>
  </si>
  <si>
    <t>WILDA</t>
  </si>
  <si>
    <t>12.1100.082</t>
  </si>
  <si>
    <t>RAHMAT HIDAYAT</t>
  </si>
  <si>
    <t>12.1100.083</t>
  </si>
  <si>
    <t>12.1100.084</t>
  </si>
  <si>
    <t>12.1100.085</t>
  </si>
  <si>
    <t>INDRA JAYANTI</t>
  </si>
  <si>
    <t>12.1100.086</t>
  </si>
  <si>
    <t>12.1100.087</t>
  </si>
  <si>
    <t>12.1100.088</t>
  </si>
  <si>
    <t>ARHAM SUHEDI</t>
  </si>
  <si>
    <t>12.1100.089</t>
  </si>
  <si>
    <t>DEWI</t>
  </si>
  <si>
    <t>12.1100.090</t>
  </si>
  <si>
    <t>12.1100.091</t>
  </si>
  <si>
    <t>NUR ATIKA</t>
  </si>
  <si>
    <t>12.1100.092</t>
  </si>
  <si>
    <t>12.1100.093</t>
  </si>
  <si>
    <t>SYAHRUL</t>
  </si>
  <si>
    <t>12.1100.094</t>
  </si>
  <si>
    <t>SRI ANDRIANY KASDIR</t>
  </si>
  <si>
    <t>12.1100.095</t>
  </si>
  <si>
    <t xml:space="preserve">NURAINI  </t>
  </si>
  <si>
    <t>12.1100.096</t>
  </si>
  <si>
    <t>NURHASANAH HASAN</t>
  </si>
  <si>
    <t>12.1100.097</t>
  </si>
  <si>
    <t>12.1100.098</t>
  </si>
  <si>
    <t>INTANG</t>
  </si>
  <si>
    <t>12.1100.099</t>
  </si>
  <si>
    <t>12.1100.100</t>
  </si>
  <si>
    <t>12.1100.101</t>
  </si>
  <si>
    <t>MUH. NUR ADNAN</t>
  </si>
  <si>
    <t>12.1100.102</t>
  </si>
  <si>
    <t xml:space="preserve">ASWAN  </t>
  </si>
  <si>
    <t>12.1100.103</t>
  </si>
  <si>
    <t>12.1100.104</t>
  </si>
  <si>
    <t>RUHAENI. R</t>
  </si>
  <si>
    <t>12.1100.105</t>
  </si>
  <si>
    <t>ZULFAH</t>
  </si>
  <si>
    <t>12.1100.106</t>
  </si>
  <si>
    <t>NUR HASNIA</t>
  </si>
  <si>
    <t>12.1100.107</t>
  </si>
  <si>
    <t>12.1100.108</t>
  </si>
  <si>
    <t>TAUFIK TAMLIHAN</t>
  </si>
  <si>
    <t>12.1100.109</t>
  </si>
  <si>
    <t>A. MUH. TAWAKKAL</t>
  </si>
  <si>
    <t>12.1100.110</t>
  </si>
  <si>
    <t>A. MUSTAKIM</t>
  </si>
  <si>
    <t>12.1100.111</t>
  </si>
  <si>
    <t>12.1100.112</t>
  </si>
  <si>
    <t>SARLINA</t>
  </si>
  <si>
    <t>12.1100.113</t>
  </si>
  <si>
    <t>HAEDIR MUKMIN</t>
  </si>
  <si>
    <t>12.1100.114</t>
  </si>
  <si>
    <t>NURUL HIKMAH HUSAIN</t>
  </si>
  <si>
    <t>12.1100.115</t>
  </si>
  <si>
    <t>USWA HAIRANI</t>
  </si>
  <si>
    <t>12.1100.116</t>
  </si>
  <si>
    <t>IRDAH</t>
  </si>
  <si>
    <t>12.1100.117</t>
  </si>
  <si>
    <t>12.1100.118</t>
  </si>
  <si>
    <t>MUH. AKIB</t>
  </si>
  <si>
    <t>12.1100.119</t>
  </si>
  <si>
    <t>AGUSSALIM</t>
  </si>
  <si>
    <t>12.1100.120</t>
  </si>
  <si>
    <t>RISMAN</t>
  </si>
  <si>
    <t>12.1100.121</t>
  </si>
  <si>
    <t>12.1100.122</t>
  </si>
  <si>
    <t>HATIAH</t>
  </si>
  <si>
    <t>12.1100.123</t>
  </si>
  <si>
    <t>12.1100.124</t>
  </si>
  <si>
    <t>12.1100.125</t>
  </si>
  <si>
    <t>MAKBUL BASIR</t>
  </si>
  <si>
    <t>12.1200.001</t>
  </si>
  <si>
    <t>12.1200.002</t>
  </si>
  <si>
    <t>MIMAH</t>
  </si>
  <si>
    <t>12.1200.003</t>
  </si>
  <si>
    <t>PAISAH</t>
  </si>
  <si>
    <t>12.1200.004</t>
  </si>
  <si>
    <t>SAHALIAH</t>
  </si>
  <si>
    <t>12.1200.005</t>
  </si>
  <si>
    <t>12.1200.006</t>
  </si>
  <si>
    <t>ANITA CAHYANI</t>
  </si>
  <si>
    <t>12.1200.007</t>
  </si>
  <si>
    <t>SURTI ARIATI</t>
  </si>
  <si>
    <t>12.1200.008</t>
  </si>
  <si>
    <t>HASNA EMARAMJAYA</t>
  </si>
  <si>
    <t>12.1200.009</t>
  </si>
  <si>
    <t>JUNEDA</t>
  </si>
  <si>
    <t>12.1200.010</t>
  </si>
  <si>
    <t>HASDIANA</t>
  </si>
  <si>
    <t>12.1200.011</t>
  </si>
  <si>
    <t>12.1200.012</t>
  </si>
  <si>
    <t>WAHIDAENI</t>
  </si>
  <si>
    <t>12.1200.013</t>
  </si>
  <si>
    <t>12.1200.014</t>
  </si>
  <si>
    <t>MASDAWIAH</t>
  </si>
  <si>
    <t>12.1200.015</t>
  </si>
  <si>
    <t>MUHAMMAD ANAS IDRIS</t>
  </si>
  <si>
    <t>12.1200.016</t>
  </si>
  <si>
    <t>ASRIANI HARIS</t>
  </si>
  <si>
    <t>12.1200.017</t>
  </si>
  <si>
    <t>ANITAH</t>
  </si>
  <si>
    <t>12.1200.018</t>
  </si>
  <si>
    <t>DIANA</t>
  </si>
  <si>
    <t>12.1200.019</t>
  </si>
  <si>
    <t>IPIANA</t>
  </si>
  <si>
    <t>12.1200.020</t>
  </si>
  <si>
    <t>SITI AMINAH</t>
  </si>
  <si>
    <t>12.1200.021</t>
  </si>
  <si>
    <t>HERIYANTO</t>
  </si>
  <si>
    <t>12.1213.001</t>
  </si>
  <si>
    <t>12.1300.001</t>
  </si>
  <si>
    <t>12.1300.002</t>
  </si>
  <si>
    <t>12.1300.003</t>
  </si>
  <si>
    <t>USWATUN HASANAH</t>
  </si>
  <si>
    <t>12.1300.004</t>
  </si>
  <si>
    <t>HAMIDA</t>
  </si>
  <si>
    <t>12.1300.005</t>
  </si>
  <si>
    <t>ROSMENI</t>
  </si>
  <si>
    <t>12.1300.006</t>
  </si>
  <si>
    <t>WIRYANTI MEDIANA PUTRI</t>
  </si>
  <si>
    <t>12.1300.007</t>
  </si>
  <si>
    <t>ANDI FAISAL</t>
  </si>
  <si>
    <t>12.1300.008</t>
  </si>
  <si>
    <t>NURAFNI AKHMAD</t>
  </si>
  <si>
    <t>12.1300.009</t>
  </si>
  <si>
    <t>12.1300.010</t>
  </si>
  <si>
    <t>12.1300.011</t>
  </si>
  <si>
    <t>INDRA LESMANA</t>
  </si>
  <si>
    <t>12.1300.012</t>
  </si>
  <si>
    <t>SITTI HARDIANTI</t>
  </si>
  <si>
    <t>12.1300.013</t>
  </si>
  <si>
    <t>MUH. KASIM</t>
  </si>
  <si>
    <t>12.1300.014</t>
  </si>
  <si>
    <t>12.1300.015</t>
  </si>
  <si>
    <t>SRI AYU DEWI</t>
  </si>
  <si>
    <t>12.1300.016</t>
  </si>
  <si>
    <t>EKY ELJUM SUMARKINA</t>
  </si>
  <si>
    <t>12.1300.017</t>
  </si>
  <si>
    <t>AGUSTINA</t>
  </si>
  <si>
    <t>12.1300.018</t>
  </si>
  <si>
    <t>12.1300.019</t>
  </si>
  <si>
    <t>MUHAJIRAH IDMAN</t>
  </si>
  <si>
    <t>12.1300.020</t>
  </si>
  <si>
    <t>12.1300.021</t>
  </si>
  <si>
    <t>AYU ASHARI</t>
  </si>
  <si>
    <t>12.1300.022</t>
  </si>
  <si>
    <t>HERMAYANTI</t>
  </si>
  <si>
    <t>12.1300.023</t>
  </si>
  <si>
    <t>DAHIRA LASIRA</t>
  </si>
  <si>
    <t>12.1300.024</t>
  </si>
  <si>
    <t>DEDI</t>
  </si>
  <si>
    <t>12.1300.025</t>
  </si>
  <si>
    <t>KURNIA ILAHI</t>
  </si>
  <si>
    <t>12.1300.026</t>
  </si>
  <si>
    <t>ALFIAH H. SULIMAS</t>
  </si>
  <si>
    <t>12.1300.027</t>
  </si>
  <si>
    <t>EKA SUDIRMAN</t>
  </si>
  <si>
    <t>12.1300.028</t>
  </si>
  <si>
    <t>SURIADI S</t>
  </si>
  <si>
    <t>12.1300.029</t>
  </si>
  <si>
    <t>NISMAWATI</t>
  </si>
  <si>
    <t>12.1300.030</t>
  </si>
  <si>
    <t>12.1300.031</t>
  </si>
  <si>
    <t>RIFALDI MACONG</t>
  </si>
  <si>
    <t>12.1300.032</t>
  </si>
  <si>
    <t>NIZAR</t>
  </si>
  <si>
    <t>12.1300.033</t>
  </si>
  <si>
    <t>ANDI WARNI</t>
  </si>
  <si>
    <t>12.1300.034</t>
  </si>
  <si>
    <t>NURZAMZAM</t>
  </si>
  <si>
    <t>12.1300.035</t>
  </si>
  <si>
    <t>EKA FITRIANI</t>
  </si>
  <si>
    <t>12.1300.036</t>
  </si>
  <si>
    <t>12.1300.037</t>
  </si>
  <si>
    <t>SYAMSINAR</t>
  </si>
  <si>
    <t>12.1300.038</t>
  </si>
  <si>
    <t>SYAMSURYA</t>
  </si>
  <si>
    <t>12.1300.039</t>
  </si>
  <si>
    <t>MASWINTA</t>
  </si>
  <si>
    <t>12.1300.040</t>
  </si>
  <si>
    <t>IHSAN</t>
  </si>
  <si>
    <t>12.1300.041</t>
  </si>
  <si>
    <t>12.1300.042</t>
  </si>
  <si>
    <t>NASLI. P</t>
  </si>
  <si>
    <t>12.1300.043</t>
  </si>
  <si>
    <t>NUR FITRI AMALIA</t>
  </si>
  <si>
    <t>12.1300.044</t>
  </si>
  <si>
    <t>MUSLIHATUL KHAIR</t>
  </si>
  <si>
    <t>12.1300.045</t>
  </si>
  <si>
    <t>ASRINA</t>
  </si>
  <si>
    <t>12.1300.046</t>
  </si>
  <si>
    <t>DEVI RATMEYLIA</t>
  </si>
  <si>
    <t>12.1300.047</t>
  </si>
  <si>
    <t>SITTI MASITHAH</t>
  </si>
  <si>
    <t>12.1300.048</t>
  </si>
  <si>
    <t>MARLINA SYAMSIR</t>
  </si>
  <si>
    <t>12.1300.049</t>
  </si>
  <si>
    <t>RIZKI UTAMI</t>
  </si>
  <si>
    <t>12.1300.050</t>
  </si>
  <si>
    <t>12.1300.051</t>
  </si>
  <si>
    <t>HERMI</t>
  </si>
  <si>
    <t>12.1300.052</t>
  </si>
  <si>
    <t>RISKA ANDAYANI</t>
  </si>
  <si>
    <t>12.1300.053</t>
  </si>
  <si>
    <t>APPEANI</t>
  </si>
  <si>
    <t>12.1300.054</t>
  </si>
  <si>
    <t>MULYANA RAHMA</t>
  </si>
  <si>
    <t>12.1300.055</t>
  </si>
  <si>
    <t>DAHARIAH</t>
  </si>
  <si>
    <t>12.1300.056</t>
  </si>
  <si>
    <t>HIKMAYANI HADANING</t>
  </si>
  <si>
    <t>12.1300.057</t>
  </si>
  <si>
    <t>NUR AISAH</t>
  </si>
  <si>
    <t>12.1300.058</t>
  </si>
  <si>
    <t>12.1300.059</t>
  </si>
  <si>
    <t>RIA SAFITRI</t>
  </si>
  <si>
    <t>12.1300.060</t>
  </si>
  <si>
    <t>ASWAN DARMAWAN</t>
  </si>
  <si>
    <t>12.1300.061</t>
  </si>
  <si>
    <t>UDI SALMAN</t>
  </si>
  <si>
    <t>12.1300.062</t>
  </si>
  <si>
    <t>IRWANSYAH</t>
  </si>
  <si>
    <t>12.1300.063</t>
  </si>
  <si>
    <t>SAPARUDDIN</t>
  </si>
  <si>
    <t>12.1300.064</t>
  </si>
  <si>
    <t>12.1300.065</t>
  </si>
  <si>
    <t>MUSYARRAFAH</t>
  </si>
  <si>
    <t>12.1300.066</t>
  </si>
  <si>
    <t>12.1300.067</t>
  </si>
  <si>
    <t>12.1300.068</t>
  </si>
  <si>
    <t>12.1300.069</t>
  </si>
  <si>
    <t>12.1300.070</t>
  </si>
  <si>
    <t>SRI RATNASARI</t>
  </si>
  <si>
    <t>12.1300.071</t>
  </si>
  <si>
    <t>ERDAWATI</t>
  </si>
  <si>
    <t>12.1300.072</t>
  </si>
  <si>
    <t>12.1300.073</t>
  </si>
  <si>
    <t>12.1300.074</t>
  </si>
  <si>
    <t>12.1300.075</t>
  </si>
  <si>
    <t>ALIYAH CARMILAH KASMAN</t>
  </si>
  <si>
    <t>12.1300.076</t>
  </si>
  <si>
    <t>12.1300.077</t>
  </si>
  <si>
    <t>RISMAWATI B.</t>
  </si>
  <si>
    <t>12.1300.078</t>
  </si>
  <si>
    <t>RUSWANDI</t>
  </si>
  <si>
    <t>12.1300.079</t>
  </si>
  <si>
    <t>12.1300.080</t>
  </si>
  <si>
    <t>SURIANTI. S.</t>
  </si>
  <si>
    <t>12.1300.081</t>
  </si>
  <si>
    <t>12.1300.082</t>
  </si>
  <si>
    <t>NUR ILMIA SYAM</t>
  </si>
  <si>
    <t>12.1300.083</t>
  </si>
  <si>
    <t>12.1300.084</t>
  </si>
  <si>
    <t>ELMI AZIS</t>
  </si>
  <si>
    <t>12.1300.085</t>
  </si>
  <si>
    <t>12.1300.086</t>
  </si>
  <si>
    <t>12.1300.087</t>
  </si>
  <si>
    <t>12.1300.088</t>
  </si>
  <si>
    <t>NASTI</t>
  </si>
  <si>
    <t>12.1300.089</t>
  </si>
  <si>
    <t>KHAIDIR AMIN</t>
  </si>
  <si>
    <t>12.1300.090</t>
  </si>
  <si>
    <t>IRMAHANI</t>
  </si>
  <si>
    <t>12.1300.091</t>
  </si>
  <si>
    <t>NASIRAH</t>
  </si>
  <si>
    <t>12.1300.092</t>
  </si>
  <si>
    <t>ASRIYANTY SR.</t>
  </si>
  <si>
    <t>12.1300.093</t>
  </si>
  <si>
    <t>12.1300.094</t>
  </si>
  <si>
    <t>RIAN SAPUTRI</t>
  </si>
  <si>
    <t>12.1300.095</t>
  </si>
  <si>
    <t>AWALUDDIN</t>
  </si>
  <si>
    <t>12.1300.096</t>
  </si>
  <si>
    <t>ANDI INDAH RAYA</t>
  </si>
  <si>
    <t>12.1300.097</t>
  </si>
  <si>
    <t>VERADHILLA BASRIE ABBAS</t>
  </si>
  <si>
    <t>12.1300.098</t>
  </si>
  <si>
    <t>JASMAN PALUASI</t>
  </si>
  <si>
    <t>12.1300.099</t>
  </si>
  <si>
    <t>NURHAMIDAH</t>
  </si>
  <si>
    <t>12.1300.100</t>
  </si>
  <si>
    <t>12.1300.101</t>
  </si>
  <si>
    <t>HADI ARIF</t>
  </si>
  <si>
    <t>12.1300.102</t>
  </si>
  <si>
    <t>12.1300.103</t>
  </si>
  <si>
    <t>UMMI KALSUM</t>
  </si>
  <si>
    <t>12.1300.104</t>
  </si>
  <si>
    <t>HASRIANA ANGGRENI</t>
  </si>
  <si>
    <t>SYAMSUL H.</t>
  </si>
  <si>
    <t>12.1300.106</t>
  </si>
  <si>
    <t>MUHAMMAD AGUNG SUKRI</t>
  </si>
  <si>
    <t>12.1300.107</t>
  </si>
  <si>
    <t>WAHYUNIDA DAMIER</t>
  </si>
  <si>
    <t>12.1300.108</t>
  </si>
  <si>
    <t>ARNIATI</t>
  </si>
  <si>
    <t>12.1300.109</t>
  </si>
  <si>
    <t>RASMAH N.</t>
  </si>
  <si>
    <t>12.1300.110</t>
  </si>
  <si>
    <t>12.1300.111</t>
  </si>
  <si>
    <t>MARDIATUL MUNAWARAH</t>
  </si>
  <si>
    <t>12.1300.112</t>
  </si>
  <si>
    <t>HERLIADI S.</t>
  </si>
  <si>
    <t>12.1300.113</t>
  </si>
  <si>
    <t>NURHANA M</t>
  </si>
  <si>
    <t>12.1300.114</t>
  </si>
  <si>
    <t>MUCHLISSYAKUR</t>
  </si>
  <si>
    <t>12.1300.115</t>
  </si>
  <si>
    <t>MAWARDI HUDAWY</t>
  </si>
  <si>
    <t>12.1300.116</t>
  </si>
  <si>
    <t>12.1300.117</t>
  </si>
  <si>
    <t>TANRIAPA H</t>
  </si>
  <si>
    <t>12.1300.118</t>
  </si>
  <si>
    <t>12.1300.119</t>
  </si>
  <si>
    <t>NIRMALA SYAMSU</t>
  </si>
  <si>
    <t>12.1300.120</t>
  </si>
  <si>
    <t>RIS MALASARI</t>
  </si>
  <si>
    <t>12.1300.121</t>
  </si>
  <si>
    <t>12.1300.122</t>
  </si>
  <si>
    <t>MARHANA</t>
  </si>
  <si>
    <t>12.1300.123</t>
  </si>
  <si>
    <t>SRIWAHYUNI</t>
  </si>
  <si>
    <t>12.1300.124</t>
  </si>
  <si>
    <t>MUH. ARY ASHARI</t>
  </si>
  <si>
    <t>12.1300.125</t>
  </si>
  <si>
    <t>ASYRUL</t>
  </si>
  <si>
    <t>12.1300.126</t>
  </si>
  <si>
    <t>SUPIANI NONCI</t>
  </si>
  <si>
    <t>12.1300.127</t>
  </si>
  <si>
    <t>FAHRUL ISLAM</t>
  </si>
  <si>
    <t>12.1300.128</t>
  </si>
  <si>
    <t>SUNARYO</t>
  </si>
  <si>
    <t>12.1300.129</t>
  </si>
  <si>
    <t>SUWARNI</t>
  </si>
  <si>
    <t>12.1300.130</t>
  </si>
  <si>
    <t>12.1300.131</t>
  </si>
  <si>
    <t>ANDI MUHAMMAD SYAFRI IDRIS</t>
  </si>
  <si>
    <t>12.1300.132</t>
  </si>
  <si>
    <t>12.1300.133</t>
  </si>
  <si>
    <t>FITRIANI USMAN</t>
  </si>
  <si>
    <t>12.1300.134</t>
  </si>
  <si>
    <t>HASNEDI</t>
  </si>
  <si>
    <t>12.1300.135</t>
  </si>
  <si>
    <t>NUR AFIFAH MUIN</t>
  </si>
  <si>
    <t>12.1300.136</t>
  </si>
  <si>
    <t>AYUB</t>
  </si>
  <si>
    <t>12.1300.137</t>
  </si>
  <si>
    <t>FATMAH RAYS</t>
  </si>
  <si>
    <t>12.1300.138</t>
  </si>
  <si>
    <t>12.1300.139</t>
  </si>
  <si>
    <t>MUHAMMAD IDHAR</t>
  </si>
  <si>
    <t>12.1300.140</t>
  </si>
  <si>
    <t>SATRIADI BAHARUDDIN</t>
  </si>
  <si>
    <t>12.1300.141</t>
  </si>
  <si>
    <t>M. IRSAN</t>
  </si>
  <si>
    <t>12.1300.142</t>
  </si>
  <si>
    <t>WAHDA</t>
  </si>
  <si>
    <t>12.1300.143</t>
  </si>
  <si>
    <t>MULIANI</t>
  </si>
  <si>
    <t>12.1300.144</t>
  </si>
  <si>
    <t>HIRMA</t>
  </si>
  <si>
    <t>12.1300.145</t>
  </si>
  <si>
    <t>YANNI</t>
  </si>
  <si>
    <t>12.1300.146</t>
  </si>
  <si>
    <t>NURWAHIDAH SAHIRUDDIN</t>
  </si>
  <si>
    <t>12.1300.147</t>
  </si>
  <si>
    <t>RINA ASWATI ARAS</t>
  </si>
  <si>
    <t>12.1300.148</t>
  </si>
  <si>
    <t>JUSMIATI</t>
  </si>
  <si>
    <t>12.1300.149</t>
  </si>
  <si>
    <t>12.1300.150</t>
  </si>
  <si>
    <t>12.1300.151</t>
  </si>
  <si>
    <t>AMILAH IDRIS</t>
  </si>
  <si>
    <t>12.1300.152</t>
  </si>
  <si>
    <t>12.1300.153</t>
  </si>
  <si>
    <t>12.1300.154</t>
  </si>
  <si>
    <t>ROSMAH</t>
  </si>
  <si>
    <t>12.1300.155</t>
  </si>
  <si>
    <t>12.1300.156</t>
  </si>
  <si>
    <t>HERNIYANTI</t>
  </si>
  <si>
    <t>12.1300.157</t>
  </si>
  <si>
    <t>EKA FATMAWATI HALIK</t>
  </si>
  <si>
    <t>12.1300.158</t>
  </si>
  <si>
    <t>SANDI</t>
  </si>
  <si>
    <t>12.1300.159</t>
  </si>
  <si>
    <t>12.1300.160</t>
  </si>
  <si>
    <t>12.1311.001</t>
  </si>
  <si>
    <t>12.1322.001</t>
  </si>
  <si>
    <t>12.2100.001</t>
  </si>
  <si>
    <t>SULFADLI</t>
  </si>
  <si>
    <t>12.2100.002</t>
  </si>
  <si>
    <t>12.2100.003</t>
  </si>
  <si>
    <t>NURJANI</t>
  </si>
  <si>
    <t>12.2100.004</t>
  </si>
  <si>
    <t>HASRIANA</t>
  </si>
  <si>
    <t>12.2100.005</t>
  </si>
  <si>
    <t>12.2100.006</t>
  </si>
  <si>
    <t>12.2100.007</t>
  </si>
  <si>
    <t>SATRIANI M.</t>
  </si>
  <si>
    <t>12.2100.008</t>
  </si>
  <si>
    <t>MUKRI</t>
  </si>
  <si>
    <t>12.2100.009</t>
  </si>
  <si>
    <t>12.2100.010</t>
  </si>
  <si>
    <t>BASRAH</t>
  </si>
  <si>
    <t>12.2100.011</t>
  </si>
  <si>
    <t>12.2100.012</t>
  </si>
  <si>
    <t>ANDI NURAISYAH</t>
  </si>
  <si>
    <t>12.2100.013</t>
  </si>
  <si>
    <t>ANDI NUR INDAH SARI</t>
  </si>
  <si>
    <t>12.2100.014</t>
  </si>
  <si>
    <t>MUHAMMAD SYUAIB</t>
  </si>
  <si>
    <t>12.2100.015</t>
  </si>
  <si>
    <t>12.2100.016</t>
  </si>
  <si>
    <t>M. AMRI AMIR</t>
  </si>
  <si>
    <t>12.2100.017</t>
  </si>
  <si>
    <t>WAHYULLAH HARUNA</t>
  </si>
  <si>
    <t>12.2100.018</t>
  </si>
  <si>
    <t xml:space="preserve">IRMA  </t>
  </si>
  <si>
    <t>12.2100.019</t>
  </si>
  <si>
    <t>PIKRAN</t>
  </si>
  <si>
    <t>12.2100.020</t>
  </si>
  <si>
    <t>DARAWATI</t>
  </si>
  <si>
    <t>12.2100.021</t>
  </si>
  <si>
    <t>NIKMA</t>
  </si>
  <si>
    <t>12.2100.022</t>
  </si>
  <si>
    <t>12.2100.023</t>
  </si>
  <si>
    <t>SUWITNO ABDUH</t>
  </si>
  <si>
    <t>12.2100.024</t>
  </si>
  <si>
    <t>TASWIN</t>
  </si>
  <si>
    <t>12.2100.025</t>
  </si>
  <si>
    <t>SAMIHA</t>
  </si>
  <si>
    <t>12.2200.001</t>
  </si>
  <si>
    <t>SRI AYU WULANDARI</t>
  </si>
  <si>
    <t>12.2200.002</t>
  </si>
  <si>
    <t>12.2200.003</t>
  </si>
  <si>
    <t>12.2200.004</t>
  </si>
  <si>
    <t>12.2200.006</t>
  </si>
  <si>
    <t>12.2200.007</t>
  </si>
  <si>
    <t>12.2200.008</t>
  </si>
  <si>
    <t>FAJRIANI ALI KASIM</t>
  </si>
  <si>
    <t>12.2200.009</t>
  </si>
  <si>
    <t>AFRIANTI</t>
  </si>
  <si>
    <t>12.2200.010</t>
  </si>
  <si>
    <t>MAS IMAM</t>
  </si>
  <si>
    <t>12.2200.011</t>
  </si>
  <si>
    <t>KURNIA MAJIED</t>
  </si>
  <si>
    <t>12.2200.012</t>
  </si>
  <si>
    <t>SUHAENAH</t>
  </si>
  <si>
    <t>12.2200.013</t>
  </si>
  <si>
    <t>RUSTAM</t>
  </si>
  <si>
    <t>12.2200.014</t>
  </si>
  <si>
    <t>12.2200.015</t>
  </si>
  <si>
    <t>12.2200.016</t>
  </si>
  <si>
    <t>HAWARIANI HABAR</t>
  </si>
  <si>
    <t>12.2200.017</t>
  </si>
  <si>
    <t>ANDI BISYRIANI</t>
  </si>
  <si>
    <t>12.2200.018</t>
  </si>
  <si>
    <t>RUDY</t>
  </si>
  <si>
    <t>12.2200.019</t>
  </si>
  <si>
    <t>12.2200.020</t>
  </si>
  <si>
    <t>MARISAH</t>
  </si>
  <si>
    <t>12.2200.021</t>
  </si>
  <si>
    <t>HARMAH</t>
  </si>
  <si>
    <t>12.2200.022</t>
  </si>
  <si>
    <t>12.2200.023</t>
  </si>
  <si>
    <t xml:space="preserve">MUSTAKIN. </t>
  </si>
  <si>
    <t>12.2200.024</t>
  </si>
  <si>
    <t>NURHADI PURNAMA PUTRA</t>
  </si>
  <si>
    <t>12.2200.025</t>
  </si>
  <si>
    <t>SUMARNI S.</t>
  </si>
  <si>
    <t>12.2200.026</t>
  </si>
  <si>
    <t>12.2200.027</t>
  </si>
  <si>
    <t>UMMI HANI</t>
  </si>
  <si>
    <t>12.2200.028</t>
  </si>
  <si>
    <t>MARDANIA</t>
  </si>
  <si>
    <t>12.2200.029</t>
  </si>
  <si>
    <t>12.2200.030</t>
  </si>
  <si>
    <t>YASING</t>
  </si>
  <si>
    <t>12.2200.031</t>
  </si>
  <si>
    <t>HUSNAWATI</t>
  </si>
  <si>
    <t>12.2200.032</t>
  </si>
  <si>
    <t>12.2200.033</t>
  </si>
  <si>
    <t>SITI MISNAH AULIA KASRUDDIN</t>
  </si>
  <si>
    <t>12.2200.034</t>
  </si>
  <si>
    <t>NURMAULIAH</t>
  </si>
  <si>
    <t>12.2200.035</t>
  </si>
  <si>
    <t>GUSNA</t>
  </si>
  <si>
    <t>12.2200.036</t>
  </si>
  <si>
    <t>ERMA</t>
  </si>
  <si>
    <t>12.2200.037</t>
  </si>
  <si>
    <t>12.2200.038</t>
  </si>
  <si>
    <t>12.2200.039</t>
  </si>
  <si>
    <t>ERA WAHYUNI</t>
  </si>
  <si>
    <t>12.2200.040</t>
  </si>
  <si>
    <t>12.2200.041</t>
  </si>
  <si>
    <t>HASFINI L</t>
  </si>
  <si>
    <t>12.2200.042</t>
  </si>
  <si>
    <t>12.2200.043</t>
  </si>
  <si>
    <t xml:space="preserve">ABDILLAH </t>
  </si>
  <si>
    <t>12.2200.044</t>
  </si>
  <si>
    <t>12.2200.045</t>
  </si>
  <si>
    <t>ILHAM R.</t>
  </si>
  <si>
    <t>12.2200.046</t>
  </si>
  <si>
    <t>12.2200.047</t>
  </si>
  <si>
    <t>12.2200.048</t>
  </si>
  <si>
    <t>ARISKA</t>
  </si>
  <si>
    <t>12.2200.049</t>
  </si>
  <si>
    <t>SITI ARFINA</t>
  </si>
  <si>
    <t>12.2200.050</t>
  </si>
  <si>
    <t>DIAN LESTARI</t>
  </si>
  <si>
    <t>12.2200.051</t>
  </si>
  <si>
    <t>SURYA</t>
  </si>
  <si>
    <t>12.2200.052</t>
  </si>
  <si>
    <t>RANIATI SUMAGGA</t>
  </si>
  <si>
    <t>12.2200.053</t>
  </si>
  <si>
    <t>NUR MAHIDA</t>
  </si>
  <si>
    <t>12.2200.054</t>
  </si>
  <si>
    <t>12.2200.055</t>
  </si>
  <si>
    <t>ANDI TENRIONA</t>
  </si>
  <si>
    <t>12.2200.056</t>
  </si>
  <si>
    <t>NUR HALIZAH. D</t>
  </si>
  <si>
    <t>12.2200.057</t>
  </si>
  <si>
    <t>ANNA MARIYA B</t>
  </si>
  <si>
    <t>12.2200.058</t>
  </si>
  <si>
    <t>12.2200.059</t>
  </si>
  <si>
    <t>12.2200.060</t>
  </si>
  <si>
    <t>12.2200.061</t>
  </si>
  <si>
    <t>12.2200.062</t>
  </si>
  <si>
    <t>RIRIANI RAMLI</t>
  </si>
  <si>
    <t>12.2200.063</t>
  </si>
  <si>
    <t>MUNARTI</t>
  </si>
  <si>
    <t>12.2200.064</t>
  </si>
  <si>
    <t>OKTAVIANI</t>
  </si>
  <si>
    <t>12.2200.065</t>
  </si>
  <si>
    <t>MUH. MUIS NUR</t>
  </si>
  <si>
    <t>12.2200.066</t>
  </si>
  <si>
    <t>JOHARNI</t>
  </si>
  <si>
    <t>12.2200.067</t>
  </si>
  <si>
    <t>ADNAN MUSHAR</t>
  </si>
  <si>
    <t>12.2200.068</t>
  </si>
  <si>
    <t>WARDIMAN</t>
  </si>
  <si>
    <t>12.2200.069</t>
  </si>
  <si>
    <t>MUHADIR MUSTARI</t>
  </si>
  <si>
    <t>12.2200.070</t>
  </si>
  <si>
    <t>AHMAD SALEH</t>
  </si>
  <si>
    <t>12.2200.071</t>
  </si>
  <si>
    <t>MUH. IKHSAN GAZALI</t>
  </si>
  <si>
    <t>12.2200.072</t>
  </si>
  <si>
    <t>DICKI DARMAWANGSA</t>
  </si>
  <si>
    <t>12.2200.073</t>
  </si>
  <si>
    <t>12.2200.074</t>
  </si>
  <si>
    <t>MUH. AKBAR S.</t>
  </si>
  <si>
    <t>12.2200.075</t>
  </si>
  <si>
    <t>ADE IRMA</t>
  </si>
  <si>
    <t>12.2200.076</t>
  </si>
  <si>
    <t>FAUZIAH A. SYAID</t>
  </si>
  <si>
    <t>12.2200.077</t>
  </si>
  <si>
    <t>12.2200.078</t>
  </si>
  <si>
    <t>SITTI HASTUTI</t>
  </si>
  <si>
    <t>12.2200.079</t>
  </si>
  <si>
    <t>INDAH TRI SETYASARI</t>
  </si>
  <si>
    <t>12.2200.080</t>
  </si>
  <si>
    <t>ROSDIANA BAKRI</t>
  </si>
  <si>
    <t>12.2200.081</t>
  </si>
  <si>
    <t>ZAMZAM MUH. NASIR</t>
  </si>
  <si>
    <t>12.2200.082</t>
  </si>
  <si>
    <t>RIDZKY AWALUDDIN B</t>
  </si>
  <si>
    <t>12.2200.083</t>
  </si>
  <si>
    <t>NUR HALIMAH</t>
  </si>
  <si>
    <t>12.2200.084</t>
  </si>
  <si>
    <t>RISNA</t>
  </si>
  <si>
    <t>12.2200.085</t>
  </si>
  <si>
    <t>MUH. IDRIS H.</t>
  </si>
  <si>
    <t>12.2200.086</t>
  </si>
  <si>
    <t>12.2200.087</t>
  </si>
  <si>
    <t>ASRI AYU</t>
  </si>
  <si>
    <t>12.2200.088</t>
  </si>
  <si>
    <t>SRI RAHAYU WANDIRA</t>
  </si>
  <si>
    <t>12.2200.089</t>
  </si>
  <si>
    <t>HALIA</t>
  </si>
  <si>
    <t>12.2200.090</t>
  </si>
  <si>
    <t>HENNY LIYASTUTI</t>
  </si>
  <si>
    <t>12.2200.091</t>
  </si>
  <si>
    <t>DADANG PRASETYO</t>
  </si>
  <si>
    <t>12.2200.092</t>
  </si>
  <si>
    <t>12.2200.093</t>
  </si>
  <si>
    <t>REZKY ANGGRAENY. S</t>
  </si>
  <si>
    <t>12.2200.094</t>
  </si>
  <si>
    <t>RUSNI PESO</t>
  </si>
  <si>
    <t>12.2200.095</t>
  </si>
  <si>
    <t>IFAH MUKRIMA</t>
  </si>
  <si>
    <t>12.2200.096</t>
  </si>
  <si>
    <t>ST. HARDINAH. L</t>
  </si>
  <si>
    <t>12.2200.097</t>
  </si>
  <si>
    <t>LISNA ANGGRAINI</t>
  </si>
  <si>
    <t>12.2200.098</t>
  </si>
  <si>
    <t>SITI ATIKA ANWAR</t>
  </si>
  <si>
    <t>12.2200.099</t>
  </si>
  <si>
    <t>12.2200.100</t>
  </si>
  <si>
    <t>WINDA OKTAVIA</t>
  </si>
  <si>
    <t>12.2200.101</t>
  </si>
  <si>
    <t>12.3100.001</t>
  </si>
  <si>
    <t>MUH. YUNUS A.</t>
  </si>
  <si>
    <t>12.3100.002</t>
  </si>
  <si>
    <t>MUHAMMAD ARASY</t>
  </si>
  <si>
    <t>12.3100.003</t>
  </si>
  <si>
    <t>MUHAMMAD BASKAR</t>
  </si>
  <si>
    <t>12.3100.004</t>
  </si>
  <si>
    <t>LUKMAN R</t>
  </si>
  <si>
    <t>12.3100.005</t>
  </si>
  <si>
    <t>NURSIDA OCTAVIANA</t>
  </si>
  <si>
    <t>12.3100.006</t>
  </si>
  <si>
    <t>JOHARTI</t>
  </si>
  <si>
    <t>12.3100.007</t>
  </si>
  <si>
    <t>RANI ULANSARI</t>
  </si>
  <si>
    <t>12.3100.008</t>
  </si>
  <si>
    <t>HABIBI YUSUF</t>
  </si>
  <si>
    <t>12.3100.009</t>
  </si>
  <si>
    <t>WIDYAWATI DARWIS</t>
  </si>
  <si>
    <t>12.3100.010</t>
  </si>
  <si>
    <t>DEBBIE RACHMAN</t>
  </si>
  <si>
    <t>12.3100.011</t>
  </si>
  <si>
    <t>FIRMA HERA. S</t>
  </si>
  <si>
    <t>12.3100.012</t>
  </si>
  <si>
    <t>IRFAN PARUMPU</t>
  </si>
  <si>
    <t>12.3100.013</t>
  </si>
  <si>
    <t>12.3100.014</t>
  </si>
  <si>
    <t>MUHAMMAD ARAS</t>
  </si>
  <si>
    <t>12.3100.015</t>
  </si>
  <si>
    <t>RAHMAT ABUBAKAR</t>
  </si>
  <si>
    <t>12.3100.016</t>
  </si>
  <si>
    <t>IRMAHANDAYANI</t>
  </si>
  <si>
    <t>12.3200.001</t>
  </si>
  <si>
    <t>MUH. TANWIR</t>
  </si>
  <si>
    <t>12.3200.002</t>
  </si>
  <si>
    <t>IIS SUSILAWATI</t>
  </si>
  <si>
    <t>12.3200.003</t>
  </si>
  <si>
    <t>MUHAMMAD FAJRUL</t>
  </si>
  <si>
    <t>12.3200.004</t>
  </si>
  <si>
    <t>AHMAD FAISAL</t>
  </si>
  <si>
    <t>12.3200.005</t>
  </si>
  <si>
    <t>AYU ANGGRENI M</t>
  </si>
  <si>
    <t>12.3200.006</t>
  </si>
  <si>
    <t>NURKUMALASARI</t>
  </si>
  <si>
    <t>12.3200.007</t>
  </si>
  <si>
    <t>ABD KADIR</t>
  </si>
  <si>
    <t>12.3200.008</t>
  </si>
  <si>
    <t>ACHMAD MUARIF</t>
  </si>
  <si>
    <t>12.3200.009</t>
  </si>
  <si>
    <t>12.3200.010</t>
  </si>
  <si>
    <t>NURYANTI</t>
  </si>
  <si>
    <t>12.3200.011</t>
  </si>
  <si>
    <t>13.1100.001</t>
  </si>
  <si>
    <t>13.1100.002</t>
  </si>
  <si>
    <t>SRI KARTIKA RAHMAN</t>
  </si>
  <si>
    <t>13.1100.003</t>
  </si>
  <si>
    <t>13.1100.004</t>
  </si>
  <si>
    <t>MUH. NAIM</t>
  </si>
  <si>
    <t>13.1100.005</t>
  </si>
  <si>
    <t>HASNAH OLIVIA OLA BALA</t>
  </si>
  <si>
    <t>13.1100.006</t>
  </si>
  <si>
    <t>MUH. YUSRAM</t>
  </si>
  <si>
    <t>13.1100.007</t>
  </si>
  <si>
    <t>ISMAYANA</t>
  </si>
  <si>
    <t>13.1100.008</t>
  </si>
  <si>
    <t>NURAIDAH SAFITRI</t>
  </si>
  <si>
    <t>13.1100.009</t>
  </si>
  <si>
    <t>RISMAWAN</t>
  </si>
  <si>
    <t>13.1100.010</t>
  </si>
  <si>
    <t>HIKMAH WAHYU SAFITRI</t>
  </si>
  <si>
    <t>13.1100.011</t>
  </si>
  <si>
    <t>IRFAN S.</t>
  </si>
  <si>
    <t>13.1100.012</t>
  </si>
  <si>
    <t>13.1100.013</t>
  </si>
  <si>
    <t>RISMAYANI</t>
  </si>
  <si>
    <t>13.1100.014</t>
  </si>
  <si>
    <t>SYAHRUL RAMADHAN</t>
  </si>
  <si>
    <t>13.1100.015</t>
  </si>
  <si>
    <t>ANDI FARWANZAH</t>
  </si>
  <si>
    <t>13.1100.016</t>
  </si>
  <si>
    <t>REYNA TRIHAPSARI</t>
  </si>
  <si>
    <t>13.1100.017</t>
  </si>
  <si>
    <t>13.1100.018</t>
  </si>
  <si>
    <t>13.1100.019</t>
  </si>
  <si>
    <t>NURULHUDA HAMZAH</t>
  </si>
  <si>
    <t>13.1100.020</t>
  </si>
  <si>
    <t>NURBAYANTI</t>
  </si>
  <si>
    <t>13.1100.021</t>
  </si>
  <si>
    <t>13.1100.022</t>
  </si>
  <si>
    <t>NURLINDAH</t>
  </si>
  <si>
    <t>13.1100.023</t>
  </si>
  <si>
    <t>SITI NURAENI</t>
  </si>
  <si>
    <t>13.1100.024</t>
  </si>
  <si>
    <t>ANNISA RIANTI SARTIKA</t>
  </si>
  <si>
    <t>13.1100.025</t>
  </si>
  <si>
    <t>HUSNA SAEDI</t>
  </si>
  <si>
    <t>13.1100.026</t>
  </si>
  <si>
    <t>A. MUSDALIFAH</t>
  </si>
  <si>
    <t>13.1100.027</t>
  </si>
  <si>
    <t>NURMIANI</t>
  </si>
  <si>
    <t>13.1100.028</t>
  </si>
  <si>
    <t>RAHMA ARIFIN</t>
  </si>
  <si>
    <t>13.1100.029</t>
  </si>
  <si>
    <t>SUKMAWATI ABBAS</t>
  </si>
  <si>
    <t>13.1100.030</t>
  </si>
  <si>
    <t>13.1100.031</t>
  </si>
  <si>
    <t>MAS UD IDRIS</t>
  </si>
  <si>
    <t>13.1100.032</t>
  </si>
  <si>
    <t>ARFAH HAJIR</t>
  </si>
  <si>
    <t>13.1100.033</t>
  </si>
  <si>
    <t>ANDI KURNIA</t>
  </si>
  <si>
    <t>13.1100.034</t>
  </si>
  <si>
    <t>13.1100.035</t>
  </si>
  <si>
    <t>NURWIN ALWI</t>
  </si>
  <si>
    <t>13.1100.036</t>
  </si>
  <si>
    <t>KISRAN</t>
  </si>
  <si>
    <t>13.1100.037</t>
  </si>
  <si>
    <t>SALEHATI</t>
  </si>
  <si>
    <t>13.1100.038</t>
  </si>
  <si>
    <t>RASDIANA</t>
  </si>
  <si>
    <t>13.1100.039</t>
  </si>
  <si>
    <t>GUNAWAN NUNIS</t>
  </si>
  <si>
    <t>13.1100.040</t>
  </si>
  <si>
    <t>13.1100.041</t>
  </si>
  <si>
    <t>13.1100.042</t>
  </si>
  <si>
    <t>SITTI ANI</t>
  </si>
  <si>
    <t>13.1100.043</t>
  </si>
  <si>
    <t>13.1100.044</t>
  </si>
  <si>
    <t>NURFADHILAH ZAHRAH</t>
  </si>
  <si>
    <t>13.1100.045</t>
  </si>
  <si>
    <t>13.1100.046</t>
  </si>
  <si>
    <t>YENI</t>
  </si>
  <si>
    <t>13.1100.047</t>
  </si>
  <si>
    <t>RAFIL</t>
  </si>
  <si>
    <t>13.1100.048</t>
  </si>
  <si>
    <t>13.1100.049</t>
  </si>
  <si>
    <t>13.1100.050</t>
  </si>
  <si>
    <t>SITTI MUSDALIFA</t>
  </si>
  <si>
    <t>13.1100.051</t>
  </si>
  <si>
    <t>SURAHMA SURAING</t>
  </si>
  <si>
    <t>13.1100.052</t>
  </si>
  <si>
    <t>HUSNI MUBARAQ HASANI</t>
  </si>
  <si>
    <t>13.1100.053</t>
  </si>
  <si>
    <t>AHMAD BILAL</t>
  </si>
  <si>
    <t>13.1100.054</t>
  </si>
  <si>
    <t>13.1100.055</t>
  </si>
  <si>
    <t>SYARIFAH ZAKIAH</t>
  </si>
  <si>
    <t>13.1100.056</t>
  </si>
  <si>
    <t>MUHAMMAD DIRHAM</t>
  </si>
  <si>
    <t>13.1100.057</t>
  </si>
  <si>
    <t>JUMLIANI</t>
  </si>
  <si>
    <t>13.1100.058</t>
  </si>
  <si>
    <t>MARWAH TAHIR</t>
  </si>
  <si>
    <t>13.1100.059</t>
  </si>
  <si>
    <t>REZKY SAFITRI SANGKER</t>
  </si>
  <si>
    <t>13.1100.060</t>
  </si>
  <si>
    <t>MANSYUARNA</t>
  </si>
  <si>
    <t>13.1100.061</t>
  </si>
  <si>
    <t>ULFA YANTI</t>
  </si>
  <si>
    <t>13.1100.062</t>
  </si>
  <si>
    <t>13.1100.063</t>
  </si>
  <si>
    <t>13.1100.064</t>
  </si>
  <si>
    <t>DINDA PUTRI KURNIAWATI</t>
  </si>
  <si>
    <t>13.1100.065</t>
  </si>
  <si>
    <t>AGUSRIANI</t>
  </si>
  <si>
    <t>13.1100.066</t>
  </si>
  <si>
    <t>13.1100.067</t>
  </si>
  <si>
    <t>MASNIATI MASNUR</t>
  </si>
  <si>
    <t>13.1100.068</t>
  </si>
  <si>
    <t>SUPIANA</t>
  </si>
  <si>
    <t>13.1100.069</t>
  </si>
  <si>
    <t>NURHAERA</t>
  </si>
  <si>
    <t>13.1100.070</t>
  </si>
  <si>
    <t>13.1100.071</t>
  </si>
  <si>
    <t>13.1100.072</t>
  </si>
  <si>
    <t>ANDI FITRY RAMADANI</t>
  </si>
  <si>
    <t>13.1100.073</t>
  </si>
  <si>
    <t>MUHAMMAD ARIF</t>
  </si>
  <si>
    <t>13.1100.074</t>
  </si>
  <si>
    <t>13.1100.075</t>
  </si>
  <si>
    <t>ANGRIANI</t>
  </si>
  <si>
    <t>13.1100.076</t>
  </si>
  <si>
    <t>MUH. BASIR</t>
  </si>
  <si>
    <t>13.1100.077</t>
  </si>
  <si>
    <t>13.1100.078</t>
  </si>
  <si>
    <t>HASMILA</t>
  </si>
  <si>
    <t>13.1100.079</t>
  </si>
  <si>
    <t>HILMA MUSTAMIN</t>
  </si>
  <si>
    <t>13.1100.080</t>
  </si>
  <si>
    <t>WIKA ANDIKA</t>
  </si>
  <si>
    <t>13.1100.081</t>
  </si>
  <si>
    <t>RANI ARSITA BASRI</t>
  </si>
  <si>
    <t>13.1100.082</t>
  </si>
  <si>
    <t>13.1100.083</t>
  </si>
  <si>
    <t>GILANG RAMADHAN H</t>
  </si>
  <si>
    <t>13.1100.084</t>
  </si>
  <si>
    <t>SYAMSU FARDI</t>
  </si>
  <si>
    <t>13.1100.085</t>
  </si>
  <si>
    <t>SRI SUKMA</t>
  </si>
  <si>
    <t>13.1100.086</t>
  </si>
  <si>
    <t>13.1100.087</t>
  </si>
  <si>
    <t>13.1100.088</t>
  </si>
  <si>
    <t>HUSRIANI</t>
  </si>
  <si>
    <t>13.1100.089</t>
  </si>
  <si>
    <t>JUHANNAH</t>
  </si>
  <si>
    <t>13.1100.090</t>
  </si>
  <si>
    <t>13.1100.091</t>
  </si>
  <si>
    <t>13.1100.092</t>
  </si>
  <si>
    <t>HERLIANI</t>
  </si>
  <si>
    <t>13.1100.093</t>
  </si>
  <si>
    <t>13.1100.094</t>
  </si>
  <si>
    <t>NUR MADINAH</t>
  </si>
  <si>
    <t>13.1100.095</t>
  </si>
  <si>
    <t>SRI OKTAVIA GUSRI USMAN</t>
  </si>
  <si>
    <t>13.1100.096</t>
  </si>
  <si>
    <t>MUH.RIDWAN</t>
  </si>
  <si>
    <t>13.1100.097</t>
  </si>
  <si>
    <t>13.1100.098</t>
  </si>
  <si>
    <t>IQRA MUCHTAR</t>
  </si>
  <si>
    <t>13.1100.099</t>
  </si>
  <si>
    <t>MUH DIHYAH</t>
  </si>
  <si>
    <t>13.1100.100</t>
  </si>
  <si>
    <t>13.1100.101</t>
  </si>
  <si>
    <t>SAPRUDDIN</t>
  </si>
  <si>
    <t>13.1100.102</t>
  </si>
  <si>
    <t>SUKRI WARDI</t>
  </si>
  <si>
    <t>13.1100.103</t>
  </si>
  <si>
    <t>NABILATUL MUNAWARA</t>
  </si>
  <si>
    <t>13.1100.104</t>
  </si>
  <si>
    <t>NUR MAYA</t>
  </si>
  <si>
    <t>13.1100.105</t>
  </si>
  <si>
    <t>13.1100.106</t>
  </si>
  <si>
    <t>NURASMA</t>
  </si>
  <si>
    <t>13.1100.107</t>
  </si>
  <si>
    <t>MUFLI MUHTARAM</t>
  </si>
  <si>
    <t>13.1100.108</t>
  </si>
  <si>
    <t>13.1100.109</t>
  </si>
  <si>
    <t>13.1100.110</t>
  </si>
  <si>
    <t>HASTRIANI</t>
  </si>
  <si>
    <t>13.1100.111</t>
  </si>
  <si>
    <t>HARIANA HERMAN</t>
  </si>
  <si>
    <t>13.1100.112</t>
  </si>
  <si>
    <t>RASMIANI</t>
  </si>
  <si>
    <t>13.1100.113</t>
  </si>
  <si>
    <t>MUNIRA YUSUF</t>
  </si>
  <si>
    <t>13.1100.114</t>
  </si>
  <si>
    <t>13.1100.115</t>
  </si>
  <si>
    <t>13.1100.116</t>
  </si>
  <si>
    <t>ANDI MUH. ALWI</t>
  </si>
  <si>
    <t>13.1100.117</t>
  </si>
  <si>
    <t>DESY ARISTIANI</t>
  </si>
  <si>
    <t>13.1100.118</t>
  </si>
  <si>
    <t>13.1100.119</t>
  </si>
  <si>
    <t>SRI RAHAYU S</t>
  </si>
  <si>
    <t>13.1100.120</t>
  </si>
  <si>
    <t>13.1100.121</t>
  </si>
  <si>
    <t>13.1100.122</t>
  </si>
  <si>
    <t>ALI MUTTAR</t>
  </si>
  <si>
    <t>13.1100.123</t>
  </si>
  <si>
    <t>MUH.MUBDI</t>
  </si>
  <si>
    <t>13.1100.124</t>
  </si>
  <si>
    <t>13.1100.125</t>
  </si>
  <si>
    <t>YUDIANA</t>
  </si>
  <si>
    <t>13.1100.126</t>
  </si>
  <si>
    <t>SRI WAHYUNI ARSYAD</t>
  </si>
  <si>
    <t>13.1100.127</t>
  </si>
  <si>
    <t>FATMAH</t>
  </si>
  <si>
    <t>13.1100.128</t>
  </si>
  <si>
    <t>UMI KALSUM</t>
  </si>
  <si>
    <t>13.1100.129</t>
  </si>
  <si>
    <t>NELLAWATI</t>
  </si>
  <si>
    <t>13.1100.130</t>
  </si>
  <si>
    <t>RIFALDI</t>
  </si>
  <si>
    <t>13.1100.131</t>
  </si>
  <si>
    <t>13.1100.132</t>
  </si>
  <si>
    <t>FEBRIANTI</t>
  </si>
  <si>
    <t>13.1100.133</t>
  </si>
  <si>
    <t>HASFIAR WULANDARI GAFFAR</t>
  </si>
  <si>
    <t>13.1100.134</t>
  </si>
  <si>
    <t>13.1100.135</t>
  </si>
  <si>
    <t>IRFAN B</t>
  </si>
  <si>
    <t>13.1100.136</t>
  </si>
  <si>
    <t>NURUL AZMI UTAMI</t>
  </si>
  <si>
    <t>13.1100.137</t>
  </si>
  <si>
    <t>AYU LESTARI</t>
  </si>
  <si>
    <t>13.1100.138</t>
  </si>
  <si>
    <t>RIRIN AMALIA</t>
  </si>
  <si>
    <t>13.1100.139</t>
  </si>
  <si>
    <t>MUHAMMAD AGUS</t>
  </si>
  <si>
    <t>13.1100.140</t>
  </si>
  <si>
    <t>RUSTINA RUSTAN</t>
  </si>
  <si>
    <t>13.1100.141</t>
  </si>
  <si>
    <t>13.1100.142</t>
  </si>
  <si>
    <t>A.SATRIA MANDALA.Z</t>
  </si>
  <si>
    <t>13.1100.143</t>
  </si>
  <si>
    <t>BASRIANTO KASSA</t>
  </si>
  <si>
    <t>13.1100.144</t>
  </si>
  <si>
    <t>13.1100.145</t>
  </si>
  <si>
    <t>MUHAMMAD AYYUB SYAMSUL</t>
  </si>
  <si>
    <t>13.1100.146</t>
  </si>
  <si>
    <t>13.1100.147</t>
  </si>
  <si>
    <t>13.1100.148</t>
  </si>
  <si>
    <t>SUMIATI BELI</t>
  </si>
  <si>
    <t>13.1100.149</t>
  </si>
  <si>
    <t>13.1100.150</t>
  </si>
  <si>
    <t>13.1100.151</t>
  </si>
  <si>
    <t>DEWI SRIMULIYATI</t>
  </si>
  <si>
    <t>13.1100.152</t>
  </si>
  <si>
    <t>IMAM SYUKRON</t>
  </si>
  <si>
    <t>13.1100.153</t>
  </si>
  <si>
    <t>HARLIANI</t>
  </si>
  <si>
    <t>13.1100.154</t>
  </si>
  <si>
    <t>AISYAH</t>
  </si>
  <si>
    <t>13.1200.001</t>
  </si>
  <si>
    <t>SASMITA SAKUR</t>
  </si>
  <si>
    <t>13.1200.002</t>
  </si>
  <si>
    <t>IKHSAN</t>
  </si>
  <si>
    <t>13.1200.003</t>
  </si>
  <si>
    <t>MUH. IRFAN</t>
  </si>
  <si>
    <t>13.1200.004</t>
  </si>
  <si>
    <t>HUSBAH</t>
  </si>
  <si>
    <t>13.1200.005</t>
  </si>
  <si>
    <t>NURHAINI</t>
  </si>
  <si>
    <t>13.1200.006</t>
  </si>
  <si>
    <t>13.1200.007</t>
  </si>
  <si>
    <t>SARINAH</t>
  </si>
  <si>
    <t>13.1200.008</t>
  </si>
  <si>
    <t>13.1200.009</t>
  </si>
  <si>
    <t>13.1200.010</t>
  </si>
  <si>
    <t>SITI NUR KHAERATI MZ</t>
  </si>
  <si>
    <t>13.1200.011</t>
  </si>
  <si>
    <t>13.1200.012</t>
  </si>
  <si>
    <t>13.1200.013</t>
  </si>
  <si>
    <t>DZAKIYYAH</t>
  </si>
  <si>
    <t>13.1200.014</t>
  </si>
  <si>
    <t>RAUDATIL JANNAH</t>
  </si>
  <si>
    <t>13.1200.015</t>
  </si>
  <si>
    <t>13.1200.016</t>
  </si>
  <si>
    <t>NURHANISAH</t>
  </si>
  <si>
    <t>13.1200.017</t>
  </si>
  <si>
    <t>DARA MURNIATI</t>
  </si>
  <si>
    <t>13.1200.018</t>
  </si>
  <si>
    <t>ISWANDAR</t>
  </si>
  <si>
    <t>13.1200.019</t>
  </si>
  <si>
    <t>MUHAMMAD ARIFIN</t>
  </si>
  <si>
    <t>13.1200.020</t>
  </si>
  <si>
    <t>RAODHATUL JANNAH</t>
  </si>
  <si>
    <t>13.1200.021</t>
  </si>
  <si>
    <t>13.1200.022</t>
  </si>
  <si>
    <t>13.1200.023</t>
  </si>
  <si>
    <t>MARDIA RUMEO</t>
  </si>
  <si>
    <t>13.1200.024</t>
  </si>
  <si>
    <t>MUCHSIN ARIFIN</t>
  </si>
  <si>
    <t>13.1200.025</t>
  </si>
  <si>
    <t>BADARIA USMAN</t>
  </si>
  <si>
    <t>13.1200.026</t>
  </si>
  <si>
    <t>HERLINDA</t>
  </si>
  <si>
    <t>13.1200.027</t>
  </si>
  <si>
    <t>JUMRANI</t>
  </si>
  <si>
    <t>13.1200.028</t>
  </si>
  <si>
    <t>DARMIATI</t>
  </si>
  <si>
    <t>13.1200.029</t>
  </si>
  <si>
    <t>JUPLIANAH</t>
  </si>
  <si>
    <t>13.1200.030</t>
  </si>
  <si>
    <t>ILHAM ASWADI</t>
  </si>
  <si>
    <t>13.1200.031</t>
  </si>
  <si>
    <t>DYNA EVASARI SULNAS</t>
  </si>
  <si>
    <t>13.1200.032</t>
  </si>
  <si>
    <t>SRI WAHYUNINGSI</t>
  </si>
  <si>
    <t>13.1200.033</t>
  </si>
  <si>
    <t>ABD. RAHMAN ARFAN</t>
  </si>
  <si>
    <t>13.1211.001</t>
  </si>
  <si>
    <t>13.1300.001</t>
  </si>
  <si>
    <t>ILMIKHAIRAT PALRA</t>
  </si>
  <si>
    <t>13.1300.002</t>
  </si>
  <si>
    <t>HARISKA KASIM</t>
  </si>
  <si>
    <t>13.1300.003</t>
  </si>
  <si>
    <t>MARWATI</t>
  </si>
  <si>
    <t>13.1300.004</t>
  </si>
  <si>
    <t>UTARY RUSTAM</t>
  </si>
  <si>
    <t>13.1300.005</t>
  </si>
  <si>
    <t>SYAHRIL BIN SAHABU</t>
  </si>
  <si>
    <t>13.1300.006</t>
  </si>
  <si>
    <t>NUR AWALIAH</t>
  </si>
  <si>
    <t>13.1300.007</t>
  </si>
  <si>
    <t>TRI WULANDARI</t>
  </si>
  <si>
    <t>13.1300.008</t>
  </si>
  <si>
    <t>MUH. SALMIN</t>
  </si>
  <si>
    <t>13.1300.009</t>
  </si>
  <si>
    <t>KIKI RESKI AMALIA</t>
  </si>
  <si>
    <t>13.1300.010</t>
  </si>
  <si>
    <t>MEGAWATI K</t>
  </si>
  <si>
    <t>13.1300.011</t>
  </si>
  <si>
    <t>13.1300.012</t>
  </si>
  <si>
    <t>NURENI</t>
  </si>
  <si>
    <t>13.1300.013</t>
  </si>
  <si>
    <t>DARNIATI</t>
  </si>
  <si>
    <t>13.1300.014</t>
  </si>
  <si>
    <t>WAHYUNI WULANDARI</t>
  </si>
  <si>
    <t>13.1300.015</t>
  </si>
  <si>
    <t>AGUSTIAN</t>
  </si>
  <si>
    <t>13.1300.016</t>
  </si>
  <si>
    <t>13.1300.017</t>
  </si>
  <si>
    <t>NURNANINGSIH ANWAR</t>
  </si>
  <si>
    <t>13.1300.018</t>
  </si>
  <si>
    <t>DHARYUNI MUIN</t>
  </si>
  <si>
    <t>13.1300.019</t>
  </si>
  <si>
    <t>13.1300.020</t>
  </si>
  <si>
    <t>HILMIYAH AKIB</t>
  </si>
  <si>
    <t>13.1300.021</t>
  </si>
  <si>
    <t>13.1300.022</t>
  </si>
  <si>
    <t>UMMU KHAIR</t>
  </si>
  <si>
    <t>13.1300.023</t>
  </si>
  <si>
    <t>13.1300.024</t>
  </si>
  <si>
    <t>NURCAHAYA MS.</t>
  </si>
  <si>
    <t>13.1300.025</t>
  </si>
  <si>
    <t>ARIFAH APRIANI</t>
  </si>
  <si>
    <t>13.1300.026</t>
  </si>
  <si>
    <t>13.1300.027</t>
  </si>
  <si>
    <t>NIARMI HARIYANTI</t>
  </si>
  <si>
    <t>13.1300.028</t>
  </si>
  <si>
    <t>HERI PRIYANTI</t>
  </si>
  <si>
    <t>13.1300.029</t>
  </si>
  <si>
    <t>13.1300.030</t>
  </si>
  <si>
    <t>SARTIKAH</t>
  </si>
  <si>
    <t>13.1300.031</t>
  </si>
  <si>
    <t>RASNAWATI</t>
  </si>
  <si>
    <t>13.1300.032</t>
  </si>
  <si>
    <t>NURYANI</t>
  </si>
  <si>
    <t>13.1300.033</t>
  </si>
  <si>
    <t>13.1300.034</t>
  </si>
  <si>
    <t>13.1300.035</t>
  </si>
  <si>
    <t>13.1300.036</t>
  </si>
  <si>
    <t>NANI RAHAYU</t>
  </si>
  <si>
    <t>13.1300.037</t>
  </si>
  <si>
    <t>CITRA SALAM</t>
  </si>
  <si>
    <t>13.1300.038</t>
  </si>
  <si>
    <t>HARTONO</t>
  </si>
  <si>
    <t>13.1300.039</t>
  </si>
  <si>
    <t>YULI MULIANA</t>
  </si>
  <si>
    <t>13.1300.040</t>
  </si>
  <si>
    <t>RAHMAYANI</t>
  </si>
  <si>
    <t>13.1300.041</t>
  </si>
  <si>
    <t>IGA MAWARNI</t>
  </si>
  <si>
    <t>13.1300.042</t>
  </si>
  <si>
    <t>HUSNAENI H</t>
  </si>
  <si>
    <t>13.1300.043</t>
  </si>
  <si>
    <t>13.1300.044</t>
  </si>
  <si>
    <t>JASMIATI</t>
  </si>
  <si>
    <t>13.1300.045</t>
  </si>
  <si>
    <t>MIRNA ANWAR</t>
  </si>
  <si>
    <t>13.1300.046</t>
  </si>
  <si>
    <t>FLORIA SUKMA</t>
  </si>
  <si>
    <t>13.1300.047</t>
  </si>
  <si>
    <t>YEMA</t>
  </si>
  <si>
    <t>13.1300.048</t>
  </si>
  <si>
    <t>13.1300.049</t>
  </si>
  <si>
    <t>13.1300.050</t>
  </si>
  <si>
    <t>SULKARNAIN JAPARENG</t>
  </si>
  <si>
    <t>13.1300.051</t>
  </si>
  <si>
    <t>13.1300.052</t>
  </si>
  <si>
    <t>NURUL HIDAYAH</t>
  </si>
  <si>
    <t>13.1300.053</t>
  </si>
  <si>
    <t>ACO YAQUB</t>
  </si>
  <si>
    <t>13.1300.054</t>
  </si>
  <si>
    <t>13.1300.055</t>
  </si>
  <si>
    <t>SURYA PUTRA MANAB</t>
  </si>
  <si>
    <t>13.1300.056</t>
  </si>
  <si>
    <t>NUR SYAMSINAR</t>
  </si>
  <si>
    <t>13.1300.057</t>
  </si>
  <si>
    <t>SYAMSURIANTI</t>
  </si>
  <si>
    <t>13.1300.058</t>
  </si>
  <si>
    <t>HARDIANTI HAMZAH</t>
  </si>
  <si>
    <t>13.1300.059</t>
  </si>
  <si>
    <t>HAIRIAH WULANDARI</t>
  </si>
  <si>
    <t>13.1300.060</t>
  </si>
  <si>
    <t>KARTIKASARI</t>
  </si>
  <si>
    <t>13.1300.061</t>
  </si>
  <si>
    <t>SALMIATI</t>
  </si>
  <si>
    <t>13.1300.062</t>
  </si>
  <si>
    <t>ARYANI</t>
  </si>
  <si>
    <t>13.1300.063</t>
  </si>
  <si>
    <t>AYU ANDIRA</t>
  </si>
  <si>
    <t>13.1300.064</t>
  </si>
  <si>
    <t>NURALAMSYAH</t>
  </si>
  <si>
    <t>13.1300.065</t>
  </si>
  <si>
    <t>RAMDHANI HALID</t>
  </si>
  <si>
    <t>13.1300.066</t>
  </si>
  <si>
    <t>13.1300.067</t>
  </si>
  <si>
    <t>ATHIFA LARASATY</t>
  </si>
  <si>
    <t>13.1300.068</t>
  </si>
  <si>
    <t>SISKA TRIYASTUTI</t>
  </si>
  <si>
    <t>13.1300.069</t>
  </si>
  <si>
    <t>ISTIQLALIA</t>
  </si>
  <si>
    <t>13.1300.070</t>
  </si>
  <si>
    <t>FIRMAN</t>
  </si>
  <si>
    <t>13.1300.071</t>
  </si>
  <si>
    <t>MERLI</t>
  </si>
  <si>
    <t>13.1300.072</t>
  </si>
  <si>
    <t>SYAHRIR</t>
  </si>
  <si>
    <t>13.1300.073</t>
  </si>
  <si>
    <t>SHULFIANY</t>
  </si>
  <si>
    <t>13.1300.074</t>
  </si>
  <si>
    <t>RISDA</t>
  </si>
  <si>
    <t>13.1300.075</t>
  </si>
  <si>
    <t>SINAPATI SYAMSUDDIN</t>
  </si>
  <si>
    <t>13.1300.076</t>
  </si>
  <si>
    <t>HARWIKA</t>
  </si>
  <si>
    <t>13.1300.077</t>
  </si>
  <si>
    <t>MARWISA</t>
  </si>
  <si>
    <t>13.1300.078</t>
  </si>
  <si>
    <t>ASRINAH</t>
  </si>
  <si>
    <t>13.1300.079</t>
  </si>
  <si>
    <t>NURDIA</t>
  </si>
  <si>
    <t>13.1300.080</t>
  </si>
  <si>
    <t>13.1300.081</t>
  </si>
  <si>
    <t>ERNI RAHMAN</t>
  </si>
  <si>
    <t>13.1300.082</t>
  </si>
  <si>
    <t>13.1300.083</t>
  </si>
  <si>
    <t>RINI ADRIANI HADI</t>
  </si>
  <si>
    <t>13.1300.084</t>
  </si>
  <si>
    <t>HALISAH HAEDAR</t>
  </si>
  <si>
    <t>13.1300.085</t>
  </si>
  <si>
    <t>13.1300.086</t>
  </si>
  <si>
    <t>13.1300.087</t>
  </si>
  <si>
    <t>MENTARI TAKDIR</t>
  </si>
  <si>
    <t>13.1300.088</t>
  </si>
  <si>
    <t>13.1300.089</t>
  </si>
  <si>
    <t>NURAZIZA</t>
  </si>
  <si>
    <t>13.1300.090</t>
  </si>
  <si>
    <t>UMMU KALTSUM</t>
  </si>
  <si>
    <t>13.1300.091</t>
  </si>
  <si>
    <t>13.1300.092</t>
  </si>
  <si>
    <t>ENDANG WIJAYA AL-HAS</t>
  </si>
  <si>
    <t>13.1300.093</t>
  </si>
  <si>
    <t>ERMAYANTI</t>
  </si>
  <si>
    <t>13.1300.094</t>
  </si>
  <si>
    <t>IPUNK SUGIARTI</t>
  </si>
  <si>
    <t>13.1300.095</t>
  </si>
  <si>
    <t>NURSAKIAH</t>
  </si>
  <si>
    <t>13.1300.096</t>
  </si>
  <si>
    <t>SYAHRUL Y</t>
  </si>
  <si>
    <t>13.1300.097</t>
  </si>
  <si>
    <t>KIKY KUMALASARI</t>
  </si>
  <si>
    <t>13.1300.098</t>
  </si>
  <si>
    <t>SARMILA SUPARDI</t>
  </si>
  <si>
    <t>13.1300.099</t>
  </si>
  <si>
    <t>NUR ANA RAZAK</t>
  </si>
  <si>
    <t>13.1300.100</t>
  </si>
  <si>
    <t>M. KASIM KADIR</t>
  </si>
  <si>
    <t>13.1300.101</t>
  </si>
  <si>
    <t>13.1300.102</t>
  </si>
  <si>
    <t>13.1300.103</t>
  </si>
  <si>
    <t>ZAINAL POTTON</t>
  </si>
  <si>
    <t>13.1300.104</t>
  </si>
  <si>
    <t>HADIJAH</t>
  </si>
  <si>
    <t>13.1300.105</t>
  </si>
  <si>
    <t>ERFANA ILOE</t>
  </si>
  <si>
    <t>13.1300.106</t>
  </si>
  <si>
    <t>MISBAHUL KHAERUL</t>
  </si>
  <si>
    <t>13.1300.107</t>
  </si>
  <si>
    <t>MISBA</t>
  </si>
  <si>
    <t>13.1300.108</t>
  </si>
  <si>
    <t>NAMIRAH</t>
  </si>
  <si>
    <t>13.1300.109</t>
  </si>
  <si>
    <t>13.1300.110</t>
  </si>
  <si>
    <t>SITTI NUR ALISAH</t>
  </si>
  <si>
    <t>13.1300.111</t>
  </si>
  <si>
    <t>ANDI ABDUL MALIK</t>
  </si>
  <si>
    <t>13.1300.112</t>
  </si>
  <si>
    <t>NASRA IFTIHARA</t>
  </si>
  <si>
    <t>13.1300.113</t>
  </si>
  <si>
    <t>NURUL FITRI</t>
  </si>
  <si>
    <t>13.1300.114</t>
  </si>
  <si>
    <t>YUSNITA PUSPITASARI</t>
  </si>
  <si>
    <t>13.1300.115</t>
  </si>
  <si>
    <t>IRVASIANI</t>
  </si>
  <si>
    <t>13.1300.116</t>
  </si>
  <si>
    <t>HIKMAH</t>
  </si>
  <si>
    <t>13.1300.117</t>
  </si>
  <si>
    <t>JUMRIANI Y</t>
  </si>
  <si>
    <t>13.1300.118</t>
  </si>
  <si>
    <t>MUHAMMAD ILHAM SYAM</t>
  </si>
  <si>
    <t>13.1300.119</t>
  </si>
  <si>
    <t>WIDYANINGSIH</t>
  </si>
  <si>
    <t>13.1300.120</t>
  </si>
  <si>
    <t>13.1300.121</t>
  </si>
  <si>
    <t>NURUL AFIKAH</t>
  </si>
  <si>
    <t>13.1300.122</t>
  </si>
  <si>
    <t>ATIRA PUSPITASARI</t>
  </si>
  <si>
    <t>13.1300.123</t>
  </si>
  <si>
    <t>HASBY J</t>
  </si>
  <si>
    <t>13.1300.124</t>
  </si>
  <si>
    <t>AQRAM RISALDI</t>
  </si>
  <si>
    <t>13.1300.125</t>
  </si>
  <si>
    <t>IWAN</t>
  </si>
  <si>
    <t>13.1300.126</t>
  </si>
  <si>
    <t>ARFANDI</t>
  </si>
  <si>
    <t>13.1300.127</t>
  </si>
  <si>
    <t>SELPI BINTI SUHAEDI</t>
  </si>
  <si>
    <t>13.1300.128</t>
  </si>
  <si>
    <t>13.1300.129</t>
  </si>
  <si>
    <t>13.1300.130</t>
  </si>
  <si>
    <t>HARIANI TALIB</t>
  </si>
  <si>
    <t>13.1300.131</t>
  </si>
  <si>
    <t>SURIANDI</t>
  </si>
  <si>
    <t>13.1300.132</t>
  </si>
  <si>
    <t>NUR PAIDAH</t>
  </si>
  <si>
    <t>13.1300.133</t>
  </si>
  <si>
    <t>13.1300.134</t>
  </si>
  <si>
    <t>NOVIE VALENTINE</t>
  </si>
  <si>
    <t>13.1300.135</t>
  </si>
  <si>
    <t>13.1300.136</t>
  </si>
  <si>
    <t>13.1300.137</t>
  </si>
  <si>
    <t>DESI SARI</t>
  </si>
  <si>
    <t>13.1300.138</t>
  </si>
  <si>
    <t>AKBAR HUSAIN</t>
  </si>
  <si>
    <t>13.1300.139</t>
  </si>
  <si>
    <t>RISMALA SRI HARIATY</t>
  </si>
  <si>
    <t>13.1300.140</t>
  </si>
  <si>
    <t>HERDI</t>
  </si>
  <si>
    <t>13.1300.141</t>
  </si>
  <si>
    <t>13.1300.142</t>
  </si>
  <si>
    <t>AIDAL YANHAR</t>
  </si>
  <si>
    <t>13.1300.143</t>
  </si>
  <si>
    <t>HAERIL</t>
  </si>
  <si>
    <t>13.1300.144</t>
  </si>
  <si>
    <t>FAISAL AMDAL</t>
  </si>
  <si>
    <t>13.1300.145</t>
  </si>
  <si>
    <t>13.1300.146</t>
  </si>
  <si>
    <t>13.1300.147</t>
  </si>
  <si>
    <t>HUSNUL MUBARAK</t>
  </si>
  <si>
    <t>13.1300.148</t>
  </si>
  <si>
    <t>13.1300.149</t>
  </si>
  <si>
    <t>13.1321.001</t>
  </si>
  <si>
    <t>13.2100.001</t>
  </si>
  <si>
    <t>MARZELIYANI TAHIR</t>
  </si>
  <si>
    <t>13.2100.002</t>
  </si>
  <si>
    <t>SRI HARDIANTI</t>
  </si>
  <si>
    <t>13.2100.003</t>
  </si>
  <si>
    <t>ASMIRAYANTI</t>
  </si>
  <si>
    <t>13.2100.004</t>
  </si>
  <si>
    <t>ANI SATUROHMAH</t>
  </si>
  <si>
    <t>13.2100.005</t>
  </si>
  <si>
    <t>13.2100.006</t>
  </si>
  <si>
    <t>13.2100.007</t>
  </si>
  <si>
    <t>13.2100.008</t>
  </si>
  <si>
    <t>13.2100.009</t>
  </si>
  <si>
    <t>MUH. BASRI</t>
  </si>
  <si>
    <t>13.2100.010</t>
  </si>
  <si>
    <t>HARDIANA</t>
  </si>
  <si>
    <t>13.2100.011</t>
  </si>
  <si>
    <t>IDRIS RUSMAN</t>
  </si>
  <si>
    <t>13.2100.012</t>
  </si>
  <si>
    <t>MARWAH.S</t>
  </si>
  <si>
    <t>13.2100.013</t>
  </si>
  <si>
    <t>ANDI PANGERANG</t>
  </si>
  <si>
    <t>13.2100.014</t>
  </si>
  <si>
    <t>MEGAWATI TATTA</t>
  </si>
  <si>
    <t>13.2100.015</t>
  </si>
  <si>
    <t>SALIJAH HAMID</t>
  </si>
  <si>
    <t>13.2100.016</t>
  </si>
  <si>
    <t>MUHAMMAD HUSAIN</t>
  </si>
  <si>
    <t>13.2100.017</t>
  </si>
  <si>
    <t>ST. MARWAH</t>
  </si>
  <si>
    <t>13.2100.018</t>
  </si>
  <si>
    <t>NURMALIA</t>
  </si>
  <si>
    <t>13.2100.019</t>
  </si>
  <si>
    <t>LUCIANA</t>
  </si>
  <si>
    <t>13.2100.020</t>
  </si>
  <si>
    <t>JUSRIANI</t>
  </si>
  <si>
    <t>13.2100.021</t>
  </si>
  <si>
    <t>AL MUSAWWIR</t>
  </si>
  <si>
    <t>13.2100.022</t>
  </si>
  <si>
    <t>JAMAL GADING</t>
  </si>
  <si>
    <t>13.2100.023</t>
  </si>
  <si>
    <t>MADANIA</t>
  </si>
  <si>
    <t>13.2100.024</t>
  </si>
  <si>
    <t>13.2100.025</t>
  </si>
  <si>
    <t>13.2100.026</t>
  </si>
  <si>
    <t>IKA PRASOJO.S</t>
  </si>
  <si>
    <t>13.2100.027</t>
  </si>
  <si>
    <t>AHMAD AQIL</t>
  </si>
  <si>
    <t>13.2100.028</t>
  </si>
  <si>
    <t>13.2100.029</t>
  </si>
  <si>
    <t>NURLIA HAEDAR</t>
  </si>
  <si>
    <t>13.2100.030</t>
  </si>
  <si>
    <t>ANDI MUH NUR AMIN</t>
  </si>
  <si>
    <t>13.2100.031</t>
  </si>
  <si>
    <t>SYARIFULLAH</t>
  </si>
  <si>
    <t>13.2100.032</t>
  </si>
  <si>
    <t>HIZBULLAH AHMAD ZAENY</t>
  </si>
  <si>
    <t>13.2100.033</t>
  </si>
  <si>
    <t>ASRIANTI</t>
  </si>
  <si>
    <t>13.2100.034</t>
  </si>
  <si>
    <t>WAHYU PURNAMA SIDDIK</t>
  </si>
  <si>
    <t>13.2100.035</t>
  </si>
  <si>
    <t>SALMAN AL FARISI KAHAR</t>
  </si>
  <si>
    <t>13.2100.036</t>
  </si>
  <si>
    <t>RUSNAINI</t>
  </si>
  <si>
    <t>13.2100.037</t>
  </si>
  <si>
    <t>13.2100.038</t>
  </si>
  <si>
    <t>NUR HIKMA</t>
  </si>
  <si>
    <t>13.2100.039</t>
  </si>
  <si>
    <t>DARUSSALAM</t>
  </si>
  <si>
    <t>13.2200.001</t>
  </si>
  <si>
    <t>ST. NASIRA B.</t>
  </si>
  <si>
    <t>13.2200.002</t>
  </si>
  <si>
    <t>DIAN RESKY PANGESTU</t>
  </si>
  <si>
    <t>13.2200.003</t>
  </si>
  <si>
    <t>UMMUL NISA</t>
  </si>
  <si>
    <t>13.2200.004</t>
  </si>
  <si>
    <t>HERI GALIB</t>
  </si>
  <si>
    <t>13.2200.005</t>
  </si>
  <si>
    <t>KHAERUN NISA</t>
  </si>
  <si>
    <t>13.2200.006</t>
  </si>
  <si>
    <t>13.2200.007</t>
  </si>
  <si>
    <t>HARIADI HARUNA</t>
  </si>
  <si>
    <t>13.2200.008</t>
  </si>
  <si>
    <t>13.2200.009</t>
  </si>
  <si>
    <t>HASDINA SUARDI</t>
  </si>
  <si>
    <t>13.2200.010</t>
  </si>
  <si>
    <t>ZAINAB AL QUBRA</t>
  </si>
  <si>
    <t>13.2200.011</t>
  </si>
  <si>
    <t>13.2200.012</t>
  </si>
  <si>
    <t>CITRAH</t>
  </si>
  <si>
    <t>13.2200.013</t>
  </si>
  <si>
    <t>13.2200.014</t>
  </si>
  <si>
    <t>AGUSWATI</t>
  </si>
  <si>
    <t>13.2200.015</t>
  </si>
  <si>
    <t>NURDIYANA T</t>
  </si>
  <si>
    <t>13.2200.016</t>
  </si>
  <si>
    <t>13.2200.017</t>
  </si>
  <si>
    <t>RUSMI AMIN</t>
  </si>
  <si>
    <t>13.2200.018</t>
  </si>
  <si>
    <t>RESKI AMALIA JUFRI</t>
  </si>
  <si>
    <t>13.2200.019</t>
  </si>
  <si>
    <t>SELLAWATI AGUS</t>
  </si>
  <si>
    <t>13.2200.020</t>
  </si>
  <si>
    <t>NUR ASIAH Y</t>
  </si>
  <si>
    <t>13.2200.021</t>
  </si>
  <si>
    <t>RUBIAH</t>
  </si>
  <si>
    <t>13.2200.022</t>
  </si>
  <si>
    <t>13.2200.023</t>
  </si>
  <si>
    <t>ISBAR</t>
  </si>
  <si>
    <t>13.2200.024</t>
  </si>
  <si>
    <t>13.2200.025</t>
  </si>
  <si>
    <t>MARHANI</t>
  </si>
  <si>
    <t>13.2200.026</t>
  </si>
  <si>
    <t>13.2200.027</t>
  </si>
  <si>
    <t>MULKI SAHNUR</t>
  </si>
  <si>
    <t>13.2200.028</t>
  </si>
  <si>
    <t>HIKMADIA A HAKIM</t>
  </si>
  <si>
    <t>13.2200.029</t>
  </si>
  <si>
    <t>DESY ARUM SUNARTA</t>
  </si>
  <si>
    <t>13.2200.030</t>
  </si>
  <si>
    <t>13.2200.031</t>
  </si>
  <si>
    <t>AGUSTOMO</t>
  </si>
  <si>
    <t>13.2200.032</t>
  </si>
  <si>
    <t>YUSLIANA</t>
  </si>
  <si>
    <t>13.2200.033</t>
  </si>
  <si>
    <t>HARTINI</t>
  </si>
  <si>
    <t>13.2200.034</t>
  </si>
  <si>
    <t>13.2200.035</t>
  </si>
  <si>
    <t>NUR KAMARIAH</t>
  </si>
  <si>
    <t>13.2200.036</t>
  </si>
  <si>
    <t>HERMAN MAULANA</t>
  </si>
  <si>
    <t>13.2200.037</t>
  </si>
  <si>
    <t>13.2200.038</t>
  </si>
  <si>
    <t>KURNIATI</t>
  </si>
  <si>
    <t>13.2200.039</t>
  </si>
  <si>
    <t>13.2200.040</t>
  </si>
  <si>
    <t>EKAYANI</t>
  </si>
  <si>
    <t>13.2200.041</t>
  </si>
  <si>
    <t>FITRIA MAHMUD</t>
  </si>
  <si>
    <t>13.2200.042</t>
  </si>
  <si>
    <t>13.2200.043</t>
  </si>
  <si>
    <t>SURIANTI ASRIADI</t>
  </si>
  <si>
    <t>13.2200.044</t>
  </si>
  <si>
    <t>13.2200.045</t>
  </si>
  <si>
    <t>MUH.HASYIM</t>
  </si>
  <si>
    <t>13.2200.046</t>
  </si>
  <si>
    <t>FATMA</t>
  </si>
  <si>
    <t>13.2200.047</t>
  </si>
  <si>
    <t>KARMILAH</t>
  </si>
  <si>
    <t>13.2200.048</t>
  </si>
  <si>
    <t>ASAN JAFAR</t>
  </si>
  <si>
    <t>13.2200.049</t>
  </si>
  <si>
    <t>MUHAMMAD RIVALDI</t>
  </si>
  <si>
    <t>13.2200.050</t>
  </si>
  <si>
    <t>13.2200.051</t>
  </si>
  <si>
    <t>RISKAYANTI</t>
  </si>
  <si>
    <t>13.2200.052</t>
  </si>
  <si>
    <t>KARMILAWATI</t>
  </si>
  <si>
    <t>13.2200.053</t>
  </si>
  <si>
    <t>INDAH PUTRI UTAMI</t>
  </si>
  <si>
    <t>13.2200.054</t>
  </si>
  <si>
    <t>NURUL AMALIA</t>
  </si>
  <si>
    <t>13.2200.055</t>
  </si>
  <si>
    <t>FAKHRURRAZZI SUHARMAN</t>
  </si>
  <si>
    <t>13.2200.056</t>
  </si>
  <si>
    <t>RATNAH</t>
  </si>
  <si>
    <t>13.2200.057</t>
  </si>
  <si>
    <t>13.2200.058</t>
  </si>
  <si>
    <t>13.2200.059</t>
  </si>
  <si>
    <t>KHAYATUL FATNAH</t>
  </si>
  <si>
    <t>13.2200.060</t>
  </si>
  <si>
    <t>DARMAWANSYAH HAMZAH</t>
  </si>
  <si>
    <t>13.2200.061</t>
  </si>
  <si>
    <t>ASDIVAYANTI</t>
  </si>
  <si>
    <t>13.2200.062</t>
  </si>
  <si>
    <t>AJENG KARTINI.A</t>
  </si>
  <si>
    <t>13.2200.063</t>
  </si>
  <si>
    <t>13.2200.064</t>
  </si>
  <si>
    <t>RINA ANGRIANA</t>
  </si>
  <si>
    <t>13.2200.065</t>
  </si>
  <si>
    <t>13.2200.066</t>
  </si>
  <si>
    <t>YUYUK SURIANTY M MADJID</t>
  </si>
  <si>
    <t>13.2200.067</t>
  </si>
  <si>
    <t>13.2200.068</t>
  </si>
  <si>
    <t>RISNA PUSPITA</t>
  </si>
  <si>
    <t>13.2200.069</t>
  </si>
  <si>
    <t>MUHAMMAD AKBAR</t>
  </si>
  <si>
    <t>13.2200.070</t>
  </si>
  <si>
    <t>RAHISAH RASYID</t>
  </si>
  <si>
    <t>13.2200.071</t>
  </si>
  <si>
    <t>ARIF RAHMAT</t>
  </si>
  <si>
    <t>13.2200.072</t>
  </si>
  <si>
    <t>FITRI YANI</t>
  </si>
  <si>
    <t>13.2200.073</t>
  </si>
  <si>
    <t>PARMILA</t>
  </si>
  <si>
    <t>13.2200.074</t>
  </si>
  <si>
    <t>ALMAIDAH. NUR</t>
  </si>
  <si>
    <t>13.2200.075</t>
  </si>
  <si>
    <t>ARSITA</t>
  </si>
  <si>
    <t>13.2200.076</t>
  </si>
  <si>
    <t>13.2200.077</t>
  </si>
  <si>
    <t>13.2200.078</t>
  </si>
  <si>
    <t>FAKIHAH SABARUDDIN</t>
  </si>
  <si>
    <t>13.2200.079</t>
  </si>
  <si>
    <t>NUR AFIKA ZAINUDDIN</t>
  </si>
  <si>
    <t>13.2200.080</t>
  </si>
  <si>
    <t>MUHAMMAD RISWAN</t>
  </si>
  <si>
    <t>13.2200.081</t>
  </si>
  <si>
    <t>AYUDIAH RESKI UTAMI</t>
  </si>
  <si>
    <t>13.2200.082</t>
  </si>
  <si>
    <t>HARIANA</t>
  </si>
  <si>
    <t>13.2200.083</t>
  </si>
  <si>
    <t>IHWANA</t>
  </si>
  <si>
    <t>13.2200.084</t>
  </si>
  <si>
    <t>13.2200.085</t>
  </si>
  <si>
    <t>NURMIANTI</t>
  </si>
  <si>
    <t>13.2200.086</t>
  </si>
  <si>
    <t>NURAENI. G</t>
  </si>
  <si>
    <t>13.2200.087</t>
  </si>
  <si>
    <t>IQBAL</t>
  </si>
  <si>
    <t>13.2200.088</t>
  </si>
  <si>
    <t>TRI WAHYUNI</t>
  </si>
  <si>
    <t>13.2200.089</t>
  </si>
  <si>
    <t>13.2200.090</t>
  </si>
  <si>
    <t>AZRI RAHYUNI</t>
  </si>
  <si>
    <t>13.2200.091</t>
  </si>
  <si>
    <t>13.2200.092</t>
  </si>
  <si>
    <t>NUKRA</t>
  </si>
  <si>
    <t>13.2200.093</t>
  </si>
  <si>
    <t>13.2200.094</t>
  </si>
  <si>
    <t>ALWI BAHARI</t>
  </si>
  <si>
    <t>13.2200.095</t>
  </si>
  <si>
    <t>13.2200.096</t>
  </si>
  <si>
    <t>NUR JANNAH.A</t>
  </si>
  <si>
    <t>13.2200.097</t>
  </si>
  <si>
    <t>ANNUR RAMADANI</t>
  </si>
  <si>
    <t>13.2200.098</t>
  </si>
  <si>
    <t>GUSNAWATI</t>
  </si>
  <si>
    <t>13.2200.099</t>
  </si>
  <si>
    <t>FADLIAH</t>
  </si>
  <si>
    <t>13.2200.100</t>
  </si>
  <si>
    <t>HIRZAN KHAIRI USMAN</t>
  </si>
  <si>
    <t>13.2200.101</t>
  </si>
  <si>
    <t>HAPSAR JAYA</t>
  </si>
  <si>
    <t>13.2200.102</t>
  </si>
  <si>
    <t>AMINAH ASIA</t>
  </si>
  <si>
    <t>13.2200.103</t>
  </si>
  <si>
    <t>HERMAWAN</t>
  </si>
  <si>
    <t>13.2200.104</t>
  </si>
  <si>
    <t>GUNAWAN AHMAD</t>
  </si>
  <si>
    <t>13.2200.105</t>
  </si>
  <si>
    <t>SYAFRUDDIN</t>
  </si>
  <si>
    <t>13.2200.106</t>
  </si>
  <si>
    <t>13.2200.107</t>
  </si>
  <si>
    <t>A. RESKY HIDAYAT HADDADE</t>
  </si>
  <si>
    <t>13.2200.108</t>
  </si>
  <si>
    <t>INDRA HARUN</t>
  </si>
  <si>
    <t>13.2200.109</t>
  </si>
  <si>
    <t>ASRIADI AHSAN</t>
  </si>
  <si>
    <t>13.2200.110</t>
  </si>
  <si>
    <t>13.2200.111</t>
  </si>
  <si>
    <t>RISNAYANTI</t>
  </si>
  <si>
    <t>13.2200.112</t>
  </si>
  <si>
    <t>WARNIATI</t>
  </si>
  <si>
    <t>13.2200.113</t>
  </si>
  <si>
    <t>IRFAN ALI</t>
  </si>
  <si>
    <t>13.2200.114</t>
  </si>
  <si>
    <t>MUH. SABIR LATIF</t>
  </si>
  <si>
    <t>13.2200.115</t>
  </si>
  <si>
    <t>NURFADILAH SUHARDI</t>
  </si>
  <si>
    <t>13.2200.116</t>
  </si>
  <si>
    <t>13.2200.117</t>
  </si>
  <si>
    <t>SRI MINARNI</t>
  </si>
  <si>
    <t>13.2200.118</t>
  </si>
  <si>
    <t>HASNIA.H</t>
  </si>
  <si>
    <t>13.2200.119</t>
  </si>
  <si>
    <t>EMA PUTRI WIJAYANTI.R</t>
  </si>
  <si>
    <t>13.2200.120</t>
  </si>
  <si>
    <t>13.2200.121</t>
  </si>
  <si>
    <t>SAKINA MUSTAFA</t>
  </si>
  <si>
    <t>13.2200.122</t>
  </si>
  <si>
    <t>ADRIANTO KASIM</t>
  </si>
  <si>
    <t>13.2200.123</t>
  </si>
  <si>
    <t>HARDIYANTO S</t>
  </si>
  <si>
    <t>13.2200.124</t>
  </si>
  <si>
    <t>13.2200.125</t>
  </si>
  <si>
    <t>MASLUHA</t>
  </si>
  <si>
    <t>13.2200.126</t>
  </si>
  <si>
    <t>ST.QADARIAH</t>
  </si>
  <si>
    <t>13.2200.127</t>
  </si>
  <si>
    <t>ANDI BUNGALANG</t>
  </si>
  <si>
    <t>13.2200.128</t>
  </si>
  <si>
    <t>SUKMAWATI WULANDARI</t>
  </si>
  <si>
    <t>13.2200.129</t>
  </si>
  <si>
    <t>NURHASNA</t>
  </si>
  <si>
    <t>13.2200.130</t>
  </si>
  <si>
    <t>SUHESTI</t>
  </si>
  <si>
    <t>13.2200.131</t>
  </si>
  <si>
    <t>13.2200.132</t>
  </si>
  <si>
    <t>13.2200.133</t>
  </si>
  <si>
    <t>SUTOMO</t>
  </si>
  <si>
    <t>13.2200.134</t>
  </si>
  <si>
    <t>13.2200.135</t>
  </si>
  <si>
    <t>KURNIA MAYA</t>
  </si>
  <si>
    <t>13.2200.136</t>
  </si>
  <si>
    <t>ANDI IBRAHIM</t>
  </si>
  <si>
    <t>13.2200.137</t>
  </si>
  <si>
    <t>13.2200.138</t>
  </si>
  <si>
    <t>MUH.LUKMAN</t>
  </si>
  <si>
    <t>13.2200.139</t>
  </si>
  <si>
    <t>13.2200.140</t>
  </si>
  <si>
    <t>ANDI RASIDA</t>
  </si>
  <si>
    <t>13.2200.141</t>
  </si>
  <si>
    <t>MUHAMMAD ALIM FASIEH</t>
  </si>
  <si>
    <t>13.2200.142</t>
  </si>
  <si>
    <t>PEBRIANTO NUR</t>
  </si>
  <si>
    <t>13.2200.143</t>
  </si>
  <si>
    <t>NINIK HUSNIA</t>
  </si>
  <si>
    <t>13.2200.144</t>
  </si>
  <si>
    <t>NURAISYAH</t>
  </si>
  <si>
    <t>13.2200.145</t>
  </si>
  <si>
    <t>13.2200.146</t>
  </si>
  <si>
    <t>13.2200.147</t>
  </si>
  <si>
    <t>HERWANDI</t>
  </si>
  <si>
    <t>13.2200.148</t>
  </si>
  <si>
    <t>EKA JULIANTI</t>
  </si>
  <si>
    <t>13.2200.149</t>
  </si>
  <si>
    <t>PUTRI AMIR PRATIWI</t>
  </si>
  <si>
    <t>13.2200.150</t>
  </si>
  <si>
    <t>AYU ASTARI</t>
  </si>
  <si>
    <t>13.2200.151</t>
  </si>
  <si>
    <t>FATIMAH UMAR</t>
  </si>
  <si>
    <t>13.2200.152</t>
  </si>
  <si>
    <t>IKA WULANDHANI</t>
  </si>
  <si>
    <t>13.2200.153</t>
  </si>
  <si>
    <t>NUR IFQAH HILMIYANI.S</t>
  </si>
  <si>
    <t>13.2200.154</t>
  </si>
  <si>
    <t>ABDUL WAHAB</t>
  </si>
  <si>
    <t>13.2200.155</t>
  </si>
  <si>
    <t>13.2200.156</t>
  </si>
  <si>
    <t>AFRIDA ARIF</t>
  </si>
  <si>
    <t>13.2200.157</t>
  </si>
  <si>
    <t>AGUSTANG</t>
  </si>
  <si>
    <t>13.2200.158</t>
  </si>
  <si>
    <t>MUSAKKIR</t>
  </si>
  <si>
    <t>13.2200.159</t>
  </si>
  <si>
    <t>ADE MULKI ONO</t>
  </si>
  <si>
    <t>13.2200.160</t>
  </si>
  <si>
    <t>13.2200.161</t>
  </si>
  <si>
    <t>ZULFAHRY ABU HASMY</t>
  </si>
  <si>
    <t>13.2200.162</t>
  </si>
  <si>
    <t>13.3100.001</t>
  </si>
  <si>
    <t>LALU MURTAZAM</t>
  </si>
  <si>
    <t>13.3100.002</t>
  </si>
  <si>
    <t>SAPRIANDI</t>
  </si>
  <si>
    <t>13.3100.004</t>
  </si>
  <si>
    <t>13.3100.005</t>
  </si>
  <si>
    <t>SURATMAN.B</t>
  </si>
  <si>
    <t>13.3100.006</t>
  </si>
  <si>
    <t>13.3100.007</t>
  </si>
  <si>
    <t>ISMAWARNI</t>
  </si>
  <si>
    <t>13.3100.008</t>
  </si>
  <si>
    <t>13.3100.009</t>
  </si>
  <si>
    <t>RASMITA</t>
  </si>
  <si>
    <t>13.3100.010</t>
  </si>
  <si>
    <t>MUHAMMAD AKIB</t>
  </si>
  <si>
    <t>13.3100.011</t>
  </si>
  <si>
    <t>NURHALIMA SITE</t>
  </si>
  <si>
    <t>13.3100.012</t>
  </si>
  <si>
    <t>13.3100.013</t>
  </si>
  <si>
    <t>SRI RESKI YULIANTI</t>
  </si>
  <si>
    <t>13.3100.014</t>
  </si>
  <si>
    <t>13.3100.015</t>
  </si>
  <si>
    <t>HAYANA</t>
  </si>
  <si>
    <t>13.3100.016</t>
  </si>
  <si>
    <t>RUSLI</t>
  </si>
  <si>
    <t>13.3100.017</t>
  </si>
  <si>
    <t>NIRWANA JAMAL</t>
  </si>
  <si>
    <t>13.3100.018</t>
  </si>
  <si>
    <t>NUR HAFSAH TOAHA</t>
  </si>
  <si>
    <t>13.3100.019</t>
  </si>
  <si>
    <t>ERN	I</t>
  </si>
  <si>
    <t>13.3100.020</t>
  </si>
  <si>
    <t>SUNDARI</t>
  </si>
  <si>
    <t>13.3100.021</t>
  </si>
  <si>
    <t>MASNA M NUR</t>
  </si>
  <si>
    <t>13.3100.022</t>
  </si>
  <si>
    <t>YUNIARTI</t>
  </si>
  <si>
    <t>13.3100.023</t>
  </si>
  <si>
    <t>WIDYA ASTUTI</t>
  </si>
  <si>
    <t>13.3100.024</t>
  </si>
  <si>
    <t>SATRIA MANDALA ISMAIL</t>
  </si>
  <si>
    <t>13.3100.025</t>
  </si>
  <si>
    <t>ALDI PRATAMA DARWIS</t>
  </si>
  <si>
    <t>13.3100.026</t>
  </si>
  <si>
    <t>SARDIN</t>
  </si>
  <si>
    <t>13.3200.001</t>
  </si>
  <si>
    <t>KIKY REZKY AMALIA</t>
  </si>
  <si>
    <t>13.3200.002</t>
  </si>
  <si>
    <t>MASNIA</t>
  </si>
  <si>
    <t>13.3200.003</t>
  </si>
  <si>
    <t>AKBAR SUSIANTO</t>
  </si>
  <si>
    <t>13.3200.004</t>
  </si>
  <si>
    <t>13.3200.005</t>
  </si>
  <si>
    <t>NURYATI</t>
  </si>
  <si>
    <t>13.3200.006</t>
  </si>
  <si>
    <t>PAHIRA</t>
  </si>
  <si>
    <t>13.3200.007</t>
  </si>
  <si>
    <t>13.3200.008</t>
  </si>
  <si>
    <t>NURFINA</t>
  </si>
  <si>
    <t>13.3200.009</t>
  </si>
  <si>
    <t>ANDRIANI.B</t>
  </si>
  <si>
    <t>13.3200.010</t>
  </si>
  <si>
    <t>13.3200.011</t>
  </si>
  <si>
    <t>13.3200.012</t>
  </si>
  <si>
    <t>13.3200.013</t>
  </si>
  <si>
    <t>EMILINA</t>
  </si>
  <si>
    <t>13.3200.014</t>
  </si>
  <si>
    <t>13.3200.015</t>
  </si>
  <si>
    <t>JUMENI</t>
  </si>
  <si>
    <t>13.3200.016</t>
  </si>
  <si>
    <t>SYAHRIL JUFRI</t>
  </si>
  <si>
    <t>13.3200.017</t>
  </si>
  <si>
    <t>KARLINA</t>
  </si>
  <si>
    <t>13.3200.019</t>
  </si>
  <si>
    <t>NAJIA ANGRAINI</t>
  </si>
  <si>
    <t>13.3200.020</t>
  </si>
  <si>
    <t>SARNIADI</t>
  </si>
  <si>
    <t>13.3200.021</t>
  </si>
  <si>
    <t>13.3200.022</t>
  </si>
  <si>
    <t>13.3200.023</t>
  </si>
  <si>
    <t>SYARIF AHMAD</t>
  </si>
  <si>
    <t>13.3200.024</t>
  </si>
  <si>
    <t>ISKANDAR</t>
  </si>
  <si>
    <t>13.3200.025</t>
  </si>
  <si>
    <t>13.3211.001</t>
  </si>
  <si>
    <t>14.0211.001</t>
  </si>
  <si>
    <t>M. UMAR</t>
  </si>
  <si>
    <t>14.0211.002</t>
  </si>
  <si>
    <t>HJ. HARWIYANI</t>
  </si>
  <si>
    <t>14.0211.003</t>
  </si>
  <si>
    <t>H. ILYAS</t>
  </si>
  <si>
    <t>14.0211.004</t>
  </si>
  <si>
    <t>14.0211.005</t>
  </si>
  <si>
    <t>MUHAMMAD SHALEH</t>
  </si>
  <si>
    <t>14.0211.006</t>
  </si>
  <si>
    <t>14.0211.007</t>
  </si>
  <si>
    <t>SYAHRIR SIDIK</t>
  </si>
  <si>
    <t>14.0211.008</t>
  </si>
  <si>
    <t>MUHTADUNA</t>
  </si>
  <si>
    <t>14.0211.009</t>
  </si>
  <si>
    <t>AZIZAH MARDAN</t>
  </si>
  <si>
    <t>14.0211.010</t>
  </si>
  <si>
    <t>MUH. IDRUS</t>
  </si>
  <si>
    <t>14.0211.011</t>
  </si>
  <si>
    <t>HJ. ST RABIYAH</t>
  </si>
  <si>
    <t>14.0211.012</t>
  </si>
  <si>
    <t>MURNIATI UKKAS</t>
  </si>
  <si>
    <t>14.0211.013</t>
  </si>
  <si>
    <t>PUTRI DEWI</t>
  </si>
  <si>
    <t>14.0211.014</t>
  </si>
  <si>
    <t>WAHYUNI MARWATI</t>
  </si>
  <si>
    <t>14.0211.015</t>
  </si>
  <si>
    <t>SUDARTO</t>
  </si>
  <si>
    <t>14.0211.016</t>
  </si>
  <si>
    <t>ABDUL HAFID</t>
  </si>
  <si>
    <t>14.0211.017</t>
  </si>
  <si>
    <t>14.0211.018</t>
  </si>
  <si>
    <t>MUHAMMAD ARIEF AR</t>
  </si>
  <si>
    <t>14.0211.019</t>
  </si>
  <si>
    <t>NURUL MAWADDAH</t>
  </si>
  <si>
    <t>14.0211.020</t>
  </si>
  <si>
    <t>MUH. SHALEH</t>
  </si>
  <si>
    <t>14.0211.021</t>
  </si>
  <si>
    <t>M. TAUFIQ F</t>
  </si>
  <si>
    <t>14.0211.022</t>
  </si>
  <si>
    <t>14.0211.023</t>
  </si>
  <si>
    <t>H. ABDULLAH</t>
  </si>
  <si>
    <t>14.0211.024</t>
  </si>
  <si>
    <t>HJ. RAHMATIA RAHIM</t>
  </si>
  <si>
    <t>14.0211.025</t>
  </si>
  <si>
    <t>14.0211.026</t>
  </si>
  <si>
    <t>SABUDDIN</t>
  </si>
  <si>
    <t>14.0211.027</t>
  </si>
  <si>
    <t>14.0211.028</t>
  </si>
  <si>
    <t>14.0211.029</t>
  </si>
  <si>
    <t>14.0211.030</t>
  </si>
  <si>
    <t>14.0211.031</t>
  </si>
  <si>
    <t>14.0211.032</t>
  </si>
  <si>
    <t>ANDI SYAMSUL</t>
  </si>
  <si>
    <t>14.0211.033</t>
  </si>
  <si>
    <t>14.0211.034</t>
  </si>
  <si>
    <t>AHMAD SYAFAAT</t>
  </si>
  <si>
    <t>14.0211.035</t>
  </si>
  <si>
    <t>ABUL KHAER</t>
  </si>
  <si>
    <t>14.0211.036</t>
  </si>
  <si>
    <t>14.0211.037</t>
  </si>
  <si>
    <t>HAIZAH</t>
  </si>
  <si>
    <t>14.0211.038</t>
  </si>
  <si>
    <t>14.0211.039</t>
  </si>
  <si>
    <t>NASIBA</t>
  </si>
  <si>
    <t>14.0211.040</t>
  </si>
  <si>
    <t>ZIAULHAK</t>
  </si>
  <si>
    <t>14.0211.041</t>
  </si>
  <si>
    <t>M. AKBAR ARSYAD</t>
  </si>
  <si>
    <t>14.0211.042</t>
  </si>
  <si>
    <t>H. SABIR</t>
  </si>
  <si>
    <t>14.0211.043</t>
  </si>
  <si>
    <t>14.0211.044</t>
  </si>
  <si>
    <t>14.1100.001</t>
  </si>
  <si>
    <t>DARWANSYAH</t>
  </si>
  <si>
    <t>14.1100.002</t>
  </si>
  <si>
    <t>ROSDIANA YUSUP</t>
  </si>
  <si>
    <t>14.1100.003</t>
  </si>
  <si>
    <t>NURMUJAHIDAH</t>
  </si>
  <si>
    <t>14.1100.004</t>
  </si>
  <si>
    <t>MUAMMAR MASUD</t>
  </si>
  <si>
    <t>14.1100.005</t>
  </si>
  <si>
    <t>14.1100.006</t>
  </si>
  <si>
    <t>MAGFIRATUL HIDAYAH</t>
  </si>
  <si>
    <t>14.1100.007</t>
  </si>
  <si>
    <t>MASYITHA</t>
  </si>
  <si>
    <t>14.1100.008</t>
  </si>
  <si>
    <t>14.1100.009</t>
  </si>
  <si>
    <t>NURFAZIRAH</t>
  </si>
  <si>
    <t>14.1100.010</t>
  </si>
  <si>
    <t>14.1100.011</t>
  </si>
  <si>
    <t>NURDIANTI</t>
  </si>
  <si>
    <t>14.1100.012</t>
  </si>
  <si>
    <t>14.1100.013</t>
  </si>
  <si>
    <t>MUTHMAINNAH ARIF HASAN</t>
  </si>
  <si>
    <t>14.1100.014</t>
  </si>
  <si>
    <t>TASMAN RAMADHAN</t>
  </si>
  <si>
    <t>14.1100.015</t>
  </si>
  <si>
    <t>YUSLIANI YUSUF</t>
  </si>
  <si>
    <t>14.1100.016</t>
  </si>
  <si>
    <t>INGRIANSARI</t>
  </si>
  <si>
    <t>14.1100.017</t>
  </si>
  <si>
    <t>HAJRIAH DAHLAN</t>
  </si>
  <si>
    <t>14.1100.018</t>
  </si>
  <si>
    <t>NURHIKMAH AMRAH</t>
  </si>
  <si>
    <t>14.1100.019</t>
  </si>
  <si>
    <t>14.1100.020</t>
  </si>
  <si>
    <t>FAIZAL USMAN</t>
  </si>
  <si>
    <t>14.1100.021</t>
  </si>
  <si>
    <t>14.1100.022</t>
  </si>
  <si>
    <t>ANDI ZAENAL</t>
  </si>
  <si>
    <t>14.1100.023</t>
  </si>
  <si>
    <t>MUTMAINNAH MAHMUDDIN</t>
  </si>
  <si>
    <t>14.1100.024</t>
  </si>
  <si>
    <t>14.1100.025</t>
  </si>
  <si>
    <t>NURUL HIKMAH RAMADANIL HAMID</t>
  </si>
  <si>
    <t>14.1100.026</t>
  </si>
  <si>
    <t>SITTI PATIMAH DJAWAD</t>
  </si>
  <si>
    <t>14.1100.027</t>
  </si>
  <si>
    <t>MUNIRA BASRI</t>
  </si>
  <si>
    <t>14.1100.028</t>
  </si>
  <si>
    <t>SULFIKAR MUHAEMIN</t>
  </si>
  <si>
    <t>14.1100.029</t>
  </si>
  <si>
    <t>MUHAMMAD ARFAN AMRAH</t>
  </si>
  <si>
    <t>14.1100.030</t>
  </si>
  <si>
    <t>NURUL ASRI</t>
  </si>
  <si>
    <t>14.1100.031</t>
  </si>
  <si>
    <t>AMALIA ISMAIL</t>
  </si>
  <si>
    <t>14.1100.032</t>
  </si>
  <si>
    <t>ANDI AMIN</t>
  </si>
  <si>
    <t>14.1100.033</t>
  </si>
  <si>
    <t>AMALIA RAMADANI</t>
  </si>
  <si>
    <t>14.1100.034</t>
  </si>
  <si>
    <t>ANNIS WAHYUNI</t>
  </si>
  <si>
    <t>14.1100.035</t>
  </si>
  <si>
    <t>INDARYANI.WARIS</t>
  </si>
  <si>
    <t>14.1100.036</t>
  </si>
  <si>
    <t>SAID SAIDILLAH</t>
  </si>
  <si>
    <t>14.1100.037</t>
  </si>
  <si>
    <t>SHANDI WIRATAMA</t>
  </si>
  <si>
    <t>14.1100.038</t>
  </si>
  <si>
    <t>ANDI ARYA ARJUNA</t>
  </si>
  <si>
    <t>14.1100.039</t>
  </si>
  <si>
    <t>14.1100.040</t>
  </si>
  <si>
    <t>14.1100.041</t>
  </si>
  <si>
    <t>14.1100.042</t>
  </si>
  <si>
    <t>NASARULLAH ALI</t>
  </si>
  <si>
    <t>14.1100.043</t>
  </si>
  <si>
    <t>ELI SAHRIANI</t>
  </si>
  <si>
    <t>14.1100.044</t>
  </si>
  <si>
    <t>NURFADHILAH</t>
  </si>
  <si>
    <t>14.1100.045</t>
  </si>
  <si>
    <t>14.1100.046</t>
  </si>
  <si>
    <t>14.1100.047</t>
  </si>
  <si>
    <t>SITTI.HARDIYANTI.SHM</t>
  </si>
  <si>
    <t>14.1100.048</t>
  </si>
  <si>
    <t>MUH RIDWAN</t>
  </si>
  <si>
    <t>14.1100.049</t>
  </si>
  <si>
    <t>SUFIYANI S</t>
  </si>
  <si>
    <t>14.1100.050</t>
  </si>
  <si>
    <t>14.1100.051</t>
  </si>
  <si>
    <t>14.1100.052</t>
  </si>
  <si>
    <t>NASRA.N</t>
  </si>
  <si>
    <t>14.1100.053</t>
  </si>
  <si>
    <t>HUSNUL KHATIMAH</t>
  </si>
  <si>
    <t>14.1100.054</t>
  </si>
  <si>
    <t>KHUSNUL KHATIMAH ILYAS</t>
  </si>
  <si>
    <t>14.1100.055</t>
  </si>
  <si>
    <t>IRMA MAGFIRAH</t>
  </si>
  <si>
    <t>14.1100.056</t>
  </si>
  <si>
    <t>WIDYA HARIYANTO</t>
  </si>
  <si>
    <t>14.1100.057</t>
  </si>
  <si>
    <t>MUH. TAUFIQ M.</t>
  </si>
  <si>
    <t>14.1100.058</t>
  </si>
  <si>
    <t>14.1100.059</t>
  </si>
  <si>
    <t>NUR ASTRIDHA</t>
  </si>
  <si>
    <t>14.1100.060</t>
  </si>
  <si>
    <t>IRDAYANI IDRIS</t>
  </si>
  <si>
    <t>14.1100.061</t>
  </si>
  <si>
    <t>MUSTIKA YUSUF</t>
  </si>
  <si>
    <t>14.1100.062</t>
  </si>
  <si>
    <t>ASTRI VIDDYA RAHMADHANY JUDAR</t>
  </si>
  <si>
    <t>14.1100.063</t>
  </si>
  <si>
    <t>SYAMSUL S</t>
  </si>
  <si>
    <t>14.1100.064</t>
  </si>
  <si>
    <t>HARNI</t>
  </si>
  <si>
    <t>14.1100.065</t>
  </si>
  <si>
    <t>NURUL FITRY H</t>
  </si>
  <si>
    <t>14.1100.066</t>
  </si>
  <si>
    <t>MOH. IKWAL</t>
  </si>
  <si>
    <t>14.1100.067</t>
  </si>
  <si>
    <t>14.1100.068</t>
  </si>
  <si>
    <t>14.1100.069</t>
  </si>
  <si>
    <t>HASMIATI USMAN</t>
  </si>
  <si>
    <t>14.1100.070</t>
  </si>
  <si>
    <t xml:space="preserve">HARNAS </t>
  </si>
  <si>
    <t>14.1100.071</t>
  </si>
  <si>
    <t>HAMZAH AMIRULLAH</t>
  </si>
  <si>
    <t>14.1100.072</t>
  </si>
  <si>
    <t>14.1100.073</t>
  </si>
  <si>
    <t>ASMI</t>
  </si>
  <si>
    <t>14.1100.074</t>
  </si>
  <si>
    <t>14.1100.075</t>
  </si>
  <si>
    <t>A. LUBIS</t>
  </si>
  <si>
    <t>14.1100.076</t>
  </si>
  <si>
    <t>SUGISMAN</t>
  </si>
  <si>
    <t>14.1100.077</t>
  </si>
  <si>
    <t>NURHIKMA</t>
  </si>
  <si>
    <t>14.1100.078</t>
  </si>
  <si>
    <t>14.1100.079</t>
  </si>
  <si>
    <t>ZAINAL</t>
  </si>
  <si>
    <t>14.1100.080</t>
  </si>
  <si>
    <t>NURMIN</t>
  </si>
  <si>
    <t>14.1100.081</t>
  </si>
  <si>
    <t>14.1100.082</t>
  </si>
  <si>
    <t>MUHAMMAD ANUGERAH RAMADHAN</t>
  </si>
  <si>
    <t>14.1100.083</t>
  </si>
  <si>
    <t>SUCITRA</t>
  </si>
  <si>
    <t>14.1100.084</t>
  </si>
  <si>
    <t>SITTI HAWA</t>
  </si>
  <si>
    <t>14.1100.085</t>
  </si>
  <si>
    <t>MUSFIRAH</t>
  </si>
  <si>
    <t>14.1100.086</t>
  </si>
  <si>
    <t>14.1100.087</t>
  </si>
  <si>
    <t>14.1100.088</t>
  </si>
  <si>
    <t>IRSYAM BIN SYAMSUL</t>
  </si>
  <si>
    <t>14.1100.089</t>
  </si>
  <si>
    <t>14.1100.090</t>
  </si>
  <si>
    <t>AMIRULLAH</t>
  </si>
  <si>
    <t>14.1100.091</t>
  </si>
  <si>
    <t>14.1100.092</t>
  </si>
  <si>
    <t>NUR ANITA</t>
  </si>
  <si>
    <t>14.1100.093</t>
  </si>
  <si>
    <t>MARDANIAH</t>
  </si>
  <si>
    <t>14.1100.094</t>
  </si>
  <si>
    <t>14.1100.095</t>
  </si>
  <si>
    <t>NAVA SHAHIRA BASRI</t>
  </si>
  <si>
    <t>14.1100.096</t>
  </si>
  <si>
    <t>IRSAN HARLIN</t>
  </si>
  <si>
    <t>14.1100.097</t>
  </si>
  <si>
    <t>AHMAD. K</t>
  </si>
  <si>
    <t>14.1100.098</t>
  </si>
  <si>
    <t>HARI PRAYOGI</t>
  </si>
  <si>
    <t>14.1100.099</t>
  </si>
  <si>
    <t>RISMAWATI S</t>
  </si>
  <si>
    <t>14.1100.100</t>
  </si>
  <si>
    <t>NUR AISA</t>
  </si>
  <si>
    <t>14.1100.101</t>
  </si>
  <si>
    <t>ABDUL KARIM</t>
  </si>
  <si>
    <t>14.1100.102</t>
  </si>
  <si>
    <t>MUH. ASWAN SETIAWAN N</t>
  </si>
  <si>
    <t>14.1100.103</t>
  </si>
  <si>
    <t>14.1100.104</t>
  </si>
  <si>
    <t>SARMA</t>
  </si>
  <si>
    <t>14.1100.105</t>
  </si>
  <si>
    <t>14.1100.106</t>
  </si>
  <si>
    <t>14.1100.107</t>
  </si>
  <si>
    <t>MARTINA</t>
  </si>
  <si>
    <t>14.1100.108</t>
  </si>
  <si>
    <t>14.1100.109</t>
  </si>
  <si>
    <t>14.1100.110</t>
  </si>
  <si>
    <t>SUANDI</t>
  </si>
  <si>
    <t>14.1100.111</t>
  </si>
  <si>
    <t>14.1100.112</t>
  </si>
  <si>
    <t>UTARI ANGGRIANI</t>
  </si>
  <si>
    <t>14.1100.113</t>
  </si>
  <si>
    <t>SUKARTA</t>
  </si>
  <si>
    <t>14.1100.114</t>
  </si>
  <si>
    <t>FAISAH. L</t>
  </si>
  <si>
    <t>14.1100.115</t>
  </si>
  <si>
    <t>14.1100.116</t>
  </si>
  <si>
    <t>RAHMAWIDA</t>
  </si>
  <si>
    <t>14.1100.117</t>
  </si>
  <si>
    <t>NURSYAM NURLANG</t>
  </si>
  <si>
    <t>14.1100.118</t>
  </si>
  <si>
    <t>RAIZA TUNISA</t>
  </si>
  <si>
    <t>14.1100.119</t>
  </si>
  <si>
    <t>SOFYAN RUSTAM</t>
  </si>
  <si>
    <t>14.1100.120</t>
  </si>
  <si>
    <t>14.1100.121</t>
  </si>
  <si>
    <t>14.1100.122</t>
  </si>
  <si>
    <t>14.1100.123</t>
  </si>
  <si>
    <t>FITRI RAMADANI</t>
  </si>
  <si>
    <t>14.1100.124</t>
  </si>
  <si>
    <t>AHMAD IHSAN</t>
  </si>
  <si>
    <t>14.1100.125</t>
  </si>
  <si>
    <t>ZULFAINDAH SUYUTI</t>
  </si>
  <si>
    <t>14.1100.126</t>
  </si>
  <si>
    <t>SARMIANI</t>
  </si>
  <si>
    <t>14.1100.127</t>
  </si>
  <si>
    <t>YUSRIANI</t>
  </si>
  <si>
    <t>14.1100.128</t>
  </si>
  <si>
    <t>RUSMINA</t>
  </si>
  <si>
    <t>14.1100.129</t>
  </si>
  <si>
    <t>14.1100.130</t>
  </si>
  <si>
    <t>ANDI ROMPE GADING</t>
  </si>
  <si>
    <t>14.1100.131</t>
  </si>
  <si>
    <t>RISKAL</t>
  </si>
  <si>
    <t>14.1100.132</t>
  </si>
  <si>
    <t>RISKA CAHAYANI</t>
  </si>
  <si>
    <t>14.1100.133</t>
  </si>
  <si>
    <t>ANIDAR AFNY</t>
  </si>
  <si>
    <t>14.1100.134</t>
  </si>
  <si>
    <t>RIRIN MUSDALIFAH</t>
  </si>
  <si>
    <t>14.1100.135</t>
  </si>
  <si>
    <t>AHMAD HIDAYAT</t>
  </si>
  <si>
    <t>14.1100.136</t>
  </si>
  <si>
    <t>RISDA SINRING</t>
  </si>
  <si>
    <t>14.1100.137</t>
  </si>
  <si>
    <t>14.1100.138</t>
  </si>
  <si>
    <t>14.1100.139</t>
  </si>
  <si>
    <t>IRAHAYU</t>
  </si>
  <si>
    <t>14.1100.140</t>
  </si>
  <si>
    <t>UMMY SYAIDAH</t>
  </si>
  <si>
    <t>14.1100.141</t>
  </si>
  <si>
    <t>SUKWANTY. T</t>
  </si>
  <si>
    <t>14.1100.142</t>
  </si>
  <si>
    <t>14.1100.143</t>
  </si>
  <si>
    <t>SUHARTINI</t>
  </si>
  <si>
    <t>14.1100.144</t>
  </si>
  <si>
    <t>SYAMSURYA JAYA. T</t>
  </si>
  <si>
    <t>14.1100.145</t>
  </si>
  <si>
    <t>14.1100.146</t>
  </si>
  <si>
    <t>MUHAMMAD TAUFIQ</t>
  </si>
  <si>
    <t>14.1100.147</t>
  </si>
  <si>
    <t>ANDI SARTIKA</t>
  </si>
  <si>
    <t>14.1100.148</t>
  </si>
  <si>
    <t>ALFUHERA</t>
  </si>
  <si>
    <t>14.1100.149</t>
  </si>
  <si>
    <t>NUR FADILLAH</t>
  </si>
  <si>
    <t>14.1100.150</t>
  </si>
  <si>
    <t>14.1100.151</t>
  </si>
  <si>
    <t>KUMALA RAMLI</t>
  </si>
  <si>
    <t>14.1100.152</t>
  </si>
  <si>
    <t>BAHIRA</t>
  </si>
  <si>
    <t>14.1100.153</t>
  </si>
  <si>
    <t>SARNAWATI</t>
  </si>
  <si>
    <t>14.1100.154</t>
  </si>
  <si>
    <t>AMRI</t>
  </si>
  <si>
    <t>14.1100.155</t>
  </si>
  <si>
    <t>14.1100.156</t>
  </si>
  <si>
    <t>DESY PRATIWI</t>
  </si>
  <si>
    <t>14.1100.157</t>
  </si>
  <si>
    <t>14.1100.158</t>
  </si>
  <si>
    <t>MUH ASRUL</t>
  </si>
  <si>
    <t>14.1100.159</t>
  </si>
  <si>
    <t>MUHAMMAD ALWAN</t>
  </si>
  <si>
    <t>14.1100.160</t>
  </si>
  <si>
    <t>ANDI HADIJAH LATIF</t>
  </si>
  <si>
    <t>14.1100.161</t>
  </si>
  <si>
    <t>NADIA</t>
  </si>
  <si>
    <t>14.1100.162</t>
  </si>
  <si>
    <t>NURHUDAYANA</t>
  </si>
  <si>
    <t>14.1100.163</t>
  </si>
  <si>
    <t>14.1100.164</t>
  </si>
  <si>
    <t>MUHAMMAD MUHADIR</t>
  </si>
  <si>
    <t>14.1100.165</t>
  </si>
  <si>
    <t>MUHAMMAD WAHYUDIN</t>
  </si>
  <si>
    <t>14.1100.166</t>
  </si>
  <si>
    <t>HERTASNING. AKIB</t>
  </si>
  <si>
    <t>14.1100.167</t>
  </si>
  <si>
    <t>PHEBY MANDAYANI</t>
  </si>
  <si>
    <t>14.1100.168</t>
  </si>
  <si>
    <t>INDRA PRATIWI</t>
  </si>
  <si>
    <t>14.1100.169</t>
  </si>
  <si>
    <t>14.1100.170</t>
  </si>
  <si>
    <t>FUJI ASTUTI</t>
  </si>
  <si>
    <t>14.1100.171</t>
  </si>
  <si>
    <t>MIFTAHUL RESKY</t>
  </si>
  <si>
    <t>14.1100.172</t>
  </si>
  <si>
    <t>UMMI DSAKIAH</t>
  </si>
  <si>
    <t>14.1100.173</t>
  </si>
  <si>
    <t>NAWALDI</t>
  </si>
  <si>
    <t>14.1100.174</t>
  </si>
  <si>
    <t>14.1100.175</t>
  </si>
  <si>
    <t>TIKA HANDAYANI</t>
  </si>
  <si>
    <t>14.1100.176</t>
  </si>
  <si>
    <t>14.1100.177</t>
  </si>
  <si>
    <t>MUHAMMAD IRHAS BURHAN</t>
  </si>
  <si>
    <t>14.1200.001</t>
  </si>
  <si>
    <t>MUHAMMAD ASWAR AMIR</t>
  </si>
  <si>
    <t>14.1200.002</t>
  </si>
  <si>
    <t>14.1200.003</t>
  </si>
  <si>
    <t>SITI ZAINAB</t>
  </si>
  <si>
    <t>14.1200.004</t>
  </si>
  <si>
    <t>NUGRAH</t>
  </si>
  <si>
    <t>14.1200.005</t>
  </si>
  <si>
    <t>HALID MAWARDI</t>
  </si>
  <si>
    <t>14.1200.006</t>
  </si>
  <si>
    <t>14.1200.007</t>
  </si>
  <si>
    <t>14.1200.008</t>
  </si>
  <si>
    <t>RAHMINA</t>
  </si>
  <si>
    <t>14.1200.009</t>
  </si>
  <si>
    <t>SITTI SAKINAH</t>
  </si>
  <si>
    <t>14.1200.010</t>
  </si>
  <si>
    <t>NURUL MADINAH</t>
  </si>
  <si>
    <t>14.1200.011</t>
  </si>
  <si>
    <t>SUHRA</t>
  </si>
  <si>
    <t>14.1200.012</t>
  </si>
  <si>
    <t>IRYANAZULFIRA</t>
  </si>
  <si>
    <t>14.1200.013</t>
  </si>
  <si>
    <t>MARDAWYAH</t>
  </si>
  <si>
    <t>14.1200.014</t>
  </si>
  <si>
    <t>NUR FAINNAH</t>
  </si>
  <si>
    <t>14.1200.015</t>
  </si>
  <si>
    <t>SULKAHFI</t>
  </si>
  <si>
    <t>14.1200.016</t>
  </si>
  <si>
    <t>14.1200.017</t>
  </si>
  <si>
    <t>14.1200.018</t>
  </si>
  <si>
    <t>MUSNA</t>
  </si>
  <si>
    <t>14.1200.019</t>
  </si>
  <si>
    <t>NURLIANA</t>
  </si>
  <si>
    <t>14.1200.020</t>
  </si>
  <si>
    <t>SYAMSIAH TAHIR</t>
  </si>
  <si>
    <t>14.1200.021</t>
  </si>
  <si>
    <t>14.1200.022</t>
  </si>
  <si>
    <t>MUSTIKAH</t>
  </si>
  <si>
    <t>14.1200.023</t>
  </si>
  <si>
    <t>SARI TRI ANDINI</t>
  </si>
  <si>
    <t>14.1200.024</t>
  </si>
  <si>
    <t>NURLISA</t>
  </si>
  <si>
    <t>14.1200.025</t>
  </si>
  <si>
    <t>MUH. ARIANDI SAPUTRA</t>
  </si>
  <si>
    <t>14.1200.026</t>
  </si>
  <si>
    <t>ANDI ASRUL AZWAR</t>
  </si>
  <si>
    <t>14.1200.027</t>
  </si>
  <si>
    <t>NASRUDDIN NASRUL</t>
  </si>
  <si>
    <t>14.1200.028</t>
  </si>
  <si>
    <t>RUSDIN</t>
  </si>
  <si>
    <t>14.1200.029</t>
  </si>
  <si>
    <t>MARJANI</t>
  </si>
  <si>
    <t>14.1200.030</t>
  </si>
  <si>
    <t>SRI DEFI NANDA</t>
  </si>
  <si>
    <t>14.1200.031</t>
  </si>
  <si>
    <t>14.1200.032</t>
  </si>
  <si>
    <t>LILIS AGUSTINA</t>
  </si>
  <si>
    <t>14.1200.033</t>
  </si>
  <si>
    <t>NOVY ASTRIANA</t>
  </si>
  <si>
    <t>14.1200.034</t>
  </si>
  <si>
    <t>RIZAL SATRIA SULNAS</t>
  </si>
  <si>
    <t>14.1200.035</t>
  </si>
  <si>
    <t>RABAISA</t>
  </si>
  <si>
    <t>14.1200.036</t>
  </si>
  <si>
    <t>14.1200.037</t>
  </si>
  <si>
    <t>SITTI MUTIAH</t>
  </si>
  <si>
    <t>14.1200.038</t>
  </si>
  <si>
    <t>ASTRIYANI</t>
  </si>
  <si>
    <t>14.1200.039</t>
  </si>
  <si>
    <t>SITTI HAJAR ILHAM</t>
  </si>
  <si>
    <t>14.1200.040</t>
  </si>
  <si>
    <t>HENRIKA SAFITRI</t>
  </si>
  <si>
    <t>14.1200.041</t>
  </si>
  <si>
    <t>MUH. YUSUF SULAEMAN</t>
  </si>
  <si>
    <t>14.1200.042</t>
  </si>
  <si>
    <t>14.1200.043</t>
  </si>
  <si>
    <t>14.1300.001</t>
  </si>
  <si>
    <t>PUTRI IMAM PIRAMMIN ABDUL GANI</t>
  </si>
  <si>
    <t>14.1300.002</t>
  </si>
  <si>
    <t>14.1300.003</t>
  </si>
  <si>
    <t>14.1300.004</t>
  </si>
  <si>
    <t>14.1300.005</t>
  </si>
  <si>
    <t>NURAFIKA</t>
  </si>
  <si>
    <t>14.1300.006</t>
  </si>
  <si>
    <t>WIDYA PRIBADIYANTI ARESKI</t>
  </si>
  <si>
    <t>14.1300.007</t>
  </si>
  <si>
    <t>VIRDA DEVIYANTI</t>
  </si>
  <si>
    <t>14.1300.008</t>
  </si>
  <si>
    <t>14.1300.009</t>
  </si>
  <si>
    <t>SITI SRI CAHYANI</t>
  </si>
  <si>
    <t>14.1300.010</t>
  </si>
  <si>
    <t>KIKI REZKI ANANDA</t>
  </si>
  <si>
    <t>14.1300.011</t>
  </si>
  <si>
    <t>SRI ADLIYANI ANNAS</t>
  </si>
  <si>
    <t>14.1300.012</t>
  </si>
  <si>
    <t>RASDA ARAS</t>
  </si>
  <si>
    <t>14.1300.013</t>
  </si>
  <si>
    <t>14.1300.014</t>
  </si>
  <si>
    <t>ANDI INDAR DEWI</t>
  </si>
  <si>
    <t>14.1300.015</t>
  </si>
  <si>
    <t>SUKMA SYAM MASPA</t>
  </si>
  <si>
    <t>14.1300.016</t>
  </si>
  <si>
    <t>CICA RISNAWATI</t>
  </si>
  <si>
    <t>14.1300.017</t>
  </si>
  <si>
    <t>RISDHA.R</t>
  </si>
  <si>
    <t>14.1300.018</t>
  </si>
  <si>
    <t>NURJANNAH JUFRI</t>
  </si>
  <si>
    <t>14.1300.019</t>
  </si>
  <si>
    <t>RISMA</t>
  </si>
  <si>
    <t>14.1300.020</t>
  </si>
  <si>
    <t>DESY LESTARI</t>
  </si>
  <si>
    <t>14.1300.021</t>
  </si>
  <si>
    <t>IIS SHOLIHAH</t>
  </si>
  <si>
    <t>14.1300.022</t>
  </si>
  <si>
    <t>NUR ISTIQAMAH</t>
  </si>
  <si>
    <t>14.1300.023</t>
  </si>
  <si>
    <t>DEDE SYUHENDONO</t>
  </si>
  <si>
    <t>14.1300.024</t>
  </si>
  <si>
    <t>HUSNUL HATIMA AMIN</t>
  </si>
  <si>
    <t>14.1300.025</t>
  </si>
  <si>
    <t>DAMIATI</t>
  </si>
  <si>
    <t>14.1300.026</t>
  </si>
  <si>
    <t>MUH. HAMDAN</t>
  </si>
  <si>
    <t>14.1300.027</t>
  </si>
  <si>
    <t>14.1300.028</t>
  </si>
  <si>
    <t>RIZKY LAILATUL MIRAJ</t>
  </si>
  <si>
    <t>14.1300.029</t>
  </si>
  <si>
    <t>UTARI HAERATIH</t>
  </si>
  <si>
    <t>14.1300.030</t>
  </si>
  <si>
    <t>ARDIANA PUTRI</t>
  </si>
  <si>
    <t>14.1300.031</t>
  </si>
  <si>
    <t>ANDI HIDAYAT NUR ILAHI</t>
  </si>
  <si>
    <t>14.1300.032</t>
  </si>
  <si>
    <t>DAYANTI</t>
  </si>
  <si>
    <t>14.1300.033</t>
  </si>
  <si>
    <t>SRI RAHAYU SALEH</t>
  </si>
  <si>
    <t>14.1300.034</t>
  </si>
  <si>
    <t>14.1300.035</t>
  </si>
  <si>
    <t>ASRAN</t>
  </si>
  <si>
    <t>14.1300.036</t>
  </si>
  <si>
    <t>DIAN PERMATASARI</t>
  </si>
  <si>
    <t>14.1300.037</t>
  </si>
  <si>
    <t>ARNI</t>
  </si>
  <si>
    <t>14.1300.038</t>
  </si>
  <si>
    <t>14.1300.039</t>
  </si>
  <si>
    <t>NUR ILMI</t>
  </si>
  <si>
    <t>14.1300.040</t>
  </si>
  <si>
    <t>RESKIANAH</t>
  </si>
  <si>
    <t>14.1300.041</t>
  </si>
  <si>
    <t>14.1300.042</t>
  </si>
  <si>
    <t>INTAN PERTIWI</t>
  </si>
  <si>
    <t>14.1300.043</t>
  </si>
  <si>
    <t>IRMA MAMING</t>
  </si>
  <si>
    <t>14.1300.044</t>
  </si>
  <si>
    <t>RASMIATI</t>
  </si>
  <si>
    <t>14.1300.045</t>
  </si>
  <si>
    <t>14.1300.046</t>
  </si>
  <si>
    <t>14.1300.047</t>
  </si>
  <si>
    <t>MARDIANA HERYANTI</t>
  </si>
  <si>
    <t>14.1300.048</t>
  </si>
  <si>
    <t>AKBAR RAMLI</t>
  </si>
  <si>
    <t>14.1300.049</t>
  </si>
  <si>
    <t>KARTINA DEWI</t>
  </si>
  <si>
    <t>14.1300.050</t>
  </si>
  <si>
    <t>MUGFIRA NURFAIZA</t>
  </si>
  <si>
    <t>14.1300.051</t>
  </si>
  <si>
    <t>ANITA ANGGRAENI SAINUDDIN</t>
  </si>
  <si>
    <t>14.1300.052</t>
  </si>
  <si>
    <t>NOVI ALVIONITA</t>
  </si>
  <si>
    <t>14.1300.053</t>
  </si>
  <si>
    <t>PUTRI FATIMAH AZZAHRA</t>
  </si>
  <si>
    <t>14.1300.054</t>
  </si>
  <si>
    <t>ARJUN</t>
  </si>
  <si>
    <t>14.1300.055</t>
  </si>
  <si>
    <t>RISMAYANI.A</t>
  </si>
  <si>
    <t>14.1300.056</t>
  </si>
  <si>
    <t>14.1300.057</t>
  </si>
  <si>
    <t>MEILDA HILDAYANI</t>
  </si>
  <si>
    <t>14.1300.058</t>
  </si>
  <si>
    <t>KIKI ADRIANTI MUSSAR</t>
  </si>
  <si>
    <t>14.1300.059</t>
  </si>
  <si>
    <t>MUH.AKBAR</t>
  </si>
  <si>
    <t>14.1300.060</t>
  </si>
  <si>
    <t>14.1300.061</t>
  </si>
  <si>
    <t>14.1300.062</t>
  </si>
  <si>
    <t>PERIANTO MAKMUR</t>
  </si>
  <si>
    <t>14.1300.063</t>
  </si>
  <si>
    <t>14.1300.064</t>
  </si>
  <si>
    <t>MAFTUH ADNAN</t>
  </si>
  <si>
    <t>14.1300.065</t>
  </si>
  <si>
    <t>14.1300.066</t>
  </si>
  <si>
    <t>14.1300.067</t>
  </si>
  <si>
    <t>ANDI FARADITA</t>
  </si>
  <si>
    <t>14.1300.068</t>
  </si>
  <si>
    <t>WIDYA APRIANTI</t>
  </si>
  <si>
    <t>14.1300.069</t>
  </si>
  <si>
    <t>14.1300.070</t>
  </si>
  <si>
    <t>14.1300.071</t>
  </si>
  <si>
    <t>14.1300.072</t>
  </si>
  <si>
    <t>HIDAYATUNNAFIAH</t>
  </si>
  <si>
    <t>14.1300.073</t>
  </si>
  <si>
    <t>KAMRIATI EKA SAFITRI</t>
  </si>
  <si>
    <t>14.1300.074</t>
  </si>
  <si>
    <t>14.1300.075</t>
  </si>
  <si>
    <t>SITTI NURLAILA</t>
  </si>
  <si>
    <t>14.1300.076</t>
  </si>
  <si>
    <t>14.1300.077</t>
  </si>
  <si>
    <t>FITRAH ANUGRAH</t>
  </si>
  <si>
    <t>14.1300.078</t>
  </si>
  <si>
    <t>NURUL ISTIQAMAH K</t>
  </si>
  <si>
    <t>14.1300.079</t>
  </si>
  <si>
    <t>RUSDI  L</t>
  </si>
  <si>
    <t>14.1300.080</t>
  </si>
  <si>
    <t>ADE PRATIWI</t>
  </si>
  <si>
    <t>14.1300.081</t>
  </si>
  <si>
    <t>SELVY AFRIANTY</t>
  </si>
  <si>
    <t>14.1300.082</t>
  </si>
  <si>
    <t>RESKI LESTARI AYU NANDA</t>
  </si>
  <si>
    <t>14.1300.083</t>
  </si>
  <si>
    <t>IMRAN AKBAR</t>
  </si>
  <si>
    <t>14.1300.084</t>
  </si>
  <si>
    <t>RASNIH</t>
  </si>
  <si>
    <t>14.1300.085</t>
  </si>
  <si>
    <t>14.1300.086</t>
  </si>
  <si>
    <t>ISRI ANUGRAH</t>
  </si>
  <si>
    <t>14.1300.087</t>
  </si>
  <si>
    <t>NURWANA AHMAD</t>
  </si>
  <si>
    <t>14.1300.088</t>
  </si>
  <si>
    <t>ATI</t>
  </si>
  <si>
    <t>14.1300.089</t>
  </si>
  <si>
    <t>HARTINA MA`RUF</t>
  </si>
  <si>
    <t>14.1300.090</t>
  </si>
  <si>
    <t>14.1300.091</t>
  </si>
  <si>
    <t>14.1300.092</t>
  </si>
  <si>
    <t>14.1300.093</t>
  </si>
  <si>
    <t>NURUL KHAIRUNNISA</t>
  </si>
  <si>
    <t>14.1300.094</t>
  </si>
  <si>
    <t>SUCIATI</t>
  </si>
  <si>
    <t>14.1300.095</t>
  </si>
  <si>
    <t>KARSI. H.</t>
  </si>
  <si>
    <t>14.1300.096</t>
  </si>
  <si>
    <t>AYU PRATIWI</t>
  </si>
  <si>
    <t>14.1300.097</t>
  </si>
  <si>
    <t>MASRIA</t>
  </si>
  <si>
    <t>14.1300.098</t>
  </si>
  <si>
    <t>ST. HUMAYA</t>
  </si>
  <si>
    <t>14.1300.099</t>
  </si>
  <si>
    <t>NENO AULIA MAHRUM</t>
  </si>
  <si>
    <t>14.1300.100</t>
  </si>
  <si>
    <t>RUKIAH</t>
  </si>
  <si>
    <t>14.1300.101</t>
  </si>
  <si>
    <t>EMILIA LALLUNG</t>
  </si>
  <si>
    <t>14.1300.102</t>
  </si>
  <si>
    <t>HANNAS</t>
  </si>
  <si>
    <t>14.1300.103</t>
  </si>
  <si>
    <t>NUR APRIANTI</t>
  </si>
  <si>
    <t>14.1300.104</t>
  </si>
  <si>
    <t>RAHMAT SUPARMAN</t>
  </si>
  <si>
    <t>14.1300.105</t>
  </si>
  <si>
    <t>ANDI MUH RIJALUL KAMAL</t>
  </si>
  <si>
    <t>14.1300.106</t>
  </si>
  <si>
    <t>14.1300.107</t>
  </si>
  <si>
    <t>ULWIAH MAJID</t>
  </si>
  <si>
    <t>14.1300.108</t>
  </si>
  <si>
    <t>14.1300.109</t>
  </si>
  <si>
    <t>14.1300.110</t>
  </si>
  <si>
    <t>SITI LESTARI</t>
  </si>
  <si>
    <t>14.1300.111</t>
  </si>
  <si>
    <t>14.1300.112</t>
  </si>
  <si>
    <t>MUH. ZULFAHMI N.M</t>
  </si>
  <si>
    <t>14.1300.113</t>
  </si>
  <si>
    <t>NURHUSNA</t>
  </si>
  <si>
    <t>14.1300.114</t>
  </si>
  <si>
    <t>INTAN PRATIWI</t>
  </si>
  <si>
    <t>14.1300.115</t>
  </si>
  <si>
    <t>ASRI.S</t>
  </si>
  <si>
    <t>14.1300.116</t>
  </si>
  <si>
    <t>SUHARSONO</t>
  </si>
  <si>
    <t>14.1300.117</t>
  </si>
  <si>
    <t>SITTI HASRINA</t>
  </si>
  <si>
    <t>14.1300.118</t>
  </si>
  <si>
    <t xml:space="preserve">NASRAH MUIN </t>
  </si>
  <si>
    <t>14.1300.119</t>
  </si>
  <si>
    <t>RAHMILA</t>
  </si>
  <si>
    <t>14.1300.120</t>
  </si>
  <si>
    <t>EKA SAFITRI</t>
  </si>
  <si>
    <t>14.1300.121</t>
  </si>
  <si>
    <t>14.1300.122</t>
  </si>
  <si>
    <t>FATMAH TOTO</t>
  </si>
  <si>
    <t>14.1300.123</t>
  </si>
  <si>
    <t>MUH AYUB</t>
  </si>
  <si>
    <t>14.1300.124</t>
  </si>
  <si>
    <t>14.1300.125</t>
  </si>
  <si>
    <t>M.ASRIANSYAH</t>
  </si>
  <si>
    <t>14.1300.126</t>
  </si>
  <si>
    <t>14.1300.127</t>
  </si>
  <si>
    <t>HASBAWATI</t>
  </si>
  <si>
    <t>14.1300.128</t>
  </si>
  <si>
    <t>MUH.RICKY PRATAMA ALI</t>
  </si>
  <si>
    <t>14.1300.129</t>
  </si>
  <si>
    <t>JUHASTI A</t>
  </si>
  <si>
    <t>14.1300.130</t>
  </si>
  <si>
    <t>NURUL HIKMA</t>
  </si>
  <si>
    <t>14.1300.131</t>
  </si>
  <si>
    <t>NURHALIJAH</t>
  </si>
  <si>
    <t>14.1300.132</t>
  </si>
  <si>
    <t>RACHMAT ARIADI</t>
  </si>
  <si>
    <t>14.1300.133</t>
  </si>
  <si>
    <t>TASMA DARI</t>
  </si>
  <si>
    <t>14.1300.134</t>
  </si>
  <si>
    <t>14.1300.135</t>
  </si>
  <si>
    <t>14.1300.136</t>
  </si>
  <si>
    <t>MUH.AMIN</t>
  </si>
  <si>
    <t>14.1300.137</t>
  </si>
  <si>
    <t>NUR EMI</t>
  </si>
  <si>
    <t>14.1300.138</t>
  </si>
  <si>
    <t>ADE MONICA SARI</t>
  </si>
  <si>
    <t>14.1300.139</t>
  </si>
  <si>
    <t>14.1300.140</t>
  </si>
  <si>
    <t>HAJIRAH</t>
  </si>
  <si>
    <t>14.1300.141</t>
  </si>
  <si>
    <t>MIFTAHUL KHAIR</t>
  </si>
  <si>
    <t>14.1300.142</t>
  </si>
  <si>
    <t>HASRIANI.B</t>
  </si>
  <si>
    <t>14.1300.143</t>
  </si>
  <si>
    <t>ANDI ALIF NUR AGUNG</t>
  </si>
  <si>
    <t>14.1300.144</t>
  </si>
  <si>
    <t>IRSAN SUANDI IDRUS</t>
  </si>
  <si>
    <t>14.1300.145</t>
  </si>
  <si>
    <t>ERALISA</t>
  </si>
  <si>
    <t>14.1300.146</t>
  </si>
  <si>
    <t>ARDILA ANGRIANI NUR</t>
  </si>
  <si>
    <t>14.1300.147</t>
  </si>
  <si>
    <t>NEPI APRIANI</t>
  </si>
  <si>
    <t>14.1300.148</t>
  </si>
  <si>
    <t>FITRIANI.S</t>
  </si>
  <si>
    <t>14.1300.149</t>
  </si>
  <si>
    <t>NURFITRI</t>
  </si>
  <si>
    <t>14.1300.150</t>
  </si>
  <si>
    <t>14.1300.151</t>
  </si>
  <si>
    <t>14.1300.152</t>
  </si>
  <si>
    <t>SRI RAHMAYANTI</t>
  </si>
  <si>
    <t>14.1300.153</t>
  </si>
  <si>
    <t>RARA SUCI ANGRAINI</t>
  </si>
  <si>
    <t>14.1300.154</t>
  </si>
  <si>
    <t>DEWI HASIMA RANI</t>
  </si>
  <si>
    <t>14.1300.155</t>
  </si>
  <si>
    <t>14.1300.156</t>
  </si>
  <si>
    <t>NURUL ISTIQAMAH ASAD</t>
  </si>
  <si>
    <t>14.1300.157</t>
  </si>
  <si>
    <t>ANDI RAHMANIA</t>
  </si>
  <si>
    <t>14.1300.158</t>
  </si>
  <si>
    <t>SANITA</t>
  </si>
  <si>
    <t>14.1300.159</t>
  </si>
  <si>
    <t>AYU PUSFITA SARI M</t>
  </si>
  <si>
    <t>14.1300.160</t>
  </si>
  <si>
    <t>HARJUNA</t>
  </si>
  <si>
    <t>14.1300.161</t>
  </si>
  <si>
    <t>NUR YASTAD FAJRAH</t>
  </si>
  <si>
    <t>14.1300.162</t>
  </si>
  <si>
    <t>REZKY SHAAFIYAH SYAM</t>
  </si>
  <si>
    <t>14.1300.163</t>
  </si>
  <si>
    <t>MUSYARIF MA</t>
  </si>
  <si>
    <t>14.1300.164</t>
  </si>
  <si>
    <t>MASDA</t>
  </si>
  <si>
    <t>14.1300.165</t>
  </si>
  <si>
    <t>JUANA</t>
  </si>
  <si>
    <t>14.1300.166</t>
  </si>
  <si>
    <t>SAMSUL BAHRI</t>
  </si>
  <si>
    <t>14.1300.167</t>
  </si>
  <si>
    <t>MUHAMMAD SYAIFUL ISLAM</t>
  </si>
  <si>
    <t>14.1300.168</t>
  </si>
  <si>
    <t>NAJNAWATI</t>
  </si>
  <si>
    <t>14.1300.169</t>
  </si>
  <si>
    <t>14.1300.170</t>
  </si>
  <si>
    <t>YULIA OCTAVIA RAHMAT</t>
  </si>
  <si>
    <t>14.1300.171</t>
  </si>
  <si>
    <t>HARLINDA</t>
  </si>
  <si>
    <t>14.1300.172</t>
  </si>
  <si>
    <t>14.1300.173</t>
  </si>
  <si>
    <t>ANDI RATRI SUWANDINI</t>
  </si>
  <si>
    <t>14.1300.174</t>
  </si>
  <si>
    <t>FITRAH RAHMAT HIDAYAT</t>
  </si>
  <si>
    <t>14.1300.175</t>
  </si>
  <si>
    <t>14.1300.176</t>
  </si>
  <si>
    <t>ANISA MEILANI</t>
  </si>
  <si>
    <t>14.1300.177</t>
  </si>
  <si>
    <t>HARDIYANTI PATANGNGARI</t>
  </si>
  <si>
    <t>14.1300.178</t>
  </si>
  <si>
    <t>WIWIEK IRSANI</t>
  </si>
  <si>
    <t>14.1300.179</t>
  </si>
  <si>
    <t>SITI HARDIANTI LUKMAN</t>
  </si>
  <si>
    <t>14.1400.001</t>
  </si>
  <si>
    <t>14.1400.002</t>
  </si>
  <si>
    <t>MUH.IMRAN</t>
  </si>
  <si>
    <t>14.1400.003</t>
  </si>
  <si>
    <t>IDA PURNAWATI</t>
  </si>
  <si>
    <t>14.1400.004</t>
  </si>
  <si>
    <t>ST RAHMADANI YASIR</t>
  </si>
  <si>
    <t>14.1400.005</t>
  </si>
  <si>
    <t>14.1400.006</t>
  </si>
  <si>
    <t>14.1400.007</t>
  </si>
  <si>
    <t>14.1400.008</t>
  </si>
  <si>
    <t>14.1400.009</t>
  </si>
  <si>
    <t>MULTAZAM</t>
  </si>
  <si>
    <t>14.1400.010</t>
  </si>
  <si>
    <t>ELISA NURFADHILA ANWAR</t>
  </si>
  <si>
    <t>14.1400.011</t>
  </si>
  <si>
    <t>14.1400.012</t>
  </si>
  <si>
    <t>14.1400.013</t>
  </si>
  <si>
    <t>ANDI WANDI HAIRUDDIN</t>
  </si>
  <si>
    <t>14.1400.014</t>
  </si>
  <si>
    <t>ARWIN</t>
  </si>
  <si>
    <t>14.1400.015</t>
  </si>
  <si>
    <t>NURWAHIDA</t>
  </si>
  <si>
    <t>14.2100.001</t>
  </si>
  <si>
    <t>ITHA NOER IMAMA</t>
  </si>
  <si>
    <t>14.2100.002</t>
  </si>
  <si>
    <t>M.ARAFAH</t>
  </si>
  <si>
    <t>14.2100.003</t>
  </si>
  <si>
    <t>JUHRIAH SAMAR</t>
  </si>
  <si>
    <t>14.2100.004</t>
  </si>
  <si>
    <t>M.AGUS</t>
  </si>
  <si>
    <t>14.2100.005</t>
  </si>
  <si>
    <t>14.2100.006</t>
  </si>
  <si>
    <t>MURSYIDIN S</t>
  </si>
  <si>
    <t>14.2100.007</t>
  </si>
  <si>
    <t>DEBY DWI ANDRIANI</t>
  </si>
  <si>
    <t>14.2100.008</t>
  </si>
  <si>
    <t>ADAM MALIK</t>
  </si>
  <si>
    <t>14.2100.009</t>
  </si>
  <si>
    <t>RENIYANTI</t>
  </si>
  <si>
    <t>14.2100.010</t>
  </si>
  <si>
    <t>NOVIA TIRTASARI</t>
  </si>
  <si>
    <t>14.2100.011</t>
  </si>
  <si>
    <t>ADE IRMA YANTI</t>
  </si>
  <si>
    <t>14.2100.012</t>
  </si>
  <si>
    <t>ANDRI SETIAWAN</t>
  </si>
  <si>
    <t>14.2100.013</t>
  </si>
  <si>
    <t>ARDIANSYAH.SYARIF</t>
  </si>
  <si>
    <t>14.2100.014</t>
  </si>
  <si>
    <t>ANDI VERANITA</t>
  </si>
  <si>
    <t>14.2100.015</t>
  </si>
  <si>
    <t>ANDI TENRIWANA</t>
  </si>
  <si>
    <t>14.2100.016</t>
  </si>
  <si>
    <t>KAFRAWI.JUFRI</t>
  </si>
  <si>
    <t>14.2100.017</t>
  </si>
  <si>
    <t>ARIMDA PRATIWI</t>
  </si>
  <si>
    <t>14.2100.018</t>
  </si>
  <si>
    <t>14.2100.019</t>
  </si>
  <si>
    <t>SUMMA</t>
  </si>
  <si>
    <t>14.2100.020</t>
  </si>
  <si>
    <t>14.2100.021</t>
  </si>
  <si>
    <t>14.2100.022</t>
  </si>
  <si>
    <t>SRIYUNDA</t>
  </si>
  <si>
    <t>14.2100.023</t>
  </si>
  <si>
    <t>14.2100.024</t>
  </si>
  <si>
    <t>14.2100.025</t>
  </si>
  <si>
    <t>YUNUS BURHAN</t>
  </si>
  <si>
    <t>14.2100.026</t>
  </si>
  <si>
    <t>YUDISTIRA ADINUGRAHA</t>
  </si>
  <si>
    <t>14.2100.027</t>
  </si>
  <si>
    <t>CHAERUL UMMAM</t>
  </si>
  <si>
    <t>14.2100.028</t>
  </si>
  <si>
    <t>14.2100.029</t>
  </si>
  <si>
    <t>14.2100.030</t>
  </si>
  <si>
    <t>14.2100.031</t>
  </si>
  <si>
    <t>SULHA</t>
  </si>
  <si>
    <t>14.2100.032</t>
  </si>
  <si>
    <t>SULAEHA</t>
  </si>
  <si>
    <t>14.2100.033</t>
  </si>
  <si>
    <t>ADE AYU SUKMA</t>
  </si>
  <si>
    <t>14.2100.034</t>
  </si>
  <si>
    <t xml:space="preserve"> FAUZIATUL MUNAWWARAH</t>
  </si>
  <si>
    <t>14.2100.035</t>
  </si>
  <si>
    <t xml:space="preserve">JULIANA </t>
  </si>
  <si>
    <t>14.2100.036</t>
  </si>
  <si>
    <t>ABDUL. AZIZ</t>
  </si>
  <si>
    <t>14.2100.037</t>
  </si>
  <si>
    <t>NELDA K</t>
  </si>
  <si>
    <t>14.2100.038</t>
  </si>
  <si>
    <t>ABDILLAH HANAFI</t>
  </si>
  <si>
    <t>14.2100.039</t>
  </si>
  <si>
    <t>HARYATI</t>
  </si>
  <si>
    <t>14.2100.040</t>
  </si>
  <si>
    <t>ERNI WINDASARI</t>
  </si>
  <si>
    <t>14.2100.041</t>
  </si>
  <si>
    <t>MUHAMMAD FAHSAN</t>
  </si>
  <si>
    <t>14.2100.042</t>
  </si>
  <si>
    <t>PAISA</t>
  </si>
  <si>
    <t>14.2100.043</t>
  </si>
  <si>
    <t>ASHARI NASRUL</t>
  </si>
  <si>
    <t>14.2100.044</t>
  </si>
  <si>
    <t>SYAHRULLAH TAHIR</t>
  </si>
  <si>
    <t>14.2100.045</t>
  </si>
  <si>
    <t>ST. AISYA RAMADHANA</t>
  </si>
  <si>
    <t>14.2100.046</t>
  </si>
  <si>
    <t>KHAERUNNISA</t>
  </si>
  <si>
    <t>14.2100.047</t>
  </si>
  <si>
    <t>NURFAJRI HASBULLAH</t>
  </si>
  <si>
    <t>14.2100.048</t>
  </si>
  <si>
    <t>NUR SRI WAHYUNI</t>
  </si>
  <si>
    <t>14.2100.049</t>
  </si>
  <si>
    <t>MIRANDA</t>
  </si>
  <si>
    <t>14.2100.050</t>
  </si>
  <si>
    <t>AHMAD KAUSAR NURDIN</t>
  </si>
  <si>
    <t>14.2100.051</t>
  </si>
  <si>
    <t>ARLINDA</t>
  </si>
  <si>
    <t>14.2100.052</t>
  </si>
  <si>
    <t>MUH. ANNAUFAL BAHRI</t>
  </si>
  <si>
    <t>14.2100.053</t>
  </si>
  <si>
    <t>ANDI MUHAMMAD AIDIL</t>
  </si>
  <si>
    <t>14.2100.054</t>
  </si>
  <si>
    <t>ASTRYATMA AHMAD</t>
  </si>
  <si>
    <t>14.2100.055</t>
  </si>
  <si>
    <t>RUSLAN USMAN</t>
  </si>
  <si>
    <t>14.2100.056</t>
  </si>
  <si>
    <t>TRY KURNIAWAN CHANDRA</t>
  </si>
  <si>
    <t>14.2200.001</t>
  </si>
  <si>
    <t>14.2200.002</t>
  </si>
  <si>
    <t>RAHAYU PUTRI ERMADIANI</t>
  </si>
  <si>
    <t>14.2200.003</t>
  </si>
  <si>
    <t>MUHAMMAD HAERUL</t>
  </si>
  <si>
    <t>14.2200.004</t>
  </si>
  <si>
    <t>RISNA N</t>
  </si>
  <si>
    <t>14.2200.005</t>
  </si>
  <si>
    <t>FAUSYAH ANWAR</t>
  </si>
  <si>
    <t>14.2200.006</t>
  </si>
  <si>
    <t>NARLI ABD RAHMAN</t>
  </si>
  <si>
    <t>14.2200.007</t>
  </si>
  <si>
    <t>ARNITA LADDA</t>
  </si>
  <si>
    <t>14.2200.008</t>
  </si>
  <si>
    <t>14.2200.009</t>
  </si>
  <si>
    <t>14.2200.010</t>
  </si>
  <si>
    <t>14.2200.011</t>
  </si>
  <si>
    <t>NARIATI</t>
  </si>
  <si>
    <t>14.2200.012</t>
  </si>
  <si>
    <t>RISKA DWIYANTI</t>
  </si>
  <si>
    <t>14.2200.013</t>
  </si>
  <si>
    <t>14.2200.014</t>
  </si>
  <si>
    <t>AMALIYAH AKKAS</t>
  </si>
  <si>
    <t>14.2200.015</t>
  </si>
  <si>
    <t>14.2200.016</t>
  </si>
  <si>
    <t>ANGRI RUSMILA</t>
  </si>
  <si>
    <t>14.2200.017</t>
  </si>
  <si>
    <t>LISDAYANTI</t>
  </si>
  <si>
    <t>14.2200.018</t>
  </si>
  <si>
    <t>14.2200.019</t>
  </si>
  <si>
    <t>MARDALIFAH</t>
  </si>
  <si>
    <t>14.2200.020</t>
  </si>
  <si>
    <t>YUSNIA</t>
  </si>
  <si>
    <t>14.2200.021</t>
  </si>
  <si>
    <t>14.2200.022</t>
  </si>
  <si>
    <t>ANDI AWALDI TAHIR</t>
  </si>
  <si>
    <t>14.2200.023</t>
  </si>
  <si>
    <t>YUNISA</t>
  </si>
  <si>
    <t>14.2200.024</t>
  </si>
  <si>
    <t>SUREDA</t>
  </si>
  <si>
    <t>14.2200.025</t>
  </si>
  <si>
    <t>ASTRIA</t>
  </si>
  <si>
    <t>14.2200.026</t>
  </si>
  <si>
    <t>14.2200.027</t>
  </si>
  <si>
    <t>MUHAMMAD RENDRA RUMAWAN</t>
  </si>
  <si>
    <t>14.2200.028</t>
  </si>
  <si>
    <t>KIRMAN S</t>
  </si>
  <si>
    <t>14.2200.029</t>
  </si>
  <si>
    <t>14.2200.030</t>
  </si>
  <si>
    <t>KASNA</t>
  </si>
  <si>
    <t>14.2200.031</t>
  </si>
  <si>
    <t>NUR AMALIAH NASIR</t>
  </si>
  <si>
    <t>14.2200.032</t>
  </si>
  <si>
    <t>MASHURAH</t>
  </si>
  <si>
    <t>14.2200.033</t>
  </si>
  <si>
    <t>RAFIUDDIN</t>
  </si>
  <si>
    <t>14.2200.034</t>
  </si>
  <si>
    <t>DEWI SISWANTI</t>
  </si>
  <si>
    <t>14.2200.035</t>
  </si>
  <si>
    <t>ASLAM ADYTYA</t>
  </si>
  <si>
    <t>14.2200.036</t>
  </si>
  <si>
    <t>NURUL ASNI</t>
  </si>
  <si>
    <t>14.2200.037</t>
  </si>
  <si>
    <t>NURAEDAH</t>
  </si>
  <si>
    <t>14.2200.038</t>
  </si>
  <si>
    <t>14.2200.039</t>
  </si>
  <si>
    <t>14.2200.040</t>
  </si>
  <si>
    <t>MUHAMMAD.ALI</t>
  </si>
  <si>
    <t>14.2200.041</t>
  </si>
  <si>
    <t>MUH.JAFAR.ISMAIL</t>
  </si>
  <si>
    <t>14.2200.042</t>
  </si>
  <si>
    <t>14.2200.043</t>
  </si>
  <si>
    <t>ANNARIKA</t>
  </si>
  <si>
    <t>14.2200.044</t>
  </si>
  <si>
    <t>SARIF HIDAYATULLAH</t>
  </si>
  <si>
    <t>14.2200.045</t>
  </si>
  <si>
    <t>14.2200.046</t>
  </si>
  <si>
    <t>SARIBULAN</t>
  </si>
  <si>
    <t>14.2200.047</t>
  </si>
  <si>
    <t>MISRA</t>
  </si>
  <si>
    <t>14.2200.048</t>
  </si>
  <si>
    <t>FITRI MUSTAPA</t>
  </si>
  <si>
    <t>14.2200.049</t>
  </si>
  <si>
    <t>14.2200.050</t>
  </si>
  <si>
    <t>EDIL ASHAR</t>
  </si>
  <si>
    <t>14.2200.051</t>
  </si>
  <si>
    <t>HARIYANTO</t>
  </si>
  <si>
    <t>14.2200.052</t>
  </si>
  <si>
    <t>14.2200.053</t>
  </si>
  <si>
    <t>14.2200.054</t>
  </si>
  <si>
    <t>14.2200.055</t>
  </si>
  <si>
    <t>14.2200.056</t>
  </si>
  <si>
    <t>14.2200.057</t>
  </si>
  <si>
    <t>RISKA AMALIAH</t>
  </si>
  <si>
    <t>14.2200.058</t>
  </si>
  <si>
    <t>14.2200.059</t>
  </si>
  <si>
    <t>14.2200.060</t>
  </si>
  <si>
    <t>M NASIR SAPRI</t>
  </si>
  <si>
    <t>14.2200.061</t>
  </si>
  <si>
    <t>SULPIANI</t>
  </si>
  <si>
    <t>14.2200.062</t>
  </si>
  <si>
    <t>UMI</t>
  </si>
  <si>
    <t>14.2200.063</t>
  </si>
  <si>
    <t>AIDIL AKBAR</t>
  </si>
  <si>
    <t>14.2200.064</t>
  </si>
  <si>
    <t>14.2200.065</t>
  </si>
  <si>
    <t>14.2200.066</t>
  </si>
  <si>
    <t>SUKMARIA</t>
  </si>
  <si>
    <t>14.2200.067</t>
  </si>
  <si>
    <t>14.2200.068</t>
  </si>
  <si>
    <t>NURDESI</t>
  </si>
  <si>
    <t>14.2200.069</t>
  </si>
  <si>
    <t>SULPIANI HAMKA</t>
  </si>
  <si>
    <t>14.2200.070</t>
  </si>
  <si>
    <t>ULFA SRI APRILIA</t>
  </si>
  <si>
    <t>14.2200.071</t>
  </si>
  <si>
    <t>SUCI RAMADHANI</t>
  </si>
  <si>
    <t>14.2200.072</t>
  </si>
  <si>
    <t>HARDIMAN</t>
  </si>
  <si>
    <t>14.2200.073</t>
  </si>
  <si>
    <t>14.2200.074</t>
  </si>
  <si>
    <t>14.2200.075</t>
  </si>
  <si>
    <t>REZA OKTAVIA</t>
  </si>
  <si>
    <t>14.2200.076</t>
  </si>
  <si>
    <t>KASWAN</t>
  </si>
  <si>
    <t>14.2200.077</t>
  </si>
  <si>
    <t>MAHMUDA</t>
  </si>
  <si>
    <t>14.2200.078</t>
  </si>
  <si>
    <t>MULISA TANRO</t>
  </si>
  <si>
    <t>14.2200.079</t>
  </si>
  <si>
    <t>SUKRAN</t>
  </si>
  <si>
    <t>14.2200.080</t>
  </si>
  <si>
    <t>ARBAIN</t>
  </si>
  <si>
    <t>14.2200.081</t>
  </si>
  <si>
    <t>14.2200.082</t>
  </si>
  <si>
    <t>RISDA AYU RASDI</t>
  </si>
  <si>
    <t>14.2200.083</t>
  </si>
  <si>
    <t>14.2200.084</t>
  </si>
  <si>
    <t>14.2200.085</t>
  </si>
  <si>
    <t xml:space="preserve">SITI NUR HALISA </t>
  </si>
  <si>
    <t>14.2200.086</t>
  </si>
  <si>
    <t>ARFANDI MP</t>
  </si>
  <si>
    <t>14.2200.087</t>
  </si>
  <si>
    <t>14.2200.088</t>
  </si>
  <si>
    <t>MARJONO AMIN S</t>
  </si>
  <si>
    <t>14.2200.089</t>
  </si>
  <si>
    <t>14.2200.090</t>
  </si>
  <si>
    <t>NUR SABA</t>
  </si>
  <si>
    <t>14.2200.091</t>
  </si>
  <si>
    <t>MUH.SAINAL S</t>
  </si>
  <si>
    <t>14.2200.092</t>
  </si>
  <si>
    <t>14.2200.093</t>
  </si>
  <si>
    <t>14.2200.094</t>
  </si>
  <si>
    <t>INTANI ARIFIN</t>
  </si>
  <si>
    <t>14.2200.095</t>
  </si>
  <si>
    <t>HETI HARIYATI</t>
  </si>
  <si>
    <t>14.2200.096</t>
  </si>
  <si>
    <t>NUR SEPRIANI RAHMAN</t>
  </si>
  <si>
    <t>14.2200.097</t>
  </si>
  <si>
    <t>MIRDATUL INAYAH</t>
  </si>
  <si>
    <t>14.2200.098</t>
  </si>
  <si>
    <t>HERMAN. S</t>
  </si>
  <si>
    <t>14.2200.099</t>
  </si>
  <si>
    <t>14.2200.100</t>
  </si>
  <si>
    <t>14.2200.101</t>
  </si>
  <si>
    <t>NAMRIANAH</t>
  </si>
  <si>
    <t>14.2200.102</t>
  </si>
  <si>
    <t>NUZUL FITRIANI MANSUR</t>
  </si>
  <si>
    <t>14.2200.103</t>
  </si>
  <si>
    <t>ANDI HADIJAH</t>
  </si>
  <si>
    <t>14.2200.104</t>
  </si>
  <si>
    <t>14.2200.105</t>
  </si>
  <si>
    <t>PUTRI DAMAYANTI</t>
  </si>
  <si>
    <t>14.2200.106</t>
  </si>
  <si>
    <t>KUSTIRA</t>
  </si>
  <si>
    <t>14.2200.107</t>
  </si>
  <si>
    <t>HERMA MAHIR</t>
  </si>
  <si>
    <t>14.2200.108</t>
  </si>
  <si>
    <t>14.2200.109</t>
  </si>
  <si>
    <t>HARTINA BASRI</t>
  </si>
  <si>
    <t>14.2200.110</t>
  </si>
  <si>
    <t>ASRAH</t>
  </si>
  <si>
    <t>14.2200.111</t>
  </si>
  <si>
    <t>NAJLAH MATHAR</t>
  </si>
  <si>
    <t>14.2200.112</t>
  </si>
  <si>
    <t>BUSRIADI</t>
  </si>
  <si>
    <t>14.2200.113</t>
  </si>
  <si>
    <t>AWALUDDIN AMIN</t>
  </si>
  <si>
    <t>14.2200.114</t>
  </si>
  <si>
    <t>SUGIARTO</t>
  </si>
  <si>
    <t>14.2200.115</t>
  </si>
  <si>
    <t>YUSNITA</t>
  </si>
  <si>
    <t>14.2200.116</t>
  </si>
  <si>
    <t>JASMIANTI</t>
  </si>
  <si>
    <t>14.2200.117</t>
  </si>
  <si>
    <t>TRIYUNI</t>
  </si>
  <si>
    <t>14.2200.118</t>
  </si>
  <si>
    <t>14.2200.119</t>
  </si>
  <si>
    <t>ASNIAR</t>
  </si>
  <si>
    <t>14.2200.120</t>
  </si>
  <si>
    <t>MISWAR MUNIR</t>
  </si>
  <si>
    <t>14.2200.121</t>
  </si>
  <si>
    <t>GUSTINA</t>
  </si>
  <si>
    <t>14.2200.122</t>
  </si>
  <si>
    <t>14.2200.123</t>
  </si>
  <si>
    <t>14.2200.124</t>
  </si>
  <si>
    <t>14.2200.125</t>
  </si>
  <si>
    <t>14.2200.126</t>
  </si>
  <si>
    <t>MUSTAWA</t>
  </si>
  <si>
    <t>14.2200.127</t>
  </si>
  <si>
    <t>MIMI ASWIRA</t>
  </si>
  <si>
    <t>14.2200.128</t>
  </si>
  <si>
    <t>14.2200.129</t>
  </si>
  <si>
    <t>HAMLIYANI</t>
  </si>
  <si>
    <t>14.2200.130</t>
  </si>
  <si>
    <t>14.2200.131</t>
  </si>
  <si>
    <t>RISKI WIBOWO</t>
  </si>
  <si>
    <t>14.2200.132</t>
  </si>
  <si>
    <t>JUMRIA M</t>
  </si>
  <si>
    <t>14.2200.133</t>
  </si>
  <si>
    <t>14.2200.134</t>
  </si>
  <si>
    <t>NUR QALBI</t>
  </si>
  <si>
    <t>14.2200.135</t>
  </si>
  <si>
    <t>MUSNANDAR</t>
  </si>
  <si>
    <t>14.2200.136</t>
  </si>
  <si>
    <t>HARIATI RAIS</t>
  </si>
  <si>
    <t>14.2200.137</t>
  </si>
  <si>
    <t>ZAINUDDIN S</t>
  </si>
  <si>
    <t>14.2200.138</t>
  </si>
  <si>
    <t>NURUL FITRIA</t>
  </si>
  <si>
    <t>14.2200.139</t>
  </si>
  <si>
    <t>14.2200.140</t>
  </si>
  <si>
    <t>MEGA</t>
  </si>
  <si>
    <t>14.2200.141</t>
  </si>
  <si>
    <t>ERIANI</t>
  </si>
  <si>
    <t>14.2200.142</t>
  </si>
  <si>
    <t>RHAMADHANSYAH POETRA  ABDULLAH</t>
  </si>
  <si>
    <t>14.2200.143</t>
  </si>
  <si>
    <t>NURBEDA</t>
  </si>
  <si>
    <t>14.2200.144</t>
  </si>
  <si>
    <t>MUH.ILHAM HAFID</t>
  </si>
  <si>
    <t>14.2200.145</t>
  </si>
  <si>
    <t>RISKA WAHYUNI</t>
  </si>
  <si>
    <t>14.2200.146</t>
  </si>
  <si>
    <t>RESKI</t>
  </si>
  <si>
    <t>14.2200.147</t>
  </si>
  <si>
    <t>YUNITA PRASTIKA</t>
  </si>
  <si>
    <t>14.2200.148</t>
  </si>
  <si>
    <t>MUHAMMAD HARDIANSYAH</t>
  </si>
  <si>
    <t>14.2200.149</t>
  </si>
  <si>
    <t>14.2200.150</t>
  </si>
  <si>
    <t>ARYA NIRWANSYAH DWI PUTRA</t>
  </si>
  <si>
    <t>14.2200.151</t>
  </si>
  <si>
    <t>14.2200.152</t>
  </si>
  <si>
    <t>DARMIN</t>
  </si>
  <si>
    <t>14.2200.153</t>
  </si>
  <si>
    <t>FIFI HARIANTI</t>
  </si>
  <si>
    <t>14.2200.154</t>
  </si>
  <si>
    <t>FADILLAH</t>
  </si>
  <si>
    <t>14.2200.155</t>
  </si>
  <si>
    <t>RUDI</t>
  </si>
  <si>
    <t>14.2200.156</t>
  </si>
  <si>
    <t>14.2200.157</t>
  </si>
  <si>
    <t>14.2200.158</t>
  </si>
  <si>
    <t>PUTRA WARDANI</t>
  </si>
  <si>
    <t>14.2200.159</t>
  </si>
  <si>
    <t>14.2200.160</t>
  </si>
  <si>
    <t>MINHAJUDDIN MADI</t>
  </si>
  <si>
    <t>14.2200.161</t>
  </si>
  <si>
    <t>NUR MIFTAHUL KHAIR</t>
  </si>
  <si>
    <t>14.2200.162</t>
  </si>
  <si>
    <t>MUTHMAINNAH MANSYUR</t>
  </si>
  <si>
    <t>14.2200.163</t>
  </si>
  <si>
    <t>14.2200.164</t>
  </si>
  <si>
    <t>NOVIANTI</t>
  </si>
  <si>
    <t>14.2200.165</t>
  </si>
  <si>
    <t>14.2200.166</t>
  </si>
  <si>
    <t>14.2200.167</t>
  </si>
  <si>
    <t>MAMAN SURYAMAN</t>
  </si>
  <si>
    <t>14.2200.168</t>
  </si>
  <si>
    <t>ALAM FIRANSYAH</t>
  </si>
  <si>
    <t>14.2200.169</t>
  </si>
  <si>
    <t>BAHRINI</t>
  </si>
  <si>
    <t>14.2200.170</t>
  </si>
  <si>
    <t>INDAH SARI</t>
  </si>
  <si>
    <t>14.2200.171</t>
  </si>
  <si>
    <t>YASMIN ARIF</t>
  </si>
  <si>
    <t>14.2200.172</t>
  </si>
  <si>
    <t>14.2200.173</t>
  </si>
  <si>
    <t>SAIRA</t>
  </si>
  <si>
    <t>14.2200.174</t>
  </si>
  <si>
    <t>SURI</t>
  </si>
  <si>
    <t>14.2200.175</t>
  </si>
  <si>
    <t>MUHAMMAD YUSUF. T</t>
  </si>
  <si>
    <t>14.2200.176</t>
  </si>
  <si>
    <t>NUR AWALIA</t>
  </si>
  <si>
    <t>14.2200.177</t>
  </si>
  <si>
    <t>14.2200.178</t>
  </si>
  <si>
    <t>14.2200.179</t>
  </si>
  <si>
    <t>14.2200.180</t>
  </si>
  <si>
    <t>TASLIM</t>
  </si>
  <si>
    <t>14.2200.181</t>
  </si>
  <si>
    <t>YULI EKAWANI HAMKA</t>
  </si>
  <si>
    <t>14.2200.182</t>
  </si>
  <si>
    <t>PUTRI UTAMI</t>
  </si>
  <si>
    <t>14.2200.183</t>
  </si>
  <si>
    <t>14.2200.184</t>
  </si>
  <si>
    <t>YUSNIAR YUSUF</t>
  </si>
  <si>
    <t>14.2200.185</t>
  </si>
  <si>
    <t>ARMAN SANUSI</t>
  </si>
  <si>
    <t>14.2200.186</t>
  </si>
  <si>
    <t>SATRINI</t>
  </si>
  <si>
    <t>14.2200.187</t>
  </si>
  <si>
    <t>SURYADI SYARIF</t>
  </si>
  <si>
    <t>14.2200.188</t>
  </si>
  <si>
    <t>INRAYANTI</t>
  </si>
  <si>
    <t>14.2200.189</t>
  </si>
  <si>
    <t>14.2200.190</t>
  </si>
  <si>
    <t>MUH. SAKRIALDI</t>
  </si>
  <si>
    <t>14.2200.191</t>
  </si>
  <si>
    <t>REZKI AMALIAH.S</t>
  </si>
  <si>
    <t>14.2200.192</t>
  </si>
  <si>
    <t>SRI DEVI SARTIKA</t>
  </si>
  <si>
    <t>14.2200.193</t>
  </si>
  <si>
    <t>ASWANDI ASRUDDIN</t>
  </si>
  <si>
    <t>14.2200.194</t>
  </si>
  <si>
    <t>PUTRI AYU NINGSIH</t>
  </si>
  <si>
    <t>14.2200.195</t>
  </si>
  <si>
    <t>M. IDUL FIKAR</t>
  </si>
  <si>
    <t>14.2200.196</t>
  </si>
  <si>
    <t>ST. HAYANI</t>
  </si>
  <si>
    <t>14.2200.197</t>
  </si>
  <si>
    <t>14.2200.198</t>
  </si>
  <si>
    <t>14.2200.199</t>
  </si>
  <si>
    <t>AGUNG FAHRIZAL</t>
  </si>
  <si>
    <t>14.2200.200</t>
  </si>
  <si>
    <t>MUSNIYARDA</t>
  </si>
  <si>
    <t>14.2200.201</t>
  </si>
  <si>
    <t>WATINI RAMADANI</t>
  </si>
  <si>
    <t>14.2200.202</t>
  </si>
  <si>
    <t>14.2200.203</t>
  </si>
  <si>
    <t>14.2200.204</t>
  </si>
  <si>
    <t>AULIA WIJAYANTI</t>
  </si>
  <si>
    <t>14.2200.205</t>
  </si>
  <si>
    <t>MUH. MUFLIHUN</t>
  </si>
  <si>
    <t>14.2200.206</t>
  </si>
  <si>
    <t>KHASIFUR RAHMAN</t>
  </si>
  <si>
    <t>14.2200.207</t>
  </si>
  <si>
    <t>DIAH PERMATASARI</t>
  </si>
  <si>
    <t>14.2200.208</t>
  </si>
  <si>
    <t>RESKY ADRIANTO</t>
  </si>
  <si>
    <t>14.2200.209</t>
  </si>
  <si>
    <t>DIAN RAMADHANI THAMRIN</t>
  </si>
  <si>
    <t>14.2200.210</t>
  </si>
  <si>
    <t>WAHYU VIDYA</t>
  </si>
  <si>
    <t>14.2200.211</t>
  </si>
  <si>
    <t>SABRINA</t>
  </si>
  <si>
    <t>14.2200.212</t>
  </si>
  <si>
    <t>HAJAR ASWAR</t>
  </si>
  <si>
    <t>14.2200.213</t>
  </si>
  <si>
    <t>AHMAD GERI AL GAZALI</t>
  </si>
  <si>
    <t>14.2200.214</t>
  </si>
  <si>
    <t>NUR ELIZA</t>
  </si>
  <si>
    <t>14.2300.001</t>
  </si>
  <si>
    <t>A. JULIATI</t>
  </si>
  <si>
    <t>14.2300.002</t>
  </si>
  <si>
    <t>NUGRAWATI</t>
  </si>
  <si>
    <t>14.2300.003</t>
  </si>
  <si>
    <t>KURNIASARI</t>
  </si>
  <si>
    <t>14.2300.004</t>
  </si>
  <si>
    <t>14.2300.005</t>
  </si>
  <si>
    <t>ASTRIANI</t>
  </si>
  <si>
    <t>14.2300.006</t>
  </si>
  <si>
    <t>MASNI H</t>
  </si>
  <si>
    <t>14.2300.007</t>
  </si>
  <si>
    <t>SUMARNI SYUKRI</t>
  </si>
  <si>
    <t>14.2300.008</t>
  </si>
  <si>
    <t>FITRI HANDAYANI</t>
  </si>
  <si>
    <t>14.2300.009</t>
  </si>
  <si>
    <t>RAHMA ABDU</t>
  </si>
  <si>
    <t>14.2300.010</t>
  </si>
  <si>
    <t>RISDA YANTI</t>
  </si>
  <si>
    <t>14.2300.011</t>
  </si>
  <si>
    <t>14.2300.012</t>
  </si>
  <si>
    <t>14.2300.013</t>
  </si>
  <si>
    <t>14.2300.014</t>
  </si>
  <si>
    <t>MUHAMMAD IDUL</t>
  </si>
  <si>
    <t>14.2300.015</t>
  </si>
  <si>
    <t>NAIMAH</t>
  </si>
  <si>
    <t>14.2300.016</t>
  </si>
  <si>
    <t>SY. ARDILLA</t>
  </si>
  <si>
    <t>14.2300.017</t>
  </si>
  <si>
    <t>MUHADIR</t>
  </si>
  <si>
    <t>14.2300.018</t>
  </si>
  <si>
    <t>14.2300.019</t>
  </si>
  <si>
    <t>WIDYAWATI</t>
  </si>
  <si>
    <t>14.2300.020</t>
  </si>
  <si>
    <t>14.2300.021</t>
  </si>
  <si>
    <t>ASRAH ALIAS</t>
  </si>
  <si>
    <t>14.2300.022</t>
  </si>
  <si>
    <t>ASWAN NAWAWI</t>
  </si>
  <si>
    <t>14.2300.023</t>
  </si>
  <si>
    <t>LALU IHSAN HAMDI</t>
  </si>
  <si>
    <t>14.2300.024</t>
  </si>
  <si>
    <t>HUSNAH S</t>
  </si>
  <si>
    <t>14.2300.025</t>
  </si>
  <si>
    <t>MAS`UD</t>
  </si>
  <si>
    <t>14.2300.026</t>
  </si>
  <si>
    <t>14.2300.027</t>
  </si>
  <si>
    <t>14.2300.028</t>
  </si>
  <si>
    <t>HAERUNNISA</t>
  </si>
  <si>
    <t>14.2300.029</t>
  </si>
  <si>
    <t>MUH. YANDI SIRAJUDDIN</t>
  </si>
  <si>
    <t>14.2300.030</t>
  </si>
  <si>
    <t>CITRA DEWI</t>
  </si>
  <si>
    <t>14.2300.031</t>
  </si>
  <si>
    <t>NURHARDIANTI</t>
  </si>
  <si>
    <t>14.2300.032</t>
  </si>
  <si>
    <t>KAMALUDDIN</t>
  </si>
  <si>
    <t>14.2300.033</t>
  </si>
  <si>
    <t>14.2300.034</t>
  </si>
  <si>
    <t>AMINAH</t>
  </si>
  <si>
    <t>14.2300.035</t>
  </si>
  <si>
    <t>NUR FATIMAH</t>
  </si>
  <si>
    <t>14.2300.036</t>
  </si>
  <si>
    <t>MUH EMIL ARFAT</t>
  </si>
  <si>
    <t>14.2300.037</t>
  </si>
  <si>
    <t>RAHMA.P</t>
  </si>
  <si>
    <t>14.2300.038</t>
  </si>
  <si>
    <t>FADHLIYAH ULFAH RUSTAN</t>
  </si>
  <si>
    <t>14.2300.039</t>
  </si>
  <si>
    <t>ASSE</t>
  </si>
  <si>
    <t>14.2300.040</t>
  </si>
  <si>
    <t>RESKY AMALIA</t>
  </si>
  <si>
    <t>14.2300.041</t>
  </si>
  <si>
    <t>RAHMANIAR ARIANA</t>
  </si>
  <si>
    <t>14.2300.042</t>
  </si>
  <si>
    <t>HASMIANA</t>
  </si>
  <si>
    <t>14.2300.043</t>
  </si>
  <si>
    <t>14.2300.044</t>
  </si>
  <si>
    <t>DESI RISNA YANTI</t>
  </si>
  <si>
    <t>14.2300.045</t>
  </si>
  <si>
    <t>ZULFHAIDS HUSAIN</t>
  </si>
  <si>
    <t>14.2300.046</t>
  </si>
  <si>
    <t>MAHYUNI</t>
  </si>
  <si>
    <t>14.2300.047</t>
  </si>
  <si>
    <t>IKBAL</t>
  </si>
  <si>
    <t>14.2300.048</t>
  </si>
  <si>
    <t>WAHYU ALAM</t>
  </si>
  <si>
    <t>14.2300.049</t>
  </si>
  <si>
    <t>ANUGRAH PERDANA</t>
  </si>
  <si>
    <t>14.2300.050</t>
  </si>
  <si>
    <t>TRI RAMDHANI</t>
  </si>
  <si>
    <t>14.2300.051</t>
  </si>
  <si>
    <t>SYARIF AL-QADRI</t>
  </si>
  <si>
    <t>14.2300.052</t>
  </si>
  <si>
    <t>SAPRI.Y</t>
  </si>
  <si>
    <t>14.2300.053</t>
  </si>
  <si>
    <t>ANDHY SIRAJUDDIN</t>
  </si>
  <si>
    <t>14.2300.054</t>
  </si>
  <si>
    <t>NUR HAYA</t>
  </si>
  <si>
    <t>14.2300.055</t>
  </si>
  <si>
    <t>MIRNAWATI DEWI</t>
  </si>
  <si>
    <t>14.2300.056</t>
  </si>
  <si>
    <t>14.2300.057</t>
  </si>
  <si>
    <t>YUPINA SARI DEWI</t>
  </si>
  <si>
    <t>14.2300.058</t>
  </si>
  <si>
    <t>14.2300.059</t>
  </si>
  <si>
    <t>14.2300.060</t>
  </si>
  <si>
    <t>14.2300.061</t>
  </si>
  <si>
    <t>14.2300.062</t>
  </si>
  <si>
    <t>14.2300.063</t>
  </si>
  <si>
    <t>SAPITRA</t>
  </si>
  <si>
    <t>14.2300.064</t>
  </si>
  <si>
    <t>MIFTAHUL KHAER</t>
  </si>
  <si>
    <t>14.2300.065</t>
  </si>
  <si>
    <t>HANA PERTIWI</t>
  </si>
  <si>
    <t>14.2300.066</t>
  </si>
  <si>
    <t>14.2300.067</t>
  </si>
  <si>
    <t>ROSDIANTI</t>
  </si>
  <si>
    <t>14.2300.068</t>
  </si>
  <si>
    <t>FILDZAH AWALIA BAHARUDDIN</t>
  </si>
  <si>
    <t>14.2300.069</t>
  </si>
  <si>
    <t>14.2300.070</t>
  </si>
  <si>
    <t>ARJUN PANDI</t>
  </si>
  <si>
    <t>14.2300.071</t>
  </si>
  <si>
    <t>PARAMITA</t>
  </si>
  <si>
    <t>14.2300.072</t>
  </si>
  <si>
    <t>NURMILASARI</t>
  </si>
  <si>
    <t>14.2300.073</t>
  </si>
  <si>
    <t>14.2300.074</t>
  </si>
  <si>
    <t>SUPARDIN</t>
  </si>
  <si>
    <t>14.2300.075</t>
  </si>
  <si>
    <t>UMRAH RAFIK</t>
  </si>
  <si>
    <t>14.2300.076</t>
  </si>
  <si>
    <t>RUHANI</t>
  </si>
  <si>
    <t>14.2300.077</t>
  </si>
  <si>
    <t>NUR AMIRAH</t>
  </si>
  <si>
    <t>14.2300.078</t>
  </si>
  <si>
    <t>ST.AMINAH.B</t>
  </si>
  <si>
    <t>14.2300.079</t>
  </si>
  <si>
    <t>TRI PUTRA</t>
  </si>
  <si>
    <t>14.2300.080</t>
  </si>
  <si>
    <t>ALIAKBAR</t>
  </si>
  <si>
    <t>14.2300.081</t>
  </si>
  <si>
    <t>14.2300.082</t>
  </si>
  <si>
    <t>M. RIDWAN SETIAWAN</t>
  </si>
  <si>
    <t>14.2300.083</t>
  </si>
  <si>
    <t>NELLY LESTARI</t>
  </si>
  <si>
    <t>14.2300.084</t>
  </si>
  <si>
    <t>ZHANDRA DHIAN ANGRAENI</t>
  </si>
  <si>
    <t>14.2300.085</t>
  </si>
  <si>
    <t>14.2300.086</t>
  </si>
  <si>
    <t>14.2300.087</t>
  </si>
  <si>
    <t>MUH. SYAM YAHYA. S</t>
  </si>
  <si>
    <t>14.2300.088</t>
  </si>
  <si>
    <t>MASITA ANWAR</t>
  </si>
  <si>
    <t>14.2300.089</t>
  </si>
  <si>
    <t>14.2300.090</t>
  </si>
  <si>
    <t>MARHUMI AMIR</t>
  </si>
  <si>
    <t>14.2300.091</t>
  </si>
  <si>
    <t>14.2300.092</t>
  </si>
  <si>
    <t>ASWAN . A</t>
  </si>
  <si>
    <t>14.2300.093</t>
  </si>
  <si>
    <t>FANDISTYAWAN ASKAR</t>
  </si>
  <si>
    <t>14.2300.094</t>
  </si>
  <si>
    <t>NURUL HIDAYAH NUR</t>
  </si>
  <si>
    <t>14.2300.095</t>
  </si>
  <si>
    <t>GITA LESTARI A.</t>
  </si>
  <si>
    <t>14.2300.096</t>
  </si>
  <si>
    <t>AHMAD RIJAL</t>
  </si>
  <si>
    <t>14.2300.097</t>
  </si>
  <si>
    <t>14.2300.098</t>
  </si>
  <si>
    <t>14.2300.099</t>
  </si>
  <si>
    <t>14.2300.100</t>
  </si>
  <si>
    <t>SATRIANI,T</t>
  </si>
  <si>
    <t>14.2300.101</t>
  </si>
  <si>
    <t>14.2300.102</t>
  </si>
  <si>
    <t>RUHATI</t>
  </si>
  <si>
    <t>14.2300.103</t>
  </si>
  <si>
    <t>NIRBA</t>
  </si>
  <si>
    <t>14.2300.104</t>
  </si>
  <si>
    <t>JASNI</t>
  </si>
  <si>
    <t>14.2300.105</t>
  </si>
  <si>
    <t>NASMAH</t>
  </si>
  <si>
    <t>14.2300.106</t>
  </si>
  <si>
    <t>14.2300.107</t>
  </si>
  <si>
    <t>ASPINA</t>
  </si>
  <si>
    <t>14.2300.108</t>
  </si>
  <si>
    <t>AKMAL BASRI</t>
  </si>
  <si>
    <t>14.2300.109</t>
  </si>
  <si>
    <t>TAUFIK</t>
  </si>
  <si>
    <t>14.2300.110</t>
  </si>
  <si>
    <t>14.2300.111</t>
  </si>
  <si>
    <t>14.2300.112</t>
  </si>
  <si>
    <t>WISNU WARDANA</t>
  </si>
  <si>
    <t>14.2300.113</t>
  </si>
  <si>
    <t>14.2300.114</t>
  </si>
  <si>
    <t>RESKY AYU</t>
  </si>
  <si>
    <t>14.2300.115</t>
  </si>
  <si>
    <t>14.2300.116</t>
  </si>
  <si>
    <t>WILDA WIGUNA</t>
  </si>
  <si>
    <t>14.2300.117</t>
  </si>
  <si>
    <t>14.2300.118</t>
  </si>
  <si>
    <t>14.2300.119</t>
  </si>
  <si>
    <t>ISNASARI</t>
  </si>
  <si>
    <t>14.2300.120</t>
  </si>
  <si>
    <t>ISMAIL BIN ASRI</t>
  </si>
  <si>
    <t>14.2300.121</t>
  </si>
  <si>
    <t>14.2300.122</t>
  </si>
  <si>
    <t>AKBAR ALI</t>
  </si>
  <si>
    <t>14.2300.123</t>
  </si>
  <si>
    <t>ASMI.MUSLIMIN</t>
  </si>
  <si>
    <t>14.2300.124</t>
  </si>
  <si>
    <t>14.2300.125</t>
  </si>
  <si>
    <t>14.2300.126</t>
  </si>
  <si>
    <t>14.2300.127</t>
  </si>
  <si>
    <t>14.2300.128</t>
  </si>
  <si>
    <t>EKA SAFIRA</t>
  </si>
  <si>
    <t>14.2300.129</t>
  </si>
  <si>
    <t>14.2300.130</t>
  </si>
  <si>
    <t>INDRA BUDI SETIAWAN</t>
  </si>
  <si>
    <t>14.2300.131</t>
  </si>
  <si>
    <t>WARDIANSAH</t>
  </si>
  <si>
    <t>14.2300.132</t>
  </si>
  <si>
    <t>14.2300.133</t>
  </si>
  <si>
    <t>14.2300.134</t>
  </si>
  <si>
    <t>JUMIARNI</t>
  </si>
  <si>
    <t>14.2300.135</t>
  </si>
  <si>
    <t>IRSANDI</t>
  </si>
  <si>
    <t>14.2300.136</t>
  </si>
  <si>
    <t>REZKI WAHYUNI</t>
  </si>
  <si>
    <t>14.2300.137</t>
  </si>
  <si>
    <t>14.2300.138</t>
  </si>
  <si>
    <t>14.2300.139</t>
  </si>
  <si>
    <t>AKMAL</t>
  </si>
  <si>
    <t>14.2300.140</t>
  </si>
  <si>
    <t>ASRIADI ARIFIN</t>
  </si>
  <si>
    <t>14.2300.141</t>
  </si>
  <si>
    <t>DIAN  NOVIANTI</t>
  </si>
  <si>
    <t>14.2300.142</t>
  </si>
  <si>
    <t>AYU NANDARI</t>
  </si>
  <si>
    <t>14.2300.143</t>
  </si>
  <si>
    <t>14.2300.144</t>
  </si>
  <si>
    <t>14.2300.145</t>
  </si>
  <si>
    <t>14.2300.146</t>
  </si>
  <si>
    <t xml:space="preserve">FATHUR RAHMAN AMIN </t>
  </si>
  <si>
    <t>14.2300.147</t>
  </si>
  <si>
    <t>SELLA AGRILLA BERLIANA</t>
  </si>
  <si>
    <t>14.3100.001</t>
  </si>
  <si>
    <t>MISRAWATI ASIB</t>
  </si>
  <si>
    <t>14.3100.002</t>
  </si>
  <si>
    <t>ALDEVIYANDI</t>
  </si>
  <si>
    <t>14.3100.003</t>
  </si>
  <si>
    <t>ARINI AZZAHARA</t>
  </si>
  <si>
    <t>14.3100.004</t>
  </si>
  <si>
    <t>SARTIKA TENRI</t>
  </si>
  <si>
    <t>14.3100.005</t>
  </si>
  <si>
    <t>HARDYANTI</t>
  </si>
  <si>
    <t>14.3100.006</t>
  </si>
  <si>
    <t>ROSNANI</t>
  </si>
  <si>
    <t>14.3100.007</t>
  </si>
  <si>
    <t>14.3100.008</t>
  </si>
  <si>
    <t>RACHMAT ANWAR</t>
  </si>
  <si>
    <t>14.3100.009</t>
  </si>
  <si>
    <t>KAMIL KADIR</t>
  </si>
  <si>
    <t>14.3100.010</t>
  </si>
  <si>
    <t>ANDI UNGASARI AZIS</t>
  </si>
  <si>
    <t>14.3100.011</t>
  </si>
  <si>
    <t>M AKBAR AHMAD</t>
  </si>
  <si>
    <t>14.3100.012</t>
  </si>
  <si>
    <t>FITRIANTI N</t>
  </si>
  <si>
    <t>14.3100.013</t>
  </si>
  <si>
    <t>14.3100.014</t>
  </si>
  <si>
    <t>PAISAL RISAL</t>
  </si>
  <si>
    <t>14.3100.015</t>
  </si>
  <si>
    <t>MUNITA</t>
  </si>
  <si>
    <t>14.3100.016</t>
  </si>
  <si>
    <t>ZULKARNAIN T</t>
  </si>
  <si>
    <t>14.3100.017</t>
  </si>
  <si>
    <t>HENNY SUMARJA</t>
  </si>
  <si>
    <t>14.3100.018</t>
  </si>
  <si>
    <t>AYUANDIKA</t>
  </si>
  <si>
    <t>14.3100.019</t>
  </si>
  <si>
    <t xml:space="preserve">SUHARSONO </t>
  </si>
  <si>
    <t>14.3100.020</t>
  </si>
  <si>
    <t>14.3100.021</t>
  </si>
  <si>
    <t>KURNIAWAN</t>
  </si>
  <si>
    <t>14.3100.022</t>
  </si>
  <si>
    <t>14.3100.023</t>
  </si>
  <si>
    <t>14.3100.024</t>
  </si>
  <si>
    <t>HAYYU HUMAERA</t>
  </si>
  <si>
    <t>14.3100.025</t>
  </si>
  <si>
    <t>HASTI VERAWATI</t>
  </si>
  <si>
    <t>14.3100.026</t>
  </si>
  <si>
    <t>14.3100.027</t>
  </si>
  <si>
    <t>AHMAD QADAPI</t>
  </si>
  <si>
    <t>14.3100.028</t>
  </si>
  <si>
    <t>AL 'IKRAR</t>
  </si>
  <si>
    <t>14.3100.029</t>
  </si>
  <si>
    <t>HERNI NURAINI</t>
  </si>
  <si>
    <t>14.3100.030</t>
  </si>
  <si>
    <t>DAHNIAR</t>
  </si>
  <si>
    <t>14.3100.031</t>
  </si>
  <si>
    <t>NIHLAH MUHAMMAD</t>
  </si>
  <si>
    <t>14.3100.032</t>
  </si>
  <si>
    <t>14.3100.033</t>
  </si>
  <si>
    <t>HERDIANSYAH</t>
  </si>
  <si>
    <t>14.3100.034</t>
  </si>
  <si>
    <t>14.3100.035</t>
  </si>
  <si>
    <t>ABD. ADHIM</t>
  </si>
  <si>
    <t>14.3100.036</t>
  </si>
  <si>
    <t>NASRAH YANESY</t>
  </si>
  <si>
    <t>14.3200.001</t>
  </si>
  <si>
    <t>14.3200.002</t>
  </si>
  <si>
    <t>14.3200.003</t>
  </si>
  <si>
    <t>14.3200.004</t>
  </si>
  <si>
    <t>SAIFULDIN</t>
  </si>
  <si>
    <t>14.3200.005</t>
  </si>
  <si>
    <t>MUH.IRFAN</t>
  </si>
  <si>
    <t>14.3200.006</t>
  </si>
  <si>
    <t>14.3200.007</t>
  </si>
  <si>
    <t>FITRAH</t>
  </si>
  <si>
    <t>14.3200.008</t>
  </si>
  <si>
    <t>DESTI NURHIDAYAH</t>
  </si>
  <si>
    <t>14.3200.009</t>
  </si>
  <si>
    <t>NUR NAINI</t>
  </si>
  <si>
    <t>14.3200.010</t>
  </si>
  <si>
    <t>14.3200.011</t>
  </si>
  <si>
    <t>14.3200.012</t>
  </si>
  <si>
    <t>SYAHIRAH AHMAD</t>
  </si>
  <si>
    <t>14.3200.013</t>
  </si>
  <si>
    <t>HARMIATI</t>
  </si>
  <si>
    <t>14.3200.014</t>
  </si>
  <si>
    <t>ISNANTO</t>
  </si>
  <si>
    <t>14.3200.015</t>
  </si>
  <si>
    <t>MUH.ZAMRI</t>
  </si>
  <si>
    <t>14.3200.016</t>
  </si>
  <si>
    <t>14.3200.017</t>
  </si>
  <si>
    <t>14.3200.018</t>
  </si>
  <si>
    <t>DEWI ALFIAH</t>
  </si>
  <si>
    <t>14.3200.019</t>
  </si>
  <si>
    <t>ANDI HERLINA</t>
  </si>
  <si>
    <t>14.3200.020</t>
  </si>
  <si>
    <t>AINUN MARDIAH</t>
  </si>
  <si>
    <t>14.3200.021</t>
  </si>
  <si>
    <t>NURADLI</t>
  </si>
  <si>
    <t>14.3200.022</t>
  </si>
  <si>
    <t>RIRIN ANGGRENI Z.A</t>
  </si>
  <si>
    <t>14.3200.023</t>
  </si>
  <si>
    <t>NAJLAH RAHMAT</t>
  </si>
  <si>
    <t>14.3200.024</t>
  </si>
  <si>
    <t>14.3200.025</t>
  </si>
  <si>
    <t>RISKAWATI AGUS</t>
  </si>
  <si>
    <t>14.3200.026</t>
  </si>
  <si>
    <t>14.3200.027</t>
  </si>
  <si>
    <t>EMI MASTURA</t>
  </si>
  <si>
    <t>14.3200.028</t>
  </si>
  <si>
    <t>MAMAT</t>
  </si>
  <si>
    <t>14.3200.029</t>
  </si>
  <si>
    <t>14.3200.030</t>
  </si>
  <si>
    <t>ASNAWI INDRA</t>
  </si>
  <si>
    <t>14.3200.031</t>
  </si>
  <si>
    <t>14.3200.032</t>
  </si>
  <si>
    <t>14.3200.033</t>
  </si>
  <si>
    <t>HARIFUDDIN</t>
  </si>
  <si>
    <t>14.3200.034</t>
  </si>
  <si>
    <t>14.3200.035</t>
  </si>
  <si>
    <t>WIRMA</t>
  </si>
  <si>
    <t>14.3200.036</t>
  </si>
  <si>
    <t>AKHMAD MUNANDAR</t>
  </si>
  <si>
    <t>14.3200.037</t>
  </si>
  <si>
    <t>JUMEIDI SAKUR</t>
  </si>
  <si>
    <t>14.3200.038</t>
  </si>
  <si>
    <t>NUR ILHAM SYAH</t>
  </si>
  <si>
    <t>14.3200.039</t>
  </si>
  <si>
    <t>14.3200.040</t>
  </si>
  <si>
    <t>14.3200.041</t>
  </si>
  <si>
    <t>14.3200.042</t>
  </si>
  <si>
    <t>NURSAFITRI</t>
  </si>
  <si>
    <t>14.3200.043</t>
  </si>
  <si>
    <t>NURINDAH ANUGRAHWATI.A</t>
  </si>
  <si>
    <t>14.3200.044</t>
  </si>
  <si>
    <t>14.3200.045</t>
  </si>
  <si>
    <t>NUR ALIYAH</t>
  </si>
  <si>
    <t>14.3200.046</t>
  </si>
  <si>
    <t>FIRANI MAUDI GUSTIAN</t>
  </si>
  <si>
    <t>14.3200.047</t>
  </si>
  <si>
    <t>14.3200.048</t>
  </si>
  <si>
    <t>14.3300.001</t>
  </si>
  <si>
    <t>14.3300.002</t>
  </si>
  <si>
    <t>14.3300.003</t>
  </si>
  <si>
    <t>14.3300.004</t>
  </si>
  <si>
    <t xml:space="preserve">YULIANA IBRAHIM </t>
  </si>
  <si>
    <t>14.3300.005</t>
  </si>
  <si>
    <t>MONALISA</t>
  </si>
  <si>
    <t>14.3300.006</t>
  </si>
  <si>
    <t>14.3300.007</t>
  </si>
  <si>
    <t>NURFITRIANA</t>
  </si>
  <si>
    <t>14.3300.008</t>
  </si>
  <si>
    <t>14.3300.009</t>
  </si>
  <si>
    <t>14.3300.010</t>
  </si>
  <si>
    <t>NIRMAWATI</t>
  </si>
  <si>
    <t>14.3300.011</t>
  </si>
  <si>
    <t>HASRIANI H. R.</t>
  </si>
  <si>
    <t>14.3300.012</t>
  </si>
  <si>
    <t>LINDA BAHARUDDIN</t>
  </si>
  <si>
    <t>14.3300.013</t>
  </si>
  <si>
    <t>RASMIATI MUIS</t>
  </si>
  <si>
    <t>14.3300.014</t>
  </si>
  <si>
    <t>ASTRIANA RAMADHANI IRWAN</t>
  </si>
  <si>
    <t>14.3300.015</t>
  </si>
  <si>
    <t>14.3300.016</t>
  </si>
  <si>
    <t>AYU AFRIANTY</t>
  </si>
  <si>
    <t>14.3300.017</t>
  </si>
  <si>
    <t>SYAHRIANI SAHAR</t>
  </si>
  <si>
    <t>TOGA</t>
  </si>
  <si>
    <t>BAJU</t>
  </si>
  <si>
    <t>REKAPITULASI PENDAFTARAN BERDASARKAN JURUSAN DAN PRODI</t>
  </si>
  <si>
    <t>TOT</t>
  </si>
  <si>
    <t>PP-99</t>
  </si>
  <si>
    <t>PP-100</t>
  </si>
  <si>
    <t>SY. FAUZIAH</t>
  </si>
  <si>
    <t>Status</t>
  </si>
  <si>
    <t>x</t>
  </si>
  <si>
    <t>TGL UJIAN</t>
  </si>
  <si>
    <t>Judul</t>
  </si>
  <si>
    <t>Toga</t>
  </si>
  <si>
    <t>DAFTAR PENGAMBILAN PHOTO JABAT TANGAN &amp; VIDEO WISUDA XVII</t>
  </si>
  <si>
    <t>SEKOLAH TINGGI AGAMA ISLAM NEGERI</t>
  </si>
  <si>
    <t>Parepare, 05 Agustus 2015</t>
  </si>
  <si>
    <t xml:space="preserve">Ketua </t>
  </si>
  <si>
    <t>ANDI KARTIKA</t>
  </si>
  <si>
    <t>RAHMAWATY ABDULLAH</t>
  </si>
  <si>
    <t>NUR AULIA ANGRENI</t>
  </si>
  <si>
    <t>MUH. FAISAL. H</t>
  </si>
  <si>
    <t>PP-101</t>
  </si>
  <si>
    <t>UMIHANI</t>
  </si>
  <si>
    <t>ANDI TRI PUTRI KUSUMA WARDANI</t>
  </si>
  <si>
    <t>PP-102</t>
  </si>
  <si>
    <t>NURASNI</t>
  </si>
  <si>
    <t>PP-103</t>
  </si>
  <si>
    <t>ZAKINAH. H.</t>
  </si>
  <si>
    <t>SAHARA T.</t>
  </si>
  <si>
    <t>ARIYANTI ARIS</t>
  </si>
  <si>
    <t>Dr. Muzdalifah Muhammadun, M.Ag.</t>
  </si>
  <si>
    <t>NURVADILLA BACHTIAR</t>
  </si>
  <si>
    <t>A. ABD. AZIS RIDWAN</t>
  </si>
  <si>
    <t>SARMIATI. D</t>
  </si>
  <si>
    <t>PP-104</t>
  </si>
  <si>
    <t>AHMAD. R</t>
  </si>
  <si>
    <t>HARDIONO</t>
  </si>
  <si>
    <t>NUR HIKMAH SEPRIANI</t>
  </si>
  <si>
    <t>ASDARKILAT. H</t>
  </si>
  <si>
    <t>HASNAN</t>
  </si>
  <si>
    <t>SRI WAHYUNI SYARIFUDDIN</t>
  </si>
  <si>
    <t>ABDUL SALMAN</t>
  </si>
  <si>
    <t>INDRIYANI. DM</t>
  </si>
  <si>
    <t>PP-105</t>
  </si>
  <si>
    <t>CITRA RESKI</t>
  </si>
  <si>
    <t>IRKASYAD. D</t>
  </si>
  <si>
    <t>10.091.124</t>
  </si>
  <si>
    <t>MULYADI KADIR</t>
  </si>
  <si>
    <t>NURHIDAYA</t>
  </si>
  <si>
    <t>DAFTAR REKAPITULASI PENGUJI MUNAQASYAH</t>
  </si>
  <si>
    <t>PEMBIMBING I</t>
  </si>
  <si>
    <t>PEMBIMBING II</t>
  </si>
  <si>
    <t>PENGUJI I</t>
  </si>
  <si>
    <t>PENGUJI II</t>
  </si>
  <si>
    <t>JUMLAH JADWAL</t>
  </si>
  <si>
    <t>JUMLAH KEHADIRAN</t>
  </si>
  <si>
    <t>JADWAL MENGUJI</t>
  </si>
  <si>
    <t>KEHADIRAN</t>
  </si>
  <si>
    <t>Total</t>
  </si>
  <si>
    <t>Parepare, 25 Nopember 2015</t>
  </si>
  <si>
    <t>Dr. Abd. Halik., M. Pd. I</t>
  </si>
  <si>
    <t>PEMBIMBING 2</t>
  </si>
  <si>
    <t>PENGUJI 1</t>
  </si>
  <si>
    <t>PENGUJI 2</t>
  </si>
  <si>
    <t xml:space="preserve">KEHADIRAN </t>
  </si>
  <si>
    <t xml:space="preserve">PEMBIMBING 1 </t>
  </si>
  <si>
    <t>Nama Dosen</t>
  </si>
  <si>
    <t>Pembimbing 1</t>
  </si>
  <si>
    <t>Pembimbing 2</t>
  </si>
  <si>
    <t>Pendamping</t>
  </si>
  <si>
    <t>Penguji Utama</t>
  </si>
  <si>
    <t>HERMAN SYAFI'I</t>
  </si>
  <si>
    <t>10.091.123</t>
  </si>
  <si>
    <t>NUR ALIMA</t>
  </si>
  <si>
    <t>MUHAMMAD IRSANSYAH</t>
  </si>
  <si>
    <t>002555</t>
  </si>
  <si>
    <t>002556</t>
  </si>
  <si>
    <t>002557</t>
  </si>
  <si>
    <t>002558</t>
  </si>
  <si>
    <t>002559</t>
  </si>
  <si>
    <t>002560</t>
  </si>
  <si>
    <t>002561</t>
  </si>
  <si>
    <t>002562</t>
  </si>
  <si>
    <t>002563</t>
  </si>
  <si>
    <t>002564</t>
  </si>
  <si>
    <t>002565</t>
  </si>
  <si>
    <t>002566</t>
  </si>
  <si>
    <t>002567</t>
  </si>
  <si>
    <t>002568</t>
  </si>
  <si>
    <t>002569</t>
  </si>
  <si>
    <t>002570</t>
  </si>
  <si>
    <t>002571</t>
  </si>
  <si>
    <t>002572</t>
  </si>
  <si>
    <t>002573</t>
  </si>
  <si>
    <t>002574</t>
  </si>
  <si>
    <t>002575</t>
  </si>
  <si>
    <t>002576</t>
  </si>
  <si>
    <t>002577</t>
  </si>
  <si>
    <t>002578</t>
  </si>
  <si>
    <t>002579</t>
  </si>
  <si>
    <t>002580</t>
  </si>
  <si>
    <t>002581</t>
  </si>
  <si>
    <t>002582</t>
  </si>
  <si>
    <t>002583</t>
  </si>
  <si>
    <t>002584</t>
  </si>
  <si>
    <t>PP-21</t>
  </si>
  <si>
    <t>Sarjana Hukum (S.H.)</t>
  </si>
  <si>
    <t>NURPADILLAH</t>
  </si>
  <si>
    <t>002585</t>
  </si>
  <si>
    <t>002586</t>
  </si>
  <si>
    <t>002587</t>
  </si>
  <si>
    <t>002588</t>
  </si>
  <si>
    <t>002589</t>
  </si>
  <si>
    <t>002590</t>
  </si>
  <si>
    <t>002591</t>
  </si>
  <si>
    <t>002592</t>
  </si>
  <si>
    <t>002593</t>
  </si>
  <si>
    <t>002594</t>
  </si>
  <si>
    <t>002595</t>
  </si>
  <si>
    <t>002596</t>
  </si>
  <si>
    <t>002597</t>
  </si>
  <si>
    <t>002598</t>
  </si>
  <si>
    <t>002599</t>
  </si>
  <si>
    <t>002600</t>
  </si>
  <si>
    <t>002601</t>
  </si>
  <si>
    <t>002602</t>
  </si>
  <si>
    <t>002603</t>
  </si>
  <si>
    <t>002604</t>
  </si>
  <si>
    <t>002605</t>
  </si>
  <si>
    <t>002606</t>
  </si>
  <si>
    <t>002607</t>
  </si>
  <si>
    <t>002608</t>
  </si>
  <si>
    <t>002609</t>
  </si>
  <si>
    <t>002610</t>
  </si>
  <si>
    <t>002611</t>
  </si>
  <si>
    <t>002612</t>
  </si>
  <si>
    <t>002613</t>
  </si>
  <si>
    <t>002614</t>
  </si>
  <si>
    <t>002615</t>
  </si>
  <si>
    <t>002616</t>
  </si>
  <si>
    <t>002617</t>
  </si>
  <si>
    <t>002618</t>
  </si>
  <si>
    <t>002619</t>
  </si>
  <si>
    <t>002620</t>
  </si>
  <si>
    <t>002621</t>
  </si>
  <si>
    <t>002622</t>
  </si>
  <si>
    <t>002623</t>
  </si>
  <si>
    <t>002624</t>
  </si>
  <si>
    <t>002625</t>
  </si>
  <si>
    <t>002626</t>
  </si>
  <si>
    <t>002627</t>
  </si>
  <si>
    <t>002628</t>
  </si>
  <si>
    <t>002629</t>
  </si>
  <si>
    <t>002630</t>
  </si>
  <si>
    <t>002631</t>
  </si>
  <si>
    <t>002632</t>
  </si>
  <si>
    <t>002633</t>
  </si>
  <si>
    <t>002634</t>
  </si>
  <si>
    <t>002635</t>
  </si>
  <si>
    <t>002636</t>
  </si>
  <si>
    <t>002637</t>
  </si>
  <si>
    <t>002638</t>
  </si>
  <si>
    <t>002639</t>
  </si>
  <si>
    <t>002640</t>
  </si>
  <si>
    <t>002641</t>
  </si>
  <si>
    <t>002642</t>
  </si>
  <si>
    <t>002643</t>
  </si>
  <si>
    <t>002644</t>
  </si>
  <si>
    <t>002645</t>
  </si>
  <si>
    <t>002646</t>
  </si>
  <si>
    <t>002647</t>
  </si>
  <si>
    <t>002648</t>
  </si>
  <si>
    <t>002649</t>
  </si>
  <si>
    <t>002650</t>
  </si>
  <si>
    <t>002651</t>
  </si>
  <si>
    <t>002652</t>
  </si>
  <si>
    <t>002653</t>
  </si>
  <si>
    <t>002654</t>
  </si>
  <si>
    <t>002655</t>
  </si>
  <si>
    <t>002656</t>
  </si>
  <si>
    <t>002657</t>
  </si>
  <si>
    <t>002658</t>
  </si>
  <si>
    <t>002659</t>
  </si>
  <si>
    <t>002660</t>
  </si>
  <si>
    <t>002661</t>
  </si>
  <si>
    <t>002662</t>
  </si>
  <si>
    <t>Dr. Muhammad Kamal Zubair, M.Ag.</t>
  </si>
  <si>
    <t>PP-43</t>
  </si>
  <si>
    <t>NAMA PEMBIMBING</t>
  </si>
  <si>
    <t>KD PP</t>
  </si>
  <si>
    <t>A.n</t>
  </si>
  <si>
    <t>REKAPITULASI PEMBIMBING SKRIPSI</t>
  </si>
  <si>
    <t>PP-04</t>
  </si>
  <si>
    <t>PP-03</t>
  </si>
  <si>
    <t>PP-49</t>
  </si>
  <si>
    <t>MNQS17001</t>
  </si>
  <si>
    <t>PP-52</t>
  </si>
  <si>
    <t>ANDI RAHMI OKTAVIANI</t>
  </si>
  <si>
    <t>Tanggal</t>
  </si>
  <si>
    <t>15.0211.017</t>
  </si>
  <si>
    <t>MNQS17002</t>
  </si>
  <si>
    <t>MNQS17003</t>
  </si>
  <si>
    <t>MNQS17004</t>
  </si>
  <si>
    <t>MNQS17005</t>
  </si>
  <si>
    <t>MNQS17006</t>
  </si>
  <si>
    <t>MNQS17007</t>
  </si>
  <si>
    <t>MNQS17008</t>
  </si>
  <si>
    <t>MNQS17009</t>
  </si>
  <si>
    <t>MNQS17010</t>
  </si>
  <si>
    <t>MNQS17011</t>
  </si>
  <si>
    <t>MNQS17012</t>
  </si>
  <si>
    <t>MNQS17013</t>
  </si>
  <si>
    <t>MNQS17014</t>
  </si>
  <si>
    <t>MNQS17015</t>
  </si>
  <si>
    <t>MNQS17016</t>
  </si>
  <si>
    <t>MNQS17017</t>
  </si>
  <si>
    <t>MNQS17018</t>
  </si>
  <si>
    <t>MNQS17019</t>
  </si>
  <si>
    <t>Perbankan Syariah</t>
  </si>
  <si>
    <t>Manajemen Dakwah</t>
  </si>
  <si>
    <t>MNQS17020</t>
  </si>
  <si>
    <t>MNQS17021</t>
  </si>
  <si>
    <t>MNQS17022</t>
  </si>
  <si>
    <t>MNQS17023</t>
  </si>
  <si>
    <t>MNQS17024</t>
  </si>
  <si>
    <t>MNQS17025</t>
  </si>
  <si>
    <t>MNQS17026</t>
  </si>
  <si>
    <t>MNQS17027</t>
  </si>
  <si>
    <t>KEMENTERIAN AGAMA REPUBLIK INDONESIA</t>
  </si>
  <si>
    <t>INSTITUT AGAMA ISLAM NEGERI PAREPARE</t>
  </si>
  <si>
    <t>Jl. Amal Bakti No.8 Soreang Kota Parepare 91132 Telepon (0421) 21307</t>
  </si>
  <si>
    <t>Website: www.iainpare.ac.id, email: mail@iainpare.ac.id</t>
  </si>
  <si>
    <t>MNQS17028</t>
  </si>
  <si>
    <t>MNQS17029</t>
  </si>
  <si>
    <t>MNQS17030</t>
  </si>
  <si>
    <t>MNQS17031</t>
  </si>
  <si>
    <t>MNQS17032</t>
  </si>
  <si>
    <t>MNQS17033</t>
  </si>
  <si>
    <t>MNQS17034</t>
  </si>
  <si>
    <t>MNQS17035</t>
  </si>
  <si>
    <t>MNQS17036</t>
  </si>
  <si>
    <t>MNQS17037</t>
  </si>
  <si>
    <t>MNQS17038</t>
  </si>
  <si>
    <t>MNQS17039</t>
  </si>
  <si>
    <t>MNQS17040</t>
  </si>
  <si>
    <t>MNQS17041</t>
  </si>
  <si>
    <t>MNQS17042</t>
  </si>
  <si>
    <t>MNQS17043</t>
  </si>
  <si>
    <t>MNQS17044</t>
  </si>
  <si>
    <t>MNQS17045</t>
  </si>
  <si>
    <t>MNQS17046</t>
  </si>
  <si>
    <t>MNQS17047</t>
  </si>
  <si>
    <t>MNQS17048</t>
  </si>
  <si>
    <t>MNQS17049</t>
  </si>
  <si>
    <t>MNQS17050</t>
  </si>
  <si>
    <t>MNQS17051</t>
  </si>
  <si>
    <t>MNQS17052</t>
  </si>
  <si>
    <t>MNQS17053</t>
  </si>
  <si>
    <t>MNQS17054</t>
  </si>
  <si>
    <t>MNQS17055</t>
  </si>
  <si>
    <t>MNQS17056</t>
  </si>
  <si>
    <t>MNQS17057</t>
  </si>
  <si>
    <t>MNQS17058</t>
  </si>
  <si>
    <t>MNQS17059</t>
  </si>
  <si>
    <t>MNQS17060</t>
  </si>
  <si>
    <t>MNQS17061</t>
  </si>
  <si>
    <t>MNQS17062</t>
  </si>
  <si>
    <t>MNQS17063</t>
  </si>
  <si>
    <t>MNQS17064</t>
  </si>
  <si>
    <t>MNQS17065</t>
  </si>
  <si>
    <t>MNQS17066</t>
  </si>
  <si>
    <t>MNQS17067</t>
  </si>
  <si>
    <t>MNQS17068</t>
  </si>
  <si>
    <t>MNQS17069</t>
  </si>
  <si>
    <t>MNQS17070</t>
  </si>
  <si>
    <t>MNQS17071</t>
  </si>
  <si>
    <t>MNQS17072</t>
  </si>
  <si>
    <t>MNQS17073</t>
  </si>
  <si>
    <t>MNQS17074</t>
  </si>
  <si>
    <t>MNQS17075</t>
  </si>
  <si>
    <t>MNQS17076</t>
  </si>
  <si>
    <t>MNQS17077</t>
  </si>
  <si>
    <t>FITHRIAH</t>
  </si>
  <si>
    <t>14.2122.001</t>
  </si>
  <si>
    <t>Rektor</t>
  </si>
  <si>
    <t>MNQS17078</t>
  </si>
  <si>
    <t>MNQS17079</t>
  </si>
  <si>
    <t>MNQS17080</t>
  </si>
  <si>
    <t>MNQS17081</t>
  </si>
  <si>
    <t>MNQS17082</t>
  </si>
  <si>
    <t>MNQS17083</t>
  </si>
  <si>
    <t>MNQS17084</t>
  </si>
  <si>
    <t>MNQS17085</t>
  </si>
  <si>
    <t>MNQS17086</t>
  </si>
  <si>
    <t>MNQS17087</t>
  </si>
  <si>
    <t>MNQS17088</t>
  </si>
  <si>
    <t>MNQS17089</t>
  </si>
  <si>
    <t>MNQS17090</t>
  </si>
  <si>
    <t>MNQS17091</t>
  </si>
  <si>
    <t>MNQS17092</t>
  </si>
  <si>
    <t>MNQS17093</t>
  </si>
  <si>
    <t>MNQS17094</t>
  </si>
  <si>
    <t>MNQS17095</t>
  </si>
  <si>
    <t>MNQS17096</t>
  </si>
  <si>
    <t>MNQS17097</t>
  </si>
  <si>
    <t>MNQS17098</t>
  </si>
  <si>
    <t>MNQS17099</t>
  </si>
  <si>
    <t>MNQS17100</t>
  </si>
  <si>
    <t>MNQS17101</t>
  </si>
  <si>
    <t>MNQS17102</t>
  </si>
  <si>
    <t>MNQS17103</t>
  </si>
  <si>
    <t>MNQS17104</t>
  </si>
  <si>
    <t>MNQS17105</t>
  </si>
  <si>
    <t>MNQS17106</t>
  </si>
  <si>
    <t>MNQS17107</t>
  </si>
  <si>
    <t>MNQS17108</t>
  </si>
  <si>
    <t>MNQS17109</t>
  </si>
  <si>
    <t>MNQS17110</t>
  </si>
  <si>
    <t>MNQS17111</t>
  </si>
  <si>
    <t>MNQS17112</t>
  </si>
  <si>
    <t>MNQS17113</t>
  </si>
  <si>
    <t>MNQS17114</t>
  </si>
  <si>
    <t>MNQS17115</t>
  </si>
  <si>
    <t>MNQS17116</t>
  </si>
  <si>
    <t>MNQS17117</t>
  </si>
  <si>
    <t>MNQS17118</t>
  </si>
  <si>
    <t>MNQS17119</t>
  </si>
  <si>
    <t>MNQS17120</t>
  </si>
  <si>
    <t>MNQS17121</t>
  </si>
  <si>
    <t>MNQS17122</t>
  </si>
  <si>
    <t>MNQS17123</t>
  </si>
  <si>
    <t>MNQS17124</t>
  </si>
  <si>
    <t>MNQS17125</t>
  </si>
  <si>
    <t>MNQS17126</t>
  </si>
  <si>
    <t>MNQS17127</t>
  </si>
  <si>
    <t>MNQS17128</t>
  </si>
  <si>
    <t>MNQS17129</t>
  </si>
  <si>
    <t>MNQS17130</t>
  </si>
  <si>
    <t>MNQS17131</t>
  </si>
  <si>
    <t>MNQS17132</t>
  </si>
  <si>
    <t>MNQS17133</t>
  </si>
  <si>
    <t>MNQS17134</t>
  </si>
  <si>
    <t>MNQS17135</t>
  </si>
  <si>
    <t>MNQS17136</t>
  </si>
  <si>
    <t>MNQS17137</t>
  </si>
  <si>
    <t>MNQS17138</t>
  </si>
  <si>
    <t>MNQS17139</t>
  </si>
  <si>
    <t>MNQS17140</t>
  </si>
  <si>
    <t>MNQS17141</t>
  </si>
  <si>
    <t>MNQS17142</t>
  </si>
  <si>
    <t>MNQS17143</t>
  </si>
  <si>
    <t>MNQS17144</t>
  </si>
  <si>
    <t>MNQS17145</t>
  </si>
  <si>
    <t>MNQS17146</t>
  </si>
  <si>
    <t>MNQS17147</t>
  </si>
  <si>
    <t>MNQS17148</t>
  </si>
  <si>
    <t>MNQS17149</t>
  </si>
  <si>
    <t>MNQS17150</t>
  </si>
  <si>
    <t>MNQS17151</t>
  </si>
  <si>
    <t>MNQS17152</t>
  </si>
  <si>
    <t>MNQS17153</t>
  </si>
  <si>
    <t>MNQS17154</t>
  </si>
  <si>
    <t>MNQS17155</t>
  </si>
  <si>
    <t>MNQS17156</t>
  </si>
  <si>
    <t>MNQS17157</t>
  </si>
  <si>
    <t>MNQS17158</t>
  </si>
  <si>
    <t>MNQS17159</t>
  </si>
  <si>
    <t>MNQS17160</t>
  </si>
  <si>
    <t>MNQS17161</t>
  </si>
  <si>
    <t>MNQS17162</t>
  </si>
  <si>
    <t>MNQS17163</t>
  </si>
  <si>
    <t>MNQS17164</t>
  </si>
  <si>
    <t>MNQS17165</t>
  </si>
  <si>
    <t>MNQS17166</t>
  </si>
  <si>
    <t>MNQS17167</t>
  </si>
  <si>
    <t>MNQS17168</t>
  </si>
  <si>
    <t>MNQS17169</t>
  </si>
  <si>
    <t>MNQS17170</t>
  </si>
  <si>
    <t>MNQS17171</t>
  </si>
  <si>
    <t>MNQS17172</t>
  </si>
  <si>
    <t>MNQS17173</t>
  </si>
  <si>
    <t>MNQS17174</t>
  </si>
  <si>
    <t>MNQS17175</t>
  </si>
  <si>
    <t>MNQS17176</t>
  </si>
  <si>
    <t>MNQS17177</t>
  </si>
  <si>
    <t>MNQS17178</t>
  </si>
  <si>
    <t>TAHUN AKADEMIK 2018-2019</t>
  </si>
  <si>
    <t>MNQS17179</t>
  </si>
  <si>
    <t>MNQS17180</t>
  </si>
  <si>
    <t>MNQS17181</t>
  </si>
  <si>
    <t>MNQS17182</t>
  </si>
  <si>
    <t>MNQS17183</t>
  </si>
  <si>
    <t>MNQS17184</t>
  </si>
  <si>
    <t>MNQS17185</t>
  </si>
  <si>
    <t>MNQS17186</t>
  </si>
  <si>
    <t>MNQS17187</t>
  </si>
  <si>
    <t>MNQS17188</t>
  </si>
  <si>
    <t>MNQS17189</t>
  </si>
  <si>
    <t>MNQS17190</t>
  </si>
  <si>
    <t>MNQS17191</t>
  </si>
  <si>
    <t>MNQS17192</t>
  </si>
  <si>
    <t>MNQS17193</t>
  </si>
  <si>
    <t>MNQS17194</t>
  </si>
  <si>
    <t>MNQS17195</t>
  </si>
  <si>
    <t>MNQS17196</t>
  </si>
  <si>
    <t>MNQS17197</t>
  </si>
  <si>
    <t>MNQS17198</t>
  </si>
  <si>
    <t>MNQS17199</t>
  </si>
  <si>
    <t>MNQS17200</t>
  </si>
  <si>
    <t>MNQS17201</t>
  </si>
  <si>
    <t>MNQS17202</t>
  </si>
  <si>
    <t>MNQS17203</t>
  </si>
  <si>
    <t>MNQS17204</t>
  </si>
  <si>
    <t>MNQS17205</t>
  </si>
  <si>
    <t>MNQS17206</t>
  </si>
  <si>
    <t>MNQS17207</t>
  </si>
  <si>
    <t>MNQS17208</t>
  </si>
  <si>
    <t>Column1</t>
  </si>
  <si>
    <t>MNQS17209</t>
  </si>
  <si>
    <t>MNQS17210</t>
  </si>
  <si>
    <t>MNQS17211</t>
  </si>
  <si>
    <t>MNQS17212</t>
  </si>
  <si>
    <t>MNQS17213</t>
  </si>
  <si>
    <t>NUR ILMI R</t>
  </si>
  <si>
    <t>MNQS17214</t>
  </si>
  <si>
    <t>MNQS17215</t>
  </si>
  <si>
    <t>MNQS17216</t>
  </si>
  <si>
    <t>MNQS17217</t>
  </si>
  <si>
    <t>MNQS17218</t>
  </si>
  <si>
    <t>MNQS17219</t>
  </si>
  <si>
    <t>MNQS17220</t>
  </si>
  <si>
    <t>MNQS17221</t>
  </si>
  <si>
    <t>MNQS17222</t>
  </si>
  <si>
    <t>MNQS17223</t>
  </si>
  <si>
    <t>MNQS17224</t>
  </si>
  <si>
    <t>MNQS17225</t>
  </si>
  <si>
    <t>MNQS17226</t>
  </si>
  <si>
    <t>MNQS17227</t>
  </si>
  <si>
    <t>MNQS17228</t>
  </si>
  <si>
    <t>MNQS17229</t>
  </si>
  <si>
    <t>MNQS17230</t>
  </si>
  <si>
    <t>MNQS17231</t>
  </si>
  <si>
    <t>MNQS17232</t>
  </si>
  <si>
    <t>MNQS17233</t>
  </si>
  <si>
    <t>MNQS17234</t>
  </si>
  <si>
    <t>MNQS17235</t>
  </si>
  <si>
    <t>NURMAYA</t>
  </si>
  <si>
    <t>ABD RAUF</t>
  </si>
  <si>
    <t>SUFIYANI S.</t>
  </si>
  <si>
    <t>SYAMSURYA JAYA TAJUDDIN</t>
  </si>
  <si>
    <t>MARJONO AMIN S.</t>
  </si>
  <si>
    <t>NURNAINI</t>
  </si>
  <si>
    <t>MNQS17236</t>
  </si>
  <si>
    <t>MNQS17237</t>
  </si>
  <si>
    <t>MNQS17238</t>
  </si>
  <si>
    <t>MNQS17239</t>
  </si>
  <si>
    <t>MNQS17240</t>
  </si>
  <si>
    <t>MNQS17241</t>
  </si>
  <si>
    <t>MNQS17242</t>
  </si>
  <si>
    <t>MNQS17243</t>
  </si>
  <si>
    <t>MNQS17244</t>
  </si>
  <si>
    <t>MNQS17245</t>
  </si>
  <si>
    <t>MNQS17246</t>
  </si>
  <si>
    <t>MNQS17247</t>
  </si>
  <si>
    <t>MNQS17248</t>
  </si>
  <si>
    <t>MNQS17249</t>
  </si>
  <si>
    <t>MNQS17250</t>
  </si>
  <si>
    <t>MNQS17251</t>
  </si>
  <si>
    <t>UMMI DSAKIYAH</t>
  </si>
  <si>
    <t>MNQS17252</t>
  </si>
  <si>
    <t>MNQS17253</t>
  </si>
  <si>
    <t>MNQS17254</t>
  </si>
  <si>
    <t>MNQS17255</t>
  </si>
  <si>
    <t>MNQS17256</t>
  </si>
  <si>
    <t>MNQS17257</t>
  </si>
  <si>
    <t>MNQS17258</t>
  </si>
  <si>
    <t>MNQS17259</t>
  </si>
  <si>
    <t>MNQS17260</t>
  </si>
  <si>
    <t>MNQS17261</t>
  </si>
  <si>
    <t>MNQS17262</t>
  </si>
  <si>
    <t>MNQS17263</t>
  </si>
  <si>
    <t>MNQS17264</t>
  </si>
  <si>
    <t>MNQS17265</t>
  </si>
  <si>
    <t>MNQS17266</t>
  </si>
  <si>
    <t>MNQS17267</t>
  </si>
  <si>
    <t>MNQS17268</t>
  </si>
  <si>
    <t>MNQS17269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</si>
  <si>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</si>
  <si>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</si>
  <si>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</si>
  <si>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</si>
  <si>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</si>
  <si>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</si>
  <si>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</si>
  <si>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</si>
  <si>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</si>
  <si>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</si>
  <si>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</si>
  <si>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</si>
  <si>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</si>
  <si>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</si>
  <si>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</si>
  <si>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</si>
  <si>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</si>
  <si>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</si>
  <si>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</si>
  <si>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</si>
  <si>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</si>
  <si>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</si>
  <si>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</si>
  <si>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</si>
  <si>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</si>
  <si>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</si>
  <si>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</si>
  <si>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</si>
  <si>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</si>
  <si>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</si>
  <si>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</si>
  <si>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</si>
  <si>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</si>
  <si>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</si>
  <si>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</si>
  <si>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</si>
  <si>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</si>
  <si>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</si>
  <si>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</si>
  <si>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</si>
  <si>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</si>
  <si>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</si>
  <si>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</si>
  <si>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</si>
  <si>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</si>
  <si>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</si>
  <si>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MNQS17270</t>
  </si>
  <si>
    <t>0540</t>
  </si>
  <si>
    <t>MNQS17271</t>
  </si>
  <si>
    <t>MNQS17272</t>
  </si>
  <si>
    <t>MNQS17273</t>
  </si>
  <si>
    <t>MNQS17274</t>
  </si>
  <si>
    <t>MNQS17275</t>
  </si>
  <si>
    <t>MNQS17276</t>
  </si>
  <si>
    <t>MNQS17277</t>
  </si>
  <si>
    <t>MNQS17278</t>
  </si>
  <si>
    <t>MNQS17279</t>
  </si>
  <si>
    <t>MNQS17280</t>
  </si>
  <si>
    <t>0546</t>
  </si>
  <si>
    <t>MNQS17281</t>
  </si>
  <si>
    <t>MNQS17282</t>
  </si>
  <si>
    <t>MNQS17283</t>
  </si>
  <si>
    <t>0548</t>
  </si>
  <si>
    <t>MNQS17284</t>
  </si>
  <si>
    <t>MNQS17285</t>
  </si>
  <si>
    <t>MNQS17286</t>
  </si>
  <si>
    <t>MNQS17287</t>
  </si>
  <si>
    <t>FAUZIATUL MUNAWWARAH</t>
  </si>
  <si>
    <t>MNQS17288</t>
  </si>
  <si>
    <t>MNQS17289</t>
  </si>
  <si>
    <t>MNQS17290</t>
  </si>
  <si>
    <t>MNQS17291</t>
  </si>
  <si>
    <t>0576</t>
  </si>
  <si>
    <t>MNQS17292</t>
  </si>
  <si>
    <t>MNQS17293</t>
  </si>
  <si>
    <t>MNQS17294</t>
  </si>
  <si>
    <t>MNQS17295</t>
  </si>
  <si>
    <t>MNQS17296</t>
  </si>
  <si>
    <t>MNQS17297</t>
  </si>
  <si>
    <t>MNQS17298</t>
  </si>
  <si>
    <t>MNQS17299</t>
  </si>
  <si>
    <t>MNQS17300</t>
  </si>
  <si>
    <t>MNQS17301</t>
  </si>
  <si>
    <t>MNQS17302</t>
  </si>
  <si>
    <t>MNQS17303</t>
  </si>
  <si>
    <t>MNQS17304</t>
  </si>
  <si>
    <t>MNQS17305</t>
  </si>
  <si>
    <t>MNQS17306</t>
  </si>
  <si>
    <t>MNQS17307</t>
  </si>
  <si>
    <t>MNQS17308</t>
  </si>
  <si>
    <t>MNQS17309</t>
  </si>
  <si>
    <t>MNQS17310</t>
  </si>
  <si>
    <t>MNQS17311</t>
  </si>
  <si>
    <t>MNQS17312</t>
  </si>
  <si>
    <t>MNQS17313</t>
  </si>
  <si>
    <t>MNQS17314</t>
  </si>
  <si>
    <t>MNQS17315</t>
  </si>
  <si>
    <t>MNQS17316</t>
  </si>
  <si>
    <t>MNQS17317</t>
  </si>
  <si>
    <t>MNQS17318</t>
  </si>
  <si>
    <t>MNQS17319</t>
  </si>
  <si>
    <t>MNQS17320</t>
  </si>
  <si>
    <t>MNQS17321</t>
  </si>
  <si>
    <t>MNQS17322</t>
  </si>
  <si>
    <t>MNQS17323</t>
  </si>
  <si>
    <t>MNQS17324</t>
  </si>
  <si>
    <t>MNQS17325</t>
  </si>
  <si>
    <t>MNQS17326</t>
  </si>
  <si>
    <t>MNQS17327</t>
  </si>
  <si>
    <t>MNQS17328</t>
  </si>
  <si>
    <t>MNQS17329</t>
  </si>
  <si>
    <t>MNQS17330</t>
  </si>
  <si>
    <t>MNQS17331</t>
  </si>
  <si>
    <t>MNQS17332</t>
  </si>
  <si>
    <t>MNQS17333</t>
  </si>
  <si>
    <t>MNQS17334</t>
  </si>
  <si>
    <t>MNQS17335</t>
  </si>
  <si>
    <t>MNQS17336</t>
  </si>
  <si>
    <t>MNQS17337</t>
  </si>
  <si>
    <t>MNQS17338</t>
  </si>
  <si>
    <t>MNQS17339</t>
  </si>
  <si>
    <t>MNQS17340</t>
  </si>
  <si>
    <t>MNQS17341</t>
  </si>
  <si>
    <t>MNQS17342</t>
  </si>
  <si>
    <t>SATRIANI. T</t>
  </si>
  <si>
    <t>MNQS17343</t>
  </si>
  <si>
    <t>MNQS17344</t>
  </si>
  <si>
    <t>MNQS17345</t>
  </si>
  <si>
    <t>MNQS17346</t>
  </si>
  <si>
    <t>MNQS17347</t>
  </si>
  <si>
    <t>MNQS17348</t>
  </si>
  <si>
    <t>MNQS17349</t>
  </si>
  <si>
    <t>MNQS17350</t>
  </si>
  <si>
    <t>MNQS17351</t>
  </si>
  <si>
    <t>MNQS17352</t>
  </si>
  <si>
    <t>MNQS17353</t>
  </si>
  <si>
    <t>MNQS17354</t>
  </si>
  <si>
    <t>MNQS17355</t>
  </si>
  <si>
    <t>MNQS17356</t>
  </si>
  <si>
    <t>MNQS17357</t>
  </si>
  <si>
    <t>MNQS17358</t>
  </si>
  <si>
    <t>MNQS17359</t>
  </si>
  <si>
    <t>MNQS17360</t>
  </si>
  <si>
    <t>MNQS17361</t>
  </si>
  <si>
    <t>MNQS17362</t>
  </si>
  <si>
    <t>MNQS17363</t>
  </si>
  <si>
    <t>MNQS17364</t>
  </si>
  <si>
    <t>MNQS17365</t>
  </si>
  <si>
    <t>MNQS17366</t>
  </si>
  <si>
    <t>MNQS17367</t>
  </si>
  <si>
    <t>MNQS17368</t>
  </si>
  <si>
    <t>MNQS17369</t>
  </si>
  <si>
    <t>MNQS17370</t>
  </si>
  <si>
    <t>MNQS17371</t>
  </si>
  <si>
    <t>MNQS17372</t>
  </si>
  <si>
    <t>MNQS17373</t>
  </si>
  <si>
    <t>MNQS17374</t>
  </si>
  <si>
    <t>MNQS17375</t>
  </si>
  <si>
    <t>MNQS17376</t>
  </si>
  <si>
    <t>MNQS17377</t>
  </si>
  <si>
    <t>MNQS17378</t>
  </si>
  <si>
    <t>MNQS17379</t>
  </si>
  <si>
    <t>MNQS17380</t>
  </si>
  <si>
    <t>MNQS17381</t>
  </si>
  <si>
    <t>MNQS17382</t>
  </si>
  <si>
    <t>MNQS17383</t>
  </si>
  <si>
    <t>MNQS17384</t>
  </si>
  <si>
    <t>MNQS17385</t>
  </si>
  <si>
    <t>MNQS17386</t>
  </si>
  <si>
    <t>MNQS17387</t>
  </si>
  <si>
    <t>MNQS17388</t>
  </si>
  <si>
    <t>MNQS17389</t>
  </si>
  <si>
    <t>MNQS17390</t>
  </si>
  <si>
    <t>MNQS17391</t>
  </si>
  <si>
    <t>MNQS17392</t>
  </si>
  <si>
    <t>MNQS17393</t>
  </si>
  <si>
    <t>MNQS17394</t>
  </si>
  <si>
    <t>MNQS17395</t>
  </si>
  <si>
    <t>MNQS17396</t>
  </si>
  <si>
    <t>MNQS17397</t>
  </si>
  <si>
    <t>MNQS17398</t>
  </si>
  <si>
    <t>PP-109</t>
  </si>
  <si>
    <t>MNQS17399</t>
  </si>
  <si>
    <t>MNQS17400</t>
  </si>
  <si>
    <t>MNQS17401</t>
  </si>
  <si>
    <t>MNQS17402</t>
  </si>
  <si>
    <t>MNQS17403</t>
  </si>
  <si>
    <t>MNQS17404</t>
  </si>
  <si>
    <t>MNQS17405</t>
  </si>
  <si>
    <t>MNQS17406</t>
  </si>
  <si>
    <t>MNQS17407</t>
  </si>
  <si>
    <t>MNQS17408</t>
  </si>
  <si>
    <t>MNQS17409</t>
  </si>
  <si>
    <t>MNQS17410</t>
  </si>
  <si>
    <t>MNQS17411</t>
  </si>
  <si>
    <t>MNQS17412</t>
  </si>
  <si>
    <t>MNQS17413</t>
  </si>
  <si>
    <t>MNQS17414</t>
  </si>
  <si>
    <t>MNQS17415</t>
  </si>
  <si>
    <t>MNQS17416</t>
  </si>
  <si>
    <t>MNQS17417</t>
  </si>
  <si>
    <t>MNQS17418</t>
  </si>
  <si>
    <t>14.2200.224</t>
  </si>
  <si>
    <t>MNQS17419</t>
  </si>
  <si>
    <t>MNQS17420</t>
  </si>
  <si>
    <t>MNQS17421</t>
  </si>
  <si>
    <t>MNQS17422</t>
  </si>
  <si>
    <t>MNQS17423</t>
  </si>
  <si>
    <t>MNQS17424</t>
  </si>
  <si>
    <t>MNQS17425</t>
  </si>
  <si>
    <t>MNQS17426</t>
  </si>
  <si>
    <t>MNQS17427</t>
  </si>
  <si>
    <t>MNQS17428</t>
  </si>
  <si>
    <t>MNQS17429</t>
  </si>
  <si>
    <t>MNQS17430</t>
  </si>
  <si>
    <t>MNQS17431</t>
  </si>
  <si>
    <t>MNQS17432</t>
  </si>
  <si>
    <t>MNQS17433</t>
  </si>
  <si>
    <t>MNQS17434</t>
  </si>
  <si>
    <t>MNQS17435</t>
  </si>
  <si>
    <t>MNQS17436</t>
  </si>
  <si>
    <t>MNQS17437</t>
  </si>
  <si>
    <t>MNQS17438</t>
  </si>
  <si>
    <t>MNQS17439</t>
  </si>
  <si>
    <t>MNQS17440</t>
  </si>
  <si>
    <t>MNQS17441</t>
  </si>
  <si>
    <t>MNQS17442</t>
  </si>
  <si>
    <t>MNQS17443</t>
  </si>
  <si>
    <t>MNQS17444</t>
  </si>
  <si>
    <t>MNQS17445</t>
  </si>
  <si>
    <t>MNQS17446</t>
  </si>
  <si>
    <t>MNQS17447</t>
  </si>
  <si>
    <t>MNQS17448</t>
  </si>
  <si>
    <t>MNQS17449</t>
  </si>
  <si>
    <t>MNQS17450</t>
  </si>
  <si>
    <t>MNQS17451</t>
  </si>
  <si>
    <t>MNQS17452</t>
  </si>
  <si>
    <t>MNQS17453</t>
  </si>
  <si>
    <t>MNQS17454</t>
  </si>
  <si>
    <t>MNQS17455</t>
  </si>
  <si>
    <t>MNQS17456</t>
  </si>
  <si>
    <t>MNQS17457</t>
  </si>
  <si>
    <t>MNQS17458</t>
  </si>
  <si>
    <t>MNQS17459</t>
  </si>
  <si>
    <t>MNQS17460</t>
  </si>
  <si>
    <t>MNQS17461</t>
  </si>
  <si>
    <t>MNQS17462</t>
  </si>
  <si>
    <t>MNQS17463</t>
  </si>
  <si>
    <t>MNQS17464</t>
  </si>
  <si>
    <t>MNQS17465</t>
  </si>
  <si>
    <t>MNQS17466</t>
  </si>
  <si>
    <t>MNQS17467</t>
  </si>
  <si>
    <t>MNQS17468</t>
  </si>
  <si>
    <t>MNQS17469</t>
  </si>
  <si>
    <t>MNQS17470</t>
  </si>
  <si>
    <t>MNQS17471</t>
  </si>
  <si>
    <t>MNQS17472</t>
  </si>
  <si>
    <t>ST. RAHMADANI YASIR</t>
  </si>
  <si>
    <t>M. ARAFAH</t>
  </si>
  <si>
    <t>KAFRAWI JUFRI</t>
  </si>
  <si>
    <t>RISDHA. R</t>
  </si>
  <si>
    <t>Dr. Hj. Muliati, M.Ag.</t>
  </si>
  <si>
    <t>No.</t>
  </si>
  <si>
    <t>Sejarah Peradaban Islam</t>
  </si>
  <si>
    <t>MNQS17473</t>
  </si>
  <si>
    <t>MNQS17474</t>
  </si>
  <si>
    <t>MNQS17475</t>
  </si>
  <si>
    <t>MNQS17476</t>
  </si>
  <si>
    <t>MNQS17477</t>
  </si>
  <si>
    <t>Syariah dan Ilmu Hukum Islam</t>
  </si>
  <si>
    <t>Ekonomi dan Bisnis Islam</t>
  </si>
  <si>
    <t>Ushuluddin, Adab dan Dakwah</t>
  </si>
  <si>
    <t>MNQS17478</t>
  </si>
  <si>
    <t>MNQS17479</t>
  </si>
  <si>
    <t>MNQS17480</t>
  </si>
  <si>
    <t>MNQS17481</t>
  </si>
  <si>
    <t>MNQS17482</t>
  </si>
  <si>
    <t>MNQS17483</t>
  </si>
  <si>
    <t>MNQS17484</t>
  </si>
  <si>
    <t>MNQS17485</t>
  </si>
  <si>
    <t>MNQS17486</t>
  </si>
  <si>
    <t>Sitti Jamilah Amin</t>
  </si>
  <si>
    <t>FAKULTAS</t>
  </si>
  <si>
    <t xml:space="preserve">MUH. RIDWAN </t>
  </si>
  <si>
    <t>0647</t>
  </si>
  <si>
    <t>0648</t>
  </si>
  <si>
    <t>0649</t>
  </si>
  <si>
    <t>Bimbingan Penyuluhan Islam</t>
  </si>
  <si>
    <t>0650</t>
  </si>
  <si>
    <t>0651</t>
  </si>
  <si>
    <t>Komunikasi Penyiaran Islam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</si>
  <si>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</si>
  <si>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</si>
  <si>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</si>
  <si>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</si>
  <si>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</si>
  <si>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</si>
  <si>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</si>
  <si>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</si>
  <si>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</si>
  <si>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</si>
  <si>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</si>
  <si>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</si>
  <si>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MNQS17487</t>
  </si>
  <si>
    <t>0665</t>
  </si>
  <si>
    <t>0666</t>
  </si>
  <si>
    <t>MNQS17488</t>
  </si>
  <si>
    <t>MNQS17489</t>
  </si>
  <si>
    <t>MNQS17490</t>
  </si>
  <si>
    <t>MNQS17491</t>
  </si>
  <si>
    <t>MNQS17492</t>
  </si>
  <si>
    <t>0681</t>
  </si>
  <si>
    <t>0667</t>
  </si>
  <si>
    <t>0668</t>
  </si>
  <si>
    <t>0669</t>
  </si>
  <si>
    <t>SAPRI. Y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</si>
  <si>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</si>
  <si>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</si>
  <si>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</si>
  <si>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</si>
  <si>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</si>
  <si>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</si>
  <si>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</si>
  <si>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</si>
  <si>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</si>
  <si>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</si>
  <si>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0684</t>
  </si>
  <si>
    <t>0702</t>
  </si>
  <si>
    <t>0685</t>
  </si>
  <si>
    <t>0686</t>
  </si>
  <si>
    <t>0687</t>
  </si>
  <si>
    <t>0688</t>
  </si>
  <si>
    <t>0690</t>
  </si>
  <si>
    <t>0692</t>
  </si>
  <si>
    <t>MUHAMMAD ANUGERAH</t>
  </si>
  <si>
    <t>0693</t>
  </si>
  <si>
    <t>0696</t>
  </si>
  <si>
    <t>0695</t>
  </si>
  <si>
    <t>0697</t>
  </si>
  <si>
    <t>0698</t>
  </si>
  <si>
    <t>0699</t>
  </si>
  <si>
    <t>0700</t>
  </si>
  <si>
    <t>0701</t>
  </si>
  <si>
    <t>0703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</si>
  <si>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</si>
  <si>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</si>
  <si>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</si>
  <si>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</si>
  <si>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</si>
  <si>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</si>
  <si>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</si>
  <si>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</si>
  <si>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</si>
  <si>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</si>
  <si>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</si>
  <si>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</si>
  <si>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</si>
  <si>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</si>
  <si>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</si>
  <si>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</si>
  <si>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0723</t>
  </si>
  <si>
    <t>0722</t>
  </si>
  <si>
    <t>0724</t>
  </si>
  <si>
    <t>0725</t>
  </si>
  <si>
    <t>0726</t>
  </si>
  <si>
    <t>0727</t>
  </si>
  <si>
    <t>0728</t>
  </si>
  <si>
    <t>0729</t>
  </si>
  <si>
    <t>0730</t>
  </si>
  <si>
    <t>0732</t>
  </si>
  <si>
    <t>0734</t>
  </si>
  <si>
    <t>0735</t>
  </si>
  <si>
    <t>0736</t>
  </si>
  <si>
    <t>0737</t>
  </si>
  <si>
    <t>0739</t>
  </si>
  <si>
    <t>0740</t>
  </si>
  <si>
    <t>0742</t>
  </si>
  <si>
    <t>0743</t>
  </si>
  <si>
    <t>0745</t>
  </si>
  <si>
    <t>0746</t>
  </si>
  <si>
    <t>0747</t>
  </si>
  <si>
    <t>0748</t>
  </si>
  <si>
    <t xml:space="preserve">RISMA </t>
  </si>
  <si>
    <t>0749</t>
  </si>
  <si>
    <t>0750</t>
  </si>
  <si>
    <t>0752</t>
  </si>
  <si>
    <t>0753</t>
  </si>
  <si>
    <t>0754</t>
  </si>
  <si>
    <t>0755</t>
  </si>
  <si>
    <t>0756</t>
  </si>
  <si>
    <t>YUSNI</t>
  </si>
  <si>
    <t>0757</t>
  </si>
  <si>
    <t>0760</t>
  </si>
  <si>
    <t>0761</t>
  </si>
  <si>
    <t>0763</t>
  </si>
  <si>
    <t>0764</t>
  </si>
  <si>
    <t>0765</t>
  </si>
  <si>
    <t>0766</t>
  </si>
  <si>
    <t>0767</t>
  </si>
  <si>
    <t>MNQS17493</t>
  </si>
  <si>
    <t>0768</t>
  </si>
  <si>
    <t>0769</t>
  </si>
  <si>
    <t>0770</t>
  </si>
  <si>
    <t>0771</t>
  </si>
  <si>
    <t>0773</t>
  </si>
  <si>
    <t>0774</t>
  </si>
  <si>
    <t>0775</t>
  </si>
  <si>
    <t>MUHMMAD ALI</t>
  </si>
  <si>
    <t>0777</t>
  </si>
  <si>
    <t>0778</t>
  </si>
  <si>
    <t>0779</t>
  </si>
  <si>
    <t>0781</t>
  </si>
  <si>
    <t>0782</t>
  </si>
  <si>
    <t>0783</t>
  </si>
  <si>
    <t>0784</t>
  </si>
  <si>
    <t>0785</t>
  </si>
  <si>
    <t xml:space="preserve">HARDIYANTI  </t>
  </si>
  <si>
    <t>0786</t>
  </si>
  <si>
    <t>0787</t>
  </si>
  <si>
    <t>0788</t>
  </si>
  <si>
    <t>RUSDI L</t>
  </si>
  <si>
    <t>0790</t>
  </si>
  <si>
    <t>0789</t>
  </si>
  <si>
    <t>0792</t>
  </si>
  <si>
    <t>0793</t>
  </si>
  <si>
    <t>0794</t>
  </si>
  <si>
    <t>0795</t>
  </si>
  <si>
    <t>0796</t>
  </si>
  <si>
    <t>0797</t>
  </si>
  <si>
    <t>0798</t>
  </si>
  <si>
    <t>MNQS17494</t>
  </si>
  <si>
    <t>0799</t>
  </si>
  <si>
    <t>0800</t>
  </si>
  <si>
    <t>MNQS17495</t>
  </si>
  <si>
    <t>0801</t>
  </si>
  <si>
    <t>0802</t>
  </si>
  <si>
    <t>0803</t>
  </si>
  <si>
    <t>0804</t>
  </si>
  <si>
    <t>0805</t>
  </si>
  <si>
    <t>0807</t>
  </si>
  <si>
    <t>0808</t>
  </si>
  <si>
    <t>0809</t>
  </si>
  <si>
    <t>0810</t>
  </si>
  <si>
    <t>0812</t>
  </si>
  <si>
    <t>0813</t>
  </si>
  <si>
    <t>0814</t>
  </si>
  <si>
    <t>0816</t>
  </si>
  <si>
    <t>MNQS17496</t>
  </si>
  <si>
    <t>0817</t>
  </si>
  <si>
    <t>0821</t>
  </si>
  <si>
    <t>0818</t>
  </si>
  <si>
    <t xml:space="preserve">ABDUL RAHMAN </t>
  </si>
  <si>
    <t>0819</t>
  </si>
  <si>
    <t>0824</t>
  </si>
  <si>
    <t>0826</t>
  </si>
  <si>
    <t>0827</t>
  </si>
  <si>
    <t>0822</t>
  </si>
  <si>
    <t>0841</t>
  </si>
  <si>
    <t>0862</t>
  </si>
  <si>
    <t>MNQS17497</t>
  </si>
  <si>
    <t>MNQS17498</t>
  </si>
  <si>
    <t>MNQS17499</t>
  </si>
  <si>
    <t>MNQS17500</t>
  </si>
  <si>
    <t>0867</t>
  </si>
  <si>
    <t>0829</t>
  </si>
  <si>
    <t>0830</t>
  </si>
  <si>
    <t>0832</t>
  </si>
  <si>
    <t>0835</t>
  </si>
  <si>
    <t>0836</t>
  </si>
  <si>
    <t>0837</t>
  </si>
  <si>
    <t>0831</t>
  </si>
  <si>
    <t>0839</t>
  </si>
  <si>
    <t>0843</t>
  </si>
  <si>
    <t>0845</t>
  </si>
  <si>
    <t>0849</t>
  </si>
  <si>
    <t>0850</t>
  </si>
  <si>
    <t>REZKI AMALIAH. S</t>
  </si>
  <si>
    <t>0851</t>
  </si>
  <si>
    <t>FADHLIYAH ULFA RUSTAN</t>
  </si>
  <si>
    <t>0853</t>
  </si>
  <si>
    <t>0854</t>
  </si>
  <si>
    <t xml:space="preserve">HASNI </t>
  </si>
  <si>
    <t>0855</t>
  </si>
  <si>
    <t>0856</t>
  </si>
  <si>
    <t>0857</t>
  </si>
  <si>
    <t>0858</t>
  </si>
  <si>
    <t>0859</t>
  </si>
  <si>
    <t>0860</t>
  </si>
  <si>
    <t>0865</t>
  </si>
  <si>
    <t>0868</t>
  </si>
  <si>
    <t>0870</t>
  </si>
  <si>
    <t>0871</t>
  </si>
  <si>
    <t>RAUDATUL JANNAH</t>
  </si>
  <si>
    <t>0873</t>
  </si>
  <si>
    <t>0874</t>
  </si>
  <si>
    <t>0875</t>
  </si>
  <si>
    <t>0876</t>
  </si>
  <si>
    <t>0877</t>
  </si>
  <si>
    <t>0878</t>
  </si>
  <si>
    <t>0879</t>
  </si>
  <si>
    <t>0881</t>
  </si>
  <si>
    <t>0882</t>
  </si>
  <si>
    <t>0893</t>
  </si>
  <si>
    <t>0894</t>
  </si>
  <si>
    <t>ABD. HAKIM</t>
  </si>
  <si>
    <t>0895</t>
  </si>
  <si>
    <t>0896</t>
  </si>
  <si>
    <t>0897</t>
  </si>
  <si>
    <t>0898</t>
  </si>
  <si>
    <t>MNQS17501</t>
  </si>
  <si>
    <t>0899</t>
  </si>
  <si>
    <t>0900</t>
  </si>
  <si>
    <t>0901</t>
  </si>
  <si>
    <t>0904</t>
  </si>
  <si>
    <t>0905</t>
  </si>
  <si>
    <t>0907</t>
  </si>
  <si>
    <t>0909</t>
  </si>
  <si>
    <t>0910</t>
  </si>
  <si>
    <t>0911</t>
  </si>
  <si>
    <t>0912</t>
  </si>
  <si>
    <t>0916</t>
  </si>
  <si>
    <t>0915</t>
  </si>
  <si>
    <t>0913</t>
  </si>
  <si>
    <t>0919</t>
  </si>
  <si>
    <t>0920</t>
  </si>
  <si>
    <t>0921</t>
  </si>
  <si>
    <t>0922</t>
  </si>
  <si>
    <t>0923</t>
  </si>
  <si>
    <t>0924</t>
  </si>
  <si>
    <t>0925</t>
  </si>
  <si>
    <t>0927</t>
  </si>
  <si>
    <t>0926</t>
  </si>
  <si>
    <t>0931</t>
  </si>
  <si>
    <t>0939</t>
  </si>
  <si>
    <t>0946</t>
  </si>
  <si>
    <t>0947</t>
  </si>
  <si>
    <t>0948</t>
  </si>
  <si>
    <t>0950</t>
  </si>
  <si>
    <t>MNQS17502</t>
  </si>
  <si>
    <t>MNQS17503</t>
  </si>
  <si>
    <t>MNQS17504</t>
  </si>
  <si>
    <t>0953</t>
  </si>
  <si>
    <t>0951</t>
  </si>
  <si>
    <t>0952</t>
  </si>
  <si>
    <t>MNQS17505</t>
  </si>
  <si>
    <t>MNQS17506</t>
  </si>
  <si>
    <t>MNQS17507</t>
  </si>
  <si>
    <t>MNQS17508</t>
  </si>
  <si>
    <t>MNQS17509</t>
  </si>
  <si>
    <t>MNQS17510</t>
  </si>
  <si>
    <t>MNQS17511</t>
  </si>
  <si>
    <t>MNQS17512</t>
  </si>
  <si>
    <t>MNQS17513</t>
  </si>
  <si>
    <t>MNQS17514</t>
  </si>
  <si>
    <t>MNQS17515</t>
  </si>
  <si>
    <t>0961</t>
  </si>
  <si>
    <t>0962</t>
  </si>
  <si>
    <t>0964</t>
  </si>
  <si>
    <t>0965</t>
  </si>
  <si>
    <t>0967</t>
  </si>
  <si>
    <t>0969</t>
  </si>
  <si>
    <t>0972</t>
  </si>
  <si>
    <t>0973</t>
  </si>
  <si>
    <t>0975</t>
  </si>
  <si>
    <t>0976</t>
  </si>
  <si>
    <t>0978</t>
  </si>
  <si>
    <t>0979</t>
  </si>
  <si>
    <t>1000</t>
  </si>
  <si>
    <t>0999</t>
  </si>
  <si>
    <t>0998</t>
  </si>
  <si>
    <t>1001</t>
  </si>
  <si>
    <t>1002</t>
  </si>
  <si>
    <t>1003</t>
  </si>
  <si>
    <t>1005</t>
  </si>
  <si>
    <t>1006</t>
  </si>
  <si>
    <t>1007</t>
  </si>
  <si>
    <t>Parepare, 14 Maret 2019</t>
  </si>
  <si>
    <t>Wakil Rektor Bidang APK</t>
  </si>
  <si>
    <t>NmFakultas</t>
  </si>
  <si>
    <t>Dekan</t>
  </si>
  <si>
    <t>KetDekan</t>
  </si>
  <si>
    <t>Hukum Pidana Islam</t>
  </si>
  <si>
    <t>Hukum Tata Negara</t>
  </si>
  <si>
    <t xml:space="preserve">Dr. Hj. Rusdaya Basri Lc., M.Ag </t>
  </si>
  <si>
    <t>PP-01</t>
  </si>
  <si>
    <t>Dr. H. Sudirman. L, M.H</t>
  </si>
  <si>
    <t>Dr. H. Mahsyar, M.Ag</t>
  </si>
  <si>
    <t>Drs. H. A. M. Anwar Z., M.A., M.Si.</t>
  </si>
  <si>
    <t>Dr. Agus Muchsin, M.Ag</t>
  </si>
  <si>
    <t xml:space="preserve">Budiman, M.HI </t>
  </si>
  <si>
    <t>Dr. Fikri, S.Ag., M.HI</t>
  </si>
  <si>
    <t>Dr. H. Suarning, M.Ag.</t>
  </si>
  <si>
    <t>Dr. Rahmawati, M.Ag.</t>
  </si>
  <si>
    <t>Dr. Hj. Saidah, S.HI., M.H</t>
  </si>
  <si>
    <t>Wahidin, M.HI</t>
  </si>
  <si>
    <t>Dr. M. Ali Rusdi, S.Th.I, M.HI</t>
  </si>
  <si>
    <t>H. Islamul Haq, Lc., M.A</t>
  </si>
  <si>
    <t>Dr. Muhammad Sabir, M.HI</t>
  </si>
  <si>
    <t>Dr. H. Syafaat Anugrah Pradana, S.H., M.H</t>
  </si>
  <si>
    <t>ABD. Karim Faiz, S.HI., M.S.I</t>
  </si>
  <si>
    <t>Andi Marlina, S.H., M.H., CLA</t>
  </si>
  <si>
    <t>Rustam Magun Pikahulan, S.HI., M.H.</t>
  </si>
  <si>
    <t>Sulkarnain, S.E., M.Si.</t>
  </si>
  <si>
    <t>Abdul Hafid, M.Si.</t>
  </si>
  <si>
    <t>Alfiansyah Anwar, S.Ksi., M.H</t>
  </si>
  <si>
    <t>Rusdianto, MH</t>
  </si>
  <si>
    <t>Azlan Thamrin, S.H., M.H.</t>
  </si>
  <si>
    <t>Dr. H. Rahman Ambo Masse, Lc., M.Ag</t>
  </si>
  <si>
    <t>Dra. Rukiah, M.H</t>
  </si>
  <si>
    <t>Dr. Hannani, M.Ag.</t>
  </si>
  <si>
    <t>Dekan,</t>
  </si>
  <si>
    <t>Hj. Rusdaya Basri</t>
  </si>
  <si>
    <t>HPI</t>
  </si>
  <si>
    <t>HTN</t>
  </si>
  <si>
    <t xml:space="preserve">Ahwal Syakhsiyah </t>
  </si>
  <si>
    <t>HKI/AS</t>
  </si>
  <si>
    <t>HES/MUA</t>
  </si>
  <si>
    <t>Hukum Ekonomi Syariah</t>
  </si>
  <si>
    <t>Parepare,    Januari 2021</t>
  </si>
  <si>
    <t>LAMA STUDI</t>
  </si>
  <si>
    <t>Tanggal : 29 Januari 2021</t>
  </si>
  <si>
    <t>Dr. Sitti Jamilah, M.Ag.</t>
  </si>
  <si>
    <t>Dr. Andi Bahri S., M.E., M.Fil.I</t>
  </si>
  <si>
    <t>Dr. Damirah, S.E., M.M.</t>
  </si>
  <si>
    <t>Dr. Syahriyah Semaun. S.E., M.M</t>
  </si>
  <si>
    <t>Dr. Aris, S.Ag., M.HI</t>
  </si>
  <si>
    <t>Dr. H. Mukhtar Yunus, Lc,. M.Th.I</t>
  </si>
  <si>
    <t>Hukum Keluarga Islam (Ahwal Syakhshiyyah)</t>
  </si>
  <si>
    <t>Hukum Pidana Islam (Jinayah)</t>
  </si>
  <si>
    <t>Hukum Ekonomi Syariah (Muamalah)</t>
  </si>
  <si>
    <t>Hukum Tatanegara (Siyasah)</t>
  </si>
  <si>
    <t>19760901 200604 2 001</t>
  </si>
  <si>
    <t>IX</t>
  </si>
  <si>
    <t>15:00-16:00</t>
  </si>
  <si>
    <t>18.2100.057</t>
  </si>
  <si>
    <t>FAJRINA NURIMANA SYAIFUL</t>
  </si>
  <si>
    <t>8 AGUSTUS 2000</t>
  </si>
  <si>
    <t>BTN PULLAEWA INDAH BLOM Y NO. 14, KEL. LEMBANG, KEC. BANGGAE TIMUR, KAB. MAJENE</t>
  </si>
  <si>
    <t>081340279919</t>
  </si>
  <si>
    <t>TRADISI PASSORONG PADA PERKAWINAN ADAT MANDAR DI KELURAHAN LEMBANG KECAMATAN BANGGAE TIMUR KABUPATEN MAJENE (TINJAUAN HUKUM ISLAM)</t>
  </si>
  <si>
    <t>18.2100.018</t>
  </si>
  <si>
    <t>14 AGUSTUS 2000</t>
  </si>
  <si>
    <t>JL. LONTAR, RT 002 RW 005 KELURAHAN BUMI HARAPAN KECAMATAN BACUKIKI BARAT KOTA PAREPARE</t>
  </si>
  <si>
    <t>082346002828</t>
  </si>
  <si>
    <t>PRAKTIK PEMBAYARAN DOI' PALLAWA KMPONG DALAM PERKAWINAN ADAT BUGIS PERSPEKTIF HUKUM ISLAM: STUDI KASUS DI LINGKUNGAN PEKKAE PALANRO KABUPATEN BARRU</t>
  </si>
  <si>
    <t>18.2100.023</t>
  </si>
  <si>
    <t>EVA MARLINA JAMAL</t>
  </si>
  <si>
    <t>PAJALELE</t>
  </si>
  <si>
    <t>1 JANUARI 2000</t>
  </si>
  <si>
    <t>JL. BANDASO, KEL. PAJALELE KEC. TELLU LIMPOE</t>
  </si>
  <si>
    <t>085145768236</t>
  </si>
  <si>
    <t>PERAN HAKIM DALAM MELAKUKAN MEDIASI TERHADAP PROSES PENYELESAIAN PERKARA PERCERAIAN DI PENGADILAN AGAMA SIDENRENG RAPPANG</t>
  </si>
  <si>
    <t>11:00-12:00</t>
  </si>
  <si>
    <t>Senin, 26 September 2022</t>
  </si>
  <si>
    <t>13:00-14:00</t>
  </si>
  <si>
    <t>Kamis, 29 September 2022</t>
  </si>
  <si>
    <t>21 September 2022</t>
  </si>
  <si>
    <t>18.2100.042</t>
  </si>
  <si>
    <t>NUR ZARIUNA</t>
  </si>
  <si>
    <t>TEMAPPA</t>
  </si>
  <si>
    <t>15 JULI 2000</t>
  </si>
  <si>
    <t>TEMAPPA, DESA MARITENGNGAE, KEC. SUPPA, KAB.PINRANG</t>
  </si>
  <si>
    <t>085342086939</t>
  </si>
  <si>
    <t>TRADISI IPALAI TAPI' DALAM PERKAWINAN DI KECAMATAN SUPPA KABUPATEN PINRANG (ANALISIS HUKUM ISLAM)</t>
  </si>
  <si>
    <t>XIII</t>
  </si>
  <si>
    <t>17.2100.022</t>
  </si>
  <si>
    <t>XI</t>
  </si>
  <si>
    <t>04 OKTOBER 1998</t>
  </si>
  <si>
    <t>LOMBO'NA, DESA TUBO TENGAH, KEC. TUBO SENDANA, KAB. MAJENE</t>
  </si>
  <si>
    <t>085823604781</t>
  </si>
  <si>
    <t>MENYOAL EFEKTIVIAT SUSCATIN TERHADAP KEHARMONISAN KELUARGA PADA KANTOR URUSAN AGAMA KECAMATAN TUBO SENDANA (STUDI KASUS PASANGAN DI BAWAH UMUR TAHUN 2020-2022</t>
  </si>
  <si>
    <t>Senin, 10 Oktober 2022</t>
  </si>
  <si>
    <t>03 Oktober 2022</t>
  </si>
  <si>
    <t>Rabu, 12 Oktober 2022</t>
  </si>
  <si>
    <t>18.2100.035</t>
  </si>
  <si>
    <t>NUR REZKY ASRIADI</t>
  </si>
  <si>
    <t>BILOKKA</t>
  </si>
  <si>
    <t>25 NOVEMBER 2000</t>
  </si>
  <si>
    <t>JL. POROS SOPPENG, KELURAHAN BILOKKA.  KECAMATAN PANCA LAUTANG. KABUPATEN SIDENRENG RAPPANG</t>
  </si>
  <si>
    <t>082333333094</t>
  </si>
  <si>
    <t>AKULTURASI PERNIKAHAN MASYARAKAT TOLOTANG BENTENG DI KABUPATEN SIDENRENG RAPPANG DALAM TINJAUAN HUKUM ISLAM</t>
  </si>
  <si>
    <t>18.2100.038</t>
  </si>
  <si>
    <t>JUNITA AMIN</t>
  </si>
  <si>
    <t>MATTIROTASI SIDRAP</t>
  </si>
  <si>
    <t>09 JUNI 2000</t>
  </si>
  <si>
    <t>KAMIRIE, KEL/DESA.MATTIROTASI KEC.WATTANG PULU KAB.SIDENRENG RAPPANG</t>
  </si>
  <si>
    <t>081347880944‬</t>
  </si>
  <si>
    <t>PERANAN PENYULUH KANTOR URUSAN AGAMA DALAM PEMBINAAN MUALLAF PASCA PERNIKAHAN (STUDI DI KECAMATAN WATTANG PULU KABUPATEN SIDENRENG RAPPANG)</t>
  </si>
  <si>
    <t>Selasa, 11 Oktober 2022</t>
  </si>
  <si>
    <t>05 Oktober 2022</t>
  </si>
  <si>
    <t>Rabu, 19 Oktober 2022</t>
  </si>
  <si>
    <t>11 Oktober 2022</t>
  </si>
  <si>
    <t>18.2100.009</t>
  </si>
  <si>
    <t>RIKA JAYADI</t>
  </si>
  <si>
    <t>8 AGUSTUS 2001</t>
  </si>
  <si>
    <t>JALAN LASINRANG, KEL. KAMPUNG PISANG, KEC.SOREANG, KOTA PAREPARE</t>
  </si>
  <si>
    <t>081242712474</t>
  </si>
  <si>
    <t>PERAN ORANG TUA DALAM MODEL PENGASUHAN ANAK DI ERA 4.0 DI KECAMATAN SOREANG KOTA PAREPARE (ANALISIS HUKUM KELUARGA ISLAM)</t>
  </si>
  <si>
    <t>18.2100.058</t>
  </si>
  <si>
    <t>RISNAWATI ASRI</t>
  </si>
  <si>
    <t>MAJENNANG</t>
  </si>
  <si>
    <t>8 DESEMBER 2001</t>
  </si>
  <si>
    <t>MAJENNANG, WATANG SUPPA, KEC. SUPPA KAB. PINRANG</t>
  </si>
  <si>
    <t>085395346769</t>
  </si>
  <si>
    <t>EFEKTIVITAS PELAKSANAAN PASAL 105 KHI TERHADAP PEMELIHARAAN ANAK PASCA PERCERAIAN (STUDI KASUS PUTUSAN NOMOR: 184/PDT.G/2021/PA PARE)</t>
  </si>
  <si>
    <t>Senin, 24 Oktober 2022</t>
  </si>
  <si>
    <t>10:00-11:00</t>
  </si>
  <si>
    <t>Selasa, 25 Oktober 2022</t>
  </si>
  <si>
    <t>18 Oktober 2022</t>
  </si>
  <si>
    <t>18.2100.034</t>
  </si>
  <si>
    <t>9 JULI 2000</t>
  </si>
  <si>
    <t>JL. MUSPIKA, KEL. BUKIT INDAH, KEC. SOREANG, KOTA PAREPARE</t>
  </si>
  <si>
    <t>089601279231</t>
  </si>
  <si>
    <t>TINJAUAN HUKUM ISLAM TENTANG LARANGAN MENIKAH SELAMA MASA KONTRAK KERJA (STUDI KASUS DI KANTOR CABANG BRI PAREPARE)</t>
  </si>
  <si>
    <t>9 JANUARI 2000</t>
  </si>
  <si>
    <t>18.2100.064</t>
  </si>
  <si>
    <t>SABRIL</t>
  </si>
  <si>
    <t>11 NOVEMBER 2000</t>
  </si>
  <si>
    <t>BANGA-BANGA'E DESA ANABANUA KEC.BARRU KAB. BARRU</t>
  </si>
  <si>
    <t>081244963442</t>
  </si>
  <si>
    <t>TINJAUAN HUKUM ISLAM TERHADAP TRADISI MACELLENG-CELLENG DALAM PROSES PERNIKAHAN (STUDI KECAMATAN SEGERI KABUPATEN PANGKEP)</t>
  </si>
  <si>
    <t>Selasa, 01 November 2022</t>
  </si>
  <si>
    <t>24 Oktober 2022</t>
  </si>
  <si>
    <t>04 Nopember 2022</t>
  </si>
  <si>
    <t>18.2100.059</t>
  </si>
  <si>
    <t>SUCI CAHAYA NINGSI</t>
  </si>
  <si>
    <t>30 DESEMBER 2000</t>
  </si>
  <si>
    <t>JL. GARUDA WEKKE'E NO 24, KEC. BACUKIKI, KOTA PAREPARE</t>
  </si>
  <si>
    <t>081340225679</t>
  </si>
  <si>
    <t>KARAKTERISTIK PERNIKAHAN DISABILITAS FISIK DAN SENSORIK DALAM KONTEKS SAKINAH MAWADDAH WARAHMAH (STUDI PASANGAN SUAMI ISTRI DI KECAMATAN PANCA RIJANG KABUPATEN SIDRAP)</t>
  </si>
  <si>
    <t>14:30-15:30</t>
  </si>
  <si>
    <t>14 Nopember 2022</t>
  </si>
  <si>
    <t>Kamis, 17 Nopember 2022</t>
  </si>
  <si>
    <t>18.2100.062</t>
  </si>
  <si>
    <t>DESA LETTA PADANG KEC. LEMBANG KAB. PINRANG</t>
  </si>
  <si>
    <t>085256934695</t>
  </si>
  <si>
    <t>TRADISI MAPPASINDUA PADA PROSES PERNIKAHAN DI DESA LETTA KABUPATEN PINRANG (ANALISIS HUKUM ISLAM)</t>
  </si>
  <si>
    <t>15 Nopember 2022</t>
  </si>
  <si>
    <t>18.2100.036</t>
  </si>
  <si>
    <t>HAMRANI</t>
  </si>
  <si>
    <t>RAWA-RAWANG</t>
  </si>
  <si>
    <t>7 DESEMBER 2000</t>
  </si>
  <si>
    <t>LAMBANGAN, DESA BONDE-BONDE KEC. TUBO SENDANA KAB. MAJENE</t>
  </si>
  <si>
    <t>082318907219</t>
  </si>
  <si>
    <t>TRADISI PENYERAHAN BUA LOA DALAM PERNIKAHAN MASYARAKAT MANDAR DI KEC. TUBO SENDANA KAB. MAJENE (ANALISIS HUKUM ISLAM)</t>
  </si>
  <si>
    <t>23 Desember 2022</t>
  </si>
  <si>
    <t>Kamis, 29 Desember 2022</t>
  </si>
  <si>
    <t>18.2100.017</t>
  </si>
  <si>
    <t>03 Januari 2023</t>
  </si>
  <si>
    <t>16.2100.001</t>
  </si>
  <si>
    <t>SULASTRI</t>
  </si>
  <si>
    <t>5 OKTOBER 1998</t>
  </si>
  <si>
    <t>URUNG, DESA SIPATUO KEC. PATAMPANUA KAB. PINRANG</t>
  </si>
  <si>
    <t>085399997103</t>
  </si>
  <si>
    <t>13 Februari 2023</t>
  </si>
  <si>
    <t>Rabu, 08 Februari 2023</t>
  </si>
  <si>
    <t>16.2100.049</t>
  </si>
  <si>
    <t>SEGUMBANG</t>
  </si>
  <si>
    <t>18 MEI 1998</t>
  </si>
  <si>
    <t>BTN SOREANG PERMAI BLOK L NO.04 KEC.WATTANG SOREANG KEB.PAREPARE</t>
  </si>
  <si>
    <t>081332267215</t>
  </si>
  <si>
    <t>Senin, 13 Februari 2023</t>
  </si>
  <si>
    <t>16.2100.060</t>
  </si>
  <si>
    <t>PITRA HAIRANI PAISAL</t>
  </si>
  <si>
    <t>28 JANUARI 1998</t>
  </si>
  <si>
    <t>JALAN KAMPUNG DURI HARAPAN JAYA NO.25, KELURAHAN BUKIT HARAPAN, KECAMATAN SOREANG, KOTA PAREPARE</t>
  </si>
  <si>
    <t>082188207820</t>
  </si>
  <si>
    <t>Jumat, 10 Februari 2023</t>
  </si>
  <si>
    <t>17.2100.002</t>
  </si>
  <si>
    <t>18 AGUSTUS 1999</t>
  </si>
  <si>
    <t>BIRU, DESA BATETANGNGA, KEC BINUANG KAB. POLEWALI MANDAR</t>
  </si>
  <si>
    <t>085947029744</t>
  </si>
  <si>
    <t>17.2100.011</t>
  </si>
  <si>
    <t>WIWI ISMAIL</t>
  </si>
  <si>
    <t>PANRENG</t>
  </si>
  <si>
    <t>28 JANUARI 1999</t>
  </si>
  <si>
    <t>JL LAUPE PANRENG KEL.PANRENG KEC.BARANTI KAB.SIDRAP</t>
  </si>
  <si>
    <t>082343452386</t>
  </si>
  <si>
    <t>17.2100.016</t>
  </si>
  <si>
    <t>14 OKTOBER 1999</t>
  </si>
  <si>
    <t>JALAN MESJID AGUNG, KECEMATAN MARITENGNGAE KABUPATEN SIDENRENG RAPPANG</t>
  </si>
  <si>
    <t>0895803678808</t>
  </si>
  <si>
    <t>17.2100.020</t>
  </si>
  <si>
    <t>MUSLIADI</t>
  </si>
  <si>
    <t>SABANGE</t>
  </si>
  <si>
    <t>31 AGUSTUS 1999</t>
  </si>
  <si>
    <t>JL. POLE BARAMULI, KEL MACINNAE, KEC. PALETEANG</t>
  </si>
  <si>
    <t>085298969177</t>
  </si>
  <si>
    <t>17.2100.025</t>
  </si>
  <si>
    <t>MUNIRAH</t>
  </si>
  <si>
    <t>15 AGUSTUS 1998</t>
  </si>
  <si>
    <t>JL. PASAR KEC. MARITENGNGAE. KAB. SIDRAP</t>
  </si>
  <si>
    <t>085335027588</t>
  </si>
  <si>
    <t>18.2100.002</t>
  </si>
  <si>
    <t>SUCI TRI HANDAYANI</t>
  </si>
  <si>
    <t>WANUAE</t>
  </si>
  <si>
    <t>24 APRIL 2000</t>
  </si>
  <si>
    <t>WANUAE, KEL/DESA.WATANG SUPPA KEC. SUPPA KAB. PINRANG</t>
  </si>
  <si>
    <t>0882020755030</t>
  </si>
  <si>
    <t>Rabu, 11 Januari 2023</t>
  </si>
  <si>
    <t>18.2100.003</t>
  </si>
  <si>
    <t>MUTIA NINGSY</t>
  </si>
  <si>
    <t>29 MEI 2000</t>
  </si>
  <si>
    <t>JL. A. JOHAN, AMASSANGANG, KEL. LALENG BATA, KEC. PALETEANG, KAB. PINRANG</t>
  </si>
  <si>
    <t>081354038314</t>
  </si>
  <si>
    <t>Senin, 06 Februari 2023</t>
  </si>
  <si>
    <t>18.2100.013</t>
  </si>
  <si>
    <t>ST. NUR HIDAYAH NUR</t>
  </si>
  <si>
    <t>24 DESEMBER 1999</t>
  </si>
  <si>
    <t>BTN BUMI PANRITA KEL. GALUNG MALOANG. KEC. BACUKIKI KOTA PAREPARE</t>
  </si>
  <si>
    <t>089510010331</t>
  </si>
  <si>
    <t>18.2100.014</t>
  </si>
  <si>
    <t>MUH. IKHLAS</t>
  </si>
  <si>
    <t>7 AGUSTUS 2000</t>
  </si>
  <si>
    <t>BARUGAE KEL. PADAIDI KEC. MATTIROBULU KAB. PINRANG</t>
  </si>
  <si>
    <t>081943633611</t>
  </si>
  <si>
    <t>18.2100.016</t>
  </si>
  <si>
    <t>WINDA HARIYANTO</t>
  </si>
  <si>
    <t>05 JANUARI 2000</t>
  </si>
  <si>
    <t>JL. PEMUDA, MANISA</t>
  </si>
  <si>
    <t>081245404504</t>
  </si>
  <si>
    <t>Senin, 30 Januari 2023</t>
  </si>
  <si>
    <t>HASRIDA P.</t>
  </si>
  <si>
    <t>GILIRENG</t>
  </si>
  <si>
    <t>1 NOVEMBER 1999</t>
  </si>
  <si>
    <t>GILIRENG, KEL. GILIRENG, KEC. GILIRENG, KAB. WAJO</t>
  </si>
  <si>
    <t>082314336517</t>
  </si>
  <si>
    <t>Rabu, 04 Januari 2023</t>
  </si>
  <si>
    <t>18.2100.019</t>
  </si>
  <si>
    <t>NAUFAL FIQRY</t>
  </si>
  <si>
    <t>16 AGUSTUS 1999</t>
  </si>
  <si>
    <t>TONRONG SADDANG 2, KELURAHAN TIROANG, KABOE KECAMATAN TIROANG KAB. PINRANG</t>
  </si>
  <si>
    <t>082393144417</t>
  </si>
  <si>
    <t>18.2100.020</t>
  </si>
  <si>
    <t>ZULKIFLI BIN A.Y.H AMIR</t>
  </si>
  <si>
    <t>13 JULI 1999</t>
  </si>
  <si>
    <t>JL. KTTE HUDONG RT/RW 002/003 KEL/DESA: DUAMPANUA KEC. BARANTI KAB. SIDRAP</t>
  </si>
  <si>
    <t>0895373967800‬</t>
  </si>
  <si>
    <t>18.2100.030</t>
  </si>
  <si>
    <t>RISKA ARDIN</t>
  </si>
  <si>
    <t>14 NOVEMBER 1999</t>
  </si>
  <si>
    <t>DESA. TETEAJI KEC. TELLU LIMPOE KAB. SIDRAP</t>
  </si>
  <si>
    <t>085240251978</t>
  </si>
  <si>
    <t>Selasa, 17 Januari 2023</t>
  </si>
  <si>
    <t>18.2100.031</t>
  </si>
  <si>
    <t>HAMZA ZAKARIA</t>
  </si>
  <si>
    <t>JL. PANCA MARGA, KEL. UJUNG BULU, KEC. UJUNG KOTA PAREPARE</t>
  </si>
  <si>
    <t>082284086649</t>
  </si>
  <si>
    <t>Kamis, 09 Februari 2023</t>
  </si>
  <si>
    <t>18.2100.032</t>
  </si>
  <si>
    <t>NUR RAHMAYANI</t>
  </si>
  <si>
    <t>6 APRIL 1999</t>
  </si>
  <si>
    <t>Jl VETRAN, KEL/DESA. PACONGANG KEC. PALETEANG KAB. PINRANG</t>
  </si>
  <si>
    <t>089654645239</t>
  </si>
  <si>
    <t>Selasa, 07 Februari 2023</t>
  </si>
  <si>
    <t>18.2100.046</t>
  </si>
  <si>
    <t>ERNI RADIN HAMID</t>
  </si>
  <si>
    <t>TAKKALALLA BARAT</t>
  </si>
  <si>
    <t>17 MARET 1999</t>
  </si>
  <si>
    <t>TAKKALALLA BARAT, KEL. TONYAMANG, KEC. PATAMPANUA</t>
  </si>
  <si>
    <t>081343916029</t>
  </si>
  <si>
    <t>18.2100.048</t>
  </si>
  <si>
    <t>DEDY MUHRAMDY YUNUS</t>
  </si>
  <si>
    <t>7 MEI 1998</t>
  </si>
  <si>
    <t>LING. POSSONGIA, KEL. TASSILILU, KEC. SINJAI BARAT, KAB. SINJAI</t>
  </si>
  <si>
    <t>082190522373</t>
  </si>
  <si>
    <t>18.2100.050</t>
  </si>
  <si>
    <t>SIKKUALE</t>
  </si>
  <si>
    <t>20 JUNI 2000</t>
  </si>
  <si>
    <t>DESA SIKKUALE KECAMATAN CEMPA KABUPATEN PINRANG</t>
  </si>
  <si>
    <t>082290350551</t>
  </si>
  <si>
    <t>18.2100.051</t>
  </si>
  <si>
    <t>KARABALLO</t>
  </si>
  <si>
    <t>16 OKTOBER 2000</t>
  </si>
  <si>
    <t>TASSALILU,KEL. WATANG SUPPA KEC. SUPPA KAB. PINRANG</t>
  </si>
  <si>
    <t>082192611261</t>
  </si>
  <si>
    <t>Kamis, 02 Februari 2023</t>
  </si>
  <si>
    <t>18.2100.063</t>
  </si>
  <si>
    <t>ASWINI</t>
  </si>
  <si>
    <t>27 JANUARI 1999</t>
  </si>
  <si>
    <t>LEPPANGANG SELATAN, KEC. PATAMPANUA, KAB. PINRANG</t>
  </si>
  <si>
    <t>082359162545</t>
  </si>
  <si>
    <t>18.2100.065</t>
  </si>
  <si>
    <t>CILELLANG</t>
  </si>
  <si>
    <t>01 OKTOBER 1998</t>
  </si>
  <si>
    <t>DUSUN CILELLANG SELATAN, DESA.CILELLANG KEC.MALLUSETASI KAB.BARRU</t>
  </si>
  <si>
    <t>083119251798</t>
  </si>
  <si>
    <t>18.2100.068</t>
  </si>
  <si>
    <t>ADINDA RESKI AMALIA</t>
  </si>
  <si>
    <t>17 MARET 2000</t>
  </si>
  <si>
    <t>BTN SAO ASRI BLOK G1/5</t>
  </si>
  <si>
    <t>085343817465</t>
  </si>
  <si>
    <t>18.2100.070</t>
  </si>
  <si>
    <t>PUTRI NABILA SYAFAR</t>
  </si>
  <si>
    <t>10 SEPTEMBER 2000</t>
  </si>
  <si>
    <t>JLN. JEND SUDIRMAN NO.2, KELURHAN JAYA, KECAMATAN WATANG SAWITTO KABUPATEN PINRANG</t>
  </si>
  <si>
    <t>0895338295481</t>
  </si>
  <si>
    <t>19.2100.041</t>
  </si>
  <si>
    <t>NUR ATMI MUSAFIR</t>
  </si>
  <si>
    <t>VII</t>
  </si>
  <si>
    <t>21 JULI 2001</t>
  </si>
  <si>
    <t>PATOMMO, KEL. ARAWA, KEC. WATANG PULU KAB. SIDRAP</t>
  </si>
  <si>
    <t>085299703991</t>
  </si>
  <si>
    <t>19.2100.062</t>
  </si>
  <si>
    <t>SITI IRHAM YUNUS</t>
  </si>
  <si>
    <t>22 APRIL 2001</t>
  </si>
  <si>
    <t>JL. BAYAM NO.37 A KEC. SOREANG KEL. BUKIT INDAH KOTA PAREPARE</t>
  </si>
  <si>
    <t>‪087761304307‬</t>
  </si>
  <si>
    <t>EFEKTIFITAS PARALEGAL DALAM KASUS PERCERAIAN KORBAN KEKERASAN DALAM RUMAH TANGGA; STUDI KASUS DI DINAS PEMBERDAYAAN PEREMPUAN DAN PERLINDUNGAN ANAK DI KOTA PAREPARE</t>
  </si>
  <si>
    <t>EFEKTIVITAS PELAKSANAAN MEDIASI DALAM PENCEGAHAN PERCERAIAN STUDI KASUS PENGADILAN AGAMA PAREPARE</t>
  </si>
  <si>
    <t>FENOMENA KELUARGA TERHADAP PENANGANAN ANAK TUNAGRAHITA DI KECAMATAN SOREANG KOTA PAREPARE</t>
  </si>
  <si>
    <t>TINJAUAN HUKUM ISLAM TERHADAP PERKAWINAN WANITA HAMIL DI DESA BATETANGNGA KE. BINUANG KAB. POLMAN</t>
  </si>
  <si>
    <t>PROBLEMATIKA STATUS JANDA DI KAMPUNG PANRENG KELURAHAN PANRENG KECAMATAN BARANTI KABUPATEN SIDRAP (ANALISIS HUKUM ISLAM)</t>
  </si>
  <si>
    <t>TRANSFORMASI PSIKOLOGI KELUARGA DALAM PERKAWINAN BEDA USIA DI PANGKAJENE, KABUPATEN SIDENRENG RAPPANG</t>
  </si>
  <si>
    <t>PERAN PEMERINTAH TERHADAP PERLINDUNGAN ANAK DALAM MEMINIMALISASI PERKAWINAN DI BAWAH UMUR DI KABUPATEN PINRANG</t>
  </si>
  <si>
    <t>PERAN SUSCATIN DALAM MENIMALISIR TINGKAT PERCERAIAN (STUDI KASUS KUA KEC. MARITENGNGAE)</t>
  </si>
  <si>
    <t>ANALISIS HUKUM KELUARGA ISLAM TERHADAP CERAI GUGAT DENGAN ALASAN SUAMI YANG MENGELOLA KEUANGAN (STUDI PUTUSAN NOMOR 02/PDT.G/2021/PA SIDRAP)</t>
  </si>
  <si>
    <t>PEMENUHAN HAK DAN KEWAJIBAN WANITA KARIR DALAM MEWUJUDKAN KELUARGA SAKINAH (STUDI KASUS PADA KARYAWAN PEREMPUAN PT. PHILLIPS SEAFOOD INDONESIA BARRU)</t>
  </si>
  <si>
    <t>TRADISI LEKKA PINRUANG DALAM PERKAWINAN MAKASSAR DI KECAMATAN LAU KABUPATEN MAROS</t>
  </si>
  <si>
    <t>PENERAPAN HUKUM WADH'I TERHADAP FENOMENA SHALAT JAMAK BAGI PENGANTIN (STUDI DI KECAMATAN MATTIROBULU KABUPATEN PINRANG)</t>
  </si>
  <si>
    <t>ANALISIS HUKUM KELUARGA ISLAM TERHADAP NILAI SAKRALITAS BUDAYA MAPPANRE TEMME’ DALAM PERKAWINAN MASYARAKAT BUGIS DI KECAMATAN BARANTI KABUPATEN SIDENRENG RAPPANG</t>
  </si>
  <si>
    <t>ANALISIS HUKUM ISLAM TERHADAP PENETAPAN BESARAN SOMPA PADA PERNIKAHAN BUGIS DI KECAMATAN GILIRENG KABUPATEN WAJO</t>
  </si>
  <si>
    <t>PERLINDUNGAN SOSIAL TERHADAP PERUBAHAN UNDANG-UNDANG NOMOR 16 TAHUN 2019 DALAM PELAKSANAAN PERKAWINAN DIBAWAH UMUR DI KECAMATAN TIROANG KABUPATEN PINRANG</t>
  </si>
  <si>
    <t>PERUBAHAN NAMA CALON PENGANTIN DALAM IJAB QOBUL PADA MASYARAKAT KECAMATAN BARANTI</t>
  </si>
  <si>
    <t>PEMAHAMAN MASYARAKAT BUGIS TENTANG PERHITUNGAN MASA IDDAH CERAI BAGI ISTRI DI KECAMATAN TELLU LIMPOE KABUPATEN SIDRAP</t>
  </si>
  <si>
    <t>TINJAUAN MASLAHAH TERHADAP PENINGKATAN USIA PERNIKAHAN ANAK DALAM UNDANG-UNDANG NOMOR: 16 TAHUN 2019</t>
  </si>
  <si>
    <t>SISTEM PENGALIHAN HIBAH MENJADI HAK WARISAN DALAM STUDI MASYARAKAT DI KECAMATAN PATAMPANUA KABUPATEN PINRANG</t>
  </si>
  <si>
    <t>ANALISIS MASLAHAH TERHADAP PERJODOHAN DALAM PERNIKAHAN DI KECAMATAN PATAMPANUA KABUPATEN PINRANG</t>
  </si>
  <si>
    <t>KEBIASAAN MASYARAKAT MUSLIM TERHADAP PENENTUAN WAKTU HARI DAN BULAN PADA PERNIKAHAN DI DESA CILELLANG TINJAUAN HUKUM ISLAM</t>
  </si>
  <si>
    <t>INTEGRASI BUDAYA FOTO PRAWEDDING DENGAN PRINSIP HUKUM ISLAM DI DESA SIKKUALE KECAMATAN CEMPA KABUPATEN PINRANG</t>
  </si>
  <si>
    <t>ANALISIS TRADISI MADDE’MME DI WATANG SUPPA DALAM TINJAUAN AKULTURASI ISLAM DAN BUDAYA</t>
  </si>
  <si>
    <t>ANALISIS BUDAYA HUKUM KHITBAH NIKAH OLEH PEREMPUAN KEPADA LAKI-LAKI (STUDI KASUS DI DESA LEPPANGANG KECAMATAN PATAMPANUA KABUPATEN PINRANG)</t>
  </si>
  <si>
    <t>KRITIKAL 'URFIY DALAM PELAKSANAAN TAUKIL WALI AKAD NIKAH MASYARAKAT DI DESA LAWALLU KECAMATAN SOPPENG RIAJA KABUPATEN BARRU</t>
  </si>
  <si>
    <t>FENOMENA PERNIKAHAN DINI PADA MASA PANDEMI COVID-19 DI KOTA PAREPARE</t>
  </si>
  <si>
    <t>KEADAAN RUMAH TANGGA YANG GEMAR BERMAIN GAME ONLINE (STUDI KASUS DI WATANG SAWITTO KABUPATEN PINRANG)</t>
  </si>
  <si>
    <t>INTEGRASI NILAI-NILAI ISLAM DALAM ADAT PEMAKAMAN TOLOTANG BENTENG DI KELURAHAN AMPARITA</t>
  </si>
  <si>
    <t>KESETARAAN GENDER DALAM HUKUM KELUARGA ISLAM: PENERAPAN MASA IDDAH BAGI LAKI-LAKI PASCA CERAI</t>
  </si>
  <si>
    <t>03 Februari 2023</t>
  </si>
  <si>
    <t>08 Februari 2023</t>
  </si>
  <si>
    <t>07 Februari 2023</t>
  </si>
  <si>
    <t>06 Februari 2023</t>
  </si>
  <si>
    <t>06 Januari 2023</t>
  </si>
  <si>
    <t>01 Februari 2023</t>
  </si>
  <si>
    <t>30 Januari 2023</t>
  </si>
  <si>
    <t>24 Januari 2023</t>
  </si>
  <si>
    <t>29 Desember 2022</t>
  </si>
  <si>
    <t>13 Januari 2023</t>
  </si>
  <si>
    <t>02 Februari 2023</t>
  </si>
  <si>
    <t>27 Januari 2023</t>
  </si>
  <si>
    <t>08:00-09:00</t>
  </si>
  <si>
    <t>09:00-10:00</t>
  </si>
  <si>
    <t>17:00-18:00</t>
  </si>
  <si>
    <t>14:00-15:00</t>
  </si>
  <si>
    <t>17.2100.030</t>
  </si>
  <si>
    <t>NURMASYITA PUJIANTI</t>
  </si>
  <si>
    <t>SANGKING</t>
  </si>
  <si>
    <t>3 MEI 1999</t>
  </si>
  <si>
    <t>JL. SAPTA MARGA, PERUM GPP BLOK D NO. 1 KELURAHAN WATTANG SOREANG KECAMATAN SOREANG KOTA PAREPARE</t>
  </si>
  <si>
    <t>087815712936</t>
  </si>
  <si>
    <t>17.2100.033</t>
  </si>
  <si>
    <t>21 MARET 1997</t>
  </si>
  <si>
    <t>DUSUN BAKKOKO, KEC. CEMPA KAB. PINRANG</t>
  </si>
  <si>
    <t>081356550121</t>
  </si>
  <si>
    <t>18.2100.011</t>
  </si>
  <si>
    <t>AGUS TAHIR</t>
  </si>
  <si>
    <t>17 AGUSTUS 1999</t>
  </si>
  <si>
    <t>DESA TASIWALIE, KEC SUPPA, KAB.PINRANG</t>
  </si>
  <si>
    <t>087816274702</t>
  </si>
  <si>
    <t>23 Februari 2023</t>
  </si>
  <si>
    <t>Kamis, 16 Februari 2023</t>
  </si>
  <si>
    <t>STATUS HUKUM PERKAWINAN TANPA AKTA CERAI (STUDI KASUS KECAMATAN BARANTI KABUPATEN SIDENRENG RAPPANG)</t>
  </si>
  <si>
    <t>14 Februari 2023</t>
  </si>
  <si>
    <t>WALI ADHOL DAN AKIBATNYA TERHADAP NIKAH SIRI DI DUSUN BAKKOKO KAB. PINRANG (ANALIS HUKUM ISLAM)</t>
  </si>
  <si>
    <t>Jumat, 17 Februari 2023</t>
  </si>
  <si>
    <t>ANALISIS HUKUM ISLAM TENTANG TITIP AQIQAH DALAM ACARA PERNIKAHAN DI DESA BANUA SENDANA KABUPATEN MAJENE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</si>
</sst>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Rp&quot;* #,##0_-;\-&quot;Rp&quot;* #,##0_-;_-&quot;Rp&quot;* &quot;-&quot;_-;_-@_-"/>
    <numFmt numFmtId="165" formatCode="&quot;Rp&quot;#,##0"/>
    <numFmt numFmtId="166" formatCode="[$-421]dd\ mmmm\ yyyy;@"/>
    <numFmt numFmtId="167" formatCode="0.00;[Red]0.00"/>
    <numFmt numFmtId="168" formatCode="[$-409]d\-mmm\-yy;@"/>
    <numFmt numFmtId="169" formatCode="[$Rp-421]#,##0"/>
    <numFmt numFmtId="170" formatCode="mm/dd/yy"/>
    <numFmt numFmtId="171" formatCode="0_);\(0\)"/>
    <numFmt numFmtId="172" formatCode="0;[Red]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u/>
      <sz val="9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 tint="-0.14999847407452621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">
    <xf numFmtId="0" fontId="0" fillId="0" borderId="0"/>
    <xf numFmtId="166" fontId="2" fillId="0" borderId="0"/>
    <xf numFmtId="0" fontId="2" fillId="0" borderId="0"/>
    <xf numFmtId="166" fontId="2" fillId="0" borderId="0"/>
    <xf numFmtId="0" fontId="1" fillId="0" borderId="0"/>
  </cellStyleXfs>
  <cellXfs count="396">
    <xf numFmtId="0" fontId="0" fillId="0" borderId="0" xfId="0"/>
    <xf numFmtId="14" fontId="0" fillId="0" borderId="0" xfId="0" applyNumberForma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0" fillId="0" borderId="0" xfId="0" applyNumberFormat="1"/>
    <xf numFmtId="0" fontId="6" fillId="0" borderId="0" xfId="0" applyFont="1"/>
    <xf numFmtId="0" fontId="7" fillId="2" borderId="10" xfId="0" applyFont="1" applyFill="1" applyBorder="1"/>
    <xf numFmtId="0" fontId="7" fillId="2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3" borderId="13" xfId="0" applyFill="1" applyBorder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3" borderId="24" xfId="0" applyFill="1" applyBorder="1"/>
    <xf numFmtId="0" fontId="7" fillId="7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6" borderId="34" xfId="0" applyFill="1" applyBorder="1"/>
    <xf numFmtId="0" fontId="0" fillId="0" borderId="35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6" fillId="8" borderId="42" xfId="0" applyFont="1" applyFill="1" applyBorder="1"/>
    <xf numFmtId="0" fontId="6" fillId="8" borderId="43" xfId="0" applyFont="1" applyFill="1" applyBorder="1"/>
    <xf numFmtId="0" fontId="10" fillId="0" borderId="0" xfId="0" applyFont="1"/>
    <xf numFmtId="49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168" fontId="0" fillId="0" borderId="0" xfId="0" applyNumberFormat="1"/>
    <xf numFmtId="0" fontId="7" fillId="7" borderId="44" xfId="0" applyFont="1" applyFill="1" applyBorder="1"/>
    <xf numFmtId="0" fontId="0" fillId="0" borderId="6" xfId="0" applyBorder="1"/>
    <xf numFmtId="169" fontId="0" fillId="0" borderId="6" xfId="0" applyNumberFormat="1" applyBorder="1"/>
    <xf numFmtId="0" fontId="0" fillId="0" borderId="7" xfId="0" applyBorder="1"/>
    <xf numFmtId="169" fontId="0" fillId="0" borderId="7" xfId="0" applyNumberFormat="1" applyBorder="1"/>
    <xf numFmtId="0" fontId="0" fillId="0" borderId="9" xfId="0" applyBorder="1"/>
    <xf numFmtId="169" fontId="0" fillId="0" borderId="9" xfId="0" applyNumberFormat="1" applyBorder="1"/>
    <xf numFmtId="0" fontId="6" fillId="5" borderId="3" xfId="0" applyFont="1" applyFill="1" applyBorder="1"/>
    <xf numFmtId="169" fontId="6" fillId="5" borderId="27" xfId="0" applyNumberFormat="1" applyFont="1" applyFill="1" applyBorder="1"/>
    <xf numFmtId="3" fontId="0" fillId="0" borderId="0" xfId="0" applyNumberFormat="1"/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7" fontId="11" fillId="0" borderId="0" xfId="0" applyNumberFormat="1" applyFont="1" applyAlignment="1">
      <alignment horizontal="center" vertical="center"/>
    </xf>
    <xf numFmtId="0" fontId="2" fillId="0" borderId="0" xfId="1" applyNumberFormat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166" fontId="2" fillId="0" borderId="0" xfId="1" applyAlignment="1">
      <alignment horizontal="left" vertical="center"/>
    </xf>
    <xf numFmtId="167" fontId="2" fillId="0" borderId="0" xfId="1" applyNumberFormat="1" applyAlignment="1">
      <alignment horizontal="center" vertic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167" fontId="11" fillId="0" borderId="2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167" fontId="11" fillId="0" borderId="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49" fontId="4" fillId="0" borderId="27" xfId="1" applyNumberFormat="1" applyFont="1" applyBorder="1" applyAlignment="1">
      <alignment horizontal="center" vertical="center"/>
    </xf>
    <xf numFmtId="49" fontId="2" fillId="0" borderId="27" xfId="1" applyNumberFormat="1" applyBorder="1" applyAlignment="1">
      <alignment horizontal="left" vertical="center"/>
    </xf>
    <xf numFmtId="167" fontId="2" fillId="0" borderId="0" xfId="1" applyNumberForma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9" fillId="0" borderId="0" xfId="0" applyFont="1"/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66" fontId="2" fillId="0" borderId="0" xfId="1" applyAlignment="1">
      <alignment horizontal="center" vertical="center" wrapText="1"/>
    </xf>
    <xf numFmtId="0" fontId="3" fillId="0" borderId="0" xfId="1" applyNumberFormat="1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66" fontId="2" fillId="0" borderId="27" xfId="1" applyBorder="1" applyAlignment="1">
      <alignment horizontal="left" vertical="center" wrapText="1"/>
    </xf>
    <xf numFmtId="170" fontId="0" fillId="0" borderId="0" xfId="0" applyNumberFormat="1"/>
    <xf numFmtId="49" fontId="0" fillId="0" borderId="0" xfId="0" quotePrefix="1" applyNumberFormat="1"/>
    <xf numFmtId="49" fontId="11" fillId="0" borderId="5" xfId="0" quotePrefix="1" applyNumberFormat="1" applyFont="1" applyBorder="1" applyAlignment="1">
      <alignment horizontal="center" vertical="center"/>
    </xf>
    <xf numFmtId="49" fontId="11" fillId="0" borderId="0" xfId="0" quotePrefix="1" applyNumberFormat="1" applyFont="1" applyAlignment="1">
      <alignment horizontal="center" vertical="center"/>
    </xf>
    <xf numFmtId="166" fontId="2" fillId="0" borderId="0" xfId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49" fontId="11" fillId="6" borderId="27" xfId="0" applyNumberFormat="1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left" vertical="center" wrapText="1"/>
    </xf>
    <xf numFmtId="0" fontId="11" fillId="6" borderId="27" xfId="0" applyFont="1" applyFill="1" applyBorder="1" applyAlignment="1">
      <alignment horizontal="left" vertical="center"/>
    </xf>
    <xf numFmtId="167" fontId="11" fillId="6" borderId="27" xfId="0" applyNumberFormat="1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/>
    </xf>
    <xf numFmtId="0" fontId="17" fillId="7" borderId="48" xfId="0" applyFont="1" applyFill="1" applyBorder="1" applyAlignment="1">
      <alignment horizontal="center" vertical="center"/>
    </xf>
    <xf numFmtId="49" fontId="17" fillId="7" borderId="8" xfId="0" applyNumberFormat="1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/>
    </xf>
    <xf numFmtId="0" fontId="17" fillId="7" borderId="49" xfId="0" applyFont="1" applyFill="1" applyBorder="1" applyAlignment="1">
      <alignment horizontal="center" vertical="center"/>
    </xf>
    <xf numFmtId="0" fontId="11" fillId="6" borderId="45" xfId="0" applyFont="1" applyFill="1" applyBorder="1" applyAlignment="1">
      <alignment horizontal="left" vertical="center"/>
    </xf>
    <xf numFmtId="0" fontId="18" fillId="6" borderId="46" xfId="0" applyFont="1" applyFill="1" applyBorder="1" applyAlignment="1">
      <alignment horizontal="center" vertical="center"/>
    </xf>
    <xf numFmtId="49" fontId="18" fillId="6" borderId="27" xfId="0" applyNumberFormat="1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left" vertical="center" wrapText="1"/>
    </xf>
    <xf numFmtId="0" fontId="18" fillId="6" borderId="27" xfId="0" applyFont="1" applyFill="1" applyBorder="1" applyAlignment="1">
      <alignment horizontal="left" vertical="center"/>
    </xf>
    <xf numFmtId="167" fontId="18" fillId="6" borderId="27" xfId="0" applyNumberFormat="1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left" vertical="center"/>
    </xf>
    <xf numFmtId="49" fontId="18" fillId="6" borderId="27" xfId="0" quotePrefix="1" applyNumberFormat="1" applyFont="1" applyFill="1" applyBorder="1" applyAlignment="1">
      <alignment horizontal="center" vertical="center"/>
    </xf>
    <xf numFmtId="49" fontId="18" fillId="6" borderId="29" xfId="0" applyNumberFormat="1" applyFont="1" applyFill="1" applyBorder="1" applyAlignment="1">
      <alignment horizontal="center" vertical="center"/>
    </xf>
    <xf numFmtId="0" fontId="18" fillId="6" borderId="29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>
      <alignment horizontal="left" vertical="center"/>
    </xf>
    <xf numFmtId="167" fontId="18" fillId="6" borderId="29" xfId="0" applyNumberFormat="1" applyFont="1" applyFill="1" applyBorder="1" applyAlignment="1">
      <alignment horizontal="center" vertical="center"/>
    </xf>
    <xf numFmtId="0" fontId="18" fillId="6" borderId="50" xfId="0" applyFont="1" applyFill="1" applyBorder="1" applyAlignment="1">
      <alignment horizontal="left" vertical="center"/>
    </xf>
    <xf numFmtId="49" fontId="11" fillId="6" borderId="29" xfId="0" applyNumberFormat="1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left" vertical="center"/>
    </xf>
    <xf numFmtId="167" fontId="11" fillId="6" borderId="29" xfId="0" applyNumberFormat="1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left" vertical="center"/>
    </xf>
    <xf numFmtId="49" fontId="11" fillId="6" borderId="27" xfId="0" quotePrefix="1" applyNumberFormat="1" applyFont="1" applyFill="1" applyBorder="1" applyAlignment="1">
      <alignment horizontal="center" vertical="center"/>
    </xf>
    <xf numFmtId="49" fontId="11" fillId="6" borderId="29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21" xfId="0" applyFont="1" applyBorder="1"/>
    <xf numFmtId="0" fontId="6" fillId="0" borderId="22" xfId="0" applyFont="1" applyBorder="1"/>
    <xf numFmtId="3" fontId="0" fillId="0" borderId="0" xfId="0" quotePrefix="1" applyNumberFormat="1"/>
    <xf numFmtId="0" fontId="3" fillId="0" borderId="0" xfId="1" applyNumberFormat="1" applyFont="1" applyAlignment="1">
      <alignment horizontal="right" vertical="center"/>
    </xf>
    <xf numFmtId="166" fontId="2" fillId="0" borderId="0" xfId="1" applyAlignment="1">
      <alignment horizontal="left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166" fontId="14" fillId="0" borderId="27" xfId="1" applyFont="1" applyBorder="1" applyAlignment="1">
      <alignment horizontal="left" vertical="center"/>
    </xf>
    <xf numFmtId="166" fontId="2" fillId="0" borderId="27" xfId="1" applyBorder="1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6" xfId="0" applyFont="1" applyBorder="1" applyAlignment="1">
      <alignment horizontal="center" vertical="center" wrapText="1"/>
    </xf>
    <xf numFmtId="49" fontId="11" fillId="0" borderId="0" xfId="0" quotePrefix="1" applyNumberFormat="1" applyFont="1" applyAlignment="1">
      <alignment horizontal="center" vertical="center" wrapText="1"/>
    </xf>
    <xf numFmtId="167" fontId="11" fillId="0" borderId="2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7" fontId="11" fillId="0" borderId="5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5" xfId="0" quotePrefix="1" applyNumberFormat="1" applyFont="1" applyBorder="1" applyAlignment="1">
      <alignment horizontal="center" vertical="center" wrapText="1"/>
    </xf>
    <xf numFmtId="166" fontId="19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7" borderId="4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11" fillId="0" borderId="27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 wrapText="1"/>
    </xf>
    <xf numFmtId="167" fontId="11" fillId="0" borderId="27" xfId="0" applyNumberFormat="1" applyFont="1" applyBorder="1" applyAlignment="1">
      <alignment horizontal="center" vertical="center"/>
    </xf>
    <xf numFmtId="49" fontId="11" fillId="0" borderId="27" xfId="0" quotePrefix="1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  <xf numFmtId="14" fontId="11" fillId="0" borderId="45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171" fontId="0" fillId="0" borderId="0" xfId="0" applyNumberFormat="1"/>
    <xf numFmtId="0" fontId="22" fillId="0" borderId="0" xfId="0" applyFont="1"/>
    <xf numFmtId="0" fontId="0" fillId="0" borderId="27" xfId="0" applyBorder="1"/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4" fillId="5" borderId="19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 wrapText="1"/>
    </xf>
    <xf numFmtId="0" fontId="24" fillId="5" borderId="63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vertical="center"/>
    </xf>
    <xf numFmtId="0" fontId="0" fillId="0" borderId="46" xfId="0" applyBorder="1"/>
    <xf numFmtId="0" fontId="26" fillId="0" borderId="0" xfId="0" applyFont="1"/>
    <xf numFmtId="0" fontId="6" fillId="0" borderId="75" xfId="0" applyFont="1" applyBorder="1" applyAlignment="1">
      <alignment horizontal="center"/>
    </xf>
    <xf numFmtId="0" fontId="6" fillId="3" borderId="75" xfId="0" applyFont="1" applyFill="1" applyBorder="1" applyAlignment="1">
      <alignment horizontal="center"/>
    </xf>
    <xf numFmtId="0" fontId="6" fillId="0" borderId="76" xfId="0" applyFont="1" applyBorder="1" applyAlignment="1">
      <alignment horizontal="center"/>
    </xf>
    <xf numFmtId="0" fontId="0" fillId="0" borderId="74" xfId="0" applyBorder="1"/>
    <xf numFmtId="0" fontId="0" fillId="0" borderId="75" xfId="0" applyBorder="1"/>
    <xf numFmtId="0" fontId="0" fillId="0" borderId="62" xfId="0" applyBorder="1"/>
    <xf numFmtId="0" fontId="0" fillId="0" borderId="29" xfId="0" applyBorder="1"/>
    <xf numFmtId="0" fontId="0" fillId="9" borderId="65" xfId="0" applyFill="1" applyBorder="1" applyAlignment="1">
      <alignment horizontal="center"/>
    </xf>
    <xf numFmtId="0" fontId="0" fillId="10" borderId="66" xfId="0" applyFill="1" applyBorder="1" applyAlignment="1">
      <alignment horizontal="center"/>
    </xf>
    <xf numFmtId="0" fontId="0" fillId="10" borderId="66" xfId="0" applyFill="1" applyBorder="1"/>
    <xf numFmtId="0" fontId="11" fillId="10" borderId="66" xfId="0" applyFont="1" applyFill="1" applyBorder="1"/>
    <xf numFmtId="0" fontId="11" fillId="10" borderId="66" xfId="0" applyFont="1" applyFill="1" applyBorder="1" applyAlignment="1">
      <alignment horizontal="center"/>
    </xf>
    <xf numFmtId="0" fontId="11" fillId="10" borderId="67" xfId="0" applyFont="1" applyFill="1" applyBorder="1"/>
    <xf numFmtId="0" fontId="11" fillId="10" borderId="0" xfId="0" applyFont="1" applyFill="1"/>
    <xf numFmtId="0" fontId="0" fillId="9" borderId="68" xfId="0" applyFill="1" applyBorder="1" applyAlignment="1">
      <alignment horizontal="center"/>
    </xf>
    <xf numFmtId="0" fontId="0" fillId="10" borderId="69" xfId="0" applyFill="1" applyBorder="1" applyAlignment="1">
      <alignment horizontal="center"/>
    </xf>
    <xf numFmtId="0" fontId="0" fillId="10" borderId="69" xfId="0" applyFill="1" applyBorder="1"/>
    <xf numFmtId="0" fontId="11" fillId="10" borderId="69" xfId="0" applyFont="1" applyFill="1" applyBorder="1"/>
    <xf numFmtId="0" fontId="11" fillId="10" borderId="69" xfId="0" applyFont="1" applyFill="1" applyBorder="1" applyAlignment="1">
      <alignment horizontal="center"/>
    </xf>
    <xf numFmtId="0" fontId="11" fillId="10" borderId="70" xfId="0" applyFont="1" applyFill="1" applyBorder="1"/>
    <xf numFmtId="3" fontId="0" fillId="10" borderId="69" xfId="0" applyNumberFormat="1" applyFill="1" applyBorder="1" applyAlignment="1">
      <alignment horizontal="center"/>
    </xf>
    <xf numFmtId="0" fontId="0" fillId="9" borderId="71" xfId="0" applyFill="1" applyBorder="1" applyAlignment="1">
      <alignment horizontal="center"/>
    </xf>
    <xf numFmtId="0" fontId="0" fillId="10" borderId="72" xfId="0" applyFill="1" applyBorder="1" applyAlignment="1">
      <alignment horizontal="center"/>
    </xf>
    <xf numFmtId="0" fontId="0" fillId="10" borderId="72" xfId="0" applyFill="1" applyBorder="1"/>
    <xf numFmtId="0" fontId="11" fillId="10" borderId="72" xfId="0" applyFont="1" applyFill="1" applyBorder="1"/>
    <xf numFmtId="0" fontId="11" fillId="10" borderId="72" xfId="0" applyFont="1" applyFill="1" applyBorder="1" applyAlignment="1">
      <alignment horizontal="center"/>
    </xf>
    <xf numFmtId="0" fontId="11" fillId="10" borderId="73" xfId="0" applyFont="1" applyFill="1" applyBorder="1"/>
    <xf numFmtId="0" fontId="27" fillId="0" borderId="75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0" fillId="9" borderId="0" xfId="0" applyFill="1"/>
    <xf numFmtId="0" fontId="26" fillId="9" borderId="0" xfId="0" applyFont="1" applyFill="1" applyAlignment="1">
      <alignment horizontal="left" vertical="center"/>
    </xf>
    <xf numFmtId="0" fontId="8" fillId="9" borderId="0" xfId="0" applyFont="1" applyFill="1" applyAlignment="1">
      <alignment horizontal="left" vertical="center"/>
    </xf>
    <xf numFmtId="0" fontId="1" fillId="0" borderId="0" xfId="4"/>
    <xf numFmtId="0" fontId="0" fillId="0" borderId="77" xfId="0" applyBorder="1"/>
    <xf numFmtId="0" fontId="0" fillId="6" borderId="77" xfId="0" applyFill="1" applyBorder="1"/>
    <xf numFmtId="164" fontId="1" fillId="0" borderId="0" xfId="4" applyNumberFormat="1"/>
    <xf numFmtId="164" fontId="0" fillId="0" borderId="0" xfId="0" applyNumberFormat="1"/>
    <xf numFmtId="0" fontId="0" fillId="6" borderId="78" xfId="0" applyFill="1" applyBorder="1"/>
    <xf numFmtId="0" fontId="0" fillId="11" borderId="0" xfId="0" applyFill="1"/>
    <xf numFmtId="0" fontId="0" fillId="12" borderId="77" xfId="0" applyFill="1" applyBorder="1"/>
    <xf numFmtId="164" fontId="0" fillId="11" borderId="0" xfId="0" applyNumberFormat="1" applyFill="1"/>
    <xf numFmtId="0" fontId="0" fillId="0" borderId="0" xfId="0" quotePrefix="1"/>
    <xf numFmtId="0" fontId="6" fillId="0" borderId="27" xfId="0" applyFont="1" applyBorder="1" applyAlignment="1">
      <alignment horizontal="center" vertical="center" wrapText="1"/>
    </xf>
    <xf numFmtId="0" fontId="0" fillId="0" borderId="45" xfId="0" applyBorder="1"/>
    <xf numFmtId="0" fontId="0" fillId="0" borderId="55" xfId="0" applyBorder="1"/>
    <xf numFmtId="0" fontId="6" fillId="0" borderId="27" xfId="0" applyFont="1" applyBorder="1" applyAlignment="1">
      <alignment horizontal="right"/>
    </xf>
    <xf numFmtId="0" fontId="6" fillId="0" borderId="27" xfId="0" applyFont="1" applyBorder="1"/>
    <xf numFmtId="1" fontId="0" fillId="0" borderId="0" xfId="0" applyNumberFormat="1"/>
    <xf numFmtId="0" fontId="21" fillId="0" borderId="0" xfId="0" quotePrefix="1" applyFont="1"/>
    <xf numFmtId="0" fontId="21" fillId="0" borderId="0" xfId="0" applyFont="1"/>
    <xf numFmtId="49" fontId="29" fillId="0" borderId="0" xfId="0" quotePrefix="1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9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31" fillId="0" borderId="0" xfId="0" applyFont="1"/>
    <xf numFmtId="0" fontId="31" fillId="3" borderId="24" xfId="0" applyFont="1" applyFill="1" applyBorder="1"/>
    <xf numFmtId="0" fontId="32" fillId="0" borderId="0" xfId="0" applyFont="1"/>
    <xf numFmtId="49" fontId="32" fillId="0" borderId="0" xfId="0" applyNumberFormat="1" applyFont="1"/>
    <xf numFmtId="166" fontId="32" fillId="0" borderId="0" xfId="0" applyNumberFormat="1" applyFont="1"/>
    <xf numFmtId="165" fontId="32" fillId="0" borderId="0" xfId="0" applyNumberFormat="1" applyFont="1"/>
    <xf numFmtId="49" fontId="33" fillId="2" borderId="28" xfId="0" applyNumberFormat="1" applyFont="1" applyFill="1" applyBorder="1"/>
    <xf numFmtId="0" fontId="33" fillId="2" borderId="28" xfId="0" applyFont="1" applyFill="1" applyBorder="1"/>
    <xf numFmtId="2" fontId="33" fillId="2" borderId="28" xfId="0" applyNumberFormat="1" applyFont="1" applyFill="1" applyBorder="1"/>
    <xf numFmtId="166" fontId="33" fillId="2" borderId="28" xfId="0" applyNumberFormat="1" applyFont="1" applyFill="1" applyBorder="1"/>
    <xf numFmtId="0" fontId="34" fillId="0" borderId="0" xfId="0" applyFont="1"/>
    <xf numFmtId="2" fontId="34" fillId="0" borderId="0" xfId="0" applyNumberFormat="1" applyFont="1"/>
    <xf numFmtId="166" fontId="34" fillId="0" borderId="0" xfId="0" applyNumberFormat="1" applyFont="1"/>
    <xf numFmtId="0" fontId="0" fillId="3" borderId="56" xfId="0" applyFill="1" applyBorder="1"/>
    <xf numFmtId="15" fontId="0" fillId="0" borderId="0" xfId="0" applyNumberFormat="1"/>
    <xf numFmtId="0" fontId="6" fillId="0" borderId="29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23" fillId="0" borderId="0" xfId="0" applyFont="1"/>
    <xf numFmtId="172" fontId="0" fillId="0" borderId="0" xfId="0" quotePrefix="1" applyNumberFormat="1"/>
    <xf numFmtId="0" fontId="0" fillId="0" borderId="0" xfId="0" quotePrefix="1" applyAlignment="1">
      <alignment vertical="center"/>
    </xf>
    <xf numFmtId="3" fontId="0" fillId="0" borderId="0" xfId="0" quotePrefix="1" applyNumberFormat="1" applyAlignment="1">
      <alignment vertical="center"/>
    </xf>
    <xf numFmtId="0" fontId="0" fillId="13" borderId="0" xfId="0" applyFill="1" applyAlignment="1">
      <alignment vertical="center"/>
    </xf>
    <xf numFmtId="0" fontId="0" fillId="13" borderId="0" xfId="0" quotePrefix="1" applyFill="1" applyAlignment="1">
      <alignment vertical="center"/>
    </xf>
    <xf numFmtId="49" fontId="0" fillId="13" borderId="0" xfId="0" quotePrefix="1" applyNumberFormat="1" applyFill="1" applyAlignment="1">
      <alignment horizontal="center" vertical="center"/>
    </xf>
    <xf numFmtId="0" fontId="0" fillId="14" borderId="0" xfId="0" applyFill="1" applyAlignment="1">
      <alignment vertical="center"/>
    </xf>
    <xf numFmtId="0" fontId="0" fillId="14" borderId="0" xfId="0" quotePrefix="1" applyFill="1" applyAlignment="1">
      <alignment vertical="center"/>
    </xf>
    <xf numFmtId="49" fontId="0" fillId="14" borderId="0" xfId="0" quotePrefix="1" applyNumberFormat="1" applyFill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7" fillId="2" borderId="28" xfId="0" applyFont="1" applyFill="1" applyBorder="1"/>
    <xf numFmtId="0" fontId="21" fillId="0" borderId="27" xfId="0" applyFont="1" applyBorder="1" applyAlignment="1">
      <alignment horizontal="left" vertical="center"/>
    </xf>
    <xf numFmtId="166" fontId="21" fillId="0" borderId="27" xfId="3" applyFont="1" applyBorder="1" applyAlignment="1">
      <alignment horizontal="left" vertical="center"/>
    </xf>
    <xf numFmtId="167" fontId="11" fillId="0" borderId="79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0" fontId="37" fillId="3" borderId="24" xfId="0" applyFont="1" applyFill="1" applyBorder="1"/>
    <xf numFmtId="0" fontId="37" fillId="3" borderId="25" xfId="0" applyFont="1" applyFill="1" applyBorder="1"/>
    <xf numFmtId="0" fontId="37" fillId="3" borderId="0" xfId="0" applyFont="1" applyFill="1"/>
    <xf numFmtId="0" fontId="38" fillId="3" borderId="24" xfId="0" applyFont="1" applyFill="1" applyBorder="1"/>
    <xf numFmtId="0" fontId="39" fillId="0" borderId="27" xfId="0" applyFont="1" applyBorder="1"/>
    <xf numFmtId="0" fontId="39" fillId="0" borderId="27" xfId="0" applyFont="1" applyBorder="1" applyAlignment="1">
      <alignment horizontal="center"/>
    </xf>
    <xf numFmtId="0" fontId="41" fillId="3" borderId="0" xfId="0" applyFont="1" applyFill="1"/>
    <xf numFmtId="49" fontId="41" fillId="3" borderId="0" xfId="0" applyNumberFormat="1" applyFont="1" applyFill="1"/>
    <xf numFmtId="2" fontId="41" fillId="3" borderId="0" xfId="0" applyNumberFormat="1" applyFont="1" applyFill="1"/>
    <xf numFmtId="166" fontId="41" fillId="3" borderId="0" xfId="0" applyNumberFormat="1" applyFont="1" applyFill="1"/>
    <xf numFmtId="0" fontId="42" fillId="3" borderId="0" xfId="0" applyFont="1" applyFill="1"/>
    <xf numFmtId="0" fontId="0" fillId="3" borderId="0" xfId="0" applyFill="1"/>
    <xf numFmtId="0" fontId="40" fillId="3" borderId="0" xfId="0" applyFont="1" applyFill="1"/>
    <xf numFmtId="14" fontId="40" fillId="3" borderId="0" xfId="0" applyNumberFormat="1" applyFont="1" applyFill="1" applyAlignment="1">
      <alignment vertical="center"/>
    </xf>
    <xf numFmtId="0" fontId="21" fillId="3" borderId="0" xfId="0" applyFont="1" applyFill="1"/>
    <xf numFmtId="0" fontId="43" fillId="3" borderId="25" xfId="0" applyFont="1" applyFill="1" applyBorder="1"/>
    <xf numFmtId="14" fontId="43" fillId="3" borderId="25" xfId="0" applyNumberFormat="1" applyFont="1" applyFill="1" applyBorder="1" applyAlignment="1">
      <alignment vertical="center"/>
    </xf>
    <xf numFmtId="0" fontId="44" fillId="3" borderId="25" xfId="0" applyFont="1" applyFill="1" applyBorder="1"/>
    <xf numFmtId="0" fontId="45" fillId="3" borderId="25" xfId="0" applyFont="1" applyFill="1" applyBorder="1"/>
    <xf numFmtId="49" fontId="44" fillId="3" borderId="25" xfId="0" applyNumberFormat="1" applyFont="1" applyFill="1" applyBorder="1"/>
    <xf numFmtId="2" fontId="44" fillId="3" borderId="25" xfId="0" applyNumberFormat="1" applyFont="1" applyFill="1" applyBorder="1"/>
    <xf numFmtId="0" fontId="44" fillId="3" borderId="0" xfId="0" applyFont="1" applyFill="1"/>
    <xf numFmtId="49" fontId="44" fillId="3" borderId="0" xfId="0" applyNumberFormat="1" applyFont="1" applyFill="1"/>
    <xf numFmtId="2" fontId="44" fillId="3" borderId="0" xfId="0" applyNumberFormat="1" applyFont="1" applyFill="1"/>
    <xf numFmtId="0" fontId="45" fillId="3" borderId="0" xfId="0" applyFont="1" applyFill="1"/>
    <xf numFmtId="49" fontId="0" fillId="3" borderId="0" xfId="0" applyNumberFormat="1" applyFill="1"/>
    <xf numFmtId="0" fontId="0" fillId="3" borderId="25" xfId="0" applyFill="1" applyBorder="1"/>
    <xf numFmtId="49" fontId="0" fillId="3" borderId="25" xfId="0" applyNumberFormat="1" applyFill="1" applyBorder="1"/>
    <xf numFmtId="0" fontId="21" fillId="3" borderId="25" xfId="0" applyFont="1" applyFill="1" applyBorder="1"/>
    <xf numFmtId="166" fontId="0" fillId="3" borderId="25" xfId="0" applyNumberFormat="1" applyFill="1" applyBorder="1"/>
    <xf numFmtId="0" fontId="46" fillId="3" borderId="25" xfId="0" applyFont="1" applyFill="1" applyBorder="1"/>
    <xf numFmtId="14" fontId="46" fillId="3" borderId="25" xfId="0" applyNumberFormat="1" applyFont="1" applyFill="1" applyBorder="1" applyAlignment="1">
      <alignment vertical="center"/>
    </xf>
    <xf numFmtId="0" fontId="47" fillId="3" borderId="25" xfId="0" applyFont="1" applyFill="1" applyBorder="1"/>
    <xf numFmtId="0" fontId="48" fillId="3" borderId="25" xfId="0" applyFont="1" applyFill="1" applyBorder="1"/>
    <xf numFmtId="49" fontId="47" fillId="3" borderId="25" xfId="0" applyNumberFormat="1" applyFont="1" applyFill="1" applyBorder="1"/>
    <xf numFmtId="2" fontId="47" fillId="3" borderId="25" xfId="0" applyNumberFormat="1" applyFont="1" applyFill="1" applyBorder="1"/>
    <xf numFmtId="0" fontId="49" fillId="3" borderId="25" xfId="0" applyFont="1" applyFill="1" applyBorder="1"/>
    <xf numFmtId="14" fontId="49" fillId="3" borderId="25" xfId="0" applyNumberFormat="1" applyFont="1" applyFill="1" applyBorder="1" applyAlignment="1">
      <alignment vertical="center"/>
    </xf>
    <xf numFmtId="0" fontId="50" fillId="3" borderId="25" xfId="0" applyFont="1" applyFill="1" applyBorder="1"/>
    <xf numFmtId="49" fontId="50" fillId="3" borderId="25" xfId="0" applyNumberFormat="1" applyFont="1" applyFill="1" applyBorder="1"/>
    <xf numFmtId="2" fontId="50" fillId="3" borderId="25" xfId="0" applyNumberFormat="1" applyFont="1" applyFill="1" applyBorder="1"/>
    <xf numFmtId="0" fontId="51" fillId="3" borderId="25" xfId="0" applyFont="1" applyFill="1" applyBorder="1"/>
    <xf numFmtId="0" fontId="50" fillId="3" borderId="0" xfId="0" applyFont="1" applyFill="1"/>
    <xf numFmtId="0" fontId="23" fillId="3" borderId="25" xfId="0" applyFont="1" applyFill="1" applyBorder="1"/>
    <xf numFmtId="49" fontId="50" fillId="3" borderId="0" xfId="0" applyNumberFormat="1" applyFont="1" applyFill="1"/>
    <xf numFmtId="2" fontId="50" fillId="3" borderId="0" xfId="0" applyNumberFormat="1" applyFont="1" applyFill="1"/>
    <xf numFmtId="166" fontId="50" fillId="3" borderId="25" xfId="0" applyNumberFormat="1" applyFont="1" applyFill="1" applyBorder="1"/>
    <xf numFmtId="0" fontId="51" fillId="3" borderId="0" xfId="0" applyFont="1" applyFill="1"/>
    <xf numFmtId="0" fontId="47" fillId="3" borderId="0" xfId="0" applyFont="1" applyFill="1"/>
    <xf numFmtId="166" fontId="50" fillId="3" borderId="0" xfId="0" applyNumberFormat="1" applyFont="1" applyFill="1"/>
    <xf numFmtId="0" fontId="23" fillId="3" borderId="0" xfId="0" applyFont="1" applyFill="1"/>
    <xf numFmtId="0" fontId="48" fillId="3" borderId="0" xfId="0" applyFont="1" applyFill="1"/>
    <xf numFmtId="166" fontId="0" fillId="3" borderId="0" xfId="0" applyNumberFormat="1" applyFill="1"/>
    <xf numFmtId="0" fontId="39" fillId="11" borderId="29" xfId="0" applyFont="1" applyFill="1" applyBorder="1" applyAlignment="1">
      <alignment horizontal="center" vertical="center"/>
    </xf>
    <xf numFmtId="0" fontId="39" fillId="11" borderId="5" xfId="0" applyFont="1" applyFill="1" applyBorder="1" applyAlignment="1">
      <alignment horizontal="center" vertical="center"/>
    </xf>
    <xf numFmtId="0" fontId="39" fillId="11" borderId="8" xfId="0" applyFont="1" applyFill="1" applyBorder="1" applyAlignment="1">
      <alignment horizontal="center" vertical="center"/>
    </xf>
    <xf numFmtId="166" fontId="2" fillId="0" borderId="0" xfId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/>
    </xf>
    <xf numFmtId="0" fontId="7" fillId="7" borderId="51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 wrapText="1"/>
    </xf>
    <xf numFmtId="166" fontId="4" fillId="0" borderId="0" xfId="1" applyFont="1" applyAlignment="1">
      <alignment horizontal="center" vertical="center"/>
    </xf>
    <xf numFmtId="166" fontId="3" fillId="0" borderId="0" xfId="1" applyFont="1" applyAlignment="1">
      <alignment horizontal="center" vertical="center"/>
    </xf>
    <xf numFmtId="166" fontId="13" fillId="0" borderId="0" xfId="1" applyFont="1" applyAlignment="1">
      <alignment horizontal="center" vertical="center"/>
    </xf>
    <xf numFmtId="166" fontId="30" fillId="0" borderId="0" xfId="1" applyFont="1" applyAlignment="1">
      <alignment horizontal="center" vertical="center"/>
    </xf>
    <xf numFmtId="0" fontId="13" fillId="0" borderId="0" xfId="1" applyNumberFormat="1" applyFont="1" applyAlignment="1">
      <alignment horizontal="center" vertical="center"/>
    </xf>
    <xf numFmtId="166" fontId="19" fillId="0" borderId="0" xfId="1" applyFont="1" applyAlignment="1">
      <alignment horizontal="center" vertical="center"/>
    </xf>
    <xf numFmtId="166" fontId="2" fillId="0" borderId="0" xfId="1" applyAlignment="1">
      <alignment horizontal="lef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8" borderId="39" xfId="0" applyFont="1" applyFill="1" applyBorder="1" applyAlignment="1">
      <alignment horizontal="center"/>
    </xf>
    <xf numFmtId="0" fontId="6" fillId="8" borderId="40" xfId="0" applyFont="1" applyFill="1" applyBorder="1" applyAlignment="1">
      <alignment horizontal="center"/>
    </xf>
    <xf numFmtId="0" fontId="6" fillId="8" borderId="41" xfId="0" applyFont="1" applyFill="1" applyBorder="1" applyAlignment="1">
      <alignment horizontal="center"/>
    </xf>
    <xf numFmtId="0" fontId="6" fillId="5" borderId="45" xfId="0" applyFont="1" applyFill="1" applyBorder="1" applyAlignment="1">
      <alignment horizontal="right"/>
    </xf>
    <xf numFmtId="0" fontId="6" fillId="5" borderId="46" xfId="0" applyFont="1" applyFill="1" applyBorder="1" applyAlignment="1">
      <alignment horizontal="right"/>
    </xf>
    <xf numFmtId="0" fontId="6" fillId="5" borderId="2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wrapText="1"/>
    </xf>
    <xf numFmtId="0" fontId="6" fillId="5" borderId="61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2 3" xfId="2" xr:uid="{00000000-0005-0000-0000-000003000000}"/>
    <cellStyle name="Normal 3" xfId="4" xr:uid="{00000000-0005-0000-0000-000004000000}"/>
  </cellStyles>
  <dxfs count="397">
    <dxf>
      <alignment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164" formatCode="_-&quot;Rp&quot;* #,##0_-;\-&quot;Rp&quot;* #,##0_-;_-&quot;Rp&quot;* &quot;-&quot;_-;_-@_-"/>
      <border diagonalUp="0" diagonalDown="0" outline="0">
        <left/>
        <right/>
        <top/>
        <bottom/>
      </border>
    </dxf>
    <dxf>
      <numFmt numFmtId="164" formatCode="_-&quot;Rp&quot;* #,##0_-;\-&quot;Rp&quot;* #,##0_-;_-&quot;Rp&quot;* &quot;-&quot;_-;_-@_-"/>
    </dxf>
    <dxf>
      <numFmt numFmtId="164" formatCode="_-&quot;Rp&quot;* #,##0_-;\-&quot;Rp&quot;* #,##0_-;_-&quot;Rp&quot;* &quot;-&quot;_-;_-@_-"/>
      <border diagonalUp="0" diagonalDown="0" outline="0">
        <left/>
        <right/>
        <top/>
        <bottom/>
      </border>
    </dxf>
    <dxf>
      <numFmt numFmtId="164" formatCode="_-&quot;Rp&quot;* #,##0_-;\-&quot;Rp&quot;* #,##0_-;_-&quot;Rp&quot;* &quot;-&quot;_-;_-@_-"/>
    </dxf>
    <dxf>
      <numFmt numFmtId="164" formatCode="_-&quot;Rp&quot;* #,##0_-;\-&quot;Rp&quot;* #,##0_-;_-&quot;Rp&quot;* &quot;-&quot;_-;_-@_-"/>
      <border diagonalUp="0" diagonalDown="0" outline="0">
        <left/>
        <right/>
        <top/>
        <bottom/>
      </border>
    </dxf>
    <dxf>
      <numFmt numFmtId="164" formatCode="_-&quot;Rp&quot;* #,##0_-;\-&quot;Rp&quot;* #,##0_-;_-&quot;Rp&quot;* &quot;-&quot;_-;_-@_-"/>
    </dxf>
    <dxf>
      <numFmt numFmtId="164" formatCode="_-&quot;Rp&quot;* #,##0_-;\-&quot;Rp&quot;* #,##0_-;_-&quot;Rp&quot;* &quot;-&quot;_-;_-@_-"/>
      <border diagonalUp="0" diagonalDown="0" outline="0">
        <left/>
        <right/>
        <top/>
        <bottom/>
      </border>
    </dxf>
    <dxf>
      <numFmt numFmtId="164" formatCode="_-&quot;Rp&quot;* #,##0_-;\-&quot;Rp&quot;* #,##0_-;_-&quot;Rp&quot;* &quot;-&quot;_-;_-@_-"/>
    </dxf>
    <dxf>
      <numFmt numFmtId="164" formatCode="_-&quot;Rp&quot;* #,##0_-;\-&quot;Rp&quot;* #,##0_-;_-&quot;Rp&quot;* &quot;-&quot;_-;_-@_-"/>
      <border diagonalUp="0" diagonalDown="0" outline="0">
        <left/>
        <right/>
        <top/>
        <bottom/>
      </border>
    </dxf>
    <dxf>
      <numFmt numFmtId="164" formatCode="_-&quot;Rp&quot;* #,##0_-;\-&quot;Rp&quot;* #,##0_-;_-&quot;Rp&quot;* &quot;-&quot;_-;_-@_-"/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 diagonalUp="0" diagonalDown="0" outline="0">
        <left/>
        <right/>
        <top/>
        <bottom/>
      </border>
    </dxf>
    <dxf>
      <numFmt numFmtId="164" formatCode="_-&quot;Rp&quot;* #,##0_-;\-&quot;Rp&quot;* #,##0_-;_-&quot;Rp&quot;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173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" formatCode="#,##0"/>
    </dxf>
    <dxf>
      <numFmt numFmtId="165" formatCode="&quot;Rp&quot;#,##0"/>
    </dxf>
    <dxf>
      <numFmt numFmtId="30" formatCode="@"/>
    </dxf>
    <dxf>
      <numFmt numFmtId="166" formatCode="[$-421]dd\ mmmm\ yyyy;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8" formatCode="[$-409]d\-mmm\-yy;@"/>
    </dxf>
    <dxf>
      <numFmt numFmtId="0" formatCode="General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  <border diagonalUp="0" diagonalDown="0">
        <left style="thin">
          <color auto="1"/>
        </left>
        <right/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/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65" formatCode="&quot;Rp&quot;#,##0"/>
    </dxf>
    <dxf>
      <numFmt numFmtId="165" formatCode="&quot;Rp&quot;#,##0"/>
    </dxf>
    <dxf>
      <numFmt numFmtId="165" formatCode="&quot;Rp&quot;#,##0"/>
    </dxf>
    <dxf>
      <numFmt numFmtId="165" formatCode="&quot;Rp&quot;#,##0"/>
    </dxf>
    <dxf>
      <numFmt numFmtId="166" formatCode="[$-421]dd\ mmmm\ yyyy;@"/>
    </dxf>
    <dxf>
      <numFmt numFmtId="30" formatCode="@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numFmt numFmtId="170" formatCode="mm/dd/yy"/>
    </dxf>
    <dxf>
      <numFmt numFmtId="170" formatCode="mm/dd/yy"/>
    </dxf>
    <dxf>
      <numFmt numFmtId="170" formatCode="mm/dd/yy"/>
    </dxf>
    <dxf>
      <numFmt numFmtId="170" formatCode="mm/dd/yy"/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167" formatCode="0.00;[Red]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wrapText="1" indent="0" justifyLastLine="0" shrinkToFit="0" readingOrder="0"/>
    </dxf>
    <dxf>
      <border outline="0">
        <bottom style="double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0;[Red]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vertAlign val="baseline"/>
        <sz val="10"/>
      </font>
      <numFmt numFmtId="167" formatCode="0.00;[Red]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indent="0" justifyLastLine="0" shrinkToFit="0" readingOrder="0"/>
    </dxf>
    <dxf>
      <border outline="0">
        <bottom style="double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</font>
      <alignment horizontal="center" vertical="center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167" formatCode="0.00;[Red]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0;[Red]0.0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0"/>
      </font>
      <numFmt numFmtId="166" formatCode="[$-421]dd\ mmmm\ yyyy;@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167" formatCode="0.00;[Red]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indent="0" justifyLastLine="0" shrinkToFit="0" readingOrder="0"/>
    </dxf>
    <dxf>
      <border outline="0">
        <bottom style="double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</font>
      <numFmt numFmtId="166" formatCode="[$-421]dd\ mmmm\ yyyy;@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167" formatCode="0.00;[Red]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vertAlign val="baseline"/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indent="0" justifyLastLine="0" shrinkToFit="0" readingOrder="0"/>
    </dxf>
    <dxf>
      <border outline="0">
        <bottom style="double">
          <color auto="1"/>
        </bottom>
      </border>
    </dxf>
    <dxf>
      <font>
        <strike val="0"/>
        <outline val="0"/>
        <shadow val="0"/>
        <vertAlign val="baseline"/>
        <sz val="10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[$-421]dd\ mmmm\ yyyy;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73" formatCode="dd/mm/yyyy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14720</xdr:rowOff>
    </xdr:from>
    <xdr:to>
      <xdr:col>2</xdr:col>
      <xdr:colOff>300402</xdr:colOff>
      <xdr:row>3</xdr:row>
      <xdr:rowOff>129019</xdr:rowOff>
    </xdr:to>
    <xdr:pic>
      <xdr:nvPicPr>
        <xdr:cNvPr id="2" name="Picture 1" descr="STAI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42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0"/>
          <a:ext cx="578825" cy="597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11179</xdr:colOff>
      <xdr:row>0</xdr:row>
      <xdr:rowOff>51355</xdr:rowOff>
    </xdr:from>
    <xdr:to>
      <xdr:col>1</xdr:col>
      <xdr:colOff>337037</xdr:colOff>
      <xdr:row>4</xdr:row>
      <xdr:rowOff>4462</xdr:rowOff>
    </xdr:to>
    <xdr:pic>
      <xdr:nvPicPr>
        <xdr:cNvPr id="2" name="Picture 1" descr="STAI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42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9" y="212547"/>
          <a:ext cx="633589" cy="59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469433</xdr:colOff>
      <xdr:row>3</xdr:row>
      <xdr:rowOff>51769</xdr:rowOff>
    </xdr:to>
    <xdr:pic>
      <xdr:nvPicPr>
        <xdr:cNvPr id="2" name="Picture 1" descr="STAI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42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736133" cy="623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82509</xdr:colOff>
      <xdr:row>0</xdr:row>
      <xdr:rowOff>95251</xdr:rowOff>
    </xdr:from>
    <xdr:to>
      <xdr:col>1</xdr:col>
      <xdr:colOff>278423</xdr:colOff>
      <xdr:row>3</xdr:row>
      <xdr:rowOff>146538</xdr:rowOff>
    </xdr:to>
    <xdr:pic>
      <xdr:nvPicPr>
        <xdr:cNvPr id="2" name="Picture 1" descr="STAI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42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09" y="95251"/>
          <a:ext cx="554933" cy="534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16566</xdr:colOff>
      <xdr:row>1</xdr:row>
      <xdr:rowOff>9944</xdr:rowOff>
    </xdr:from>
    <xdr:to>
      <xdr:col>1</xdr:col>
      <xdr:colOff>373673</xdr:colOff>
      <xdr:row>4</xdr:row>
      <xdr:rowOff>128703</xdr:rowOff>
    </xdr:to>
    <xdr:pic>
      <xdr:nvPicPr>
        <xdr:cNvPr id="2" name="Picture 1" descr="STAI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42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171136"/>
          <a:ext cx="576915" cy="602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27740</xdr:colOff>
      <xdr:row>0</xdr:row>
      <xdr:rowOff>24439</xdr:rowOff>
    </xdr:from>
    <xdr:to>
      <xdr:col>1</xdr:col>
      <xdr:colOff>360653</xdr:colOff>
      <xdr:row>5</xdr:row>
      <xdr:rowOff>100599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0" y="24439"/>
          <a:ext cx="638083" cy="8529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26090</xdr:colOff>
      <xdr:row>0</xdr:row>
      <xdr:rowOff>47625</xdr:rowOff>
    </xdr:from>
    <xdr:to>
      <xdr:col>1</xdr:col>
      <xdr:colOff>438150</xdr:colOff>
      <xdr:row>3</xdr:row>
      <xdr:rowOff>166384</xdr:rowOff>
    </xdr:to>
    <xdr:pic>
      <xdr:nvPicPr>
        <xdr:cNvPr id="2" name="Picture 1" descr="STAI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42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0" y="47625"/>
          <a:ext cx="802585" cy="86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KI%20MARET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rbilang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I"/>
      <sheetName val="ListPP"/>
      <sheetName val="DbsJurusan"/>
      <sheetName val="NoKursi"/>
      <sheetName val="Yudicium_Jrs"/>
      <sheetName val="Slide Show"/>
      <sheetName val="Rekap Pembimbing"/>
      <sheetName val="Rekap Ujian Munaqsyah"/>
      <sheetName val="Tahap"/>
      <sheetName val="Pengambilan Photo"/>
      <sheetName val="Yudicium (2)"/>
      <sheetName val="Yudicium"/>
      <sheetName val="Sheet2"/>
      <sheetName val="DataMhs"/>
      <sheetName val="TblPPM"/>
      <sheetName val="Rekapitulasi Kehadiran"/>
      <sheetName val="Photo &amp; Konsumsi"/>
      <sheetName val="Undangan UJ"/>
      <sheetName val="Rekapitulasi (2)"/>
      <sheetName val="Rekapitulasi"/>
      <sheetName val="Blanko Ijazah"/>
      <sheetName val="Ijazah"/>
      <sheetName val="Alumni"/>
      <sheetName val="Pembayaran Admin Ijazah"/>
      <sheetName val="Sheet4"/>
      <sheetName val="Pembayaran Ijazah"/>
      <sheetName val="Pendaftar Wisuda"/>
      <sheetName val="Pendaftar Wisuda PASCA"/>
      <sheetName val="BukuAlumni"/>
      <sheetName val="Sheet1"/>
      <sheetName val="Sheet3"/>
      <sheetName val="List Honor"/>
      <sheetName val="No Urut Photo Terbaru"/>
      <sheetName val="No Urut Photo"/>
      <sheetName val="HKI MARET 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rbilang"/>
    </sheetNames>
    <definedNames>
      <definedName name="terbilang"/>
    </definedNames>
    <sheetDataSet>
      <sheetData sheetId="0"/>
      <sheetData sheetId="1"/>
      <sheetData sheetId="2"/>
      <sheetData sheetId="3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bsmunaqis listpp" connectionId="1" xr16:uid="{00000000-0016-0000-0200-000000000000}" autoFormatId="16" applyNumberFormats="0" applyBorderFormats="0" applyFontFormats="0" applyPatternFormats="0" applyAlignmentFormats="0" applyWidthHeightFormats="0">
  <queryTableRefresh nextId="5">
    <queryTableFields count="2">
      <queryTableField id="2" name="KODE" tableColumnId="2"/>
      <queryTableField id="3" name="PEMBIMBINGSKRIPSI" tableColumnId="3"/>
    </queryTableFields>
    <queryTableDeletedFields count="1">
      <deletedField name="NO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a_stain mahasiswa" connectionId="2" xr16:uid="{00000000-0016-0000-1000-000001000000}" autoFormatId="16" applyNumberFormats="0" applyBorderFormats="0" applyFontFormats="0" applyPatternFormats="0" applyAlignmentFormats="0" applyWidthHeightFormats="0">
  <queryTableRefresh nextId="78">
    <queryTableFields count="77">
      <queryTableField id="1" name="nim" tableColumnId="1"/>
      <queryTableField id="2" name="Nama" tableColumnId="2"/>
      <queryTableField id="3" name="Tempat_lahir" tableColumnId="3"/>
      <queryTableField id="4" name="tgl_lahir" tableColumnId="4"/>
      <queryTableField id="5" name="Alamat" tableColumnId="5"/>
      <queryTableField id="6" name="asal_prop_mhs" tableColumnId="6"/>
      <queryTableField id="7" name="tgl_masuk" tableColumnId="7"/>
      <queryTableField id="8" name="tgl_lulus" tableColumnId="8"/>
      <queryTableField id="9" name="kd_status_aktifitas" tableColumnId="9"/>
      <queryTableField id="10" name="kd_status_awal" tableColumnId="10"/>
      <queryTableField id="11" name="sks_diakui_mhs_pindahan" tableColumnId="11"/>
      <queryTableField id="12" name="nim_asal_pt" tableColumnId="12"/>
      <queryTableField id="13" name="kd_pt_asal" tableColumnId="13"/>
      <queryTableField id="14" name="kd_jenjang_asal" tableColumnId="14"/>
      <queryTableField id="15" name="kd_ps_sebelumnya" tableColumnId="15"/>
      <queryTableField id="16" name="kd_by_studi" tableColumnId="16"/>
      <queryTableField id="17" name="kd_pekerjaan" tableColumnId="17"/>
      <queryTableField id="18" name="nama_t4_kerja_nondosen" tableColumnId="18"/>
      <queryTableField id="19" name="kd_pt_jika_dosen" tableColumnId="19"/>
      <queryTableField id="20" name="kd_ps_jika_dosen" tableColumnId="20"/>
      <queryTableField id="21" name="nidn_promotor" tableColumnId="21"/>
      <queryTableField id="22" name="nidn_promotor_1" tableColumnId="22"/>
      <queryTableField id="23" name="nidn_promotor_2" tableColumnId="23"/>
      <queryTableField id="24" name="nidn_promotor_3" tableColumnId="24"/>
      <queryTableField id="25" name="nidn_promotor_4" tableColumnId="25"/>
      <queryTableField id="26" name="telp" tableColumnId="26"/>
      <queryTableField id="27" name="nohp" tableColumnId="27"/>
      <queryTableField id="28" name="kd_fakultas" tableColumnId="28"/>
      <queryTableField id="29" name="kd_jurusan" tableColumnId="29"/>
      <queryTableField id="30" name="kd_prodi" tableColumnId="30"/>
      <queryTableField id="31" name="kd_jurusan_pembyrn" tableColumnId="31"/>
      <queryTableField id="32" name="jenkel" tableColumnId="32"/>
      <queryTableField id="33" name="shift_mhs" tableColumnId="33"/>
      <queryTableField id="34" name="NamaBapak" tableColumnId="34"/>
      <queryTableField id="35" name="PekerjaanBapak" tableColumnId="35"/>
      <queryTableField id="36" name="NamaIbu" tableColumnId="36"/>
      <queryTableField id="37" name="PekerjaanIbu" tableColumnId="37"/>
      <queryTableField id="38" name="AlamatOrtu" tableColumnId="38"/>
      <queryTableField id="39" name="Telp_Ortu" tableColumnId="39"/>
      <queryTableField id="40" name="Hp_ortu" tableColumnId="40"/>
      <queryTableField id="41" name="Aktif" tableColumnId="41"/>
      <queryTableField id="42" name="angkatan" tableColumnId="42"/>
      <queryTableField id="43" name="sem_awal_terdaftar" tableColumnId="43"/>
      <queryTableField id="44" name="batas_studi" tableColumnId="44"/>
      <queryTableField id="45" name="tahun" tableColumnId="45"/>
      <queryTableField id="46" name="asal" tableColumnId="46"/>
      <queryTableField id="47" name="IPS1" tableColumnId="47"/>
      <queryTableField id="48" name="IPS2" tableColumnId="48"/>
      <queryTableField id="49" name="IPS3" tableColumnId="49"/>
      <queryTableField id="50" name="IPS4" tableColumnId="50"/>
      <queryTableField id="51" name="IPS5" tableColumnId="51"/>
      <queryTableField id="52" name="IPS6" tableColumnId="52"/>
      <queryTableField id="53" name="IPS7" tableColumnId="53"/>
      <queryTableField id="54" name="IPS8" tableColumnId="54"/>
      <queryTableField id="55" name="IPS9" tableColumnId="55"/>
      <queryTableField id="56" name="IPS10" tableColumnId="56"/>
      <queryTableField id="57" name="IPS11" tableColumnId="57"/>
      <queryTableField id="58" name="IPS12" tableColumnId="58"/>
      <queryTableField id="59" name="IPS13" tableColumnId="59"/>
      <queryTableField id="60" name="IPS14" tableColumnId="60"/>
      <queryTableField id="61" name="IPS15" tableColumnId="61"/>
      <queryTableField id="62" name="IPS17" tableColumnId="62"/>
      <queryTableField id="63" name="IPS16" tableColumnId="63"/>
      <queryTableField id="64" name="IPS18" tableColumnId="64"/>
      <queryTableField id="65" name="IPS19" tableColumnId="65"/>
      <queryTableField id="66" name="IPS20" tableColumnId="66"/>
      <queryTableField id="67" name="tahun_pembayaran" tableColumnId="67"/>
      <queryTableField id="68" name="tipepembayaran" tableColumnId="68"/>
      <queryTableField id="69" name="voucher" tableColumnId="69"/>
      <queryTableField id="70" name="bebaskuliah" tableColumnId="70"/>
      <queryTableField id="71" name="lulus" tableColumnId="71"/>
      <queryTableField id="72" name="tgllulus" tableColumnId="72"/>
      <queryTableField id="73" name="kd_jenjang" tableColumnId="73"/>
      <queryTableField id="74" name="pendidikanbapak" tableColumnId="74"/>
      <queryTableField id="75" name="pendidikanibu" tableColumnId="75"/>
      <queryTableField id="76" name="hobby" tableColumnId="76"/>
      <queryTableField id="77" name="pin" tableColumnId="77"/>
    </queryTableFields>
  </queryTableRefresh>
</queryTable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DbsMunaqis" displayName="DbsMunaqis" ref="A1:AP47" headerRowDxfId="396" dataDxfId="394" headerRowBorderDxfId="395" tableBorderDxfId="393" totalsRowBorderDxfId="392">
  <autoFilter ref="A1:AP47" xr:uid="{00000000-0009-0000-0100-000003000000}"/>
  <sortState xmlns:xlrd2="http://schemas.microsoft.com/office/spreadsheetml/2017/richdata2" ref="A2:AP47">
    <sortCondition ref="A1:A47"/>
  </sortState>
  <tableColumns count="42">
    <tableColumn id="1" xr3:uid="{00000000-0010-0000-0000-000001000000}" name="NIM" totalsRowLabel="Total" dataDxfId="391" totalsRowDxfId="390"/>
    <tableColumn id="2" xr3:uid="{00000000-0010-0000-0000-000002000000}" name="NoUrut" dataDxfId="389" totalsRowDxfId="388"/>
    <tableColumn id="3" xr3:uid="{00000000-0010-0000-0000-000003000000}" name="Tahap" dataDxfId="387" totalsRowDxfId="386"/>
    <tableColumn id="4" xr3:uid="{00000000-0010-0000-0000-000004000000}" name="TglPendaftaran" dataDxfId="385" totalsRowDxfId="384"/>
    <tableColumn id="5" xr3:uid="{00000000-0010-0000-0000-000005000000}" name="Nama" dataDxfId="383" totalsRowDxfId="382"/>
    <tableColumn id="6" xr3:uid="{00000000-0010-0000-0000-000006000000}" name="KdJurusan" dataDxfId="381" totalsRowDxfId="380"/>
    <tableColumn id="7" xr3:uid="{00000000-0010-0000-0000-000007000000}" name="KdProdi" dataDxfId="379" totalsRowDxfId="378"/>
    <tableColumn id="8" xr3:uid="{00000000-0010-0000-0000-000008000000}" name="Semester" dataDxfId="377" totalsRowDxfId="376"/>
    <tableColumn id="9" xr3:uid="{00000000-0010-0000-0000-000009000000}" name="TmpLahir" dataDxfId="375" totalsRowDxfId="374"/>
    <tableColumn id="10" xr3:uid="{00000000-0010-0000-0000-00000A000000}" name="TglLahir" dataDxfId="373" totalsRowDxfId="372"/>
    <tableColumn id="11" xr3:uid="{00000000-0010-0000-0000-00000B000000}" name="Alamat" dataDxfId="371" totalsRowDxfId="370"/>
    <tableColumn id="12" xr3:uid="{00000000-0010-0000-0000-00000C000000}" name="NoTlp" dataDxfId="369" totalsRowDxfId="368"/>
    <tableColumn id="13" xr3:uid="{00000000-0010-0000-0000-00000D000000}" name="JenKel" dataDxfId="367" totalsRowDxfId="366"/>
    <tableColumn id="14" xr3:uid="{00000000-0010-0000-0000-00000E000000}" name="IPK" dataDxfId="365" totalsRowDxfId="364"/>
    <tableColumn id="15" xr3:uid="{00000000-0010-0000-0000-00000F000000}" name="Predikat" dataDxfId="363" totalsRowDxfId="362">
      <calculatedColumnFormula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calculatedColumnFormula>
    </tableColumn>
    <tableColumn id="16" xr3:uid="{00000000-0010-0000-0000-000010000000}" name="TglYudisium" dataDxfId="361" totalsRowDxfId="360"/>
    <tableColumn id="17" xr3:uid="{00000000-0010-0000-0000-000011000000}" name="HariUjian" dataDxfId="359" totalsRowDxfId="358"/>
    <tableColumn id="18" xr3:uid="{00000000-0010-0000-0000-000012000000}" name="JudulSkripsi" dataDxfId="357" totalsRowDxfId="356"/>
    <tableColumn id="19" xr3:uid="{00000000-0010-0000-0000-000013000000}" name="KdPP1" dataDxfId="355" totalsRowDxfId="354"/>
    <tableColumn id="20" xr3:uid="{00000000-0010-0000-0000-000014000000}" name="KdPP2" dataDxfId="353" totalsRowDxfId="352"/>
    <tableColumn id="21" xr3:uid="{00000000-0010-0000-0000-000015000000}" name="KdPP3" dataDxfId="351" totalsRowDxfId="350"/>
    <tableColumn id="22" xr3:uid="{00000000-0010-0000-0000-000016000000}" name="KdPP4" dataDxfId="349" totalsRowDxfId="348"/>
    <tableColumn id="23" xr3:uid="{00000000-0010-0000-0000-000017000000}" name="TglSurat" dataDxfId="347" totalsRowDxfId="346"/>
    <tableColumn id="24" xr3:uid="{00000000-0010-0000-0000-000018000000}" name="NSP" dataDxfId="345" totalsRowDxfId="344"/>
    <tableColumn id="25" xr3:uid="{00000000-0010-0000-0000-000019000000}" name="NSU" dataDxfId="343" totalsRowDxfId="342"/>
    <tableColumn id="26" xr3:uid="{00000000-0010-0000-0000-00001A000000}" name="Gelar" dataDxfId="341" totalsRowDxfId="340">
      <calculatedColumnFormula>VLOOKUP(DbsMunaqis[[#This Row],[KdProdi]],TblProdi[],3)</calculatedColumnFormula>
    </tableColumn>
    <tableColumn id="27" xr3:uid="{00000000-0010-0000-0000-00001B000000}" name="NoSeri" dataDxfId="339" totalsRowDxfId="338"/>
    <tableColumn id="28" xr3:uid="{00000000-0010-0000-0000-00001C000000}" name="NmFakultas" dataDxfId="337" totalsRowDxfId="336">
      <calculatedColumnFormula>VLOOKUP(DbsMunaqis[[#This Row],[KdJurusan]],TblJurusan[#Data],2)</calculatedColumnFormula>
    </tableColumn>
    <tableColumn id="29" xr3:uid="{00000000-0010-0000-0000-00001D000000}" name="NmProdi" dataDxfId="335" totalsRowDxfId="334">
      <calculatedColumnFormula>VLOOKUP(DbsMunaqis[[#This Row],[KdProdi]],TblProdi[#Data],2)</calculatedColumnFormula>
    </tableColumn>
    <tableColumn id="30" xr3:uid="{00000000-0010-0000-0000-00001E000000}" name="KehadiranPP1" dataDxfId="333" totalsRowDxfId="332"/>
    <tableColumn id="31" xr3:uid="{00000000-0010-0000-0000-00001F000000}" name="NmPP1" dataDxfId="331" totalsRowDxfId="330">
      <calculatedColumnFormula>VLOOKUP(DbsMunaqis[[#This Row],[KdPP1]],ListPP[#Data],2)</calculatedColumnFormula>
    </tableColumn>
    <tableColumn id="32" xr3:uid="{00000000-0010-0000-0000-000020000000}" name="KehadiranPP2" dataDxfId="329" totalsRowDxfId="328"/>
    <tableColumn id="33" xr3:uid="{00000000-0010-0000-0000-000021000000}" name="NmPP2" dataDxfId="327" totalsRowDxfId="326">
      <calculatedColumnFormula>VLOOKUP(DbsMunaqis[[#This Row],[KdPP2]],ListPP[#Data],2)</calculatedColumnFormula>
    </tableColumn>
    <tableColumn id="34" xr3:uid="{00000000-0010-0000-0000-000022000000}" name="KehadiranPP3" dataDxfId="325" totalsRowDxfId="324"/>
    <tableColumn id="35" xr3:uid="{00000000-0010-0000-0000-000023000000}" name="NmPP3" dataDxfId="323" totalsRowDxfId="322">
      <calculatedColumnFormula>VLOOKUP(DbsMunaqis[[#This Row],[KdPP3]],ListPP[#Data],2)</calculatedColumnFormula>
    </tableColumn>
    <tableColumn id="36" xr3:uid="{00000000-0010-0000-0000-000024000000}" name="KehadiranPP4" dataDxfId="321" totalsRowDxfId="320"/>
    <tableColumn id="37" xr3:uid="{00000000-0010-0000-0000-000025000000}" name="NmPP4" dataDxfId="319" totalsRowDxfId="318">
      <calculatedColumnFormula>VLOOKUP(DbsMunaqis[[#This Row],[KdPP4]],ListPP[#Data],2)</calculatedColumnFormula>
    </tableColumn>
    <tableColumn id="38" xr3:uid="{00000000-0010-0000-0000-000026000000}" name="TglYudi" dataDxfId="317" totalsRowDxfId="316">
      <calculatedColumnFormula>TEXT(DbsMunaqis[[#This Row],[TglYudisium]],"dd mmmm yyyy")</calculatedColumnFormula>
    </tableColumn>
    <tableColumn id="42" xr3:uid="{00000000-0010-0000-0000-00002A000000}" name="Acc" dataDxfId="315" totalsRowDxfId="314">
      <calculatedColumnFormula>IF(DbsMunaqis[[#This Row],[TglYudi]]="00 Januari 1900",0,1)</calculatedColumnFormula>
    </tableColumn>
    <tableColumn id="43" xr3:uid="{00000000-0010-0000-0000-00002B000000}" name="Dekan" dataDxfId="313" totalsRowDxfId="312">
      <calculatedColumnFormula>VLOOKUP(DbsMunaqis[[#This Row],[KdJurusan]],TblJurusan[#Data],3)</calculatedColumnFormula>
    </tableColumn>
    <tableColumn id="44" xr3:uid="{00000000-0010-0000-0000-00002C000000}" name="NIP" dataDxfId="311" totalsRowDxfId="310">
      <calculatedColumnFormula>VLOOKUP(DbsMunaqis[[#This Row],[KdJurusan]],TblJurusan[#Data],4)</calculatedColumnFormula>
    </tableColumn>
    <tableColumn id="45" xr3:uid="{00000000-0010-0000-0000-00002D000000}" name="KetDekan" totalsRowFunction="count" dataDxfId="309" totalsRowDxfId="308">
      <calculatedColumnFormula>UPPER("Ketua Jurusan " &amp; VLOOKUP(DbsMunaqis[[#This Row],[KdJurusan]],TblJurusan[#Data],2))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B000000}" name="TblTahap" displayName="TblTahap" ref="A1:B10" totalsRowShown="0">
  <autoFilter ref="A1:B10" xr:uid="{00000000-0009-0000-0100-000013000000}"/>
  <tableColumns count="2">
    <tableColumn id="1" xr3:uid="{00000000-0010-0000-0B00-000001000000}" name="Tahap"/>
    <tableColumn id="2" xr3:uid="{00000000-0010-0000-0B00-000002000000}" name="Tanggal Ujian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C000000}" name="YudisiumThp2213133" displayName="YudisiumThp2213133" ref="A6:F248" totalsRowShown="0" headerRowDxfId="240" dataDxfId="238" headerRowBorderDxfId="239" tableBorderDxfId="237" totalsRowBorderDxfId="236">
  <autoFilter ref="A6:F248" xr:uid="{00000000-0009-0000-0100-000020000000}"/>
  <sortState xmlns:xlrd2="http://schemas.microsoft.com/office/spreadsheetml/2017/richdata2" ref="A10:I251">
    <sortCondition ref="B9:B251"/>
  </sortState>
  <tableColumns count="6">
    <tableColumn id="1" xr3:uid="{00000000-0010-0000-0C00-000001000000}" name="NO" dataDxfId="235"/>
    <tableColumn id="2" xr3:uid="{00000000-0010-0000-0C00-000002000000}" name="NIM" dataDxfId="234"/>
    <tableColumn id="3" xr3:uid="{00000000-0010-0000-0C00-000003000000}" name="NAMA" dataDxfId="233">
      <calculatedColumnFormula>VLOOKUP(YudisiumThp2213133[[#This Row],[NIM]],DbsMunaqis[#Data],5)</calculatedColumnFormula>
    </tableColumn>
    <tableColumn id="4" xr3:uid="{00000000-0010-0000-0C00-000004000000}" name="JURUSAN " dataDxfId="232">
      <calculatedColumnFormula>VLOOKUP(VLOOKUP(YudisiumThp2213133[[#This Row],[NIM]],DbsMunaqis[],6),TblJurusan[],2)</calculatedColumnFormula>
    </tableColumn>
    <tableColumn id="5" xr3:uid="{00000000-0010-0000-0C00-000005000000}" name="PRODI" dataDxfId="231">
      <calculatedColumnFormula>VLOOKUP(VLOOKUP(YudisiumThp2213133[[#This Row],[NIM]],DbsMunaqis[],7),TblProdi[],2)</calculatedColumnFormula>
    </tableColumn>
    <tableColumn id="6" xr3:uid="{00000000-0010-0000-0C00-000006000000}" name="TTD" dataDxfId="230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D000000}" name="YudisiumThp22131" displayName="YudisiumThp22131" ref="A9:I251" totalsRowShown="0" headerRowDxfId="229" dataDxfId="227" headerRowBorderDxfId="228" tableBorderDxfId="226" totalsRowBorderDxfId="225">
  <autoFilter ref="A9:I251" xr:uid="{00000000-0009-0000-0100-00001E000000}"/>
  <sortState xmlns:xlrd2="http://schemas.microsoft.com/office/spreadsheetml/2017/richdata2" ref="A10:I251">
    <sortCondition ref="B9:B251"/>
  </sortState>
  <tableColumns count="9">
    <tableColumn id="1" xr3:uid="{00000000-0010-0000-0D00-000001000000}" name="NO" dataDxfId="224"/>
    <tableColumn id="2" xr3:uid="{00000000-0010-0000-0D00-000002000000}" name="NIM" dataDxfId="223"/>
    <tableColumn id="3" xr3:uid="{00000000-0010-0000-0D00-000003000000}" name="NAMA" dataDxfId="222">
      <calculatedColumnFormula>VLOOKUP(YudisiumThp22131[[#This Row],[NIM]],DbsMunaqis[#Data],5)</calculatedColumnFormula>
    </tableColumn>
    <tableColumn id="4" xr3:uid="{00000000-0010-0000-0D00-000004000000}" name="JURUSAN " dataDxfId="221">
      <calculatedColumnFormula>VLOOKUP(VLOOKUP(YudisiumThp22131[[#This Row],[NIM]],DbsMunaqis[],6),TblJurusan[],2)</calculatedColumnFormula>
    </tableColumn>
    <tableColumn id="5" xr3:uid="{00000000-0010-0000-0D00-000005000000}" name="PRODI" dataDxfId="220">
      <calculatedColumnFormula>VLOOKUP(VLOOKUP(YudisiumThp22131[[#This Row],[NIM]],DbsMunaqis[],7),TblProdi[],2)</calculatedColumnFormula>
    </tableColumn>
    <tableColumn id="6" xr3:uid="{00000000-0010-0000-0D00-000006000000}" name="IPK" dataDxfId="219">
      <calculatedColumnFormula>VLOOKUP(YudisiumThp22131[[#This Row],[NIM]],DbsMunaqis[#Data],14)</calculatedColumnFormula>
    </tableColumn>
    <tableColumn id="7" xr3:uid="{00000000-0010-0000-0D00-000007000000}" name="PREDIKAT KELULUSAN" dataDxfId="218">
      <calculatedColumnFormula>VLOOKUP(YudisiumThp22131[[#This Row],[NIM]],DbsMunaqis[#Data],15)</calculatedColumnFormula>
    </tableColumn>
    <tableColumn id="9" xr3:uid="{00000000-0010-0000-0D00-000009000000}" name="TGL UJIAN" dataDxfId="217">
      <calculatedColumnFormula>VLOOKUP(YudisiumThp22131[[#This Row],[NIM]],DbsMunaqis[#Data],17)</calculatedColumnFormula>
    </tableColumn>
    <tableColumn id="8" xr3:uid="{00000000-0010-0000-0D00-000008000000}" name="TGL YUDISIUM" dataDxfId="216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YudisiumThp221" displayName="YudisiumThp221" ref="A9:H44" totalsRowShown="0" headerRowDxfId="215" dataDxfId="213" headerRowBorderDxfId="214" tableBorderDxfId="212">
  <autoFilter ref="A9:H44" xr:uid="{00000000-0009-0000-0100-000009000000}"/>
  <sortState xmlns:xlrd2="http://schemas.microsoft.com/office/spreadsheetml/2017/richdata2" ref="A10:H44">
    <sortCondition ref="A9:A44"/>
  </sortState>
  <tableColumns count="8">
    <tableColumn id="1" xr3:uid="{00000000-0010-0000-0E00-000001000000}" name="NO" dataDxfId="211"/>
    <tableColumn id="2" xr3:uid="{00000000-0010-0000-0E00-000002000000}" name="NIM" dataDxfId="210"/>
    <tableColumn id="3" xr3:uid="{00000000-0010-0000-0E00-000003000000}" name="NAMA" dataDxfId="209">
      <calculatedColumnFormula>VLOOKUP(YudisiumThp221[[#This Row],[NIM]],DbsMunaqis[#Data],5)</calculatedColumnFormula>
    </tableColumn>
    <tableColumn id="4" xr3:uid="{00000000-0010-0000-0E00-000004000000}" name="JURUSAN " dataDxfId="208">
      <calculatedColumnFormula>VLOOKUP(VLOOKUP(YudisiumThp221[[#This Row],[NIM]],DbsMunaqis[],6),TblJurusan[],2)</calculatedColumnFormula>
    </tableColumn>
    <tableColumn id="5" xr3:uid="{00000000-0010-0000-0E00-000005000000}" name="PRODI" dataDxfId="207">
      <calculatedColumnFormula>VLOOKUP(VLOOKUP(YudisiumThp221[[#This Row],[NIM]],DbsMunaqis[],7),TblProdi[],2)</calculatedColumnFormula>
    </tableColumn>
    <tableColumn id="6" xr3:uid="{00000000-0010-0000-0E00-000006000000}" name="IPK" dataDxfId="206">
      <calculatedColumnFormula>VLOOKUP(YudisiumThp221[[#This Row],[NIM]],DbsMunaqis[#Data],14)</calculatedColumnFormula>
    </tableColumn>
    <tableColumn id="9" xr3:uid="{00000000-0010-0000-0E00-000009000000}" name="PREDIKAT KELULUSAN" dataDxfId="205">
      <calculatedColumnFormula>VLOOKUP(YudisiumThp221[[#This Row],[NIM]],DbsMunaqis[#Data],15)</calculatedColumnFormula>
    </tableColumn>
    <tableColumn id="7" xr3:uid="{00000000-0010-0000-0E00-000007000000}" name="LAMA STUDI" dataDxfId="204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F000000}" name="YudisiumThp22121" displayName="YudisiumThp22121" ref="A7:G99" totalsRowShown="0" headerRowDxfId="203" dataDxfId="201" headerRowBorderDxfId="202" tableBorderDxfId="200">
  <autoFilter ref="A7:G99" xr:uid="{00000000-0009-0000-0100-000014000000}">
    <filterColumn colId="3">
      <filters>
        <filter val="Syari'ah dan Ekonomi Islam"/>
      </filters>
    </filterColumn>
  </autoFilter>
  <sortState xmlns:xlrd2="http://schemas.microsoft.com/office/spreadsheetml/2017/richdata2" ref="A2:G39">
    <sortCondition ref="A9:A47"/>
  </sortState>
  <tableColumns count="7">
    <tableColumn id="1" xr3:uid="{00000000-0010-0000-0F00-000001000000}" name="NO" dataDxfId="199"/>
    <tableColumn id="2" xr3:uid="{00000000-0010-0000-0F00-000002000000}" name="NIM" dataDxfId="198"/>
    <tableColumn id="3" xr3:uid="{00000000-0010-0000-0F00-000003000000}" name="NAMA" dataDxfId="197">
      <calculatedColumnFormula>VLOOKUP(YudisiumThp22121[[#This Row],[NIM]],DbsMunaqis[#Data],5)</calculatedColumnFormula>
    </tableColumn>
    <tableColumn id="4" xr3:uid="{00000000-0010-0000-0F00-000004000000}" name="JURUSAN " dataDxfId="196">
      <calculatedColumnFormula>VLOOKUP(VLOOKUP(YudisiumThp22121[[#This Row],[NIM]],DbsMunaqis[],6),TblJurusan[],2)</calculatedColumnFormula>
    </tableColumn>
    <tableColumn id="5" xr3:uid="{00000000-0010-0000-0F00-000005000000}" name="PRODI" dataDxfId="195">
      <calculatedColumnFormula>VLOOKUP(VLOOKUP(YudisiumThp22121[[#This Row],[NIM]],DbsMunaqis[],7),TblProdi[],2)</calculatedColumnFormula>
    </tableColumn>
    <tableColumn id="6" xr3:uid="{00000000-0010-0000-0F00-000006000000}" name="IPK" dataDxfId="194">
      <calculatedColumnFormula>VLOOKUP(YudisiumThp22121[[#This Row],[NIM]],DbsMunaqis[#Data],14)</calculatedColumnFormula>
    </tableColumn>
    <tableColumn id="7" xr3:uid="{00000000-0010-0000-0F00-000007000000}" name="PREDIKAT KELULUSAN" dataDxfId="193">
      <calculatedColumnFormula>VLOOKUP(YudisiumThp22121[[#This Row],[NIM]],DbsMunaqis[#Data],15)</calculatedColumnFormula>
    </tableColumn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0000000}" name="TblDataMhs" displayName="TblDataMhs" ref="A1:BY5557" tableType="queryTable" totalsRowShown="0">
  <autoFilter ref="A1:BY5557" xr:uid="{00000000-0009-0000-0100-000002000000}"/>
  <sortState xmlns:xlrd2="http://schemas.microsoft.com/office/spreadsheetml/2017/richdata2" ref="A2:BY5557">
    <sortCondition ref="A1:A5557"/>
  </sortState>
  <tableColumns count="77">
    <tableColumn id="1" xr3:uid="{00000000-0010-0000-1000-000001000000}" uniqueName="1" name="nim" queryTableFieldId="1"/>
    <tableColumn id="2" xr3:uid="{00000000-0010-0000-1000-000002000000}" uniqueName="2" name="Nama" queryTableFieldId="2"/>
    <tableColumn id="3" xr3:uid="{00000000-0010-0000-1000-000003000000}" uniqueName="3" name="Tempat_lahir" queryTableFieldId="3"/>
    <tableColumn id="4" xr3:uid="{00000000-0010-0000-1000-000004000000}" uniqueName="4" name="tgl_lahir" queryTableFieldId="4" dataDxfId="192"/>
    <tableColumn id="5" xr3:uid="{00000000-0010-0000-1000-000005000000}" uniqueName="5" name="Alamat" queryTableFieldId="5"/>
    <tableColumn id="6" xr3:uid="{00000000-0010-0000-1000-000006000000}" uniqueName="6" name="asal_prop_mhs" queryTableFieldId="6"/>
    <tableColumn id="7" xr3:uid="{00000000-0010-0000-1000-000007000000}" uniqueName="7" name="tgl_masuk" queryTableFieldId="7" dataDxfId="191"/>
    <tableColumn id="8" xr3:uid="{00000000-0010-0000-1000-000008000000}" uniqueName="8" name="tgl_lulus" queryTableFieldId="8" dataDxfId="190"/>
    <tableColumn id="9" xr3:uid="{00000000-0010-0000-1000-000009000000}" uniqueName="9" name="kd_status_aktifitas" queryTableFieldId="9"/>
    <tableColumn id="10" xr3:uid="{00000000-0010-0000-1000-00000A000000}" uniqueName="10" name="kd_status_awal" queryTableFieldId="10"/>
    <tableColumn id="11" xr3:uid="{00000000-0010-0000-1000-00000B000000}" uniqueName="11" name="sks_diakui_mhs_pindahan" queryTableFieldId="11"/>
    <tableColumn id="12" xr3:uid="{00000000-0010-0000-1000-00000C000000}" uniqueName="12" name="nim_asal_pt" queryTableFieldId="12"/>
    <tableColumn id="13" xr3:uid="{00000000-0010-0000-1000-00000D000000}" uniqueName="13" name="kd_pt_asal" queryTableFieldId="13"/>
    <tableColumn id="14" xr3:uid="{00000000-0010-0000-1000-00000E000000}" uniqueName="14" name="kd_jenjang_asal" queryTableFieldId="14"/>
    <tableColumn id="15" xr3:uid="{00000000-0010-0000-1000-00000F000000}" uniqueName="15" name="kd_ps_sebelumnya" queryTableFieldId="15"/>
    <tableColumn id="16" xr3:uid="{00000000-0010-0000-1000-000010000000}" uniqueName="16" name="kd_by_studi" queryTableFieldId="16"/>
    <tableColumn id="17" xr3:uid="{00000000-0010-0000-1000-000011000000}" uniqueName="17" name="kd_pekerjaan" queryTableFieldId="17"/>
    <tableColumn id="18" xr3:uid="{00000000-0010-0000-1000-000012000000}" uniqueName="18" name="nama_t4_kerja_nondosen" queryTableFieldId="18"/>
    <tableColumn id="19" xr3:uid="{00000000-0010-0000-1000-000013000000}" uniqueName="19" name="kd_pt_jika_dosen" queryTableFieldId="19"/>
    <tableColumn id="20" xr3:uid="{00000000-0010-0000-1000-000014000000}" uniqueName="20" name="kd_ps_jika_dosen" queryTableFieldId="20"/>
    <tableColumn id="21" xr3:uid="{00000000-0010-0000-1000-000015000000}" uniqueName="21" name="nidn_promotor" queryTableFieldId="21"/>
    <tableColumn id="22" xr3:uid="{00000000-0010-0000-1000-000016000000}" uniqueName="22" name="nidn_promotor_1" queryTableFieldId="22"/>
    <tableColumn id="23" xr3:uid="{00000000-0010-0000-1000-000017000000}" uniqueName="23" name="nidn_promotor_2" queryTableFieldId="23"/>
    <tableColumn id="24" xr3:uid="{00000000-0010-0000-1000-000018000000}" uniqueName="24" name="nidn_promotor_3" queryTableFieldId="24"/>
    <tableColumn id="25" xr3:uid="{00000000-0010-0000-1000-000019000000}" uniqueName="25" name="nidn_promotor_4" queryTableFieldId="25"/>
    <tableColumn id="26" xr3:uid="{00000000-0010-0000-1000-00001A000000}" uniqueName="26" name="telp" queryTableFieldId="26"/>
    <tableColumn id="27" xr3:uid="{00000000-0010-0000-1000-00001B000000}" uniqueName="27" name="nohp" queryTableFieldId="27"/>
    <tableColumn id="28" xr3:uid="{00000000-0010-0000-1000-00001C000000}" uniqueName="28" name="kd_fakultas" queryTableFieldId="28"/>
    <tableColumn id="29" xr3:uid="{00000000-0010-0000-1000-00001D000000}" uniqueName="29" name="kd_jurusan" queryTableFieldId="29"/>
    <tableColumn id="30" xr3:uid="{00000000-0010-0000-1000-00001E000000}" uniqueName="30" name="kd_prodi" queryTableFieldId="30"/>
    <tableColumn id="31" xr3:uid="{00000000-0010-0000-1000-00001F000000}" uniqueName="31" name="kd_jurusan_pembyrn" queryTableFieldId="31"/>
    <tableColumn id="32" xr3:uid="{00000000-0010-0000-1000-000020000000}" uniqueName="32" name="jenkel" queryTableFieldId="32"/>
    <tableColumn id="33" xr3:uid="{00000000-0010-0000-1000-000021000000}" uniqueName="33" name="shift_mhs" queryTableFieldId="33"/>
    <tableColumn id="34" xr3:uid="{00000000-0010-0000-1000-000022000000}" uniqueName="34" name="NamaBapak" queryTableFieldId="34"/>
    <tableColumn id="35" xr3:uid="{00000000-0010-0000-1000-000023000000}" uniqueName="35" name="PekerjaanBapak" queryTableFieldId="35"/>
    <tableColumn id="36" xr3:uid="{00000000-0010-0000-1000-000024000000}" uniqueName="36" name="NamaIbu" queryTableFieldId="36"/>
    <tableColumn id="37" xr3:uid="{00000000-0010-0000-1000-000025000000}" uniqueName="37" name="PekerjaanIbu" queryTableFieldId="37"/>
    <tableColumn id="38" xr3:uid="{00000000-0010-0000-1000-000026000000}" uniqueName="38" name="AlamatOrtu" queryTableFieldId="38"/>
    <tableColumn id="39" xr3:uid="{00000000-0010-0000-1000-000027000000}" uniqueName="39" name="Telp_Ortu" queryTableFieldId="39"/>
    <tableColumn id="40" xr3:uid="{00000000-0010-0000-1000-000028000000}" uniqueName="40" name="Hp_ortu" queryTableFieldId="40"/>
    <tableColumn id="41" xr3:uid="{00000000-0010-0000-1000-000029000000}" uniqueName="41" name="Aktif" queryTableFieldId="41"/>
    <tableColumn id="42" xr3:uid="{00000000-0010-0000-1000-00002A000000}" uniqueName="42" name="angkatan" queryTableFieldId="42"/>
    <tableColumn id="43" xr3:uid="{00000000-0010-0000-1000-00002B000000}" uniqueName="43" name="sem_awal_terdaftar" queryTableFieldId="43"/>
    <tableColumn id="44" xr3:uid="{00000000-0010-0000-1000-00002C000000}" uniqueName="44" name="batas_studi" queryTableFieldId="44"/>
    <tableColumn id="45" xr3:uid="{00000000-0010-0000-1000-00002D000000}" uniqueName="45" name="tahun" queryTableFieldId="45"/>
    <tableColumn id="46" xr3:uid="{00000000-0010-0000-1000-00002E000000}" uniqueName="46" name="asal" queryTableFieldId="46"/>
    <tableColumn id="47" xr3:uid="{00000000-0010-0000-1000-00002F000000}" uniqueName="47" name="IPS1" queryTableFieldId="47"/>
    <tableColumn id="48" xr3:uid="{00000000-0010-0000-1000-000030000000}" uniqueName="48" name="IPS2" queryTableFieldId="48"/>
    <tableColumn id="49" xr3:uid="{00000000-0010-0000-1000-000031000000}" uniqueName="49" name="IPS3" queryTableFieldId="49"/>
    <tableColumn id="50" xr3:uid="{00000000-0010-0000-1000-000032000000}" uniqueName="50" name="IPS4" queryTableFieldId="50"/>
    <tableColumn id="51" xr3:uid="{00000000-0010-0000-1000-000033000000}" uniqueName="51" name="IPS5" queryTableFieldId="51"/>
    <tableColumn id="52" xr3:uid="{00000000-0010-0000-1000-000034000000}" uniqueName="52" name="IPS6" queryTableFieldId="52"/>
    <tableColumn id="53" xr3:uid="{00000000-0010-0000-1000-000035000000}" uniqueName="53" name="IPS7" queryTableFieldId="53"/>
    <tableColumn id="54" xr3:uid="{00000000-0010-0000-1000-000036000000}" uniqueName="54" name="IPS8" queryTableFieldId="54"/>
    <tableColumn id="55" xr3:uid="{00000000-0010-0000-1000-000037000000}" uniqueName="55" name="IPS9" queryTableFieldId="55"/>
    <tableColumn id="56" xr3:uid="{00000000-0010-0000-1000-000038000000}" uniqueName="56" name="IPS10" queryTableFieldId="56"/>
    <tableColumn id="57" xr3:uid="{00000000-0010-0000-1000-000039000000}" uniqueName="57" name="IPS11" queryTableFieldId="57"/>
    <tableColumn id="58" xr3:uid="{00000000-0010-0000-1000-00003A000000}" uniqueName="58" name="IPS12" queryTableFieldId="58"/>
    <tableColumn id="59" xr3:uid="{00000000-0010-0000-1000-00003B000000}" uniqueName="59" name="IPS13" queryTableFieldId="59"/>
    <tableColumn id="60" xr3:uid="{00000000-0010-0000-1000-00003C000000}" uniqueName="60" name="IPS14" queryTableFieldId="60"/>
    <tableColumn id="61" xr3:uid="{00000000-0010-0000-1000-00003D000000}" uniqueName="61" name="IPS15" queryTableFieldId="61"/>
    <tableColumn id="62" xr3:uid="{00000000-0010-0000-1000-00003E000000}" uniqueName="62" name="IPS17" queryTableFieldId="62"/>
    <tableColumn id="63" xr3:uid="{00000000-0010-0000-1000-00003F000000}" uniqueName="63" name="IPS16" queryTableFieldId="63"/>
    <tableColumn id="64" xr3:uid="{00000000-0010-0000-1000-000040000000}" uniqueName="64" name="IPS18" queryTableFieldId="64"/>
    <tableColumn id="65" xr3:uid="{00000000-0010-0000-1000-000041000000}" uniqueName="65" name="IPS19" queryTableFieldId="65"/>
    <tableColumn id="66" xr3:uid="{00000000-0010-0000-1000-000042000000}" uniqueName="66" name="IPS20" queryTableFieldId="66"/>
    <tableColumn id="67" xr3:uid="{00000000-0010-0000-1000-000043000000}" uniqueName="67" name="tahun_pembayaran" queryTableFieldId="67"/>
    <tableColumn id="68" xr3:uid="{00000000-0010-0000-1000-000044000000}" uniqueName="68" name="tipepembayaran" queryTableFieldId="68"/>
    <tableColumn id="69" xr3:uid="{00000000-0010-0000-1000-000045000000}" uniqueName="69" name="voucher" queryTableFieldId="69"/>
    <tableColumn id="70" xr3:uid="{00000000-0010-0000-1000-000046000000}" uniqueName="70" name="bebaskuliah" queryTableFieldId="70"/>
    <tableColumn id="71" xr3:uid="{00000000-0010-0000-1000-000047000000}" uniqueName="71" name="lulus" queryTableFieldId="71"/>
    <tableColumn id="72" xr3:uid="{00000000-0010-0000-1000-000048000000}" uniqueName="72" name="tgllulus" queryTableFieldId="72" dataDxfId="189"/>
    <tableColumn id="73" xr3:uid="{00000000-0010-0000-1000-000049000000}" uniqueName="73" name="kd_jenjang" queryTableFieldId="73"/>
    <tableColumn id="74" xr3:uid="{00000000-0010-0000-1000-00004A000000}" uniqueName="74" name="pendidikanbapak" queryTableFieldId="74"/>
    <tableColumn id="75" xr3:uid="{00000000-0010-0000-1000-00004B000000}" uniqueName="75" name="pendidikanibu" queryTableFieldId="75"/>
    <tableColumn id="76" xr3:uid="{00000000-0010-0000-1000-00004C000000}" uniqueName="76" name="hobby" queryTableFieldId="76"/>
    <tableColumn id="77" xr3:uid="{00000000-0010-0000-1000-00004D000000}" uniqueName="77" name="pin" queryTableFieldId="77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1000000}" name="Table28" displayName="Table28" ref="A1:S79" totalsRowShown="0" headerRowDxfId="188">
  <autoFilter ref="A1:S79" xr:uid="{00000000-0009-0000-0100-00001C000000}"/>
  <sortState xmlns:xlrd2="http://schemas.microsoft.com/office/spreadsheetml/2017/richdata2" ref="A2:S79">
    <sortCondition ref="A1:A79"/>
  </sortState>
  <tableColumns count="19">
    <tableColumn id="1" xr3:uid="{00000000-0010-0000-1100-000001000000}" name="KODE" dataDxfId="187"/>
    <tableColumn id="2" xr3:uid="{00000000-0010-0000-1100-000002000000}" name="PEMBIMBINGSKRIPSI" dataDxfId="186"/>
    <tableColumn id="3" xr3:uid="{00000000-0010-0000-1100-000003000000}" name="THP1" dataDxfId="185"/>
    <tableColumn id="4" xr3:uid="{00000000-0010-0000-1100-000004000000}" name="THP2" dataDxfId="184"/>
    <tableColumn id="5" xr3:uid="{00000000-0010-0000-1100-000005000000}" name="THP3" dataDxfId="183"/>
    <tableColumn id="6" xr3:uid="{00000000-0010-0000-1100-000006000000}" name="THP4" dataDxfId="182"/>
    <tableColumn id="7" xr3:uid="{00000000-0010-0000-1100-000007000000}" name="THP5" dataDxfId="181"/>
    <tableColumn id="8" xr3:uid="{00000000-0010-0000-1100-000008000000}" name="THP6A" dataDxfId="180"/>
    <tableColumn id="9" xr3:uid="{00000000-0010-0000-1100-000009000000}" name="THP6B" dataDxfId="179"/>
    <tableColumn id="10" xr3:uid="{00000000-0010-0000-1100-00000A000000}" name="THP7" dataDxfId="178"/>
    <tableColumn id="11" xr3:uid="{00000000-0010-0000-1100-00000B000000}" name="THP8" dataDxfId="177"/>
    <tableColumn id="12" xr3:uid="{00000000-0010-0000-1100-00000C000000}" name="THP9" dataDxfId="176"/>
    <tableColumn id="13" xr3:uid="{00000000-0010-0000-1100-00000D000000}" name="THP10" dataDxfId="175"/>
    <tableColumn id="14" xr3:uid="{00000000-0010-0000-1100-00000E000000}" name="THP11" dataDxfId="174"/>
    <tableColumn id="15" xr3:uid="{00000000-0010-0000-1100-00000F000000}" name="THP12" dataDxfId="173"/>
    <tableColumn id="16" xr3:uid="{00000000-0010-0000-1100-000010000000}" name="THP13" dataDxfId="172"/>
    <tableColumn id="17" xr3:uid="{00000000-0010-0000-1100-000011000000}" name="THP14" dataDxfId="171"/>
    <tableColumn id="18" xr3:uid="{00000000-0010-0000-1100-000012000000}" name="THP15" dataDxfId="170"/>
    <tableColumn id="19" xr3:uid="{00000000-0010-0000-1100-000013000000}" name="JMLH" dataDxfId="169">
      <calculatedColumnFormula>SUM(Table28[[#This Row],[THP3]:[THP15]])</calculatedColumnFormula>
    </tableColumn>
  </tableColumns>
  <tableStyleInfo name="TableStyleMedium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Table12" displayName="Table12" ref="A1:I516" totalsRowShown="0">
  <autoFilter ref="A1:I516" xr:uid="{00000000-0009-0000-0100-00000C000000}"/>
  <tableColumns count="9">
    <tableColumn id="1" xr3:uid="{00000000-0010-0000-1200-000001000000}" name="No"/>
    <tableColumn id="2" xr3:uid="{00000000-0010-0000-1200-000002000000}" name="NIM" dataDxfId="168"/>
    <tableColumn id="3" xr3:uid="{00000000-0010-0000-1200-000003000000}" name="Nama">
      <calculatedColumnFormula>VLOOKUP(B2,TblDataMhs[],2)</calculatedColumnFormula>
    </tableColumn>
    <tableColumn id="4" xr3:uid="{00000000-0010-0000-1200-000004000000}" name="TglPendaftaran" dataDxfId="167"/>
    <tableColumn id="6" xr3:uid="{00000000-0010-0000-1200-000006000000}" name="Konsumsi" dataDxfId="166"/>
    <tableColumn id="7" xr3:uid="{00000000-0010-0000-1200-000007000000}" name="Photo" dataDxfId="165"/>
    <tableColumn id="8" xr3:uid="{00000000-0010-0000-1200-000008000000}" name="NoKwitansi" dataDxfId="164"/>
    <tableColumn id="5" xr3:uid="{00000000-0010-0000-1200-000005000000}" name="TTD"/>
    <tableColumn id="10" xr3:uid="{00000000-0010-0000-1200-00000A000000}" name="Tgl" dataDxfId="163">
      <calculatedColumnFormula>TEXT(Table12[[#This Row],[TglPendaftaran]],"dd mmmm yyyy")</calculatedColumnFormula>
    </tableColumn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3000000}" name="Table6" displayName="Table6" ref="A1:C29" totalsRowShown="0">
  <autoFilter ref="A1:C29" xr:uid="{00000000-0009-0000-0100-000006000000}"/>
  <tableColumns count="3">
    <tableColumn id="1" xr3:uid="{00000000-0010-0000-1300-000001000000}" name="No" dataDxfId="162" totalsRowDxfId="161"/>
    <tableColumn id="6" xr3:uid="{00000000-0010-0000-1300-000006000000}" name="Tahap" dataDxfId="160" totalsRowDxfId="159"/>
    <tableColumn id="2" xr3:uid="{00000000-0010-0000-1300-000002000000}" name="Nama" dataDxfId="158" totalsRowDxfId="157">
      <calculatedColumnFormula>VLOOKUP(Table6[[#This Row],[No]],ListPP[],2)</calculatedColumnFormula>
    </tableColumn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4000000}" name="Table827" displayName="Table827" ref="B5:H59" totalsRowShown="0" headerRowDxfId="156">
  <autoFilter ref="B5:H59" xr:uid="{00000000-0009-0000-0100-00001A000000}"/>
  <sortState xmlns:xlrd2="http://schemas.microsoft.com/office/spreadsheetml/2017/richdata2" ref="B6:H59">
    <sortCondition ref="B1:B55"/>
  </sortState>
  <tableColumns count="7">
    <tableColumn id="1" xr3:uid="{00000000-0010-0000-1400-000001000000}" name="Kode" dataDxfId="155"/>
    <tableColumn id="2" xr3:uid="{00000000-0010-0000-1400-000002000000}" name="Nama " dataDxfId="154">
      <calculatedColumnFormula>VLOOKUP(B6,ListPP[],2)</calculatedColumnFormula>
    </tableColumn>
    <tableColumn id="3" xr3:uid="{00000000-0010-0000-1400-000003000000}" name="PP I" dataDxfId="153">
      <calculatedColumnFormula>COUNTIFS(#REF!,AND(3,4,5),#REF!,Table827[[#This Row],[Kode]])</calculatedColumnFormula>
    </tableColumn>
    <tableColumn id="4" xr3:uid="{00000000-0010-0000-1400-000004000000}" name="PP II" dataDxfId="152">
      <calculatedColumnFormula>COUNTIFS(DbsMunaqis[KehadiranPP2],1,DbsMunaqis[KdPP2],Table827[[#This Row],[Kode]])</calculatedColumnFormula>
    </tableColumn>
    <tableColumn id="5" xr3:uid="{00000000-0010-0000-1400-000005000000}" name="PP III" dataDxfId="151">
      <calculatedColumnFormula>COUNTIFS(DbsMunaqis[KehadiranPP3],1,DbsMunaqis[KdPP3],Table827[[#This Row],[Kode]])</calculatedColumnFormula>
    </tableColumn>
    <tableColumn id="6" xr3:uid="{00000000-0010-0000-1400-000006000000}" name="PP IV" dataDxfId="150">
      <calculatedColumnFormula>COUNTIFS(DbsMunaqis[KehadiranPP4],1,DbsMunaqis[KdPP4],Table827[[#This Row],[Kode]])</calculatedColumnFormula>
    </tableColumn>
    <tableColumn id="7" xr3:uid="{00000000-0010-0000-1400-000007000000}" name="Jumlah" dataDxfId="149">
      <calculatedColumnFormula>SUM(Table827[[#This Row],[PP I]:[PP IV]])</calculatedColumn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istPP" displayName="ListPP" ref="A1:B43" tableType="queryTable" totalsRowShown="0">
  <autoFilter ref="A1:B43" xr:uid="{00000000-0009-0000-0100-000001000000}"/>
  <sortState xmlns:xlrd2="http://schemas.microsoft.com/office/spreadsheetml/2017/richdata2" ref="A2:B37">
    <sortCondition ref="A1:A37"/>
  </sortState>
  <tableColumns count="2">
    <tableColumn id="2" xr3:uid="{00000000-0010-0000-0100-000002000000}" uniqueName="2" name="KODE" queryTableFieldId="2"/>
    <tableColumn id="3" xr3:uid="{00000000-0010-0000-0100-000003000000}" uniqueName="3" name="PEMBIMBINGSKRIPSI" queryTableFieldId="3"/>
  </tableColumns>
  <tableStyleInfo name="TableStyleMedium15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5000000}" name="Table8" displayName="Table8" ref="B5:H59" totalsRowShown="0" headerRowDxfId="148">
  <autoFilter ref="B5:H59" xr:uid="{00000000-0009-0000-0100-000008000000}"/>
  <sortState xmlns:xlrd2="http://schemas.microsoft.com/office/spreadsheetml/2017/richdata2" ref="B2:H55">
    <sortCondition ref="B1:B55"/>
  </sortState>
  <tableColumns count="7">
    <tableColumn id="1" xr3:uid="{00000000-0010-0000-1500-000001000000}" name="Kode" dataDxfId="147"/>
    <tableColumn id="2" xr3:uid="{00000000-0010-0000-1500-000002000000}" name="Nama " dataDxfId="146">
      <calculatedColumnFormula>VLOOKUP(B6,ListPP[],2)</calculatedColumnFormula>
    </tableColumn>
    <tableColumn id="3" xr3:uid="{00000000-0010-0000-1500-000003000000}" name="PP I" dataDxfId="145">
      <calculatedColumnFormula>COUNTIFS(DbsMunaqis[KehadiranPP1],1,DbsMunaqis[KdPP1],Table8[[#This Row],[Kode]])</calculatedColumnFormula>
    </tableColumn>
    <tableColumn id="4" xr3:uid="{00000000-0010-0000-1500-000004000000}" name="PP II" dataDxfId="144">
      <calculatedColumnFormula>COUNTIFS(DbsMunaqis[KehadiranPP2],1,DbsMunaqis[KdPP2],Table8[[#This Row],[Kode]])</calculatedColumnFormula>
    </tableColumn>
    <tableColumn id="5" xr3:uid="{00000000-0010-0000-1500-000005000000}" name="PP III" dataDxfId="143">
      <calculatedColumnFormula>COUNTIFS(DbsMunaqis[KehadiranPP3],1,DbsMunaqis[KdPP3],Table8[[#This Row],[Kode]])</calculatedColumnFormula>
    </tableColumn>
    <tableColumn id="6" xr3:uid="{00000000-0010-0000-1500-000006000000}" name="PP IV" dataDxfId="142">
      <calculatedColumnFormula>COUNTIFS(DbsMunaqis[KehadiranPP4],1,DbsMunaqis[KdPP4],Table8[[#This Row],[Kode]])</calculatedColumnFormula>
    </tableColumn>
    <tableColumn id="7" xr3:uid="{00000000-0010-0000-1500-000007000000}" name="Jumlah" dataDxfId="141">
      <calculatedColumnFormula>SUM(Table8[[#This Row],[PP I]:[PP IV]])</calculatedColumnFormula>
    </tableColumn>
  </tableColumns>
  <tableStyleInfo name="TableStyleMedium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6000000}" name="Table11" displayName="Table11" ref="B1:I109" totalsRowShown="0">
  <autoFilter ref="B1:I109" xr:uid="{00000000-0009-0000-0100-00000B000000}"/>
  <sortState xmlns:xlrd2="http://schemas.microsoft.com/office/spreadsheetml/2017/richdata2" ref="B2:I244">
    <sortCondition ref="F1:F244"/>
  </sortState>
  <tableColumns count="8">
    <tableColumn id="1" xr3:uid="{00000000-0010-0000-1600-000001000000}" name="No"/>
    <tableColumn id="2" xr3:uid="{00000000-0010-0000-1600-000002000000}" name="Nama" dataDxfId="140">
      <calculatedColumnFormula>VLOOKUP(Table11[[#This Row],[NIM]],DbsMunaqis[],5)</calculatedColumnFormula>
    </tableColumn>
    <tableColumn id="3" xr3:uid="{00000000-0010-0000-1600-000003000000}" name="NIM" dataDxfId="139"/>
    <tableColumn id="4" xr3:uid="{00000000-0010-0000-1600-000004000000}" name="Prodi" dataDxfId="138">
      <calculatedColumnFormula>VLOOKUP(VLOOKUP(Table11[[#This Row],[NIM]],DbsMunaqis[],7),TblProdi[],2)</calculatedColumnFormula>
    </tableColumn>
    <tableColumn id="5" xr3:uid="{00000000-0010-0000-1600-000005000000}" name="NoSeri" dataDxfId="137"/>
    <tableColumn id="6" xr3:uid="{00000000-0010-0000-1600-000006000000}" name="Ket" dataDxfId="136">
      <calculatedColumnFormula>IF(VLOOKUP(Table11[[#This Row],[NIM]],DbsMunaqis[],6)=1,2 &amp; " Lmbr",1 &amp; " Lmbr")</calculatedColumnFormula>
    </tableColumn>
    <tableColumn id="7" xr3:uid="{00000000-0010-0000-1600-000007000000}" name="Tgl" dataDxfId="135"/>
    <tableColumn id="9" xr3:uid="{00000000-0010-0000-1600-000009000000}" name="Tahap"/>
  </tableColumns>
  <tableStyleInfo name="TableStyleMedium15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7000000}" name="TblIjazah" displayName="TblIjazah" ref="A1:P109" totalsRowShown="0">
  <autoFilter ref="A1:P109" xr:uid="{00000000-0009-0000-0100-00000D000000}"/>
  <sortState xmlns:xlrd2="http://schemas.microsoft.com/office/spreadsheetml/2017/richdata2" ref="A2:P109">
    <sortCondition ref="D1:D109"/>
  </sortState>
  <tableColumns count="16">
    <tableColumn id="1" xr3:uid="{00000000-0010-0000-1700-000001000000}" name="Kode" dataDxfId="134"/>
    <tableColumn id="2" xr3:uid="{00000000-0010-0000-1700-000002000000}" name="Tahap"/>
    <tableColumn id="16" xr3:uid="{00000000-0010-0000-1700-000010000000}" name="NoUrut"/>
    <tableColumn id="3" xr3:uid="{00000000-0010-0000-1700-000003000000}" name="NoAlumni" dataDxfId="133"/>
    <tableColumn id="4" xr3:uid="{00000000-0010-0000-1700-000004000000}" name="NoIjazah" dataDxfId="132">
      <calculatedColumnFormula>"Sti.08/PP.01.1" &amp;TblIjazah[[#This Row],[NoAlumni]] &amp;  "/" &amp; RIGHT(VLOOKUP(TblIjazah[[#This Row],[Kode]],DbsMunaqis[],38),4)</calculatedColumnFormula>
    </tableColumn>
    <tableColumn id="5" xr3:uid="{00000000-0010-0000-1700-000005000000}" name="Nim" dataDxfId="131">
      <calculatedColumnFormula>"Nomor Induk Mahasiswa : " &amp; VLOOKUP(TblIjazah[[#This Row],[Kode]],DbsMunaqis[],1)</calculatedColumnFormula>
    </tableColumn>
    <tableColumn id="6" xr3:uid="{00000000-0010-0000-1700-000006000000}" name="Nama" dataDxfId="130">
      <calculatedColumnFormula>VLOOKUP(TblIjazah[[#This Row],[Kode]],DbsMunaqis[],5)</calculatedColumnFormula>
    </tableColumn>
    <tableColumn id="7" xr3:uid="{00000000-0010-0000-1700-000007000000}" name="Lahir" dataDxfId="129">
      <calculatedColumnFormula>"Lahir di " &amp; VLOOKUP(TblIjazah[[#This Row],[Kode]],DbsMunaqis[],9) &amp; ", " &amp; VLOOKUP(TblIjazah[[#This Row],[Kode]],DbsMunaqis[],10)</calculatedColumnFormula>
    </tableColumn>
    <tableColumn id="8" xr3:uid="{00000000-0010-0000-1700-000008000000}" name="JurProd" dataDxfId="128">
      <calculatedColumnFormula>"Pada Jurusan " &amp; VLOOKUP(TblIjazah[[#This Row],[Kode]],DbsMunaqis[],28) &amp; ", " &amp; " Program Studi " &amp; VLOOKUP(TblIjazah[[#This Row],[Kode]],DbsMunaqis[],29)</calculatedColumnFormula>
    </tableColumn>
    <tableColumn id="9" xr3:uid="{00000000-0010-0000-1700-000009000000}" name="TglYudisium" dataDxfId="127">
      <calculatedColumnFormula>"Diberikan di Parepare, pada tanggal " &amp; VLOOKUP(TblIjazah[[#This Row],[Kode]],DbsMunaqis[],38)</calculatedColumnFormula>
    </tableColumn>
    <tableColumn id="10" xr3:uid="{00000000-0010-0000-1700-00000A000000}" name="GelarAkademik" dataDxfId="126">
      <calculatedColumnFormula>VLOOKUP(TblIjazah[[#This Row],[Kode]],DbsMunaqis[],26)</calculatedColumnFormula>
    </tableColumn>
    <tableColumn id="11" xr3:uid="{00000000-0010-0000-1700-00000B000000}" name="Akta">
      <calculatedColumnFormula>"AKTA IV"</calculatedColumnFormula>
    </tableColumn>
    <tableColumn id="12" xr3:uid="{00000000-0010-0000-1700-00000C000000}" name="NO_SERI" dataDxfId="125"/>
    <tableColumn id="13" xr3:uid="{00000000-0010-0000-1700-00000D000000}" name="KetJur" dataDxfId="124">
      <calculatedColumnFormula>VLOOKUP(TblIjazah[[#This Row],[Kode]],DbsMunaqis[],42)</calculatedColumnFormula>
    </tableColumn>
    <tableColumn id="14" xr3:uid="{00000000-0010-0000-1700-00000E000000}" name="PeJur" dataDxfId="123">
      <calculatedColumnFormula>VLOOKUP(TblIjazah[[#This Row],[Kode]],DbsMunaqis[],40)</calculatedColumnFormula>
    </tableColumn>
    <tableColumn id="15" xr3:uid="{00000000-0010-0000-1700-00000F000000}" name="NIP" dataDxfId="122">
      <calculatedColumnFormula>"NIP. " &amp; VLOOKUP(TblIjazah[[#This Row],[Kode]],DbsMunaqis[],41)</calculatedColumnFormula>
    </tableColumn>
  </tableColumns>
  <tableStyleInfo name="TableStyleMedium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8000000}" name="Table14" displayName="Table14" ref="A1:S109" totalsRowShown="0">
  <autoFilter ref="A1:S109" xr:uid="{00000000-0009-0000-0100-00000E000000}"/>
  <sortState xmlns:xlrd2="http://schemas.microsoft.com/office/spreadsheetml/2017/richdata2" ref="A2:S243">
    <sortCondition ref="R1:R243"/>
  </sortState>
  <tableColumns count="19">
    <tableColumn id="18" xr3:uid="{00000000-0010-0000-1800-000012000000}" name="No" dataDxfId="121"/>
    <tableColumn id="1" xr3:uid="{00000000-0010-0000-1800-000001000000}" name="Nama_Lengkap" dataDxfId="120">
      <calculatedColumnFormula>VLOOKUP(Table14[[#This Row],[nim]],DbsMunaqis[],5)</calculatedColumnFormula>
    </tableColumn>
    <tableColumn id="2" xr3:uid="{00000000-0010-0000-1800-000002000000}" name="nim" dataDxfId="119"/>
    <tableColumn id="3" xr3:uid="{00000000-0010-0000-1800-000003000000}" name="Jenis_Kelamin" dataDxfId="118">
      <calculatedColumnFormula>IF(VALUE(VLOOKUP(Table14[[#This Row],[nim]],DbsMunaqis[],13))=1,"Laki-Laki","Perempuan")</calculatedColumnFormula>
    </tableColumn>
    <tableColumn id="4" xr3:uid="{00000000-0010-0000-1800-000004000000}" name="Tempat_Lahir" dataDxfId="117">
      <calculatedColumnFormula>VLOOKUP(Table14[[#This Row],[nim]],DbsMunaqis[],9)</calculatedColumnFormula>
    </tableColumn>
    <tableColumn id="5" xr3:uid="{00000000-0010-0000-1800-000005000000}" name="Tgl_Lahir" dataDxfId="116">
      <calculatedColumnFormula>IF(VLOOKUP(Table14[[#This Row],[nim]],DbsMunaqis[],10)=0,"",VLOOKUP(Table14[[#This Row],[nim]],DbsMunaqis[],10))</calculatedColumnFormula>
    </tableColumn>
    <tableColumn id="6" xr3:uid="{00000000-0010-0000-1800-000006000000}" name="Agama">
      <calculatedColumnFormula>"Islam"</calculatedColumnFormula>
    </tableColumn>
    <tableColumn id="7" xr3:uid="{00000000-0010-0000-1800-000007000000}" name="Jurusan" dataDxfId="115">
      <calculatedColumnFormula>VLOOKUP(VALUE(VLOOKUP(Table14[[#This Row],[nim]],DbsMunaqis[],6)),TblJurusan[],2)</calculatedColumnFormula>
    </tableColumn>
    <tableColumn id="8" xr3:uid="{00000000-0010-0000-1800-000008000000}" name="Program_Studi" dataDxfId="114">
      <calculatedColumnFormula>VLOOKUP(VALUE(VLOOKUP(Table14[[#This Row],[nim]],DbsMunaqis[],7)),TblProdi[],2)</calculatedColumnFormula>
    </tableColumn>
    <tableColumn id="9" xr3:uid="{00000000-0010-0000-1800-000009000000}" name="Tanggal_Yudisium" dataDxfId="113">
      <calculatedColumnFormula>VLOOKUP(Table14[[#This Row],[nim]],DbsMunaqis[],38)</calculatedColumnFormula>
    </tableColumn>
    <tableColumn id="10" xr3:uid="{00000000-0010-0000-1800-00000A000000}" name="No_Alumni" dataDxfId="112">
      <calculatedColumnFormula>VLOOKUP(Table14[[#This Row],[nim]],TblIjazah[],4)</calculatedColumnFormula>
    </tableColumn>
    <tableColumn id="11" xr3:uid="{00000000-0010-0000-1800-00000B000000}" name="IPK" dataDxfId="111">
      <calculatedColumnFormula>VLOOKUP(Table14[[#This Row],[nim]],DbsMunaqis[],14)</calculatedColumnFormula>
    </tableColumn>
    <tableColumn id="12" xr3:uid="{00000000-0010-0000-1800-00000C000000}" name="Predikat" dataDxfId="110">
      <calculatedColumnFormula>VLOOKUP(Table14[[#This Row],[nim]],DbsMunaqis[],15)</calculatedColumnFormula>
    </tableColumn>
    <tableColumn id="13" xr3:uid="{00000000-0010-0000-1800-00000D000000}" name="Judul_Skripsi" dataDxfId="109">
      <calculatedColumnFormula>VLOOKUP(Table14[[#This Row],[nim]],DbsMunaqis[],18)</calculatedColumnFormula>
    </tableColumn>
    <tableColumn id="14" xr3:uid="{00000000-0010-0000-1800-00000E000000}" name="AdaFhoto"/>
    <tableColumn id="15" xr3:uid="{00000000-0010-0000-1800-00000F000000}" name="No_Ijazah" dataDxfId="108">
      <calculatedColumnFormula>VLOOKUP(Table14[[#This Row],[nim]],TblIjazah[],5)</calculatedColumnFormula>
    </tableColumn>
    <tableColumn id="16" xr3:uid="{00000000-0010-0000-1800-000010000000}" name="No_seri" dataDxfId="107">
      <calculatedColumnFormula>VLOOKUP(Table14[[#This Row],[nim]],TblIjazah[],13)</calculatedColumnFormula>
    </tableColumn>
    <tableColumn id="17" xr3:uid="{00000000-0010-0000-1800-000011000000}" name="Tahap" dataDxfId="106">
      <calculatedColumnFormula>VLOOKUP(Table14[[#This Row],[nim]],TblIjazah[],2)</calculatedColumnFormula>
    </tableColumn>
    <tableColumn id="19" xr3:uid="{00000000-0010-0000-1800-000013000000}" name="Wisuda" dataDxfId="105"/>
  </tableColumns>
  <tableStyleInfo name="TableStyleMedium15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9000000}" name="Table21" displayName="Table21" ref="A1:B16" totalsRowShown="0">
  <autoFilter ref="A1:B16" xr:uid="{00000000-0009-0000-0100-000015000000}"/>
  <sortState xmlns:xlrd2="http://schemas.microsoft.com/office/spreadsheetml/2017/richdata2" ref="A2:B16">
    <sortCondition ref="A1:A25"/>
  </sortState>
  <tableColumns count="2">
    <tableColumn id="1" xr3:uid="{00000000-0010-0000-1900-000001000000}" name="Kode" dataDxfId="104"/>
    <tableColumn id="2" xr3:uid="{00000000-0010-0000-1900-000002000000}" name="Nama" dataDxfId="103">
      <calculatedColumnFormula>VLOOKUP(Table21[[#This Row],[Kode]],ListPP[],2)</calculatedColumnFormula>
    </tableColumn>
  </tableColumns>
  <tableStyleInfo name="TableStyleMedium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A000000}" name="Table15" displayName="Table15" ref="A1:I214" totalsRowShown="0">
  <autoFilter ref="A1:I214" xr:uid="{00000000-0009-0000-0100-00000F000000}"/>
  <sortState xmlns:xlrd2="http://schemas.microsoft.com/office/spreadsheetml/2017/richdata2" ref="A2:I129">
    <sortCondition ref="C1:C129"/>
  </sortState>
  <tableColumns count="9">
    <tableColumn id="1" xr3:uid="{00000000-0010-0000-1A00-000001000000}" name="No"/>
    <tableColumn id="8" xr3:uid="{00000000-0010-0000-1A00-000008000000}" name="NoKwitansi"/>
    <tableColumn id="2" xr3:uid="{00000000-0010-0000-1A00-000002000000}" name="TglBayar" dataDxfId="102"/>
    <tableColumn id="3" xr3:uid="{00000000-0010-0000-1A00-000003000000}" name="Nim" dataDxfId="101"/>
    <tableColumn id="4" xr3:uid="{00000000-0010-0000-1A00-000004000000}" name="Nama"/>
    <tableColumn id="5" xr3:uid="{00000000-0010-0000-1A00-000005000000}" name="Jumlah" dataDxfId="100">
      <calculatedColumnFormula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calculatedColumnFormula>
    </tableColumn>
    <tableColumn id="7" xr3:uid="{00000000-0010-0000-1A00-000007000000}" name="Terbilang" dataDxfId="99">
      <calculatedColumnFormula>[2]!terbilang(Table15[[#This Row],[Jumlah]])</calculatedColumnFormula>
    </tableColumn>
    <tableColumn id="6" xr3:uid="{00000000-0010-0000-1A00-000006000000}" name="Ket"/>
    <tableColumn id="9" xr3:uid="{00000000-0010-0000-1A00-000009000000}" name="Tgl"/>
  </tableColumns>
  <tableStyleInfo name="TableStyleMedium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pendaftaran_wisuda" displayName="pendaftaran_wisuda" ref="A1:Q272" totalsRowShown="0" headerRowDxfId="98" dataDxfId="97">
  <autoFilter ref="A1:Q272" xr:uid="{00000000-0009-0000-0100-00001B000000}"/>
  <tableColumns count="17">
    <tableColumn id="1" xr3:uid="{00000000-0010-0000-1B00-000001000000}" name="No" dataDxfId="96"/>
    <tableColumn id="2" xr3:uid="{00000000-0010-0000-1B00-000002000000}" name="NIM" dataDxfId="95"/>
    <tableColumn id="3" xr3:uid="{00000000-0010-0000-1B00-000003000000}" name="Nama" dataDxfId="94">
      <calculatedColumnFormula>VLOOKUP(pendaftaran_wisuda[[#This Row],[NIM]],DbsMunaqis[],5)</calculatedColumnFormula>
    </tableColumn>
    <tableColumn id="11" xr3:uid="{00000000-0010-0000-1B00-00000B000000}" name="Kd Jkl" dataDxfId="93">
      <calculatedColumnFormula>VLOOKUP(pendaftaran_wisuda[[#This Row],[NIM]],DbsMunaqis[],13)</calculatedColumnFormula>
    </tableColumn>
    <tableColumn id="12" xr3:uid="{00000000-0010-0000-1B00-00000C000000}" name="Jen Kel" dataDxfId="92">
      <calculatedColumnFormula>IF(pendaftaran_wisuda[[#This Row],[Kd Jkl]]=1,"LAKI-LAKI","PEREMPUAN")</calculatedColumnFormula>
    </tableColumn>
    <tableColumn id="9" xr3:uid="{00000000-0010-0000-1B00-000009000000}" name="Kd Jrs" dataDxfId="91">
      <calculatedColumnFormula>VLOOKUP(pendaftaran_wisuda[[#This Row],[NIM]],DbsMunaqis[],6)</calculatedColumnFormula>
    </tableColumn>
    <tableColumn id="13" xr3:uid="{00000000-0010-0000-1B00-00000D000000}" name="Jurusan" dataDxfId="90">
      <calculatedColumnFormula>VLOOKUP(pendaftaran_wisuda[[#This Row],[Kd Jrs]],TblJurusan[],2)</calculatedColumnFormula>
    </tableColumn>
    <tableColumn id="8" xr3:uid="{00000000-0010-0000-1B00-000008000000}" name="Kd Prod" dataDxfId="89">
      <calculatedColumnFormula>VLOOKUP(pendaftaran_wisuda[[#This Row],[NIM]],DbsMunaqis[],7)</calculatedColumnFormula>
    </tableColumn>
    <tableColumn id="14" xr3:uid="{00000000-0010-0000-1B00-00000E000000}" name="Prodi" dataDxfId="88">
      <calculatedColumnFormula>VLOOKUP(pendaftaran_wisuda[[#This Row],[Kd Prod]],TblProdi[],2)</calculatedColumnFormula>
    </tableColumn>
    <tableColumn id="18" xr3:uid="{00000000-0010-0000-1B00-000012000000}" name="Tanggal" dataDxfId="87"/>
    <tableColumn id="4" xr3:uid="{00000000-0010-0000-1B00-000004000000}" name="HP" dataDxfId="86">
      <calculatedColumnFormula>VLOOKUP(pendaftaran_wisuda[[#This Row],[NIM]],DbsMunaqis[],12)</calculatedColumnFormula>
    </tableColumn>
    <tableColumn id="5" xr3:uid="{00000000-0010-0000-1B00-000005000000}" name="No Baju" dataDxfId="85"/>
    <tableColumn id="6" xr3:uid="{00000000-0010-0000-1B00-000006000000}" name="No Toga" dataDxfId="84"/>
    <tableColumn id="10" xr3:uid="{00000000-0010-0000-1B00-00000A000000}" name="Lunas" dataDxfId="83"/>
    <tableColumn id="7" xr3:uid="{00000000-0010-0000-1B00-000007000000}" name="Ket" dataDxfId="82"/>
    <tableColumn id="15" xr3:uid="{00000000-0010-0000-1B00-00000F000000}" name="Status" dataDxfId="81"/>
    <tableColumn id="16" xr3:uid="{00000000-0010-0000-1B00-000010000000}" name="Toga" dataDxfId="80"/>
  </tableColumns>
  <tableStyleInfo name="TableStyleMedium15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C000000}" name="pendaftaran_wisuda38" displayName="pendaftaran_wisuda38" ref="A1:Q5" totalsRowShown="0" headerRowDxfId="79" dataDxfId="78">
  <autoFilter ref="A1:Q5" xr:uid="{00000000-0009-0000-0100-000025000000}"/>
  <tableColumns count="17">
    <tableColumn id="1" xr3:uid="{00000000-0010-0000-1C00-000001000000}" name="No" dataDxfId="77"/>
    <tableColumn id="2" xr3:uid="{00000000-0010-0000-1C00-000002000000}" name="NIM" dataDxfId="76"/>
    <tableColumn id="3" xr3:uid="{00000000-0010-0000-1C00-000003000000}" name="Nama" dataDxfId="75"/>
    <tableColumn id="11" xr3:uid="{00000000-0010-0000-1C00-00000B000000}" name="Kd Jkl" dataDxfId="74"/>
    <tableColumn id="12" xr3:uid="{00000000-0010-0000-1C00-00000C000000}" name="Jen Kel" dataDxfId="73"/>
    <tableColumn id="9" xr3:uid="{00000000-0010-0000-1C00-000009000000}" name="Kd Jrs" dataDxfId="72"/>
    <tableColumn id="13" xr3:uid="{00000000-0010-0000-1C00-00000D000000}" name="Jurusan" dataDxfId="71"/>
    <tableColumn id="8" xr3:uid="{00000000-0010-0000-1C00-000008000000}" name="Kd Prod" dataDxfId="70"/>
    <tableColumn id="14" xr3:uid="{00000000-0010-0000-1C00-00000E000000}" name="Prodi" dataDxfId="69"/>
    <tableColumn id="18" xr3:uid="{00000000-0010-0000-1C00-000012000000}" name="Tanggal" dataDxfId="68"/>
    <tableColumn id="4" xr3:uid="{00000000-0010-0000-1C00-000004000000}" name="HP" dataDxfId="67">
      <calculatedColumnFormula>VLOOKUP(pendaftaran_wisuda38[[#This Row],[NIM]],DbsMunaqis[],12)</calculatedColumnFormula>
    </tableColumn>
    <tableColumn id="5" xr3:uid="{00000000-0010-0000-1C00-000005000000}" name="No Baju" dataDxfId="66"/>
    <tableColumn id="6" xr3:uid="{00000000-0010-0000-1C00-000006000000}" name="No Toga" dataDxfId="65"/>
    <tableColumn id="10" xr3:uid="{00000000-0010-0000-1C00-00000A000000}" name="Lunas" dataDxfId="64"/>
    <tableColumn id="7" xr3:uid="{00000000-0010-0000-1C00-000007000000}" name="Ket" dataDxfId="63"/>
    <tableColumn id="15" xr3:uid="{00000000-0010-0000-1C00-00000F000000}" name="Status" dataDxfId="62"/>
    <tableColumn id="16" xr3:uid="{00000000-0010-0000-1C00-000010000000}" name="Toga" dataDxfId="61"/>
  </tableColumns>
  <tableStyleInfo name="TableStyleMedium15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D000000}" name="Table31" displayName="Table31" ref="A1:L243" totalsRowShown="0">
  <autoFilter ref="A1:L243" xr:uid="{00000000-0009-0000-0100-00001F000000}"/>
  <sortState xmlns:xlrd2="http://schemas.microsoft.com/office/spreadsheetml/2017/richdata2" ref="A2:L243">
    <sortCondition ref="D1:D243"/>
  </sortState>
  <tableColumns count="12">
    <tableColumn id="1" xr3:uid="{00000000-0010-0000-1D00-000001000000}" name="Nama" dataDxfId="60">
      <calculatedColumnFormula>VLOOKUP(Table31[[#This Row],[NIM]],DbsMunaqis[],5)</calculatedColumnFormula>
    </tableColumn>
    <tableColumn id="2" xr3:uid="{00000000-0010-0000-1D00-000002000000}" name="TmpLahir" dataDxfId="59">
      <calculatedColumnFormula>VLOOKUP(Table31[[#This Row],[NIM]],DbsMunaqis[],9)</calculatedColumnFormula>
    </tableColumn>
    <tableColumn id="3" xr3:uid="{00000000-0010-0000-1D00-000003000000}" name="TglLahir" dataDxfId="58">
      <calculatedColumnFormula>VLOOKUP(Table31[[#This Row],[NIM]],DbsMunaqis[],10)</calculatedColumnFormula>
    </tableColumn>
    <tableColumn id="4" xr3:uid="{00000000-0010-0000-1D00-000004000000}" name="NIM"/>
    <tableColumn id="5" xr3:uid="{00000000-0010-0000-1D00-000005000000}" name="IPK" dataDxfId="57">
      <calculatedColumnFormula>VLOOKUP(Table31[[#This Row],[NIM]],DbsMunaqis[],14)</calculatedColumnFormula>
    </tableColumn>
    <tableColumn id="6" xr3:uid="{00000000-0010-0000-1D00-000006000000}" name="Predikat" dataDxfId="56">
      <calculatedColumnFormula>VLOOKUP(Table31[[#This Row],[NIM]],DbsMunaqis[],15)</calculatedColumnFormula>
    </tableColumn>
    <tableColumn id="10" xr3:uid="{00000000-0010-0000-1D00-00000A000000}" name="KdJurusan" dataDxfId="55">
      <calculatedColumnFormula>VLOOKUP(Table31[[#This Row],[NIM]],DbsMunaqis[],6)</calculatedColumnFormula>
    </tableColumn>
    <tableColumn id="7" xr3:uid="{00000000-0010-0000-1D00-000007000000}" name="Jurusan" dataDxfId="54">
      <calculatedColumnFormula>VLOOKUP(Table31[[#This Row],[KdJurusan]],TblJurusan[],2)</calculatedColumnFormula>
    </tableColumn>
    <tableColumn id="11" xr3:uid="{00000000-0010-0000-1D00-00000B000000}" name="KdProdi" dataDxfId="53">
      <calculatedColumnFormula>VLOOKUP(Table31[[#This Row],[NIM]],DbsMunaqis[],7)</calculatedColumnFormula>
    </tableColumn>
    <tableColumn id="8" xr3:uid="{00000000-0010-0000-1D00-000008000000}" name="Prodi" dataDxfId="52">
      <calculatedColumnFormula>VLOOKUP(Table31[[#This Row],[KdProdi]],TblProdi[],2)</calculatedColumnFormula>
    </tableColumn>
    <tableColumn id="12" xr3:uid="{00000000-0010-0000-1D00-00000C000000}" name="TglYudi" dataDxfId="51">
      <calculatedColumnFormula>TEXT(VLOOKUP(Table31[[#This Row],[NIM]],DbsMunaqis[],16),"yyyy-mm-dd")</calculatedColumnFormula>
    </tableColumn>
    <tableColumn id="9" xr3:uid="{00000000-0010-0000-1D00-000009000000}" name="Judul" dataDxfId="50">
      <calculatedColumnFormula>VLOOKUP(Table31[[#This Row],[NIM]],DbsMunaqis[],18)</calculatedColumnFormula>
    </tableColumn>
  </tableColumns>
  <tableStyleInfo name="TableStyleMedium15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E000000}" name="tbl_rekap" displayName="tbl_rekap" ref="A7:M100" totalsRowShown="0" headerRowDxfId="49" dataDxfId="47" headerRowBorderDxfId="48" tableBorderDxfId="46">
  <autoFilter ref="A7:M100" xr:uid="{00000000-0009-0000-0100-00001D000000}"/>
  <sortState xmlns:xlrd2="http://schemas.microsoft.com/office/spreadsheetml/2017/richdata2" ref="A8:M100">
    <sortCondition ref="B7:B100"/>
  </sortState>
  <tableColumns count="13">
    <tableColumn id="1" xr3:uid="{00000000-0010-0000-1E00-000001000000}" name="1" dataDxfId="45"/>
    <tableColumn id="2" xr3:uid="{00000000-0010-0000-1E00-000002000000}" name="2" dataDxfId="44"/>
    <tableColumn id="3" xr3:uid="{00000000-0010-0000-1E00-000003000000}" name="3" dataDxfId="43">
      <calculatedColumnFormula>VLOOKUP(tbl_rekap[[#This Row],[2]],ListPP[],2)</calculatedColumnFormula>
    </tableColumn>
    <tableColumn id="4" xr3:uid="{00000000-0010-0000-1E00-000004000000}" name="4" dataDxfId="42">
      <calculatedColumnFormula>COUNTIF(DbsMunaqis[KdPP1],tbl_rekap[[#This Row],[2]])</calculatedColumnFormula>
    </tableColumn>
    <tableColumn id="5" xr3:uid="{00000000-0010-0000-1E00-000005000000}" name="5" dataDxfId="41">
      <calculatedColumnFormula>COUNTIFS(DbsMunaqis[KdPP1],tbl_rekap[[#This Row],[2]],DbsMunaqis[KehadiranPP1],1)</calculatedColumnFormula>
    </tableColumn>
    <tableColumn id="6" xr3:uid="{00000000-0010-0000-1E00-000006000000}" name="6" dataDxfId="40">
      <calculatedColumnFormula>COUNTIF(DbsMunaqis[KdPP2],tbl_rekap[[#This Row],[2]])</calculatedColumnFormula>
    </tableColumn>
    <tableColumn id="7" xr3:uid="{00000000-0010-0000-1E00-000007000000}" name="7" dataDxfId="39">
      <calculatedColumnFormula>COUNTIFS(DbsMunaqis[KdPP2],tbl_rekap[[#This Row],[2]],DbsMunaqis[KehadiranPP2],1)</calculatedColumnFormula>
    </tableColumn>
    <tableColumn id="8" xr3:uid="{00000000-0010-0000-1E00-000008000000}" name="8" dataDxfId="38">
      <calculatedColumnFormula>COUNTIF(DbsMunaqis[KdPP3],tbl_rekap[[#This Row],[2]])</calculatedColumnFormula>
    </tableColumn>
    <tableColumn id="9" xr3:uid="{00000000-0010-0000-1E00-000009000000}" name="9" dataDxfId="37">
      <calculatedColumnFormula>COUNTIFS(DbsMunaqis[KdPP3],tbl_rekap[[#This Row],[2]],DbsMunaqis[KehadiranPP3],1)</calculatedColumnFormula>
    </tableColumn>
    <tableColumn id="10" xr3:uid="{00000000-0010-0000-1E00-00000A000000}" name="10" dataDxfId="36">
      <calculatedColumnFormula>COUNTIF(DbsMunaqis[KdPP4],tbl_rekap[[#This Row],[2]])</calculatedColumnFormula>
    </tableColumn>
    <tableColumn id="11" xr3:uid="{00000000-0010-0000-1E00-00000B000000}" name="11" dataDxfId="35">
      <calculatedColumnFormula>COUNTIFS(DbsMunaqis[KdPP4],tbl_rekap[[#This Row],[2]],DbsMunaqis[KehadiranPP4],1)</calculatedColumnFormula>
    </tableColumn>
    <tableColumn id="12" xr3:uid="{00000000-0010-0000-1E00-00000C000000}" name="12" dataDxfId="34">
      <calculatedColumnFormula>tbl_rekap[[#This Row],[4]]+tbl_rekap[[#This Row],[6]]+tbl_rekap[[#This Row],[8]]+tbl_rekap[[#This Row],[10]]</calculatedColumnFormula>
    </tableColumn>
    <tableColumn id="13" xr3:uid="{00000000-0010-0000-1E00-00000D000000}" name="13" dataDxfId="33">
      <calculatedColumnFormula>tbl_rekap[[#This Row],[5]]+tbl_rekap[[#This Row],[7]]+tbl_rekap[[#This Row],[9]]+tbl_rekap[[#This Row],[11]]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Jurusan" displayName="TblJurusan" ref="A1:D2" totalsRowShown="0">
  <autoFilter ref="A1:D2" xr:uid="{00000000-0009-0000-0100-000004000000}"/>
  <sortState xmlns:xlrd2="http://schemas.microsoft.com/office/spreadsheetml/2017/richdata2" ref="A2:D2">
    <sortCondition ref="A1:A2"/>
  </sortState>
  <tableColumns count="4">
    <tableColumn id="1" xr3:uid="{00000000-0010-0000-0300-000001000000}" name="KdJurusan"/>
    <tableColumn id="2" xr3:uid="{00000000-0010-0000-0300-000002000000}" name="NmJurusan"/>
    <tableColumn id="3" xr3:uid="{00000000-0010-0000-0300-000003000000}" name="Kajur"/>
    <tableColumn id="4" xr3:uid="{00000000-0010-0000-0300-000004000000}" name="NIP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F000000}" name="Table33" displayName="Table33" ref="A1:H81" totalsRowCount="1" headerRowDxfId="32" headerRowCellStyle="Normal 3">
  <autoFilter ref="A1:H80" xr:uid="{00000000-0009-0000-0100-000021000000}"/>
  <sortState xmlns:xlrd2="http://schemas.microsoft.com/office/spreadsheetml/2017/richdata2" ref="A2:H80">
    <sortCondition ref="A1:A80"/>
  </sortState>
  <tableColumns count="8">
    <tableColumn id="1" xr3:uid="{00000000-0010-0000-1F00-000001000000}" name="No" totalsRowDxfId="31"/>
    <tableColumn id="2" xr3:uid="{00000000-0010-0000-1F00-000002000000}" name="Kode" dataDxfId="30" totalsRowDxfId="29"/>
    <tableColumn id="3" xr3:uid="{00000000-0010-0000-1F00-000003000000}" name="Nama Dosen" totalsRowDxfId="28">
      <calculatedColumnFormula>VLOOKUP(B2,ListPP[],2)</calculatedColumnFormula>
    </tableColumn>
    <tableColumn id="4" xr3:uid="{00000000-0010-0000-1F00-000004000000}" name="Pembimbing 1" totalsRowFunction="custom" dataDxfId="27" totalsRowDxfId="26">
      <totalsRowFormula>SUM(Table33[Pembimbing 1])</totalsRowFormula>
    </tableColumn>
    <tableColumn id="5" xr3:uid="{00000000-0010-0000-1F00-000005000000}" name="Pembimbing 2" totalsRowFunction="custom" dataDxfId="25" totalsRowDxfId="24">
      <totalsRowFormula>SUM(Table33[Pembimbing 2])</totalsRowFormula>
    </tableColumn>
    <tableColumn id="6" xr3:uid="{00000000-0010-0000-1F00-000006000000}" name="Pendamping" totalsRowFunction="custom" dataDxfId="23" totalsRowDxfId="22">
      <totalsRowFormula>SUM(Table33[Pendamping])</totalsRowFormula>
    </tableColumn>
    <tableColumn id="7" xr3:uid="{00000000-0010-0000-1F00-000007000000}" name="Penguji Utama" totalsRowFunction="custom" dataDxfId="21" totalsRowDxfId="20">
      <totalsRowFormula>SUM(Table33[Penguji Utama])</totalsRowFormula>
    </tableColumn>
    <tableColumn id="8" xr3:uid="{00000000-0010-0000-1F00-000008000000}" name="Jumlah" totalsRowFunction="custom" dataDxfId="19" totalsRowDxfId="18">
      <calculatedColumnFormula>SUM(Table33[[#This Row],[Pembimbing 1]:[Penguji Utama]])</calculatedColumnFormula>
      <totalsRowFormula>SUM(Table33[Jumlah])</totalsRowFormula>
    </tableColumn>
  </tableColumns>
  <tableStyleInfo name="TableStyleMedium15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0000000}" name="Table1639" displayName="Table1639" ref="A1:G329" totalsRowShown="0" headerRowDxfId="17" dataDxfId="16">
  <autoFilter ref="A1:G329" xr:uid="{00000000-0009-0000-0100-000026000000}"/>
  <sortState xmlns:xlrd2="http://schemas.microsoft.com/office/spreadsheetml/2017/richdata2" ref="A2:F52">
    <sortCondition ref="F1:F52"/>
  </sortState>
  <tableColumns count="7">
    <tableColumn id="1" xr3:uid="{00000000-0010-0000-2000-000001000000}" name="NO" dataDxfId="15"/>
    <tableColumn id="2" xr3:uid="{00000000-0010-0000-2000-000002000000}" name="NIM" dataDxfId="14"/>
    <tableColumn id="3" xr3:uid="{00000000-0010-0000-2000-000003000000}" name="NAMA" dataDxfId="13"/>
    <tableColumn id="4" xr3:uid="{00000000-0010-0000-2000-000004000000}" name="FAKULTAS" dataDxfId="12"/>
    <tableColumn id="5" xr3:uid="{00000000-0010-0000-2000-000005000000}" name="PRODI" dataDxfId="11"/>
    <tableColumn id="6" xr3:uid="{00000000-0010-0000-2000-000006000000}" name="Column1" dataDxfId="10"/>
    <tableColumn id="7" xr3:uid="{00000000-0010-0000-2000-000007000000}" name="NoUrut" dataDxfId="9"/>
  </tableColumns>
  <tableStyleInfo name="TableStyleMedium15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21000000}" name="Table16" displayName="Table16" ref="A1:G52" totalsRowShown="0" headerRowDxfId="8" dataDxfId="7">
  <autoFilter ref="A1:G52" xr:uid="{00000000-0009-0000-0100-000010000000}"/>
  <sortState xmlns:xlrd2="http://schemas.microsoft.com/office/spreadsheetml/2017/richdata2" ref="A2:F52">
    <sortCondition ref="F1:F52"/>
  </sortState>
  <tableColumns count="7">
    <tableColumn id="1" xr3:uid="{00000000-0010-0000-2100-000001000000}" name="NO" dataDxfId="6"/>
    <tableColumn id="2" xr3:uid="{00000000-0010-0000-2100-000002000000}" name="NIM" dataDxfId="5"/>
    <tableColumn id="3" xr3:uid="{00000000-0010-0000-2100-000003000000}" name="NAMA" dataDxfId="4"/>
    <tableColumn id="4" xr3:uid="{00000000-0010-0000-2100-000004000000}" name="JURUSAN " dataDxfId="3"/>
    <tableColumn id="5" xr3:uid="{00000000-0010-0000-2100-000005000000}" name="PRODI" dataDxfId="2"/>
    <tableColumn id="6" xr3:uid="{00000000-0010-0000-2100-000006000000}" name="Column1" dataDxfId="1"/>
    <tableColumn id="7" xr3:uid="{00000000-0010-0000-2100-000007000000}" name="NoUrut" dataDxfId="0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Prodi" displayName="TblProdi" ref="F1:H9" totalsRowShown="0">
  <autoFilter ref="F1:H9" xr:uid="{00000000-0009-0000-0100-000005000000}"/>
  <sortState xmlns:xlrd2="http://schemas.microsoft.com/office/spreadsheetml/2017/richdata2" ref="F2:H9">
    <sortCondition ref="F1:F9"/>
  </sortState>
  <tableColumns count="3">
    <tableColumn id="1" xr3:uid="{00000000-0010-0000-0400-000001000000}" name="KdProdi"/>
    <tableColumn id="2" xr3:uid="{00000000-0010-0000-0400-000002000000}" name="NmProdi"/>
    <tableColumn id="3" xr3:uid="{00000000-0010-0000-0400-000003000000}" name="Gel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5000000}" name="Yudicium24" displayName="Yudicium24" ref="A8:K294" totalsRowShown="0" headerRowDxfId="307" dataDxfId="305" headerRowBorderDxfId="306" tableBorderDxfId="304">
  <autoFilter ref="A8:K294" xr:uid="{00000000-0009-0000-0100-000017000000}">
    <filterColumn colId="5">
      <filters>
        <filter val="1"/>
      </filters>
    </filterColumn>
  </autoFilter>
  <sortState xmlns:xlrd2="http://schemas.microsoft.com/office/spreadsheetml/2017/richdata2" ref="A2:J287">
    <sortCondition ref="A1:A287"/>
  </sortState>
  <tableColumns count="11">
    <tableColumn id="1" xr3:uid="{00000000-0010-0000-0500-000001000000}" name="NO" dataDxfId="303"/>
    <tableColumn id="10" xr3:uid="{00000000-0010-0000-0500-00000A000000}" name="NO2" dataDxfId="302"/>
    <tableColumn id="2" xr3:uid="{00000000-0010-0000-0500-000002000000}" name="NIM" dataDxfId="301"/>
    <tableColumn id="3" xr3:uid="{00000000-0010-0000-0500-000003000000}" name="NAMA" dataDxfId="300">
      <calculatedColumnFormula>VLOOKUP(Yudicium24[[#This Row],[NIM]],DbsMunaqis[#Data],5)</calculatedColumnFormula>
    </tableColumn>
    <tableColumn id="11" xr3:uid="{00000000-0010-0000-0500-00000B000000}" name="TTL" dataDxfId="299">
      <calculatedColumnFormula>VLOOKUP(Yudicium24[[#This Row],[NIM]],DbsMunaqis[],9) &amp; ", " &amp; VLOOKUP(Yudicium24[[#This Row],[NIM]],DbsMunaqis[],10)</calculatedColumnFormula>
    </tableColumn>
    <tableColumn id="9" xr3:uid="{00000000-0010-0000-0500-000009000000}" name="Kode Jrs" dataDxfId="298"/>
    <tableColumn id="4" xr3:uid="{00000000-0010-0000-0500-000004000000}" name="JURUSAN " dataDxfId="297">
      <calculatedColumnFormula>VLOOKUP(VLOOKUP(Yudicium24[[#This Row],[NIM]],DbsMunaqis[],6),TblJurusan[],2)</calculatedColumnFormula>
    </tableColumn>
    <tableColumn id="5" xr3:uid="{00000000-0010-0000-0500-000005000000}" name="PRODI" dataDxfId="296">
      <calculatedColumnFormula>VLOOKUP(VLOOKUP(Yudicium24[[#This Row],[NIM]],DbsMunaqis[],7),TblProdi[],2)</calculatedColumnFormula>
    </tableColumn>
    <tableColumn id="6" xr3:uid="{00000000-0010-0000-0500-000006000000}" name="IPK" dataDxfId="295">
      <calculatedColumnFormula>VLOOKUP(Yudicium24[[#This Row],[NIM]],DbsMunaqis[#Data],14)</calculatedColumnFormula>
    </tableColumn>
    <tableColumn id="7" xr3:uid="{00000000-0010-0000-0500-000007000000}" name="PREDIKAT" dataDxfId="294">
      <calculatedColumnFormula>VLOOKUP(Yudicium24[[#This Row],[NIM]],DbsMunaqis[#Data],15)</calculatedColumnFormula>
    </tableColumn>
    <tableColumn id="8" xr3:uid="{00000000-0010-0000-0500-000008000000}" name="TGL YUDISIUM" dataDxfId="293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6000000}" name="Yudicium" displayName="Yudicium" ref="A8:I294" totalsRowShown="0" headerRowDxfId="292" dataDxfId="290" headerRowBorderDxfId="291" tableBorderDxfId="289">
  <autoFilter ref="A8:I294" xr:uid="{00000000-0009-0000-0100-000016000000}"/>
  <sortState xmlns:xlrd2="http://schemas.microsoft.com/office/spreadsheetml/2017/richdata2" ref="A9:I294">
    <sortCondition ref="A8:A294"/>
  </sortState>
  <tableColumns count="9">
    <tableColumn id="1" xr3:uid="{00000000-0010-0000-0600-000001000000}" name="NO" dataDxfId="288"/>
    <tableColumn id="2" xr3:uid="{00000000-0010-0000-0600-000002000000}" name="NIM" dataDxfId="287"/>
    <tableColumn id="3" xr3:uid="{00000000-0010-0000-0600-000003000000}" name="NAMA" dataDxfId="286">
      <calculatedColumnFormula>VLOOKUP(Yudicium[[#This Row],[NIM]],DbsMunaqis[#Data],5)</calculatedColumnFormula>
    </tableColumn>
    <tableColumn id="9" xr3:uid="{00000000-0010-0000-0600-000009000000}" name="Kode Jrs" dataDxfId="285"/>
    <tableColumn id="4" xr3:uid="{00000000-0010-0000-0600-000004000000}" name="JURUSAN " dataDxfId="284">
      <calculatedColumnFormula>VLOOKUP(VLOOKUP(Yudicium[[#This Row],[NIM]],DbsMunaqis[],6),TblJurusan[],2)</calculatedColumnFormula>
    </tableColumn>
    <tableColumn id="5" xr3:uid="{00000000-0010-0000-0600-000005000000}" name="PRODI" dataDxfId="283">
      <calculatedColumnFormula>VLOOKUP(VLOOKUP(Yudicium[[#This Row],[NIM]],DbsMunaqis[],7),TblProdi[],2)</calculatedColumnFormula>
    </tableColumn>
    <tableColumn id="6" xr3:uid="{00000000-0010-0000-0600-000006000000}" name="IPK" dataDxfId="282">
      <calculatedColumnFormula>VLOOKUP(Yudicium[[#This Row],[NIM]],DbsMunaqis[#Data],14)</calculatedColumnFormula>
    </tableColumn>
    <tableColumn id="7" xr3:uid="{00000000-0010-0000-0600-000007000000}" name="PREDIKAT KELULUSAN" dataDxfId="281">
      <calculatedColumnFormula>VLOOKUP(Yudicium[[#This Row],[NIM]],DbsMunaqis[#Data],15)</calculatedColumnFormula>
    </tableColumn>
    <tableColumn id="8" xr3:uid="{00000000-0010-0000-0600-000008000000}" name="TGL YUDISIUM" dataDxfId="280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7000000}" name="SlideShow" displayName="SlideShow" ref="A1:I287" totalsRowShown="0" headerRowDxfId="279" headerRowBorderDxfId="278" tableBorderDxfId="277" totalsRowBorderDxfId="276">
  <autoFilter ref="A1:I287" xr:uid="{00000000-0009-0000-0100-000019000000}"/>
  <tableColumns count="9">
    <tableColumn id="1" xr3:uid="{00000000-0010-0000-0700-000001000000}" name="NO" dataDxfId="275"/>
    <tableColumn id="2" xr3:uid="{00000000-0010-0000-0700-000002000000}" name="NIM" dataDxfId="274"/>
    <tableColumn id="3" xr3:uid="{00000000-0010-0000-0700-000003000000}" name="NAMA" dataDxfId="273">
      <calculatedColumnFormula>VLOOKUP(SlideShow[[#This Row],[NIM]],DbsMunaqis[#Data],5)</calculatedColumnFormula>
    </tableColumn>
    <tableColumn id="9" xr3:uid="{00000000-0010-0000-0700-000009000000}" name="TTL" dataDxfId="272">
      <calculatedColumnFormula>VLOOKUP(SlideShow[[#This Row],[NIM]],DbsMunaqis[],9) &amp; ", " &amp; VLOOKUP(SlideShow[[#This Row],[NIM]],DbsMunaqis[],10)</calculatedColumnFormula>
    </tableColumn>
    <tableColumn id="4" xr3:uid="{00000000-0010-0000-0700-000004000000}" name="Kode Jrs" dataDxfId="271"/>
    <tableColumn id="5" xr3:uid="{00000000-0010-0000-0700-000005000000}" name="JURUSAN " dataDxfId="270">
      <calculatedColumnFormula>VLOOKUP(VLOOKUP(SlideShow[[#This Row],[NIM]],DbsMunaqis[],6),TblJurusan[],2)</calculatedColumnFormula>
    </tableColumn>
    <tableColumn id="6" xr3:uid="{00000000-0010-0000-0700-000006000000}" name="PRODI" dataDxfId="269">
      <calculatedColumnFormula>VLOOKUP(VLOOKUP(SlideShow[[#This Row],[NIM]],DbsMunaqis[],7),TblProdi[],2)</calculatedColumnFormula>
    </tableColumn>
    <tableColumn id="7" xr3:uid="{00000000-0010-0000-0700-000007000000}" name="IPK" dataDxfId="268">
      <calculatedColumnFormula>VLOOKUP(SlideShow[[#This Row],[NIM]],DbsMunaqis[#Data],14)</calculatedColumnFormula>
    </tableColumn>
    <tableColumn id="8" xr3:uid="{00000000-0010-0000-0700-000008000000}" name="PREDIKAT" dataDxfId="267">
      <calculatedColumnFormula>VLOOKUP(SlideShow[[#This Row],[NIM]],DbsMunaqis[#Data],15)</calculatedColumnFormula>
    </tableColumn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8000000}" name="Table1735" displayName="Table1735" ref="A7:E93" totalsRowCount="1" headerRowDxfId="266" dataDxfId="265" totalsRowDxfId="264">
  <autoFilter ref="A7:E92" xr:uid="{00000000-0009-0000-0100-000022000000}"/>
  <sortState xmlns:xlrd2="http://schemas.microsoft.com/office/spreadsheetml/2017/richdata2" ref="A8:G70">
    <sortCondition ref="B7:B70"/>
  </sortState>
  <tableColumns count="5">
    <tableColumn id="1" xr3:uid="{00000000-0010-0000-0800-000001000000}" name="1" dataDxfId="263" totalsRowDxfId="262"/>
    <tableColumn id="2" xr3:uid="{00000000-0010-0000-0800-000002000000}" name="2" dataDxfId="261" totalsRowDxfId="260"/>
    <tableColumn id="3" xr3:uid="{00000000-0010-0000-0800-000003000000}" name="3" totalsRowLabel="Jumlah" dataDxfId="259" totalsRowDxfId="258">
      <calculatedColumnFormula>VLOOKUP(B8,ListPP[],2)</calculatedColumnFormula>
    </tableColumn>
    <tableColumn id="4" xr3:uid="{00000000-0010-0000-0800-000004000000}" name="4" totalsRowFunction="custom" dataDxfId="257" totalsRowDxfId="256">
      <calculatedColumnFormula>COUNTIFS(#REF!,$D$6,#REF!,$B8,#REF!,"&gt;0")</calculatedColumnFormula>
      <totalsRowFormula>SUM(Table1735[4])</totalsRowFormula>
    </tableColumn>
    <tableColumn id="5" xr3:uid="{00000000-0010-0000-0800-000005000000}" name="5" totalsRowFunction="custom" dataDxfId="255" totalsRowDxfId="254">
      <calculatedColumnFormula>COUNTIFS(#REF!,$E$6,#REF!,$B8,#REF!,"&gt;0")</calculatedColumnFormula>
      <totalsRowFormula>SUM(Table1735[5])</totalsRowFormula>
    </tableColumn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A000000}" name="Table24" displayName="Table24" ref="A7:K15" totalsRowShown="0" headerRowDxfId="253" dataDxfId="252">
  <autoFilter ref="A7:K15" xr:uid="{00000000-0009-0000-0100-000018000000}"/>
  <tableColumns count="11">
    <tableColumn id="1" xr3:uid="{00000000-0010-0000-0A00-000001000000}" name="1" dataDxfId="251"/>
    <tableColumn id="2" xr3:uid="{00000000-0010-0000-0A00-000002000000}" name="2" dataDxfId="250"/>
    <tableColumn id="3" xr3:uid="{00000000-0010-0000-0A00-000003000000}" name="3" dataDxfId="249">
      <calculatedColumnFormula>VLOOKUP(B8,TblTahap[],2)</calculatedColumnFormula>
    </tableColumn>
    <tableColumn id="5" xr3:uid="{00000000-0010-0000-0A00-000005000000}" name="5" dataDxfId="248">
      <calculatedColumnFormula>COUNTIFS(DbsMunaqis[Tahap],$B8,DbsMunaqis[KdProdi],D$6)</calculatedColumnFormula>
    </tableColumn>
    <tableColumn id="6" xr3:uid="{00000000-0010-0000-0A00-000006000000}" name="6" dataDxfId="247">
      <calculatedColumnFormula>COUNTIFS(DbsMunaqis[Tahap],$B8,DbsMunaqis[KdProdi],E$6)</calculatedColumnFormula>
    </tableColumn>
    <tableColumn id="7" xr3:uid="{00000000-0010-0000-0A00-000007000000}" name="7" dataDxfId="246">
      <calculatedColumnFormula>COUNTIFS(DbsMunaqis[Tahap],$B8,DbsMunaqis[KdProdi],F$6)</calculatedColumnFormula>
    </tableColumn>
    <tableColumn id="8" xr3:uid="{00000000-0010-0000-0A00-000008000000}" name="8" dataDxfId="245">
      <calculatedColumnFormula>COUNTIFS(DbsMunaqis[Tahap],$B8,DbsMunaqis[KdProdi],G$6)</calculatedColumnFormula>
    </tableColumn>
    <tableColumn id="9" xr3:uid="{00000000-0010-0000-0A00-000009000000}" name="9" dataDxfId="244">
      <calculatedColumnFormula>COUNTIFS(DbsMunaqis[Tahap],$B8,DbsMunaqis[KdProdi],H$6)</calculatedColumnFormula>
    </tableColumn>
    <tableColumn id="10" xr3:uid="{00000000-0010-0000-0A00-00000A000000}" name="10" dataDxfId="243">
      <calculatedColumnFormula>COUNTIFS(DbsMunaqis[Tahap],$B8,DbsMunaqis[KdProdi],I$6)</calculatedColumnFormula>
    </tableColumn>
    <tableColumn id="11" xr3:uid="{00000000-0010-0000-0A00-00000B000000}" name="11" dataDxfId="242">
      <calculatedColumnFormula>COUNTIFS(DbsMunaqis[Tahap],$B8,DbsMunaqis[KdProdi],J$6)</calculatedColumnFormula>
    </tableColumn>
    <tableColumn id="12" xr3:uid="{00000000-0010-0000-0A00-00000C000000}" name="12" dataDxfId="241">
      <calculatedColumnFormula>SUM(D8:J8)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P58"/>
  <sheetViews>
    <sheetView tabSelected="1" view="pageBreakPreview" zoomScale="110" zoomScaleNormal="106" zoomScaleSheetLayoutView="110" workbookViewId="0">
      <selection activeCell="E49" sqref="E49"/>
    </sheetView>
  </sheetViews>
  <sheetFormatPr defaultColWidth="9.21875" defaultRowHeight="14.4"/>
  <cols>
    <col min="1" max="1" width="12.77734375" style="263" customWidth="1"/>
    <col min="2" max="2" width="4.5546875" style="263" customWidth="1"/>
    <col min="3" max="3" width="6.21875" style="263" customWidth="1"/>
    <col min="4" max="4" width="14" style="263" customWidth="1"/>
    <col min="5" max="5" width="31" style="263" customWidth="1"/>
    <col min="6" max="6" width="9.44140625" style="263" customWidth="1"/>
    <col min="7" max="7" width="9.77734375" style="263" bestFit="1" customWidth="1"/>
    <col min="8" max="8" width="9.21875" style="263" customWidth="1"/>
    <col min="9" max="9" width="13.77734375" style="263" customWidth="1"/>
    <col min="10" max="10" width="18.21875" style="263" customWidth="1"/>
    <col min="11" max="11" width="76" style="263" customWidth="1"/>
    <col min="12" max="12" width="15.77734375" style="263" customWidth="1"/>
    <col min="13" max="13" width="7" style="263" customWidth="1"/>
    <col min="14" max="14" width="8" style="264" customWidth="1"/>
    <col min="15" max="15" width="18.21875" style="263" customWidth="1"/>
    <col min="16" max="16" width="18" style="265" customWidth="1"/>
    <col min="17" max="17" width="32.21875" style="263" customWidth="1"/>
    <col min="18" max="18" width="248" style="263" customWidth="1"/>
    <col min="19" max="22" width="8.77734375" style="263" customWidth="1"/>
    <col min="23" max="23" width="19.5546875" style="263" customWidth="1"/>
    <col min="24" max="25" width="9.21875" style="263" customWidth="1"/>
    <col min="26" max="26" width="23.77734375" style="263" customWidth="1"/>
    <col min="27" max="27" width="14.77734375" style="263" customWidth="1"/>
    <col min="28" max="28" width="18.77734375" style="263" customWidth="1"/>
    <col min="29" max="29" width="28" style="263" customWidth="1"/>
    <col min="30" max="30" width="7.5546875" style="263" customWidth="1"/>
    <col min="31" max="31" width="21.77734375" style="263" customWidth="1"/>
    <col min="32" max="32" width="9.21875" style="263" customWidth="1"/>
    <col min="33" max="33" width="19.77734375" style="263" customWidth="1"/>
    <col min="34" max="34" width="10.21875" style="263" customWidth="1"/>
    <col min="35" max="35" width="19.44140625" style="263" customWidth="1"/>
    <col min="36" max="36" width="7.77734375" style="263" customWidth="1"/>
    <col min="37" max="37" width="18.21875" style="263" customWidth="1"/>
    <col min="38" max="38" width="19.77734375" style="263" customWidth="1"/>
    <col min="39" max="39" width="14.77734375" style="263" customWidth="1"/>
    <col min="40" max="40" width="23.5546875" style="263" customWidth="1"/>
    <col min="41" max="41" width="22.21875" style="263" customWidth="1"/>
    <col min="42" max="42" width="44.5546875" style="263" customWidth="1"/>
    <col min="43" max="16384" width="9.21875" style="263"/>
  </cols>
  <sheetData>
    <row r="1" spans="1:42">
      <c r="A1" s="259" t="s">
        <v>9553</v>
      </c>
      <c r="B1" s="260" t="s">
        <v>9716</v>
      </c>
      <c r="C1" s="260" t="s">
        <v>9554</v>
      </c>
      <c r="D1" s="259" t="s">
        <v>9555</v>
      </c>
      <c r="E1" s="260" t="s">
        <v>9477</v>
      </c>
      <c r="F1" s="260" t="s">
        <v>9556</v>
      </c>
      <c r="G1" s="260" t="s">
        <v>9557</v>
      </c>
      <c r="H1" s="260" t="s">
        <v>9717</v>
      </c>
      <c r="I1" s="260" t="s">
        <v>9558</v>
      </c>
      <c r="J1" s="259" t="s">
        <v>9718</v>
      </c>
      <c r="K1" s="260" t="s">
        <v>9480</v>
      </c>
      <c r="L1" s="259" t="s">
        <v>9719</v>
      </c>
      <c r="M1" s="259" t="s">
        <v>9720</v>
      </c>
      <c r="N1" s="261" t="s">
        <v>9559</v>
      </c>
      <c r="O1" s="260" t="s">
        <v>9721</v>
      </c>
      <c r="P1" s="262" t="s">
        <v>9722</v>
      </c>
      <c r="Q1" s="259" t="s">
        <v>9723</v>
      </c>
      <c r="R1" s="260" t="s">
        <v>9724</v>
      </c>
      <c r="S1" s="260" t="s">
        <v>9725</v>
      </c>
      <c r="T1" s="260" t="s">
        <v>9726</v>
      </c>
      <c r="U1" s="260" t="s">
        <v>9727</v>
      </c>
      <c r="V1" s="260" t="s">
        <v>9728</v>
      </c>
      <c r="W1" s="259" t="s">
        <v>9729</v>
      </c>
      <c r="X1" s="260" t="s">
        <v>9730</v>
      </c>
      <c r="Y1" s="260" t="s">
        <v>9731</v>
      </c>
      <c r="Z1" s="260" t="s">
        <v>9560</v>
      </c>
      <c r="AA1" s="260" t="s">
        <v>9732</v>
      </c>
      <c r="AB1" s="283" t="s">
        <v>15975</v>
      </c>
      <c r="AC1" s="260" t="s">
        <v>9565</v>
      </c>
      <c r="AD1" s="260" t="s">
        <v>9733</v>
      </c>
      <c r="AE1" s="260" t="s">
        <v>9734</v>
      </c>
      <c r="AF1" s="260" t="s">
        <v>9735</v>
      </c>
      <c r="AG1" s="260" t="s">
        <v>9736</v>
      </c>
      <c r="AH1" s="260" t="s">
        <v>9737</v>
      </c>
      <c r="AI1" s="260" t="s">
        <v>9738</v>
      </c>
      <c r="AJ1" s="260" t="s">
        <v>9739</v>
      </c>
      <c r="AK1" s="260" t="s">
        <v>9740</v>
      </c>
      <c r="AL1" s="260" t="s">
        <v>9741</v>
      </c>
      <c r="AM1" s="260" t="s">
        <v>9742</v>
      </c>
      <c r="AN1" s="283" t="s">
        <v>15976</v>
      </c>
      <c r="AO1" s="260" t="s">
        <v>9714</v>
      </c>
      <c r="AP1" s="283" t="s">
        <v>15977</v>
      </c>
    </row>
    <row r="2" spans="1:42">
      <c r="A2" s="324" t="s">
        <v>16146</v>
      </c>
      <c r="B2" s="324"/>
      <c r="C2" s="324">
        <v>23</v>
      </c>
      <c r="D2" s="325">
        <v>44958</v>
      </c>
      <c r="E2" s="324" t="s">
        <v>16147</v>
      </c>
      <c r="F2" s="326">
        <v>2</v>
      </c>
      <c r="G2" s="326">
        <v>21</v>
      </c>
      <c r="H2" s="326" t="s">
        <v>16061</v>
      </c>
      <c r="I2" s="326" t="s">
        <v>74</v>
      </c>
      <c r="J2" s="327" t="s">
        <v>16148</v>
      </c>
      <c r="K2" s="326" t="s">
        <v>16149</v>
      </c>
      <c r="L2" s="326" t="s">
        <v>16150</v>
      </c>
      <c r="M2" s="326">
        <v>2</v>
      </c>
      <c r="N2" s="328">
        <v>3.3</v>
      </c>
      <c r="O2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2" s="334" t="s">
        <v>16151</v>
      </c>
      <c r="Q2" s="326" t="s">
        <v>16152</v>
      </c>
      <c r="R2" s="326" t="s">
        <v>16305</v>
      </c>
      <c r="S2" s="326" t="s">
        <v>9361</v>
      </c>
      <c r="T2" s="326" t="s">
        <v>9386</v>
      </c>
      <c r="U2" s="314" t="s">
        <v>9355</v>
      </c>
      <c r="V2" s="314" t="s">
        <v>9395</v>
      </c>
      <c r="W2" s="315" t="s">
        <v>16334</v>
      </c>
      <c r="X2" s="326">
        <v>505</v>
      </c>
      <c r="Y2" s="326">
        <v>506</v>
      </c>
      <c r="Z2" s="326" t="str">
        <f>VLOOKUP(DbsMunaqis[[#This Row],[KdProdi]],TblProdi[],3)</f>
        <v>Sarjana Hukum (S.H.)</v>
      </c>
      <c r="AA2" s="299" t="s">
        <v>16103</v>
      </c>
      <c r="AB2" s="326" t="str">
        <f>VLOOKUP(DbsMunaqis[[#This Row],[KdJurusan]],TblJurusan[#Data],2)</f>
        <v>Syariah dan Ilmu Hukum Islam</v>
      </c>
      <c r="AC2" s="326" t="str">
        <f>VLOOKUP(DbsMunaqis[[#This Row],[KdProdi]],TblProdi[#Data],2)</f>
        <v xml:space="preserve">Ahwal Syakhsiyah </v>
      </c>
      <c r="AD2" s="326"/>
      <c r="AE2" s="329" t="str">
        <f>VLOOKUP(DbsMunaqis[[#This Row],[KdPP1]],ListPP[#Data],2)</f>
        <v>Dr. Fikri, S.Ag., M.HI</v>
      </c>
      <c r="AF2" s="329"/>
      <c r="AG2" s="329" t="str">
        <f>VLOOKUP(DbsMunaqis[[#This Row],[KdPP2]],ListPP[#Data],2)</f>
        <v>Rustam Magun Pikahulan, S.HI., M.H.</v>
      </c>
      <c r="AH2" s="329"/>
      <c r="AI2" s="329" t="str">
        <f>VLOOKUP(DbsMunaqis[[#This Row],[KdPP3]],ListPP[#Data],2)</f>
        <v xml:space="preserve">Dr. Hj. Rusdaya Basri Lc., M.Ag </v>
      </c>
      <c r="AJ2" s="329"/>
      <c r="AK2" s="329" t="str">
        <f>VLOOKUP(DbsMunaqis[[#This Row],[KdPP4]],ListPP[#Data],2)</f>
        <v>Dr. Hj. Saidah, S.HI., M.H</v>
      </c>
      <c r="AL2" s="329" t="str">
        <f>TEXT(DbsMunaqis[[#This Row],[TglYudisium]],"dd mmmm yyyy")</f>
        <v>13 Februari 2023</v>
      </c>
      <c r="AM2" s="326">
        <f>IF(DbsMunaqis[[#This Row],[TglYudi]]="00 Januari 1900",0,1)</f>
        <v>1</v>
      </c>
      <c r="AN2" s="326" t="str">
        <f>VLOOKUP(DbsMunaqis[[#This Row],[KdJurusan]],TblJurusan[#Data],3)</f>
        <v>Dr. Rahmawati, M.Ag.</v>
      </c>
      <c r="AO2" s="326" t="str">
        <f>VLOOKUP(DbsMunaqis[[#This Row],[KdJurusan]],TblJurusan[#Data],4)</f>
        <v>19760901 200604 2 001</v>
      </c>
      <c r="AP2" s="326" t="str">
        <f>UPPER("Ketua Jurusan " &amp; VLOOKUP(DbsMunaqis[[#This Row],[KdJurusan]],TblJurusan[#Data],2))</f>
        <v>KETUA JURUSAN SYARIAH DAN ILMU HUKUM ISLAM</v>
      </c>
    </row>
    <row r="3" spans="1:42">
      <c r="A3" s="324" t="s">
        <v>16153</v>
      </c>
      <c r="B3" s="324"/>
      <c r="C3" s="324">
        <v>26</v>
      </c>
      <c r="D3" s="325">
        <v>44964</v>
      </c>
      <c r="E3" s="324" t="s">
        <v>4631</v>
      </c>
      <c r="F3" s="326">
        <v>2</v>
      </c>
      <c r="G3" s="330">
        <v>21</v>
      </c>
      <c r="H3" s="330" t="s">
        <v>16063</v>
      </c>
      <c r="I3" s="330" t="s">
        <v>16154</v>
      </c>
      <c r="J3" s="332" t="s">
        <v>16155</v>
      </c>
      <c r="K3" s="330" t="s">
        <v>16156</v>
      </c>
      <c r="L3" s="330" t="s">
        <v>16157</v>
      </c>
      <c r="M3" s="330">
        <v>1</v>
      </c>
      <c r="N3" s="333">
        <v>3.16</v>
      </c>
      <c r="O3" s="330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3" s="334" t="s">
        <v>16151</v>
      </c>
      <c r="Q3" s="330" t="s">
        <v>16158</v>
      </c>
      <c r="R3" s="330" t="s">
        <v>16306</v>
      </c>
      <c r="S3" s="330" t="s">
        <v>15981</v>
      </c>
      <c r="T3" s="330" t="s">
        <v>9361</v>
      </c>
      <c r="U3" s="299" t="s">
        <v>9355</v>
      </c>
      <c r="V3" s="299" t="s">
        <v>6</v>
      </c>
      <c r="W3" s="313" t="s">
        <v>16335</v>
      </c>
      <c r="X3" s="330">
        <v>628</v>
      </c>
      <c r="Y3" s="330">
        <v>629</v>
      </c>
      <c r="Z3" s="330" t="str">
        <f>VLOOKUP(DbsMunaqis[[#This Row],[KdProdi]],TblProdi[],3)</f>
        <v>Sarjana Hukum (S.H.)</v>
      </c>
      <c r="AA3" s="299" t="s">
        <v>16346</v>
      </c>
      <c r="AB3" s="330" t="str">
        <f>VLOOKUP(DbsMunaqis[[#This Row],[KdJurusan]],TblJurusan[#Data],2)</f>
        <v>Syariah dan Ilmu Hukum Islam</v>
      </c>
      <c r="AC3" s="330" t="str">
        <f>VLOOKUP(DbsMunaqis[[#This Row],[KdProdi]],TblProdi[#Data],2)</f>
        <v xml:space="preserve">Ahwal Syakhsiyah </v>
      </c>
      <c r="AD3" s="326"/>
      <c r="AE3" s="329" t="str">
        <f>VLOOKUP(DbsMunaqis[[#This Row],[KdPP1]],ListPP[#Data],2)</f>
        <v>Dr. H. Sudirman. L, M.H</v>
      </c>
      <c r="AF3" s="329"/>
      <c r="AG3" s="329" t="str">
        <f>VLOOKUP(DbsMunaqis[[#This Row],[KdPP2]],ListPP[#Data],2)</f>
        <v>Dr. Fikri, S.Ag., M.HI</v>
      </c>
      <c r="AH3" s="329"/>
      <c r="AI3" s="335" t="str">
        <f>VLOOKUP(DbsMunaqis[[#This Row],[KdPP3]],ListPP[#Data],2)</f>
        <v xml:space="preserve">Dr. Hj. Rusdaya Basri Lc., M.Ag </v>
      </c>
      <c r="AJ3" s="329"/>
      <c r="AK3" s="335" t="str">
        <f>VLOOKUP(DbsMunaqis[[#This Row],[KdPP4]],ListPP[#Data],2)</f>
        <v>Dr. Rahmawati, M.Ag.</v>
      </c>
      <c r="AL3" s="329" t="str">
        <f>TEXT(DbsMunaqis[[#This Row],[TglYudisium]],"dd mmmm yyyy")</f>
        <v>13 Februari 2023</v>
      </c>
      <c r="AM3" s="326">
        <f>IF(DbsMunaqis[[#This Row],[TglYudi]]="00 Januari 1900",0,1)</f>
        <v>1</v>
      </c>
      <c r="AN3" s="330" t="str">
        <f>VLOOKUP(DbsMunaqis[[#This Row],[KdJurusan]],TblJurusan[#Data],3)</f>
        <v>Dr. Rahmawati, M.Ag.</v>
      </c>
      <c r="AO3" s="330" t="str">
        <f>VLOOKUP(DbsMunaqis[[#This Row],[KdJurusan]],TblJurusan[#Data],4)</f>
        <v>19760901 200604 2 001</v>
      </c>
      <c r="AP3" s="330" t="str">
        <f>UPPER("Ketua Jurusan " &amp; VLOOKUP(DbsMunaqis[[#This Row],[KdJurusan]],TblJurusan[#Data],2))</f>
        <v>KETUA JURUSAN SYARIAH DAN ILMU HUKUM ISLAM</v>
      </c>
    </row>
    <row r="4" spans="1:42">
      <c r="A4" s="324" t="s">
        <v>16159</v>
      </c>
      <c r="B4" s="324"/>
      <c r="C4" s="324">
        <v>25</v>
      </c>
      <c r="D4" s="325">
        <v>44964</v>
      </c>
      <c r="E4" s="324" t="s">
        <v>16160</v>
      </c>
      <c r="F4" s="326">
        <v>2</v>
      </c>
      <c r="G4" s="326">
        <v>21</v>
      </c>
      <c r="H4" s="326" t="s">
        <v>16061</v>
      </c>
      <c r="I4" s="326" t="s">
        <v>20</v>
      </c>
      <c r="J4" s="327" t="s">
        <v>16161</v>
      </c>
      <c r="K4" s="326" t="s">
        <v>16162</v>
      </c>
      <c r="L4" s="326" t="s">
        <v>16163</v>
      </c>
      <c r="M4" s="326">
        <v>2</v>
      </c>
      <c r="N4" s="328">
        <v>3.26</v>
      </c>
      <c r="O4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4" s="334" t="s">
        <v>16151</v>
      </c>
      <c r="Q4" s="326" t="s">
        <v>16164</v>
      </c>
      <c r="R4" s="326" t="s">
        <v>16307</v>
      </c>
      <c r="S4" s="326" t="s">
        <v>9350</v>
      </c>
      <c r="T4" s="326" t="s">
        <v>9366</v>
      </c>
      <c r="U4" s="314" t="s">
        <v>9355</v>
      </c>
      <c r="V4" s="314" t="s">
        <v>9395</v>
      </c>
      <c r="W4" s="315" t="s">
        <v>16335</v>
      </c>
      <c r="X4" s="326">
        <v>593</v>
      </c>
      <c r="Y4" s="326">
        <v>594</v>
      </c>
      <c r="Z4" s="326" t="str">
        <f>VLOOKUP(DbsMunaqis[[#This Row],[KdProdi]],TblProdi[],3)</f>
        <v>Sarjana Hukum (S.H.)</v>
      </c>
      <c r="AA4" s="314" t="s">
        <v>16103</v>
      </c>
      <c r="AB4" s="326" t="str">
        <f>VLOOKUP(DbsMunaqis[[#This Row],[KdJurusan]],TblJurusan[#Data],2)</f>
        <v>Syariah dan Ilmu Hukum Islam</v>
      </c>
      <c r="AC4" s="326" t="str">
        <f>VLOOKUP(DbsMunaqis[[#This Row],[KdProdi]],TblProdi[#Data],2)</f>
        <v xml:space="preserve">Ahwal Syakhsiyah </v>
      </c>
      <c r="AD4" s="326"/>
      <c r="AE4" s="329" t="str">
        <f>VLOOKUP(DbsMunaqis[[#This Row],[KdPP1]],ListPP[#Data],2)</f>
        <v>Dr. H. Mahsyar, M.Ag</v>
      </c>
      <c r="AF4" s="329"/>
      <c r="AG4" s="329" t="str">
        <f>VLOOKUP(DbsMunaqis[[#This Row],[KdPP2]],ListPP[#Data],2)</f>
        <v>Hj. Sunuwati, Lc., M.HI</v>
      </c>
      <c r="AH4" s="329"/>
      <c r="AI4" s="329" t="str">
        <f>VLOOKUP(DbsMunaqis[[#This Row],[KdPP3]],ListPP[#Data],2)</f>
        <v xml:space="preserve">Dr. Hj. Rusdaya Basri Lc., M.Ag </v>
      </c>
      <c r="AJ4" s="329"/>
      <c r="AK4" s="329" t="str">
        <f>VLOOKUP(DbsMunaqis[[#This Row],[KdPP4]],ListPP[#Data],2)</f>
        <v>Dr. Hj. Saidah, S.HI., M.H</v>
      </c>
      <c r="AL4" s="329" t="str">
        <f>TEXT(DbsMunaqis[[#This Row],[TglYudisium]],"dd mmmm yyyy")</f>
        <v>13 Februari 2023</v>
      </c>
      <c r="AM4" s="326">
        <f>IF(DbsMunaqis[[#This Row],[TglYudi]]="00 Januari 1900",0,1)</f>
        <v>1</v>
      </c>
      <c r="AN4" s="326" t="str">
        <f>VLOOKUP(DbsMunaqis[[#This Row],[KdJurusan]],TblJurusan[#Data],3)</f>
        <v>Dr. Rahmawati, M.Ag.</v>
      </c>
      <c r="AO4" s="326" t="str">
        <f>VLOOKUP(DbsMunaqis[[#This Row],[KdJurusan]],TblJurusan[#Data],4)</f>
        <v>19760901 200604 2 001</v>
      </c>
      <c r="AP4" s="326" t="str">
        <f>UPPER("Ketua Jurusan " &amp; VLOOKUP(DbsMunaqis[[#This Row],[KdJurusan]],TblJurusan[#Data],2))</f>
        <v>KETUA JURUSAN SYARIAH DAN ILMU HUKUM ISLAM</v>
      </c>
    </row>
    <row r="5" spans="1:42">
      <c r="A5" s="324" t="s">
        <v>16165</v>
      </c>
      <c r="B5" s="324"/>
      <c r="C5" s="324">
        <v>25</v>
      </c>
      <c r="D5" s="325">
        <v>44963</v>
      </c>
      <c r="E5" s="324" t="s">
        <v>3967</v>
      </c>
      <c r="F5" s="326">
        <v>2</v>
      </c>
      <c r="G5" s="330">
        <v>21</v>
      </c>
      <c r="H5" s="330" t="s">
        <v>16063</v>
      </c>
      <c r="I5" s="330" t="s">
        <v>7024</v>
      </c>
      <c r="J5" s="332" t="s">
        <v>16166</v>
      </c>
      <c r="K5" s="330" t="s">
        <v>16167</v>
      </c>
      <c r="L5" s="330" t="s">
        <v>16168</v>
      </c>
      <c r="M5" s="330">
        <v>1</v>
      </c>
      <c r="N5" s="333">
        <v>3.63</v>
      </c>
      <c r="O5" s="330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5" s="334" t="s">
        <v>16151</v>
      </c>
      <c r="Q5" s="330" t="s">
        <v>16164</v>
      </c>
      <c r="R5" s="330" t="s">
        <v>16308</v>
      </c>
      <c r="S5" s="330" t="s">
        <v>9355</v>
      </c>
      <c r="T5" s="330" t="s">
        <v>6</v>
      </c>
      <c r="U5" s="299" t="s">
        <v>9357</v>
      </c>
      <c r="V5" s="299" t="s">
        <v>9361</v>
      </c>
      <c r="W5" s="313" t="s">
        <v>16336</v>
      </c>
      <c r="X5" s="330">
        <v>575</v>
      </c>
      <c r="Y5" s="330">
        <v>576</v>
      </c>
      <c r="Z5" s="330" t="str">
        <f>VLOOKUP(DbsMunaqis[[#This Row],[KdProdi]],TblProdi[],3)</f>
        <v>Sarjana Hukum (S.H.)</v>
      </c>
      <c r="AA5" s="299" t="s">
        <v>16347</v>
      </c>
      <c r="AB5" s="330" t="str">
        <f>VLOOKUP(DbsMunaqis[[#This Row],[KdJurusan]],TblJurusan[#Data],2)</f>
        <v>Syariah dan Ilmu Hukum Islam</v>
      </c>
      <c r="AC5" s="330" t="str">
        <f>VLOOKUP(DbsMunaqis[[#This Row],[KdProdi]],TblProdi[#Data],2)</f>
        <v xml:space="preserve">Ahwal Syakhsiyah </v>
      </c>
      <c r="AD5" s="326"/>
      <c r="AE5" s="329" t="str">
        <f>VLOOKUP(DbsMunaqis[[#This Row],[KdPP1]],ListPP[#Data],2)</f>
        <v xml:space="preserve">Dr. Hj. Rusdaya Basri Lc., M.Ag </v>
      </c>
      <c r="AF5" s="329"/>
      <c r="AG5" s="329" t="str">
        <f>VLOOKUP(DbsMunaqis[[#This Row],[KdPP2]],ListPP[#Data],2)</f>
        <v>Dr. Rahmawati, M.Ag.</v>
      </c>
      <c r="AH5" s="329"/>
      <c r="AI5" s="335" t="str">
        <f>VLOOKUP(DbsMunaqis[[#This Row],[KdPP3]],ListPP[#Data],2)</f>
        <v xml:space="preserve">Budiman, M.HI </v>
      </c>
      <c r="AJ5" s="329"/>
      <c r="AK5" s="335" t="str">
        <f>VLOOKUP(DbsMunaqis[[#This Row],[KdPP4]],ListPP[#Data],2)</f>
        <v>Dr. Fikri, S.Ag., M.HI</v>
      </c>
      <c r="AL5" s="329" t="str">
        <f>TEXT(DbsMunaqis[[#This Row],[TglYudisium]],"dd mmmm yyyy")</f>
        <v>13 Februari 2023</v>
      </c>
      <c r="AM5" s="326">
        <f>IF(DbsMunaqis[[#This Row],[TglYudi]]="00 Januari 1900",0,1)</f>
        <v>1</v>
      </c>
      <c r="AN5" s="330" t="str">
        <f>VLOOKUP(DbsMunaqis[[#This Row],[KdJurusan]],TblJurusan[#Data],3)</f>
        <v>Dr. Rahmawati, M.Ag.</v>
      </c>
      <c r="AO5" s="330" t="str">
        <f>VLOOKUP(DbsMunaqis[[#This Row],[KdJurusan]],TblJurusan[#Data],4)</f>
        <v>19760901 200604 2 001</v>
      </c>
      <c r="AP5" s="330" t="str">
        <f>UPPER("Ketua Jurusan " &amp; VLOOKUP(DbsMunaqis[[#This Row],[KdJurusan]],TblJurusan[#Data],2))</f>
        <v>KETUA JURUSAN SYARIAH DAN ILMU HUKUM ISLAM</v>
      </c>
    </row>
    <row r="6" spans="1:42">
      <c r="A6" s="324" t="s">
        <v>16169</v>
      </c>
      <c r="B6" s="324"/>
      <c r="C6" s="324">
        <v>23</v>
      </c>
      <c r="D6" s="325">
        <v>44962</v>
      </c>
      <c r="E6" s="324" t="s">
        <v>16170</v>
      </c>
      <c r="F6" s="326">
        <v>2</v>
      </c>
      <c r="G6" s="326">
        <v>21</v>
      </c>
      <c r="H6" s="326" t="s">
        <v>16063</v>
      </c>
      <c r="I6" s="326" t="s">
        <v>16171</v>
      </c>
      <c r="J6" s="327" t="s">
        <v>16172</v>
      </c>
      <c r="K6" s="326" t="s">
        <v>16173</v>
      </c>
      <c r="L6" s="326" t="s">
        <v>16174</v>
      </c>
      <c r="M6" s="326">
        <v>2</v>
      </c>
      <c r="N6" s="328">
        <v>3.38</v>
      </c>
      <c r="O6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6" s="334" t="s">
        <v>16151</v>
      </c>
      <c r="Q6" s="326" t="s">
        <v>16152</v>
      </c>
      <c r="R6" s="326" t="s">
        <v>16309</v>
      </c>
      <c r="S6" s="326" t="s">
        <v>15102</v>
      </c>
      <c r="T6" s="326" t="s">
        <v>9409</v>
      </c>
      <c r="U6" s="314" t="s">
        <v>9355</v>
      </c>
      <c r="V6" s="314" t="s">
        <v>9361</v>
      </c>
      <c r="W6" s="315" t="s">
        <v>16334</v>
      </c>
      <c r="X6" s="326">
        <v>513</v>
      </c>
      <c r="Y6" s="326">
        <v>514</v>
      </c>
      <c r="Z6" s="326" t="str">
        <f>VLOOKUP(DbsMunaqis[[#This Row],[KdProdi]],TblProdi[],3)</f>
        <v>Sarjana Hukum (S.H.)</v>
      </c>
      <c r="AA6" s="314" t="s">
        <v>16051</v>
      </c>
      <c r="AB6" s="326" t="str">
        <f>VLOOKUP(DbsMunaqis[[#This Row],[KdJurusan]],TblJurusan[#Data],2)</f>
        <v>Syariah dan Ilmu Hukum Islam</v>
      </c>
      <c r="AC6" s="326" t="str">
        <f>VLOOKUP(DbsMunaqis[[#This Row],[KdProdi]],TblProdi[#Data],2)</f>
        <v xml:space="preserve">Ahwal Syakhsiyah </v>
      </c>
      <c r="AD6" s="326"/>
      <c r="AE6" s="329" t="str">
        <f>VLOOKUP(DbsMunaqis[[#This Row],[KdPP1]],ListPP[#Data],2)</f>
        <v>Drs. H. A. M. Anwar Z., M.A., M.Si.</v>
      </c>
      <c r="AF6" s="329"/>
      <c r="AG6" s="329" t="str">
        <f>VLOOKUP(DbsMunaqis[[#This Row],[KdPP2]],ListPP[#Data],2)</f>
        <v>Dr. Hannani, M.Ag.</v>
      </c>
      <c r="AH6" s="329"/>
      <c r="AI6" s="329" t="str">
        <f>VLOOKUP(DbsMunaqis[[#This Row],[KdPP3]],ListPP[#Data],2)</f>
        <v xml:space="preserve">Dr. Hj. Rusdaya Basri Lc., M.Ag </v>
      </c>
      <c r="AJ6" s="329"/>
      <c r="AK6" s="329" t="str">
        <f>VLOOKUP(DbsMunaqis[[#This Row],[KdPP4]],ListPP[#Data],2)</f>
        <v>Dr. Fikri, S.Ag., M.HI</v>
      </c>
      <c r="AL6" s="329" t="str">
        <f>TEXT(DbsMunaqis[[#This Row],[TglYudisium]],"dd mmmm yyyy")</f>
        <v>13 Februari 2023</v>
      </c>
      <c r="AM6" s="326">
        <f>IF(DbsMunaqis[[#This Row],[TglYudi]]="00 Januari 1900",0,1)</f>
        <v>1</v>
      </c>
      <c r="AN6" s="326" t="str">
        <f>VLOOKUP(DbsMunaqis[[#This Row],[KdJurusan]],TblJurusan[#Data],3)</f>
        <v>Dr. Rahmawati, M.Ag.</v>
      </c>
      <c r="AO6" s="326" t="str">
        <f>VLOOKUP(DbsMunaqis[[#This Row],[KdJurusan]],TblJurusan[#Data],4)</f>
        <v>19760901 200604 2 001</v>
      </c>
      <c r="AP6" s="326" t="str">
        <f>UPPER("Ketua Jurusan " &amp; VLOOKUP(DbsMunaqis[[#This Row],[KdJurusan]],TblJurusan[#Data],2))</f>
        <v>KETUA JURUSAN SYARIAH DAN ILMU HUKUM ISLAM</v>
      </c>
    </row>
    <row r="7" spans="1:42">
      <c r="A7" s="324" t="s">
        <v>16175</v>
      </c>
      <c r="B7" s="324"/>
      <c r="C7" s="324">
        <v>23</v>
      </c>
      <c r="D7" s="325">
        <v>44962</v>
      </c>
      <c r="E7" s="324" t="s">
        <v>859</v>
      </c>
      <c r="F7" s="326">
        <v>2</v>
      </c>
      <c r="G7" s="330">
        <v>21</v>
      </c>
      <c r="H7" s="330" t="s">
        <v>16063</v>
      </c>
      <c r="I7" s="330" t="s">
        <v>86</v>
      </c>
      <c r="J7" s="332" t="s">
        <v>16176</v>
      </c>
      <c r="K7" s="330" t="s">
        <v>16177</v>
      </c>
      <c r="L7" s="330" t="s">
        <v>16178</v>
      </c>
      <c r="M7" s="330">
        <v>2</v>
      </c>
      <c r="N7" s="333">
        <v>3.76</v>
      </c>
      <c r="O7" s="330" t="s">
        <v>9911</v>
      </c>
      <c r="P7" s="334" t="s">
        <v>16151</v>
      </c>
      <c r="Q7" s="330" t="s">
        <v>16152</v>
      </c>
      <c r="R7" s="330" t="s">
        <v>16310</v>
      </c>
      <c r="S7" s="330" t="s">
        <v>9357</v>
      </c>
      <c r="T7" s="330" t="s">
        <v>9361</v>
      </c>
      <c r="U7" s="299" t="s">
        <v>9395</v>
      </c>
      <c r="V7" s="299" t="s">
        <v>15103</v>
      </c>
      <c r="W7" s="313" t="s">
        <v>16337</v>
      </c>
      <c r="X7" s="330">
        <v>525</v>
      </c>
      <c r="Y7" s="330">
        <v>526</v>
      </c>
      <c r="Z7" s="330" t="str">
        <f>VLOOKUP(DbsMunaqis[[#This Row],[KdProdi]],TblProdi[],3)</f>
        <v>Sarjana Hukum (S.H.)</v>
      </c>
      <c r="AA7" s="299" t="s">
        <v>16030</v>
      </c>
      <c r="AB7" s="330" t="str">
        <f>VLOOKUP(DbsMunaqis[[#This Row],[KdJurusan]],TblJurusan[#Data],2)</f>
        <v>Syariah dan Ilmu Hukum Islam</v>
      </c>
      <c r="AC7" s="330" t="str">
        <f>VLOOKUP(DbsMunaqis[[#This Row],[KdProdi]],TblProdi[#Data],2)</f>
        <v xml:space="preserve">Ahwal Syakhsiyah </v>
      </c>
      <c r="AD7" s="326"/>
      <c r="AE7" s="329" t="str">
        <f>VLOOKUP(DbsMunaqis[[#This Row],[KdPP1]],ListPP[#Data],2)</f>
        <v xml:space="preserve">Budiman, M.HI </v>
      </c>
      <c r="AF7" s="329"/>
      <c r="AG7" s="329" t="str">
        <f>VLOOKUP(DbsMunaqis[[#This Row],[KdPP2]],ListPP[#Data],2)</f>
        <v>Dr. Fikri, S.Ag., M.HI</v>
      </c>
      <c r="AH7" s="329"/>
      <c r="AI7" s="335" t="str">
        <f>VLOOKUP(DbsMunaqis[[#This Row],[KdPP3]],ListPP[#Data],2)</f>
        <v>Dr. Hj. Saidah, S.HI., M.H</v>
      </c>
      <c r="AJ7" s="329"/>
      <c r="AK7" s="335" t="str">
        <f>VLOOKUP(DbsMunaqis[[#This Row],[KdPP4]],ListPP[#Data],2)</f>
        <v>Dr. Hj. Muliati, M.Ag.</v>
      </c>
      <c r="AL7" s="329" t="str">
        <f>TEXT(DbsMunaqis[[#This Row],[TglYudisium]],"dd mmmm yyyy")</f>
        <v>13 Februari 2023</v>
      </c>
      <c r="AM7" s="326">
        <f>IF(DbsMunaqis[[#This Row],[TglYudi]]="00 Januari 1900",0,1)</f>
        <v>1</v>
      </c>
      <c r="AN7" s="330" t="str">
        <f>VLOOKUP(DbsMunaqis[[#This Row],[KdJurusan]],TblJurusan[#Data],3)</f>
        <v>Dr. Rahmawati, M.Ag.</v>
      </c>
      <c r="AO7" s="330" t="str">
        <f>VLOOKUP(DbsMunaqis[[#This Row],[KdJurusan]],TblJurusan[#Data],4)</f>
        <v>19760901 200604 2 001</v>
      </c>
      <c r="AP7" s="330" t="str">
        <f>UPPER("Ketua Jurusan " &amp; VLOOKUP(DbsMunaqis[[#This Row],[KdJurusan]],TblJurusan[#Data],2))</f>
        <v>KETUA JURUSAN SYARIAH DAN ILMU HUKUM ISLAM</v>
      </c>
    </row>
    <row r="8" spans="1:42">
      <c r="A8" s="324" t="s">
        <v>16179</v>
      </c>
      <c r="B8" s="324"/>
      <c r="C8" s="324">
        <v>25</v>
      </c>
      <c r="D8" s="325">
        <v>44964</v>
      </c>
      <c r="E8" s="324" t="s">
        <v>16180</v>
      </c>
      <c r="F8" s="326">
        <v>2</v>
      </c>
      <c r="G8" s="326">
        <v>21</v>
      </c>
      <c r="H8" s="326" t="s">
        <v>16063</v>
      </c>
      <c r="I8" s="326" t="s">
        <v>16181</v>
      </c>
      <c r="J8" s="327" t="s">
        <v>16182</v>
      </c>
      <c r="K8" s="326" t="s">
        <v>16183</v>
      </c>
      <c r="L8" s="326" t="s">
        <v>16184</v>
      </c>
      <c r="M8" s="326">
        <v>1</v>
      </c>
      <c r="N8" s="328">
        <v>3.66</v>
      </c>
      <c r="O8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8" s="334" t="s">
        <v>16151</v>
      </c>
      <c r="Q8" s="326" t="s">
        <v>16164</v>
      </c>
      <c r="R8" s="326" t="s">
        <v>16311</v>
      </c>
      <c r="S8" s="326" t="s">
        <v>6</v>
      </c>
      <c r="T8" s="326" t="s">
        <v>15015</v>
      </c>
      <c r="U8" s="314" t="s">
        <v>9361</v>
      </c>
      <c r="V8" s="314" t="s">
        <v>9395</v>
      </c>
      <c r="W8" s="315" t="s">
        <v>16335</v>
      </c>
      <c r="X8" s="326">
        <v>603</v>
      </c>
      <c r="Y8" s="326">
        <v>604</v>
      </c>
      <c r="Z8" s="326" t="str">
        <f>VLOOKUP(DbsMunaqis[[#This Row],[KdProdi]],TblProdi[],3)</f>
        <v>Sarjana Hukum (S.H.)</v>
      </c>
      <c r="AA8" s="314" t="s">
        <v>16348</v>
      </c>
      <c r="AB8" s="326" t="str">
        <f>VLOOKUP(DbsMunaqis[[#This Row],[KdJurusan]],TblJurusan[#Data],2)</f>
        <v>Syariah dan Ilmu Hukum Islam</v>
      </c>
      <c r="AC8" s="326" t="str">
        <f>VLOOKUP(DbsMunaqis[[#This Row],[KdProdi]],TblProdi[#Data],2)</f>
        <v xml:space="preserve">Ahwal Syakhsiyah </v>
      </c>
      <c r="AD8" s="326"/>
      <c r="AE8" s="329" t="str">
        <f>VLOOKUP(DbsMunaqis[[#This Row],[KdPP1]],ListPP[#Data],2)</f>
        <v>Dr. Rahmawati, M.Ag.</v>
      </c>
      <c r="AF8" s="329"/>
      <c r="AG8" s="329" t="str">
        <f>VLOOKUP(DbsMunaqis[[#This Row],[KdPP2]],ListPP[#Data],2)</f>
        <v>ABD. Karim Faiz, S.HI., M.S.I</v>
      </c>
      <c r="AH8" s="329"/>
      <c r="AI8" s="329" t="str">
        <f>VLOOKUP(DbsMunaqis[[#This Row],[KdPP3]],ListPP[#Data],2)</f>
        <v>Dr. Fikri, S.Ag., M.HI</v>
      </c>
      <c r="AJ8" s="329"/>
      <c r="AK8" s="329" t="str">
        <f>VLOOKUP(DbsMunaqis[[#This Row],[KdPP4]],ListPP[#Data],2)</f>
        <v>Dr. Hj. Saidah, S.HI., M.H</v>
      </c>
      <c r="AL8" s="329" t="str">
        <f>TEXT(DbsMunaqis[[#This Row],[TglYudisium]],"dd mmmm yyyy")</f>
        <v>13 Februari 2023</v>
      </c>
      <c r="AM8" s="326">
        <f>IF(DbsMunaqis[[#This Row],[TglYudi]]="00 Januari 1900",0,1)</f>
        <v>1</v>
      </c>
      <c r="AN8" s="326" t="str">
        <f>VLOOKUP(DbsMunaqis[[#This Row],[KdJurusan]],TblJurusan[#Data],3)</f>
        <v>Dr. Rahmawati, M.Ag.</v>
      </c>
      <c r="AO8" s="326" t="str">
        <f>VLOOKUP(DbsMunaqis[[#This Row],[KdJurusan]],TblJurusan[#Data],4)</f>
        <v>19760901 200604 2 001</v>
      </c>
      <c r="AP8" s="326" t="str">
        <f>UPPER("Ketua Jurusan " &amp; VLOOKUP(DbsMunaqis[[#This Row],[KdJurusan]],TblJurusan[#Data],2))</f>
        <v>KETUA JURUSAN SYARIAH DAN ILMU HUKUM ISLAM</v>
      </c>
    </row>
    <row r="9" spans="1:42">
      <c r="A9" s="303" t="s">
        <v>16062</v>
      </c>
      <c r="B9" s="303"/>
      <c r="C9" s="303">
        <v>2</v>
      </c>
      <c r="D9" s="304">
        <v>44837</v>
      </c>
      <c r="E9" s="303" t="s">
        <v>1171</v>
      </c>
      <c r="F9" s="305">
        <v>2</v>
      </c>
      <c r="G9" s="305">
        <v>21</v>
      </c>
      <c r="H9" s="305" t="s">
        <v>16063</v>
      </c>
      <c r="I9" s="305" t="s">
        <v>7059</v>
      </c>
      <c r="J9" s="307" t="s">
        <v>16064</v>
      </c>
      <c r="K9" s="305" t="s">
        <v>16065</v>
      </c>
      <c r="L9" s="305" t="s">
        <v>16066</v>
      </c>
      <c r="M9" s="305">
        <v>1</v>
      </c>
      <c r="N9" s="308">
        <v>3.89</v>
      </c>
      <c r="O9" s="314" t="s">
        <v>9911</v>
      </c>
      <c r="P9" s="317" t="s">
        <v>16120</v>
      </c>
      <c r="Q9" s="314" t="s">
        <v>16087</v>
      </c>
      <c r="R9" s="305" t="s">
        <v>16067</v>
      </c>
      <c r="S9" s="305" t="s">
        <v>9357</v>
      </c>
      <c r="T9" s="305" t="s">
        <v>15015</v>
      </c>
      <c r="U9" s="314" t="s">
        <v>9368</v>
      </c>
      <c r="V9" s="314" t="s">
        <v>9366</v>
      </c>
      <c r="W9" s="315" t="s">
        <v>16088</v>
      </c>
      <c r="X9" s="305">
        <v>3176</v>
      </c>
      <c r="Y9" s="305">
        <v>3177</v>
      </c>
      <c r="Z9" s="305" t="str">
        <f>VLOOKUP(DbsMunaqis[[#This Row],[KdProdi]],TblProdi[],3)</f>
        <v>Sarjana Hukum (S.H.)</v>
      </c>
      <c r="AA9" s="314" t="s">
        <v>16049</v>
      </c>
      <c r="AB9" s="305" t="str">
        <f>VLOOKUP(DbsMunaqis[[#This Row],[KdJurusan]],TblJurusan[#Data],2)</f>
        <v>Syariah dan Ilmu Hukum Islam</v>
      </c>
      <c r="AC9" s="305" t="str">
        <f>VLOOKUP(DbsMunaqis[[#This Row],[KdProdi]],TblProdi[#Data],2)</f>
        <v xml:space="preserve">Ahwal Syakhsiyah </v>
      </c>
      <c r="AD9" s="305"/>
      <c r="AE9" s="306" t="str">
        <f>VLOOKUP(DbsMunaqis[[#This Row],[KdPP1]],ListPP[#Data],2)</f>
        <v xml:space="preserve">Budiman, M.HI </v>
      </c>
      <c r="AF9" s="306"/>
      <c r="AG9" s="306" t="str">
        <f>VLOOKUP(DbsMunaqis[[#This Row],[KdPP2]],ListPP[#Data],2)</f>
        <v>ABD. Karim Faiz, S.HI., M.S.I</v>
      </c>
      <c r="AH9" s="306"/>
      <c r="AI9" s="306" t="str">
        <f>VLOOKUP(DbsMunaqis[[#This Row],[KdPP3]],ListPP[#Data],2)</f>
        <v>Dr. Aris, S.Ag., M.HI</v>
      </c>
      <c r="AJ9" s="306"/>
      <c r="AK9" s="306" t="str">
        <f>VLOOKUP(DbsMunaqis[[#This Row],[KdPP4]],ListPP[#Data],2)</f>
        <v>Hj. Sunuwati, Lc., M.HI</v>
      </c>
      <c r="AL9" s="306" t="str">
        <f>TEXT(DbsMunaqis[[#This Row],[TglYudisium]],"dd mmmm yyyy")</f>
        <v>04 Nopember 2022</v>
      </c>
      <c r="AM9" s="305">
        <f>IF(DbsMunaqis[[#This Row],[TglYudi]]="00 Januari 1900",0,1)</f>
        <v>1</v>
      </c>
      <c r="AN9" s="305" t="str">
        <f>VLOOKUP(DbsMunaqis[[#This Row],[KdJurusan]],TblJurusan[#Data],3)</f>
        <v>Dr. Rahmawati, M.Ag.</v>
      </c>
      <c r="AO9" s="305" t="str">
        <f>VLOOKUP(DbsMunaqis[[#This Row],[KdJurusan]],TblJurusan[#Data],4)</f>
        <v>19760901 200604 2 001</v>
      </c>
      <c r="AP9" s="305" t="str">
        <f>UPPER("Ketua Jurusan " &amp; VLOOKUP(DbsMunaqis[[#This Row],[KdJurusan]],TblJurusan[#Data],2))</f>
        <v>KETUA JURUSAN SYARIAH DAN ILMU HUKUM ISLAM</v>
      </c>
    </row>
    <row r="10" spans="1:42">
      <c r="A10" s="324" t="s">
        <v>16185</v>
      </c>
      <c r="B10" s="324"/>
      <c r="C10" s="324">
        <v>23</v>
      </c>
      <c r="D10" s="325">
        <v>44962</v>
      </c>
      <c r="E10" s="324" t="s">
        <v>16186</v>
      </c>
      <c r="F10" s="326">
        <v>2</v>
      </c>
      <c r="G10" s="330">
        <v>21</v>
      </c>
      <c r="H10" s="330" t="s">
        <v>16063</v>
      </c>
      <c r="I10" s="330" t="s">
        <v>86</v>
      </c>
      <c r="J10" s="332" t="s">
        <v>16187</v>
      </c>
      <c r="K10" s="330" t="s">
        <v>16188</v>
      </c>
      <c r="L10" s="330" t="s">
        <v>16189</v>
      </c>
      <c r="M10" s="330">
        <v>2</v>
      </c>
      <c r="N10" s="333">
        <v>3.81</v>
      </c>
      <c r="O10" s="330" t="s">
        <v>9911</v>
      </c>
      <c r="P10" s="334" t="s">
        <v>16151</v>
      </c>
      <c r="Q10" s="326" t="s">
        <v>16152</v>
      </c>
      <c r="R10" s="330" t="s">
        <v>16312</v>
      </c>
      <c r="S10" s="330" t="s">
        <v>9402</v>
      </c>
      <c r="T10" s="330" t="s">
        <v>9407</v>
      </c>
      <c r="U10" s="299" t="s">
        <v>15103</v>
      </c>
      <c r="V10" s="299" t="s">
        <v>9357</v>
      </c>
      <c r="W10" s="315" t="s">
        <v>16334</v>
      </c>
      <c r="X10" s="330">
        <v>515</v>
      </c>
      <c r="Y10" s="330">
        <v>516</v>
      </c>
      <c r="Z10" s="330" t="str">
        <f>VLOOKUP(DbsMunaqis[[#This Row],[KdProdi]],TblProdi[],3)</f>
        <v>Sarjana Hukum (S.H.)</v>
      </c>
      <c r="AA10" s="299" t="s">
        <v>16049</v>
      </c>
      <c r="AB10" s="330" t="str">
        <f>VLOOKUP(DbsMunaqis[[#This Row],[KdJurusan]],TblJurusan[#Data],2)</f>
        <v>Syariah dan Ilmu Hukum Islam</v>
      </c>
      <c r="AC10" s="330" t="str">
        <f>VLOOKUP(DbsMunaqis[[#This Row],[KdProdi]],TblProdi[#Data],2)</f>
        <v xml:space="preserve">Ahwal Syakhsiyah </v>
      </c>
      <c r="AD10" s="326"/>
      <c r="AE10" s="329" t="str">
        <f>VLOOKUP(DbsMunaqis[[#This Row],[KdPP1]],ListPP[#Data],2)</f>
        <v>Dra. Rukiah, M.H</v>
      </c>
      <c r="AF10" s="329"/>
      <c r="AG10" s="329" t="str">
        <f>VLOOKUP(DbsMunaqis[[#This Row],[KdPP2]],ListPP[#Data],2)</f>
        <v>Rusnaena, M.Ag.</v>
      </c>
      <c r="AH10" s="329"/>
      <c r="AI10" s="335" t="str">
        <f>VLOOKUP(DbsMunaqis[[#This Row],[KdPP3]],ListPP[#Data],2)</f>
        <v>Dr. Hj. Muliati, M.Ag.</v>
      </c>
      <c r="AJ10" s="329"/>
      <c r="AK10" s="335" t="str">
        <f>VLOOKUP(DbsMunaqis[[#This Row],[KdPP4]],ListPP[#Data],2)</f>
        <v xml:space="preserve">Budiman, M.HI </v>
      </c>
      <c r="AL10" s="329" t="str">
        <f>TEXT(DbsMunaqis[[#This Row],[TglYudisium]],"dd mmmm yyyy")</f>
        <v>13 Februari 2023</v>
      </c>
      <c r="AM10" s="326">
        <f>IF(DbsMunaqis[[#This Row],[TglYudi]]="00 Januari 1900",0,1)</f>
        <v>1</v>
      </c>
      <c r="AN10" s="330" t="str">
        <f>VLOOKUP(DbsMunaqis[[#This Row],[KdJurusan]],TblJurusan[#Data],3)</f>
        <v>Dr. Rahmawati, M.Ag.</v>
      </c>
      <c r="AO10" s="330" t="str">
        <f>VLOOKUP(DbsMunaqis[[#This Row],[KdJurusan]],TblJurusan[#Data],4)</f>
        <v>19760901 200604 2 001</v>
      </c>
      <c r="AP10" s="330" t="str">
        <f>UPPER("Ketua Jurusan " &amp; VLOOKUP(DbsMunaqis[[#This Row],[KdJurusan]],TblJurusan[#Data],2))</f>
        <v>KETUA JURUSAN SYARIAH DAN ILMU HUKUM ISLAM</v>
      </c>
    </row>
    <row r="11" spans="1:42">
      <c r="A11" s="324" t="s">
        <v>16350</v>
      </c>
      <c r="B11" s="324"/>
      <c r="C11" s="324">
        <v>1</v>
      </c>
      <c r="D11" s="325">
        <v>44971</v>
      </c>
      <c r="E11" s="324" t="s">
        <v>16351</v>
      </c>
      <c r="F11" s="326">
        <v>2</v>
      </c>
      <c r="G11" s="326">
        <v>21</v>
      </c>
      <c r="H11" s="326" t="s">
        <v>16063</v>
      </c>
      <c r="I11" s="326" t="s">
        <v>16352</v>
      </c>
      <c r="J11" s="327" t="s">
        <v>16353</v>
      </c>
      <c r="K11" s="326" t="s">
        <v>16354</v>
      </c>
      <c r="L11" s="326" t="s">
        <v>16355</v>
      </c>
      <c r="M11" s="326">
        <v>2</v>
      </c>
      <c r="N11" s="328">
        <v>3.75</v>
      </c>
      <c r="O11" s="326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11" s="317" t="s">
        <v>16365</v>
      </c>
      <c r="Q11" s="314" t="s">
        <v>16366</v>
      </c>
      <c r="R11" s="331" t="s">
        <v>16367</v>
      </c>
      <c r="S11" s="331" t="s">
        <v>9366</v>
      </c>
      <c r="T11" s="331" t="s">
        <v>9371</v>
      </c>
      <c r="U11" s="314" t="s">
        <v>9361</v>
      </c>
      <c r="V11" s="314" t="s">
        <v>9368</v>
      </c>
      <c r="W11" s="315" t="s">
        <v>16368</v>
      </c>
      <c r="X11" s="331">
        <v>710</v>
      </c>
      <c r="Y11" s="331">
        <v>711</v>
      </c>
      <c r="Z11" s="326" t="str">
        <f>VLOOKUP(DbsMunaqis[[#This Row],[KdProdi]],TblProdi[],3)</f>
        <v>Sarjana Hukum (S.H.)</v>
      </c>
      <c r="AA11" s="314" t="s">
        <v>16347</v>
      </c>
      <c r="AB11" s="326" t="str">
        <f>VLOOKUP(DbsMunaqis[[#This Row],[KdJurusan]],TblJurusan[#Data],2)</f>
        <v>Syariah dan Ilmu Hukum Islam</v>
      </c>
      <c r="AC11" s="326" t="str">
        <f>VLOOKUP(DbsMunaqis[[#This Row],[KdProdi]],TblProdi[#Data],2)</f>
        <v xml:space="preserve">Ahwal Syakhsiyah </v>
      </c>
      <c r="AD11" s="326"/>
      <c r="AE11" s="329" t="str">
        <f>VLOOKUP(DbsMunaqis[[#This Row],[KdPP1]],ListPP[#Data],2)</f>
        <v>Hj. Sunuwati, Lc., M.HI</v>
      </c>
      <c r="AF11" s="329"/>
      <c r="AG11" s="329" t="str">
        <f>VLOOKUP(DbsMunaqis[[#This Row],[KdPP2]],ListPP[#Data],2)</f>
        <v>Wahidin, M.HI</v>
      </c>
      <c r="AH11" s="329"/>
      <c r="AI11" s="329" t="str">
        <f>VLOOKUP(DbsMunaqis[[#This Row],[KdPP3]],ListPP[#Data],2)</f>
        <v>Dr. Fikri, S.Ag., M.HI</v>
      </c>
      <c r="AJ11" s="329"/>
      <c r="AK11" s="329" t="str">
        <f>VLOOKUP(DbsMunaqis[[#This Row],[KdPP4]],ListPP[#Data],2)</f>
        <v>Dr. Aris, S.Ag., M.HI</v>
      </c>
      <c r="AL11" s="329" t="str">
        <f>TEXT(DbsMunaqis[[#This Row],[TglYudisium]],"dd mmmm yyyy")</f>
        <v>23 Februari 2023</v>
      </c>
      <c r="AM11" s="326">
        <f>IF(DbsMunaqis[[#This Row],[TglYudi]]="00 Januari 1900",0,1)</f>
        <v>1</v>
      </c>
      <c r="AN11" s="326" t="str">
        <f>VLOOKUP(DbsMunaqis[[#This Row],[KdJurusan]],TblJurusan[#Data],3)</f>
        <v>Dr. Rahmawati, M.Ag.</v>
      </c>
      <c r="AO11" s="326" t="str">
        <f>VLOOKUP(DbsMunaqis[[#This Row],[KdJurusan]],TblJurusan[#Data],4)</f>
        <v>19760901 200604 2 001</v>
      </c>
      <c r="AP11" s="326" t="str">
        <f>UPPER("Ketua Jurusan " &amp; VLOOKUP(DbsMunaqis[[#This Row],[KdJurusan]],TblJurusan[#Data],2))</f>
        <v>KETUA JURUSAN SYARIAH DAN ILMU HUKUM ISLAM</v>
      </c>
    </row>
    <row r="12" spans="1:42">
      <c r="A12" s="324" t="s">
        <v>16356</v>
      </c>
      <c r="B12" s="324"/>
      <c r="C12" s="324">
        <v>1</v>
      </c>
      <c r="D12" s="325">
        <v>44971</v>
      </c>
      <c r="E12" s="324" t="s">
        <v>9087</v>
      </c>
      <c r="F12" s="326">
        <v>2</v>
      </c>
      <c r="G12" s="326">
        <v>21</v>
      </c>
      <c r="H12" s="326" t="s">
        <v>16063</v>
      </c>
      <c r="I12" s="326" t="s">
        <v>74</v>
      </c>
      <c r="J12" s="327" t="s">
        <v>16357</v>
      </c>
      <c r="K12" s="326" t="s">
        <v>16358</v>
      </c>
      <c r="L12" s="326" t="s">
        <v>16359</v>
      </c>
      <c r="M12" s="326">
        <v>1</v>
      </c>
      <c r="N12" s="328">
        <v>3.58</v>
      </c>
      <c r="O12" s="326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12" s="317" t="s">
        <v>16365</v>
      </c>
      <c r="Q12" s="314" t="s">
        <v>16366</v>
      </c>
      <c r="R12" s="331" t="s">
        <v>16369</v>
      </c>
      <c r="S12" s="331" t="s">
        <v>9368</v>
      </c>
      <c r="T12" s="331" t="s">
        <v>15015</v>
      </c>
      <c r="U12" s="314" t="s">
        <v>9363</v>
      </c>
      <c r="V12" s="314" t="s">
        <v>9366</v>
      </c>
      <c r="W12" s="315" t="s">
        <v>16368</v>
      </c>
      <c r="X12" s="331">
        <v>712</v>
      </c>
      <c r="Y12" s="331">
        <v>713</v>
      </c>
      <c r="Z12" s="326" t="str">
        <f>VLOOKUP(DbsMunaqis[[#This Row],[KdProdi]],TblProdi[],3)</f>
        <v>Sarjana Hukum (S.H.)</v>
      </c>
      <c r="AA12" s="314" t="s">
        <v>16103</v>
      </c>
      <c r="AB12" s="326" t="str">
        <f>VLOOKUP(DbsMunaqis[[#This Row],[KdJurusan]],TblJurusan[#Data],2)</f>
        <v>Syariah dan Ilmu Hukum Islam</v>
      </c>
      <c r="AC12" s="326" t="str">
        <f>VLOOKUP(DbsMunaqis[[#This Row],[KdProdi]],TblProdi[#Data],2)</f>
        <v xml:space="preserve">Ahwal Syakhsiyah </v>
      </c>
      <c r="AD12" s="326"/>
      <c r="AE12" s="329" t="str">
        <f>VLOOKUP(DbsMunaqis[[#This Row],[KdPP1]],ListPP[#Data],2)</f>
        <v>Dr. Aris, S.Ag., M.HI</v>
      </c>
      <c r="AF12" s="329"/>
      <c r="AG12" s="329" t="str">
        <f>VLOOKUP(DbsMunaqis[[#This Row],[KdPP2]],ListPP[#Data],2)</f>
        <v>ABD. Karim Faiz, S.HI., M.S.I</v>
      </c>
      <c r="AH12" s="329"/>
      <c r="AI12" s="329" t="str">
        <f>VLOOKUP(DbsMunaqis[[#This Row],[KdPP3]],ListPP[#Data],2)</f>
        <v>Dr. H. Suarning, M.Ag.</v>
      </c>
      <c r="AJ12" s="329"/>
      <c r="AK12" s="329" t="str">
        <f>VLOOKUP(DbsMunaqis[[#This Row],[KdPP4]],ListPP[#Data],2)</f>
        <v>Hj. Sunuwati, Lc., M.HI</v>
      </c>
      <c r="AL12" s="329" t="str">
        <f>TEXT(DbsMunaqis[[#This Row],[TglYudisium]],"dd mmmm yyyy")</f>
        <v>23 Februari 2023</v>
      </c>
      <c r="AM12" s="326">
        <f>IF(DbsMunaqis[[#This Row],[TglYudi]]="00 Januari 1900",0,1)</f>
        <v>1</v>
      </c>
      <c r="AN12" s="326" t="str">
        <f>VLOOKUP(DbsMunaqis[[#This Row],[KdJurusan]],TblJurusan[#Data],3)</f>
        <v>Dr. Rahmawati, M.Ag.</v>
      </c>
      <c r="AO12" s="326" t="str">
        <f>VLOOKUP(DbsMunaqis[[#This Row],[KdJurusan]],TblJurusan[#Data],4)</f>
        <v>19760901 200604 2 001</v>
      </c>
      <c r="AP12" s="326" t="str">
        <f>UPPER("Ketua Jurusan " &amp; VLOOKUP(DbsMunaqis[[#This Row],[KdJurusan]],TblJurusan[#Data],2))</f>
        <v>KETUA JURUSAN SYARIAH DAN ILMU HUKUM ISLAM</v>
      </c>
    </row>
    <row r="13" spans="1:42">
      <c r="A13" s="324" t="s">
        <v>16190</v>
      </c>
      <c r="B13" s="324"/>
      <c r="C13" s="324">
        <v>9</v>
      </c>
      <c r="D13" s="325">
        <v>44931</v>
      </c>
      <c r="E13" s="324" t="s">
        <v>16191</v>
      </c>
      <c r="F13" s="326">
        <v>2</v>
      </c>
      <c r="G13" s="326">
        <v>21</v>
      </c>
      <c r="H13" s="326" t="s">
        <v>16029</v>
      </c>
      <c r="I13" s="326" t="s">
        <v>16192</v>
      </c>
      <c r="J13" s="327" t="s">
        <v>16193</v>
      </c>
      <c r="K13" s="326" t="s">
        <v>16194</v>
      </c>
      <c r="L13" s="326" t="s">
        <v>16195</v>
      </c>
      <c r="M13" s="326">
        <v>2</v>
      </c>
      <c r="N13" s="328">
        <v>3.79</v>
      </c>
      <c r="O13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13" s="334" t="s">
        <v>16151</v>
      </c>
      <c r="Q13" s="326" t="s">
        <v>16196</v>
      </c>
      <c r="R13" s="331" t="s">
        <v>16313</v>
      </c>
      <c r="S13" s="331" t="s">
        <v>9355</v>
      </c>
      <c r="T13" s="331" t="s">
        <v>9368</v>
      </c>
      <c r="U13" s="314" t="s">
        <v>9366</v>
      </c>
      <c r="V13" s="314" t="s">
        <v>9395</v>
      </c>
      <c r="W13" s="315" t="s">
        <v>16338</v>
      </c>
      <c r="X13" s="331">
        <v>55</v>
      </c>
      <c r="Y13" s="331">
        <v>56</v>
      </c>
      <c r="Z13" s="326" t="str">
        <f>VLOOKUP(DbsMunaqis[[#This Row],[KdProdi]],TblProdi[],3)</f>
        <v>Sarjana Hukum (S.H.)</v>
      </c>
      <c r="AA13" s="314" t="s">
        <v>16049</v>
      </c>
      <c r="AB13" s="326" t="str">
        <f>VLOOKUP(DbsMunaqis[[#This Row],[KdJurusan]],TblJurusan[#Data],2)</f>
        <v>Syariah dan Ilmu Hukum Islam</v>
      </c>
      <c r="AC13" s="326" t="str">
        <f>VLOOKUP(DbsMunaqis[[#This Row],[KdProdi]],TblProdi[#Data],2)</f>
        <v xml:space="preserve">Ahwal Syakhsiyah </v>
      </c>
      <c r="AD13" s="326"/>
      <c r="AE13" s="329" t="str">
        <f>VLOOKUP(DbsMunaqis[[#This Row],[KdPP1]],ListPP[#Data],2)</f>
        <v xml:space="preserve">Dr. Hj. Rusdaya Basri Lc., M.Ag </v>
      </c>
      <c r="AF13" s="329"/>
      <c r="AG13" s="329" t="str">
        <f>VLOOKUP(DbsMunaqis[[#This Row],[KdPP2]],ListPP[#Data],2)</f>
        <v>Dr. Aris, S.Ag., M.HI</v>
      </c>
      <c r="AH13" s="329"/>
      <c r="AI13" s="329" t="str">
        <f>VLOOKUP(DbsMunaqis[[#This Row],[KdPP3]],ListPP[#Data],2)</f>
        <v>Hj. Sunuwati, Lc., M.HI</v>
      </c>
      <c r="AJ13" s="329"/>
      <c r="AK13" s="329" t="str">
        <f>VLOOKUP(DbsMunaqis[[#This Row],[KdPP4]],ListPP[#Data],2)</f>
        <v>Dr. Hj. Saidah, S.HI., M.H</v>
      </c>
      <c r="AL13" s="329" t="str">
        <f>TEXT(DbsMunaqis[[#This Row],[TglYudisium]],"dd mmmm yyyy")</f>
        <v>13 Februari 2023</v>
      </c>
      <c r="AM13" s="326">
        <f>IF(DbsMunaqis[[#This Row],[TglYudi]]="00 Januari 1900",0,1)</f>
        <v>1</v>
      </c>
      <c r="AN13" s="326" t="str">
        <f>VLOOKUP(DbsMunaqis[[#This Row],[KdJurusan]],TblJurusan[#Data],3)</f>
        <v>Dr. Rahmawati, M.Ag.</v>
      </c>
      <c r="AO13" s="326" t="str">
        <f>VLOOKUP(DbsMunaqis[[#This Row],[KdJurusan]],TblJurusan[#Data],4)</f>
        <v>19760901 200604 2 001</v>
      </c>
      <c r="AP13" s="326" t="str">
        <f>UPPER("Ketua Jurusan " &amp; VLOOKUP(DbsMunaqis[[#This Row],[KdJurusan]],TblJurusan[#Data],2))</f>
        <v>KETUA JURUSAN SYARIAH DAN ILMU HUKUM ISLAM</v>
      </c>
    </row>
    <row r="14" spans="1:42">
      <c r="A14" s="324" t="s">
        <v>16197</v>
      </c>
      <c r="B14" s="324"/>
      <c r="C14" s="324">
        <v>21</v>
      </c>
      <c r="D14" s="325">
        <v>44956</v>
      </c>
      <c r="E14" s="324" t="s">
        <v>16198</v>
      </c>
      <c r="F14" s="326">
        <v>2</v>
      </c>
      <c r="G14" s="326">
        <v>21</v>
      </c>
      <c r="H14" s="326" t="s">
        <v>16029</v>
      </c>
      <c r="I14" s="326" t="s">
        <v>20</v>
      </c>
      <c r="J14" s="327" t="s">
        <v>16199</v>
      </c>
      <c r="K14" s="326" t="s">
        <v>16200</v>
      </c>
      <c r="L14" s="326" t="s">
        <v>16201</v>
      </c>
      <c r="M14" s="326">
        <v>2</v>
      </c>
      <c r="N14" s="328">
        <v>3.99</v>
      </c>
      <c r="O14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14" s="334" t="s">
        <v>16151</v>
      </c>
      <c r="Q14" s="326" t="s">
        <v>16202</v>
      </c>
      <c r="R14" s="326" t="s">
        <v>16314</v>
      </c>
      <c r="S14" s="326" t="s">
        <v>9350</v>
      </c>
      <c r="T14" s="326" t="s">
        <v>9366</v>
      </c>
      <c r="U14" s="314" t="s">
        <v>9355</v>
      </c>
      <c r="V14" s="314" t="s">
        <v>9357</v>
      </c>
      <c r="W14" s="315" t="s">
        <v>16339</v>
      </c>
      <c r="X14" s="326">
        <v>433</v>
      </c>
      <c r="Y14" s="326">
        <v>434</v>
      </c>
      <c r="Z14" s="326" t="str">
        <f>VLOOKUP(DbsMunaqis[[#This Row],[KdProdi]],TblProdi[],3)</f>
        <v>Sarjana Hukum (S.H.)</v>
      </c>
      <c r="AA14" s="314" t="s">
        <v>16051</v>
      </c>
      <c r="AB14" s="326" t="str">
        <f>VLOOKUP(DbsMunaqis[[#This Row],[KdJurusan]],TblJurusan[#Data],2)</f>
        <v>Syariah dan Ilmu Hukum Islam</v>
      </c>
      <c r="AC14" s="326" t="str">
        <f>VLOOKUP(DbsMunaqis[[#This Row],[KdProdi]],TblProdi[#Data],2)</f>
        <v xml:space="preserve">Ahwal Syakhsiyah </v>
      </c>
      <c r="AD14" s="326"/>
      <c r="AE14" s="329" t="str">
        <f>VLOOKUP(DbsMunaqis[[#This Row],[KdPP1]],ListPP[#Data],2)</f>
        <v>Dr. H. Mahsyar, M.Ag</v>
      </c>
      <c r="AF14" s="329"/>
      <c r="AG14" s="329" t="str">
        <f>VLOOKUP(DbsMunaqis[[#This Row],[KdPP2]],ListPP[#Data],2)</f>
        <v>Hj. Sunuwati, Lc., M.HI</v>
      </c>
      <c r="AH14" s="329"/>
      <c r="AI14" s="329" t="str">
        <f>VLOOKUP(DbsMunaqis[[#This Row],[KdPP3]],ListPP[#Data],2)</f>
        <v xml:space="preserve">Dr. Hj. Rusdaya Basri Lc., M.Ag </v>
      </c>
      <c r="AJ14" s="329"/>
      <c r="AK14" s="329" t="str">
        <f>VLOOKUP(DbsMunaqis[[#This Row],[KdPP4]],ListPP[#Data],2)</f>
        <v xml:space="preserve">Budiman, M.HI </v>
      </c>
      <c r="AL14" s="329" t="str">
        <f>TEXT(DbsMunaqis[[#This Row],[TglYudisium]],"dd mmmm yyyy")</f>
        <v>13 Februari 2023</v>
      </c>
      <c r="AM14" s="326">
        <f>IF(DbsMunaqis[[#This Row],[TglYudi]]="00 Januari 1900",0,1)</f>
        <v>1</v>
      </c>
      <c r="AN14" s="326" t="str">
        <f>VLOOKUP(DbsMunaqis[[#This Row],[KdJurusan]],TblJurusan[#Data],3)</f>
        <v>Dr. Rahmawati, M.Ag.</v>
      </c>
      <c r="AO14" s="326" t="str">
        <f>VLOOKUP(DbsMunaqis[[#This Row],[KdJurusan]],TblJurusan[#Data],4)</f>
        <v>19760901 200604 2 001</v>
      </c>
      <c r="AP14" s="326" t="str">
        <f>UPPER("Ketua Jurusan " &amp; VLOOKUP(DbsMunaqis[[#This Row],[KdJurusan]],TblJurusan[#Data],2))</f>
        <v>KETUA JURUSAN SYARIAH DAN ILMU HUKUM ISLAM</v>
      </c>
    </row>
    <row r="15" spans="1:42">
      <c r="A15" s="303" t="s">
        <v>16089</v>
      </c>
      <c r="B15" s="303"/>
      <c r="C15" s="303">
        <v>3</v>
      </c>
      <c r="D15" s="304">
        <v>44851</v>
      </c>
      <c r="E15" s="303" t="s">
        <v>16090</v>
      </c>
      <c r="F15" s="305">
        <v>2</v>
      </c>
      <c r="G15" s="305">
        <v>21</v>
      </c>
      <c r="H15" s="305" t="s">
        <v>16029</v>
      </c>
      <c r="I15" s="305" t="s">
        <v>20</v>
      </c>
      <c r="J15" s="307" t="s">
        <v>16091</v>
      </c>
      <c r="K15" s="305" t="s">
        <v>16092</v>
      </c>
      <c r="L15" s="305" t="s">
        <v>16093</v>
      </c>
      <c r="M15" s="305">
        <v>2</v>
      </c>
      <c r="N15" s="308">
        <v>3.74</v>
      </c>
      <c r="O15" s="305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15" s="317" t="s">
        <v>16120</v>
      </c>
      <c r="Q15" s="314" t="s">
        <v>16102</v>
      </c>
      <c r="R15" s="305" t="s">
        <v>16094</v>
      </c>
      <c r="S15" s="305" t="s">
        <v>9363</v>
      </c>
      <c r="T15" s="305" t="s">
        <v>15015</v>
      </c>
      <c r="U15" s="314" t="s">
        <v>6</v>
      </c>
      <c r="V15" s="314" t="s">
        <v>9361</v>
      </c>
      <c r="W15" s="315" t="s">
        <v>16105</v>
      </c>
      <c r="X15" s="305">
        <v>3232</v>
      </c>
      <c r="Y15" s="305">
        <v>3233</v>
      </c>
      <c r="Z15" s="305" t="str">
        <f>VLOOKUP(DbsMunaqis[[#This Row],[KdProdi]],TblProdi[],3)</f>
        <v>Sarjana Hukum (S.H.)</v>
      </c>
      <c r="AA15" s="314" t="s">
        <v>16051</v>
      </c>
      <c r="AB15" s="305" t="str">
        <f>VLOOKUP(DbsMunaqis[[#This Row],[KdJurusan]],TblJurusan[#Data],2)</f>
        <v>Syariah dan Ilmu Hukum Islam</v>
      </c>
      <c r="AC15" s="305" t="str">
        <f>VLOOKUP(DbsMunaqis[[#This Row],[KdProdi]],TblProdi[#Data],2)</f>
        <v xml:space="preserve">Ahwal Syakhsiyah </v>
      </c>
      <c r="AD15" s="305"/>
      <c r="AE15" s="306" t="str">
        <f>VLOOKUP(DbsMunaqis[[#This Row],[KdPP1]],ListPP[#Data],2)</f>
        <v>Dr. H. Suarning, M.Ag.</v>
      </c>
      <c r="AF15" s="306"/>
      <c r="AG15" s="306" t="str">
        <f>VLOOKUP(DbsMunaqis[[#This Row],[KdPP2]],ListPP[#Data],2)</f>
        <v>ABD. Karim Faiz, S.HI., M.S.I</v>
      </c>
      <c r="AH15" s="306"/>
      <c r="AI15" s="306" t="str">
        <f>VLOOKUP(DbsMunaqis[[#This Row],[KdPP3]],ListPP[#Data],2)</f>
        <v>Dr. Rahmawati, M.Ag.</v>
      </c>
      <c r="AJ15" s="306"/>
      <c r="AK15" s="306" t="str">
        <f>VLOOKUP(DbsMunaqis[[#This Row],[KdPP4]],ListPP[#Data],2)</f>
        <v>Dr. Fikri, S.Ag., M.HI</v>
      </c>
      <c r="AL15" s="306" t="str">
        <f>TEXT(DbsMunaqis[[#This Row],[TglYudisium]],"dd mmmm yyyy")</f>
        <v>04 Nopember 2022</v>
      </c>
      <c r="AM15" s="305">
        <f>IF(DbsMunaqis[[#This Row],[TglYudi]]="00 Januari 1900",0,1)</f>
        <v>1</v>
      </c>
      <c r="AN15" s="305" t="str">
        <f>VLOOKUP(DbsMunaqis[[#This Row],[KdJurusan]],TblJurusan[#Data],3)</f>
        <v>Dr. Rahmawati, M.Ag.</v>
      </c>
      <c r="AO15" s="305" t="str">
        <f>VLOOKUP(DbsMunaqis[[#This Row],[KdJurusan]],TblJurusan[#Data],4)</f>
        <v>19760901 200604 2 001</v>
      </c>
      <c r="AP15" s="305" t="str">
        <f>UPPER("Ketua Jurusan " &amp; VLOOKUP(DbsMunaqis[[#This Row],[KdJurusan]],TblJurusan[#Data],2))</f>
        <v>KETUA JURUSAN SYARIAH DAN ILMU HUKUM ISLAM</v>
      </c>
    </row>
    <row r="16" spans="1:42">
      <c r="A16" s="324" t="s">
        <v>16360</v>
      </c>
      <c r="B16" s="324"/>
      <c r="C16" s="324">
        <v>1</v>
      </c>
      <c r="D16" s="325">
        <v>44971</v>
      </c>
      <c r="E16" s="324" t="s">
        <v>16361</v>
      </c>
      <c r="F16" s="326">
        <v>2</v>
      </c>
      <c r="G16" s="326">
        <v>21</v>
      </c>
      <c r="H16" s="326" t="s">
        <v>16029</v>
      </c>
      <c r="I16" s="326" t="s">
        <v>74</v>
      </c>
      <c r="J16" s="327" t="s">
        <v>16362</v>
      </c>
      <c r="K16" s="326" t="s">
        <v>16363</v>
      </c>
      <c r="L16" s="326" t="s">
        <v>16364</v>
      </c>
      <c r="M16" s="326">
        <v>1</v>
      </c>
      <c r="N16" s="328">
        <v>3.9</v>
      </c>
      <c r="O16" s="326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16" s="317" t="s">
        <v>16365</v>
      </c>
      <c r="Q16" s="314" t="s">
        <v>16370</v>
      </c>
      <c r="R16" s="331" t="s">
        <v>16371</v>
      </c>
      <c r="S16" s="331" t="s">
        <v>9371</v>
      </c>
      <c r="T16" s="331" t="s">
        <v>9373</v>
      </c>
      <c r="U16" s="314" t="s">
        <v>6</v>
      </c>
      <c r="V16" s="314" t="s">
        <v>9361</v>
      </c>
      <c r="W16" s="315" t="s">
        <v>16368</v>
      </c>
      <c r="X16" s="331">
        <v>718</v>
      </c>
      <c r="Y16" s="331">
        <v>719</v>
      </c>
      <c r="Z16" s="326" t="str">
        <f>VLOOKUP(DbsMunaqis[[#This Row],[KdProdi]],TblProdi[],3)</f>
        <v>Sarjana Hukum (S.H.)</v>
      </c>
      <c r="AA16" s="314" t="s">
        <v>16347</v>
      </c>
      <c r="AB16" s="326" t="str">
        <f>VLOOKUP(DbsMunaqis[[#This Row],[KdJurusan]],TblJurusan[#Data],2)</f>
        <v>Syariah dan Ilmu Hukum Islam</v>
      </c>
      <c r="AC16" s="326" t="str">
        <f>VLOOKUP(DbsMunaqis[[#This Row],[KdProdi]],TblProdi[#Data],2)</f>
        <v xml:space="preserve">Ahwal Syakhsiyah </v>
      </c>
      <c r="AD16" s="326"/>
      <c r="AE16" s="329" t="str">
        <f>VLOOKUP(DbsMunaqis[[#This Row],[KdPP1]],ListPP[#Data],2)</f>
        <v>Wahidin, M.HI</v>
      </c>
      <c r="AF16" s="329"/>
      <c r="AG16" s="329" t="str">
        <f>VLOOKUP(DbsMunaqis[[#This Row],[KdPP2]],ListPP[#Data],2)</f>
        <v>Dr. M. Ali Rusdi, S.Th.I, M.HI</v>
      </c>
      <c r="AH16" s="329"/>
      <c r="AI16" s="329" t="str">
        <f>VLOOKUP(DbsMunaqis[[#This Row],[KdPP3]],ListPP[#Data],2)</f>
        <v>Dr. Rahmawati, M.Ag.</v>
      </c>
      <c r="AJ16" s="329"/>
      <c r="AK16" s="329" t="str">
        <f>VLOOKUP(DbsMunaqis[[#This Row],[KdPP4]],ListPP[#Data],2)</f>
        <v>Dr. Fikri, S.Ag., M.HI</v>
      </c>
      <c r="AL16" s="329" t="str">
        <f>TEXT(DbsMunaqis[[#This Row],[TglYudisium]],"dd mmmm yyyy")</f>
        <v>23 Februari 2023</v>
      </c>
      <c r="AM16" s="326">
        <f>IF(DbsMunaqis[[#This Row],[TglYudi]]="00 Januari 1900",0,1)</f>
        <v>1</v>
      </c>
      <c r="AN16" s="326" t="str">
        <f>VLOOKUP(DbsMunaqis[[#This Row],[KdJurusan]],TblJurusan[#Data],3)</f>
        <v>Dr. Rahmawati, M.Ag.</v>
      </c>
      <c r="AO16" s="326" t="str">
        <f>VLOOKUP(DbsMunaqis[[#This Row],[KdJurusan]],TblJurusan[#Data],4)</f>
        <v>19760901 200604 2 001</v>
      </c>
      <c r="AP16" s="326" t="str">
        <f>UPPER("Ketua Jurusan " &amp; VLOOKUP(DbsMunaqis[[#This Row],[KdJurusan]],TblJurusan[#Data],2))</f>
        <v>KETUA JURUSAN SYARIAH DAN ILMU HUKUM ISLAM</v>
      </c>
    </row>
    <row r="17" spans="1:42">
      <c r="A17" s="324" t="s">
        <v>16203</v>
      </c>
      <c r="B17" s="324"/>
      <c r="C17" s="324">
        <v>21</v>
      </c>
      <c r="D17" s="325">
        <v>44954</v>
      </c>
      <c r="E17" s="324" t="s">
        <v>16204</v>
      </c>
      <c r="F17" s="326">
        <v>2</v>
      </c>
      <c r="G17" s="326">
        <v>21</v>
      </c>
      <c r="H17" s="326" t="s">
        <v>16029</v>
      </c>
      <c r="I17" s="326" t="s">
        <v>20</v>
      </c>
      <c r="J17" s="327" t="s">
        <v>16205</v>
      </c>
      <c r="K17" s="326" t="s">
        <v>16206</v>
      </c>
      <c r="L17" s="326" t="s">
        <v>16207</v>
      </c>
      <c r="M17" s="326">
        <v>2</v>
      </c>
      <c r="N17" s="328">
        <v>3.72</v>
      </c>
      <c r="O17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17" s="337" t="s">
        <v>16151</v>
      </c>
      <c r="Q17" s="326" t="s">
        <v>16202</v>
      </c>
      <c r="R17" s="326" t="s">
        <v>16315</v>
      </c>
      <c r="S17" s="326" t="s">
        <v>9361</v>
      </c>
      <c r="T17" s="326" t="s">
        <v>9368</v>
      </c>
      <c r="U17" s="314" t="s">
        <v>9</v>
      </c>
      <c r="V17" s="314" t="s">
        <v>9350</v>
      </c>
      <c r="W17" s="315" t="s">
        <v>16340</v>
      </c>
      <c r="X17" s="326">
        <v>410</v>
      </c>
      <c r="Y17" s="326">
        <v>411</v>
      </c>
      <c r="Z17" s="330" t="str">
        <f>VLOOKUP(DbsMunaqis[[#This Row],[KdProdi]],TblProdi[],3)</f>
        <v>Sarjana Hukum (S.H.)</v>
      </c>
      <c r="AA17" s="314" t="s">
        <v>16103</v>
      </c>
      <c r="AB17" s="330" t="str">
        <f>VLOOKUP(DbsMunaqis[[#This Row],[KdJurusan]],TblJurusan[#Data],2)</f>
        <v>Syariah dan Ilmu Hukum Islam</v>
      </c>
      <c r="AC17" s="330" t="str">
        <f>VLOOKUP(DbsMunaqis[[#This Row],[KdProdi]],TblProdi[#Data],2)</f>
        <v xml:space="preserve">Ahwal Syakhsiyah </v>
      </c>
      <c r="AD17" s="326"/>
      <c r="AE17" s="329" t="str">
        <f>VLOOKUP(DbsMunaqis[[#This Row],[KdPP1]],ListPP[#Data],2)</f>
        <v>Dr. Fikri, S.Ag., M.HI</v>
      </c>
      <c r="AF17" s="329"/>
      <c r="AG17" s="329" t="str">
        <f>VLOOKUP(DbsMunaqis[[#This Row],[KdPP2]],ListPP[#Data],2)</f>
        <v>Dr. Aris, S.Ag., M.HI</v>
      </c>
      <c r="AH17" s="329"/>
      <c r="AI17" s="335" t="str">
        <f>VLOOKUP(DbsMunaqis[[#This Row],[KdPP3]],ListPP[#Data],2)</f>
        <v>Dr. Zainal Said, M.H.</v>
      </c>
      <c r="AJ17" s="329"/>
      <c r="AK17" s="335" t="str">
        <f>VLOOKUP(DbsMunaqis[[#This Row],[KdPP4]],ListPP[#Data],2)</f>
        <v>Dr. H. Mahsyar, M.Ag</v>
      </c>
      <c r="AL17" s="329" t="str">
        <f>TEXT(DbsMunaqis[[#This Row],[TglYudisium]],"dd mmmm yyyy")</f>
        <v>13 Februari 2023</v>
      </c>
      <c r="AM17" s="326">
        <f>IF(DbsMunaqis[[#This Row],[TglYudi]]="00 Januari 1900",0,1)</f>
        <v>1</v>
      </c>
      <c r="AN17" s="330" t="str">
        <f>VLOOKUP(DbsMunaqis[[#This Row],[KdJurusan]],TblJurusan[#Data],3)</f>
        <v>Dr. Rahmawati, M.Ag.</v>
      </c>
      <c r="AO17" s="330" t="str">
        <f>VLOOKUP(DbsMunaqis[[#This Row],[KdJurusan]],TblJurusan[#Data],4)</f>
        <v>19760901 200604 2 001</v>
      </c>
      <c r="AP17" s="330" t="str">
        <f>UPPER("Ketua Jurusan " &amp; VLOOKUP(DbsMunaqis[[#This Row],[KdJurusan]],TblJurusan[#Data],2))</f>
        <v>KETUA JURUSAN SYARIAH DAN ILMU HUKUM ISLAM</v>
      </c>
    </row>
    <row r="18" spans="1:42">
      <c r="A18" s="324" t="s">
        <v>16208</v>
      </c>
      <c r="B18" s="324"/>
      <c r="C18" s="324">
        <v>21</v>
      </c>
      <c r="D18" s="325">
        <v>44957</v>
      </c>
      <c r="E18" s="324" t="s">
        <v>16209</v>
      </c>
      <c r="F18" s="326">
        <v>2</v>
      </c>
      <c r="G18" s="330">
        <v>21</v>
      </c>
      <c r="H18" s="330" t="s">
        <v>16029</v>
      </c>
      <c r="I18" s="330" t="s">
        <v>20</v>
      </c>
      <c r="J18" s="332" t="s">
        <v>16210</v>
      </c>
      <c r="K18" s="330" t="s">
        <v>16211</v>
      </c>
      <c r="L18" s="330" t="s">
        <v>16212</v>
      </c>
      <c r="M18" s="330">
        <v>1</v>
      </c>
      <c r="N18" s="333">
        <v>3.63</v>
      </c>
      <c r="O18" s="330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18" s="334" t="s">
        <v>16151</v>
      </c>
      <c r="Q18" s="326" t="s">
        <v>16202</v>
      </c>
      <c r="R18" s="330" t="s">
        <v>16316</v>
      </c>
      <c r="S18" s="330" t="s">
        <v>9355</v>
      </c>
      <c r="T18" s="330" t="s">
        <v>15015</v>
      </c>
      <c r="U18" s="299" t="s">
        <v>9357</v>
      </c>
      <c r="V18" s="299" t="s">
        <v>9395</v>
      </c>
      <c r="W18" s="315" t="s">
        <v>16339</v>
      </c>
      <c r="X18" s="330">
        <v>435</v>
      </c>
      <c r="Y18" s="330">
        <v>436</v>
      </c>
      <c r="Z18" s="330" t="str">
        <f>VLOOKUP(DbsMunaqis[[#This Row],[KdProdi]],TblProdi[],3)</f>
        <v>Sarjana Hukum (S.H.)</v>
      </c>
      <c r="AA18" s="299" t="s">
        <v>16349</v>
      </c>
      <c r="AB18" s="330" t="str">
        <f>VLOOKUP(DbsMunaqis[[#This Row],[KdJurusan]],TblJurusan[#Data],2)</f>
        <v>Syariah dan Ilmu Hukum Islam</v>
      </c>
      <c r="AC18" s="330" t="str">
        <f>VLOOKUP(DbsMunaqis[[#This Row],[KdProdi]],TblProdi[#Data],2)</f>
        <v xml:space="preserve">Ahwal Syakhsiyah </v>
      </c>
      <c r="AD18" s="326"/>
      <c r="AE18" s="329" t="str">
        <f>VLOOKUP(DbsMunaqis[[#This Row],[KdPP1]],ListPP[#Data],2)</f>
        <v xml:space="preserve">Dr. Hj. Rusdaya Basri Lc., M.Ag </v>
      </c>
      <c r="AF18" s="329"/>
      <c r="AG18" s="329" t="str">
        <f>VLOOKUP(DbsMunaqis[[#This Row],[KdPP2]],ListPP[#Data],2)</f>
        <v>ABD. Karim Faiz, S.HI., M.S.I</v>
      </c>
      <c r="AH18" s="329"/>
      <c r="AI18" s="335" t="str">
        <f>VLOOKUP(DbsMunaqis[[#This Row],[KdPP3]],ListPP[#Data],2)</f>
        <v xml:space="preserve">Budiman, M.HI </v>
      </c>
      <c r="AJ18" s="329"/>
      <c r="AK18" s="335" t="str">
        <f>VLOOKUP(DbsMunaqis[[#This Row],[KdPP4]],ListPP[#Data],2)</f>
        <v>Dr. Hj. Saidah, S.HI., M.H</v>
      </c>
      <c r="AL18" s="329" t="str">
        <f>TEXT(DbsMunaqis[[#This Row],[TglYudisium]],"dd mmmm yyyy")</f>
        <v>13 Februari 2023</v>
      </c>
      <c r="AM18" s="326">
        <f>IF(DbsMunaqis[[#This Row],[TglYudi]]="00 Januari 1900",0,1)</f>
        <v>1</v>
      </c>
      <c r="AN18" s="330" t="str">
        <f>VLOOKUP(DbsMunaqis[[#This Row],[KdJurusan]],TblJurusan[#Data],3)</f>
        <v>Dr. Rahmawati, M.Ag.</v>
      </c>
      <c r="AO18" s="330" t="str">
        <f>VLOOKUP(DbsMunaqis[[#This Row],[KdJurusan]],TblJurusan[#Data],4)</f>
        <v>19760901 200604 2 001</v>
      </c>
      <c r="AP18" s="330" t="str">
        <f>UPPER("Ketua Jurusan " &amp; VLOOKUP(DbsMunaqis[[#This Row],[KdJurusan]],TblJurusan[#Data],2))</f>
        <v>KETUA JURUSAN SYARIAH DAN ILMU HUKUM ISLAM</v>
      </c>
    </row>
    <row r="19" spans="1:42">
      <c r="A19" s="324" t="s">
        <v>16213</v>
      </c>
      <c r="B19" s="324"/>
      <c r="C19" s="324">
        <v>16</v>
      </c>
      <c r="D19" s="325">
        <v>44945</v>
      </c>
      <c r="E19" s="324" t="s">
        <v>16214</v>
      </c>
      <c r="F19" s="326">
        <v>2</v>
      </c>
      <c r="G19" s="326">
        <v>21</v>
      </c>
      <c r="H19" s="326" t="s">
        <v>16029</v>
      </c>
      <c r="I19" s="326" t="s">
        <v>8259</v>
      </c>
      <c r="J19" s="327" t="s">
        <v>16215</v>
      </c>
      <c r="K19" s="326" t="s">
        <v>16216</v>
      </c>
      <c r="L19" s="326" t="s">
        <v>16217</v>
      </c>
      <c r="M19" s="326">
        <v>2</v>
      </c>
      <c r="N19" s="328">
        <v>3.7</v>
      </c>
      <c r="O19" s="326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19" s="334" t="s">
        <v>16151</v>
      </c>
      <c r="Q19" s="326" t="s">
        <v>16218</v>
      </c>
      <c r="R19" s="331" t="s">
        <v>16317</v>
      </c>
      <c r="S19" s="331" t="s">
        <v>9355</v>
      </c>
      <c r="T19" s="331" t="s">
        <v>9371</v>
      </c>
      <c r="U19" s="314" t="s">
        <v>6</v>
      </c>
      <c r="V19" s="314" t="s">
        <v>9368</v>
      </c>
      <c r="W19" s="315" t="s">
        <v>16341</v>
      </c>
      <c r="X19" s="331">
        <v>280</v>
      </c>
      <c r="Y19" s="331">
        <v>281</v>
      </c>
      <c r="Z19" s="330" t="str">
        <f>VLOOKUP(DbsMunaqis[[#This Row],[KdProdi]],TblProdi[],3)</f>
        <v>Sarjana Hukum (S.H.)</v>
      </c>
      <c r="AA19" s="299" t="s">
        <v>16347</v>
      </c>
      <c r="AB19" s="330" t="str">
        <f>VLOOKUP(DbsMunaqis[[#This Row],[KdJurusan]],TblJurusan[#Data],2)</f>
        <v>Syariah dan Ilmu Hukum Islam</v>
      </c>
      <c r="AC19" s="330" t="str">
        <f>VLOOKUP(DbsMunaqis[[#This Row],[KdProdi]],TblProdi[#Data],2)</f>
        <v xml:space="preserve">Ahwal Syakhsiyah </v>
      </c>
      <c r="AD19" s="326"/>
      <c r="AE19" s="329" t="str">
        <f>VLOOKUP(DbsMunaqis[[#This Row],[KdPP1]],ListPP[#Data],2)</f>
        <v xml:space="preserve">Dr. Hj. Rusdaya Basri Lc., M.Ag </v>
      </c>
      <c r="AF19" s="329"/>
      <c r="AG19" s="329" t="str">
        <f>VLOOKUP(DbsMunaqis[[#This Row],[KdPP2]],ListPP[#Data],2)</f>
        <v>Wahidin, M.HI</v>
      </c>
      <c r="AH19" s="329"/>
      <c r="AI19" s="335" t="str">
        <f>VLOOKUP(DbsMunaqis[[#This Row],[KdPP3]],ListPP[#Data],2)</f>
        <v>Dr. Rahmawati, M.Ag.</v>
      </c>
      <c r="AJ19" s="329"/>
      <c r="AK19" s="335" t="str">
        <f>VLOOKUP(DbsMunaqis[[#This Row],[KdPP4]],ListPP[#Data],2)</f>
        <v>Dr. Aris, S.Ag., M.HI</v>
      </c>
      <c r="AL19" s="329" t="str">
        <f>TEXT(DbsMunaqis[[#This Row],[TglYudisium]],"dd mmmm yyyy")</f>
        <v>13 Februari 2023</v>
      </c>
      <c r="AM19" s="326">
        <f>IF(DbsMunaqis[[#This Row],[TglYudi]]="00 Januari 1900",0,1)</f>
        <v>1</v>
      </c>
      <c r="AN19" s="330" t="str">
        <f>VLOOKUP(DbsMunaqis[[#This Row],[KdJurusan]],TblJurusan[#Data],3)</f>
        <v>Dr. Rahmawati, M.Ag.</v>
      </c>
      <c r="AO19" s="330" t="str">
        <f>VLOOKUP(DbsMunaqis[[#This Row],[KdJurusan]],TblJurusan[#Data],4)</f>
        <v>19760901 200604 2 001</v>
      </c>
      <c r="AP19" s="330" t="str">
        <f>UPPER("Ketua Jurusan " &amp; VLOOKUP(DbsMunaqis[[#This Row],[KdJurusan]],TblJurusan[#Data],2))</f>
        <v>KETUA JURUSAN SYARIAH DAN ILMU HUKUM ISLAM</v>
      </c>
    </row>
    <row r="20" spans="1:42">
      <c r="A20" s="324" t="s">
        <v>16144</v>
      </c>
      <c r="B20" s="324"/>
      <c r="C20" s="324">
        <v>8</v>
      </c>
      <c r="D20" s="325">
        <v>44922</v>
      </c>
      <c r="E20" s="324" t="s">
        <v>16219</v>
      </c>
      <c r="F20" s="326">
        <v>2</v>
      </c>
      <c r="G20" s="330">
        <v>21</v>
      </c>
      <c r="H20" s="330" t="s">
        <v>16029</v>
      </c>
      <c r="I20" s="330" t="s">
        <v>16220</v>
      </c>
      <c r="J20" s="332" t="s">
        <v>16221</v>
      </c>
      <c r="K20" s="330" t="s">
        <v>16222</v>
      </c>
      <c r="L20" s="330" t="s">
        <v>16223</v>
      </c>
      <c r="M20" s="330">
        <v>2</v>
      </c>
      <c r="N20" s="333">
        <v>3.99</v>
      </c>
      <c r="O20" s="330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20" s="334" t="s">
        <v>16151</v>
      </c>
      <c r="Q20" s="326" t="s">
        <v>16224</v>
      </c>
      <c r="R20" s="338" t="s">
        <v>16318</v>
      </c>
      <c r="S20" s="338" t="s">
        <v>6</v>
      </c>
      <c r="T20" s="338" t="s">
        <v>9368</v>
      </c>
      <c r="U20" s="299" t="s">
        <v>7</v>
      </c>
      <c r="V20" s="299" t="s">
        <v>15103</v>
      </c>
      <c r="W20" s="315" t="s">
        <v>16342</v>
      </c>
      <c r="X20" s="338">
        <v>3786</v>
      </c>
      <c r="Y20" s="338">
        <v>3787</v>
      </c>
      <c r="Z20" s="330" t="str">
        <f>VLOOKUP(DbsMunaqis[[#This Row],[KdProdi]],TblProdi[],3)</f>
        <v>Sarjana Hukum (S.H.)</v>
      </c>
      <c r="AA20" s="299" t="s">
        <v>16049</v>
      </c>
      <c r="AB20" s="330" t="str">
        <f>VLOOKUP(DbsMunaqis[[#This Row],[KdJurusan]],TblJurusan[#Data],2)</f>
        <v>Syariah dan Ilmu Hukum Islam</v>
      </c>
      <c r="AC20" s="330" t="str">
        <f>VLOOKUP(DbsMunaqis[[#This Row],[KdProdi]],TblProdi[#Data],2)</f>
        <v xml:space="preserve">Ahwal Syakhsiyah </v>
      </c>
      <c r="AD20" s="326"/>
      <c r="AE20" s="329" t="str">
        <f>VLOOKUP(DbsMunaqis[[#This Row],[KdPP1]],ListPP[#Data],2)</f>
        <v>Dr. Rahmawati, M.Ag.</v>
      </c>
      <c r="AF20" s="329"/>
      <c r="AG20" s="329" t="str">
        <f>VLOOKUP(DbsMunaqis[[#This Row],[KdPP2]],ListPP[#Data],2)</f>
        <v>Dr. Aris, S.Ag., M.HI</v>
      </c>
      <c r="AH20" s="329"/>
      <c r="AI20" s="335" t="str">
        <f>VLOOKUP(DbsMunaqis[[#This Row],[KdPP3]],ListPP[#Data],2)</f>
        <v>Dr. Agus Muchsin, M.Ag</v>
      </c>
      <c r="AJ20" s="329"/>
      <c r="AK20" s="335" t="str">
        <f>VLOOKUP(DbsMunaqis[[#This Row],[KdPP4]],ListPP[#Data],2)</f>
        <v>Dr. Hj. Muliati, M.Ag.</v>
      </c>
      <c r="AL20" s="329" t="str">
        <f>TEXT(DbsMunaqis[[#This Row],[TglYudisium]],"dd mmmm yyyy")</f>
        <v>13 Februari 2023</v>
      </c>
      <c r="AM20" s="326">
        <f>IF(DbsMunaqis[[#This Row],[TglYudi]]="00 Januari 1900",0,1)</f>
        <v>1</v>
      </c>
      <c r="AN20" s="330" t="str">
        <f>VLOOKUP(DbsMunaqis[[#This Row],[KdJurusan]],TblJurusan[#Data],3)</f>
        <v>Dr. Rahmawati, M.Ag.</v>
      </c>
      <c r="AO20" s="330" t="str">
        <f>VLOOKUP(DbsMunaqis[[#This Row],[KdJurusan]],TblJurusan[#Data],4)</f>
        <v>19760901 200604 2 001</v>
      </c>
      <c r="AP20" s="330" t="str">
        <f>UPPER("Ketua Jurusan " &amp; VLOOKUP(DbsMunaqis[[#This Row],[KdJurusan]],TblJurusan[#Data],2))</f>
        <v>KETUA JURUSAN SYARIAH DAN ILMU HUKUM ISLAM</v>
      </c>
    </row>
    <row r="21" spans="1:42">
      <c r="A21" s="303" t="s">
        <v>16037</v>
      </c>
      <c r="B21" s="303"/>
      <c r="C21" s="303">
        <v>1</v>
      </c>
      <c r="D21" s="304">
        <v>44825</v>
      </c>
      <c r="E21" s="303" t="s">
        <v>1324</v>
      </c>
      <c r="F21" s="305">
        <v>2</v>
      </c>
      <c r="G21" s="309">
        <v>21</v>
      </c>
      <c r="H21" s="309" t="s">
        <v>16029</v>
      </c>
      <c r="I21" s="309" t="s">
        <v>20</v>
      </c>
      <c r="J21" s="310" t="s">
        <v>16038</v>
      </c>
      <c r="K21" s="309" t="s">
        <v>16039</v>
      </c>
      <c r="L21" s="309" t="s">
        <v>16040</v>
      </c>
      <c r="M21" s="309">
        <v>2</v>
      </c>
      <c r="N21" s="311">
        <v>3.95</v>
      </c>
      <c r="O21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21" s="317" t="s">
        <v>16120</v>
      </c>
      <c r="Q21" s="314" t="s">
        <v>16050</v>
      </c>
      <c r="R21" s="309" t="s">
        <v>16041</v>
      </c>
      <c r="S21" s="309" t="s">
        <v>9357</v>
      </c>
      <c r="T21" s="309" t="s">
        <v>9368</v>
      </c>
      <c r="U21" s="299" t="s">
        <v>15981</v>
      </c>
      <c r="V21" s="299" t="s">
        <v>9363</v>
      </c>
      <c r="W21" s="315" t="s">
        <v>16053</v>
      </c>
      <c r="X21" s="309">
        <v>2963</v>
      </c>
      <c r="Y21" s="309">
        <v>2964</v>
      </c>
      <c r="Z21" s="309" t="str">
        <f>VLOOKUP(DbsMunaqis[[#This Row],[KdProdi]],TblProdi[],3)</f>
        <v>Sarjana Hukum (S.H.)</v>
      </c>
      <c r="AA21" s="314" t="s">
        <v>16030</v>
      </c>
      <c r="AB21" s="309" t="str">
        <f>VLOOKUP(DbsMunaqis[[#This Row],[KdJurusan]],TblJurusan[#Data],2)</f>
        <v>Syariah dan Ilmu Hukum Islam</v>
      </c>
      <c r="AC21" s="309" t="str">
        <f>VLOOKUP(DbsMunaqis[[#This Row],[KdProdi]],TblProdi[#Data],2)</f>
        <v xml:space="preserve">Ahwal Syakhsiyah </v>
      </c>
      <c r="AD21" s="305"/>
      <c r="AE21" s="306" t="str">
        <f>VLOOKUP(DbsMunaqis[[#This Row],[KdPP1]],ListPP[#Data],2)</f>
        <v xml:space="preserve">Budiman, M.HI </v>
      </c>
      <c r="AF21" s="306"/>
      <c r="AG21" s="306" t="str">
        <f>VLOOKUP(DbsMunaqis[[#This Row],[KdPP2]],ListPP[#Data],2)</f>
        <v>Dr. Aris, S.Ag., M.HI</v>
      </c>
      <c r="AH21" s="306"/>
      <c r="AI21" s="312" t="str">
        <f>VLOOKUP(DbsMunaqis[[#This Row],[KdPP3]],ListPP[#Data],2)</f>
        <v>Dr. H. Sudirman. L, M.H</v>
      </c>
      <c r="AJ21" s="306"/>
      <c r="AK21" s="312" t="str">
        <f>VLOOKUP(DbsMunaqis[[#This Row],[KdPP4]],ListPP[#Data],2)</f>
        <v>Dr. H. Suarning, M.Ag.</v>
      </c>
      <c r="AL21" s="306" t="str">
        <f>TEXT(DbsMunaqis[[#This Row],[TglYudisium]],"dd mmmm yyyy")</f>
        <v>04 Nopember 2022</v>
      </c>
      <c r="AM21" s="305">
        <f>IF(DbsMunaqis[[#This Row],[TglYudi]]="00 Januari 1900",0,1)</f>
        <v>1</v>
      </c>
      <c r="AN21" s="309" t="str">
        <f>VLOOKUP(DbsMunaqis[[#This Row],[KdJurusan]],TblJurusan[#Data],3)</f>
        <v>Dr. Rahmawati, M.Ag.</v>
      </c>
      <c r="AO21" s="309" t="str">
        <f>VLOOKUP(DbsMunaqis[[#This Row],[KdJurusan]],TblJurusan[#Data],4)</f>
        <v>19760901 200604 2 001</v>
      </c>
      <c r="AP21" s="309" t="str">
        <f>UPPER("Ketua Jurusan " &amp; VLOOKUP(DbsMunaqis[[#This Row],[KdJurusan]],TblJurusan[#Data],2))</f>
        <v>KETUA JURUSAN SYARIAH DAN ILMU HUKUM ISLAM</v>
      </c>
    </row>
    <row r="22" spans="1:42">
      <c r="A22" s="324" t="s">
        <v>16225</v>
      </c>
      <c r="B22" s="324"/>
      <c r="C22" s="324">
        <v>25</v>
      </c>
      <c r="D22" s="325">
        <v>44964</v>
      </c>
      <c r="E22" s="324" t="s">
        <v>16226</v>
      </c>
      <c r="F22" s="326">
        <v>2</v>
      </c>
      <c r="G22" s="330">
        <v>21</v>
      </c>
      <c r="H22" s="330" t="s">
        <v>16029</v>
      </c>
      <c r="I22" s="330" t="s">
        <v>74</v>
      </c>
      <c r="J22" s="332" t="s">
        <v>16227</v>
      </c>
      <c r="K22" s="330" t="s">
        <v>16228</v>
      </c>
      <c r="L22" s="330" t="s">
        <v>16229</v>
      </c>
      <c r="M22" s="330">
        <v>1</v>
      </c>
      <c r="N22" s="333">
        <v>3.75</v>
      </c>
      <c r="O22" s="330" t="e">
        <f>IF(AND([1]!DbsMunaqis[[#This Row],[IPK]]&gt;=3.75,[1]!DbsMunaqis[[#This Row],[IPK]]&lt;=4),"Dengan Pujian",IF(AND([1]!DbsMunaqis[[#This Row],[IPK]]&gt;=2.76,[1]!DbsMunaqis[[#This Row],[IPK]]&lt;=3.74),"Sangat Memuaskan",IF(AND([1]!DbsMunaqis[[#This Row],[IPK]]&gt;=2,[1]!DbsMunaqis[[#This Row],[IPK]]&lt;=2.75),"Memuaskan","")))</f>
        <v>#REF!</v>
      </c>
      <c r="P22" s="334" t="s">
        <v>16151</v>
      </c>
      <c r="Q22" s="326" t="s">
        <v>16164</v>
      </c>
      <c r="R22" s="330" t="s">
        <v>16319</v>
      </c>
      <c r="S22" s="330" t="s">
        <v>9361</v>
      </c>
      <c r="T22" s="330" t="s">
        <v>9366</v>
      </c>
      <c r="U22" s="299" t="s">
        <v>7</v>
      </c>
      <c r="V22" s="299" t="s">
        <v>9355</v>
      </c>
      <c r="W22" s="315" t="s">
        <v>16335</v>
      </c>
      <c r="X22" s="330">
        <v>611</v>
      </c>
      <c r="Y22" s="330">
        <v>612</v>
      </c>
      <c r="Z22" s="330" t="str">
        <f>VLOOKUP(DbsMunaqis[[#This Row],[KdProdi]],TblProdi[],3)</f>
        <v>Sarjana Hukum (S.H.)</v>
      </c>
      <c r="AA22" s="299" t="s">
        <v>16346</v>
      </c>
      <c r="AB22" s="330" t="str">
        <f>VLOOKUP(DbsMunaqis[[#This Row],[KdJurusan]],TblJurusan[#Data],2)</f>
        <v>Syariah dan Ilmu Hukum Islam</v>
      </c>
      <c r="AC22" s="330" t="str">
        <f>VLOOKUP(DbsMunaqis[[#This Row],[KdProdi]],TblProdi[#Data],2)</f>
        <v xml:space="preserve">Ahwal Syakhsiyah </v>
      </c>
      <c r="AD22" s="326"/>
      <c r="AE22" s="329" t="str">
        <f>VLOOKUP(DbsMunaqis[[#This Row],[KdPP1]],ListPP[#Data],2)</f>
        <v>Dr. Fikri, S.Ag., M.HI</v>
      </c>
      <c r="AF22" s="329"/>
      <c r="AG22" s="329" t="str">
        <f>VLOOKUP(DbsMunaqis[[#This Row],[KdPP2]],ListPP[#Data],2)</f>
        <v>Hj. Sunuwati, Lc., M.HI</v>
      </c>
      <c r="AH22" s="329"/>
      <c r="AI22" s="335" t="str">
        <f>VLOOKUP(DbsMunaqis[[#This Row],[KdPP3]],ListPP[#Data],2)</f>
        <v>Dr. Agus Muchsin, M.Ag</v>
      </c>
      <c r="AJ22" s="329"/>
      <c r="AK22" s="335" t="str">
        <f>VLOOKUP(DbsMunaqis[[#This Row],[KdPP4]],ListPP[#Data],2)</f>
        <v xml:space="preserve">Dr. Hj. Rusdaya Basri Lc., M.Ag </v>
      </c>
      <c r="AL22" s="329" t="str">
        <f>TEXT(DbsMunaqis[[#This Row],[TglYudisium]],"dd mmmm yyyy")</f>
        <v>13 Februari 2023</v>
      </c>
      <c r="AM22" s="326">
        <f>IF(DbsMunaqis[[#This Row],[TglYudi]]="00 Januari 1900",0,1)</f>
        <v>1</v>
      </c>
      <c r="AN22" s="330" t="str">
        <f>VLOOKUP(DbsMunaqis[[#This Row],[KdJurusan]],TblJurusan[#Data],3)</f>
        <v>Dr. Rahmawati, M.Ag.</v>
      </c>
      <c r="AO22" s="330" t="str">
        <f>VLOOKUP(DbsMunaqis[[#This Row],[KdJurusan]],TblJurusan[#Data],4)</f>
        <v>19760901 200604 2 001</v>
      </c>
      <c r="AP22" s="330" t="str">
        <f>UPPER("Ketua Jurusan " &amp; VLOOKUP(DbsMunaqis[[#This Row],[KdJurusan]],TblJurusan[#Data],2))</f>
        <v>KETUA JURUSAN SYARIAH DAN ILMU HUKUM ISLAM</v>
      </c>
    </row>
    <row r="23" spans="1:42">
      <c r="A23" s="324" t="s">
        <v>16230</v>
      </c>
      <c r="B23" s="324"/>
      <c r="C23" s="324">
        <v>26</v>
      </c>
      <c r="D23" s="325">
        <v>44965</v>
      </c>
      <c r="E23" s="324" t="s">
        <v>16231</v>
      </c>
      <c r="F23" s="326">
        <v>2</v>
      </c>
      <c r="G23" s="330">
        <v>21</v>
      </c>
      <c r="H23" s="330" t="s">
        <v>16029</v>
      </c>
      <c r="I23" s="330" t="s">
        <v>74</v>
      </c>
      <c r="J23" s="332" t="s">
        <v>16232</v>
      </c>
      <c r="K23" s="330" t="s">
        <v>16233</v>
      </c>
      <c r="L23" s="330" t="s">
        <v>16234</v>
      </c>
      <c r="M23" s="330">
        <v>1</v>
      </c>
      <c r="N23" s="333">
        <v>3.74</v>
      </c>
      <c r="O23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23" s="334" t="s">
        <v>16151</v>
      </c>
      <c r="Q23" s="326" t="s">
        <v>16158</v>
      </c>
      <c r="R23" s="330" t="s">
        <v>16320</v>
      </c>
      <c r="S23" s="330" t="s">
        <v>9355</v>
      </c>
      <c r="T23" s="330" t="s">
        <v>15015</v>
      </c>
      <c r="U23" s="299" t="s">
        <v>7</v>
      </c>
      <c r="V23" s="299" t="s">
        <v>9368</v>
      </c>
      <c r="W23" s="315" t="s">
        <v>16335</v>
      </c>
      <c r="X23" s="330">
        <v>636</v>
      </c>
      <c r="Y23" s="330">
        <v>637</v>
      </c>
      <c r="Z23" s="330" t="str">
        <f>VLOOKUP(DbsMunaqis[[#This Row],[KdProdi]],TblProdi[],3)</f>
        <v>Sarjana Hukum (S.H.)</v>
      </c>
      <c r="AA23" s="299" t="s">
        <v>16049</v>
      </c>
      <c r="AB23" s="330" t="str">
        <f>VLOOKUP(DbsMunaqis[[#This Row],[KdJurusan]],TblJurusan[#Data],2)</f>
        <v>Syariah dan Ilmu Hukum Islam</v>
      </c>
      <c r="AC23" s="330" t="str">
        <f>VLOOKUP(DbsMunaqis[[#This Row],[KdProdi]],TblProdi[#Data],2)</f>
        <v xml:space="preserve">Ahwal Syakhsiyah </v>
      </c>
      <c r="AD23" s="326"/>
      <c r="AE23" s="329" t="str">
        <f>VLOOKUP(DbsMunaqis[[#This Row],[KdPP1]],ListPP[#Data],2)</f>
        <v xml:space="preserve">Dr. Hj. Rusdaya Basri Lc., M.Ag </v>
      </c>
      <c r="AF23" s="329"/>
      <c r="AG23" s="329" t="str">
        <f>VLOOKUP(DbsMunaqis[[#This Row],[KdPP2]],ListPP[#Data],2)</f>
        <v>ABD. Karim Faiz, S.HI., M.S.I</v>
      </c>
      <c r="AH23" s="329"/>
      <c r="AI23" s="335" t="str">
        <f>VLOOKUP(DbsMunaqis[[#This Row],[KdPP3]],ListPP[#Data],2)</f>
        <v>Dr. Agus Muchsin, M.Ag</v>
      </c>
      <c r="AJ23" s="329"/>
      <c r="AK23" s="335" t="str">
        <f>VLOOKUP(DbsMunaqis[[#This Row],[KdPP4]],ListPP[#Data],2)</f>
        <v>Dr. Aris, S.Ag., M.HI</v>
      </c>
      <c r="AL23" s="329" t="str">
        <f>TEXT(DbsMunaqis[[#This Row],[TglYudisium]],"dd mmmm yyyy")</f>
        <v>13 Februari 2023</v>
      </c>
      <c r="AM23" s="326">
        <f>IF(DbsMunaqis[[#This Row],[TglYudi]]="00 Januari 1900",0,1)</f>
        <v>1</v>
      </c>
      <c r="AN23" s="330" t="str">
        <f>VLOOKUP(DbsMunaqis[[#This Row],[KdJurusan]],TblJurusan[#Data],3)</f>
        <v>Dr. Rahmawati, M.Ag.</v>
      </c>
      <c r="AO23" s="330" t="str">
        <f>VLOOKUP(DbsMunaqis[[#This Row],[KdJurusan]],TblJurusan[#Data],4)</f>
        <v>19760901 200604 2 001</v>
      </c>
      <c r="AP23" s="330" t="str">
        <f>UPPER("Ketua Jurusan " &amp; VLOOKUP(DbsMunaqis[[#This Row],[KdJurusan]],TblJurusan[#Data],2))</f>
        <v>KETUA JURUSAN SYARIAH DAN ILMU HUKUM ISLAM</v>
      </c>
    </row>
    <row r="24" spans="1:42">
      <c r="A24" s="303" t="s">
        <v>16042</v>
      </c>
      <c r="B24" s="303"/>
      <c r="C24" s="303">
        <v>1</v>
      </c>
      <c r="D24" s="304">
        <v>44825</v>
      </c>
      <c r="E24" s="303" t="s">
        <v>16043</v>
      </c>
      <c r="F24" s="305">
        <v>2</v>
      </c>
      <c r="G24" s="309">
        <v>21</v>
      </c>
      <c r="H24" s="309" t="s">
        <v>16029</v>
      </c>
      <c r="I24" s="309" t="s">
        <v>16044</v>
      </c>
      <c r="J24" s="310" t="s">
        <v>16045</v>
      </c>
      <c r="K24" s="309" t="s">
        <v>16046</v>
      </c>
      <c r="L24" s="309" t="s">
        <v>16047</v>
      </c>
      <c r="M24" s="309">
        <v>2</v>
      </c>
      <c r="N24" s="311">
        <v>4</v>
      </c>
      <c r="O24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24" s="317" t="s">
        <v>16120</v>
      </c>
      <c r="Q24" s="314" t="s">
        <v>16052</v>
      </c>
      <c r="R24" s="309" t="s">
        <v>16048</v>
      </c>
      <c r="S24" s="309" t="s">
        <v>15981</v>
      </c>
      <c r="T24" s="309" t="s">
        <v>9361</v>
      </c>
      <c r="U24" s="299" t="s">
        <v>6</v>
      </c>
      <c r="V24" s="299" t="s">
        <v>9368</v>
      </c>
      <c r="W24" s="313" t="s">
        <v>16053</v>
      </c>
      <c r="X24" s="309">
        <v>2967</v>
      </c>
      <c r="Y24" s="309">
        <v>2968</v>
      </c>
      <c r="Z24" s="309" t="str">
        <f>VLOOKUP(DbsMunaqis[[#This Row],[KdProdi]],TblProdi[],3)</f>
        <v>Sarjana Hukum (S.H.)</v>
      </c>
      <c r="AA24" s="299" t="s">
        <v>16051</v>
      </c>
      <c r="AB24" s="309" t="str">
        <f>VLOOKUP(DbsMunaqis[[#This Row],[KdJurusan]],TblJurusan[#Data],2)</f>
        <v>Syariah dan Ilmu Hukum Islam</v>
      </c>
      <c r="AC24" s="309" t="str">
        <f>VLOOKUP(DbsMunaqis[[#This Row],[KdProdi]],TblProdi[#Data],2)</f>
        <v xml:space="preserve">Ahwal Syakhsiyah </v>
      </c>
      <c r="AD24" s="305"/>
      <c r="AE24" s="306" t="str">
        <f>VLOOKUP(DbsMunaqis[[#This Row],[KdPP1]],ListPP[#Data],2)</f>
        <v>Dr. H. Sudirman. L, M.H</v>
      </c>
      <c r="AF24" s="306"/>
      <c r="AG24" s="306" t="str">
        <f>VLOOKUP(DbsMunaqis[[#This Row],[KdPP2]],ListPP[#Data],2)</f>
        <v>Dr. Fikri, S.Ag., M.HI</v>
      </c>
      <c r="AH24" s="306"/>
      <c r="AI24" s="312" t="str">
        <f>VLOOKUP(DbsMunaqis[[#This Row],[KdPP3]],ListPP[#Data],2)</f>
        <v>Dr. Rahmawati, M.Ag.</v>
      </c>
      <c r="AJ24" s="306"/>
      <c r="AK24" s="312" t="str">
        <f>VLOOKUP(DbsMunaqis[[#This Row],[KdPP4]],ListPP[#Data],2)</f>
        <v>Dr. Aris, S.Ag., M.HI</v>
      </c>
      <c r="AL24" s="306" t="str">
        <f>TEXT(DbsMunaqis[[#This Row],[TglYudisium]],"dd mmmm yyyy")</f>
        <v>04 Nopember 2022</v>
      </c>
      <c r="AM24" s="305">
        <f>IF(DbsMunaqis[[#This Row],[TglYudi]]="00 Januari 1900",0,1)</f>
        <v>1</v>
      </c>
      <c r="AN24" s="309" t="str">
        <f>VLOOKUP(DbsMunaqis[[#This Row],[KdJurusan]],TblJurusan[#Data],3)</f>
        <v>Dr. Rahmawati, M.Ag.</v>
      </c>
      <c r="AO24" s="309" t="str">
        <f>VLOOKUP(DbsMunaqis[[#This Row],[KdJurusan]],TblJurusan[#Data],4)</f>
        <v>19760901 200604 2 001</v>
      </c>
      <c r="AP24" s="309" t="str">
        <f>UPPER("Ketua Jurusan " &amp; VLOOKUP(DbsMunaqis[[#This Row],[KdJurusan]],TblJurusan[#Data],2))</f>
        <v>KETUA JURUSAN SYARIAH DAN ILMU HUKUM ISLAM</v>
      </c>
    </row>
    <row r="25" spans="1:42">
      <c r="A25" s="324" t="s">
        <v>16235</v>
      </c>
      <c r="B25" s="324"/>
      <c r="C25" s="324">
        <v>11</v>
      </c>
      <c r="D25" s="325">
        <v>44939</v>
      </c>
      <c r="E25" s="324" t="s">
        <v>16236</v>
      </c>
      <c r="F25" s="326">
        <v>2</v>
      </c>
      <c r="G25" s="326">
        <v>21</v>
      </c>
      <c r="H25" s="330" t="s">
        <v>16029</v>
      </c>
      <c r="I25" s="326" t="s">
        <v>6364</v>
      </c>
      <c r="J25" s="327" t="s">
        <v>16237</v>
      </c>
      <c r="K25" s="326" t="s">
        <v>16238</v>
      </c>
      <c r="L25" s="326" t="s">
        <v>16239</v>
      </c>
      <c r="M25" s="326">
        <v>2</v>
      </c>
      <c r="N25" s="328">
        <v>3.74</v>
      </c>
      <c r="O25" s="305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25" s="334" t="s">
        <v>16151</v>
      </c>
      <c r="Q25" s="326" t="s">
        <v>16240</v>
      </c>
      <c r="R25" s="314" t="s">
        <v>16321</v>
      </c>
      <c r="S25" s="331" t="s">
        <v>15981</v>
      </c>
      <c r="T25" s="331" t="s">
        <v>9361</v>
      </c>
      <c r="U25" s="314" t="s">
        <v>6</v>
      </c>
      <c r="V25" s="314" t="s">
        <v>9363</v>
      </c>
      <c r="W25" s="315" t="s">
        <v>16343</v>
      </c>
      <c r="X25" s="331">
        <v>127</v>
      </c>
      <c r="Y25" s="331">
        <v>128</v>
      </c>
      <c r="Z25" s="330" t="str">
        <f>VLOOKUP(DbsMunaqis[[#This Row],[KdProdi]],TblProdi[],3)</f>
        <v>Sarjana Hukum (S.H.)</v>
      </c>
      <c r="AA25" s="314" t="s">
        <v>16349</v>
      </c>
      <c r="AB25" s="330" t="str">
        <f>VLOOKUP(DbsMunaqis[[#This Row],[KdJurusan]],TblJurusan[#Data],2)</f>
        <v>Syariah dan Ilmu Hukum Islam</v>
      </c>
      <c r="AC25" s="330" t="str">
        <f>VLOOKUP(DbsMunaqis[[#This Row],[KdProdi]],TblProdi[#Data],2)</f>
        <v xml:space="preserve">Ahwal Syakhsiyah </v>
      </c>
      <c r="AD25" s="326"/>
      <c r="AE25" s="329" t="str">
        <f>VLOOKUP(DbsMunaqis[[#This Row],[KdPP1]],ListPP[#Data],2)</f>
        <v>Dr. H. Sudirman. L, M.H</v>
      </c>
      <c r="AF25" s="329"/>
      <c r="AG25" s="329" t="str">
        <f>VLOOKUP(DbsMunaqis[[#This Row],[KdPP2]],ListPP[#Data],2)</f>
        <v>Dr. Fikri, S.Ag., M.HI</v>
      </c>
      <c r="AH25" s="329"/>
      <c r="AI25" s="335" t="str">
        <f>VLOOKUP(DbsMunaqis[[#This Row],[KdPP3]],ListPP[#Data],2)</f>
        <v>Dr. Rahmawati, M.Ag.</v>
      </c>
      <c r="AJ25" s="329"/>
      <c r="AK25" s="335" t="str">
        <f>VLOOKUP(DbsMunaqis[[#This Row],[KdPP4]],ListPP[#Data],2)</f>
        <v>Dr. H. Suarning, M.Ag.</v>
      </c>
      <c r="AL25" s="329" t="str">
        <f>TEXT(DbsMunaqis[[#This Row],[TglYudisium]],"dd mmmm yyyy")</f>
        <v>13 Februari 2023</v>
      </c>
      <c r="AM25" s="326">
        <f>IF(DbsMunaqis[[#This Row],[TglYudi]]="00 Januari 1900",0,1)</f>
        <v>1</v>
      </c>
      <c r="AN25" s="330" t="str">
        <f>VLOOKUP(DbsMunaqis[[#This Row],[KdJurusan]],TblJurusan[#Data],3)</f>
        <v>Dr. Rahmawati, M.Ag.</v>
      </c>
      <c r="AO25" s="330" t="str">
        <f>VLOOKUP(DbsMunaqis[[#This Row],[KdJurusan]],TblJurusan[#Data],4)</f>
        <v>19760901 200604 2 001</v>
      </c>
      <c r="AP25" s="330" t="str">
        <f>UPPER("Ketua Jurusan " &amp; VLOOKUP(DbsMunaqis[[#This Row],[KdJurusan]],TblJurusan[#Data],2))</f>
        <v>KETUA JURUSAN SYARIAH DAN ILMU HUKUM ISLAM</v>
      </c>
    </row>
    <row r="26" spans="1:42">
      <c r="A26" s="324" t="s">
        <v>16241</v>
      </c>
      <c r="B26" s="324"/>
      <c r="C26" s="324">
        <v>24</v>
      </c>
      <c r="D26" s="325">
        <v>44964</v>
      </c>
      <c r="E26" s="324" t="s">
        <v>16242</v>
      </c>
      <c r="F26" s="326">
        <v>2</v>
      </c>
      <c r="G26" s="330">
        <v>21</v>
      </c>
      <c r="H26" s="330" t="s">
        <v>16029</v>
      </c>
      <c r="I26" s="330" t="s">
        <v>5731</v>
      </c>
      <c r="J26" s="332" t="s">
        <v>16111</v>
      </c>
      <c r="K26" s="330" t="s">
        <v>16243</v>
      </c>
      <c r="L26" s="330" t="s">
        <v>16244</v>
      </c>
      <c r="M26" s="330">
        <v>1</v>
      </c>
      <c r="N26" s="333">
        <v>3.72</v>
      </c>
      <c r="O26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26" s="334" t="s">
        <v>16151</v>
      </c>
      <c r="Q26" s="330" t="s">
        <v>16245</v>
      </c>
      <c r="R26" s="330" t="s">
        <v>16322</v>
      </c>
      <c r="S26" s="330" t="s">
        <v>9357</v>
      </c>
      <c r="T26" s="330" t="s">
        <v>9368</v>
      </c>
      <c r="U26" s="299" t="s">
        <v>15103</v>
      </c>
      <c r="V26" s="299" t="s">
        <v>9395</v>
      </c>
      <c r="W26" s="313" t="s">
        <v>16336</v>
      </c>
      <c r="X26" s="330">
        <v>571</v>
      </c>
      <c r="Y26" s="330">
        <v>572</v>
      </c>
      <c r="Z26" s="330" t="str">
        <f>VLOOKUP(DbsMunaqis[[#This Row],[KdProdi]],TblProdi[],3)</f>
        <v>Sarjana Hukum (S.H.)</v>
      </c>
      <c r="AA26" s="299" t="s">
        <v>16346</v>
      </c>
      <c r="AB26" s="330" t="str">
        <f>VLOOKUP(DbsMunaqis[[#This Row],[KdJurusan]],TblJurusan[#Data],2)</f>
        <v>Syariah dan Ilmu Hukum Islam</v>
      </c>
      <c r="AC26" s="330" t="str">
        <f>VLOOKUP(DbsMunaqis[[#This Row],[KdProdi]],TblProdi[#Data],2)</f>
        <v xml:space="preserve">Ahwal Syakhsiyah </v>
      </c>
      <c r="AD26" s="326"/>
      <c r="AE26" s="329" t="str">
        <f>VLOOKUP(DbsMunaqis[[#This Row],[KdPP1]],ListPP[#Data],2)</f>
        <v xml:space="preserve">Budiman, M.HI </v>
      </c>
      <c r="AF26" s="329"/>
      <c r="AG26" s="329" t="str">
        <f>VLOOKUP(DbsMunaqis[[#This Row],[KdPP2]],ListPP[#Data],2)</f>
        <v>Dr. Aris, S.Ag., M.HI</v>
      </c>
      <c r="AH26" s="329"/>
      <c r="AI26" s="335" t="str">
        <f>VLOOKUP(DbsMunaqis[[#This Row],[KdPP3]],ListPP[#Data],2)</f>
        <v>Dr. Hj. Muliati, M.Ag.</v>
      </c>
      <c r="AJ26" s="329"/>
      <c r="AK26" s="335" t="str">
        <f>VLOOKUP(DbsMunaqis[[#This Row],[KdPP4]],ListPP[#Data],2)</f>
        <v>Dr. Hj. Saidah, S.HI., M.H</v>
      </c>
      <c r="AL26" s="329" t="str">
        <f>TEXT(DbsMunaqis[[#This Row],[TglYudisium]],"dd mmmm yyyy")</f>
        <v>13 Februari 2023</v>
      </c>
      <c r="AM26" s="326">
        <f>IF(DbsMunaqis[[#This Row],[TglYudi]]="00 Januari 1900",0,1)</f>
        <v>1</v>
      </c>
      <c r="AN26" s="330" t="str">
        <f>VLOOKUP(DbsMunaqis[[#This Row],[KdJurusan]],TblJurusan[#Data],3)</f>
        <v>Dr. Rahmawati, M.Ag.</v>
      </c>
      <c r="AO26" s="330" t="str">
        <f>VLOOKUP(DbsMunaqis[[#This Row],[KdJurusan]],TblJurusan[#Data],4)</f>
        <v>19760901 200604 2 001</v>
      </c>
      <c r="AP26" s="330" t="str">
        <f>UPPER("Ketua Jurusan " &amp; VLOOKUP(DbsMunaqis[[#This Row],[KdJurusan]],TblJurusan[#Data],2))</f>
        <v>KETUA JURUSAN SYARIAH DAN ILMU HUKUM ISLAM</v>
      </c>
    </row>
    <row r="27" spans="1:42">
      <c r="A27" s="324" t="s">
        <v>16246</v>
      </c>
      <c r="B27" s="324"/>
      <c r="C27" s="324">
        <v>22</v>
      </c>
      <c r="D27" s="325">
        <v>44953</v>
      </c>
      <c r="E27" s="324" t="s">
        <v>16247</v>
      </c>
      <c r="F27" s="326">
        <v>2</v>
      </c>
      <c r="G27" s="330">
        <v>21</v>
      </c>
      <c r="H27" s="330" t="s">
        <v>16029</v>
      </c>
      <c r="I27" s="330" t="s">
        <v>74</v>
      </c>
      <c r="J27" s="332" t="s">
        <v>16248</v>
      </c>
      <c r="K27" s="330" t="s">
        <v>16249</v>
      </c>
      <c r="L27" s="330" t="s">
        <v>16250</v>
      </c>
      <c r="M27" s="330">
        <v>2</v>
      </c>
      <c r="N27" s="333">
        <v>3.73</v>
      </c>
      <c r="O27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27" s="334" t="s">
        <v>16151</v>
      </c>
      <c r="Q27" s="326" t="s">
        <v>16251</v>
      </c>
      <c r="R27" s="330" t="s">
        <v>16323</v>
      </c>
      <c r="S27" s="330" t="s">
        <v>9402</v>
      </c>
      <c r="T27" s="330" t="s">
        <v>9361</v>
      </c>
      <c r="U27" s="299" t="s">
        <v>9355</v>
      </c>
      <c r="V27" s="299" t="s">
        <v>9375</v>
      </c>
      <c r="W27" s="315" t="s">
        <v>16339</v>
      </c>
      <c r="X27" s="330">
        <v>448</v>
      </c>
      <c r="Y27" s="330">
        <v>449</v>
      </c>
      <c r="Z27" s="330" t="str">
        <f>VLOOKUP(DbsMunaqis[[#This Row],[KdProdi]],TblProdi[],3)</f>
        <v>Sarjana Hukum (S.H.)</v>
      </c>
      <c r="AA27" s="314" t="s">
        <v>16347</v>
      </c>
      <c r="AB27" s="330" t="str">
        <f>VLOOKUP(DbsMunaqis[[#This Row],[KdJurusan]],TblJurusan[#Data],2)</f>
        <v>Syariah dan Ilmu Hukum Islam</v>
      </c>
      <c r="AC27" s="330" t="str">
        <f>VLOOKUP(DbsMunaqis[[#This Row],[KdProdi]],TblProdi[#Data],2)</f>
        <v xml:space="preserve">Ahwal Syakhsiyah </v>
      </c>
      <c r="AD27" s="326"/>
      <c r="AE27" s="329" t="str">
        <f>VLOOKUP(DbsMunaqis[[#This Row],[KdPP1]],ListPP[#Data],2)</f>
        <v>Dra. Rukiah, M.H</v>
      </c>
      <c r="AF27" s="329"/>
      <c r="AG27" s="329" t="str">
        <f>VLOOKUP(DbsMunaqis[[#This Row],[KdPP2]],ListPP[#Data],2)</f>
        <v>Dr. Fikri, S.Ag., M.HI</v>
      </c>
      <c r="AH27" s="329"/>
      <c r="AI27" s="335" t="str">
        <f>VLOOKUP(DbsMunaqis[[#This Row],[KdPP3]],ListPP[#Data],2)</f>
        <v xml:space="preserve">Dr. Hj. Rusdaya Basri Lc., M.Ag </v>
      </c>
      <c r="AJ27" s="329"/>
      <c r="AK27" s="335" t="str">
        <f>VLOOKUP(DbsMunaqis[[#This Row],[KdPP4]],ListPP[#Data],2)</f>
        <v>H. Islamul Haq, Lc., M.A</v>
      </c>
      <c r="AL27" s="329" t="str">
        <f>TEXT(DbsMunaqis[[#This Row],[TglYudisium]],"dd mmmm yyyy")</f>
        <v>13 Februari 2023</v>
      </c>
      <c r="AM27" s="326">
        <f>IF(DbsMunaqis[[#This Row],[TglYudi]]="00 Januari 1900",0,1)</f>
        <v>1</v>
      </c>
      <c r="AN27" s="330" t="str">
        <f>VLOOKUP(DbsMunaqis[[#This Row],[KdJurusan]],TblJurusan[#Data],3)</f>
        <v>Dr. Rahmawati, M.Ag.</v>
      </c>
      <c r="AO27" s="330" t="str">
        <f>VLOOKUP(DbsMunaqis[[#This Row],[KdJurusan]],TblJurusan[#Data],4)</f>
        <v>19760901 200604 2 001</v>
      </c>
      <c r="AP27" s="330" t="str">
        <f>UPPER("Ketua Jurusan " &amp; VLOOKUP(DbsMunaqis[[#This Row],[KdJurusan]],TblJurusan[#Data],2))</f>
        <v>KETUA JURUSAN SYARIAH DAN ILMU HUKUM ISLAM</v>
      </c>
    </row>
    <row r="28" spans="1:42">
      <c r="A28" s="303" t="s">
        <v>16106</v>
      </c>
      <c r="B28" s="303"/>
      <c r="C28" s="303">
        <v>4</v>
      </c>
      <c r="D28" s="304">
        <v>44853</v>
      </c>
      <c r="E28" s="303" t="s">
        <v>4338</v>
      </c>
      <c r="F28" s="305">
        <v>2</v>
      </c>
      <c r="G28" s="309">
        <v>21</v>
      </c>
      <c r="H28" s="309" t="s">
        <v>16029</v>
      </c>
      <c r="I28" s="309" t="s">
        <v>20</v>
      </c>
      <c r="J28" s="310" t="s">
        <v>16107</v>
      </c>
      <c r="K28" s="309" t="s">
        <v>16108</v>
      </c>
      <c r="L28" s="309" t="s">
        <v>16109</v>
      </c>
      <c r="M28" s="309">
        <v>2</v>
      </c>
      <c r="N28" s="311">
        <v>3.63</v>
      </c>
      <c r="O28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28" s="317" t="s">
        <v>16120</v>
      </c>
      <c r="Q28" s="314" t="s">
        <v>16118</v>
      </c>
      <c r="R28" s="309" t="s">
        <v>16110</v>
      </c>
      <c r="S28" s="309" t="s">
        <v>6</v>
      </c>
      <c r="T28" s="309" t="s">
        <v>9363</v>
      </c>
      <c r="U28" s="299" t="s">
        <v>9368</v>
      </c>
      <c r="V28" s="299" t="s">
        <v>9361</v>
      </c>
      <c r="W28" s="315" t="s">
        <v>16119</v>
      </c>
      <c r="X28" s="309">
        <v>3288</v>
      </c>
      <c r="Y28" s="309">
        <v>3289</v>
      </c>
      <c r="Z28" s="309" t="str">
        <f>VLOOKUP(DbsMunaqis[[#This Row],[KdProdi]],TblProdi[],3)</f>
        <v>Sarjana Hukum (S.H.)</v>
      </c>
      <c r="AA28" s="299" t="s">
        <v>16049</v>
      </c>
      <c r="AB28" s="309" t="str">
        <f>VLOOKUP(DbsMunaqis[[#This Row],[KdJurusan]],TblJurusan[#Data],2)</f>
        <v>Syariah dan Ilmu Hukum Islam</v>
      </c>
      <c r="AC28" s="309" t="str">
        <f>VLOOKUP(DbsMunaqis[[#This Row],[KdProdi]],TblProdi[#Data],2)</f>
        <v xml:space="preserve">Ahwal Syakhsiyah </v>
      </c>
      <c r="AD28" s="305"/>
      <c r="AE28" s="306" t="str">
        <f>VLOOKUP(DbsMunaqis[[#This Row],[KdPP1]],ListPP[#Data],2)</f>
        <v>Dr. Rahmawati, M.Ag.</v>
      </c>
      <c r="AF28" s="306"/>
      <c r="AG28" s="306" t="str">
        <f>VLOOKUP(DbsMunaqis[[#This Row],[KdPP2]],ListPP[#Data],2)</f>
        <v>Dr. H. Suarning, M.Ag.</v>
      </c>
      <c r="AH28" s="306"/>
      <c r="AI28" s="312" t="str">
        <f>VLOOKUP(DbsMunaqis[[#This Row],[KdPP3]],ListPP[#Data],2)</f>
        <v>Dr. Aris, S.Ag., M.HI</v>
      </c>
      <c r="AJ28" s="306"/>
      <c r="AK28" s="312" t="str">
        <f>VLOOKUP(DbsMunaqis[[#This Row],[KdPP4]],ListPP[#Data],2)</f>
        <v>Dr. Fikri, S.Ag., M.HI</v>
      </c>
      <c r="AL28" s="306" t="str">
        <f>TEXT(DbsMunaqis[[#This Row],[TglYudisium]],"dd mmmm yyyy")</f>
        <v>04 Nopember 2022</v>
      </c>
      <c r="AM28" s="305">
        <f>IF(DbsMunaqis[[#This Row],[TglYudi]]="00 Januari 1900",0,1)</f>
        <v>1</v>
      </c>
      <c r="AN28" s="309" t="str">
        <f>VLOOKUP(DbsMunaqis[[#This Row],[KdJurusan]],TblJurusan[#Data],3)</f>
        <v>Dr. Rahmawati, M.Ag.</v>
      </c>
      <c r="AO28" s="309" t="str">
        <f>VLOOKUP(DbsMunaqis[[#This Row],[KdJurusan]],TblJurusan[#Data],4)</f>
        <v>19760901 200604 2 001</v>
      </c>
      <c r="AP28" s="309" t="str">
        <f>UPPER("Ketua Jurusan " &amp; VLOOKUP(DbsMunaqis[[#This Row],[KdJurusan]],TblJurusan[#Data],2))</f>
        <v>KETUA JURUSAN SYARIAH DAN ILMU HUKUM ISLAM</v>
      </c>
    </row>
    <row r="29" spans="1:42">
      <c r="A29" s="303" t="s">
        <v>16071</v>
      </c>
      <c r="B29" s="303"/>
      <c r="C29" s="303">
        <v>2</v>
      </c>
      <c r="D29" s="304">
        <v>44839</v>
      </c>
      <c r="E29" s="316" t="s">
        <v>16072</v>
      </c>
      <c r="F29" s="305">
        <v>2</v>
      </c>
      <c r="G29" s="309">
        <v>21</v>
      </c>
      <c r="H29" s="309" t="s">
        <v>16029</v>
      </c>
      <c r="I29" s="309" t="s">
        <v>16073</v>
      </c>
      <c r="J29" s="310" t="s">
        <v>16074</v>
      </c>
      <c r="K29" s="309" t="s">
        <v>16075</v>
      </c>
      <c r="L29" s="309" t="s">
        <v>16076</v>
      </c>
      <c r="M29" s="309">
        <v>2</v>
      </c>
      <c r="N29" s="311">
        <v>3.66</v>
      </c>
      <c r="O29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29" s="317" t="s">
        <v>16120</v>
      </c>
      <c r="Q29" s="314" t="s">
        <v>16070</v>
      </c>
      <c r="R29" s="309" t="s">
        <v>16077</v>
      </c>
      <c r="S29" s="309" t="s">
        <v>12</v>
      </c>
      <c r="T29" s="309" t="s">
        <v>15015</v>
      </c>
      <c r="U29" s="299" t="s">
        <v>9355</v>
      </c>
      <c r="V29" s="299" t="s">
        <v>9395</v>
      </c>
      <c r="W29" s="315" t="s">
        <v>16086</v>
      </c>
      <c r="X29" s="309">
        <v>3140</v>
      </c>
      <c r="Y29" s="309">
        <v>3141</v>
      </c>
      <c r="Z29" s="309" t="str">
        <f>VLOOKUP(DbsMunaqis[[#This Row],[KdProdi]],TblProdi[],3)</f>
        <v>Sarjana Hukum (S.H.)</v>
      </c>
      <c r="AA29" s="299" t="s">
        <v>16049</v>
      </c>
      <c r="AB29" s="309" t="str">
        <f>VLOOKUP(DbsMunaqis[[#This Row],[KdJurusan]],TblJurusan[#Data],2)</f>
        <v>Syariah dan Ilmu Hukum Islam</v>
      </c>
      <c r="AC29" s="309" t="str">
        <f>VLOOKUP(DbsMunaqis[[#This Row],[KdProdi]],TblProdi[#Data],2)</f>
        <v xml:space="preserve">Ahwal Syakhsiyah </v>
      </c>
      <c r="AD29" s="305"/>
      <c r="AE29" s="306" t="str">
        <f>VLOOKUP(DbsMunaqis[[#This Row],[KdPP1]],ListPP[#Data],2)</f>
        <v>Dr. Andi Bahri S., M.E., M.Fil.I</v>
      </c>
      <c r="AF29" s="306"/>
      <c r="AG29" s="306" t="str">
        <f>VLOOKUP(DbsMunaqis[[#This Row],[KdPP2]],ListPP[#Data],2)</f>
        <v>ABD. Karim Faiz, S.HI., M.S.I</v>
      </c>
      <c r="AH29" s="306"/>
      <c r="AI29" s="312" t="str">
        <f>VLOOKUP(DbsMunaqis[[#This Row],[KdPP3]],ListPP[#Data],2)</f>
        <v xml:space="preserve">Dr. Hj. Rusdaya Basri Lc., M.Ag </v>
      </c>
      <c r="AJ29" s="306"/>
      <c r="AK29" s="312" t="str">
        <f>VLOOKUP(DbsMunaqis[[#This Row],[KdPP4]],ListPP[#Data],2)</f>
        <v>Dr. Hj. Saidah, S.HI., M.H</v>
      </c>
      <c r="AL29" s="306" t="str">
        <f>TEXT(DbsMunaqis[[#This Row],[TglYudisium]],"dd mmmm yyyy")</f>
        <v>04 Nopember 2022</v>
      </c>
      <c r="AM29" s="305">
        <f>IF(DbsMunaqis[[#This Row],[TglYudi]]="00 Januari 1900",0,1)</f>
        <v>1</v>
      </c>
      <c r="AN29" s="309" t="str">
        <f>VLOOKUP(DbsMunaqis[[#This Row],[KdJurusan]],TblJurusan[#Data],3)</f>
        <v>Dr. Rahmawati, M.Ag.</v>
      </c>
      <c r="AO29" s="309" t="str">
        <f>VLOOKUP(DbsMunaqis[[#This Row],[KdJurusan]],TblJurusan[#Data],4)</f>
        <v>19760901 200604 2 001</v>
      </c>
      <c r="AP29" s="309" t="str">
        <f>UPPER("Ketua Jurusan " &amp; VLOOKUP(DbsMunaqis[[#This Row],[KdJurusan]],TblJurusan[#Data],2))</f>
        <v>KETUA JURUSAN SYARIAH DAN ILMU HUKUM ISLAM</v>
      </c>
    </row>
    <row r="30" spans="1:42">
      <c r="A30" s="324" t="s">
        <v>16135</v>
      </c>
      <c r="B30" s="324"/>
      <c r="C30" s="324">
        <v>8</v>
      </c>
      <c r="D30" s="325">
        <v>44916</v>
      </c>
      <c r="E30" s="324" t="s">
        <v>16136</v>
      </c>
      <c r="F30" s="326">
        <v>2</v>
      </c>
      <c r="G30" s="330">
        <v>21</v>
      </c>
      <c r="H30" s="330" t="s">
        <v>16029</v>
      </c>
      <c r="I30" s="330" t="s">
        <v>16137</v>
      </c>
      <c r="J30" s="332" t="s">
        <v>16138</v>
      </c>
      <c r="K30" s="330" t="s">
        <v>16139</v>
      </c>
      <c r="L30" s="330" t="s">
        <v>16140</v>
      </c>
      <c r="M30" s="330">
        <v>2</v>
      </c>
      <c r="N30" s="333">
        <v>3.87</v>
      </c>
      <c r="O30" s="330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30" s="317" t="s">
        <v>16145</v>
      </c>
      <c r="Q30" s="299" t="s">
        <v>16143</v>
      </c>
      <c r="R30" s="330" t="s">
        <v>16141</v>
      </c>
      <c r="S30" s="330" t="s">
        <v>9355</v>
      </c>
      <c r="T30" s="330" t="s">
        <v>9368</v>
      </c>
      <c r="U30" s="299" t="s">
        <v>6</v>
      </c>
      <c r="V30" s="299" t="s">
        <v>9366</v>
      </c>
      <c r="W30" s="313" t="s">
        <v>16142</v>
      </c>
      <c r="X30" s="330">
        <v>3751</v>
      </c>
      <c r="Y30" s="330">
        <v>3752</v>
      </c>
      <c r="Z30" s="330" t="str">
        <f>VLOOKUP(DbsMunaqis[[#This Row],[KdProdi]],TblProdi[],3)</f>
        <v>Sarjana Hukum (S.H.)</v>
      </c>
      <c r="AA30" s="299" t="s">
        <v>16049</v>
      </c>
      <c r="AB30" s="330" t="str">
        <f>VLOOKUP(DbsMunaqis[[#This Row],[KdJurusan]],TblJurusan[#Data],2)</f>
        <v>Syariah dan Ilmu Hukum Islam</v>
      </c>
      <c r="AC30" s="330" t="str">
        <f>VLOOKUP(DbsMunaqis[[#This Row],[KdProdi]],TblProdi[#Data],2)</f>
        <v xml:space="preserve">Ahwal Syakhsiyah </v>
      </c>
      <c r="AD30" s="326"/>
      <c r="AE30" s="329" t="str">
        <f>VLOOKUP(DbsMunaqis[[#This Row],[KdPP1]],ListPP[#Data],2)</f>
        <v xml:space="preserve">Dr. Hj. Rusdaya Basri Lc., M.Ag </v>
      </c>
      <c r="AF30" s="329"/>
      <c r="AG30" s="329" t="str">
        <f>VLOOKUP(DbsMunaqis[[#This Row],[KdPP2]],ListPP[#Data],2)</f>
        <v>Dr. Aris, S.Ag., M.HI</v>
      </c>
      <c r="AH30" s="329"/>
      <c r="AI30" s="335" t="str">
        <f>VLOOKUP(DbsMunaqis[[#This Row],[KdPP3]],ListPP[#Data],2)</f>
        <v>Dr. Rahmawati, M.Ag.</v>
      </c>
      <c r="AJ30" s="329"/>
      <c r="AK30" s="335" t="str">
        <f>VLOOKUP(DbsMunaqis[[#This Row],[KdPP4]],ListPP[#Data],2)</f>
        <v>Hj. Sunuwati, Lc., M.HI</v>
      </c>
      <c r="AL30" s="329" t="str">
        <f>TEXT(DbsMunaqis[[#This Row],[TglYudisium]],"dd mmmm yyyy")</f>
        <v>03 Januari 2023</v>
      </c>
      <c r="AM30" s="326">
        <f>IF(DbsMunaqis[[#This Row],[TglYudi]]="00 Januari 1900",0,1)</f>
        <v>1</v>
      </c>
      <c r="AN30" s="330" t="str">
        <f>VLOOKUP(DbsMunaqis[[#This Row],[KdJurusan]],TblJurusan[#Data],3)</f>
        <v>Dr. Rahmawati, M.Ag.</v>
      </c>
      <c r="AO30" s="330" t="str">
        <f>VLOOKUP(DbsMunaqis[[#This Row],[KdJurusan]],TblJurusan[#Data],4)</f>
        <v>19760901 200604 2 001</v>
      </c>
      <c r="AP30" s="330" t="str">
        <f>UPPER("Ketua Jurusan " &amp; VLOOKUP(DbsMunaqis[[#This Row],[KdJurusan]],TblJurusan[#Data],2))</f>
        <v>KETUA JURUSAN SYARIAH DAN ILMU HUKUM ISLAM</v>
      </c>
    </row>
    <row r="31" spans="1:42">
      <c r="A31" s="303" t="s">
        <v>16078</v>
      </c>
      <c r="B31" s="303"/>
      <c r="C31" s="303">
        <v>2</v>
      </c>
      <c r="D31" s="304">
        <v>44839</v>
      </c>
      <c r="E31" s="303" t="s">
        <v>16079</v>
      </c>
      <c r="F31" s="305">
        <v>2</v>
      </c>
      <c r="G31" s="309">
        <v>21</v>
      </c>
      <c r="H31" s="309" t="s">
        <v>16029</v>
      </c>
      <c r="I31" s="309" t="s">
        <v>16080</v>
      </c>
      <c r="J31" s="310" t="s">
        <v>16081</v>
      </c>
      <c r="K31" s="309" t="s">
        <v>16082</v>
      </c>
      <c r="L31" s="309" t="s">
        <v>16083</v>
      </c>
      <c r="M31" s="309">
        <v>2</v>
      </c>
      <c r="N31" s="311">
        <v>3.72</v>
      </c>
      <c r="O31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31" s="340" t="s">
        <v>16120</v>
      </c>
      <c r="Q31" s="314" t="s">
        <v>16085</v>
      </c>
      <c r="R31" s="309" t="s">
        <v>16084</v>
      </c>
      <c r="S31" s="309" t="s">
        <v>9368</v>
      </c>
      <c r="T31" s="309" t="s">
        <v>9366</v>
      </c>
      <c r="U31" s="299" t="s">
        <v>9361</v>
      </c>
      <c r="V31" s="299" t="s">
        <v>9371</v>
      </c>
      <c r="W31" s="315" t="s">
        <v>16086</v>
      </c>
      <c r="X31" s="309">
        <v>3138</v>
      </c>
      <c r="Y31" s="309">
        <v>3139</v>
      </c>
      <c r="Z31" s="309" t="str">
        <f>VLOOKUP(DbsMunaqis[[#This Row],[KdProdi]],TblProdi[],3)</f>
        <v>Sarjana Hukum (S.H.)</v>
      </c>
      <c r="AA31" s="314" t="s">
        <v>16030</v>
      </c>
      <c r="AB31" s="309" t="str">
        <f>VLOOKUP(DbsMunaqis[[#This Row],[KdJurusan]],TblJurusan[#Data],2)</f>
        <v>Syariah dan Ilmu Hukum Islam</v>
      </c>
      <c r="AC31" s="309" t="str">
        <f>VLOOKUP(DbsMunaqis[[#This Row],[KdProdi]],TblProdi[#Data],2)</f>
        <v xml:space="preserve">Ahwal Syakhsiyah </v>
      </c>
      <c r="AD31" s="305"/>
      <c r="AE31" s="306" t="str">
        <f>VLOOKUP(DbsMunaqis[[#This Row],[KdPP1]],ListPP[#Data],2)</f>
        <v>Dr. Aris, S.Ag., M.HI</v>
      </c>
      <c r="AF31" s="306"/>
      <c r="AG31" s="306" t="str">
        <f>VLOOKUP(DbsMunaqis[[#This Row],[KdPP2]],ListPP[#Data],2)</f>
        <v>Hj. Sunuwati, Lc., M.HI</v>
      </c>
      <c r="AH31" s="306"/>
      <c r="AI31" s="312" t="str">
        <f>VLOOKUP(DbsMunaqis[[#This Row],[KdPP3]],ListPP[#Data],2)</f>
        <v>Dr. Fikri, S.Ag., M.HI</v>
      </c>
      <c r="AJ31" s="306"/>
      <c r="AK31" s="312" t="str">
        <f>VLOOKUP(DbsMunaqis[[#This Row],[KdPP4]],ListPP[#Data],2)</f>
        <v>Wahidin, M.HI</v>
      </c>
      <c r="AL31" s="306" t="str">
        <f>TEXT(DbsMunaqis[[#This Row],[TglYudisium]],"dd mmmm yyyy")</f>
        <v>04 Nopember 2022</v>
      </c>
      <c r="AM31" s="305">
        <f>IF(DbsMunaqis[[#This Row],[TglYudi]]="00 Januari 1900",0,1)</f>
        <v>1</v>
      </c>
      <c r="AN31" s="309" t="str">
        <f>VLOOKUP(DbsMunaqis[[#This Row],[KdJurusan]],TblJurusan[#Data],3)</f>
        <v>Dr. Rahmawati, M.Ag.</v>
      </c>
      <c r="AO31" s="309" t="str">
        <f>VLOOKUP(DbsMunaqis[[#This Row],[KdJurusan]],TblJurusan[#Data],4)</f>
        <v>19760901 200604 2 001</v>
      </c>
      <c r="AP31" s="309" t="str">
        <f>UPPER("Ketua Jurusan " &amp; VLOOKUP(DbsMunaqis[[#This Row],[KdJurusan]],TblJurusan[#Data],2))</f>
        <v>KETUA JURUSAN SYARIAH DAN ILMU HUKUM ISLAM</v>
      </c>
    </row>
    <row r="32" spans="1:42">
      <c r="A32" s="303" t="s">
        <v>16054</v>
      </c>
      <c r="B32" s="303"/>
      <c r="C32" s="303">
        <v>2</v>
      </c>
      <c r="D32" s="304">
        <v>44826</v>
      </c>
      <c r="E32" s="303" t="s">
        <v>16055</v>
      </c>
      <c r="F32" s="305">
        <v>2</v>
      </c>
      <c r="G32" s="305">
        <v>21</v>
      </c>
      <c r="H32" s="305" t="s">
        <v>16029</v>
      </c>
      <c r="I32" s="305" t="s">
        <v>16056</v>
      </c>
      <c r="J32" s="307" t="s">
        <v>16057</v>
      </c>
      <c r="K32" s="305" t="s">
        <v>16058</v>
      </c>
      <c r="L32" s="305" t="s">
        <v>16059</v>
      </c>
      <c r="M32" s="305">
        <v>2</v>
      </c>
      <c r="N32" s="308">
        <v>3.85</v>
      </c>
      <c r="O32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32" s="317" t="s">
        <v>16120</v>
      </c>
      <c r="Q32" s="314" t="s">
        <v>16068</v>
      </c>
      <c r="R32" s="305" t="s">
        <v>16060</v>
      </c>
      <c r="S32" s="305" t="s">
        <v>9357</v>
      </c>
      <c r="T32" s="305" t="s">
        <v>9368</v>
      </c>
      <c r="U32" s="314" t="s">
        <v>9355</v>
      </c>
      <c r="V32" s="314" t="s">
        <v>6</v>
      </c>
      <c r="W32" s="315" t="s">
        <v>16069</v>
      </c>
      <c r="X32" s="305">
        <v>3067</v>
      </c>
      <c r="Y32" s="305">
        <v>3068</v>
      </c>
      <c r="Z32" s="309" t="str">
        <f>VLOOKUP(DbsMunaqis[[#This Row],[KdProdi]],TblProdi[],3)</f>
        <v>Sarjana Hukum (S.H.)</v>
      </c>
      <c r="AA32" s="314" t="s">
        <v>16049</v>
      </c>
      <c r="AB32" s="309" t="str">
        <f>VLOOKUP(DbsMunaqis[[#This Row],[KdJurusan]],TblJurusan[#Data],2)</f>
        <v>Syariah dan Ilmu Hukum Islam</v>
      </c>
      <c r="AC32" s="309" t="str">
        <f>VLOOKUP(DbsMunaqis[[#This Row],[KdProdi]],TblProdi[#Data],2)</f>
        <v xml:space="preserve">Ahwal Syakhsiyah </v>
      </c>
      <c r="AD32" s="305"/>
      <c r="AE32" s="306" t="str">
        <f>VLOOKUP(DbsMunaqis[[#This Row],[KdPP1]],ListPP[#Data],2)</f>
        <v xml:space="preserve">Budiman, M.HI </v>
      </c>
      <c r="AF32" s="306"/>
      <c r="AG32" s="306" t="str">
        <f>VLOOKUP(DbsMunaqis[[#This Row],[KdPP2]],ListPP[#Data],2)</f>
        <v>Dr. Aris, S.Ag., M.HI</v>
      </c>
      <c r="AH32" s="306"/>
      <c r="AI32" s="312" t="str">
        <f>VLOOKUP(DbsMunaqis[[#This Row],[KdPP3]],ListPP[#Data],2)</f>
        <v xml:space="preserve">Dr. Hj. Rusdaya Basri Lc., M.Ag </v>
      </c>
      <c r="AJ32" s="306"/>
      <c r="AK32" s="312" t="str">
        <f>VLOOKUP(DbsMunaqis[[#This Row],[KdPP4]],ListPP[#Data],2)</f>
        <v>Dr. Rahmawati, M.Ag.</v>
      </c>
      <c r="AL32" s="306" t="str">
        <f>TEXT(DbsMunaqis[[#This Row],[TglYudisium]],"dd mmmm yyyy")</f>
        <v>04 Nopember 2022</v>
      </c>
      <c r="AM32" s="305">
        <f>IF(DbsMunaqis[[#This Row],[TglYudi]]="00 Januari 1900",0,1)</f>
        <v>1</v>
      </c>
      <c r="AN32" s="309" t="str">
        <f>VLOOKUP(DbsMunaqis[[#This Row],[KdJurusan]],TblJurusan[#Data],3)</f>
        <v>Dr. Rahmawati, M.Ag.</v>
      </c>
      <c r="AO32" s="309" t="str">
        <f>VLOOKUP(DbsMunaqis[[#This Row],[KdJurusan]],TblJurusan[#Data],4)</f>
        <v>19760901 200604 2 001</v>
      </c>
      <c r="AP32" s="309" t="str">
        <f>UPPER("Ketua Jurusan " &amp; VLOOKUP(DbsMunaqis[[#This Row],[KdJurusan]],TblJurusan[#Data],2))</f>
        <v>KETUA JURUSAN SYARIAH DAN ILMU HUKUM ISLAM</v>
      </c>
    </row>
    <row r="33" spans="1:42">
      <c r="A33" s="324" t="s">
        <v>16252</v>
      </c>
      <c r="B33" s="324"/>
      <c r="C33" s="324">
        <v>22</v>
      </c>
      <c r="D33" s="325">
        <v>44954</v>
      </c>
      <c r="E33" s="324" t="s">
        <v>16253</v>
      </c>
      <c r="F33" s="326">
        <v>2</v>
      </c>
      <c r="G33" s="326">
        <v>21</v>
      </c>
      <c r="H33" s="326" t="s">
        <v>16029</v>
      </c>
      <c r="I33" s="326" t="s">
        <v>16254</v>
      </c>
      <c r="J33" s="327" t="s">
        <v>16255</v>
      </c>
      <c r="K33" s="326" t="s">
        <v>16256</v>
      </c>
      <c r="L33" s="326" t="s">
        <v>16257</v>
      </c>
      <c r="M33" s="326">
        <v>2</v>
      </c>
      <c r="N33" s="328">
        <v>3.75</v>
      </c>
      <c r="O33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33" s="334" t="s">
        <v>16151</v>
      </c>
      <c r="Q33" s="326" t="s">
        <v>16251</v>
      </c>
      <c r="R33" s="326" t="s">
        <v>16324</v>
      </c>
      <c r="S33" s="326" t="s">
        <v>6</v>
      </c>
      <c r="T33" s="326" t="s">
        <v>9366</v>
      </c>
      <c r="U33" s="314" t="s">
        <v>9368</v>
      </c>
      <c r="V33" s="314" t="s">
        <v>9357</v>
      </c>
      <c r="W33" s="315" t="s">
        <v>16344</v>
      </c>
      <c r="X33" s="326">
        <v>469</v>
      </c>
      <c r="Y33" s="326">
        <v>470</v>
      </c>
      <c r="Z33" s="330" t="str">
        <f>VLOOKUP(DbsMunaqis[[#This Row],[KdProdi]],TblProdi[],3)</f>
        <v>Sarjana Hukum (S.H.)</v>
      </c>
      <c r="AA33" s="314" t="s">
        <v>16349</v>
      </c>
      <c r="AB33" s="330" t="str">
        <f>VLOOKUP(DbsMunaqis[[#This Row],[KdJurusan]],TblJurusan[#Data],2)</f>
        <v>Syariah dan Ilmu Hukum Islam</v>
      </c>
      <c r="AC33" s="330" t="str">
        <f>VLOOKUP(DbsMunaqis[[#This Row],[KdProdi]],TblProdi[#Data],2)</f>
        <v xml:space="preserve">Ahwal Syakhsiyah </v>
      </c>
      <c r="AD33" s="326"/>
      <c r="AE33" s="329" t="str">
        <f>VLOOKUP(DbsMunaqis[[#This Row],[KdPP1]],ListPP[#Data],2)</f>
        <v>Dr. Rahmawati, M.Ag.</v>
      </c>
      <c r="AF33" s="329"/>
      <c r="AG33" s="329" t="str">
        <f>VLOOKUP(DbsMunaqis[[#This Row],[KdPP2]],ListPP[#Data],2)</f>
        <v>Hj. Sunuwati, Lc., M.HI</v>
      </c>
      <c r="AH33" s="329"/>
      <c r="AI33" s="335" t="str">
        <f>VLOOKUP(DbsMunaqis[[#This Row],[KdPP3]],ListPP[#Data],2)</f>
        <v>Dr. Aris, S.Ag., M.HI</v>
      </c>
      <c r="AJ33" s="329"/>
      <c r="AK33" s="335" t="str">
        <f>VLOOKUP(DbsMunaqis[[#This Row],[KdPP4]],ListPP[#Data],2)</f>
        <v xml:space="preserve">Budiman, M.HI </v>
      </c>
      <c r="AL33" s="329" t="str">
        <f>TEXT(DbsMunaqis[[#This Row],[TglYudisium]],"dd mmmm yyyy")</f>
        <v>13 Februari 2023</v>
      </c>
      <c r="AM33" s="326">
        <f>IF(DbsMunaqis[[#This Row],[TglYudi]]="00 Januari 1900",0,1)</f>
        <v>1</v>
      </c>
      <c r="AN33" s="330" t="str">
        <f>VLOOKUP(DbsMunaqis[[#This Row],[KdJurusan]],TblJurusan[#Data],3)</f>
        <v>Dr. Rahmawati, M.Ag.</v>
      </c>
      <c r="AO33" s="330" t="str">
        <f>VLOOKUP(DbsMunaqis[[#This Row],[KdJurusan]],TblJurusan[#Data],4)</f>
        <v>19760901 200604 2 001</v>
      </c>
      <c r="AP33" s="330" t="str">
        <f>UPPER("Ketua Jurusan " &amp; VLOOKUP(DbsMunaqis[[#This Row],[KdJurusan]],TblJurusan[#Data],2))</f>
        <v>KETUA JURUSAN SYARIAH DAN ILMU HUKUM ISLAM</v>
      </c>
    </row>
    <row r="34" spans="1:42">
      <c r="A34" s="324" t="s">
        <v>16258</v>
      </c>
      <c r="B34" s="324"/>
      <c r="C34" s="324">
        <v>24</v>
      </c>
      <c r="D34" s="325">
        <v>44959</v>
      </c>
      <c r="E34" s="324" t="s">
        <v>16259</v>
      </c>
      <c r="F34" s="326">
        <v>2</v>
      </c>
      <c r="G34" s="330">
        <v>21</v>
      </c>
      <c r="H34" s="330" t="s">
        <v>16029</v>
      </c>
      <c r="I34" s="330" t="s">
        <v>7001</v>
      </c>
      <c r="J34" s="332" t="s">
        <v>16260</v>
      </c>
      <c r="K34" s="330" t="s">
        <v>16261</v>
      </c>
      <c r="L34" s="330" t="s">
        <v>16262</v>
      </c>
      <c r="M34" s="330">
        <v>1</v>
      </c>
      <c r="N34" s="333">
        <v>3.88</v>
      </c>
      <c r="O34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34" s="334" t="s">
        <v>16151</v>
      </c>
      <c r="Q34" s="330" t="s">
        <v>16245</v>
      </c>
      <c r="R34" s="330" t="s">
        <v>16325</v>
      </c>
      <c r="S34" s="330" t="s">
        <v>9363</v>
      </c>
      <c r="T34" s="330" t="s">
        <v>15015</v>
      </c>
      <c r="U34" s="299" t="s">
        <v>9355</v>
      </c>
      <c r="V34" s="299" t="s">
        <v>9361</v>
      </c>
      <c r="W34" s="315" t="s">
        <v>16337</v>
      </c>
      <c r="X34" s="330">
        <v>555</v>
      </c>
      <c r="Y34" s="330">
        <v>556</v>
      </c>
      <c r="Z34" s="330" t="str">
        <f>VLOOKUP(DbsMunaqis[[#This Row],[KdProdi]],TblProdi[],3)</f>
        <v>Sarjana Hukum (S.H.)</v>
      </c>
      <c r="AA34" s="314" t="s">
        <v>16030</v>
      </c>
      <c r="AB34" s="330" t="str">
        <f>VLOOKUP(DbsMunaqis[[#This Row],[KdJurusan]],TblJurusan[#Data],2)</f>
        <v>Syariah dan Ilmu Hukum Islam</v>
      </c>
      <c r="AC34" s="330" t="str">
        <f>VLOOKUP(DbsMunaqis[[#This Row],[KdProdi]],TblProdi[#Data],2)</f>
        <v xml:space="preserve">Ahwal Syakhsiyah </v>
      </c>
      <c r="AD34" s="326"/>
      <c r="AE34" s="329" t="str">
        <f>VLOOKUP(DbsMunaqis[[#This Row],[KdPP1]],ListPP[#Data],2)</f>
        <v>Dr. H. Suarning, M.Ag.</v>
      </c>
      <c r="AF34" s="329"/>
      <c r="AG34" s="329" t="str">
        <f>VLOOKUP(DbsMunaqis[[#This Row],[KdPP2]],ListPP[#Data],2)</f>
        <v>ABD. Karim Faiz, S.HI., M.S.I</v>
      </c>
      <c r="AH34" s="329"/>
      <c r="AI34" s="335" t="str">
        <f>VLOOKUP(DbsMunaqis[[#This Row],[KdPP3]],ListPP[#Data],2)</f>
        <v xml:space="preserve">Dr. Hj. Rusdaya Basri Lc., M.Ag </v>
      </c>
      <c r="AJ34" s="329"/>
      <c r="AK34" s="335" t="str">
        <f>VLOOKUP(DbsMunaqis[[#This Row],[KdPP4]],ListPP[#Data],2)</f>
        <v>Dr. Fikri, S.Ag., M.HI</v>
      </c>
      <c r="AL34" s="329" t="str">
        <f>TEXT(DbsMunaqis[[#This Row],[TglYudisium]],"dd mmmm yyyy")</f>
        <v>13 Februari 2023</v>
      </c>
      <c r="AM34" s="326">
        <f>IF(DbsMunaqis[[#This Row],[TglYudi]]="00 Januari 1900",0,1)</f>
        <v>1</v>
      </c>
      <c r="AN34" s="330" t="str">
        <f>VLOOKUP(DbsMunaqis[[#This Row],[KdJurusan]],TblJurusan[#Data],3)</f>
        <v>Dr. Rahmawati, M.Ag.</v>
      </c>
      <c r="AO34" s="330" t="str">
        <f>VLOOKUP(DbsMunaqis[[#This Row],[KdJurusan]],TblJurusan[#Data],4)</f>
        <v>19760901 200604 2 001</v>
      </c>
      <c r="AP34" s="330" t="str">
        <f>UPPER("Ketua Jurusan " &amp; VLOOKUP(DbsMunaqis[[#This Row],[KdJurusan]],TblJurusan[#Data],2))</f>
        <v>KETUA JURUSAN SYARIAH DAN ILMU HUKUM ISLAM</v>
      </c>
    </row>
    <row r="35" spans="1:42">
      <c r="A35" s="324" t="s">
        <v>16263</v>
      </c>
      <c r="B35" s="324"/>
      <c r="C35" s="324">
        <v>22</v>
      </c>
      <c r="D35" s="325">
        <v>44956</v>
      </c>
      <c r="E35" s="324" t="s">
        <v>5698</v>
      </c>
      <c r="F35" s="326">
        <v>2</v>
      </c>
      <c r="G35" s="330">
        <v>21</v>
      </c>
      <c r="H35" s="330" t="s">
        <v>16029</v>
      </c>
      <c r="I35" s="330" t="s">
        <v>16264</v>
      </c>
      <c r="J35" s="332" t="s">
        <v>16265</v>
      </c>
      <c r="K35" s="330" t="s">
        <v>16266</v>
      </c>
      <c r="L35" s="330" t="s">
        <v>16267</v>
      </c>
      <c r="M35" s="330">
        <v>2</v>
      </c>
      <c r="N35" s="333">
        <v>3.85</v>
      </c>
      <c r="O35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35" s="334" t="s">
        <v>16151</v>
      </c>
      <c r="Q35" s="326" t="s">
        <v>16251</v>
      </c>
      <c r="R35" s="330" t="s">
        <v>16326</v>
      </c>
      <c r="S35" s="330" t="s">
        <v>7</v>
      </c>
      <c r="T35" s="330" t="s">
        <v>9366</v>
      </c>
      <c r="U35" s="299" t="s">
        <v>9355</v>
      </c>
      <c r="V35" s="299" t="s">
        <v>9368</v>
      </c>
      <c r="W35" s="315" t="s">
        <v>16339</v>
      </c>
      <c r="X35" s="330">
        <v>450</v>
      </c>
      <c r="Y35" s="330">
        <v>451</v>
      </c>
      <c r="Z35" s="330" t="str">
        <f>VLOOKUP(DbsMunaqis[[#This Row],[KdProdi]],TblProdi[],3)</f>
        <v>Sarjana Hukum (S.H.)</v>
      </c>
      <c r="AA35" s="299" t="s">
        <v>16103</v>
      </c>
      <c r="AB35" s="330" t="str">
        <f>VLOOKUP(DbsMunaqis[[#This Row],[KdJurusan]],TblJurusan[#Data],2)</f>
        <v>Syariah dan Ilmu Hukum Islam</v>
      </c>
      <c r="AC35" s="330" t="str">
        <f>VLOOKUP(DbsMunaqis[[#This Row],[KdProdi]],TblProdi[#Data],2)</f>
        <v xml:space="preserve">Ahwal Syakhsiyah </v>
      </c>
      <c r="AD35" s="326"/>
      <c r="AE35" s="329" t="str">
        <f>VLOOKUP(DbsMunaqis[[#This Row],[KdPP1]],ListPP[#Data],2)</f>
        <v>Dr. Agus Muchsin, M.Ag</v>
      </c>
      <c r="AF35" s="329"/>
      <c r="AG35" s="329" t="str">
        <f>VLOOKUP(DbsMunaqis[[#This Row],[KdPP2]],ListPP[#Data],2)</f>
        <v>Hj. Sunuwati, Lc., M.HI</v>
      </c>
      <c r="AH35" s="329"/>
      <c r="AI35" s="335" t="str">
        <f>VLOOKUP(DbsMunaqis[[#This Row],[KdPP3]],ListPP[#Data],2)</f>
        <v xml:space="preserve">Dr. Hj. Rusdaya Basri Lc., M.Ag </v>
      </c>
      <c r="AJ35" s="329"/>
      <c r="AK35" s="335" t="str">
        <f>VLOOKUP(DbsMunaqis[[#This Row],[KdPP4]],ListPP[#Data],2)</f>
        <v>Dr. Aris, S.Ag., M.HI</v>
      </c>
      <c r="AL35" s="329" t="str">
        <f>TEXT(DbsMunaqis[[#This Row],[TglYudisium]],"dd mmmm yyyy")</f>
        <v>13 Februari 2023</v>
      </c>
      <c r="AM35" s="326">
        <f>IF(DbsMunaqis[[#This Row],[TglYudi]]="00 Januari 1900",0,1)</f>
        <v>1</v>
      </c>
      <c r="AN35" s="330" t="str">
        <f>VLOOKUP(DbsMunaqis[[#This Row],[KdJurusan]],TblJurusan[#Data],3)</f>
        <v>Dr. Rahmawati, M.Ag.</v>
      </c>
      <c r="AO35" s="330" t="str">
        <f>VLOOKUP(DbsMunaqis[[#This Row],[KdJurusan]],TblJurusan[#Data],4)</f>
        <v>19760901 200604 2 001</v>
      </c>
      <c r="AP35" s="330" t="str">
        <f>UPPER("Ketua Jurusan " &amp; VLOOKUP(DbsMunaqis[[#This Row],[KdJurusan]],TblJurusan[#Data],2))</f>
        <v>KETUA JURUSAN SYARIAH DAN ILMU HUKUM ISLAM</v>
      </c>
    </row>
    <row r="36" spans="1:42">
      <c r="A36" s="324" t="s">
        <v>16268</v>
      </c>
      <c r="B36" s="324"/>
      <c r="C36" s="324">
        <v>19</v>
      </c>
      <c r="D36" s="325">
        <v>44953</v>
      </c>
      <c r="E36" s="324" t="s">
        <v>3750</v>
      </c>
      <c r="F36" s="326">
        <v>2</v>
      </c>
      <c r="G36" s="326">
        <v>21</v>
      </c>
      <c r="H36" s="326" t="s">
        <v>16029</v>
      </c>
      <c r="I36" s="326" t="s">
        <v>16269</v>
      </c>
      <c r="J36" s="327" t="s">
        <v>16270</v>
      </c>
      <c r="K36" s="326" t="s">
        <v>16271</v>
      </c>
      <c r="L36" s="326" t="s">
        <v>16272</v>
      </c>
      <c r="M36" s="326">
        <v>1</v>
      </c>
      <c r="N36" s="328">
        <v>3.87</v>
      </c>
      <c r="O36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36" s="334" t="s">
        <v>16151</v>
      </c>
      <c r="Q36" s="326" t="s">
        <v>16273</v>
      </c>
      <c r="R36" s="326" t="s">
        <v>16327</v>
      </c>
      <c r="S36" s="326" t="s">
        <v>9402</v>
      </c>
      <c r="T36" s="326" t="s">
        <v>9395</v>
      </c>
      <c r="U36" s="314" t="s">
        <v>15103</v>
      </c>
      <c r="V36" s="314" t="s">
        <v>9357</v>
      </c>
      <c r="W36" s="313" t="s">
        <v>16345</v>
      </c>
      <c r="X36" s="326">
        <v>356</v>
      </c>
      <c r="Y36" s="326">
        <v>357</v>
      </c>
      <c r="Z36" s="330" t="str">
        <f>VLOOKUP(DbsMunaqis[[#This Row],[KdProdi]],TblProdi[],3)</f>
        <v>Sarjana Hukum (S.H.)</v>
      </c>
      <c r="AA36" s="314" t="s">
        <v>16347</v>
      </c>
      <c r="AB36" s="330" t="str">
        <f>VLOOKUP(DbsMunaqis[[#This Row],[KdJurusan]],TblJurusan[#Data],2)</f>
        <v>Syariah dan Ilmu Hukum Islam</v>
      </c>
      <c r="AC36" s="330" t="str">
        <f>VLOOKUP(DbsMunaqis[[#This Row],[KdProdi]],TblProdi[#Data],2)</f>
        <v xml:space="preserve">Ahwal Syakhsiyah </v>
      </c>
      <c r="AD36" s="326"/>
      <c r="AE36" s="329" t="str">
        <f>VLOOKUP(DbsMunaqis[[#This Row],[KdPP1]],ListPP[#Data],2)</f>
        <v>Dra. Rukiah, M.H</v>
      </c>
      <c r="AF36" s="329"/>
      <c r="AG36" s="329" t="str">
        <f>VLOOKUP(DbsMunaqis[[#This Row],[KdPP2]],ListPP[#Data],2)</f>
        <v>Dr. Hj. Saidah, S.HI., M.H</v>
      </c>
      <c r="AH36" s="329"/>
      <c r="AI36" s="335" t="str">
        <f>VLOOKUP(DbsMunaqis[[#This Row],[KdPP3]],ListPP[#Data],2)</f>
        <v>Dr. Hj. Muliati, M.Ag.</v>
      </c>
      <c r="AJ36" s="329"/>
      <c r="AK36" s="335" t="str">
        <f>VLOOKUP(DbsMunaqis[[#This Row],[KdPP4]],ListPP[#Data],2)</f>
        <v xml:space="preserve">Budiman, M.HI </v>
      </c>
      <c r="AL36" s="329" t="str">
        <f>TEXT(DbsMunaqis[[#This Row],[TglYudisium]],"dd mmmm yyyy")</f>
        <v>13 Februari 2023</v>
      </c>
      <c r="AM36" s="326">
        <f>IF(DbsMunaqis[[#This Row],[TglYudi]]="00 Januari 1900",0,1)</f>
        <v>1</v>
      </c>
      <c r="AN36" s="330" t="str">
        <f>VLOOKUP(DbsMunaqis[[#This Row],[KdJurusan]],TblJurusan[#Data],3)</f>
        <v>Dr. Rahmawati, M.Ag.</v>
      </c>
      <c r="AO36" s="330" t="str">
        <f>VLOOKUP(DbsMunaqis[[#This Row],[KdJurusan]],TblJurusan[#Data],4)</f>
        <v>19760901 200604 2 001</v>
      </c>
      <c r="AP36" s="330" t="str">
        <f>UPPER("Ketua Jurusan " &amp; VLOOKUP(DbsMunaqis[[#This Row],[KdJurusan]],TblJurusan[#Data],2))</f>
        <v>KETUA JURUSAN SYARIAH DAN ILMU HUKUM ISLAM</v>
      </c>
    </row>
    <row r="37" spans="1:42">
      <c r="A37" s="303" t="s">
        <v>16031</v>
      </c>
      <c r="B37" s="303"/>
      <c r="C37" s="303">
        <v>1</v>
      </c>
      <c r="D37" s="304">
        <v>44824</v>
      </c>
      <c r="E37" s="303" t="s">
        <v>16032</v>
      </c>
      <c r="F37" s="305">
        <v>2</v>
      </c>
      <c r="G37" s="305">
        <v>21</v>
      </c>
      <c r="H37" s="305" t="s">
        <v>16029</v>
      </c>
      <c r="I37" s="305" t="s">
        <v>20</v>
      </c>
      <c r="J37" s="307" t="s">
        <v>16033</v>
      </c>
      <c r="K37" s="305" t="s">
        <v>16034</v>
      </c>
      <c r="L37" s="305" t="s">
        <v>16035</v>
      </c>
      <c r="M37" s="305">
        <v>2</v>
      </c>
      <c r="N37" s="308">
        <v>3.62</v>
      </c>
      <c r="O37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37" s="317" t="s">
        <v>16120</v>
      </c>
      <c r="Q37" s="314" t="s">
        <v>16050</v>
      </c>
      <c r="R37" s="305" t="s">
        <v>16036</v>
      </c>
      <c r="S37" s="305" t="s">
        <v>9371</v>
      </c>
      <c r="T37" s="305" t="s">
        <v>9368</v>
      </c>
      <c r="U37" s="314" t="s">
        <v>9357</v>
      </c>
      <c r="V37" s="314" t="s">
        <v>9395</v>
      </c>
      <c r="W37" s="315" t="s">
        <v>16053</v>
      </c>
      <c r="X37" s="305">
        <v>2965</v>
      </c>
      <c r="Y37" s="305">
        <v>2966</v>
      </c>
      <c r="Z37" s="309" t="str">
        <f>VLOOKUP(DbsMunaqis[[#This Row],[KdProdi]],TblProdi[],3)</f>
        <v>Sarjana Hukum (S.H.)</v>
      </c>
      <c r="AA37" s="314" t="s">
        <v>16049</v>
      </c>
      <c r="AB37" s="309" t="str">
        <f>VLOOKUP(DbsMunaqis[[#This Row],[KdJurusan]],TblJurusan[#Data],2)</f>
        <v>Syariah dan Ilmu Hukum Islam</v>
      </c>
      <c r="AC37" s="309" t="str">
        <f>VLOOKUP(DbsMunaqis[[#This Row],[KdProdi]],TblProdi[#Data],2)</f>
        <v xml:space="preserve">Ahwal Syakhsiyah </v>
      </c>
      <c r="AD37" s="305"/>
      <c r="AE37" s="306" t="str">
        <f>VLOOKUP(DbsMunaqis[[#This Row],[KdPP1]],ListPP[#Data],2)</f>
        <v>Wahidin, M.HI</v>
      </c>
      <c r="AF37" s="306"/>
      <c r="AG37" s="306" t="str">
        <f>VLOOKUP(DbsMunaqis[[#This Row],[KdPP2]],ListPP[#Data],2)</f>
        <v>Dr. Aris, S.Ag., M.HI</v>
      </c>
      <c r="AH37" s="306"/>
      <c r="AI37" s="312" t="str">
        <f>VLOOKUP(DbsMunaqis[[#This Row],[KdPP3]],ListPP[#Data],2)</f>
        <v xml:space="preserve">Budiman, M.HI </v>
      </c>
      <c r="AJ37" s="306"/>
      <c r="AK37" s="312" t="str">
        <f>VLOOKUP(DbsMunaqis[[#This Row],[KdPP4]],ListPP[#Data],2)</f>
        <v>Dr. Hj. Saidah, S.HI., M.H</v>
      </c>
      <c r="AL37" s="306" t="str">
        <f>TEXT(DbsMunaqis[[#This Row],[TglYudisium]],"dd mmmm yyyy")</f>
        <v>04 Nopember 2022</v>
      </c>
      <c r="AM37" s="305">
        <f>IF(DbsMunaqis[[#This Row],[TglYudi]]="00 Januari 1900",0,1)</f>
        <v>1</v>
      </c>
      <c r="AN37" s="309" t="str">
        <f>VLOOKUP(DbsMunaqis[[#This Row],[KdJurusan]],TblJurusan[#Data],3)</f>
        <v>Dr. Rahmawati, M.Ag.</v>
      </c>
      <c r="AO37" s="309" t="str">
        <f>VLOOKUP(DbsMunaqis[[#This Row],[KdJurusan]],TblJurusan[#Data],4)</f>
        <v>19760901 200604 2 001</v>
      </c>
      <c r="AP37" s="309" t="str">
        <f>UPPER("Ketua Jurusan " &amp; VLOOKUP(DbsMunaqis[[#This Row],[KdJurusan]],TblJurusan[#Data],2))</f>
        <v>KETUA JURUSAN SYARIAH DAN ILMU HUKUM ISLAM</v>
      </c>
    </row>
    <row r="38" spans="1:42">
      <c r="A38" s="303" t="s">
        <v>16095</v>
      </c>
      <c r="B38" s="303"/>
      <c r="C38" s="303">
        <v>3</v>
      </c>
      <c r="D38" s="304">
        <v>44851</v>
      </c>
      <c r="E38" s="303" t="s">
        <v>16096</v>
      </c>
      <c r="F38" s="305">
        <v>2</v>
      </c>
      <c r="G38" s="305">
        <v>21</v>
      </c>
      <c r="H38" s="305" t="s">
        <v>16029</v>
      </c>
      <c r="I38" s="305" t="s">
        <v>16097</v>
      </c>
      <c r="J38" s="307" t="s">
        <v>16098</v>
      </c>
      <c r="K38" s="305" t="s">
        <v>16099</v>
      </c>
      <c r="L38" s="305" t="s">
        <v>16100</v>
      </c>
      <c r="M38" s="305">
        <v>2</v>
      </c>
      <c r="N38" s="308">
        <v>3.54</v>
      </c>
      <c r="O38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38" s="317" t="s">
        <v>16120</v>
      </c>
      <c r="Q38" s="314" t="s">
        <v>16104</v>
      </c>
      <c r="R38" s="305" t="s">
        <v>16101</v>
      </c>
      <c r="S38" s="305" t="s">
        <v>9402</v>
      </c>
      <c r="T38" s="305" t="s">
        <v>15015</v>
      </c>
      <c r="U38" s="314" t="s">
        <v>9368</v>
      </c>
      <c r="V38" s="314" t="s">
        <v>9395</v>
      </c>
      <c r="W38" s="315" t="s">
        <v>16105</v>
      </c>
      <c r="X38" s="305">
        <v>3234</v>
      </c>
      <c r="Y38" s="305">
        <v>3235</v>
      </c>
      <c r="Z38" s="309" t="str">
        <f>VLOOKUP(DbsMunaqis[[#This Row],[KdProdi]],TblProdi[],3)</f>
        <v>Sarjana Hukum (S.H.)</v>
      </c>
      <c r="AA38" s="314" t="s">
        <v>16103</v>
      </c>
      <c r="AB38" s="309" t="str">
        <f>VLOOKUP(DbsMunaqis[[#This Row],[KdJurusan]],TblJurusan[#Data],2)</f>
        <v>Syariah dan Ilmu Hukum Islam</v>
      </c>
      <c r="AC38" s="309" t="str">
        <f>VLOOKUP(DbsMunaqis[[#This Row],[KdProdi]],TblProdi[#Data],2)</f>
        <v xml:space="preserve">Ahwal Syakhsiyah </v>
      </c>
      <c r="AD38" s="305"/>
      <c r="AE38" s="306" t="str">
        <f>VLOOKUP(DbsMunaqis[[#This Row],[KdPP1]],ListPP[#Data],2)</f>
        <v>Dra. Rukiah, M.H</v>
      </c>
      <c r="AF38" s="306"/>
      <c r="AG38" s="306" t="str">
        <f>VLOOKUP(DbsMunaqis[[#This Row],[KdPP2]],ListPP[#Data],2)</f>
        <v>ABD. Karim Faiz, S.HI., M.S.I</v>
      </c>
      <c r="AH38" s="306"/>
      <c r="AI38" s="312" t="str">
        <f>VLOOKUP(DbsMunaqis[[#This Row],[KdPP3]],ListPP[#Data],2)</f>
        <v>Dr. Aris, S.Ag., M.HI</v>
      </c>
      <c r="AJ38" s="306"/>
      <c r="AK38" s="312" t="str">
        <f>VLOOKUP(DbsMunaqis[[#This Row],[KdPP4]],ListPP[#Data],2)</f>
        <v>Dr. Hj. Saidah, S.HI., M.H</v>
      </c>
      <c r="AL38" s="306" t="str">
        <f>TEXT(DbsMunaqis[[#This Row],[TglYudisium]],"dd mmmm yyyy")</f>
        <v>04 Nopember 2022</v>
      </c>
      <c r="AM38" s="305">
        <f>IF(DbsMunaqis[[#This Row],[TglYudi]]="00 Januari 1900",0,1)</f>
        <v>1</v>
      </c>
      <c r="AN38" s="309" t="str">
        <f>VLOOKUP(DbsMunaqis[[#This Row],[KdJurusan]],TblJurusan[#Data],3)</f>
        <v>Dr. Rahmawati, M.Ag.</v>
      </c>
      <c r="AO38" s="309" t="str">
        <f>VLOOKUP(DbsMunaqis[[#This Row],[KdJurusan]],TblJurusan[#Data],4)</f>
        <v>19760901 200604 2 001</v>
      </c>
      <c r="AP38" s="309" t="str">
        <f>UPPER("Ketua Jurusan " &amp; VLOOKUP(DbsMunaqis[[#This Row],[KdJurusan]],TblJurusan[#Data],2))</f>
        <v>KETUA JURUSAN SYARIAH DAN ILMU HUKUM ISLAM</v>
      </c>
    </row>
    <row r="39" spans="1:42">
      <c r="A39" s="318" t="s">
        <v>16121</v>
      </c>
      <c r="B39" s="318"/>
      <c r="C39" s="318">
        <v>5</v>
      </c>
      <c r="D39" s="319">
        <v>44879</v>
      </c>
      <c r="E39" s="318" t="s">
        <v>16122</v>
      </c>
      <c r="F39" s="320">
        <v>2</v>
      </c>
      <c r="G39" s="320">
        <v>21</v>
      </c>
      <c r="H39" s="320" t="s">
        <v>16029</v>
      </c>
      <c r="I39" s="320" t="s">
        <v>20</v>
      </c>
      <c r="J39" s="322" t="s">
        <v>16123</v>
      </c>
      <c r="K39" s="320" t="s">
        <v>16124</v>
      </c>
      <c r="L39" s="320" t="s">
        <v>16125</v>
      </c>
      <c r="M39" s="320">
        <v>2</v>
      </c>
      <c r="N39" s="323">
        <v>3.87</v>
      </c>
      <c r="O39" s="336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39" s="317" t="s">
        <v>16145</v>
      </c>
      <c r="Q39" s="299" t="s">
        <v>16129</v>
      </c>
      <c r="R39" s="320" t="s">
        <v>16126</v>
      </c>
      <c r="S39" s="320" t="s">
        <v>9357</v>
      </c>
      <c r="T39" s="320" t="s">
        <v>15015</v>
      </c>
      <c r="U39" s="314" t="s">
        <v>9355</v>
      </c>
      <c r="V39" s="314" t="s">
        <v>9366</v>
      </c>
      <c r="W39" s="313" t="s">
        <v>16128</v>
      </c>
      <c r="X39" s="320">
        <v>3451</v>
      </c>
      <c r="Y39" s="320">
        <v>3452</v>
      </c>
      <c r="Z39" s="336" t="str">
        <f>VLOOKUP(DbsMunaqis[[#This Row],[KdProdi]],TblProdi[],3)</f>
        <v>Sarjana Hukum (S.H.)</v>
      </c>
      <c r="AA39" s="314" t="s">
        <v>16127</v>
      </c>
      <c r="AB39" s="336" t="str">
        <f>VLOOKUP(DbsMunaqis[[#This Row],[KdJurusan]],TblJurusan[#Data],2)</f>
        <v>Syariah dan Ilmu Hukum Islam</v>
      </c>
      <c r="AC39" s="336" t="str">
        <f>VLOOKUP(DbsMunaqis[[#This Row],[KdProdi]],TblProdi[#Data],2)</f>
        <v xml:space="preserve">Ahwal Syakhsiyah </v>
      </c>
      <c r="AD39" s="320"/>
      <c r="AE39" s="321" t="str">
        <f>VLOOKUP(DbsMunaqis[[#This Row],[KdPP1]],ListPP[#Data],2)</f>
        <v xml:space="preserve">Budiman, M.HI </v>
      </c>
      <c r="AF39" s="321"/>
      <c r="AG39" s="321" t="str">
        <f>VLOOKUP(DbsMunaqis[[#This Row],[KdPP2]],ListPP[#Data],2)</f>
        <v>ABD. Karim Faiz, S.HI., M.S.I</v>
      </c>
      <c r="AH39" s="321"/>
      <c r="AI39" s="339" t="str">
        <f>VLOOKUP(DbsMunaqis[[#This Row],[KdPP3]],ListPP[#Data],2)</f>
        <v xml:space="preserve">Dr. Hj. Rusdaya Basri Lc., M.Ag </v>
      </c>
      <c r="AJ39" s="321"/>
      <c r="AK39" s="339" t="str">
        <f>VLOOKUP(DbsMunaqis[[#This Row],[KdPP4]],ListPP[#Data],2)</f>
        <v>Hj. Sunuwati, Lc., M.HI</v>
      </c>
      <c r="AL39" s="321" t="str">
        <f>TEXT(DbsMunaqis[[#This Row],[TglYudisium]],"dd mmmm yyyy")</f>
        <v>03 Januari 2023</v>
      </c>
      <c r="AM39" s="320">
        <f>IF(DbsMunaqis[[#This Row],[TglYudi]]="00 Januari 1900",0,1)</f>
        <v>1</v>
      </c>
      <c r="AN39" s="336" t="str">
        <f>VLOOKUP(DbsMunaqis[[#This Row],[KdJurusan]],TblJurusan[#Data],3)</f>
        <v>Dr. Rahmawati, M.Ag.</v>
      </c>
      <c r="AO39" s="336" t="str">
        <f>VLOOKUP(DbsMunaqis[[#This Row],[KdJurusan]],TblJurusan[#Data],4)</f>
        <v>19760901 200604 2 001</v>
      </c>
      <c r="AP39" s="336" t="str">
        <f>UPPER("Ketua Jurusan " &amp; VLOOKUP(DbsMunaqis[[#This Row],[KdJurusan]],TblJurusan[#Data],2))</f>
        <v>KETUA JURUSAN SYARIAH DAN ILMU HUKUM ISLAM</v>
      </c>
    </row>
    <row r="40" spans="1:42">
      <c r="A40" s="318" t="s">
        <v>16130</v>
      </c>
      <c r="B40" s="318"/>
      <c r="C40" s="318">
        <v>5</v>
      </c>
      <c r="D40" s="319">
        <v>44879</v>
      </c>
      <c r="E40" s="318" t="s">
        <v>1082</v>
      </c>
      <c r="F40" s="320">
        <v>2</v>
      </c>
      <c r="G40" s="320">
        <v>21</v>
      </c>
      <c r="H40" s="320" t="s">
        <v>16029</v>
      </c>
      <c r="I40" s="320" t="s">
        <v>6591</v>
      </c>
      <c r="J40" s="322" t="s">
        <v>16033</v>
      </c>
      <c r="K40" s="320" t="s">
        <v>16131</v>
      </c>
      <c r="L40" s="320" t="s">
        <v>16132</v>
      </c>
      <c r="M40" s="320">
        <v>2</v>
      </c>
      <c r="N40" s="323">
        <v>3.88</v>
      </c>
      <c r="O40" s="336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40" s="317" t="s">
        <v>16145</v>
      </c>
      <c r="Q40" s="314" t="s">
        <v>16129</v>
      </c>
      <c r="R40" s="320" t="s">
        <v>16133</v>
      </c>
      <c r="S40" s="320" t="s">
        <v>15102</v>
      </c>
      <c r="T40" s="320" t="s">
        <v>6</v>
      </c>
      <c r="U40" s="314" t="s">
        <v>9357</v>
      </c>
      <c r="V40" s="314" t="s">
        <v>9368</v>
      </c>
      <c r="W40" s="315" t="s">
        <v>16134</v>
      </c>
      <c r="X40" s="320">
        <v>3454</v>
      </c>
      <c r="Y40" s="320">
        <v>3455</v>
      </c>
      <c r="Z40" s="336" t="str">
        <f>VLOOKUP(DbsMunaqis[[#This Row],[KdProdi]],TblProdi[],3)</f>
        <v>Sarjana Hukum (S.H.)</v>
      </c>
      <c r="AA40" s="299" t="s">
        <v>16049</v>
      </c>
      <c r="AB40" s="336" t="str">
        <f>VLOOKUP(DbsMunaqis[[#This Row],[KdJurusan]],TblJurusan[#Data],2)</f>
        <v>Syariah dan Ilmu Hukum Islam</v>
      </c>
      <c r="AC40" s="336" t="str">
        <f>VLOOKUP(DbsMunaqis[[#This Row],[KdProdi]],TblProdi[#Data],2)</f>
        <v xml:space="preserve">Ahwal Syakhsiyah </v>
      </c>
      <c r="AD40" s="320"/>
      <c r="AE40" s="321" t="str">
        <f>VLOOKUP(DbsMunaqis[[#This Row],[KdPP1]],ListPP[#Data],2)</f>
        <v>Drs. H. A. M. Anwar Z., M.A., M.Si.</v>
      </c>
      <c r="AF40" s="321"/>
      <c r="AG40" s="321" t="str">
        <f>VLOOKUP(DbsMunaqis[[#This Row],[KdPP2]],ListPP[#Data],2)</f>
        <v>Dr. Rahmawati, M.Ag.</v>
      </c>
      <c r="AH40" s="321"/>
      <c r="AI40" s="339" t="str">
        <f>VLOOKUP(DbsMunaqis[[#This Row],[KdPP3]],ListPP[#Data],2)</f>
        <v xml:space="preserve">Budiman, M.HI </v>
      </c>
      <c r="AJ40" s="321"/>
      <c r="AK40" s="339" t="str">
        <f>VLOOKUP(DbsMunaqis[[#This Row],[KdPP4]],ListPP[#Data],2)</f>
        <v>Dr. Aris, S.Ag., M.HI</v>
      </c>
      <c r="AL40" s="321" t="str">
        <f>TEXT(DbsMunaqis[[#This Row],[TglYudisium]],"dd mmmm yyyy")</f>
        <v>03 Januari 2023</v>
      </c>
      <c r="AM40" s="320">
        <f>IF(DbsMunaqis[[#This Row],[TglYudi]]="00 Januari 1900",0,1)</f>
        <v>1</v>
      </c>
      <c r="AN40" s="336" t="str">
        <f>VLOOKUP(DbsMunaqis[[#This Row],[KdJurusan]],TblJurusan[#Data],3)</f>
        <v>Dr. Rahmawati, M.Ag.</v>
      </c>
      <c r="AO40" s="336" t="str">
        <f>VLOOKUP(DbsMunaqis[[#This Row],[KdJurusan]],TblJurusan[#Data],4)</f>
        <v>19760901 200604 2 001</v>
      </c>
      <c r="AP40" s="336" t="str">
        <f>UPPER("Ketua Jurusan " &amp; VLOOKUP(DbsMunaqis[[#This Row],[KdJurusan]],TblJurusan[#Data],2))</f>
        <v>KETUA JURUSAN SYARIAH DAN ILMU HUKUM ISLAM</v>
      </c>
    </row>
    <row r="41" spans="1:42">
      <c r="A41" s="324" t="s">
        <v>16274</v>
      </c>
      <c r="B41" s="324"/>
      <c r="C41" s="324">
        <v>24</v>
      </c>
      <c r="D41" s="325">
        <v>44963</v>
      </c>
      <c r="E41" s="324" t="s">
        <v>16275</v>
      </c>
      <c r="F41" s="326">
        <v>2</v>
      </c>
      <c r="G41" s="330">
        <v>21</v>
      </c>
      <c r="H41" s="330" t="s">
        <v>16029</v>
      </c>
      <c r="I41" s="330" t="s">
        <v>20</v>
      </c>
      <c r="J41" s="332" t="s">
        <v>16276</v>
      </c>
      <c r="K41" s="330" t="s">
        <v>16277</v>
      </c>
      <c r="L41" s="330" t="s">
        <v>16278</v>
      </c>
      <c r="M41" s="330">
        <v>2</v>
      </c>
      <c r="N41" s="333">
        <v>3.81</v>
      </c>
      <c r="O41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41" s="334" t="s">
        <v>16151</v>
      </c>
      <c r="Q41" s="326" t="s">
        <v>16245</v>
      </c>
      <c r="R41" s="330" t="s">
        <v>16328</v>
      </c>
      <c r="S41" s="330" t="s">
        <v>15981</v>
      </c>
      <c r="T41" s="330" t="s">
        <v>9363</v>
      </c>
      <c r="U41" s="299" t="s">
        <v>9366</v>
      </c>
      <c r="V41" s="299" t="s">
        <v>9368</v>
      </c>
      <c r="W41" s="315" t="s">
        <v>16337</v>
      </c>
      <c r="X41" s="330">
        <v>548</v>
      </c>
      <c r="Y41" s="330">
        <v>549</v>
      </c>
      <c r="Z41" s="330" t="str">
        <f>VLOOKUP(DbsMunaqis[[#This Row],[KdProdi]],TblProdi[],3)</f>
        <v>Sarjana Hukum (S.H.)</v>
      </c>
      <c r="AA41" s="299" t="s">
        <v>16049</v>
      </c>
      <c r="AB41" s="330" t="str">
        <f>VLOOKUP(DbsMunaqis[[#This Row],[KdJurusan]],TblJurusan[#Data],2)</f>
        <v>Syariah dan Ilmu Hukum Islam</v>
      </c>
      <c r="AC41" s="330" t="str">
        <f>VLOOKUP(DbsMunaqis[[#This Row],[KdProdi]],TblProdi[#Data],2)</f>
        <v xml:space="preserve">Ahwal Syakhsiyah </v>
      </c>
      <c r="AD41" s="326"/>
      <c r="AE41" s="329" t="str">
        <f>VLOOKUP(DbsMunaqis[[#This Row],[KdPP1]],ListPP[#Data],2)</f>
        <v>Dr. H. Sudirman. L, M.H</v>
      </c>
      <c r="AF41" s="329"/>
      <c r="AG41" s="329" t="str">
        <f>VLOOKUP(DbsMunaqis[[#This Row],[KdPP2]],ListPP[#Data],2)</f>
        <v>Dr. H. Suarning, M.Ag.</v>
      </c>
      <c r="AH41" s="329"/>
      <c r="AI41" s="335" t="str">
        <f>VLOOKUP(DbsMunaqis[[#This Row],[KdPP3]],ListPP[#Data],2)</f>
        <v>Hj. Sunuwati, Lc., M.HI</v>
      </c>
      <c r="AJ41" s="329"/>
      <c r="AK41" s="335" t="str">
        <f>VLOOKUP(DbsMunaqis[[#This Row],[KdPP4]],ListPP[#Data],2)</f>
        <v>Dr. Aris, S.Ag., M.HI</v>
      </c>
      <c r="AL41" s="329" t="str">
        <f>TEXT(DbsMunaqis[[#This Row],[TglYudisium]],"dd mmmm yyyy")</f>
        <v>13 Februari 2023</v>
      </c>
      <c r="AM41" s="326">
        <f>IF(DbsMunaqis[[#This Row],[TglYudi]]="00 Januari 1900",0,1)</f>
        <v>1</v>
      </c>
      <c r="AN41" s="330" t="str">
        <f>VLOOKUP(DbsMunaqis[[#This Row],[KdJurusan]],TblJurusan[#Data],3)</f>
        <v>Dr. Rahmawati, M.Ag.</v>
      </c>
      <c r="AO41" s="330" t="str">
        <f>VLOOKUP(DbsMunaqis[[#This Row],[KdJurusan]],TblJurusan[#Data],4)</f>
        <v>19760901 200604 2 001</v>
      </c>
      <c r="AP41" s="330" t="str">
        <f>UPPER("Ketua Jurusan " &amp; VLOOKUP(DbsMunaqis[[#This Row],[KdJurusan]],TblJurusan[#Data],2))</f>
        <v>KETUA JURUSAN SYARIAH DAN ILMU HUKUM ISLAM</v>
      </c>
    </row>
    <row r="42" spans="1:42">
      <c r="A42" s="303" t="s">
        <v>16112</v>
      </c>
      <c r="B42" s="303"/>
      <c r="C42" s="303">
        <v>4</v>
      </c>
      <c r="D42" s="304">
        <v>44855</v>
      </c>
      <c r="E42" s="303" t="s">
        <v>16113</v>
      </c>
      <c r="F42" s="305">
        <v>2</v>
      </c>
      <c r="G42" s="309">
        <v>21</v>
      </c>
      <c r="H42" s="309" t="s">
        <v>16029</v>
      </c>
      <c r="I42" s="309" t="s">
        <v>7001</v>
      </c>
      <c r="J42" s="310" t="s">
        <v>16114</v>
      </c>
      <c r="K42" s="309" t="s">
        <v>16115</v>
      </c>
      <c r="L42" s="309" t="s">
        <v>16116</v>
      </c>
      <c r="M42" s="309">
        <v>2</v>
      </c>
      <c r="N42" s="311">
        <v>3.56</v>
      </c>
      <c r="O42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42" s="317" t="s">
        <v>16120</v>
      </c>
      <c r="Q42" s="299" t="s">
        <v>16118</v>
      </c>
      <c r="R42" s="309" t="s">
        <v>16117</v>
      </c>
      <c r="S42" s="309" t="s">
        <v>9405</v>
      </c>
      <c r="T42" s="309" t="s">
        <v>9375</v>
      </c>
      <c r="U42" s="299" t="s">
        <v>9368</v>
      </c>
      <c r="V42" s="299" t="s">
        <v>6</v>
      </c>
      <c r="W42" s="313" t="s">
        <v>16119</v>
      </c>
      <c r="X42" s="309">
        <v>3290</v>
      </c>
      <c r="Y42" s="309">
        <v>3291</v>
      </c>
      <c r="Z42" s="309" t="str">
        <f>VLOOKUP(DbsMunaqis[[#This Row],[KdProdi]],TblProdi[],3)</f>
        <v>Sarjana Hukum (S.H.)</v>
      </c>
      <c r="AA42" s="299" t="s">
        <v>16030</v>
      </c>
      <c r="AB42" s="309" t="str">
        <f>VLOOKUP(DbsMunaqis[[#This Row],[KdJurusan]],TblJurusan[#Data],2)</f>
        <v>Syariah dan Ilmu Hukum Islam</v>
      </c>
      <c r="AC42" s="309" t="str">
        <f>VLOOKUP(DbsMunaqis[[#This Row],[KdProdi]],TblProdi[#Data],2)</f>
        <v xml:space="preserve">Ahwal Syakhsiyah </v>
      </c>
      <c r="AD42" s="305"/>
      <c r="AE42" s="306" t="str">
        <f>VLOOKUP(DbsMunaqis[[#This Row],[KdPP1]],ListPP[#Data],2)</f>
        <v>Dr. Muzdalifah Muhammadun, M.Ag.</v>
      </c>
      <c r="AF42" s="306"/>
      <c r="AG42" s="306" t="str">
        <f>VLOOKUP(DbsMunaqis[[#This Row],[KdPP2]],ListPP[#Data],2)</f>
        <v>H. Islamul Haq, Lc., M.A</v>
      </c>
      <c r="AH42" s="306"/>
      <c r="AI42" s="312" t="str">
        <f>VLOOKUP(DbsMunaqis[[#This Row],[KdPP3]],ListPP[#Data],2)</f>
        <v>Dr. Aris, S.Ag., M.HI</v>
      </c>
      <c r="AJ42" s="306"/>
      <c r="AK42" s="312" t="str">
        <f>VLOOKUP(DbsMunaqis[[#This Row],[KdPP4]],ListPP[#Data],2)</f>
        <v>Dr. Rahmawati, M.Ag.</v>
      </c>
      <c r="AL42" s="306" t="str">
        <f>TEXT(DbsMunaqis[[#This Row],[TglYudisium]],"dd mmmm yyyy")</f>
        <v>04 Nopember 2022</v>
      </c>
      <c r="AM42" s="305">
        <f>IF(DbsMunaqis[[#This Row],[TglYudi]]="00 Januari 1900",0,1)</f>
        <v>1</v>
      </c>
      <c r="AN42" s="309" t="str">
        <f>VLOOKUP(DbsMunaqis[[#This Row],[KdJurusan]],TblJurusan[#Data],3)</f>
        <v>Dr. Rahmawati, M.Ag.</v>
      </c>
      <c r="AO42" s="309" t="str">
        <f>VLOOKUP(DbsMunaqis[[#This Row],[KdJurusan]],TblJurusan[#Data],4)</f>
        <v>19760901 200604 2 001</v>
      </c>
      <c r="AP42" s="309" t="str">
        <f>UPPER("Ketua Jurusan " &amp; VLOOKUP(DbsMunaqis[[#This Row],[KdJurusan]],TblJurusan[#Data],2))</f>
        <v>KETUA JURUSAN SYARIAH DAN ILMU HUKUM ISLAM</v>
      </c>
    </row>
    <row r="43" spans="1:42">
      <c r="A43" s="324" t="s">
        <v>16279</v>
      </c>
      <c r="B43" s="324"/>
      <c r="C43" s="324">
        <v>23</v>
      </c>
      <c r="D43" s="325">
        <v>44959</v>
      </c>
      <c r="E43" s="324" t="s">
        <v>5823</v>
      </c>
      <c r="F43" s="326">
        <v>2</v>
      </c>
      <c r="G43" s="330">
        <v>21</v>
      </c>
      <c r="H43" s="330" t="s">
        <v>16029</v>
      </c>
      <c r="I43" s="330" t="s">
        <v>16280</v>
      </c>
      <c r="J43" s="332" t="s">
        <v>16281</v>
      </c>
      <c r="K43" s="330" t="s">
        <v>16282</v>
      </c>
      <c r="L43" s="330" t="s">
        <v>16283</v>
      </c>
      <c r="M43" s="330">
        <v>2</v>
      </c>
      <c r="N43" s="333">
        <v>3.88</v>
      </c>
      <c r="O43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43" s="334" t="s">
        <v>16151</v>
      </c>
      <c r="Q43" s="330" t="s">
        <v>16152</v>
      </c>
      <c r="R43" s="330" t="s">
        <v>16329</v>
      </c>
      <c r="S43" s="330" t="s">
        <v>9357</v>
      </c>
      <c r="T43" s="330" t="s">
        <v>15097</v>
      </c>
      <c r="U43" s="299" t="s">
        <v>9355</v>
      </c>
      <c r="V43" s="299" t="s">
        <v>6</v>
      </c>
      <c r="W43" s="313" t="s">
        <v>16334</v>
      </c>
      <c r="X43" s="330">
        <v>507</v>
      </c>
      <c r="Y43" s="330">
        <v>508</v>
      </c>
      <c r="Z43" s="330" t="str">
        <f>VLOOKUP(DbsMunaqis[[#This Row],[KdProdi]],TblProdi[],3)</f>
        <v>Sarjana Hukum (S.H.)</v>
      </c>
      <c r="AA43" s="299" t="s">
        <v>16347</v>
      </c>
      <c r="AB43" s="330" t="str">
        <f>VLOOKUP(DbsMunaqis[[#This Row],[KdJurusan]],TblJurusan[#Data],2)</f>
        <v>Syariah dan Ilmu Hukum Islam</v>
      </c>
      <c r="AC43" s="330" t="str">
        <f>VLOOKUP(DbsMunaqis[[#This Row],[KdProdi]],TblProdi[#Data],2)</f>
        <v xml:space="preserve">Ahwal Syakhsiyah </v>
      </c>
      <c r="AD43" s="326"/>
      <c r="AE43" s="329" t="str">
        <f>VLOOKUP(DbsMunaqis[[#This Row],[KdPP1]],ListPP[#Data],2)</f>
        <v xml:space="preserve">Budiman, M.HI </v>
      </c>
      <c r="AF43" s="329"/>
      <c r="AG43" s="329" t="str">
        <f>VLOOKUP(DbsMunaqis[[#This Row],[KdPP2]],ListPP[#Data],2)</f>
        <v>Dr. H. Mukhtar Yunus, Lc,. M.Th.I</v>
      </c>
      <c r="AH43" s="329"/>
      <c r="AI43" s="335" t="str">
        <f>VLOOKUP(DbsMunaqis[[#This Row],[KdPP3]],ListPP[#Data],2)</f>
        <v xml:space="preserve">Dr. Hj. Rusdaya Basri Lc., M.Ag </v>
      </c>
      <c r="AJ43" s="329"/>
      <c r="AK43" s="335" t="str">
        <f>VLOOKUP(DbsMunaqis[[#This Row],[KdPP4]],ListPP[#Data],2)</f>
        <v>Dr. Rahmawati, M.Ag.</v>
      </c>
      <c r="AL43" s="329" t="str">
        <f>TEXT(DbsMunaqis[[#This Row],[TglYudisium]],"dd mmmm yyyy")</f>
        <v>13 Februari 2023</v>
      </c>
      <c r="AM43" s="326">
        <f>IF(DbsMunaqis[[#This Row],[TglYudi]]="00 Januari 1900",0,1)</f>
        <v>1</v>
      </c>
      <c r="AN43" s="330" t="str">
        <f>VLOOKUP(DbsMunaqis[[#This Row],[KdJurusan]],TblJurusan[#Data],3)</f>
        <v>Dr. Rahmawati, M.Ag.</v>
      </c>
      <c r="AO43" s="330" t="str">
        <f>VLOOKUP(DbsMunaqis[[#This Row],[KdJurusan]],TblJurusan[#Data],4)</f>
        <v>19760901 200604 2 001</v>
      </c>
      <c r="AP43" s="330" t="str">
        <f>UPPER("Ketua Jurusan " &amp; VLOOKUP(DbsMunaqis[[#This Row],[KdJurusan]],TblJurusan[#Data],2))</f>
        <v>KETUA JURUSAN SYARIAH DAN ILMU HUKUM ISLAM</v>
      </c>
    </row>
    <row r="44" spans="1:42">
      <c r="A44" s="324" t="s">
        <v>16284</v>
      </c>
      <c r="B44" s="324"/>
      <c r="C44" s="324">
        <v>24</v>
      </c>
      <c r="D44" s="325">
        <v>44960</v>
      </c>
      <c r="E44" s="324" t="s">
        <v>16285</v>
      </c>
      <c r="F44" s="326">
        <v>2</v>
      </c>
      <c r="G44" s="326">
        <v>21</v>
      </c>
      <c r="H44" s="326" t="s">
        <v>16029</v>
      </c>
      <c r="I44" s="326" t="s">
        <v>6169</v>
      </c>
      <c r="J44" s="327" t="s">
        <v>16286</v>
      </c>
      <c r="K44" s="326" t="s">
        <v>16287</v>
      </c>
      <c r="L44" s="326" t="s">
        <v>16288</v>
      </c>
      <c r="M44" s="326">
        <v>2</v>
      </c>
      <c r="N44" s="328">
        <v>3.74</v>
      </c>
      <c r="O44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44" s="334" t="s">
        <v>16151</v>
      </c>
      <c r="Q44" s="326" t="s">
        <v>16245</v>
      </c>
      <c r="R44" s="326" t="s">
        <v>16330</v>
      </c>
      <c r="S44" s="326" t="s">
        <v>6</v>
      </c>
      <c r="T44" s="326" t="s">
        <v>9368</v>
      </c>
      <c r="U44" s="314" t="s">
        <v>9350</v>
      </c>
      <c r="V44" s="314" t="s">
        <v>9357</v>
      </c>
      <c r="W44" s="315" t="s">
        <v>16337</v>
      </c>
      <c r="X44" s="326">
        <v>540</v>
      </c>
      <c r="Y44" s="326">
        <v>541</v>
      </c>
      <c r="Z44" s="330" t="str">
        <f>VLOOKUP(DbsMunaqis[[#This Row],[KdProdi]],TblProdi[],3)</f>
        <v>Sarjana Hukum (S.H.)</v>
      </c>
      <c r="AA44" s="314" t="s">
        <v>16051</v>
      </c>
      <c r="AB44" s="330" t="str">
        <f>VLOOKUP(DbsMunaqis[[#This Row],[KdJurusan]],TblJurusan[#Data],2)</f>
        <v>Syariah dan Ilmu Hukum Islam</v>
      </c>
      <c r="AC44" s="330" t="str">
        <f>VLOOKUP(DbsMunaqis[[#This Row],[KdProdi]],TblProdi[#Data],2)</f>
        <v xml:space="preserve">Ahwal Syakhsiyah </v>
      </c>
      <c r="AD44" s="326"/>
      <c r="AE44" s="329" t="str">
        <f>VLOOKUP(DbsMunaqis[[#This Row],[KdPP1]],ListPP[#Data],2)</f>
        <v>Dr. Rahmawati, M.Ag.</v>
      </c>
      <c r="AF44" s="329"/>
      <c r="AG44" s="329" t="str">
        <f>VLOOKUP(DbsMunaqis[[#This Row],[KdPP2]],ListPP[#Data],2)</f>
        <v>Dr. Aris, S.Ag., M.HI</v>
      </c>
      <c r="AH44" s="329"/>
      <c r="AI44" s="335" t="str">
        <f>VLOOKUP(DbsMunaqis[[#This Row],[KdPP3]],ListPP[#Data],2)</f>
        <v>Dr. H. Mahsyar, M.Ag</v>
      </c>
      <c r="AJ44" s="329"/>
      <c r="AK44" s="335" t="str">
        <f>VLOOKUP(DbsMunaqis[[#This Row],[KdPP4]],ListPP[#Data],2)</f>
        <v xml:space="preserve">Budiman, M.HI </v>
      </c>
      <c r="AL44" s="329" t="str">
        <f>TEXT(DbsMunaqis[[#This Row],[TglYudisium]],"dd mmmm yyyy")</f>
        <v>13 Februari 2023</v>
      </c>
      <c r="AM44" s="326">
        <f>IF(DbsMunaqis[[#This Row],[TglYudi]]="00 Januari 1900",0,1)</f>
        <v>1</v>
      </c>
      <c r="AN44" s="330" t="str">
        <f>VLOOKUP(DbsMunaqis[[#This Row],[KdJurusan]],TblJurusan[#Data],3)</f>
        <v>Dr. Rahmawati, M.Ag.</v>
      </c>
      <c r="AO44" s="330" t="str">
        <f>VLOOKUP(DbsMunaqis[[#This Row],[KdJurusan]],TblJurusan[#Data],4)</f>
        <v>19760901 200604 2 001</v>
      </c>
      <c r="AP44" s="330" t="str">
        <f>UPPER("Ketua Jurusan " &amp; VLOOKUP(DbsMunaqis[[#This Row],[KdJurusan]],TblJurusan[#Data],2))</f>
        <v>KETUA JURUSAN SYARIAH DAN ILMU HUKUM ISLAM</v>
      </c>
    </row>
    <row r="45" spans="1:42">
      <c r="A45" s="324" t="s">
        <v>16289</v>
      </c>
      <c r="B45" s="324"/>
      <c r="C45" s="324">
        <v>24</v>
      </c>
      <c r="D45" s="325">
        <v>44960</v>
      </c>
      <c r="E45" s="324" t="s">
        <v>16290</v>
      </c>
      <c r="F45" s="326">
        <v>2</v>
      </c>
      <c r="G45" s="326">
        <v>21</v>
      </c>
      <c r="H45" s="326" t="s">
        <v>16029</v>
      </c>
      <c r="I45" s="326" t="s">
        <v>74</v>
      </c>
      <c r="J45" s="327" t="s">
        <v>16291</v>
      </c>
      <c r="K45" s="326" t="s">
        <v>16292</v>
      </c>
      <c r="L45" s="326" t="s">
        <v>16293</v>
      </c>
      <c r="M45" s="326">
        <v>2</v>
      </c>
      <c r="N45" s="328">
        <v>3.63</v>
      </c>
      <c r="O45" s="305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45" s="334" t="s">
        <v>16151</v>
      </c>
      <c r="Q45" s="326" t="s">
        <v>16245</v>
      </c>
      <c r="R45" s="330" t="s">
        <v>16331</v>
      </c>
      <c r="S45" s="330" t="s">
        <v>9368</v>
      </c>
      <c r="T45" s="330" t="s">
        <v>15015</v>
      </c>
      <c r="U45" s="299" t="s">
        <v>9350</v>
      </c>
      <c r="V45" s="299" t="s">
        <v>9395</v>
      </c>
      <c r="W45" s="315" t="s">
        <v>16337</v>
      </c>
      <c r="X45" s="330">
        <v>559</v>
      </c>
      <c r="Y45" s="330">
        <v>560</v>
      </c>
      <c r="Z45" s="326" t="str">
        <f>VLOOKUP(DbsMunaqis[[#This Row],[KdProdi]],TblProdi[],3)</f>
        <v>Sarjana Hukum (S.H.)</v>
      </c>
      <c r="AA45" s="299" t="s">
        <v>16349</v>
      </c>
      <c r="AB45" s="326" t="str">
        <f>VLOOKUP(DbsMunaqis[[#This Row],[KdJurusan]],TblJurusan[#Data],2)</f>
        <v>Syariah dan Ilmu Hukum Islam</v>
      </c>
      <c r="AC45" s="326" t="str">
        <f>VLOOKUP(DbsMunaqis[[#This Row],[KdProdi]],TblProdi[#Data],2)</f>
        <v xml:space="preserve">Ahwal Syakhsiyah </v>
      </c>
      <c r="AD45" s="326"/>
      <c r="AE45" s="329" t="str">
        <f>VLOOKUP(DbsMunaqis[[#This Row],[KdPP1]],ListPP[#Data],2)</f>
        <v>Dr. Aris, S.Ag., M.HI</v>
      </c>
      <c r="AF45" s="329"/>
      <c r="AG45" s="329" t="str">
        <f>VLOOKUP(DbsMunaqis[[#This Row],[KdPP2]],ListPP[#Data],2)</f>
        <v>ABD. Karim Faiz, S.HI., M.S.I</v>
      </c>
      <c r="AH45" s="329"/>
      <c r="AI45" s="329" t="str">
        <f>VLOOKUP(DbsMunaqis[[#This Row],[KdPP3]],ListPP[#Data],2)</f>
        <v>Dr. H. Mahsyar, M.Ag</v>
      </c>
      <c r="AJ45" s="329"/>
      <c r="AK45" s="329" t="str">
        <f>VLOOKUP(DbsMunaqis[[#This Row],[KdPP4]],ListPP[#Data],2)</f>
        <v>Dr. Hj. Saidah, S.HI., M.H</v>
      </c>
      <c r="AL45" s="329" t="str">
        <f>TEXT(DbsMunaqis[[#This Row],[TglYudisium]],"dd mmmm yyyy")</f>
        <v>13 Februari 2023</v>
      </c>
      <c r="AM45" s="326">
        <f>IF(DbsMunaqis[[#This Row],[TglYudi]]="00 Januari 1900",0,1)</f>
        <v>1</v>
      </c>
      <c r="AN45" s="326" t="str">
        <f>VLOOKUP(DbsMunaqis[[#This Row],[KdJurusan]],TblJurusan[#Data],3)</f>
        <v>Dr. Rahmawati, M.Ag.</v>
      </c>
      <c r="AO45" s="326" t="str">
        <f>VLOOKUP(DbsMunaqis[[#This Row],[KdJurusan]],TblJurusan[#Data],4)</f>
        <v>19760901 200604 2 001</v>
      </c>
      <c r="AP45" s="326" t="str">
        <f>UPPER("Ketua Jurusan " &amp; VLOOKUP(DbsMunaqis[[#This Row],[KdJurusan]],TblJurusan[#Data],2))</f>
        <v>KETUA JURUSAN SYARIAH DAN ILMU HUKUM ISLAM</v>
      </c>
    </row>
    <row r="46" spans="1:42">
      <c r="A46" s="324" t="s">
        <v>16294</v>
      </c>
      <c r="B46" s="324"/>
      <c r="C46" s="324">
        <v>24</v>
      </c>
      <c r="D46" s="325">
        <v>44959</v>
      </c>
      <c r="E46" s="324" t="s">
        <v>16295</v>
      </c>
      <c r="F46" s="326">
        <v>2</v>
      </c>
      <c r="G46" s="330">
        <v>21</v>
      </c>
      <c r="H46" s="330" t="s">
        <v>16296</v>
      </c>
      <c r="I46" s="330" t="s">
        <v>6651</v>
      </c>
      <c r="J46" s="332" t="s">
        <v>16297</v>
      </c>
      <c r="K46" s="330" t="s">
        <v>16298</v>
      </c>
      <c r="L46" s="330" t="s">
        <v>16299</v>
      </c>
      <c r="M46" s="330">
        <v>2</v>
      </c>
      <c r="N46" s="333">
        <v>3.85</v>
      </c>
      <c r="O46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Dengan Pujian</v>
      </c>
      <c r="P46" s="334" t="s">
        <v>16151</v>
      </c>
      <c r="Q46" s="330" t="s">
        <v>16245</v>
      </c>
      <c r="R46" s="330" t="s">
        <v>16332</v>
      </c>
      <c r="S46" s="330" t="s">
        <v>9402</v>
      </c>
      <c r="T46" s="330" t="s">
        <v>9363</v>
      </c>
      <c r="U46" s="299" t="s">
        <v>9368</v>
      </c>
      <c r="V46" s="299" t="s">
        <v>9357</v>
      </c>
      <c r="W46" s="313" t="s">
        <v>16337</v>
      </c>
      <c r="X46" s="330">
        <v>561</v>
      </c>
      <c r="Y46" s="330">
        <v>562</v>
      </c>
      <c r="Z46" s="330" t="str">
        <f>VLOOKUP(DbsMunaqis[[#This Row],[KdProdi]],TblProdi[],3)</f>
        <v>Sarjana Hukum (S.H.)</v>
      </c>
      <c r="AA46" s="299" t="s">
        <v>16347</v>
      </c>
      <c r="AB46" s="330" t="str">
        <f>VLOOKUP(DbsMunaqis[[#This Row],[KdJurusan]],TblJurusan[#Data],2)</f>
        <v>Syariah dan Ilmu Hukum Islam</v>
      </c>
      <c r="AC46" s="330" t="str">
        <f>VLOOKUP(DbsMunaqis[[#This Row],[KdProdi]],TblProdi[#Data],2)</f>
        <v xml:space="preserve">Ahwal Syakhsiyah </v>
      </c>
      <c r="AD46" s="326"/>
      <c r="AE46" s="329" t="str">
        <f>VLOOKUP(DbsMunaqis[[#This Row],[KdPP1]],ListPP[#Data],2)</f>
        <v>Dra. Rukiah, M.H</v>
      </c>
      <c r="AF46" s="329"/>
      <c r="AG46" s="329" t="str">
        <f>VLOOKUP(DbsMunaqis[[#This Row],[KdPP2]],ListPP[#Data],2)</f>
        <v>Dr. H. Suarning, M.Ag.</v>
      </c>
      <c r="AH46" s="329"/>
      <c r="AI46" s="335" t="str">
        <f>VLOOKUP(DbsMunaqis[[#This Row],[KdPP3]],ListPP[#Data],2)</f>
        <v>Dr. Aris, S.Ag., M.HI</v>
      </c>
      <c r="AJ46" s="329"/>
      <c r="AK46" s="335" t="str">
        <f>VLOOKUP(DbsMunaqis[[#This Row],[KdPP4]],ListPP[#Data],2)</f>
        <v xml:space="preserve">Budiman, M.HI </v>
      </c>
      <c r="AL46" s="329" t="str">
        <f>TEXT(DbsMunaqis[[#This Row],[TglYudisium]],"dd mmmm yyyy")</f>
        <v>13 Februari 2023</v>
      </c>
      <c r="AM46" s="326">
        <f>IF(DbsMunaqis[[#This Row],[TglYudi]]="00 Januari 1900",0,1)</f>
        <v>1</v>
      </c>
      <c r="AN46" s="330" t="str">
        <f>VLOOKUP(DbsMunaqis[[#This Row],[KdJurusan]],TblJurusan[#Data],3)</f>
        <v>Dr. Rahmawati, M.Ag.</v>
      </c>
      <c r="AO46" s="330" t="str">
        <f>VLOOKUP(DbsMunaqis[[#This Row],[KdJurusan]],TblJurusan[#Data],4)</f>
        <v>19760901 200604 2 001</v>
      </c>
      <c r="AP46" s="330" t="str">
        <f>UPPER("Ketua Jurusan " &amp; VLOOKUP(DbsMunaqis[[#This Row],[KdJurusan]],TblJurusan[#Data],2))</f>
        <v>KETUA JURUSAN SYARIAH DAN ILMU HUKUM ISLAM</v>
      </c>
    </row>
    <row r="47" spans="1:42">
      <c r="A47" s="324" t="s">
        <v>16300</v>
      </c>
      <c r="B47" s="324"/>
      <c r="C47" s="324">
        <v>23</v>
      </c>
      <c r="D47" s="325">
        <v>44959</v>
      </c>
      <c r="E47" s="324" t="s">
        <v>16301</v>
      </c>
      <c r="F47" s="326">
        <v>2</v>
      </c>
      <c r="G47" s="326">
        <v>21</v>
      </c>
      <c r="H47" s="326" t="s">
        <v>16296</v>
      </c>
      <c r="I47" s="326" t="s">
        <v>20</v>
      </c>
      <c r="J47" s="327" t="s">
        <v>16302</v>
      </c>
      <c r="K47" s="326" t="s">
        <v>16303</v>
      </c>
      <c r="L47" s="326" t="s">
        <v>16304</v>
      </c>
      <c r="M47" s="326">
        <v>2</v>
      </c>
      <c r="N47" s="328">
        <v>3.57</v>
      </c>
      <c r="O47" s="309" t="str">
        <f>IF(AND(DbsMunaqis[[#This Row],[IPK]]&gt;=3.75,DbsMunaqis[[#This Row],[IPK]]&lt;=4),"Dengan Pujian",IF(AND(DbsMunaqis[[#This Row],[IPK]]&gt;=2.76,DbsMunaqis[[#This Row],[IPK]]&lt;=3.74),"Sangat Memuaskan",IF(AND(DbsMunaqis[[#This Row],[IPK]]&gt;=2,DbsMunaqis[[#This Row],[IPK]]&lt;=2.75),"Memuaskan","")))</f>
        <v>Sangat Memuaskan</v>
      </c>
      <c r="P47" s="334" t="s">
        <v>16151</v>
      </c>
      <c r="Q47" s="326" t="s">
        <v>16152</v>
      </c>
      <c r="R47" s="326" t="s">
        <v>16333</v>
      </c>
      <c r="S47" s="326" t="s">
        <v>6</v>
      </c>
      <c r="T47" s="326" t="s">
        <v>9402</v>
      </c>
      <c r="U47" s="314" t="s">
        <v>9361</v>
      </c>
      <c r="V47" s="314" t="s">
        <v>9368</v>
      </c>
      <c r="W47" s="315" t="s">
        <v>16344</v>
      </c>
      <c r="X47" s="326">
        <v>489</v>
      </c>
      <c r="Y47" s="326">
        <v>490</v>
      </c>
      <c r="Z47" s="330" t="str">
        <f>VLOOKUP(DbsMunaqis[[#This Row],[KdProdi]],TblProdi[],3)</f>
        <v>Sarjana Hukum (S.H.)</v>
      </c>
      <c r="AA47" s="314" t="s">
        <v>16349</v>
      </c>
      <c r="AB47" s="330" t="str">
        <f>VLOOKUP(DbsMunaqis[[#This Row],[KdJurusan]],TblJurusan[#Data],2)</f>
        <v>Syariah dan Ilmu Hukum Islam</v>
      </c>
      <c r="AC47" s="330" t="str">
        <f>VLOOKUP(DbsMunaqis[[#This Row],[KdProdi]],TblProdi[#Data],2)</f>
        <v xml:space="preserve">Ahwal Syakhsiyah </v>
      </c>
      <c r="AD47" s="326"/>
      <c r="AE47" s="329" t="str">
        <f>VLOOKUP(DbsMunaqis[[#This Row],[KdPP1]],ListPP[#Data],2)</f>
        <v>Dr. Rahmawati, M.Ag.</v>
      </c>
      <c r="AF47" s="329"/>
      <c r="AG47" s="329" t="str">
        <f>VLOOKUP(DbsMunaqis[[#This Row],[KdPP2]],ListPP[#Data],2)</f>
        <v>Dra. Rukiah, M.H</v>
      </c>
      <c r="AH47" s="329"/>
      <c r="AI47" s="335" t="str">
        <f>VLOOKUP(DbsMunaqis[[#This Row],[KdPP3]],ListPP[#Data],2)</f>
        <v>Dr. Fikri, S.Ag., M.HI</v>
      </c>
      <c r="AJ47" s="329"/>
      <c r="AK47" s="335" t="str">
        <f>VLOOKUP(DbsMunaqis[[#This Row],[KdPP4]],ListPP[#Data],2)</f>
        <v>Dr. Aris, S.Ag., M.HI</v>
      </c>
      <c r="AL47" s="329" t="str">
        <f>TEXT(DbsMunaqis[[#This Row],[TglYudisium]],"dd mmmm yyyy")</f>
        <v>13 Februari 2023</v>
      </c>
      <c r="AM47" s="326">
        <f>IF(DbsMunaqis[[#This Row],[TglYudi]]="00 Januari 1900",0,1)</f>
        <v>1</v>
      </c>
      <c r="AN47" s="330" t="str">
        <f>VLOOKUP(DbsMunaqis[[#This Row],[KdJurusan]],TblJurusan[#Data],3)</f>
        <v>Dr. Rahmawati, M.Ag.</v>
      </c>
      <c r="AO47" s="330" t="str">
        <f>VLOOKUP(DbsMunaqis[[#This Row],[KdJurusan]],TblJurusan[#Data],4)</f>
        <v>19760901 200604 2 001</v>
      </c>
      <c r="AP47" s="330" t="str">
        <f>UPPER("Ketua Jurusan " &amp; VLOOKUP(DbsMunaqis[[#This Row],[KdJurusan]],TblJurusan[#Data],2))</f>
        <v>KETUA JURUSAN SYARIAH DAN ILMU HUKUM ISLAM</v>
      </c>
    </row>
    <row r="48" spans="1:42">
      <c r="A48" s="300"/>
      <c r="B48" s="300"/>
      <c r="C48" s="300"/>
      <c r="D48" s="301"/>
      <c r="E48" s="302"/>
      <c r="F48" s="294"/>
      <c r="G48" s="294"/>
      <c r="H48" s="294"/>
      <c r="I48" s="294"/>
      <c r="J48" s="295"/>
      <c r="K48" s="294"/>
      <c r="L48" s="294"/>
      <c r="M48" s="294"/>
      <c r="N48" s="296"/>
      <c r="O48" s="294"/>
      <c r="P48" s="297"/>
      <c r="Q48" s="299"/>
      <c r="R48" s="294"/>
      <c r="S48" s="294"/>
      <c r="T48" s="294"/>
      <c r="U48" s="299"/>
      <c r="V48" s="299"/>
      <c r="W48" s="295"/>
      <c r="X48" s="294"/>
      <c r="Y48" s="294"/>
      <c r="Z48" s="294"/>
      <c r="AA48" s="294"/>
      <c r="AB48" s="294"/>
      <c r="AC48" s="294"/>
      <c r="AD48" s="294"/>
      <c r="AE48" s="298"/>
      <c r="AF48" s="298"/>
      <c r="AG48" s="298"/>
      <c r="AH48" s="298"/>
      <c r="AI48" s="298"/>
      <c r="AJ48" s="298"/>
      <c r="AK48" s="298"/>
      <c r="AL48" s="298"/>
      <c r="AM48" s="294"/>
      <c r="AN48" s="294"/>
      <c r="AO48" s="294"/>
      <c r="AP48" s="294"/>
    </row>
    <row r="49" spans="1:42">
      <c r="A49" s="300"/>
      <c r="B49" s="300"/>
      <c r="C49" s="300"/>
      <c r="D49" s="301"/>
      <c r="E49" s="302"/>
      <c r="F49" s="294"/>
      <c r="G49" s="294"/>
      <c r="H49" s="294"/>
      <c r="I49" s="294"/>
      <c r="J49" s="295"/>
      <c r="K49" s="294"/>
      <c r="L49" s="294"/>
      <c r="M49" s="294"/>
      <c r="N49" s="296"/>
      <c r="O49" s="294"/>
      <c r="P49" s="297"/>
      <c r="Q49" s="299"/>
      <c r="R49" s="294"/>
      <c r="S49" s="294"/>
      <c r="T49" s="294"/>
      <c r="U49" s="299"/>
      <c r="V49" s="299"/>
      <c r="W49" s="295"/>
      <c r="X49" s="294"/>
      <c r="Y49" s="294"/>
      <c r="Z49" s="294"/>
      <c r="AA49" s="294"/>
      <c r="AB49" s="294"/>
      <c r="AC49" s="294"/>
      <c r="AD49" s="294"/>
      <c r="AE49" s="298"/>
      <c r="AF49" s="298"/>
      <c r="AG49" s="298"/>
      <c r="AH49" s="298"/>
      <c r="AI49" s="298"/>
      <c r="AJ49" s="298"/>
      <c r="AK49" s="298"/>
      <c r="AL49" s="298"/>
      <c r="AM49" s="294"/>
      <c r="AN49" s="294"/>
      <c r="AO49" s="294"/>
      <c r="AP49" s="294"/>
    </row>
    <row r="50" spans="1:42">
      <c r="A50" s="300"/>
      <c r="B50" s="300"/>
      <c r="C50" s="300"/>
      <c r="D50" s="301"/>
      <c r="E50" s="302"/>
      <c r="F50" s="294"/>
      <c r="G50" s="294"/>
      <c r="H50" s="294"/>
      <c r="I50" s="294"/>
      <c r="J50" s="295"/>
      <c r="K50" s="294"/>
      <c r="L50" s="294"/>
      <c r="M50" s="294"/>
      <c r="N50" s="296"/>
      <c r="O50" s="294"/>
      <c r="P50" s="297"/>
      <c r="Q50" s="299"/>
      <c r="R50" s="294"/>
      <c r="S50" s="294"/>
      <c r="T50" s="294"/>
      <c r="U50" s="299"/>
      <c r="V50" s="299"/>
      <c r="W50" s="295"/>
      <c r="X50" s="294"/>
      <c r="Y50" s="294"/>
      <c r="Z50" s="294"/>
      <c r="AA50" s="294"/>
      <c r="AB50" s="294"/>
      <c r="AC50" s="294"/>
      <c r="AD50" s="294"/>
      <c r="AE50" s="298"/>
      <c r="AF50" s="298"/>
      <c r="AG50" s="298"/>
      <c r="AH50" s="298"/>
      <c r="AI50" s="298"/>
      <c r="AJ50" s="298"/>
      <c r="AK50" s="298"/>
      <c r="AL50" s="298"/>
      <c r="AM50" s="294"/>
      <c r="AN50" s="294"/>
      <c r="AO50" s="294"/>
      <c r="AP50" s="294"/>
    </row>
    <row r="51" spans="1:42">
      <c r="A51" s="300"/>
      <c r="B51" s="300"/>
      <c r="C51" s="300"/>
      <c r="D51" s="301"/>
      <c r="E51" s="302"/>
      <c r="F51" s="294"/>
      <c r="G51" s="294"/>
      <c r="H51" s="294"/>
      <c r="I51" s="294"/>
      <c r="J51" s="295"/>
      <c r="K51" s="294"/>
      <c r="L51" s="294"/>
      <c r="M51" s="294"/>
      <c r="N51" s="296"/>
      <c r="O51" s="294"/>
      <c r="P51" s="297"/>
      <c r="Q51" s="299"/>
      <c r="R51" s="294"/>
      <c r="S51" s="294"/>
      <c r="T51" s="294"/>
      <c r="U51" s="299"/>
      <c r="V51" s="299"/>
      <c r="W51" s="295"/>
      <c r="X51" s="294"/>
      <c r="Y51" s="294"/>
      <c r="Z51" s="294"/>
      <c r="AA51" s="294"/>
      <c r="AB51" s="294"/>
      <c r="AC51" s="294"/>
      <c r="AD51" s="294"/>
      <c r="AE51" s="298"/>
      <c r="AF51" s="298"/>
      <c r="AG51" s="298"/>
      <c r="AH51" s="298"/>
      <c r="AI51" s="298"/>
      <c r="AJ51" s="298"/>
      <c r="AK51" s="298"/>
      <c r="AL51" s="298"/>
      <c r="AM51" s="294"/>
      <c r="AN51" s="294"/>
      <c r="AO51" s="294"/>
      <c r="AP51" s="294"/>
    </row>
    <row r="52" spans="1:42">
      <c r="A52" s="271"/>
      <c r="B52" s="271"/>
      <c r="C52" s="271"/>
      <c r="D52" s="271"/>
      <c r="E52" s="271"/>
      <c r="F52" s="271"/>
      <c r="G52" s="271"/>
      <c r="H52" s="271"/>
    </row>
    <row r="53" spans="1:42">
      <c r="A53" s="271"/>
      <c r="B53" s="293" t="s">
        <v>15659</v>
      </c>
      <c r="C53" s="293" t="s">
        <v>9665</v>
      </c>
      <c r="D53" s="293" t="s">
        <v>15679</v>
      </c>
      <c r="E53" s="293" t="s">
        <v>9644</v>
      </c>
      <c r="F53" s="293" t="s">
        <v>9645</v>
      </c>
      <c r="G53" s="292"/>
      <c r="H53" s="271"/>
    </row>
    <row r="54" spans="1:42">
      <c r="A54" s="271"/>
      <c r="B54" s="292">
        <v>1</v>
      </c>
      <c r="C54" s="292">
        <v>21</v>
      </c>
      <c r="D54" s="292" t="s">
        <v>15666</v>
      </c>
      <c r="E54" s="292" t="s">
        <v>16012</v>
      </c>
      <c r="F54" s="292">
        <f>COUNTIF(DbsMunaqis[KdProdi],C54)</f>
        <v>46</v>
      </c>
      <c r="G54" s="341">
        <f>SUM(F54:F57)</f>
        <v>46</v>
      </c>
      <c r="H54" s="271"/>
    </row>
    <row r="55" spans="1:42">
      <c r="A55" s="271"/>
      <c r="B55" s="292">
        <v>2</v>
      </c>
      <c r="C55" s="292">
        <v>22</v>
      </c>
      <c r="D55" s="292"/>
      <c r="E55" s="292" t="s">
        <v>16013</v>
      </c>
      <c r="F55" s="292">
        <f>COUNTIF(DbsMunaqis[KdProdi],C55)</f>
        <v>0</v>
      </c>
      <c r="G55" s="342"/>
      <c r="H55" s="271"/>
    </row>
    <row r="56" spans="1:42">
      <c r="A56" s="271"/>
      <c r="B56" s="292">
        <v>3</v>
      </c>
      <c r="C56" s="292">
        <v>25</v>
      </c>
      <c r="D56" s="292"/>
      <c r="E56" s="292" t="s">
        <v>16009</v>
      </c>
      <c r="F56" s="292">
        <f>COUNTIF(DbsMunaqis[KdProdi],C56)</f>
        <v>0</v>
      </c>
      <c r="G56" s="342"/>
      <c r="H56" s="271"/>
    </row>
    <row r="57" spans="1:42">
      <c r="A57" s="271"/>
      <c r="B57" s="292">
        <v>4</v>
      </c>
      <c r="C57" s="292">
        <v>26</v>
      </c>
      <c r="D57" s="292"/>
      <c r="E57" s="292" t="s">
        <v>16010</v>
      </c>
      <c r="F57" s="292">
        <f>COUNTIF(DbsMunaqis[KdProdi],C57)</f>
        <v>0</v>
      </c>
      <c r="G57" s="343"/>
      <c r="H57" s="271"/>
    </row>
    <row r="58" spans="1:42">
      <c r="A58" s="271"/>
      <c r="B58" s="292"/>
      <c r="C58" s="292"/>
      <c r="D58" s="292"/>
      <c r="E58" s="292"/>
      <c r="F58" s="292">
        <f>SUM(F54:F57)</f>
        <v>46</v>
      </c>
      <c r="G58" s="292">
        <f>SUM(G54:G57)</f>
        <v>46</v>
      </c>
      <c r="H58" s="271"/>
    </row>
  </sheetData>
  <mergeCells count="1">
    <mergeCell ref="G54:G57"/>
  </mergeCells>
  <phoneticPr fontId="36" type="noConversion"/>
  <pageMargins left="1.299212598425197" right="0.70866141732283472" top="0.74803149606299213" bottom="0.74803149606299213" header="0.31496062992125984" footer="0.31496062992125984"/>
  <pageSetup paperSize="5" orientation="landscape" r:id="rId1"/>
  <colBreaks count="1" manualBreakCount="1">
    <brk id="13" max="28" man="1"/>
  </col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48"/>
  <sheetViews>
    <sheetView view="pageBreakPreview" topLeftCell="A97" zoomScale="145" zoomScaleNormal="100" zoomScaleSheetLayoutView="145" workbookViewId="0">
      <selection activeCell="E234" sqref="E234"/>
    </sheetView>
  </sheetViews>
  <sheetFormatPr defaultColWidth="9.21875" defaultRowHeight="13.8"/>
  <cols>
    <col min="1" max="1" width="3.77734375" style="40" customWidth="1"/>
    <col min="2" max="2" width="10.44140625" style="40" customWidth="1"/>
    <col min="3" max="3" width="22.77734375" style="78" customWidth="1"/>
    <col min="4" max="4" width="23.21875" style="42" bestFit="1" customWidth="1"/>
    <col min="5" max="5" width="25.77734375" style="92" customWidth="1"/>
    <col min="6" max="6" width="11.77734375" style="40" customWidth="1"/>
    <col min="7" max="16384" width="9.21875" style="40"/>
  </cols>
  <sheetData>
    <row r="1" spans="1:6">
      <c r="A1" s="355" t="s">
        <v>14923</v>
      </c>
      <c r="B1" s="355"/>
      <c r="C1" s="355"/>
      <c r="D1" s="355"/>
      <c r="E1" s="355"/>
      <c r="F1" s="355"/>
    </row>
    <row r="2" spans="1:6">
      <c r="A2" s="355" t="s">
        <v>14924</v>
      </c>
      <c r="B2" s="355"/>
      <c r="C2" s="355"/>
      <c r="D2" s="355"/>
      <c r="E2" s="355"/>
      <c r="F2" s="355"/>
    </row>
    <row r="3" spans="1:6">
      <c r="A3" s="355" t="s">
        <v>9649</v>
      </c>
      <c r="B3" s="355"/>
      <c r="C3" s="355"/>
      <c r="D3" s="355"/>
      <c r="E3" s="355"/>
      <c r="F3" s="355"/>
    </row>
    <row r="4" spans="1:6">
      <c r="A4" s="356" t="s">
        <v>9650</v>
      </c>
      <c r="B4" s="356"/>
      <c r="C4" s="356"/>
      <c r="D4" s="356"/>
      <c r="E4" s="356"/>
      <c r="F4" s="356"/>
    </row>
    <row r="5" spans="1:6">
      <c r="A5" s="28"/>
      <c r="B5" s="27"/>
      <c r="C5" s="79"/>
      <c r="D5" s="46"/>
      <c r="E5" s="138"/>
    </row>
    <row r="6" spans="1:6">
      <c r="A6" s="168" t="s">
        <v>0</v>
      </c>
      <c r="B6" s="169" t="s">
        <v>9553</v>
      </c>
      <c r="C6" s="170" t="s">
        <v>9651</v>
      </c>
      <c r="D6" s="99" t="s">
        <v>9757</v>
      </c>
      <c r="E6" s="170" t="s">
        <v>9758</v>
      </c>
      <c r="F6" s="99" t="s">
        <v>9671</v>
      </c>
    </row>
    <row r="7" spans="1:6" ht="15" customHeight="1">
      <c r="A7" s="171">
        <v>1</v>
      </c>
      <c r="B7" s="164" t="s">
        <v>4145</v>
      </c>
      <c r="C7" s="165" t="e">
        <f>VLOOKUP(YudisiumThp2213133[[#This Row],[NIM]],DbsMunaqis[#Data],5)</f>
        <v>#N/A</v>
      </c>
      <c r="D7" s="165" t="e">
        <f>VLOOKUP(VLOOKUP(YudisiumThp2213133[[#This Row],[NIM]],DbsMunaqis[],6),TblJurusan[],2)</f>
        <v>#N/A</v>
      </c>
      <c r="E7" s="165" t="e">
        <f>VLOOKUP(VLOOKUP(YudisiumThp2213133[[#This Row],[NIM]],DbsMunaqis[],7),TblProdi[],2)</f>
        <v>#N/A</v>
      </c>
      <c r="F7" s="170"/>
    </row>
    <row r="8" spans="1:6" ht="15" customHeight="1">
      <c r="A8" s="171">
        <v>2</v>
      </c>
      <c r="B8" s="164" t="s">
        <v>4309</v>
      </c>
      <c r="C8" s="165" t="e">
        <f>VLOOKUP(YudisiumThp2213133[[#This Row],[NIM]],DbsMunaqis[#Data],5)</f>
        <v>#N/A</v>
      </c>
      <c r="D8" s="165" t="e">
        <f>VLOOKUP(VLOOKUP(YudisiumThp2213133[[#This Row],[NIM]],DbsMunaqis[],6),TblJurusan[],2)</f>
        <v>#N/A</v>
      </c>
      <c r="E8" s="165" t="e">
        <f>VLOOKUP(VLOOKUP(YudisiumThp2213133[[#This Row],[NIM]],DbsMunaqis[],7),TblProdi[],2)</f>
        <v>#N/A</v>
      </c>
      <c r="F8" s="175"/>
    </row>
    <row r="9" spans="1:6" ht="15" customHeight="1">
      <c r="A9" s="171">
        <v>3</v>
      </c>
      <c r="B9" s="164" t="s">
        <v>5356</v>
      </c>
      <c r="C9" s="165" t="e">
        <f>VLOOKUP(YudisiumThp2213133[[#This Row],[NIM]],DbsMunaqis[#Data],5)</f>
        <v>#N/A</v>
      </c>
      <c r="D9" s="165" t="e">
        <f>VLOOKUP(VLOOKUP(YudisiumThp2213133[[#This Row],[NIM]],DbsMunaqis[],6),TblJurusan[],2)</f>
        <v>#N/A</v>
      </c>
      <c r="E9" s="165" t="e">
        <f>VLOOKUP(VLOOKUP(YudisiumThp2213133[[#This Row],[NIM]],DbsMunaqis[],7),TblProdi[],2)</f>
        <v>#N/A</v>
      </c>
      <c r="F9" s="175"/>
    </row>
    <row r="10" spans="1:6" ht="15" customHeight="1">
      <c r="A10" s="171">
        <v>4</v>
      </c>
      <c r="B10" s="164" t="s">
        <v>5503</v>
      </c>
      <c r="C10" s="165" t="e">
        <f>VLOOKUP(YudisiumThp2213133[[#This Row],[NIM]],DbsMunaqis[#Data],5)</f>
        <v>#N/A</v>
      </c>
      <c r="D10" s="165" t="e">
        <f>VLOOKUP(VLOOKUP(YudisiumThp2213133[[#This Row],[NIM]],DbsMunaqis[],6),TblJurusan[],2)</f>
        <v>#N/A</v>
      </c>
      <c r="E10" s="165" t="e">
        <f>VLOOKUP(VLOOKUP(YudisiumThp2213133[[#This Row],[NIM]],DbsMunaqis[],7),TblProdi[],2)</f>
        <v>#N/A</v>
      </c>
      <c r="F10" s="175"/>
    </row>
    <row r="11" spans="1:6" ht="15" customHeight="1">
      <c r="A11" s="171">
        <v>5</v>
      </c>
      <c r="B11" s="164" t="s">
        <v>6134</v>
      </c>
      <c r="C11" s="165" t="e">
        <f>VLOOKUP(YudisiumThp2213133[[#This Row],[NIM]],DbsMunaqis[#Data],5)</f>
        <v>#N/A</v>
      </c>
      <c r="D11" s="165" t="e">
        <f>VLOOKUP(VLOOKUP(YudisiumThp2213133[[#This Row],[NIM]],DbsMunaqis[],6),TblJurusan[],2)</f>
        <v>#N/A</v>
      </c>
      <c r="E11" s="165" t="e">
        <f>VLOOKUP(VLOOKUP(YudisiumThp2213133[[#This Row],[NIM]],DbsMunaqis[],7),TblProdi[],2)</f>
        <v>#N/A</v>
      </c>
      <c r="F11" s="175"/>
    </row>
    <row r="12" spans="1:6" ht="15" customHeight="1">
      <c r="A12" s="171">
        <v>6</v>
      </c>
      <c r="B12" s="164" t="s">
        <v>6141</v>
      </c>
      <c r="C12" s="165" t="e">
        <f>VLOOKUP(YudisiumThp2213133[[#This Row],[NIM]],DbsMunaqis[#Data],5)</f>
        <v>#N/A</v>
      </c>
      <c r="D12" s="165" t="e">
        <f>VLOOKUP(VLOOKUP(YudisiumThp2213133[[#This Row],[NIM]],DbsMunaqis[],6),TblJurusan[],2)</f>
        <v>#N/A</v>
      </c>
      <c r="E12" s="165" t="e">
        <f>VLOOKUP(VLOOKUP(YudisiumThp2213133[[#This Row],[NIM]],DbsMunaqis[],7),TblProdi[],2)</f>
        <v>#N/A</v>
      </c>
      <c r="F12" s="175"/>
    </row>
    <row r="13" spans="1:6" ht="15" customHeight="1">
      <c r="A13" s="171">
        <v>7</v>
      </c>
      <c r="B13" s="164" t="s">
        <v>6231</v>
      </c>
      <c r="C13" s="165" t="e">
        <f>VLOOKUP(YudisiumThp2213133[[#This Row],[NIM]],DbsMunaqis[#Data],5)</f>
        <v>#N/A</v>
      </c>
      <c r="D13" s="165" t="e">
        <f>VLOOKUP(VLOOKUP(YudisiumThp2213133[[#This Row],[NIM]],DbsMunaqis[],6),TblJurusan[],2)</f>
        <v>#N/A</v>
      </c>
      <c r="E13" s="165" t="e">
        <f>VLOOKUP(VLOOKUP(YudisiumThp2213133[[#This Row],[NIM]],DbsMunaqis[],7),TblProdi[],2)</f>
        <v>#N/A</v>
      </c>
      <c r="F13" s="175"/>
    </row>
    <row r="14" spans="1:6" ht="15" customHeight="1">
      <c r="A14" s="171">
        <v>8</v>
      </c>
      <c r="B14" s="164" t="s">
        <v>6794</v>
      </c>
      <c r="C14" s="165" t="e">
        <f>VLOOKUP(YudisiumThp2213133[[#This Row],[NIM]],DbsMunaqis[#Data],5)</f>
        <v>#N/A</v>
      </c>
      <c r="D14" s="165" t="e">
        <f>VLOOKUP(VLOOKUP(YudisiumThp2213133[[#This Row],[NIM]],DbsMunaqis[],6),TblJurusan[],2)</f>
        <v>#N/A</v>
      </c>
      <c r="E14" s="165" t="e">
        <f>VLOOKUP(VLOOKUP(YudisiumThp2213133[[#This Row],[NIM]],DbsMunaqis[],7),TblProdi[],2)</f>
        <v>#N/A</v>
      </c>
      <c r="F14" s="175"/>
    </row>
    <row r="15" spans="1:6" ht="15" customHeight="1">
      <c r="A15" s="171">
        <v>9</v>
      </c>
      <c r="B15" s="164" t="s">
        <v>7224</v>
      </c>
      <c r="C15" s="165" t="e">
        <f>VLOOKUP(YudisiumThp2213133[[#This Row],[NIM]],DbsMunaqis[#Data],5)</f>
        <v>#N/A</v>
      </c>
      <c r="D15" s="165" t="e">
        <f>VLOOKUP(VLOOKUP(YudisiumThp2213133[[#This Row],[NIM]],DbsMunaqis[],6),TblJurusan[],2)</f>
        <v>#N/A</v>
      </c>
      <c r="E15" s="165" t="e">
        <f>VLOOKUP(VLOOKUP(YudisiumThp2213133[[#This Row],[NIM]],DbsMunaqis[],7),TblProdi[],2)</f>
        <v>#N/A</v>
      </c>
      <c r="F15" s="175"/>
    </row>
    <row r="16" spans="1:6" ht="15" customHeight="1">
      <c r="A16" s="171">
        <v>10</v>
      </c>
      <c r="B16" s="164" t="s">
        <v>7405</v>
      </c>
      <c r="C16" s="165" t="e">
        <f>VLOOKUP(YudisiumThp2213133[[#This Row],[NIM]],DbsMunaqis[#Data],5)</f>
        <v>#N/A</v>
      </c>
      <c r="D16" s="165" t="e">
        <f>VLOOKUP(VLOOKUP(YudisiumThp2213133[[#This Row],[NIM]],DbsMunaqis[],6),TblJurusan[],2)</f>
        <v>#N/A</v>
      </c>
      <c r="E16" s="165" t="e">
        <f>VLOOKUP(VLOOKUP(YudisiumThp2213133[[#This Row],[NIM]],DbsMunaqis[],7),TblProdi[],2)</f>
        <v>#N/A</v>
      </c>
      <c r="F16" s="175"/>
    </row>
    <row r="17" spans="1:6" ht="15" customHeight="1">
      <c r="A17" s="171">
        <v>11</v>
      </c>
      <c r="B17" s="164" t="s">
        <v>7433</v>
      </c>
      <c r="C17" s="165" t="e">
        <f>VLOOKUP(YudisiumThp2213133[[#This Row],[NIM]],DbsMunaqis[#Data],5)</f>
        <v>#N/A</v>
      </c>
      <c r="D17" s="165" t="e">
        <f>VLOOKUP(VLOOKUP(YudisiumThp2213133[[#This Row],[NIM]],DbsMunaqis[],6),TblJurusan[],2)</f>
        <v>#N/A</v>
      </c>
      <c r="E17" s="165" t="e">
        <f>VLOOKUP(VLOOKUP(YudisiumThp2213133[[#This Row],[NIM]],DbsMunaqis[],7),TblProdi[],2)</f>
        <v>#N/A</v>
      </c>
      <c r="F17" s="175"/>
    </row>
    <row r="18" spans="1:6" ht="15" customHeight="1">
      <c r="A18" s="171">
        <v>12</v>
      </c>
      <c r="B18" s="164" t="s">
        <v>7465</v>
      </c>
      <c r="C18" s="165" t="e">
        <f>VLOOKUP(YudisiumThp2213133[[#This Row],[NIM]],DbsMunaqis[#Data],5)</f>
        <v>#N/A</v>
      </c>
      <c r="D18" s="165" t="e">
        <f>VLOOKUP(VLOOKUP(YudisiumThp2213133[[#This Row],[NIM]],DbsMunaqis[],6),TblJurusan[],2)</f>
        <v>#N/A</v>
      </c>
      <c r="E18" s="165" t="e">
        <f>VLOOKUP(VLOOKUP(YudisiumThp2213133[[#This Row],[NIM]],DbsMunaqis[],7),TblProdi[],2)</f>
        <v>#N/A</v>
      </c>
      <c r="F18" s="175"/>
    </row>
    <row r="19" spans="1:6" ht="15" customHeight="1">
      <c r="A19" s="171">
        <v>13</v>
      </c>
      <c r="B19" s="164" t="s">
        <v>7470</v>
      </c>
      <c r="C19" s="165" t="e">
        <f>VLOOKUP(YudisiumThp2213133[[#This Row],[NIM]],DbsMunaqis[#Data],5)</f>
        <v>#N/A</v>
      </c>
      <c r="D19" s="165" t="e">
        <f>VLOOKUP(VLOOKUP(YudisiumThp2213133[[#This Row],[NIM]],DbsMunaqis[],6),TblJurusan[],2)</f>
        <v>#N/A</v>
      </c>
      <c r="E19" s="165" t="e">
        <f>VLOOKUP(VLOOKUP(YudisiumThp2213133[[#This Row],[NIM]],DbsMunaqis[],7),TblProdi[],2)</f>
        <v>#N/A</v>
      </c>
      <c r="F19" s="175"/>
    </row>
    <row r="20" spans="1:6" ht="15" customHeight="1">
      <c r="A20" s="171">
        <v>14</v>
      </c>
      <c r="B20" s="164" t="s">
        <v>7480</v>
      </c>
      <c r="C20" s="165" t="e">
        <f>VLOOKUP(YudisiumThp2213133[[#This Row],[NIM]],DbsMunaqis[#Data],5)</f>
        <v>#N/A</v>
      </c>
      <c r="D20" s="165" t="e">
        <f>VLOOKUP(VLOOKUP(YudisiumThp2213133[[#This Row],[NIM]],DbsMunaqis[],6),TblJurusan[],2)</f>
        <v>#N/A</v>
      </c>
      <c r="E20" s="165" t="e">
        <f>VLOOKUP(VLOOKUP(YudisiumThp2213133[[#This Row],[NIM]],DbsMunaqis[],7),TblProdi[],2)</f>
        <v>#N/A</v>
      </c>
      <c r="F20" s="175"/>
    </row>
    <row r="21" spans="1:6" ht="15" customHeight="1">
      <c r="A21" s="171">
        <v>15</v>
      </c>
      <c r="B21" s="164" t="s">
        <v>7522</v>
      </c>
      <c r="C21" s="165" t="e">
        <f>VLOOKUP(YudisiumThp2213133[[#This Row],[NIM]],DbsMunaqis[#Data],5)</f>
        <v>#N/A</v>
      </c>
      <c r="D21" s="165" t="e">
        <f>VLOOKUP(VLOOKUP(YudisiumThp2213133[[#This Row],[NIM]],DbsMunaqis[],6),TblJurusan[],2)</f>
        <v>#N/A</v>
      </c>
      <c r="E21" s="165" t="e">
        <f>VLOOKUP(VLOOKUP(YudisiumThp2213133[[#This Row],[NIM]],DbsMunaqis[],7),TblProdi[],2)</f>
        <v>#N/A</v>
      </c>
      <c r="F21" s="175"/>
    </row>
    <row r="22" spans="1:6" ht="15" customHeight="1">
      <c r="A22" s="171">
        <v>16</v>
      </c>
      <c r="B22" s="167" t="s">
        <v>7543</v>
      </c>
      <c r="C22" s="165" t="e">
        <f>VLOOKUP(YudisiumThp2213133[[#This Row],[NIM]],DbsMunaqis[#Data],5)</f>
        <v>#N/A</v>
      </c>
      <c r="D22" s="165" t="e">
        <f>VLOOKUP(VLOOKUP(YudisiumThp2213133[[#This Row],[NIM]],DbsMunaqis[],6),TblJurusan[],2)</f>
        <v>#N/A</v>
      </c>
      <c r="E22" s="165" t="e">
        <f>VLOOKUP(VLOOKUP(YudisiumThp2213133[[#This Row],[NIM]],DbsMunaqis[],7),TblProdi[],2)</f>
        <v>#N/A</v>
      </c>
      <c r="F22" s="175"/>
    </row>
    <row r="23" spans="1:6" ht="15" customHeight="1">
      <c r="A23" s="171">
        <v>17</v>
      </c>
      <c r="B23" s="164" t="s">
        <v>7667</v>
      </c>
      <c r="C23" s="165" t="e">
        <f>VLOOKUP(YudisiumThp2213133[[#This Row],[NIM]],DbsMunaqis[#Data],5)</f>
        <v>#N/A</v>
      </c>
      <c r="D23" s="165" t="e">
        <f>VLOOKUP(VLOOKUP(YudisiumThp2213133[[#This Row],[NIM]],DbsMunaqis[],6),TblJurusan[],2)</f>
        <v>#N/A</v>
      </c>
      <c r="E23" s="165" t="e">
        <f>VLOOKUP(VLOOKUP(YudisiumThp2213133[[#This Row],[NIM]],DbsMunaqis[],7),TblProdi[],2)</f>
        <v>#N/A</v>
      </c>
      <c r="F23" s="175"/>
    </row>
    <row r="24" spans="1:6" ht="15" customHeight="1">
      <c r="A24" s="171">
        <v>18</v>
      </c>
      <c r="B24" s="164" t="s">
        <v>7721</v>
      </c>
      <c r="C24" s="165" t="e">
        <f>VLOOKUP(YudisiumThp2213133[[#This Row],[NIM]],DbsMunaqis[#Data],5)</f>
        <v>#N/A</v>
      </c>
      <c r="D24" s="165" t="e">
        <f>VLOOKUP(VLOOKUP(YudisiumThp2213133[[#This Row],[NIM]],DbsMunaqis[],6),TblJurusan[],2)</f>
        <v>#N/A</v>
      </c>
      <c r="E24" s="165" t="e">
        <f>VLOOKUP(VLOOKUP(YudisiumThp2213133[[#This Row],[NIM]],DbsMunaqis[],7),TblProdi[],2)</f>
        <v>#N/A</v>
      </c>
      <c r="F24" s="175"/>
    </row>
    <row r="25" spans="1:6" ht="15" customHeight="1">
      <c r="A25" s="171">
        <v>19</v>
      </c>
      <c r="B25" s="164" t="s">
        <v>7826</v>
      </c>
      <c r="C25" s="165" t="e">
        <f>VLOOKUP(YudisiumThp2213133[[#This Row],[NIM]],DbsMunaqis[#Data],5)</f>
        <v>#N/A</v>
      </c>
      <c r="D25" s="165" t="e">
        <f>VLOOKUP(VLOOKUP(YudisiumThp2213133[[#This Row],[NIM]],DbsMunaqis[],6),TblJurusan[],2)</f>
        <v>#N/A</v>
      </c>
      <c r="E25" s="165" t="e">
        <f>VLOOKUP(VLOOKUP(YudisiumThp2213133[[#This Row],[NIM]],DbsMunaqis[],7),TblProdi[],2)</f>
        <v>#N/A</v>
      </c>
      <c r="F25" s="175"/>
    </row>
    <row r="26" spans="1:6" ht="15" customHeight="1">
      <c r="A26" s="171">
        <v>20</v>
      </c>
      <c r="B26" s="164" t="s">
        <v>7829</v>
      </c>
      <c r="C26" s="165" t="e">
        <f>VLOOKUP(YudisiumThp2213133[[#This Row],[NIM]],DbsMunaqis[#Data],5)</f>
        <v>#N/A</v>
      </c>
      <c r="D26" s="165" t="e">
        <f>VLOOKUP(VLOOKUP(YudisiumThp2213133[[#This Row],[NIM]],DbsMunaqis[],6),TblJurusan[],2)</f>
        <v>#N/A</v>
      </c>
      <c r="E26" s="165" t="e">
        <f>VLOOKUP(VLOOKUP(YudisiumThp2213133[[#This Row],[NIM]],DbsMunaqis[],7),TblProdi[],2)</f>
        <v>#N/A</v>
      </c>
      <c r="F26" s="175"/>
    </row>
    <row r="27" spans="1:6" ht="15" customHeight="1">
      <c r="A27" s="171">
        <v>21</v>
      </c>
      <c r="B27" s="164" t="s">
        <v>7958</v>
      </c>
      <c r="C27" s="165" t="e">
        <f>VLOOKUP(YudisiumThp2213133[[#This Row],[NIM]],DbsMunaqis[#Data],5)</f>
        <v>#N/A</v>
      </c>
      <c r="D27" s="165" t="e">
        <f>VLOOKUP(VLOOKUP(YudisiumThp2213133[[#This Row],[NIM]],DbsMunaqis[],6),TblJurusan[],2)</f>
        <v>#N/A</v>
      </c>
      <c r="E27" s="165" t="e">
        <f>VLOOKUP(VLOOKUP(YudisiumThp2213133[[#This Row],[NIM]],DbsMunaqis[],7),TblProdi[],2)</f>
        <v>#N/A</v>
      </c>
      <c r="F27" s="175"/>
    </row>
    <row r="28" spans="1:6" ht="15" customHeight="1">
      <c r="A28" s="171">
        <v>22</v>
      </c>
      <c r="B28" s="164" t="s">
        <v>8116</v>
      </c>
      <c r="C28" s="165" t="e">
        <f>VLOOKUP(YudisiumThp2213133[[#This Row],[NIM]],DbsMunaqis[#Data],5)</f>
        <v>#N/A</v>
      </c>
      <c r="D28" s="165" t="e">
        <f>VLOOKUP(VLOOKUP(YudisiumThp2213133[[#This Row],[NIM]],DbsMunaqis[],6),TblJurusan[],2)</f>
        <v>#N/A</v>
      </c>
      <c r="E28" s="165" t="e">
        <f>VLOOKUP(VLOOKUP(YudisiumThp2213133[[#This Row],[NIM]],DbsMunaqis[],7),TblProdi[],2)</f>
        <v>#N/A</v>
      </c>
      <c r="F28" s="175"/>
    </row>
    <row r="29" spans="1:6" ht="15" customHeight="1">
      <c r="A29" s="171">
        <v>23</v>
      </c>
      <c r="B29" s="164" t="s">
        <v>8122</v>
      </c>
      <c r="C29" s="165" t="e">
        <f>VLOOKUP(YudisiumThp2213133[[#This Row],[NIM]],DbsMunaqis[#Data],5)</f>
        <v>#N/A</v>
      </c>
      <c r="D29" s="165" t="e">
        <f>VLOOKUP(VLOOKUP(YudisiumThp2213133[[#This Row],[NIM]],DbsMunaqis[],6),TblJurusan[],2)</f>
        <v>#N/A</v>
      </c>
      <c r="E29" s="165" t="e">
        <f>VLOOKUP(VLOOKUP(YudisiumThp2213133[[#This Row],[NIM]],DbsMunaqis[],7),TblProdi[],2)</f>
        <v>#N/A</v>
      </c>
      <c r="F29" s="175"/>
    </row>
    <row r="30" spans="1:6" ht="15" customHeight="1">
      <c r="A30" s="171">
        <v>24</v>
      </c>
      <c r="B30" s="164" t="s">
        <v>8151</v>
      </c>
      <c r="C30" s="165" t="e">
        <f>VLOOKUP(YudisiumThp2213133[[#This Row],[NIM]],DbsMunaqis[#Data],5)</f>
        <v>#N/A</v>
      </c>
      <c r="D30" s="165" t="e">
        <f>VLOOKUP(VLOOKUP(YudisiumThp2213133[[#This Row],[NIM]],DbsMunaqis[],6),TblJurusan[],2)</f>
        <v>#N/A</v>
      </c>
      <c r="E30" s="165" t="e">
        <f>VLOOKUP(VLOOKUP(YudisiumThp2213133[[#This Row],[NIM]],DbsMunaqis[],7),TblProdi[],2)</f>
        <v>#N/A</v>
      </c>
      <c r="F30" s="175"/>
    </row>
    <row r="31" spans="1:6" ht="15" customHeight="1">
      <c r="A31" s="171">
        <v>25</v>
      </c>
      <c r="B31" s="164" t="s">
        <v>8175</v>
      </c>
      <c r="C31" s="165" t="e">
        <f>VLOOKUP(YudisiumThp2213133[[#This Row],[NIM]],DbsMunaqis[#Data],5)</f>
        <v>#N/A</v>
      </c>
      <c r="D31" s="165" t="e">
        <f>VLOOKUP(VLOOKUP(YudisiumThp2213133[[#This Row],[NIM]],DbsMunaqis[],6),TblJurusan[],2)</f>
        <v>#N/A</v>
      </c>
      <c r="E31" s="165" t="e">
        <f>VLOOKUP(VLOOKUP(YudisiumThp2213133[[#This Row],[NIM]],DbsMunaqis[],7),TblProdi[],2)</f>
        <v>#N/A</v>
      </c>
      <c r="F31" s="175"/>
    </row>
    <row r="32" spans="1:6" ht="15" customHeight="1">
      <c r="A32" s="171">
        <v>26</v>
      </c>
      <c r="B32" s="164" t="s">
        <v>8267</v>
      </c>
      <c r="C32" s="165" t="e">
        <f>VLOOKUP(YudisiumThp2213133[[#This Row],[NIM]],DbsMunaqis[#Data],5)</f>
        <v>#N/A</v>
      </c>
      <c r="D32" s="165" t="e">
        <f>VLOOKUP(VLOOKUP(YudisiumThp2213133[[#This Row],[NIM]],DbsMunaqis[],6),TblJurusan[],2)</f>
        <v>#N/A</v>
      </c>
      <c r="E32" s="165" t="e">
        <f>VLOOKUP(VLOOKUP(YudisiumThp2213133[[#This Row],[NIM]],DbsMunaqis[],7),TblProdi[],2)</f>
        <v>#N/A</v>
      </c>
      <c r="F32" s="175"/>
    </row>
    <row r="33" spans="1:6" ht="15" customHeight="1">
      <c r="A33" s="171">
        <v>27</v>
      </c>
      <c r="B33" s="164" t="s">
        <v>8295</v>
      </c>
      <c r="C33" s="165" t="e">
        <f>VLOOKUP(YudisiumThp2213133[[#This Row],[NIM]],DbsMunaqis[#Data],5)</f>
        <v>#N/A</v>
      </c>
      <c r="D33" s="165" t="e">
        <f>VLOOKUP(VLOOKUP(YudisiumThp2213133[[#This Row],[NIM]],DbsMunaqis[],6),TblJurusan[],2)</f>
        <v>#N/A</v>
      </c>
      <c r="E33" s="165" t="e">
        <f>VLOOKUP(VLOOKUP(YudisiumThp2213133[[#This Row],[NIM]],DbsMunaqis[],7),TblProdi[],2)</f>
        <v>#N/A</v>
      </c>
      <c r="F33" s="175"/>
    </row>
    <row r="34" spans="1:6" ht="15" customHeight="1">
      <c r="A34" s="171">
        <v>28</v>
      </c>
      <c r="B34" s="164" t="s">
        <v>8426</v>
      </c>
      <c r="C34" s="165" t="e">
        <f>VLOOKUP(YudisiumThp2213133[[#This Row],[NIM]],DbsMunaqis[#Data],5)</f>
        <v>#N/A</v>
      </c>
      <c r="D34" s="165" t="e">
        <f>VLOOKUP(VLOOKUP(YudisiumThp2213133[[#This Row],[NIM]],DbsMunaqis[],6),TblJurusan[],2)</f>
        <v>#N/A</v>
      </c>
      <c r="E34" s="165" t="e">
        <f>VLOOKUP(VLOOKUP(YudisiumThp2213133[[#This Row],[NIM]],DbsMunaqis[],7),TblProdi[],2)</f>
        <v>#N/A</v>
      </c>
      <c r="F34" s="175"/>
    </row>
    <row r="35" spans="1:6" ht="15" customHeight="1">
      <c r="A35" s="171">
        <v>29</v>
      </c>
      <c r="B35" s="164" t="s">
        <v>8447</v>
      </c>
      <c r="C35" s="165" t="e">
        <f>VLOOKUP(YudisiumThp2213133[[#This Row],[NIM]],DbsMunaqis[#Data],5)</f>
        <v>#N/A</v>
      </c>
      <c r="D35" s="165" t="e">
        <f>VLOOKUP(VLOOKUP(YudisiumThp2213133[[#This Row],[NIM]],DbsMunaqis[],6),TblJurusan[],2)</f>
        <v>#N/A</v>
      </c>
      <c r="E35" s="165" t="e">
        <f>VLOOKUP(VLOOKUP(YudisiumThp2213133[[#This Row],[NIM]],DbsMunaqis[],7),TblProdi[],2)</f>
        <v>#N/A</v>
      </c>
      <c r="F35" s="175"/>
    </row>
    <row r="36" spans="1:6" ht="15" customHeight="1">
      <c r="A36" s="171">
        <v>30</v>
      </c>
      <c r="B36" s="164" t="s">
        <v>10157</v>
      </c>
      <c r="C36" s="165" t="e">
        <f>VLOOKUP(YudisiumThp2213133[[#This Row],[NIM]],DbsMunaqis[#Data],5)</f>
        <v>#N/A</v>
      </c>
      <c r="D36" s="165" t="e">
        <f>VLOOKUP(VLOOKUP(YudisiumThp2213133[[#This Row],[NIM]],DbsMunaqis[],6),TblJurusan[],2)</f>
        <v>#N/A</v>
      </c>
      <c r="E36" s="165" t="e">
        <f>VLOOKUP(VLOOKUP(YudisiumThp2213133[[#This Row],[NIM]],DbsMunaqis[],7),TblProdi[],2)</f>
        <v>#N/A</v>
      </c>
      <c r="F36" s="175"/>
    </row>
    <row r="37" spans="1:6" ht="15" customHeight="1">
      <c r="A37" s="171">
        <v>31</v>
      </c>
      <c r="B37" s="164" t="s">
        <v>10307</v>
      </c>
      <c r="C37" s="165" t="e">
        <f>VLOOKUP(YudisiumThp2213133[[#This Row],[NIM]],DbsMunaqis[#Data],5)</f>
        <v>#N/A</v>
      </c>
      <c r="D37" s="165" t="e">
        <f>VLOOKUP(VLOOKUP(YudisiumThp2213133[[#This Row],[NIM]],DbsMunaqis[],6),TblJurusan[],2)</f>
        <v>#N/A</v>
      </c>
      <c r="E37" s="165" t="e">
        <f>VLOOKUP(VLOOKUP(YudisiumThp2213133[[#This Row],[NIM]],DbsMunaqis[],7),TblProdi[],2)</f>
        <v>#N/A</v>
      </c>
      <c r="F37" s="175"/>
    </row>
    <row r="38" spans="1:6" ht="15" customHeight="1">
      <c r="A38" s="171">
        <v>32</v>
      </c>
      <c r="B38" s="164" t="s">
        <v>10181</v>
      </c>
      <c r="C38" s="165" t="e">
        <f>VLOOKUP(YudisiumThp2213133[[#This Row],[NIM]],DbsMunaqis[#Data],5)</f>
        <v>#N/A</v>
      </c>
      <c r="D38" s="165" t="e">
        <f>VLOOKUP(VLOOKUP(YudisiumThp2213133[[#This Row],[NIM]],DbsMunaqis[],6),TblJurusan[],2)</f>
        <v>#N/A</v>
      </c>
      <c r="E38" s="165" t="e">
        <f>VLOOKUP(VLOOKUP(YudisiumThp2213133[[#This Row],[NIM]],DbsMunaqis[],7),TblProdi[],2)</f>
        <v>#N/A</v>
      </c>
      <c r="F38" s="175"/>
    </row>
    <row r="39" spans="1:6" ht="15" customHeight="1">
      <c r="A39" s="171">
        <v>33</v>
      </c>
      <c r="B39" s="167" t="s">
        <v>10193</v>
      </c>
      <c r="C39" s="165" t="e">
        <f>VLOOKUP(YudisiumThp2213133[[#This Row],[NIM]],DbsMunaqis[#Data],5)</f>
        <v>#N/A</v>
      </c>
      <c r="D39" s="165" t="e">
        <f>VLOOKUP(VLOOKUP(YudisiumThp2213133[[#This Row],[NIM]],DbsMunaqis[],6),TblJurusan[],2)</f>
        <v>#N/A</v>
      </c>
      <c r="E39" s="165" t="e">
        <f>VLOOKUP(VLOOKUP(YudisiumThp2213133[[#This Row],[NIM]],DbsMunaqis[],7),TblProdi[],2)</f>
        <v>#N/A</v>
      </c>
      <c r="F39" s="175"/>
    </row>
    <row r="40" spans="1:6" ht="15" customHeight="1">
      <c r="A40" s="171">
        <v>34</v>
      </c>
      <c r="B40" s="164" t="s">
        <v>10313</v>
      </c>
      <c r="C40" s="165" t="e">
        <f>VLOOKUP(YudisiumThp2213133[[#This Row],[NIM]],DbsMunaqis[#Data],5)</f>
        <v>#N/A</v>
      </c>
      <c r="D40" s="165" t="e">
        <f>VLOOKUP(VLOOKUP(YudisiumThp2213133[[#This Row],[NIM]],DbsMunaqis[],6),TblJurusan[],2)</f>
        <v>#N/A</v>
      </c>
      <c r="E40" s="165" t="e">
        <f>VLOOKUP(VLOOKUP(YudisiumThp2213133[[#This Row],[NIM]],DbsMunaqis[],7),TblProdi[],2)</f>
        <v>#N/A</v>
      </c>
      <c r="F40" s="175"/>
    </row>
    <row r="41" spans="1:6" ht="15" customHeight="1">
      <c r="A41" s="171">
        <v>35</v>
      </c>
      <c r="B41" s="164" t="s">
        <v>10317</v>
      </c>
      <c r="C41" s="165" t="e">
        <f>VLOOKUP(YudisiumThp2213133[[#This Row],[NIM]],DbsMunaqis[#Data],5)</f>
        <v>#N/A</v>
      </c>
      <c r="D41" s="165" t="e">
        <f>VLOOKUP(VLOOKUP(YudisiumThp2213133[[#This Row],[NIM]],DbsMunaqis[],6),TblJurusan[],2)</f>
        <v>#N/A</v>
      </c>
      <c r="E41" s="165" t="e">
        <f>VLOOKUP(VLOOKUP(YudisiumThp2213133[[#This Row],[NIM]],DbsMunaqis[],7),TblProdi[],2)</f>
        <v>#N/A</v>
      </c>
      <c r="F41" s="175"/>
    </row>
    <row r="42" spans="1:6" ht="15" customHeight="1">
      <c r="A42" s="171">
        <v>36</v>
      </c>
      <c r="B42" s="164" t="s">
        <v>10321</v>
      </c>
      <c r="C42" s="165" t="e">
        <f>VLOOKUP(YudisiumThp2213133[[#This Row],[NIM]],DbsMunaqis[#Data],5)</f>
        <v>#N/A</v>
      </c>
      <c r="D42" s="165" t="e">
        <f>VLOOKUP(VLOOKUP(YudisiumThp2213133[[#This Row],[NIM]],DbsMunaqis[],6),TblJurusan[],2)</f>
        <v>#N/A</v>
      </c>
      <c r="E42" s="165" t="e">
        <f>VLOOKUP(VLOOKUP(YudisiumThp2213133[[#This Row],[NIM]],DbsMunaqis[],7),TblProdi[],2)</f>
        <v>#N/A</v>
      </c>
      <c r="F42" s="175"/>
    </row>
    <row r="43" spans="1:6" ht="15" customHeight="1">
      <c r="A43" s="171">
        <v>37</v>
      </c>
      <c r="B43" s="164" t="s">
        <v>10148</v>
      </c>
      <c r="C43" s="165" t="e">
        <f>VLOOKUP(YudisiumThp2213133[[#This Row],[NIM]],DbsMunaqis[#Data],5)</f>
        <v>#N/A</v>
      </c>
      <c r="D43" s="165" t="e">
        <f>VLOOKUP(VLOOKUP(YudisiumThp2213133[[#This Row],[NIM]],DbsMunaqis[],6),TblJurusan[],2)</f>
        <v>#N/A</v>
      </c>
      <c r="E43" s="165" t="e">
        <f>VLOOKUP(VLOOKUP(YudisiumThp2213133[[#This Row],[NIM]],DbsMunaqis[],7),TblProdi[],2)</f>
        <v>#N/A</v>
      </c>
      <c r="F43" s="175"/>
    </row>
    <row r="44" spans="1:6" ht="15" customHeight="1">
      <c r="A44" s="171">
        <v>38</v>
      </c>
      <c r="B44" s="164" t="s">
        <v>10092</v>
      </c>
      <c r="C44" s="165" t="e">
        <f>VLOOKUP(YudisiumThp2213133[[#This Row],[NIM]],DbsMunaqis[#Data],5)</f>
        <v>#N/A</v>
      </c>
      <c r="D44" s="165" t="e">
        <f>VLOOKUP(VLOOKUP(YudisiumThp2213133[[#This Row],[NIM]],DbsMunaqis[],6),TblJurusan[],2)</f>
        <v>#N/A</v>
      </c>
      <c r="E44" s="165" t="e">
        <f>VLOOKUP(VLOOKUP(YudisiumThp2213133[[#This Row],[NIM]],DbsMunaqis[],7),TblProdi[],2)</f>
        <v>#N/A</v>
      </c>
      <c r="F44" s="175"/>
    </row>
    <row r="45" spans="1:6" ht="15" customHeight="1">
      <c r="A45" s="171">
        <v>39</v>
      </c>
      <c r="B45" s="164" t="s">
        <v>10192</v>
      </c>
      <c r="C45" s="165" t="e">
        <f>VLOOKUP(YudisiumThp2213133[[#This Row],[NIM]],DbsMunaqis[#Data],5)</f>
        <v>#N/A</v>
      </c>
      <c r="D45" s="165" t="e">
        <f>VLOOKUP(VLOOKUP(YudisiumThp2213133[[#This Row],[NIM]],DbsMunaqis[],6),TblJurusan[],2)</f>
        <v>#N/A</v>
      </c>
      <c r="E45" s="165" t="e">
        <f>VLOOKUP(VLOOKUP(YudisiumThp2213133[[#This Row],[NIM]],DbsMunaqis[],7),TblProdi[],2)</f>
        <v>#N/A</v>
      </c>
      <c r="F45" s="175"/>
    </row>
    <row r="46" spans="1:6" ht="15" customHeight="1">
      <c r="A46" s="171">
        <v>40</v>
      </c>
      <c r="B46" s="164" t="s">
        <v>10136</v>
      </c>
      <c r="C46" s="165" t="e">
        <f>VLOOKUP(YudisiumThp2213133[[#This Row],[NIM]],DbsMunaqis[#Data],5)</f>
        <v>#N/A</v>
      </c>
      <c r="D46" s="165" t="e">
        <f>VLOOKUP(VLOOKUP(YudisiumThp2213133[[#This Row],[NIM]],DbsMunaqis[],6),TblJurusan[],2)</f>
        <v>#N/A</v>
      </c>
      <c r="E46" s="165" t="e">
        <f>VLOOKUP(VLOOKUP(YudisiumThp2213133[[#This Row],[NIM]],DbsMunaqis[],7),TblProdi[],2)</f>
        <v>#N/A</v>
      </c>
      <c r="F46" s="175"/>
    </row>
    <row r="47" spans="1:6" ht="15" customHeight="1">
      <c r="A47" s="171">
        <v>41</v>
      </c>
      <c r="B47" s="164" t="s">
        <v>10102</v>
      </c>
      <c r="C47" s="165" t="e">
        <f>VLOOKUP(YudisiumThp2213133[[#This Row],[NIM]],DbsMunaqis[#Data],5)</f>
        <v>#N/A</v>
      </c>
      <c r="D47" s="165" t="e">
        <f>VLOOKUP(VLOOKUP(YudisiumThp2213133[[#This Row],[NIM]],DbsMunaqis[],6),TblJurusan[],2)</f>
        <v>#N/A</v>
      </c>
      <c r="E47" s="165" t="e">
        <f>VLOOKUP(VLOOKUP(YudisiumThp2213133[[#This Row],[NIM]],DbsMunaqis[],7),TblProdi[],2)</f>
        <v>#N/A</v>
      </c>
      <c r="F47" s="175"/>
    </row>
    <row r="48" spans="1:6" ht="15" customHeight="1">
      <c r="A48" s="171">
        <v>42</v>
      </c>
      <c r="B48" s="164" t="s">
        <v>10200</v>
      </c>
      <c r="C48" s="165" t="e">
        <f>VLOOKUP(YudisiumThp2213133[[#This Row],[NIM]],DbsMunaqis[#Data],5)</f>
        <v>#N/A</v>
      </c>
      <c r="D48" s="165" t="e">
        <f>VLOOKUP(VLOOKUP(YudisiumThp2213133[[#This Row],[NIM]],DbsMunaqis[],6),TblJurusan[],2)</f>
        <v>#N/A</v>
      </c>
      <c r="E48" s="165" t="e">
        <f>VLOOKUP(VLOOKUP(YudisiumThp2213133[[#This Row],[NIM]],DbsMunaqis[],7),TblProdi[],2)</f>
        <v>#N/A</v>
      </c>
      <c r="F48" s="175"/>
    </row>
    <row r="49" spans="1:6" ht="15" customHeight="1">
      <c r="A49" s="171">
        <v>43</v>
      </c>
      <c r="B49" s="164" t="s">
        <v>10096</v>
      </c>
      <c r="C49" s="165" t="e">
        <f>VLOOKUP(YudisiumThp2213133[[#This Row],[NIM]],DbsMunaqis[#Data],5)</f>
        <v>#N/A</v>
      </c>
      <c r="D49" s="165" t="e">
        <f>VLOOKUP(VLOOKUP(YudisiumThp2213133[[#This Row],[NIM]],DbsMunaqis[],6),TblJurusan[],2)</f>
        <v>#N/A</v>
      </c>
      <c r="E49" s="165" t="e">
        <f>VLOOKUP(VLOOKUP(YudisiumThp2213133[[#This Row],[NIM]],DbsMunaqis[],7),TblProdi[],2)</f>
        <v>#N/A</v>
      </c>
      <c r="F49" s="175"/>
    </row>
    <row r="50" spans="1:6" ht="15" customHeight="1">
      <c r="A50" s="171">
        <v>44</v>
      </c>
      <c r="B50" s="164" t="s">
        <v>10100</v>
      </c>
      <c r="C50" s="165" t="e">
        <f>VLOOKUP(YudisiumThp2213133[[#This Row],[NIM]],DbsMunaqis[#Data],5)</f>
        <v>#N/A</v>
      </c>
      <c r="D50" s="165" t="e">
        <f>VLOOKUP(VLOOKUP(YudisiumThp2213133[[#This Row],[NIM]],DbsMunaqis[],6),TblJurusan[],2)</f>
        <v>#N/A</v>
      </c>
      <c r="E50" s="165" t="e">
        <f>VLOOKUP(VLOOKUP(YudisiumThp2213133[[#This Row],[NIM]],DbsMunaqis[],7),TblProdi[],2)</f>
        <v>#N/A</v>
      </c>
      <c r="F50" s="175"/>
    </row>
    <row r="51" spans="1:6" ht="15" customHeight="1">
      <c r="A51" s="171">
        <v>45</v>
      </c>
      <c r="B51" s="164" t="s">
        <v>10301</v>
      </c>
      <c r="C51" s="165" t="e">
        <f>VLOOKUP(YudisiumThp2213133[[#This Row],[NIM]],DbsMunaqis[#Data],5)</f>
        <v>#N/A</v>
      </c>
      <c r="D51" s="165" t="e">
        <f>VLOOKUP(VLOOKUP(YudisiumThp2213133[[#This Row],[NIM]],DbsMunaqis[],6),TblJurusan[],2)</f>
        <v>#N/A</v>
      </c>
      <c r="E51" s="165" t="e">
        <f>VLOOKUP(VLOOKUP(YudisiumThp2213133[[#This Row],[NIM]],DbsMunaqis[],7),TblProdi[],2)</f>
        <v>#N/A</v>
      </c>
      <c r="F51" s="175"/>
    </row>
    <row r="52" spans="1:6" ht="15" customHeight="1">
      <c r="A52" s="171">
        <v>46</v>
      </c>
      <c r="B52" s="164" t="s">
        <v>10254</v>
      </c>
      <c r="C52" s="165" t="e">
        <f>VLOOKUP(YudisiumThp2213133[[#This Row],[NIM]],DbsMunaqis[#Data],5)</f>
        <v>#N/A</v>
      </c>
      <c r="D52" s="165" t="e">
        <f>VLOOKUP(VLOOKUP(YudisiumThp2213133[[#This Row],[NIM]],DbsMunaqis[],6),TblJurusan[],2)</f>
        <v>#N/A</v>
      </c>
      <c r="E52" s="165" t="e">
        <f>VLOOKUP(VLOOKUP(YudisiumThp2213133[[#This Row],[NIM]],DbsMunaqis[],7),TblProdi[],2)</f>
        <v>#N/A</v>
      </c>
      <c r="F52" s="175"/>
    </row>
    <row r="53" spans="1:6" ht="15" customHeight="1">
      <c r="A53" s="171">
        <v>47</v>
      </c>
      <c r="B53" s="164" t="s">
        <v>10133</v>
      </c>
      <c r="C53" s="165" t="e">
        <f>VLOOKUP(YudisiumThp2213133[[#This Row],[NIM]],DbsMunaqis[#Data],5)</f>
        <v>#N/A</v>
      </c>
      <c r="D53" s="165" t="e">
        <f>VLOOKUP(VLOOKUP(YudisiumThp2213133[[#This Row],[NIM]],DbsMunaqis[],6),TblJurusan[],2)</f>
        <v>#N/A</v>
      </c>
      <c r="E53" s="165" t="e">
        <f>VLOOKUP(VLOOKUP(YudisiumThp2213133[[#This Row],[NIM]],DbsMunaqis[],7),TblProdi[],2)</f>
        <v>#N/A</v>
      </c>
      <c r="F53" s="175"/>
    </row>
    <row r="54" spans="1:6" ht="15" customHeight="1">
      <c r="A54" s="171">
        <v>48</v>
      </c>
      <c r="B54" s="164" t="s">
        <v>10213</v>
      </c>
      <c r="C54" s="165" t="e">
        <f>VLOOKUP(YudisiumThp2213133[[#This Row],[NIM]],DbsMunaqis[#Data],5)</f>
        <v>#N/A</v>
      </c>
      <c r="D54" s="165" t="e">
        <f>VLOOKUP(VLOOKUP(YudisiumThp2213133[[#This Row],[NIM]],DbsMunaqis[],6),TblJurusan[],2)</f>
        <v>#N/A</v>
      </c>
      <c r="E54" s="165" t="e">
        <f>VLOOKUP(VLOOKUP(YudisiumThp2213133[[#This Row],[NIM]],DbsMunaqis[],7),TblProdi[],2)</f>
        <v>#N/A</v>
      </c>
      <c r="F54" s="175"/>
    </row>
    <row r="55" spans="1:6" ht="15" customHeight="1">
      <c r="A55" s="171">
        <v>49</v>
      </c>
      <c r="B55" s="164" t="s">
        <v>10086</v>
      </c>
      <c r="C55" s="165" t="e">
        <f>VLOOKUP(YudisiumThp2213133[[#This Row],[NIM]],DbsMunaqis[#Data],5)</f>
        <v>#N/A</v>
      </c>
      <c r="D55" s="165" t="e">
        <f>VLOOKUP(VLOOKUP(YudisiumThp2213133[[#This Row],[NIM]],DbsMunaqis[],6),TblJurusan[],2)</f>
        <v>#N/A</v>
      </c>
      <c r="E55" s="165" t="e">
        <f>VLOOKUP(VLOOKUP(YudisiumThp2213133[[#This Row],[NIM]],DbsMunaqis[],7),TblProdi[],2)</f>
        <v>#N/A</v>
      </c>
      <c r="F55" s="175"/>
    </row>
    <row r="56" spans="1:6" ht="15" customHeight="1">
      <c r="A56" s="171">
        <v>50</v>
      </c>
      <c r="B56" s="164" t="s">
        <v>10344</v>
      </c>
      <c r="C56" s="165" t="e">
        <f>VLOOKUP(YudisiumThp2213133[[#This Row],[NIM]],DbsMunaqis[#Data],5)</f>
        <v>#N/A</v>
      </c>
      <c r="D56" s="165" t="e">
        <f>VLOOKUP(VLOOKUP(YudisiumThp2213133[[#This Row],[NIM]],DbsMunaqis[],6),TblJurusan[],2)</f>
        <v>#N/A</v>
      </c>
      <c r="E56" s="165" t="e">
        <f>VLOOKUP(VLOOKUP(YudisiumThp2213133[[#This Row],[NIM]],DbsMunaqis[],7),TblProdi[],2)</f>
        <v>#N/A</v>
      </c>
      <c r="F56" s="175"/>
    </row>
    <row r="57" spans="1:6" ht="15" customHeight="1">
      <c r="A57" s="171">
        <v>51</v>
      </c>
      <c r="B57" s="164" t="s">
        <v>10154</v>
      </c>
      <c r="C57" s="165" t="e">
        <f>VLOOKUP(YudisiumThp2213133[[#This Row],[NIM]],DbsMunaqis[#Data],5)</f>
        <v>#N/A</v>
      </c>
      <c r="D57" s="165" t="e">
        <f>VLOOKUP(VLOOKUP(YudisiumThp2213133[[#This Row],[NIM]],DbsMunaqis[],6),TblJurusan[],2)</f>
        <v>#N/A</v>
      </c>
      <c r="E57" s="165" t="e">
        <f>VLOOKUP(VLOOKUP(YudisiumThp2213133[[#This Row],[NIM]],DbsMunaqis[],7),TblProdi[],2)</f>
        <v>#N/A</v>
      </c>
      <c r="F57" s="175"/>
    </row>
    <row r="58" spans="1:6" ht="15" customHeight="1">
      <c r="A58" s="171">
        <v>52</v>
      </c>
      <c r="B58" s="164" t="s">
        <v>10089</v>
      </c>
      <c r="C58" s="165" t="e">
        <f>VLOOKUP(YudisiumThp2213133[[#This Row],[NIM]],DbsMunaqis[#Data],5)</f>
        <v>#N/A</v>
      </c>
      <c r="D58" s="165" t="e">
        <f>VLOOKUP(VLOOKUP(YudisiumThp2213133[[#This Row],[NIM]],DbsMunaqis[],6),TblJurusan[],2)</f>
        <v>#N/A</v>
      </c>
      <c r="E58" s="165" t="e">
        <f>VLOOKUP(VLOOKUP(YudisiumThp2213133[[#This Row],[NIM]],DbsMunaqis[],7),TblProdi[],2)</f>
        <v>#N/A</v>
      </c>
      <c r="F58" s="175"/>
    </row>
    <row r="59" spans="1:6" ht="15" customHeight="1">
      <c r="A59" s="171">
        <v>53</v>
      </c>
      <c r="B59" s="164" t="s">
        <v>10149</v>
      </c>
      <c r="C59" s="165" t="e">
        <f>VLOOKUP(YudisiumThp2213133[[#This Row],[NIM]],DbsMunaqis[#Data],5)</f>
        <v>#N/A</v>
      </c>
      <c r="D59" s="165" t="e">
        <f>VLOOKUP(VLOOKUP(YudisiumThp2213133[[#This Row],[NIM]],DbsMunaqis[],6),TblJurusan[],2)</f>
        <v>#N/A</v>
      </c>
      <c r="E59" s="165" t="e">
        <f>VLOOKUP(VLOOKUP(YudisiumThp2213133[[#This Row],[NIM]],DbsMunaqis[],7),TblProdi[],2)</f>
        <v>#N/A</v>
      </c>
      <c r="F59" s="175"/>
    </row>
    <row r="60" spans="1:6" ht="15" customHeight="1">
      <c r="A60" s="171">
        <v>54</v>
      </c>
      <c r="B60" s="164" t="s">
        <v>10108</v>
      </c>
      <c r="C60" s="165" t="e">
        <f>VLOOKUP(YudisiumThp2213133[[#This Row],[NIM]],DbsMunaqis[#Data],5)</f>
        <v>#N/A</v>
      </c>
      <c r="D60" s="165" t="e">
        <f>VLOOKUP(VLOOKUP(YudisiumThp2213133[[#This Row],[NIM]],DbsMunaqis[],6),TblJurusan[],2)</f>
        <v>#N/A</v>
      </c>
      <c r="E60" s="165" t="e">
        <f>VLOOKUP(VLOOKUP(YudisiumThp2213133[[#This Row],[NIM]],DbsMunaqis[],7),TblProdi[],2)</f>
        <v>#N/A</v>
      </c>
      <c r="F60" s="175"/>
    </row>
    <row r="61" spans="1:6" ht="15" customHeight="1">
      <c r="A61" s="171">
        <v>55</v>
      </c>
      <c r="B61" s="164" t="s">
        <v>10188</v>
      </c>
      <c r="C61" s="165" t="e">
        <f>VLOOKUP(YudisiumThp2213133[[#This Row],[NIM]],DbsMunaqis[#Data],5)</f>
        <v>#N/A</v>
      </c>
      <c r="D61" s="165" t="e">
        <f>VLOOKUP(VLOOKUP(YudisiumThp2213133[[#This Row],[NIM]],DbsMunaqis[],6),TblJurusan[],2)</f>
        <v>#N/A</v>
      </c>
      <c r="E61" s="165" t="e">
        <f>VLOOKUP(VLOOKUP(YudisiumThp2213133[[#This Row],[NIM]],DbsMunaqis[],7),TblProdi[],2)</f>
        <v>#N/A</v>
      </c>
      <c r="F61" s="175"/>
    </row>
    <row r="62" spans="1:6" ht="15" customHeight="1">
      <c r="A62" s="171">
        <v>56</v>
      </c>
      <c r="B62" s="164" t="s">
        <v>10159</v>
      </c>
      <c r="C62" s="165" t="e">
        <f>VLOOKUP(YudisiumThp2213133[[#This Row],[NIM]],DbsMunaqis[#Data],5)</f>
        <v>#N/A</v>
      </c>
      <c r="D62" s="165" t="e">
        <f>VLOOKUP(VLOOKUP(YudisiumThp2213133[[#This Row],[NIM]],DbsMunaqis[],6),TblJurusan[],2)</f>
        <v>#N/A</v>
      </c>
      <c r="E62" s="165" t="e">
        <f>VLOOKUP(VLOOKUP(YudisiumThp2213133[[#This Row],[NIM]],DbsMunaqis[],7),TblProdi[],2)</f>
        <v>#N/A</v>
      </c>
      <c r="F62" s="175"/>
    </row>
    <row r="63" spans="1:6" ht="15" customHeight="1">
      <c r="A63" s="171">
        <v>57</v>
      </c>
      <c r="B63" s="164" t="s">
        <v>10137</v>
      </c>
      <c r="C63" s="165" t="e">
        <f>VLOOKUP(YudisiumThp2213133[[#This Row],[NIM]],DbsMunaqis[#Data],5)</f>
        <v>#N/A</v>
      </c>
      <c r="D63" s="165" t="e">
        <f>VLOOKUP(VLOOKUP(YudisiumThp2213133[[#This Row],[NIM]],DbsMunaqis[],6),TblJurusan[],2)</f>
        <v>#N/A</v>
      </c>
      <c r="E63" s="165" t="e">
        <f>VLOOKUP(VLOOKUP(YudisiumThp2213133[[#This Row],[NIM]],DbsMunaqis[],7),TblProdi[],2)</f>
        <v>#N/A</v>
      </c>
      <c r="F63" s="175"/>
    </row>
    <row r="64" spans="1:6" ht="15" customHeight="1">
      <c r="A64" s="171">
        <v>58</v>
      </c>
      <c r="B64" s="164" t="s">
        <v>10205</v>
      </c>
      <c r="C64" s="165" t="e">
        <f>VLOOKUP(YudisiumThp2213133[[#This Row],[NIM]],DbsMunaqis[#Data],5)</f>
        <v>#N/A</v>
      </c>
      <c r="D64" s="165" t="e">
        <f>VLOOKUP(VLOOKUP(YudisiumThp2213133[[#This Row],[NIM]],DbsMunaqis[],6),TblJurusan[],2)</f>
        <v>#N/A</v>
      </c>
      <c r="E64" s="165" t="e">
        <f>VLOOKUP(VLOOKUP(YudisiumThp2213133[[#This Row],[NIM]],DbsMunaqis[],7),TblProdi[],2)</f>
        <v>#N/A</v>
      </c>
      <c r="F64" s="175"/>
    </row>
    <row r="65" spans="1:6" ht="15" customHeight="1">
      <c r="A65" s="171">
        <v>59</v>
      </c>
      <c r="B65" s="164" t="s">
        <v>10121</v>
      </c>
      <c r="C65" s="165" t="e">
        <f>VLOOKUP(YudisiumThp2213133[[#This Row],[NIM]],DbsMunaqis[#Data],5)</f>
        <v>#N/A</v>
      </c>
      <c r="D65" s="165" t="e">
        <f>VLOOKUP(VLOOKUP(YudisiumThp2213133[[#This Row],[NIM]],DbsMunaqis[],6),TblJurusan[],2)</f>
        <v>#N/A</v>
      </c>
      <c r="E65" s="165" t="e">
        <f>VLOOKUP(VLOOKUP(YudisiumThp2213133[[#This Row],[NIM]],DbsMunaqis[],7),TblProdi[],2)</f>
        <v>#N/A</v>
      </c>
      <c r="F65" s="175"/>
    </row>
    <row r="66" spans="1:6" ht="15" customHeight="1">
      <c r="A66" s="171">
        <v>60</v>
      </c>
      <c r="B66" s="164" t="s">
        <v>10166</v>
      </c>
      <c r="C66" s="165" t="e">
        <f>VLOOKUP(YudisiumThp2213133[[#This Row],[NIM]],DbsMunaqis[#Data],5)</f>
        <v>#N/A</v>
      </c>
      <c r="D66" s="165" t="e">
        <f>VLOOKUP(VLOOKUP(YudisiumThp2213133[[#This Row],[NIM]],DbsMunaqis[],6),TblJurusan[],2)</f>
        <v>#N/A</v>
      </c>
      <c r="E66" s="165" t="e">
        <f>VLOOKUP(VLOOKUP(YudisiumThp2213133[[#This Row],[NIM]],DbsMunaqis[],7),TblProdi[],2)</f>
        <v>#N/A</v>
      </c>
      <c r="F66" s="175"/>
    </row>
    <row r="67" spans="1:6" ht="15" customHeight="1">
      <c r="A67" s="171">
        <v>61</v>
      </c>
      <c r="B67" s="164" t="s">
        <v>10163</v>
      </c>
      <c r="C67" s="165" t="e">
        <f>VLOOKUP(YudisiumThp2213133[[#This Row],[NIM]],DbsMunaqis[#Data],5)</f>
        <v>#N/A</v>
      </c>
      <c r="D67" s="165" t="e">
        <f>VLOOKUP(VLOOKUP(YudisiumThp2213133[[#This Row],[NIM]],DbsMunaqis[],6),TblJurusan[],2)</f>
        <v>#N/A</v>
      </c>
      <c r="E67" s="165" t="e">
        <f>VLOOKUP(VLOOKUP(YudisiumThp2213133[[#This Row],[NIM]],DbsMunaqis[],7),TblProdi[],2)</f>
        <v>#N/A</v>
      </c>
      <c r="F67" s="175"/>
    </row>
    <row r="68" spans="1:6" ht="15" customHeight="1">
      <c r="A68" s="171">
        <v>62</v>
      </c>
      <c r="B68" s="164" t="s">
        <v>10120</v>
      </c>
      <c r="C68" s="165" t="e">
        <f>VLOOKUP(YudisiumThp2213133[[#This Row],[NIM]],DbsMunaqis[#Data],5)</f>
        <v>#N/A</v>
      </c>
      <c r="D68" s="165" t="e">
        <f>VLOOKUP(VLOOKUP(YudisiumThp2213133[[#This Row],[NIM]],DbsMunaqis[],6),TblJurusan[],2)</f>
        <v>#N/A</v>
      </c>
      <c r="E68" s="165" t="e">
        <f>VLOOKUP(VLOOKUP(YudisiumThp2213133[[#This Row],[NIM]],DbsMunaqis[],7),TblProdi[],2)</f>
        <v>#N/A</v>
      </c>
      <c r="F68" s="175"/>
    </row>
    <row r="69" spans="1:6" ht="15" customHeight="1">
      <c r="A69" s="171">
        <v>63</v>
      </c>
      <c r="B69" s="164" t="s">
        <v>10184</v>
      </c>
      <c r="C69" s="165" t="e">
        <f>VLOOKUP(YudisiumThp2213133[[#This Row],[NIM]],DbsMunaqis[#Data],5)</f>
        <v>#N/A</v>
      </c>
      <c r="D69" s="165" t="e">
        <f>VLOOKUP(VLOOKUP(YudisiumThp2213133[[#This Row],[NIM]],DbsMunaqis[],6),TblJurusan[],2)</f>
        <v>#N/A</v>
      </c>
      <c r="E69" s="165" t="e">
        <f>VLOOKUP(VLOOKUP(YudisiumThp2213133[[#This Row],[NIM]],DbsMunaqis[],7),TblProdi[],2)</f>
        <v>#N/A</v>
      </c>
      <c r="F69" s="175"/>
    </row>
    <row r="70" spans="1:6" ht="15" customHeight="1">
      <c r="A70" s="171">
        <v>64</v>
      </c>
      <c r="B70" s="164" t="s">
        <v>10255</v>
      </c>
      <c r="C70" s="165" t="e">
        <f>VLOOKUP(YudisiumThp2213133[[#This Row],[NIM]],DbsMunaqis[#Data],5)</f>
        <v>#N/A</v>
      </c>
      <c r="D70" s="165" t="e">
        <f>VLOOKUP(VLOOKUP(YudisiumThp2213133[[#This Row],[NIM]],DbsMunaqis[],6),TblJurusan[],2)</f>
        <v>#N/A</v>
      </c>
      <c r="E70" s="165" t="e">
        <f>VLOOKUP(VLOOKUP(YudisiumThp2213133[[#This Row],[NIM]],DbsMunaqis[],7),TblProdi[],2)</f>
        <v>#N/A</v>
      </c>
      <c r="F70" s="175"/>
    </row>
    <row r="71" spans="1:6" ht="15" customHeight="1">
      <c r="A71" s="171">
        <v>65</v>
      </c>
      <c r="B71" s="164" t="s">
        <v>10180</v>
      </c>
      <c r="C71" s="165" t="e">
        <f>VLOOKUP(YudisiumThp2213133[[#This Row],[NIM]],DbsMunaqis[#Data],5)</f>
        <v>#N/A</v>
      </c>
      <c r="D71" s="165" t="e">
        <f>VLOOKUP(VLOOKUP(YudisiumThp2213133[[#This Row],[NIM]],DbsMunaqis[],6),TblJurusan[],2)</f>
        <v>#N/A</v>
      </c>
      <c r="E71" s="165" t="e">
        <f>VLOOKUP(VLOOKUP(YudisiumThp2213133[[#This Row],[NIM]],DbsMunaqis[],7),TblProdi[],2)</f>
        <v>#N/A</v>
      </c>
      <c r="F71" s="175"/>
    </row>
    <row r="72" spans="1:6" ht="15" customHeight="1">
      <c r="A72" s="171">
        <v>66</v>
      </c>
      <c r="B72" s="164" t="s">
        <v>10165</v>
      </c>
      <c r="C72" s="165" t="e">
        <f>VLOOKUP(YudisiumThp2213133[[#This Row],[NIM]],DbsMunaqis[#Data],5)</f>
        <v>#N/A</v>
      </c>
      <c r="D72" s="165" t="e">
        <f>VLOOKUP(VLOOKUP(YudisiumThp2213133[[#This Row],[NIM]],DbsMunaqis[],6),TblJurusan[],2)</f>
        <v>#N/A</v>
      </c>
      <c r="E72" s="165" t="e">
        <f>VLOOKUP(VLOOKUP(YudisiumThp2213133[[#This Row],[NIM]],DbsMunaqis[],7),TblProdi[],2)</f>
        <v>#N/A</v>
      </c>
      <c r="F72" s="175"/>
    </row>
    <row r="73" spans="1:6" ht="15" customHeight="1">
      <c r="A73" s="171">
        <v>67</v>
      </c>
      <c r="B73" s="164" t="s">
        <v>10150</v>
      </c>
      <c r="C73" s="165" t="e">
        <f>VLOOKUP(YudisiumThp2213133[[#This Row],[NIM]],DbsMunaqis[#Data],5)</f>
        <v>#N/A</v>
      </c>
      <c r="D73" s="165" t="e">
        <f>VLOOKUP(VLOOKUP(YudisiumThp2213133[[#This Row],[NIM]],DbsMunaqis[],6),TblJurusan[],2)</f>
        <v>#N/A</v>
      </c>
      <c r="E73" s="165" t="e">
        <f>VLOOKUP(VLOOKUP(YudisiumThp2213133[[#This Row],[NIM]],DbsMunaqis[],7),TblProdi[],2)</f>
        <v>#N/A</v>
      </c>
      <c r="F73" s="175"/>
    </row>
    <row r="74" spans="1:6" ht="15" customHeight="1">
      <c r="A74" s="171">
        <v>68</v>
      </c>
      <c r="B74" s="164" t="s">
        <v>10359</v>
      </c>
      <c r="C74" s="165" t="e">
        <f>VLOOKUP(YudisiumThp2213133[[#This Row],[NIM]],DbsMunaqis[#Data],5)</f>
        <v>#N/A</v>
      </c>
      <c r="D74" s="165" t="e">
        <f>VLOOKUP(VLOOKUP(YudisiumThp2213133[[#This Row],[NIM]],DbsMunaqis[],6),TblJurusan[],2)</f>
        <v>#N/A</v>
      </c>
      <c r="E74" s="165" t="e">
        <f>VLOOKUP(VLOOKUP(YudisiumThp2213133[[#This Row],[NIM]],DbsMunaqis[],7),TblProdi[],2)</f>
        <v>#N/A</v>
      </c>
      <c r="F74" s="175"/>
    </row>
    <row r="75" spans="1:6" ht="15" customHeight="1">
      <c r="A75" s="171">
        <v>69</v>
      </c>
      <c r="B75" s="164" t="s">
        <v>10087</v>
      </c>
      <c r="C75" s="165" t="e">
        <f>VLOOKUP(YudisiumThp2213133[[#This Row],[NIM]],DbsMunaqis[#Data],5)</f>
        <v>#N/A</v>
      </c>
      <c r="D75" s="165" t="e">
        <f>VLOOKUP(VLOOKUP(YudisiumThp2213133[[#This Row],[NIM]],DbsMunaqis[],6),TblJurusan[],2)</f>
        <v>#N/A</v>
      </c>
      <c r="E75" s="165" t="e">
        <f>VLOOKUP(VLOOKUP(YudisiumThp2213133[[#This Row],[NIM]],DbsMunaqis[],7),TblProdi[],2)</f>
        <v>#N/A</v>
      </c>
      <c r="F75" s="175"/>
    </row>
    <row r="76" spans="1:6" ht="15" customHeight="1">
      <c r="A76" s="171">
        <v>70</v>
      </c>
      <c r="B76" s="167" t="s">
        <v>10222</v>
      </c>
      <c r="C76" s="165" t="e">
        <f>VLOOKUP(YudisiumThp2213133[[#This Row],[NIM]],DbsMunaqis[#Data],5)</f>
        <v>#N/A</v>
      </c>
      <c r="D76" s="165" t="e">
        <f>VLOOKUP(VLOOKUP(YudisiumThp2213133[[#This Row],[NIM]],DbsMunaqis[],6),TblJurusan[],2)</f>
        <v>#N/A</v>
      </c>
      <c r="E76" s="165" t="e">
        <f>VLOOKUP(VLOOKUP(YudisiumThp2213133[[#This Row],[NIM]],DbsMunaqis[],7),TblProdi[],2)</f>
        <v>#N/A</v>
      </c>
      <c r="F76" s="175"/>
    </row>
    <row r="77" spans="1:6" ht="15" customHeight="1">
      <c r="A77" s="171">
        <v>71</v>
      </c>
      <c r="B77" s="164" t="s">
        <v>10207</v>
      </c>
      <c r="C77" s="165" t="e">
        <f>VLOOKUP(YudisiumThp2213133[[#This Row],[NIM]],DbsMunaqis[#Data],5)</f>
        <v>#N/A</v>
      </c>
      <c r="D77" s="165" t="e">
        <f>VLOOKUP(VLOOKUP(YudisiumThp2213133[[#This Row],[NIM]],DbsMunaqis[],6),TblJurusan[],2)</f>
        <v>#N/A</v>
      </c>
      <c r="E77" s="165" t="e">
        <f>VLOOKUP(VLOOKUP(YudisiumThp2213133[[#This Row],[NIM]],DbsMunaqis[],7),TblProdi[],2)</f>
        <v>#N/A</v>
      </c>
      <c r="F77" s="175"/>
    </row>
    <row r="78" spans="1:6" ht="15" customHeight="1">
      <c r="A78" s="171">
        <v>72</v>
      </c>
      <c r="B78" s="164" t="s">
        <v>10088</v>
      </c>
      <c r="C78" s="165" t="e">
        <f>VLOOKUP(YudisiumThp2213133[[#This Row],[NIM]],DbsMunaqis[#Data],5)</f>
        <v>#N/A</v>
      </c>
      <c r="D78" s="165" t="e">
        <f>VLOOKUP(VLOOKUP(YudisiumThp2213133[[#This Row],[NIM]],DbsMunaqis[],6),TblJurusan[],2)</f>
        <v>#N/A</v>
      </c>
      <c r="E78" s="165" t="e">
        <f>VLOOKUP(VLOOKUP(YudisiumThp2213133[[#This Row],[NIM]],DbsMunaqis[],7),TblProdi[],2)</f>
        <v>#N/A</v>
      </c>
      <c r="F78" s="175"/>
    </row>
    <row r="79" spans="1:6" ht="15" customHeight="1">
      <c r="A79" s="171">
        <v>73</v>
      </c>
      <c r="B79" s="164" t="s">
        <v>10147</v>
      </c>
      <c r="C79" s="165" t="e">
        <f>VLOOKUP(YudisiumThp2213133[[#This Row],[NIM]],DbsMunaqis[#Data],5)</f>
        <v>#N/A</v>
      </c>
      <c r="D79" s="165" t="e">
        <f>VLOOKUP(VLOOKUP(YudisiumThp2213133[[#This Row],[NIM]],DbsMunaqis[],6),TblJurusan[],2)</f>
        <v>#N/A</v>
      </c>
      <c r="E79" s="165" t="e">
        <f>VLOOKUP(VLOOKUP(YudisiumThp2213133[[#This Row],[NIM]],DbsMunaqis[],7),TblProdi[],2)</f>
        <v>#N/A</v>
      </c>
      <c r="F79" s="175"/>
    </row>
    <row r="80" spans="1:6" ht="15" customHeight="1">
      <c r="A80" s="171">
        <v>74</v>
      </c>
      <c r="B80" s="164" t="s">
        <v>10085</v>
      </c>
      <c r="C80" s="165" t="e">
        <f>VLOOKUP(YudisiumThp2213133[[#This Row],[NIM]],DbsMunaqis[#Data],5)</f>
        <v>#N/A</v>
      </c>
      <c r="D80" s="165" t="e">
        <f>VLOOKUP(VLOOKUP(YudisiumThp2213133[[#This Row],[NIM]],DbsMunaqis[],6),TblJurusan[],2)</f>
        <v>#N/A</v>
      </c>
      <c r="E80" s="165" t="e">
        <f>VLOOKUP(VLOOKUP(YudisiumThp2213133[[#This Row],[NIM]],DbsMunaqis[],7),TblProdi[],2)</f>
        <v>#N/A</v>
      </c>
      <c r="F80" s="175"/>
    </row>
    <row r="81" spans="1:6" ht="15" customHeight="1">
      <c r="A81" s="171">
        <v>75</v>
      </c>
      <c r="B81" s="164" t="s">
        <v>10206</v>
      </c>
      <c r="C81" s="165" t="e">
        <f>VLOOKUP(YudisiumThp2213133[[#This Row],[NIM]],DbsMunaqis[#Data],5)</f>
        <v>#N/A</v>
      </c>
      <c r="D81" s="165" t="e">
        <f>VLOOKUP(VLOOKUP(YudisiumThp2213133[[#This Row],[NIM]],DbsMunaqis[],6),TblJurusan[],2)</f>
        <v>#N/A</v>
      </c>
      <c r="E81" s="165" t="e">
        <f>VLOOKUP(VLOOKUP(YudisiumThp2213133[[#This Row],[NIM]],DbsMunaqis[],7),TblProdi[],2)</f>
        <v>#N/A</v>
      </c>
      <c r="F81" s="175"/>
    </row>
    <row r="82" spans="1:6" ht="15" customHeight="1">
      <c r="A82" s="171">
        <v>76</v>
      </c>
      <c r="B82" s="164" t="s">
        <v>10198</v>
      </c>
      <c r="C82" s="165" t="e">
        <f>VLOOKUP(YudisiumThp2213133[[#This Row],[NIM]],DbsMunaqis[#Data],5)</f>
        <v>#N/A</v>
      </c>
      <c r="D82" s="165" t="e">
        <f>VLOOKUP(VLOOKUP(YudisiumThp2213133[[#This Row],[NIM]],DbsMunaqis[],6),TblJurusan[],2)</f>
        <v>#N/A</v>
      </c>
      <c r="E82" s="165" t="e">
        <f>VLOOKUP(VLOOKUP(YudisiumThp2213133[[#This Row],[NIM]],DbsMunaqis[],7),TblProdi[],2)</f>
        <v>#N/A</v>
      </c>
      <c r="F82" s="175"/>
    </row>
    <row r="83" spans="1:6" ht="15" customHeight="1">
      <c r="A83" s="171">
        <v>77</v>
      </c>
      <c r="B83" s="164" t="s">
        <v>10109</v>
      </c>
      <c r="C83" s="165" t="e">
        <f>VLOOKUP(YudisiumThp2213133[[#This Row],[NIM]],DbsMunaqis[#Data],5)</f>
        <v>#N/A</v>
      </c>
      <c r="D83" s="165" t="e">
        <f>VLOOKUP(VLOOKUP(YudisiumThp2213133[[#This Row],[NIM]],DbsMunaqis[],6),TblJurusan[],2)</f>
        <v>#N/A</v>
      </c>
      <c r="E83" s="165" t="e">
        <f>VLOOKUP(VLOOKUP(YudisiumThp2213133[[#This Row],[NIM]],DbsMunaqis[],7),TblProdi[],2)</f>
        <v>#N/A</v>
      </c>
      <c r="F83" s="175"/>
    </row>
    <row r="84" spans="1:6" ht="15" customHeight="1">
      <c r="A84" s="171">
        <v>78</v>
      </c>
      <c r="B84" s="164" t="s">
        <v>10155</v>
      </c>
      <c r="C84" s="165" t="e">
        <f>VLOOKUP(YudisiumThp2213133[[#This Row],[NIM]],DbsMunaqis[#Data],5)</f>
        <v>#N/A</v>
      </c>
      <c r="D84" s="165" t="e">
        <f>VLOOKUP(VLOOKUP(YudisiumThp2213133[[#This Row],[NIM]],DbsMunaqis[],6),TblJurusan[],2)</f>
        <v>#N/A</v>
      </c>
      <c r="E84" s="165" t="e">
        <f>VLOOKUP(VLOOKUP(YudisiumThp2213133[[#This Row],[NIM]],DbsMunaqis[],7),TblProdi[],2)</f>
        <v>#N/A</v>
      </c>
      <c r="F84" s="175"/>
    </row>
    <row r="85" spans="1:6" ht="15" customHeight="1">
      <c r="A85" s="171">
        <v>79</v>
      </c>
      <c r="B85" s="164" t="s">
        <v>10169</v>
      </c>
      <c r="C85" s="165" t="e">
        <f>VLOOKUP(YudisiumThp2213133[[#This Row],[NIM]],DbsMunaqis[#Data],5)</f>
        <v>#N/A</v>
      </c>
      <c r="D85" s="165" t="e">
        <f>VLOOKUP(VLOOKUP(YudisiumThp2213133[[#This Row],[NIM]],DbsMunaqis[],6),TblJurusan[],2)</f>
        <v>#N/A</v>
      </c>
      <c r="E85" s="165" t="e">
        <f>VLOOKUP(VLOOKUP(YudisiumThp2213133[[#This Row],[NIM]],DbsMunaqis[],7),TblProdi[],2)</f>
        <v>#N/A</v>
      </c>
      <c r="F85" s="175"/>
    </row>
    <row r="86" spans="1:6" ht="15" customHeight="1">
      <c r="A86" s="171">
        <v>80</v>
      </c>
      <c r="B86" s="164" t="s">
        <v>10185</v>
      </c>
      <c r="C86" s="165" t="e">
        <f>VLOOKUP(YudisiumThp2213133[[#This Row],[NIM]],DbsMunaqis[#Data],5)</f>
        <v>#N/A</v>
      </c>
      <c r="D86" s="165" t="e">
        <f>VLOOKUP(VLOOKUP(YudisiumThp2213133[[#This Row],[NIM]],DbsMunaqis[],6),TblJurusan[],2)</f>
        <v>#N/A</v>
      </c>
      <c r="E86" s="165" t="e">
        <f>VLOOKUP(VLOOKUP(YudisiumThp2213133[[#This Row],[NIM]],DbsMunaqis[],7),TblProdi[],2)</f>
        <v>#N/A</v>
      </c>
      <c r="F86" s="175"/>
    </row>
    <row r="87" spans="1:6" ht="15" customHeight="1">
      <c r="A87" s="171">
        <v>81</v>
      </c>
      <c r="B87" s="164" t="s">
        <v>10090</v>
      </c>
      <c r="C87" s="165" t="e">
        <f>VLOOKUP(YudisiumThp2213133[[#This Row],[NIM]],DbsMunaqis[#Data],5)</f>
        <v>#N/A</v>
      </c>
      <c r="D87" s="165" t="e">
        <f>VLOOKUP(VLOOKUP(YudisiumThp2213133[[#This Row],[NIM]],DbsMunaqis[],6),TblJurusan[],2)</f>
        <v>#N/A</v>
      </c>
      <c r="E87" s="165" t="e">
        <f>VLOOKUP(VLOOKUP(YudisiumThp2213133[[#This Row],[NIM]],DbsMunaqis[],7),TblProdi[],2)</f>
        <v>#N/A</v>
      </c>
      <c r="F87" s="175"/>
    </row>
    <row r="88" spans="1:6" ht="15" customHeight="1">
      <c r="A88" s="171">
        <v>82</v>
      </c>
      <c r="B88" s="167" t="s">
        <v>10264</v>
      </c>
      <c r="C88" s="165" t="e">
        <f>VLOOKUP(YudisiumThp2213133[[#This Row],[NIM]],DbsMunaqis[#Data],5)</f>
        <v>#N/A</v>
      </c>
      <c r="D88" s="165" t="e">
        <f>VLOOKUP(VLOOKUP(YudisiumThp2213133[[#This Row],[NIM]],DbsMunaqis[],6),TblJurusan[],2)</f>
        <v>#N/A</v>
      </c>
      <c r="E88" s="165" t="e">
        <f>VLOOKUP(VLOOKUP(YudisiumThp2213133[[#This Row],[NIM]],DbsMunaqis[],7),TblProdi[],2)</f>
        <v>#N/A</v>
      </c>
      <c r="F88" s="175"/>
    </row>
    <row r="89" spans="1:6" ht="15" customHeight="1">
      <c r="A89" s="171">
        <v>83</v>
      </c>
      <c r="B89" s="164" t="s">
        <v>10176</v>
      </c>
      <c r="C89" s="165" t="e">
        <f>VLOOKUP(YudisiumThp2213133[[#This Row],[NIM]],DbsMunaqis[#Data],5)</f>
        <v>#N/A</v>
      </c>
      <c r="D89" s="165" t="e">
        <f>VLOOKUP(VLOOKUP(YudisiumThp2213133[[#This Row],[NIM]],DbsMunaqis[],6),TblJurusan[],2)</f>
        <v>#N/A</v>
      </c>
      <c r="E89" s="165" t="e">
        <f>VLOOKUP(VLOOKUP(YudisiumThp2213133[[#This Row],[NIM]],DbsMunaqis[],7),TblProdi[],2)</f>
        <v>#N/A</v>
      </c>
      <c r="F89" s="175"/>
    </row>
    <row r="90" spans="1:6" ht="15" customHeight="1">
      <c r="A90" s="171">
        <v>84</v>
      </c>
      <c r="B90" s="164" t="s">
        <v>10116</v>
      </c>
      <c r="C90" s="165" t="e">
        <f>VLOOKUP(YudisiumThp2213133[[#This Row],[NIM]],DbsMunaqis[#Data],5)</f>
        <v>#N/A</v>
      </c>
      <c r="D90" s="165" t="e">
        <f>VLOOKUP(VLOOKUP(YudisiumThp2213133[[#This Row],[NIM]],DbsMunaqis[],6),TblJurusan[],2)</f>
        <v>#N/A</v>
      </c>
      <c r="E90" s="165" t="e">
        <f>VLOOKUP(VLOOKUP(YudisiumThp2213133[[#This Row],[NIM]],DbsMunaqis[],7),TblProdi[],2)</f>
        <v>#N/A</v>
      </c>
      <c r="F90" s="175"/>
    </row>
    <row r="91" spans="1:6" ht="15" customHeight="1">
      <c r="A91" s="171">
        <v>85</v>
      </c>
      <c r="B91" s="164" t="s">
        <v>10170</v>
      </c>
      <c r="C91" s="165" t="e">
        <f>VLOOKUP(YudisiumThp2213133[[#This Row],[NIM]],DbsMunaqis[#Data],5)</f>
        <v>#N/A</v>
      </c>
      <c r="D91" s="165" t="e">
        <f>VLOOKUP(VLOOKUP(YudisiumThp2213133[[#This Row],[NIM]],DbsMunaqis[],6),TblJurusan[],2)</f>
        <v>#N/A</v>
      </c>
      <c r="E91" s="165" t="e">
        <f>VLOOKUP(VLOOKUP(YudisiumThp2213133[[#This Row],[NIM]],DbsMunaqis[],7),TblProdi[],2)</f>
        <v>#N/A</v>
      </c>
      <c r="F91" s="175"/>
    </row>
    <row r="92" spans="1:6" ht="15" customHeight="1">
      <c r="A92" s="171">
        <v>86</v>
      </c>
      <c r="B92" s="164" t="s">
        <v>10186</v>
      </c>
      <c r="C92" s="165" t="e">
        <f>VLOOKUP(YudisiumThp2213133[[#This Row],[NIM]],DbsMunaqis[#Data],5)</f>
        <v>#N/A</v>
      </c>
      <c r="D92" s="165" t="e">
        <f>VLOOKUP(VLOOKUP(YudisiumThp2213133[[#This Row],[NIM]],DbsMunaqis[],6),TblJurusan[],2)</f>
        <v>#N/A</v>
      </c>
      <c r="E92" s="165" t="e">
        <f>VLOOKUP(VLOOKUP(YudisiumThp2213133[[#This Row],[NIM]],DbsMunaqis[],7),TblProdi[],2)</f>
        <v>#N/A</v>
      </c>
      <c r="F92" s="175"/>
    </row>
    <row r="93" spans="1:6" ht="15" customHeight="1">
      <c r="A93" s="171">
        <v>87</v>
      </c>
      <c r="B93" s="164" t="s">
        <v>10124</v>
      </c>
      <c r="C93" s="165" t="e">
        <f>VLOOKUP(YudisiumThp2213133[[#This Row],[NIM]],DbsMunaqis[#Data],5)</f>
        <v>#N/A</v>
      </c>
      <c r="D93" s="165" t="e">
        <f>VLOOKUP(VLOOKUP(YudisiumThp2213133[[#This Row],[NIM]],DbsMunaqis[],6),TblJurusan[],2)</f>
        <v>#N/A</v>
      </c>
      <c r="E93" s="165" t="e">
        <f>VLOOKUP(VLOOKUP(YudisiumThp2213133[[#This Row],[NIM]],DbsMunaqis[],7),TblProdi[],2)</f>
        <v>#N/A</v>
      </c>
      <c r="F93" s="175"/>
    </row>
    <row r="94" spans="1:6" ht="15" customHeight="1">
      <c r="A94" s="171">
        <v>88</v>
      </c>
      <c r="B94" s="164" t="s">
        <v>10117</v>
      </c>
      <c r="C94" s="165" t="e">
        <f>VLOOKUP(YudisiumThp2213133[[#This Row],[NIM]],DbsMunaqis[#Data],5)</f>
        <v>#N/A</v>
      </c>
      <c r="D94" s="165" t="e">
        <f>VLOOKUP(VLOOKUP(YudisiumThp2213133[[#This Row],[NIM]],DbsMunaqis[],6),TblJurusan[],2)</f>
        <v>#N/A</v>
      </c>
      <c r="E94" s="165" t="e">
        <f>VLOOKUP(VLOOKUP(YudisiumThp2213133[[#This Row],[NIM]],DbsMunaqis[],7),TblProdi[],2)</f>
        <v>#N/A</v>
      </c>
      <c r="F94" s="175"/>
    </row>
    <row r="95" spans="1:6" ht="15" customHeight="1">
      <c r="A95" s="171">
        <v>89</v>
      </c>
      <c r="B95" s="164" t="s">
        <v>10110</v>
      </c>
      <c r="C95" s="165" t="e">
        <f>VLOOKUP(YudisiumThp2213133[[#This Row],[NIM]],DbsMunaqis[#Data],5)</f>
        <v>#N/A</v>
      </c>
      <c r="D95" s="165" t="e">
        <f>VLOOKUP(VLOOKUP(YudisiumThp2213133[[#This Row],[NIM]],DbsMunaqis[],6),TblJurusan[],2)</f>
        <v>#N/A</v>
      </c>
      <c r="E95" s="165" t="e">
        <f>VLOOKUP(VLOOKUP(YudisiumThp2213133[[#This Row],[NIM]],DbsMunaqis[],7),TblProdi[],2)</f>
        <v>#N/A</v>
      </c>
      <c r="F95" s="175"/>
    </row>
    <row r="96" spans="1:6" ht="15" customHeight="1">
      <c r="A96" s="171">
        <v>90</v>
      </c>
      <c r="B96" s="164" t="s">
        <v>10262</v>
      </c>
      <c r="C96" s="165" t="e">
        <f>VLOOKUP(YudisiumThp2213133[[#This Row],[NIM]],DbsMunaqis[#Data],5)</f>
        <v>#N/A</v>
      </c>
      <c r="D96" s="165" t="e">
        <f>VLOOKUP(VLOOKUP(YudisiumThp2213133[[#This Row],[NIM]],DbsMunaqis[],6),TblJurusan[],2)</f>
        <v>#N/A</v>
      </c>
      <c r="E96" s="165" t="e">
        <f>VLOOKUP(VLOOKUP(YudisiumThp2213133[[#This Row],[NIM]],DbsMunaqis[],7),TblProdi[],2)</f>
        <v>#N/A</v>
      </c>
      <c r="F96" s="175"/>
    </row>
    <row r="97" spans="1:6" ht="15" customHeight="1">
      <c r="A97" s="171">
        <v>91</v>
      </c>
      <c r="B97" s="167" t="s">
        <v>10122</v>
      </c>
      <c r="C97" s="165" t="e">
        <f>VLOOKUP(YudisiumThp2213133[[#This Row],[NIM]],DbsMunaqis[#Data],5)</f>
        <v>#N/A</v>
      </c>
      <c r="D97" s="165" t="e">
        <f>VLOOKUP(VLOOKUP(YudisiumThp2213133[[#This Row],[NIM]],DbsMunaqis[],6),TblJurusan[],2)</f>
        <v>#N/A</v>
      </c>
      <c r="E97" s="165" t="e">
        <f>VLOOKUP(VLOOKUP(YudisiumThp2213133[[#This Row],[NIM]],DbsMunaqis[],7),TblProdi[],2)</f>
        <v>#N/A</v>
      </c>
      <c r="F97" s="175"/>
    </row>
    <row r="98" spans="1:6" ht="15" customHeight="1">
      <c r="A98" s="171">
        <v>92</v>
      </c>
      <c r="B98" s="164" t="s">
        <v>10143</v>
      </c>
      <c r="C98" s="165" t="e">
        <f>VLOOKUP(YudisiumThp2213133[[#This Row],[NIM]],DbsMunaqis[#Data],5)</f>
        <v>#N/A</v>
      </c>
      <c r="D98" s="165" t="e">
        <f>VLOOKUP(VLOOKUP(YudisiumThp2213133[[#This Row],[NIM]],DbsMunaqis[],6),TblJurusan[],2)</f>
        <v>#N/A</v>
      </c>
      <c r="E98" s="165" t="e">
        <f>VLOOKUP(VLOOKUP(YudisiumThp2213133[[#This Row],[NIM]],DbsMunaqis[],7),TblProdi[],2)</f>
        <v>#N/A</v>
      </c>
      <c r="F98" s="175"/>
    </row>
    <row r="99" spans="1:6" ht="15" customHeight="1">
      <c r="A99" s="171">
        <v>93</v>
      </c>
      <c r="B99" s="164" t="s">
        <v>10229</v>
      </c>
      <c r="C99" s="165" t="e">
        <f>VLOOKUP(YudisiumThp2213133[[#This Row],[NIM]],DbsMunaqis[#Data],5)</f>
        <v>#N/A</v>
      </c>
      <c r="D99" s="165" t="e">
        <f>VLOOKUP(VLOOKUP(YudisiumThp2213133[[#This Row],[NIM]],DbsMunaqis[],6),TblJurusan[],2)</f>
        <v>#N/A</v>
      </c>
      <c r="E99" s="165" t="e">
        <f>VLOOKUP(VLOOKUP(YudisiumThp2213133[[#This Row],[NIM]],DbsMunaqis[],7),TblProdi[],2)</f>
        <v>#N/A</v>
      </c>
      <c r="F99" s="175"/>
    </row>
    <row r="100" spans="1:6" ht="15" customHeight="1">
      <c r="A100" s="171">
        <v>94</v>
      </c>
      <c r="B100" s="164" t="s">
        <v>10153</v>
      </c>
      <c r="C100" s="165" t="e">
        <f>VLOOKUP(YudisiumThp2213133[[#This Row],[NIM]],DbsMunaqis[#Data],5)</f>
        <v>#N/A</v>
      </c>
      <c r="D100" s="165" t="e">
        <f>VLOOKUP(VLOOKUP(YudisiumThp2213133[[#This Row],[NIM]],DbsMunaqis[],6),TblJurusan[],2)</f>
        <v>#N/A</v>
      </c>
      <c r="E100" s="165" t="e">
        <f>VLOOKUP(VLOOKUP(YudisiumThp2213133[[#This Row],[NIM]],DbsMunaqis[],7),TblProdi[],2)</f>
        <v>#N/A</v>
      </c>
      <c r="F100" s="175"/>
    </row>
    <row r="101" spans="1:6" ht="15" customHeight="1">
      <c r="A101" s="171">
        <v>95</v>
      </c>
      <c r="B101" s="167" t="s">
        <v>10221</v>
      </c>
      <c r="C101" s="165" t="e">
        <f>VLOOKUP(YudisiumThp2213133[[#This Row],[NIM]],DbsMunaqis[#Data],5)</f>
        <v>#N/A</v>
      </c>
      <c r="D101" s="165" t="e">
        <f>VLOOKUP(VLOOKUP(YudisiumThp2213133[[#This Row],[NIM]],DbsMunaqis[],6),TblJurusan[],2)</f>
        <v>#N/A</v>
      </c>
      <c r="E101" s="165" t="e">
        <f>VLOOKUP(VLOOKUP(YudisiumThp2213133[[#This Row],[NIM]],DbsMunaqis[],7),TblProdi[],2)</f>
        <v>#N/A</v>
      </c>
      <c r="F101" s="175"/>
    </row>
    <row r="102" spans="1:6" ht="15" customHeight="1">
      <c r="A102" s="171">
        <v>96</v>
      </c>
      <c r="B102" s="164" t="s">
        <v>10171</v>
      </c>
      <c r="C102" s="165" t="e">
        <f>VLOOKUP(YudisiumThp2213133[[#This Row],[NIM]],DbsMunaqis[#Data],5)</f>
        <v>#N/A</v>
      </c>
      <c r="D102" s="165" t="e">
        <f>VLOOKUP(VLOOKUP(YudisiumThp2213133[[#This Row],[NIM]],DbsMunaqis[],6),TblJurusan[],2)</f>
        <v>#N/A</v>
      </c>
      <c r="E102" s="165" t="e">
        <f>VLOOKUP(VLOOKUP(YudisiumThp2213133[[#This Row],[NIM]],DbsMunaqis[],7),TblProdi[],2)</f>
        <v>#N/A</v>
      </c>
      <c r="F102" s="175"/>
    </row>
    <row r="103" spans="1:6" ht="15" customHeight="1">
      <c r="A103" s="171">
        <v>97</v>
      </c>
      <c r="B103" s="164" t="s">
        <v>10271</v>
      </c>
      <c r="C103" s="165" t="e">
        <f>VLOOKUP(YudisiumThp2213133[[#This Row],[NIM]],DbsMunaqis[#Data],5)</f>
        <v>#N/A</v>
      </c>
      <c r="D103" s="165" t="e">
        <f>VLOOKUP(VLOOKUP(YudisiumThp2213133[[#This Row],[NIM]],DbsMunaqis[],6),TblJurusan[],2)</f>
        <v>#N/A</v>
      </c>
      <c r="E103" s="165" t="e">
        <f>VLOOKUP(VLOOKUP(YudisiumThp2213133[[#This Row],[NIM]],DbsMunaqis[],7),TblProdi[],2)</f>
        <v>#N/A</v>
      </c>
      <c r="F103" s="175"/>
    </row>
    <row r="104" spans="1:6" ht="15" customHeight="1">
      <c r="A104" s="171">
        <v>98</v>
      </c>
      <c r="B104" s="164" t="s">
        <v>10123</v>
      </c>
      <c r="C104" s="165" t="e">
        <f>VLOOKUP(YudisiumThp2213133[[#This Row],[NIM]],DbsMunaqis[#Data],5)</f>
        <v>#N/A</v>
      </c>
      <c r="D104" s="165" t="e">
        <f>VLOOKUP(VLOOKUP(YudisiumThp2213133[[#This Row],[NIM]],DbsMunaqis[],6),TblJurusan[],2)</f>
        <v>#N/A</v>
      </c>
      <c r="E104" s="165" t="e">
        <f>VLOOKUP(VLOOKUP(YudisiumThp2213133[[#This Row],[NIM]],DbsMunaqis[],7),TblProdi[],2)</f>
        <v>#N/A</v>
      </c>
      <c r="F104" s="175"/>
    </row>
    <row r="105" spans="1:6" ht="15" customHeight="1">
      <c r="A105" s="171">
        <v>99</v>
      </c>
      <c r="B105" s="164" t="s">
        <v>10172</v>
      </c>
      <c r="C105" s="165" t="e">
        <f>VLOOKUP(YudisiumThp2213133[[#This Row],[NIM]],DbsMunaqis[#Data],5)</f>
        <v>#N/A</v>
      </c>
      <c r="D105" s="165" t="e">
        <f>VLOOKUP(VLOOKUP(YudisiumThp2213133[[#This Row],[NIM]],DbsMunaqis[],6),TblJurusan[],2)</f>
        <v>#N/A</v>
      </c>
      <c r="E105" s="165" t="e">
        <f>VLOOKUP(VLOOKUP(YudisiumThp2213133[[#This Row],[NIM]],DbsMunaqis[],7),TblProdi[],2)</f>
        <v>#N/A</v>
      </c>
      <c r="F105" s="175"/>
    </row>
    <row r="106" spans="1:6" ht="15" customHeight="1">
      <c r="A106" s="171">
        <v>100</v>
      </c>
      <c r="B106" s="164" t="s">
        <v>10220</v>
      </c>
      <c r="C106" s="165" t="e">
        <f>VLOOKUP(YudisiumThp2213133[[#This Row],[NIM]],DbsMunaqis[#Data],5)</f>
        <v>#N/A</v>
      </c>
      <c r="D106" s="165" t="e">
        <f>VLOOKUP(VLOOKUP(YudisiumThp2213133[[#This Row],[NIM]],DbsMunaqis[],6),TblJurusan[],2)</f>
        <v>#N/A</v>
      </c>
      <c r="E106" s="165" t="e">
        <f>VLOOKUP(VLOOKUP(YudisiumThp2213133[[#This Row],[NIM]],DbsMunaqis[],7),TblProdi[],2)</f>
        <v>#N/A</v>
      </c>
      <c r="F106" s="175"/>
    </row>
    <row r="107" spans="1:6" ht="15" customHeight="1">
      <c r="A107" s="171">
        <v>101</v>
      </c>
      <c r="B107" s="164" t="s">
        <v>10251</v>
      </c>
      <c r="C107" s="165" t="e">
        <f>VLOOKUP(YudisiumThp2213133[[#This Row],[NIM]],DbsMunaqis[#Data],5)</f>
        <v>#N/A</v>
      </c>
      <c r="D107" s="165" t="e">
        <f>VLOOKUP(VLOOKUP(YudisiumThp2213133[[#This Row],[NIM]],DbsMunaqis[],6),TblJurusan[],2)</f>
        <v>#N/A</v>
      </c>
      <c r="E107" s="165" t="e">
        <f>VLOOKUP(VLOOKUP(YudisiumThp2213133[[#This Row],[NIM]],DbsMunaqis[],7),TblProdi[],2)</f>
        <v>#N/A</v>
      </c>
      <c r="F107" s="175"/>
    </row>
    <row r="108" spans="1:6" ht="15" customHeight="1">
      <c r="A108" s="171">
        <v>102</v>
      </c>
      <c r="B108" s="164" t="s">
        <v>10445</v>
      </c>
      <c r="C108" s="165" t="e">
        <f>VLOOKUP(YudisiumThp2213133[[#This Row],[NIM]],DbsMunaqis[#Data],5)</f>
        <v>#N/A</v>
      </c>
      <c r="D108" s="165" t="e">
        <f>VLOOKUP(VLOOKUP(YudisiumThp2213133[[#This Row],[NIM]],DbsMunaqis[],6),TblJurusan[],2)</f>
        <v>#N/A</v>
      </c>
      <c r="E108" s="165" t="e">
        <f>VLOOKUP(VLOOKUP(YudisiumThp2213133[[#This Row],[NIM]],DbsMunaqis[],7),TblProdi[],2)</f>
        <v>#N/A</v>
      </c>
      <c r="F108" s="175"/>
    </row>
    <row r="109" spans="1:6" ht="15" customHeight="1">
      <c r="A109" s="171">
        <v>103</v>
      </c>
      <c r="B109" s="164" t="s">
        <v>10252</v>
      </c>
      <c r="C109" s="165" t="e">
        <f>VLOOKUP(YudisiumThp2213133[[#This Row],[NIM]],DbsMunaqis[#Data],5)</f>
        <v>#N/A</v>
      </c>
      <c r="D109" s="165" t="e">
        <f>VLOOKUP(VLOOKUP(YudisiumThp2213133[[#This Row],[NIM]],DbsMunaqis[],6),TblJurusan[],2)</f>
        <v>#N/A</v>
      </c>
      <c r="E109" s="165" t="e">
        <f>VLOOKUP(VLOOKUP(YudisiumThp2213133[[#This Row],[NIM]],DbsMunaqis[],7),TblProdi[],2)</f>
        <v>#N/A</v>
      </c>
      <c r="F109" s="175"/>
    </row>
    <row r="110" spans="1:6" ht="15" customHeight="1">
      <c r="A110" s="171">
        <v>104</v>
      </c>
      <c r="B110" s="164" t="s">
        <v>10138</v>
      </c>
      <c r="C110" s="165" t="e">
        <f>VLOOKUP(YudisiumThp2213133[[#This Row],[NIM]],DbsMunaqis[#Data],5)</f>
        <v>#N/A</v>
      </c>
      <c r="D110" s="165" t="e">
        <f>VLOOKUP(VLOOKUP(YudisiumThp2213133[[#This Row],[NIM]],DbsMunaqis[],6),TblJurusan[],2)</f>
        <v>#N/A</v>
      </c>
      <c r="E110" s="165" t="e">
        <f>VLOOKUP(VLOOKUP(YudisiumThp2213133[[#This Row],[NIM]],DbsMunaqis[],7),TblProdi[],2)</f>
        <v>#N/A</v>
      </c>
      <c r="F110" s="175"/>
    </row>
    <row r="111" spans="1:6" ht="15" customHeight="1">
      <c r="A111" s="171">
        <v>105</v>
      </c>
      <c r="B111" s="164" t="s">
        <v>10248</v>
      </c>
      <c r="C111" s="165" t="e">
        <f>VLOOKUP(YudisiumThp2213133[[#This Row],[NIM]],DbsMunaqis[#Data],5)</f>
        <v>#N/A</v>
      </c>
      <c r="D111" s="165" t="e">
        <f>VLOOKUP(VLOOKUP(YudisiumThp2213133[[#This Row],[NIM]],DbsMunaqis[],6),TblJurusan[],2)</f>
        <v>#N/A</v>
      </c>
      <c r="E111" s="165" t="e">
        <f>VLOOKUP(VLOOKUP(YudisiumThp2213133[[#This Row],[NIM]],DbsMunaqis[],7),TblProdi[],2)</f>
        <v>#N/A</v>
      </c>
      <c r="F111" s="175"/>
    </row>
    <row r="112" spans="1:6" ht="15" customHeight="1">
      <c r="A112" s="171">
        <v>106</v>
      </c>
      <c r="B112" s="164" t="s">
        <v>10231</v>
      </c>
      <c r="C112" s="165" t="e">
        <f>VLOOKUP(YudisiumThp2213133[[#This Row],[NIM]],DbsMunaqis[#Data],5)</f>
        <v>#N/A</v>
      </c>
      <c r="D112" s="165" t="e">
        <f>VLOOKUP(VLOOKUP(YudisiumThp2213133[[#This Row],[NIM]],DbsMunaqis[],6),TblJurusan[],2)</f>
        <v>#N/A</v>
      </c>
      <c r="E112" s="165" t="e">
        <f>VLOOKUP(VLOOKUP(YudisiumThp2213133[[#This Row],[NIM]],DbsMunaqis[],7),TblProdi[],2)</f>
        <v>#N/A</v>
      </c>
      <c r="F112" s="175"/>
    </row>
    <row r="113" spans="1:6" ht="15" customHeight="1">
      <c r="A113" s="171">
        <v>107</v>
      </c>
      <c r="B113" s="164" t="s">
        <v>10174</v>
      </c>
      <c r="C113" s="165" t="e">
        <f>VLOOKUP(YudisiumThp2213133[[#This Row],[NIM]],DbsMunaqis[#Data],5)</f>
        <v>#N/A</v>
      </c>
      <c r="D113" s="165" t="e">
        <f>VLOOKUP(VLOOKUP(YudisiumThp2213133[[#This Row],[NIM]],DbsMunaqis[],6),TblJurusan[],2)</f>
        <v>#N/A</v>
      </c>
      <c r="E113" s="165" t="e">
        <f>VLOOKUP(VLOOKUP(YudisiumThp2213133[[#This Row],[NIM]],DbsMunaqis[],7),TblProdi[],2)</f>
        <v>#N/A</v>
      </c>
      <c r="F113" s="175"/>
    </row>
    <row r="114" spans="1:6" ht="15" customHeight="1">
      <c r="A114" s="171">
        <v>108</v>
      </c>
      <c r="B114" s="164" t="s">
        <v>10135</v>
      </c>
      <c r="C114" s="165" t="e">
        <f>VLOOKUP(YudisiumThp2213133[[#This Row],[NIM]],DbsMunaqis[#Data],5)</f>
        <v>#N/A</v>
      </c>
      <c r="D114" s="165" t="e">
        <f>VLOOKUP(VLOOKUP(YudisiumThp2213133[[#This Row],[NIM]],DbsMunaqis[],6),TblJurusan[],2)</f>
        <v>#N/A</v>
      </c>
      <c r="E114" s="165" t="e">
        <f>VLOOKUP(VLOOKUP(YudisiumThp2213133[[#This Row],[NIM]],DbsMunaqis[],7),TblProdi[],2)</f>
        <v>#N/A</v>
      </c>
      <c r="F114" s="175"/>
    </row>
    <row r="115" spans="1:6" ht="15" customHeight="1">
      <c r="A115" s="171">
        <v>109</v>
      </c>
      <c r="B115" s="164" t="s">
        <v>10451</v>
      </c>
      <c r="C115" s="165" t="e">
        <f>VLOOKUP(YudisiumThp2213133[[#This Row],[NIM]],DbsMunaqis[#Data],5)</f>
        <v>#N/A</v>
      </c>
      <c r="D115" s="165" t="e">
        <f>VLOOKUP(VLOOKUP(YudisiumThp2213133[[#This Row],[NIM]],DbsMunaqis[],6),TblJurusan[],2)</f>
        <v>#N/A</v>
      </c>
      <c r="E115" s="165" t="e">
        <f>VLOOKUP(VLOOKUP(YudisiumThp2213133[[#This Row],[NIM]],DbsMunaqis[],7),TblProdi[],2)</f>
        <v>#N/A</v>
      </c>
      <c r="F115" s="175"/>
    </row>
    <row r="116" spans="1:6" ht="15" customHeight="1">
      <c r="A116" s="171">
        <v>110</v>
      </c>
      <c r="B116" s="164" t="s">
        <v>10175</v>
      </c>
      <c r="C116" s="165" t="e">
        <f>VLOOKUP(YudisiumThp2213133[[#This Row],[NIM]],DbsMunaqis[#Data],5)</f>
        <v>#N/A</v>
      </c>
      <c r="D116" s="165" t="e">
        <f>VLOOKUP(VLOOKUP(YudisiumThp2213133[[#This Row],[NIM]],DbsMunaqis[],6),TblJurusan[],2)</f>
        <v>#N/A</v>
      </c>
      <c r="E116" s="165" t="e">
        <f>VLOOKUP(VLOOKUP(YudisiumThp2213133[[#This Row],[NIM]],DbsMunaqis[],7),TblProdi[],2)</f>
        <v>#N/A</v>
      </c>
      <c r="F116" s="175"/>
    </row>
    <row r="117" spans="1:6" ht="15" customHeight="1">
      <c r="A117" s="171">
        <v>111</v>
      </c>
      <c r="B117" s="167" t="s">
        <v>10079</v>
      </c>
      <c r="C117" s="165" t="e">
        <f>VLOOKUP(YudisiumThp2213133[[#This Row],[NIM]],DbsMunaqis[#Data],5)</f>
        <v>#N/A</v>
      </c>
      <c r="D117" s="165" t="e">
        <f>VLOOKUP(VLOOKUP(YudisiumThp2213133[[#This Row],[NIM]],DbsMunaqis[],6),TblJurusan[],2)</f>
        <v>#N/A</v>
      </c>
      <c r="E117" s="165" t="e">
        <f>VLOOKUP(VLOOKUP(YudisiumThp2213133[[#This Row],[NIM]],DbsMunaqis[],7),TblProdi[],2)</f>
        <v>#N/A</v>
      </c>
      <c r="F117" s="175"/>
    </row>
    <row r="118" spans="1:6" ht="15" customHeight="1">
      <c r="A118" s="171">
        <v>112</v>
      </c>
      <c r="B118" s="164" t="s">
        <v>10239</v>
      </c>
      <c r="C118" s="165" t="e">
        <f>VLOOKUP(YudisiumThp2213133[[#This Row],[NIM]],DbsMunaqis[#Data],5)</f>
        <v>#N/A</v>
      </c>
      <c r="D118" s="165" t="e">
        <f>VLOOKUP(VLOOKUP(YudisiumThp2213133[[#This Row],[NIM]],DbsMunaqis[],6),TblJurusan[],2)</f>
        <v>#N/A</v>
      </c>
      <c r="E118" s="165" t="e">
        <f>VLOOKUP(VLOOKUP(YudisiumThp2213133[[#This Row],[NIM]],DbsMunaqis[],7),TblProdi[],2)</f>
        <v>#N/A</v>
      </c>
      <c r="F118" s="175"/>
    </row>
    <row r="119" spans="1:6" ht="15" customHeight="1">
      <c r="A119" s="171">
        <v>113</v>
      </c>
      <c r="B119" s="164" t="s">
        <v>10216</v>
      </c>
      <c r="C119" s="165" t="e">
        <f>VLOOKUP(YudisiumThp2213133[[#This Row],[NIM]],DbsMunaqis[#Data],5)</f>
        <v>#N/A</v>
      </c>
      <c r="D119" s="165" t="e">
        <f>VLOOKUP(VLOOKUP(YudisiumThp2213133[[#This Row],[NIM]],DbsMunaqis[],6),TblJurusan[],2)</f>
        <v>#N/A</v>
      </c>
      <c r="E119" s="165" t="e">
        <f>VLOOKUP(VLOOKUP(YudisiumThp2213133[[#This Row],[NIM]],DbsMunaqis[],7),TblProdi[],2)</f>
        <v>#N/A</v>
      </c>
      <c r="F119" s="175"/>
    </row>
    <row r="120" spans="1:6" ht="15" customHeight="1">
      <c r="A120" s="171">
        <v>114</v>
      </c>
      <c r="B120" s="164" t="s">
        <v>10234</v>
      </c>
      <c r="C120" s="165" t="e">
        <f>VLOOKUP(YudisiumThp2213133[[#This Row],[NIM]],DbsMunaqis[#Data],5)</f>
        <v>#N/A</v>
      </c>
      <c r="D120" s="165" t="e">
        <f>VLOOKUP(VLOOKUP(YudisiumThp2213133[[#This Row],[NIM]],DbsMunaqis[],6),TblJurusan[],2)</f>
        <v>#N/A</v>
      </c>
      <c r="E120" s="165" t="e">
        <f>VLOOKUP(VLOOKUP(YudisiumThp2213133[[#This Row],[NIM]],DbsMunaqis[],7),TblProdi[],2)</f>
        <v>#N/A</v>
      </c>
      <c r="F120" s="175"/>
    </row>
    <row r="121" spans="1:6" ht="15" customHeight="1">
      <c r="A121" s="171">
        <v>115</v>
      </c>
      <c r="B121" s="164" t="s">
        <v>10303</v>
      </c>
      <c r="C121" s="165" t="e">
        <f>VLOOKUP(YudisiumThp2213133[[#This Row],[NIM]],DbsMunaqis[#Data],5)</f>
        <v>#N/A</v>
      </c>
      <c r="D121" s="165" t="e">
        <f>VLOOKUP(VLOOKUP(YudisiumThp2213133[[#This Row],[NIM]],DbsMunaqis[],6),TblJurusan[],2)</f>
        <v>#N/A</v>
      </c>
      <c r="E121" s="165" t="e">
        <f>VLOOKUP(VLOOKUP(YudisiumThp2213133[[#This Row],[NIM]],DbsMunaqis[],7),TblProdi[],2)</f>
        <v>#N/A</v>
      </c>
      <c r="F121" s="175"/>
    </row>
    <row r="122" spans="1:6" ht="15" customHeight="1">
      <c r="A122" s="171">
        <v>116</v>
      </c>
      <c r="B122" s="164" t="s">
        <v>10269</v>
      </c>
      <c r="C122" s="165" t="e">
        <f>VLOOKUP(YudisiumThp2213133[[#This Row],[NIM]],DbsMunaqis[#Data],5)</f>
        <v>#N/A</v>
      </c>
      <c r="D122" s="165" t="e">
        <f>VLOOKUP(VLOOKUP(YudisiumThp2213133[[#This Row],[NIM]],DbsMunaqis[],6),TblJurusan[],2)</f>
        <v>#N/A</v>
      </c>
      <c r="E122" s="165" t="e">
        <f>VLOOKUP(VLOOKUP(YudisiumThp2213133[[#This Row],[NIM]],DbsMunaqis[],7),TblProdi[],2)</f>
        <v>#N/A</v>
      </c>
      <c r="F122" s="175"/>
    </row>
    <row r="123" spans="1:6" ht="15" customHeight="1">
      <c r="A123" s="171">
        <v>117</v>
      </c>
      <c r="B123" s="164" t="s">
        <v>10187</v>
      </c>
      <c r="C123" s="165" t="e">
        <f>VLOOKUP(YudisiumThp2213133[[#This Row],[NIM]],DbsMunaqis[#Data],5)</f>
        <v>#N/A</v>
      </c>
      <c r="D123" s="165" t="e">
        <f>VLOOKUP(VLOOKUP(YudisiumThp2213133[[#This Row],[NIM]],DbsMunaqis[],6),TblJurusan[],2)</f>
        <v>#N/A</v>
      </c>
      <c r="E123" s="165" t="e">
        <f>VLOOKUP(VLOOKUP(YudisiumThp2213133[[#This Row],[NIM]],DbsMunaqis[],7),TblProdi[],2)</f>
        <v>#N/A</v>
      </c>
      <c r="F123" s="175"/>
    </row>
    <row r="124" spans="1:6" ht="15" customHeight="1">
      <c r="A124" s="171">
        <v>118</v>
      </c>
      <c r="B124" s="164" t="s">
        <v>10295</v>
      </c>
      <c r="C124" s="165" t="e">
        <f>VLOOKUP(YudisiumThp2213133[[#This Row],[NIM]],DbsMunaqis[#Data],5)</f>
        <v>#N/A</v>
      </c>
      <c r="D124" s="165" t="e">
        <f>VLOOKUP(VLOOKUP(YudisiumThp2213133[[#This Row],[NIM]],DbsMunaqis[],6),TblJurusan[],2)</f>
        <v>#N/A</v>
      </c>
      <c r="E124" s="165" t="e">
        <f>VLOOKUP(VLOOKUP(YudisiumThp2213133[[#This Row],[NIM]],DbsMunaqis[],7),TblProdi[],2)</f>
        <v>#N/A</v>
      </c>
      <c r="F124" s="175"/>
    </row>
    <row r="125" spans="1:6" ht="15" customHeight="1">
      <c r="A125" s="171">
        <v>119</v>
      </c>
      <c r="B125" s="164" t="s">
        <v>10267</v>
      </c>
      <c r="C125" s="165" t="e">
        <f>VLOOKUP(YudisiumThp2213133[[#This Row],[NIM]],DbsMunaqis[#Data],5)</f>
        <v>#N/A</v>
      </c>
      <c r="D125" s="165" t="e">
        <f>VLOOKUP(VLOOKUP(YudisiumThp2213133[[#This Row],[NIM]],DbsMunaqis[],6),TblJurusan[],2)</f>
        <v>#N/A</v>
      </c>
      <c r="E125" s="165" t="e">
        <f>VLOOKUP(VLOOKUP(YudisiumThp2213133[[#This Row],[NIM]],DbsMunaqis[],7),TblProdi[],2)</f>
        <v>#N/A</v>
      </c>
      <c r="F125" s="175"/>
    </row>
    <row r="126" spans="1:6" ht="15" customHeight="1">
      <c r="A126" s="171">
        <v>120</v>
      </c>
      <c r="B126" s="164" t="s">
        <v>10458</v>
      </c>
      <c r="C126" s="165" t="e">
        <f>VLOOKUP(YudisiumThp2213133[[#This Row],[NIM]],DbsMunaqis[#Data],5)</f>
        <v>#N/A</v>
      </c>
      <c r="D126" s="165" t="e">
        <f>VLOOKUP(VLOOKUP(YudisiumThp2213133[[#This Row],[NIM]],DbsMunaqis[],6),TblJurusan[],2)</f>
        <v>#N/A</v>
      </c>
      <c r="E126" s="165" t="e">
        <f>VLOOKUP(VLOOKUP(YudisiumThp2213133[[#This Row],[NIM]],DbsMunaqis[],7),TblProdi[],2)</f>
        <v>#N/A</v>
      </c>
      <c r="F126" s="175"/>
    </row>
    <row r="127" spans="1:6" ht="15" customHeight="1">
      <c r="A127" s="171">
        <v>121</v>
      </c>
      <c r="B127" s="164" t="s">
        <v>10177</v>
      </c>
      <c r="C127" s="165" t="e">
        <f>VLOOKUP(YudisiumThp2213133[[#This Row],[NIM]],DbsMunaqis[#Data],5)</f>
        <v>#N/A</v>
      </c>
      <c r="D127" s="165" t="e">
        <f>VLOOKUP(VLOOKUP(YudisiumThp2213133[[#This Row],[NIM]],DbsMunaqis[],6),TblJurusan[],2)</f>
        <v>#N/A</v>
      </c>
      <c r="E127" s="165" t="e">
        <f>VLOOKUP(VLOOKUP(YudisiumThp2213133[[#This Row],[NIM]],DbsMunaqis[],7),TblProdi[],2)</f>
        <v>#N/A</v>
      </c>
      <c r="F127" s="175"/>
    </row>
    <row r="128" spans="1:6" ht="15" customHeight="1">
      <c r="A128" s="171">
        <v>122</v>
      </c>
      <c r="B128" s="164" t="s">
        <v>10228</v>
      </c>
      <c r="C128" s="165" t="e">
        <f>VLOOKUP(YudisiumThp2213133[[#This Row],[NIM]],DbsMunaqis[#Data],5)</f>
        <v>#N/A</v>
      </c>
      <c r="D128" s="165" t="e">
        <f>VLOOKUP(VLOOKUP(YudisiumThp2213133[[#This Row],[NIM]],DbsMunaqis[],6),TblJurusan[],2)</f>
        <v>#N/A</v>
      </c>
      <c r="E128" s="165" t="e">
        <f>VLOOKUP(VLOOKUP(YudisiumThp2213133[[#This Row],[NIM]],DbsMunaqis[],7),TblProdi[],2)</f>
        <v>#N/A</v>
      </c>
      <c r="F128" s="175"/>
    </row>
    <row r="129" spans="1:6" ht="15" customHeight="1">
      <c r="A129" s="171">
        <v>123</v>
      </c>
      <c r="B129" s="164" t="s">
        <v>10094</v>
      </c>
      <c r="C129" s="165" t="e">
        <f>VLOOKUP(YudisiumThp2213133[[#This Row],[NIM]],DbsMunaqis[#Data],5)</f>
        <v>#N/A</v>
      </c>
      <c r="D129" s="165" t="e">
        <f>VLOOKUP(VLOOKUP(YudisiumThp2213133[[#This Row],[NIM]],DbsMunaqis[],6),TblJurusan[],2)</f>
        <v>#N/A</v>
      </c>
      <c r="E129" s="165" t="e">
        <f>VLOOKUP(VLOOKUP(YudisiumThp2213133[[#This Row],[NIM]],DbsMunaqis[],7),TblProdi[],2)</f>
        <v>#N/A</v>
      </c>
      <c r="F129" s="175"/>
    </row>
    <row r="130" spans="1:6" ht="15" customHeight="1">
      <c r="A130" s="171">
        <v>124</v>
      </c>
      <c r="B130" s="164" t="s">
        <v>10238</v>
      </c>
      <c r="C130" s="165" t="e">
        <f>VLOOKUP(YudisiumThp2213133[[#This Row],[NIM]],DbsMunaqis[#Data],5)</f>
        <v>#N/A</v>
      </c>
      <c r="D130" s="165" t="e">
        <f>VLOOKUP(VLOOKUP(YudisiumThp2213133[[#This Row],[NIM]],DbsMunaqis[],6),TblJurusan[],2)</f>
        <v>#N/A</v>
      </c>
      <c r="E130" s="165" t="e">
        <f>VLOOKUP(VLOOKUP(YudisiumThp2213133[[#This Row],[NIM]],DbsMunaqis[],7),TblProdi[],2)</f>
        <v>#N/A</v>
      </c>
      <c r="F130" s="175"/>
    </row>
    <row r="131" spans="1:6" ht="15" customHeight="1">
      <c r="A131" s="171">
        <v>125</v>
      </c>
      <c r="B131" s="164" t="s">
        <v>10194</v>
      </c>
      <c r="C131" s="165" t="e">
        <f>VLOOKUP(YudisiumThp2213133[[#This Row],[NIM]],DbsMunaqis[#Data],5)</f>
        <v>#N/A</v>
      </c>
      <c r="D131" s="165" t="e">
        <f>VLOOKUP(VLOOKUP(YudisiumThp2213133[[#This Row],[NIM]],DbsMunaqis[],6),TblJurusan[],2)</f>
        <v>#N/A</v>
      </c>
      <c r="E131" s="165" t="e">
        <f>VLOOKUP(VLOOKUP(YudisiumThp2213133[[#This Row],[NIM]],DbsMunaqis[],7),TblProdi[],2)</f>
        <v>#N/A</v>
      </c>
      <c r="F131" s="175"/>
    </row>
    <row r="132" spans="1:6" ht="15" customHeight="1">
      <c r="A132" s="171">
        <v>126</v>
      </c>
      <c r="B132" s="164" t="s">
        <v>10257</v>
      </c>
      <c r="C132" s="165" t="e">
        <f>VLOOKUP(YudisiumThp2213133[[#This Row],[NIM]],DbsMunaqis[#Data],5)</f>
        <v>#N/A</v>
      </c>
      <c r="D132" s="165" t="e">
        <f>VLOOKUP(VLOOKUP(YudisiumThp2213133[[#This Row],[NIM]],DbsMunaqis[],6),TblJurusan[],2)</f>
        <v>#N/A</v>
      </c>
      <c r="E132" s="165" t="e">
        <f>VLOOKUP(VLOOKUP(YudisiumThp2213133[[#This Row],[NIM]],DbsMunaqis[],7),TblProdi[],2)</f>
        <v>#N/A</v>
      </c>
      <c r="F132" s="175"/>
    </row>
    <row r="133" spans="1:6" ht="15" customHeight="1">
      <c r="A133" s="171">
        <v>127</v>
      </c>
      <c r="B133" s="164" t="s">
        <v>10144</v>
      </c>
      <c r="C133" s="165" t="e">
        <f>VLOOKUP(YudisiumThp2213133[[#This Row],[NIM]],DbsMunaqis[#Data],5)</f>
        <v>#N/A</v>
      </c>
      <c r="D133" s="165" t="e">
        <f>VLOOKUP(VLOOKUP(YudisiumThp2213133[[#This Row],[NIM]],DbsMunaqis[],6),TblJurusan[],2)</f>
        <v>#N/A</v>
      </c>
      <c r="E133" s="165" t="e">
        <f>VLOOKUP(VLOOKUP(YudisiumThp2213133[[#This Row],[NIM]],DbsMunaqis[],7),TblProdi[],2)</f>
        <v>#N/A</v>
      </c>
      <c r="F133" s="175"/>
    </row>
    <row r="134" spans="1:6" ht="15" customHeight="1">
      <c r="A134" s="171">
        <v>128</v>
      </c>
      <c r="B134" s="164" t="s">
        <v>10244</v>
      </c>
      <c r="C134" s="165" t="e">
        <f>VLOOKUP(YudisiumThp2213133[[#This Row],[NIM]],DbsMunaqis[#Data],5)</f>
        <v>#N/A</v>
      </c>
      <c r="D134" s="165" t="e">
        <f>VLOOKUP(VLOOKUP(YudisiumThp2213133[[#This Row],[NIM]],DbsMunaqis[],6),TblJurusan[],2)</f>
        <v>#N/A</v>
      </c>
      <c r="E134" s="165" t="e">
        <f>VLOOKUP(VLOOKUP(YudisiumThp2213133[[#This Row],[NIM]],DbsMunaqis[],7),TblProdi[],2)</f>
        <v>#N/A</v>
      </c>
      <c r="F134" s="175"/>
    </row>
    <row r="135" spans="1:6" ht="15" customHeight="1">
      <c r="A135" s="171">
        <v>129</v>
      </c>
      <c r="B135" s="164" t="s">
        <v>10232</v>
      </c>
      <c r="C135" s="165" t="e">
        <f>VLOOKUP(YudisiumThp2213133[[#This Row],[NIM]],DbsMunaqis[#Data],5)</f>
        <v>#N/A</v>
      </c>
      <c r="D135" s="165" t="e">
        <f>VLOOKUP(VLOOKUP(YudisiumThp2213133[[#This Row],[NIM]],DbsMunaqis[],6),TblJurusan[],2)</f>
        <v>#N/A</v>
      </c>
      <c r="E135" s="165" t="e">
        <f>VLOOKUP(VLOOKUP(YudisiumThp2213133[[#This Row],[NIM]],DbsMunaqis[],7),TblProdi[],2)</f>
        <v>#N/A</v>
      </c>
      <c r="F135" s="175"/>
    </row>
    <row r="136" spans="1:6" ht="15" customHeight="1">
      <c r="A136" s="171">
        <v>130</v>
      </c>
      <c r="B136" s="164" t="s">
        <v>10195</v>
      </c>
      <c r="C136" s="165" t="e">
        <f>VLOOKUP(YudisiumThp2213133[[#This Row],[NIM]],DbsMunaqis[#Data],5)</f>
        <v>#N/A</v>
      </c>
      <c r="D136" s="165" t="e">
        <f>VLOOKUP(VLOOKUP(YudisiumThp2213133[[#This Row],[NIM]],DbsMunaqis[],6),TblJurusan[],2)</f>
        <v>#N/A</v>
      </c>
      <c r="E136" s="165" t="e">
        <f>VLOOKUP(VLOOKUP(YudisiumThp2213133[[#This Row],[NIM]],DbsMunaqis[],7),TblProdi[],2)</f>
        <v>#N/A</v>
      </c>
      <c r="F136" s="175"/>
    </row>
    <row r="137" spans="1:6" ht="15" customHeight="1">
      <c r="A137" s="171">
        <v>131</v>
      </c>
      <c r="B137" s="164" t="s">
        <v>10300</v>
      </c>
      <c r="C137" s="165" t="e">
        <f>VLOOKUP(YudisiumThp2213133[[#This Row],[NIM]],DbsMunaqis[#Data],5)</f>
        <v>#N/A</v>
      </c>
      <c r="D137" s="165" t="e">
        <f>VLOOKUP(VLOOKUP(YudisiumThp2213133[[#This Row],[NIM]],DbsMunaqis[],6),TblJurusan[],2)</f>
        <v>#N/A</v>
      </c>
      <c r="E137" s="165" t="e">
        <f>VLOOKUP(VLOOKUP(YudisiumThp2213133[[#This Row],[NIM]],DbsMunaqis[],7),TblProdi[],2)</f>
        <v>#N/A</v>
      </c>
      <c r="F137" s="175"/>
    </row>
    <row r="138" spans="1:6" ht="15" customHeight="1">
      <c r="A138" s="171">
        <v>132</v>
      </c>
      <c r="B138" s="164" t="s">
        <v>10472</v>
      </c>
      <c r="C138" s="165" t="e">
        <f>VLOOKUP(YudisiumThp2213133[[#This Row],[NIM]],DbsMunaqis[#Data],5)</f>
        <v>#N/A</v>
      </c>
      <c r="D138" s="165" t="e">
        <f>VLOOKUP(VLOOKUP(YudisiumThp2213133[[#This Row],[NIM]],DbsMunaqis[],6),TblJurusan[],2)</f>
        <v>#N/A</v>
      </c>
      <c r="E138" s="165" t="e">
        <f>VLOOKUP(VLOOKUP(YudisiumThp2213133[[#This Row],[NIM]],DbsMunaqis[],7),TblProdi[],2)</f>
        <v>#N/A</v>
      </c>
      <c r="F138" s="175"/>
    </row>
    <row r="139" spans="1:6" ht="15" customHeight="1">
      <c r="A139" s="171">
        <v>133</v>
      </c>
      <c r="B139" s="164" t="s">
        <v>10130</v>
      </c>
      <c r="C139" s="165" t="e">
        <f>VLOOKUP(YudisiumThp2213133[[#This Row],[NIM]],DbsMunaqis[#Data],5)</f>
        <v>#N/A</v>
      </c>
      <c r="D139" s="165" t="e">
        <f>VLOOKUP(VLOOKUP(YudisiumThp2213133[[#This Row],[NIM]],DbsMunaqis[],6),TblJurusan[],2)</f>
        <v>#N/A</v>
      </c>
      <c r="E139" s="165" t="e">
        <f>VLOOKUP(VLOOKUP(YudisiumThp2213133[[#This Row],[NIM]],DbsMunaqis[],7),TblProdi[],2)</f>
        <v>#N/A</v>
      </c>
      <c r="F139" s="175"/>
    </row>
    <row r="140" spans="1:6" ht="15" customHeight="1">
      <c r="A140" s="171">
        <v>134</v>
      </c>
      <c r="B140" s="164" t="s">
        <v>10236</v>
      </c>
      <c r="C140" s="165" t="e">
        <f>VLOOKUP(YudisiumThp2213133[[#This Row],[NIM]],DbsMunaqis[#Data],5)</f>
        <v>#N/A</v>
      </c>
      <c r="D140" s="165" t="e">
        <f>VLOOKUP(VLOOKUP(YudisiumThp2213133[[#This Row],[NIM]],DbsMunaqis[],6),TblJurusan[],2)</f>
        <v>#N/A</v>
      </c>
      <c r="E140" s="165" t="e">
        <f>VLOOKUP(VLOOKUP(YudisiumThp2213133[[#This Row],[NIM]],DbsMunaqis[],7),TblProdi[],2)</f>
        <v>#N/A</v>
      </c>
      <c r="F140" s="175"/>
    </row>
    <row r="141" spans="1:6" ht="15" customHeight="1">
      <c r="A141" s="171">
        <v>135</v>
      </c>
      <c r="B141" s="164" t="s">
        <v>10091</v>
      </c>
      <c r="C141" s="165" t="e">
        <f>VLOOKUP(YudisiumThp2213133[[#This Row],[NIM]],DbsMunaqis[#Data],5)</f>
        <v>#N/A</v>
      </c>
      <c r="D141" s="165" t="e">
        <f>VLOOKUP(VLOOKUP(YudisiumThp2213133[[#This Row],[NIM]],DbsMunaqis[],6),TblJurusan[],2)</f>
        <v>#N/A</v>
      </c>
      <c r="E141" s="165" t="e">
        <f>VLOOKUP(VLOOKUP(YudisiumThp2213133[[#This Row],[NIM]],DbsMunaqis[],7),TblProdi[],2)</f>
        <v>#N/A</v>
      </c>
      <c r="F141" s="175"/>
    </row>
    <row r="142" spans="1:6" ht="15" customHeight="1">
      <c r="A142" s="171">
        <v>136</v>
      </c>
      <c r="B142" s="164" t="s">
        <v>10215</v>
      </c>
      <c r="C142" s="165" t="e">
        <f>VLOOKUP(YudisiumThp2213133[[#This Row],[NIM]],DbsMunaqis[#Data],5)</f>
        <v>#N/A</v>
      </c>
      <c r="D142" s="165" t="e">
        <f>VLOOKUP(VLOOKUP(YudisiumThp2213133[[#This Row],[NIM]],DbsMunaqis[],6),TblJurusan[],2)</f>
        <v>#N/A</v>
      </c>
      <c r="E142" s="165" t="e">
        <f>VLOOKUP(VLOOKUP(YudisiumThp2213133[[#This Row],[NIM]],DbsMunaqis[],7),TblProdi[],2)</f>
        <v>#N/A</v>
      </c>
      <c r="F142" s="175"/>
    </row>
    <row r="143" spans="1:6" ht="15" customHeight="1">
      <c r="A143" s="171">
        <v>137</v>
      </c>
      <c r="B143" s="167" t="s">
        <v>10225</v>
      </c>
      <c r="C143" s="165" t="e">
        <f>VLOOKUP(YudisiumThp2213133[[#This Row],[NIM]],DbsMunaqis[#Data],5)</f>
        <v>#N/A</v>
      </c>
      <c r="D143" s="165" t="e">
        <f>VLOOKUP(VLOOKUP(YudisiumThp2213133[[#This Row],[NIM]],DbsMunaqis[],6),TblJurusan[],2)</f>
        <v>#N/A</v>
      </c>
      <c r="E143" s="165" t="e">
        <f>VLOOKUP(VLOOKUP(YudisiumThp2213133[[#This Row],[NIM]],DbsMunaqis[],7),TblProdi[],2)</f>
        <v>#N/A</v>
      </c>
      <c r="F143" s="175"/>
    </row>
    <row r="144" spans="1:6" ht="15" customHeight="1">
      <c r="A144" s="171">
        <v>138</v>
      </c>
      <c r="B144" s="164" t="s">
        <v>10227</v>
      </c>
      <c r="C144" s="165" t="e">
        <f>VLOOKUP(YudisiumThp2213133[[#This Row],[NIM]],DbsMunaqis[#Data],5)</f>
        <v>#N/A</v>
      </c>
      <c r="D144" s="165" t="e">
        <f>VLOOKUP(VLOOKUP(YudisiumThp2213133[[#This Row],[NIM]],DbsMunaqis[],6),TblJurusan[],2)</f>
        <v>#N/A</v>
      </c>
      <c r="E144" s="165" t="e">
        <f>VLOOKUP(VLOOKUP(YudisiumThp2213133[[#This Row],[NIM]],DbsMunaqis[],7),TblProdi[],2)</f>
        <v>#N/A</v>
      </c>
      <c r="F144" s="175"/>
    </row>
    <row r="145" spans="1:6" ht="15" customHeight="1">
      <c r="A145" s="171">
        <v>139</v>
      </c>
      <c r="B145" s="164" t="s">
        <v>10240</v>
      </c>
      <c r="C145" s="165" t="e">
        <f>VLOOKUP(YudisiumThp2213133[[#This Row],[NIM]],DbsMunaqis[#Data],5)</f>
        <v>#N/A</v>
      </c>
      <c r="D145" s="165" t="e">
        <f>VLOOKUP(VLOOKUP(YudisiumThp2213133[[#This Row],[NIM]],DbsMunaqis[],6),TblJurusan[],2)</f>
        <v>#N/A</v>
      </c>
      <c r="E145" s="165" t="e">
        <f>VLOOKUP(VLOOKUP(YudisiumThp2213133[[#This Row],[NIM]],DbsMunaqis[],7),TblProdi[],2)</f>
        <v>#N/A</v>
      </c>
      <c r="F145" s="175"/>
    </row>
    <row r="146" spans="1:6" ht="15" customHeight="1">
      <c r="A146" s="171">
        <v>140</v>
      </c>
      <c r="B146" s="164" t="s">
        <v>10270</v>
      </c>
      <c r="C146" s="165" t="e">
        <f>VLOOKUP(YudisiumThp2213133[[#This Row],[NIM]],DbsMunaqis[#Data],5)</f>
        <v>#N/A</v>
      </c>
      <c r="D146" s="165" t="e">
        <f>VLOOKUP(VLOOKUP(YudisiumThp2213133[[#This Row],[NIM]],DbsMunaqis[],6),TblJurusan[],2)</f>
        <v>#N/A</v>
      </c>
      <c r="E146" s="165" t="e">
        <f>VLOOKUP(VLOOKUP(YudisiumThp2213133[[#This Row],[NIM]],DbsMunaqis[],7),TblProdi[],2)</f>
        <v>#N/A</v>
      </c>
      <c r="F146" s="175"/>
    </row>
    <row r="147" spans="1:6" ht="15" customHeight="1">
      <c r="A147" s="171">
        <v>141</v>
      </c>
      <c r="B147" s="164" t="s">
        <v>10245</v>
      </c>
      <c r="C147" s="165" t="e">
        <f>VLOOKUP(YudisiumThp2213133[[#This Row],[NIM]],DbsMunaqis[#Data],5)</f>
        <v>#N/A</v>
      </c>
      <c r="D147" s="165" t="e">
        <f>VLOOKUP(VLOOKUP(YudisiumThp2213133[[#This Row],[NIM]],DbsMunaqis[],6),TblJurusan[],2)</f>
        <v>#N/A</v>
      </c>
      <c r="E147" s="165" t="e">
        <f>VLOOKUP(VLOOKUP(YudisiumThp2213133[[#This Row],[NIM]],DbsMunaqis[],7),TblProdi[],2)</f>
        <v>#N/A</v>
      </c>
      <c r="F147" s="175"/>
    </row>
    <row r="148" spans="1:6" ht="15" customHeight="1">
      <c r="A148" s="171">
        <v>142</v>
      </c>
      <c r="B148" s="164" t="s">
        <v>10161</v>
      </c>
      <c r="C148" s="165" t="e">
        <f>VLOOKUP(YudisiumThp2213133[[#This Row],[NIM]],DbsMunaqis[#Data],5)</f>
        <v>#N/A</v>
      </c>
      <c r="D148" s="165" t="e">
        <f>VLOOKUP(VLOOKUP(YudisiumThp2213133[[#This Row],[NIM]],DbsMunaqis[],6),TblJurusan[],2)</f>
        <v>#N/A</v>
      </c>
      <c r="E148" s="165" t="e">
        <f>VLOOKUP(VLOOKUP(YudisiumThp2213133[[#This Row],[NIM]],DbsMunaqis[],7),TblProdi[],2)</f>
        <v>#N/A</v>
      </c>
      <c r="F148" s="175"/>
    </row>
    <row r="149" spans="1:6" ht="15" customHeight="1">
      <c r="A149" s="171">
        <v>143</v>
      </c>
      <c r="B149" s="164" t="s">
        <v>10258</v>
      </c>
      <c r="C149" s="165" t="e">
        <f>VLOOKUP(YudisiumThp2213133[[#This Row],[NIM]],DbsMunaqis[#Data],5)</f>
        <v>#N/A</v>
      </c>
      <c r="D149" s="165" t="e">
        <f>VLOOKUP(VLOOKUP(YudisiumThp2213133[[#This Row],[NIM]],DbsMunaqis[],6),TblJurusan[],2)</f>
        <v>#N/A</v>
      </c>
      <c r="E149" s="165" t="e">
        <f>VLOOKUP(VLOOKUP(YudisiumThp2213133[[#This Row],[NIM]],DbsMunaqis[],7),TblProdi[],2)</f>
        <v>#N/A</v>
      </c>
      <c r="F149" s="175"/>
    </row>
    <row r="150" spans="1:6" ht="15" customHeight="1">
      <c r="A150" s="171">
        <v>144</v>
      </c>
      <c r="B150" s="164" t="s">
        <v>10167</v>
      </c>
      <c r="C150" s="165" t="e">
        <f>VLOOKUP(YudisiumThp2213133[[#This Row],[NIM]],DbsMunaqis[#Data],5)</f>
        <v>#N/A</v>
      </c>
      <c r="D150" s="165" t="e">
        <f>VLOOKUP(VLOOKUP(YudisiumThp2213133[[#This Row],[NIM]],DbsMunaqis[],6),TblJurusan[],2)</f>
        <v>#N/A</v>
      </c>
      <c r="E150" s="165" t="e">
        <f>VLOOKUP(VLOOKUP(YudisiumThp2213133[[#This Row],[NIM]],DbsMunaqis[],7),TblProdi[],2)</f>
        <v>#N/A</v>
      </c>
      <c r="F150" s="175"/>
    </row>
    <row r="151" spans="1:6" ht="15" customHeight="1">
      <c r="A151" s="171">
        <v>145</v>
      </c>
      <c r="B151" s="164" t="s">
        <v>10484</v>
      </c>
      <c r="C151" s="165" t="e">
        <f>VLOOKUP(YudisiumThp2213133[[#This Row],[NIM]],DbsMunaqis[#Data],5)</f>
        <v>#N/A</v>
      </c>
      <c r="D151" s="165" t="e">
        <f>VLOOKUP(VLOOKUP(YudisiumThp2213133[[#This Row],[NIM]],DbsMunaqis[],6),TblJurusan[],2)</f>
        <v>#N/A</v>
      </c>
      <c r="E151" s="165" t="e">
        <f>VLOOKUP(VLOOKUP(YudisiumThp2213133[[#This Row],[NIM]],DbsMunaqis[],7),TblProdi[],2)</f>
        <v>#N/A</v>
      </c>
      <c r="F151" s="175"/>
    </row>
    <row r="152" spans="1:6" ht="15" customHeight="1">
      <c r="A152" s="171">
        <v>146</v>
      </c>
      <c r="B152" s="164" t="s">
        <v>10485</v>
      </c>
      <c r="C152" s="165" t="e">
        <f>VLOOKUP(YudisiumThp2213133[[#This Row],[NIM]],DbsMunaqis[#Data],5)</f>
        <v>#N/A</v>
      </c>
      <c r="D152" s="165" t="e">
        <f>VLOOKUP(VLOOKUP(YudisiumThp2213133[[#This Row],[NIM]],DbsMunaqis[],6),TblJurusan[],2)</f>
        <v>#N/A</v>
      </c>
      <c r="E152" s="165" t="e">
        <f>VLOOKUP(VLOOKUP(YudisiumThp2213133[[#This Row],[NIM]],DbsMunaqis[],7),TblProdi[],2)</f>
        <v>#N/A</v>
      </c>
      <c r="F152" s="175"/>
    </row>
    <row r="153" spans="1:6" ht="15" customHeight="1">
      <c r="A153" s="171">
        <v>147</v>
      </c>
      <c r="B153" s="164" t="s">
        <v>10178</v>
      </c>
      <c r="C153" s="165" t="e">
        <f>VLOOKUP(YudisiumThp2213133[[#This Row],[NIM]],DbsMunaqis[#Data],5)</f>
        <v>#N/A</v>
      </c>
      <c r="D153" s="165" t="e">
        <f>VLOOKUP(VLOOKUP(YudisiumThp2213133[[#This Row],[NIM]],DbsMunaqis[],6),TblJurusan[],2)</f>
        <v>#N/A</v>
      </c>
      <c r="E153" s="165" t="e">
        <f>VLOOKUP(VLOOKUP(YudisiumThp2213133[[#This Row],[NIM]],DbsMunaqis[],7),TblProdi[],2)</f>
        <v>#N/A</v>
      </c>
      <c r="F153" s="175"/>
    </row>
    <row r="154" spans="1:6" ht="15" customHeight="1">
      <c r="A154" s="171">
        <v>148</v>
      </c>
      <c r="B154" s="164" t="s">
        <v>10197</v>
      </c>
      <c r="C154" s="165" t="e">
        <f>VLOOKUP(YudisiumThp2213133[[#This Row],[NIM]],DbsMunaqis[#Data],5)</f>
        <v>#N/A</v>
      </c>
      <c r="D154" s="165" t="e">
        <f>VLOOKUP(VLOOKUP(YudisiumThp2213133[[#This Row],[NIM]],DbsMunaqis[],6),TblJurusan[],2)</f>
        <v>#N/A</v>
      </c>
      <c r="E154" s="165" t="e">
        <f>VLOOKUP(VLOOKUP(YudisiumThp2213133[[#This Row],[NIM]],DbsMunaqis[],7),TblProdi[],2)</f>
        <v>#N/A</v>
      </c>
      <c r="F154" s="175"/>
    </row>
    <row r="155" spans="1:6" ht="15" customHeight="1">
      <c r="A155" s="171">
        <v>149</v>
      </c>
      <c r="B155" s="164" t="s">
        <v>10113</v>
      </c>
      <c r="C155" s="165" t="e">
        <f>VLOOKUP(YudisiumThp2213133[[#This Row],[NIM]],DbsMunaqis[#Data],5)</f>
        <v>#N/A</v>
      </c>
      <c r="D155" s="165" t="e">
        <f>VLOOKUP(VLOOKUP(YudisiumThp2213133[[#This Row],[NIM]],DbsMunaqis[],6),TblJurusan[],2)</f>
        <v>#N/A</v>
      </c>
      <c r="E155" s="165" t="e">
        <f>VLOOKUP(VLOOKUP(YudisiumThp2213133[[#This Row],[NIM]],DbsMunaqis[],7),TblProdi[],2)</f>
        <v>#N/A</v>
      </c>
      <c r="F155" s="175"/>
    </row>
    <row r="156" spans="1:6" ht="15" customHeight="1">
      <c r="A156" s="171">
        <v>150</v>
      </c>
      <c r="B156" s="164" t="s">
        <v>10260</v>
      </c>
      <c r="C156" s="165" t="e">
        <f>VLOOKUP(YudisiumThp2213133[[#This Row],[NIM]],DbsMunaqis[#Data],5)</f>
        <v>#N/A</v>
      </c>
      <c r="D156" s="165" t="e">
        <f>VLOOKUP(VLOOKUP(YudisiumThp2213133[[#This Row],[NIM]],DbsMunaqis[],6),TblJurusan[],2)</f>
        <v>#N/A</v>
      </c>
      <c r="E156" s="165" t="e">
        <f>VLOOKUP(VLOOKUP(YudisiumThp2213133[[#This Row],[NIM]],DbsMunaqis[],7),TblProdi[],2)</f>
        <v>#N/A</v>
      </c>
      <c r="F156" s="175"/>
    </row>
    <row r="157" spans="1:6" ht="15" customHeight="1">
      <c r="A157" s="171">
        <v>151</v>
      </c>
      <c r="B157" s="167" t="s">
        <v>10250</v>
      </c>
      <c r="C157" s="165" t="e">
        <f>VLOOKUP(YudisiumThp2213133[[#This Row],[NIM]],DbsMunaqis[#Data],5)</f>
        <v>#N/A</v>
      </c>
      <c r="D157" s="165" t="e">
        <f>VLOOKUP(VLOOKUP(YudisiumThp2213133[[#This Row],[NIM]],DbsMunaqis[],6),TblJurusan[],2)</f>
        <v>#N/A</v>
      </c>
      <c r="E157" s="165" t="e">
        <f>VLOOKUP(VLOOKUP(YudisiumThp2213133[[#This Row],[NIM]],DbsMunaqis[],7),TblProdi[],2)</f>
        <v>#N/A</v>
      </c>
      <c r="F157" s="175"/>
    </row>
    <row r="158" spans="1:6" ht="15" customHeight="1">
      <c r="A158" s="171">
        <v>152</v>
      </c>
      <c r="B158" s="164" t="s">
        <v>10230</v>
      </c>
      <c r="C158" s="165" t="e">
        <f>VLOOKUP(YudisiumThp2213133[[#This Row],[NIM]],DbsMunaqis[#Data],5)</f>
        <v>#N/A</v>
      </c>
      <c r="D158" s="165" t="e">
        <f>VLOOKUP(VLOOKUP(YudisiumThp2213133[[#This Row],[NIM]],DbsMunaqis[],6),TblJurusan[],2)</f>
        <v>#N/A</v>
      </c>
      <c r="E158" s="165" t="e">
        <f>VLOOKUP(VLOOKUP(YudisiumThp2213133[[#This Row],[NIM]],DbsMunaqis[],7),TblProdi[],2)</f>
        <v>#N/A</v>
      </c>
      <c r="F158" s="175"/>
    </row>
    <row r="159" spans="1:6" ht="15" customHeight="1">
      <c r="A159" s="171">
        <v>153</v>
      </c>
      <c r="B159" s="164" t="s">
        <v>10217</v>
      </c>
      <c r="C159" s="165" t="e">
        <f>VLOOKUP(YudisiumThp2213133[[#This Row],[NIM]],DbsMunaqis[#Data],5)</f>
        <v>#N/A</v>
      </c>
      <c r="D159" s="165" t="e">
        <f>VLOOKUP(VLOOKUP(YudisiumThp2213133[[#This Row],[NIM]],DbsMunaqis[],6),TblJurusan[],2)</f>
        <v>#N/A</v>
      </c>
      <c r="E159" s="165" t="e">
        <f>VLOOKUP(VLOOKUP(YudisiumThp2213133[[#This Row],[NIM]],DbsMunaqis[],7),TblProdi[],2)</f>
        <v>#N/A</v>
      </c>
      <c r="F159" s="175"/>
    </row>
    <row r="160" spans="1:6" ht="15" customHeight="1">
      <c r="A160" s="171">
        <v>154</v>
      </c>
      <c r="B160" s="167" t="s">
        <v>10223</v>
      </c>
      <c r="C160" s="165" t="e">
        <f>VLOOKUP(YudisiumThp2213133[[#This Row],[NIM]],DbsMunaqis[#Data],5)</f>
        <v>#N/A</v>
      </c>
      <c r="D160" s="165" t="e">
        <f>VLOOKUP(VLOOKUP(YudisiumThp2213133[[#This Row],[NIM]],DbsMunaqis[],6),TblJurusan[],2)</f>
        <v>#N/A</v>
      </c>
      <c r="E160" s="165" t="e">
        <f>VLOOKUP(VLOOKUP(YudisiumThp2213133[[#This Row],[NIM]],DbsMunaqis[],7),TblProdi[],2)</f>
        <v>#N/A</v>
      </c>
      <c r="F160" s="175"/>
    </row>
    <row r="161" spans="1:6" ht="15" customHeight="1">
      <c r="A161" s="171">
        <v>155</v>
      </c>
      <c r="B161" s="164" t="s">
        <v>10247</v>
      </c>
      <c r="C161" s="165" t="e">
        <f>VLOOKUP(YudisiumThp2213133[[#This Row],[NIM]],DbsMunaqis[#Data],5)</f>
        <v>#N/A</v>
      </c>
      <c r="D161" s="165" t="e">
        <f>VLOOKUP(VLOOKUP(YudisiumThp2213133[[#This Row],[NIM]],DbsMunaqis[],6),TblJurusan[],2)</f>
        <v>#N/A</v>
      </c>
      <c r="E161" s="165" t="e">
        <f>VLOOKUP(VLOOKUP(YudisiumThp2213133[[#This Row],[NIM]],DbsMunaqis[],7),TblProdi[],2)</f>
        <v>#N/A</v>
      </c>
      <c r="F161" s="175"/>
    </row>
    <row r="162" spans="1:6" ht="15" customHeight="1">
      <c r="A162" s="171">
        <v>156</v>
      </c>
      <c r="B162" s="164" t="s">
        <v>10263</v>
      </c>
      <c r="C162" s="165" t="e">
        <f>VLOOKUP(YudisiumThp2213133[[#This Row],[NIM]],DbsMunaqis[#Data],5)</f>
        <v>#N/A</v>
      </c>
      <c r="D162" s="165" t="e">
        <f>VLOOKUP(VLOOKUP(YudisiumThp2213133[[#This Row],[NIM]],DbsMunaqis[],6),TblJurusan[],2)</f>
        <v>#N/A</v>
      </c>
      <c r="E162" s="165" t="e">
        <f>VLOOKUP(VLOOKUP(YudisiumThp2213133[[#This Row],[NIM]],DbsMunaqis[],7),TblProdi[],2)</f>
        <v>#N/A</v>
      </c>
      <c r="F162" s="175"/>
    </row>
    <row r="163" spans="1:6" ht="15" customHeight="1">
      <c r="A163" s="171">
        <v>157</v>
      </c>
      <c r="B163" s="164" t="s">
        <v>10112</v>
      </c>
      <c r="C163" s="165" t="e">
        <f>VLOOKUP(YudisiumThp2213133[[#This Row],[NIM]],DbsMunaqis[#Data],5)</f>
        <v>#N/A</v>
      </c>
      <c r="D163" s="165" t="e">
        <f>VLOOKUP(VLOOKUP(YudisiumThp2213133[[#This Row],[NIM]],DbsMunaqis[],6),TblJurusan[],2)</f>
        <v>#N/A</v>
      </c>
      <c r="E163" s="165" t="e">
        <f>VLOOKUP(VLOOKUP(YudisiumThp2213133[[#This Row],[NIM]],DbsMunaqis[],7),TblProdi[],2)</f>
        <v>#N/A</v>
      </c>
      <c r="F163" s="175"/>
    </row>
    <row r="164" spans="1:6" ht="15" customHeight="1">
      <c r="A164" s="171">
        <v>158</v>
      </c>
      <c r="B164" s="164" t="s">
        <v>10076</v>
      </c>
      <c r="C164" s="165" t="e">
        <f>VLOOKUP(YudisiumThp2213133[[#This Row],[NIM]],DbsMunaqis[#Data],5)</f>
        <v>#N/A</v>
      </c>
      <c r="D164" s="165" t="e">
        <f>VLOOKUP(VLOOKUP(YudisiumThp2213133[[#This Row],[NIM]],DbsMunaqis[],6),TblJurusan[],2)</f>
        <v>#N/A</v>
      </c>
      <c r="E164" s="165" t="e">
        <f>VLOOKUP(VLOOKUP(YudisiumThp2213133[[#This Row],[NIM]],DbsMunaqis[],7),TblProdi[],2)</f>
        <v>#N/A</v>
      </c>
      <c r="F164" s="175"/>
    </row>
    <row r="165" spans="1:6" ht="15" customHeight="1">
      <c r="A165" s="171">
        <v>159</v>
      </c>
      <c r="B165" s="164" t="s">
        <v>10118</v>
      </c>
      <c r="C165" s="165" t="e">
        <f>VLOOKUP(YudisiumThp2213133[[#This Row],[NIM]],DbsMunaqis[#Data],5)</f>
        <v>#N/A</v>
      </c>
      <c r="D165" s="165" t="e">
        <f>VLOOKUP(VLOOKUP(YudisiumThp2213133[[#This Row],[NIM]],DbsMunaqis[],6),TblJurusan[],2)</f>
        <v>#N/A</v>
      </c>
      <c r="E165" s="165" t="e">
        <f>VLOOKUP(VLOOKUP(YudisiumThp2213133[[#This Row],[NIM]],DbsMunaqis[],7),TblProdi[],2)</f>
        <v>#N/A</v>
      </c>
      <c r="F165" s="175"/>
    </row>
    <row r="166" spans="1:6" ht="15" customHeight="1">
      <c r="A166" s="171">
        <v>160</v>
      </c>
      <c r="B166" s="164" t="s">
        <v>10253</v>
      </c>
      <c r="C166" s="165" t="e">
        <f>VLOOKUP(YudisiumThp2213133[[#This Row],[NIM]],DbsMunaqis[#Data],5)</f>
        <v>#N/A</v>
      </c>
      <c r="D166" s="165" t="e">
        <f>VLOOKUP(VLOOKUP(YudisiumThp2213133[[#This Row],[NIM]],DbsMunaqis[],6),TblJurusan[],2)</f>
        <v>#N/A</v>
      </c>
      <c r="E166" s="165" t="e">
        <f>VLOOKUP(VLOOKUP(YudisiumThp2213133[[#This Row],[NIM]],DbsMunaqis[],7),TblProdi[],2)</f>
        <v>#N/A</v>
      </c>
      <c r="F166" s="175"/>
    </row>
    <row r="167" spans="1:6" ht="15" customHeight="1">
      <c r="A167" s="171">
        <v>161</v>
      </c>
      <c r="B167" s="164" t="s">
        <v>10196</v>
      </c>
      <c r="C167" s="165" t="e">
        <f>VLOOKUP(YudisiumThp2213133[[#This Row],[NIM]],DbsMunaqis[#Data],5)</f>
        <v>#N/A</v>
      </c>
      <c r="D167" s="165" t="e">
        <f>VLOOKUP(VLOOKUP(YudisiumThp2213133[[#This Row],[NIM]],DbsMunaqis[],6),TblJurusan[],2)</f>
        <v>#N/A</v>
      </c>
      <c r="E167" s="165" t="e">
        <f>VLOOKUP(VLOOKUP(YudisiumThp2213133[[#This Row],[NIM]],DbsMunaqis[],7),TblProdi[],2)</f>
        <v>#N/A</v>
      </c>
      <c r="F167" s="175"/>
    </row>
    <row r="168" spans="1:6" ht="15" customHeight="1">
      <c r="A168" s="171">
        <v>162</v>
      </c>
      <c r="B168" s="164" t="s">
        <v>10077</v>
      </c>
      <c r="C168" s="165" t="e">
        <f>VLOOKUP(YudisiumThp2213133[[#This Row],[NIM]],DbsMunaqis[#Data],5)</f>
        <v>#N/A</v>
      </c>
      <c r="D168" s="165" t="e">
        <f>VLOOKUP(VLOOKUP(YudisiumThp2213133[[#This Row],[NIM]],DbsMunaqis[],6),TblJurusan[],2)</f>
        <v>#N/A</v>
      </c>
      <c r="E168" s="165" t="e">
        <f>VLOOKUP(VLOOKUP(YudisiumThp2213133[[#This Row],[NIM]],DbsMunaqis[],7),TblProdi[],2)</f>
        <v>#N/A</v>
      </c>
      <c r="F168" s="175"/>
    </row>
    <row r="169" spans="1:6" ht="15" customHeight="1">
      <c r="A169" s="171">
        <v>163</v>
      </c>
      <c r="B169" s="164" t="s">
        <v>10145</v>
      </c>
      <c r="C169" s="165" t="e">
        <f>VLOOKUP(YudisiumThp2213133[[#This Row],[NIM]],DbsMunaqis[#Data],5)</f>
        <v>#N/A</v>
      </c>
      <c r="D169" s="165" t="e">
        <f>VLOOKUP(VLOOKUP(YudisiumThp2213133[[#This Row],[NIM]],DbsMunaqis[],6),TblJurusan[],2)</f>
        <v>#N/A</v>
      </c>
      <c r="E169" s="165" t="e">
        <f>VLOOKUP(VLOOKUP(YudisiumThp2213133[[#This Row],[NIM]],DbsMunaqis[],7),TblProdi[],2)</f>
        <v>#N/A</v>
      </c>
      <c r="F169" s="175"/>
    </row>
    <row r="170" spans="1:6" ht="15" customHeight="1">
      <c r="A170" s="171">
        <v>164</v>
      </c>
      <c r="B170" s="164" t="s">
        <v>10261</v>
      </c>
      <c r="C170" s="165" t="e">
        <f>VLOOKUP(YudisiumThp2213133[[#This Row],[NIM]],DbsMunaqis[#Data],5)</f>
        <v>#N/A</v>
      </c>
      <c r="D170" s="165" t="e">
        <f>VLOOKUP(VLOOKUP(YudisiumThp2213133[[#This Row],[NIM]],DbsMunaqis[],6),TblJurusan[],2)</f>
        <v>#N/A</v>
      </c>
      <c r="E170" s="165" t="e">
        <f>VLOOKUP(VLOOKUP(YudisiumThp2213133[[#This Row],[NIM]],DbsMunaqis[],7),TblProdi[],2)</f>
        <v>#N/A</v>
      </c>
      <c r="F170" s="175"/>
    </row>
    <row r="171" spans="1:6" ht="15" customHeight="1">
      <c r="A171" s="171">
        <v>165</v>
      </c>
      <c r="B171" s="164" t="s">
        <v>10214</v>
      </c>
      <c r="C171" s="165" t="e">
        <f>VLOOKUP(YudisiumThp2213133[[#This Row],[NIM]],DbsMunaqis[#Data],5)</f>
        <v>#N/A</v>
      </c>
      <c r="D171" s="165" t="e">
        <f>VLOOKUP(VLOOKUP(YudisiumThp2213133[[#This Row],[NIM]],DbsMunaqis[],6),TblJurusan[],2)</f>
        <v>#N/A</v>
      </c>
      <c r="E171" s="165" t="e">
        <f>VLOOKUP(VLOOKUP(YudisiumThp2213133[[#This Row],[NIM]],DbsMunaqis[],7),TblProdi[],2)</f>
        <v>#N/A</v>
      </c>
      <c r="F171" s="175"/>
    </row>
    <row r="172" spans="1:6" ht="15" customHeight="1">
      <c r="A172" s="171">
        <v>166</v>
      </c>
      <c r="B172" s="164" t="s">
        <v>10299</v>
      </c>
      <c r="C172" s="165" t="e">
        <f>VLOOKUP(YudisiumThp2213133[[#This Row],[NIM]],DbsMunaqis[#Data],5)</f>
        <v>#N/A</v>
      </c>
      <c r="D172" s="165" t="e">
        <f>VLOOKUP(VLOOKUP(YudisiumThp2213133[[#This Row],[NIM]],DbsMunaqis[],6),TblJurusan[],2)</f>
        <v>#N/A</v>
      </c>
      <c r="E172" s="165" t="e">
        <f>VLOOKUP(VLOOKUP(YudisiumThp2213133[[#This Row],[NIM]],DbsMunaqis[],7),TblProdi[],2)</f>
        <v>#N/A</v>
      </c>
      <c r="F172" s="175"/>
    </row>
    <row r="173" spans="1:6" ht="15" customHeight="1">
      <c r="A173" s="171">
        <v>167</v>
      </c>
      <c r="B173" s="164" t="s">
        <v>10249</v>
      </c>
      <c r="C173" s="165" t="e">
        <f>VLOOKUP(YudisiumThp2213133[[#This Row],[NIM]],DbsMunaqis[#Data],5)</f>
        <v>#N/A</v>
      </c>
      <c r="D173" s="165" t="e">
        <f>VLOOKUP(VLOOKUP(YudisiumThp2213133[[#This Row],[NIM]],DbsMunaqis[],6),TblJurusan[],2)</f>
        <v>#N/A</v>
      </c>
      <c r="E173" s="165" t="e">
        <f>VLOOKUP(VLOOKUP(YudisiumThp2213133[[#This Row],[NIM]],DbsMunaqis[],7),TblProdi[],2)</f>
        <v>#N/A</v>
      </c>
      <c r="F173" s="175"/>
    </row>
    <row r="174" spans="1:6" ht="15" customHeight="1">
      <c r="A174" s="171">
        <v>168</v>
      </c>
      <c r="B174" s="164" t="s">
        <v>10268</v>
      </c>
      <c r="C174" s="165" t="e">
        <f>VLOOKUP(YudisiumThp2213133[[#This Row],[NIM]],DbsMunaqis[#Data],5)</f>
        <v>#N/A</v>
      </c>
      <c r="D174" s="165" t="e">
        <f>VLOOKUP(VLOOKUP(YudisiumThp2213133[[#This Row],[NIM]],DbsMunaqis[],6),TblJurusan[],2)</f>
        <v>#N/A</v>
      </c>
      <c r="E174" s="165" t="e">
        <f>VLOOKUP(VLOOKUP(YudisiumThp2213133[[#This Row],[NIM]],DbsMunaqis[],7),TblProdi[],2)</f>
        <v>#N/A</v>
      </c>
      <c r="F174" s="175"/>
    </row>
    <row r="175" spans="1:6" ht="15" customHeight="1">
      <c r="A175" s="171">
        <v>169</v>
      </c>
      <c r="B175" s="164" t="s">
        <v>10304</v>
      </c>
      <c r="C175" s="165" t="e">
        <f>VLOOKUP(YudisiumThp2213133[[#This Row],[NIM]],DbsMunaqis[#Data],5)</f>
        <v>#N/A</v>
      </c>
      <c r="D175" s="165" t="e">
        <f>VLOOKUP(VLOOKUP(YudisiumThp2213133[[#This Row],[NIM]],DbsMunaqis[],6),TblJurusan[],2)</f>
        <v>#N/A</v>
      </c>
      <c r="E175" s="165" t="e">
        <f>VLOOKUP(VLOOKUP(YudisiumThp2213133[[#This Row],[NIM]],DbsMunaqis[],7),TblProdi[],2)</f>
        <v>#N/A</v>
      </c>
      <c r="F175" s="175"/>
    </row>
    <row r="176" spans="1:6" ht="15" customHeight="1">
      <c r="A176" s="171">
        <v>170</v>
      </c>
      <c r="B176" s="164" t="s">
        <v>10256</v>
      </c>
      <c r="C176" s="165" t="e">
        <f>VLOOKUP(YudisiumThp2213133[[#This Row],[NIM]],DbsMunaqis[#Data],5)</f>
        <v>#N/A</v>
      </c>
      <c r="D176" s="165" t="e">
        <f>VLOOKUP(VLOOKUP(YudisiumThp2213133[[#This Row],[NIM]],DbsMunaqis[],6),TblJurusan[],2)</f>
        <v>#N/A</v>
      </c>
      <c r="E176" s="165" t="e">
        <f>VLOOKUP(VLOOKUP(YudisiumThp2213133[[#This Row],[NIM]],DbsMunaqis[],7),TblProdi[],2)</f>
        <v>#N/A</v>
      </c>
      <c r="F176" s="175"/>
    </row>
    <row r="177" spans="1:6" ht="15" customHeight="1">
      <c r="A177" s="171">
        <v>171</v>
      </c>
      <c r="B177" s="164" t="s">
        <v>10132</v>
      </c>
      <c r="C177" s="165" t="e">
        <f>VLOOKUP(YudisiumThp2213133[[#This Row],[NIM]],DbsMunaqis[#Data],5)</f>
        <v>#N/A</v>
      </c>
      <c r="D177" s="165" t="e">
        <f>VLOOKUP(VLOOKUP(YudisiumThp2213133[[#This Row],[NIM]],DbsMunaqis[],6),TblJurusan[],2)</f>
        <v>#N/A</v>
      </c>
      <c r="E177" s="165" t="e">
        <f>VLOOKUP(VLOOKUP(YudisiumThp2213133[[#This Row],[NIM]],DbsMunaqis[],7),TblProdi[],2)</f>
        <v>#N/A</v>
      </c>
      <c r="F177" s="175"/>
    </row>
    <row r="178" spans="1:6" ht="15" customHeight="1">
      <c r="A178" s="171">
        <v>172</v>
      </c>
      <c r="B178" s="164" t="s">
        <v>10173</v>
      </c>
      <c r="C178" s="165" t="e">
        <f>VLOOKUP(YudisiumThp2213133[[#This Row],[NIM]],DbsMunaqis[#Data],5)</f>
        <v>#N/A</v>
      </c>
      <c r="D178" s="165" t="e">
        <f>VLOOKUP(VLOOKUP(YudisiumThp2213133[[#This Row],[NIM]],DbsMunaqis[],6),TblJurusan[],2)</f>
        <v>#N/A</v>
      </c>
      <c r="E178" s="165" t="e">
        <f>VLOOKUP(VLOOKUP(YudisiumThp2213133[[#This Row],[NIM]],DbsMunaqis[],7),TblProdi[],2)</f>
        <v>#N/A</v>
      </c>
      <c r="F178" s="175"/>
    </row>
    <row r="179" spans="1:6" ht="15" customHeight="1">
      <c r="A179" s="171">
        <v>173</v>
      </c>
      <c r="B179" s="164" t="s">
        <v>10146</v>
      </c>
      <c r="C179" s="165" t="e">
        <f>VLOOKUP(YudisiumThp2213133[[#This Row],[NIM]],DbsMunaqis[#Data],5)</f>
        <v>#N/A</v>
      </c>
      <c r="D179" s="165" t="e">
        <f>VLOOKUP(VLOOKUP(YudisiumThp2213133[[#This Row],[NIM]],DbsMunaqis[],6),TblJurusan[],2)</f>
        <v>#N/A</v>
      </c>
      <c r="E179" s="165" t="e">
        <f>VLOOKUP(VLOOKUP(YudisiumThp2213133[[#This Row],[NIM]],DbsMunaqis[],7),TblProdi[],2)</f>
        <v>#N/A</v>
      </c>
      <c r="F179" s="175"/>
    </row>
    <row r="180" spans="1:6" ht="15" customHeight="1">
      <c r="A180" s="171">
        <v>174</v>
      </c>
      <c r="B180" s="164" t="s">
        <v>10241</v>
      </c>
      <c r="C180" s="165" t="e">
        <f>VLOOKUP(YudisiumThp2213133[[#This Row],[NIM]],DbsMunaqis[#Data],5)</f>
        <v>#N/A</v>
      </c>
      <c r="D180" s="165" t="e">
        <f>VLOOKUP(VLOOKUP(YudisiumThp2213133[[#This Row],[NIM]],DbsMunaqis[],6),TblJurusan[],2)</f>
        <v>#N/A</v>
      </c>
      <c r="E180" s="165" t="e">
        <f>VLOOKUP(VLOOKUP(YudisiumThp2213133[[#This Row],[NIM]],DbsMunaqis[],7),TblProdi[],2)</f>
        <v>#N/A</v>
      </c>
      <c r="F180" s="175"/>
    </row>
    <row r="181" spans="1:6" ht="15" customHeight="1">
      <c r="A181" s="171">
        <v>175</v>
      </c>
      <c r="B181" s="164" t="s">
        <v>10302</v>
      </c>
      <c r="C181" s="165" t="e">
        <f>VLOOKUP(YudisiumThp2213133[[#This Row],[NIM]],DbsMunaqis[#Data],5)</f>
        <v>#N/A</v>
      </c>
      <c r="D181" s="165" t="e">
        <f>VLOOKUP(VLOOKUP(YudisiumThp2213133[[#This Row],[NIM]],DbsMunaqis[],6),TblJurusan[],2)</f>
        <v>#N/A</v>
      </c>
      <c r="E181" s="165" t="e">
        <f>VLOOKUP(VLOOKUP(YudisiumThp2213133[[#This Row],[NIM]],DbsMunaqis[],7),TblProdi[],2)</f>
        <v>#N/A</v>
      </c>
      <c r="F181" s="175"/>
    </row>
    <row r="182" spans="1:6" ht="15" customHeight="1">
      <c r="A182" s="171">
        <v>176</v>
      </c>
      <c r="B182" s="164" t="s">
        <v>10103</v>
      </c>
      <c r="C182" s="165" t="e">
        <f>VLOOKUP(YudisiumThp2213133[[#This Row],[NIM]],DbsMunaqis[#Data],5)</f>
        <v>#N/A</v>
      </c>
      <c r="D182" s="165" t="e">
        <f>VLOOKUP(VLOOKUP(YudisiumThp2213133[[#This Row],[NIM]],DbsMunaqis[],6),TblJurusan[],2)</f>
        <v>#N/A</v>
      </c>
      <c r="E182" s="165" t="e">
        <f>VLOOKUP(VLOOKUP(YudisiumThp2213133[[#This Row],[NIM]],DbsMunaqis[],7),TblProdi[],2)</f>
        <v>#N/A</v>
      </c>
      <c r="F182" s="175"/>
    </row>
    <row r="183" spans="1:6" ht="15" customHeight="1">
      <c r="A183" s="171">
        <v>177</v>
      </c>
      <c r="B183" s="164" t="s">
        <v>10298</v>
      </c>
      <c r="C183" s="165" t="e">
        <f>VLOOKUP(YudisiumThp2213133[[#This Row],[NIM]],DbsMunaqis[#Data],5)</f>
        <v>#N/A</v>
      </c>
      <c r="D183" s="165" t="e">
        <f>VLOOKUP(VLOOKUP(YudisiumThp2213133[[#This Row],[NIM]],DbsMunaqis[],6),TblJurusan[],2)</f>
        <v>#N/A</v>
      </c>
      <c r="E183" s="165" t="e">
        <f>VLOOKUP(VLOOKUP(YudisiumThp2213133[[#This Row],[NIM]],DbsMunaqis[],7),TblProdi[],2)</f>
        <v>#N/A</v>
      </c>
      <c r="F183" s="175"/>
    </row>
    <row r="184" spans="1:6" ht="15" customHeight="1">
      <c r="A184" s="171">
        <v>178</v>
      </c>
      <c r="B184" s="164" t="s">
        <v>10104</v>
      </c>
      <c r="C184" s="165" t="e">
        <f>VLOOKUP(YudisiumThp2213133[[#This Row],[NIM]],DbsMunaqis[#Data],5)</f>
        <v>#N/A</v>
      </c>
      <c r="D184" s="165" t="e">
        <f>VLOOKUP(VLOOKUP(YudisiumThp2213133[[#This Row],[NIM]],DbsMunaqis[],6),TblJurusan[],2)</f>
        <v>#N/A</v>
      </c>
      <c r="E184" s="165" t="e">
        <f>VLOOKUP(VLOOKUP(YudisiumThp2213133[[#This Row],[NIM]],DbsMunaqis[],7),TblProdi[],2)</f>
        <v>#N/A</v>
      </c>
      <c r="F184" s="175"/>
    </row>
    <row r="185" spans="1:6" ht="15" customHeight="1">
      <c r="A185" s="171">
        <v>179</v>
      </c>
      <c r="B185" s="164" t="s">
        <v>10093</v>
      </c>
      <c r="C185" s="165" t="e">
        <f>VLOOKUP(YudisiumThp2213133[[#This Row],[NIM]],DbsMunaqis[#Data],5)</f>
        <v>#N/A</v>
      </c>
      <c r="D185" s="165" t="e">
        <f>VLOOKUP(VLOOKUP(YudisiumThp2213133[[#This Row],[NIM]],DbsMunaqis[],6),TblJurusan[],2)</f>
        <v>#N/A</v>
      </c>
      <c r="E185" s="165" t="e">
        <f>VLOOKUP(VLOOKUP(YudisiumThp2213133[[#This Row],[NIM]],DbsMunaqis[],7),TblProdi[],2)</f>
        <v>#N/A</v>
      </c>
      <c r="F185" s="175"/>
    </row>
    <row r="186" spans="1:6" ht="15" customHeight="1">
      <c r="A186" s="171">
        <v>180</v>
      </c>
      <c r="B186" s="164" t="s">
        <v>10160</v>
      </c>
      <c r="C186" s="165" t="e">
        <f>VLOOKUP(YudisiumThp2213133[[#This Row],[NIM]],DbsMunaqis[#Data],5)</f>
        <v>#N/A</v>
      </c>
      <c r="D186" s="165" t="e">
        <f>VLOOKUP(VLOOKUP(YudisiumThp2213133[[#This Row],[NIM]],DbsMunaqis[],6),TblJurusan[],2)</f>
        <v>#N/A</v>
      </c>
      <c r="E186" s="165" t="e">
        <f>VLOOKUP(VLOOKUP(YudisiumThp2213133[[#This Row],[NIM]],DbsMunaqis[],7),TblProdi[],2)</f>
        <v>#N/A</v>
      </c>
      <c r="F186" s="175"/>
    </row>
    <row r="187" spans="1:6" ht="15" customHeight="1">
      <c r="A187" s="171">
        <v>181</v>
      </c>
      <c r="B187" s="164" t="s">
        <v>10107</v>
      </c>
      <c r="C187" s="165" t="e">
        <f>VLOOKUP(YudisiumThp2213133[[#This Row],[NIM]],DbsMunaqis[#Data],5)</f>
        <v>#N/A</v>
      </c>
      <c r="D187" s="165" t="e">
        <f>VLOOKUP(VLOOKUP(YudisiumThp2213133[[#This Row],[NIM]],DbsMunaqis[],6),TblJurusan[],2)</f>
        <v>#N/A</v>
      </c>
      <c r="E187" s="165" t="e">
        <f>VLOOKUP(VLOOKUP(YudisiumThp2213133[[#This Row],[NIM]],DbsMunaqis[],7),TblProdi[],2)</f>
        <v>#N/A</v>
      </c>
      <c r="F187" s="175"/>
    </row>
    <row r="188" spans="1:6" ht="15" customHeight="1">
      <c r="A188" s="171">
        <v>182</v>
      </c>
      <c r="B188" s="164" t="s">
        <v>10259</v>
      </c>
      <c r="C188" s="165" t="e">
        <f>VLOOKUP(YudisiumThp2213133[[#This Row],[NIM]],DbsMunaqis[#Data],5)</f>
        <v>#N/A</v>
      </c>
      <c r="D188" s="165" t="e">
        <f>VLOOKUP(VLOOKUP(YudisiumThp2213133[[#This Row],[NIM]],DbsMunaqis[],6),TblJurusan[],2)</f>
        <v>#N/A</v>
      </c>
      <c r="E188" s="165" t="e">
        <f>VLOOKUP(VLOOKUP(YudisiumThp2213133[[#This Row],[NIM]],DbsMunaqis[],7),TblProdi[],2)</f>
        <v>#N/A</v>
      </c>
      <c r="F188" s="175"/>
    </row>
    <row r="189" spans="1:6" ht="15" customHeight="1">
      <c r="A189" s="171">
        <v>183</v>
      </c>
      <c r="B189" s="164" t="s">
        <v>10226</v>
      </c>
      <c r="C189" s="165" t="e">
        <f>VLOOKUP(YudisiumThp2213133[[#This Row],[NIM]],DbsMunaqis[#Data],5)</f>
        <v>#N/A</v>
      </c>
      <c r="D189" s="165" t="e">
        <f>VLOOKUP(VLOOKUP(YudisiumThp2213133[[#This Row],[NIM]],DbsMunaqis[],6),TblJurusan[],2)</f>
        <v>#N/A</v>
      </c>
      <c r="E189" s="165" t="e">
        <f>VLOOKUP(VLOOKUP(YudisiumThp2213133[[#This Row],[NIM]],DbsMunaqis[],7),TblProdi[],2)</f>
        <v>#N/A</v>
      </c>
      <c r="F189" s="175"/>
    </row>
    <row r="190" spans="1:6" ht="15" customHeight="1">
      <c r="A190" s="171">
        <v>184</v>
      </c>
      <c r="B190" s="164" t="s">
        <v>10265</v>
      </c>
      <c r="C190" s="165" t="e">
        <f>VLOOKUP(YudisiumThp2213133[[#This Row],[NIM]],DbsMunaqis[#Data],5)</f>
        <v>#N/A</v>
      </c>
      <c r="D190" s="165" t="e">
        <f>VLOOKUP(VLOOKUP(YudisiumThp2213133[[#This Row],[NIM]],DbsMunaqis[],6),TblJurusan[],2)</f>
        <v>#N/A</v>
      </c>
      <c r="E190" s="165" t="e">
        <f>VLOOKUP(VLOOKUP(YudisiumThp2213133[[#This Row],[NIM]],DbsMunaqis[],7),TblProdi[],2)</f>
        <v>#N/A</v>
      </c>
      <c r="F190" s="175"/>
    </row>
    <row r="191" spans="1:6" ht="15" customHeight="1">
      <c r="A191" s="171">
        <v>185</v>
      </c>
      <c r="B191" s="164" t="s">
        <v>10543</v>
      </c>
      <c r="C191" s="165" t="e">
        <f>VLOOKUP(YudisiumThp2213133[[#This Row],[NIM]],DbsMunaqis[#Data],5)</f>
        <v>#N/A</v>
      </c>
      <c r="D191" s="165" t="e">
        <f>VLOOKUP(VLOOKUP(YudisiumThp2213133[[#This Row],[NIM]],DbsMunaqis[],6),TblJurusan[],2)</f>
        <v>#N/A</v>
      </c>
      <c r="E191" s="165" t="e">
        <f>VLOOKUP(VLOOKUP(YudisiumThp2213133[[#This Row],[NIM]],DbsMunaqis[],7),TblProdi[],2)</f>
        <v>#N/A</v>
      </c>
      <c r="F191" s="175"/>
    </row>
    <row r="192" spans="1:6" ht="15" customHeight="1">
      <c r="A192" s="171">
        <v>186</v>
      </c>
      <c r="B192" s="164" t="s">
        <v>10243</v>
      </c>
      <c r="C192" s="165" t="e">
        <f>VLOOKUP(YudisiumThp2213133[[#This Row],[NIM]],DbsMunaqis[#Data],5)</f>
        <v>#N/A</v>
      </c>
      <c r="D192" s="165" t="e">
        <f>VLOOKUP(VLOOKUP(YudisiumThp2213133[[#This Row],[NIM]],DbsMunaqis[],6),TblJurusan[],2)</f>
        <v>#N/A</v>
      </c>
      <c r="E192" s="165" t="e">
        <f>VLOOKUP(VLOOKUP(YudisiumThp2213133[[#This Row],[NIM]],DbsMunaqis[],7),TblProdi[],2)</f>
        <v>#N/A</v>
      </c>
      <c r="F192" s="175"/>
    </row>
    <row r="193" spans="1:6" ht="15" customHeight="1">
      <c r="A193" s="171">
        <v>187</v>
      </c>
      <c r="B193" s="164" t="s">
        <v>10134</v>
      </c>
      <c r="C193" s="165" t="e">
        <f>VLOOKUP(YudisiumThp2213133[[#This Row],[NIM]],DbsMunaqis[#Data],5)</f>
        <v>#N/A</v>
      </c>
      <c r="D193" s="165" t="e">
        <f>VLOOKUP(VLOOKUP(YudisiumThp2213133[[#This Row],[NIM]],DbsMunaqis[],6),TblJurusan[],2)</f>
        <v>#N/A</v>
      </c>
      <c r="E193" s="165" t="e">
        <f>VLOOKUP(VLOOKUP(YudisiumThp2213133[[#This Row],[NIM]],DbsMunaqis[],7),TblProdi[],2)</f>
        <v>#N/A</v>
      </c>
      <c r="F193" s="175"/>
    </row>
    <row r="194" spans="1:6" ht="15" customHeight="1">
      <c r="A194" s="171">
        <v>188</v>
      </c>
      <c r="B194" s="164" t="s">
        <v>10131</v>
      </c>
      <c r="C194" s="165" t="e">
        <f>VLOOKUP(YudisiumThp2213133[[#This Row],[NIM]],DbsMunaqis[#Data],5)</f>
        <v>#N/A</v>
      </c>
      <c r="D194" s="165" t="e">
        <f>VLOOKUP(VLOOKUP(YudisiumThp2213133[[#This Row],[NIM]],DbsMunaqis[],6),TblJurusan[],2)</f>
        <v>#N/A</v>
      </c>
      <c r="E194" s="165" t="e">
        <f>VLOOKUP(VLOOKUP(YudisiumThp2213133[[#This Row],[NIM]],DbsMunaqis[],7),TblProdi[],2)</f>
        <v>#N/A</v>
      </c>
      <c r="F194" s="175"/>
    </row>
    <row r="195" spans="1:6" ht="15" customHeight="1">
      <c r="A195" s="171">
        <v>189</v>
      </c>
      <c r="B195" s="164" t="s">
        <v>10237</v>
      </c>
      <c r="C195" s="165" t="e">
        <f>VLOOKUP(YudisiumThp2213133[[#This Row],[NIM]],DbsMunaqis[#Data],5)</f>
        <v>#N/A</v>
      </c>
      <c r="D195" s="165" t="e">
        <f>VLOOKUP(VLOOKUP(YudisiumThp2213133[[#This Row],[NIM]],DbsMunaqis[],6),TblJurusan[],2)</f>
        <v>#N/A</v>
      </c>
      <c r="E195" s="165" t="e">
        <f>VLOOKUP(VLOOKUP(YudisiumThp2213133[[#This Row],[NIM]],DbsMunaqis[],7),TblProdi[],2)</f>
        <v>#N/A</v>
      </c>
      <c r="F195" s="175"/>
    </row>
    <row r="196" spans="1:6" ht="15" customHeight="1">
      <c r="A196" s="171">
        <v>190</v>
      </c>
      <c r="B196" s="164" t="s">
        <v>10152</v>
      </c>
      <c r="C196" s="165" t="e">
        <f>VLOOKUP(YudisiumThp2213133[[#This Row],[NIM]],DbsMunaqis[#Data],5)</f>
        <v>#N/A</v>
      </c>
      <c r="D196" s="165" t="e">
        <f>VLOOKUP(VLOOKUP(YudisiumThp2213133[[#This Row],[NIM]],DbsMunaqis[],6),TblJurusan[],2)</f>
        <v>#N/A</v>
      </c>
      <c r="E196" s="165" t="e">
        <f>VLOOKUP(VLOOKUP(YudisiumThp2213133[[#This Row],[NIM]],DbsMunaqis[],7),TblProdi[],2)</f>
        <v>#N/A</v>
      </c>
      <c r="F196" s="175"/>
    </row>
    <row r="197" spans="1:6" ht="15" customHeight="1">
      <c r="A197" s="171">
        <v>191</v>
      </c>
      <c r="B197" s="164" t="s">
        <v>10191</v>
      </c>
      <c r="C197" s="165" t="e">
        <f>VLOOKUP(YudisiumThp2213133[[#This Row],[NIM]],DbsMunaqis[#Data],5)</f>
        <v>#N/A</v>
      </c>
      <c r="D197" s="165" t="e">
        <f>VLOOKUP(VLOOKUP(YudisiumThp2213133[[#This Row],[NIM]],DbsMunaqis[],6),TblJurusan[],2)</f>
        <v>#N/A</v>
      </c>
      <c r="E197" s="165" t="e">
        <f>VLOOKUP(VLOOKUP(YudisiumThp2213133[[#This Row],[NIM]],DbsMunaqis[],7),TblProdi[],2)</f>
        <v>#N/A</v>
      </c>
      <c r="F197" s="175"/>
    </row>
    <row r="198" spans="1:6" ht="15" customHeight="1">
      <c r="A198" s="171">
        <v>192</v>
      </c>
      <c r="B198" s="164" t="s">
        <v>10560</v>
      </c>
      <c r="C198" s="165" t="e">
        <f>VLOOKUP(YudisiumThp2213133[[#This Row],[NIM]],DbsMunaqis[#Data],5)</f>
        <v>#N/A</v>
      </c>
      <c r="D198" s="165" t="e">
        <f>VLOOKUP(VLOOKUP(YudisiumThp2213133[[#This Row],[NIM]],DbsMunaqis[],6),TblJurusan[],2)</f>
        <v>#N/A</v>
      </c>
      <c r="E198" s="165" t="e">
        <f>VLOOKUP(VLOOKUP(YudisiumThp2213133[[#This Row],[NIM]],DbsMunaqis[],7),TblProdi[],2)</f>
        <v>#N/A</v>
      </c>
      <c r="F198" s="175"/>
    </row>
    <row r="199" spans="1:6" ht="15" customHeight="1">
      <c r="A199" s="171">
        <v>193</v>
      </c>
      <c r="B199" s="164" t="s">
        <v>10162</v>
      </c>
      <c r="C199" s="165" t="e">
        <f>VLOOKUP(YudisiumThp2213133[[#This Row],[NIM]],DbsMunaqis[#Data],5)</f>
        <v>#N/A</v>
      </c>
      <c r="D199" s="165" t="e">
        <f>VLOOKUP(VLOOKUP(YudisiumThp2213133[[#This Row],[NIM]],DbsMunaqis[],6),TblJurusan[],2)</f>
        <v>#N/A</v>
      </c>
      <c r="E199" s="165" t="e">
        <f>VLOOKUP(VLOOKUP(YudisiumThp2213133[[#This Row],[NIM]],DbsMunaqis[],7),TblProdi[],2)</f>
        <v>#N/A</v>
      </c>
      <c r="F199" s="175"/>
    </row>
    <row r="200" spans="1:6" ht="15" customHeight="1">
      <c r="A200" s="171">
        <v>194</v>
      </c>
      <c r="B200" s="164" t="s">
        <v>10233</v>
      </c>
      <c r="C200" s="165" t="e">
        <f>VLOOKUP(YudisiumThp2213133[[#This Row],[NIM]],DbsMunaqis[#Data],5)</f>
        <v>#N/A</v>
      </c>
      <c r="D200" s="165" t="e">
        <f>VLOOKUP(VLOOKUP(YudisiumThp2213133[[#This Row],[NIM]],DbsMunaqis[],6),TblJurusan[],2)</f>
        <v>#N/A</v>
      </c>
      <c r="E200" s="165" t="e">
        <f>VLOOKUP(VLOOKUP(YudisiumThp2213133[[#This Row],[NIM]],DbsMunaqis[],7),TblProdi[],2)</f>
        <v>#N/A</v>
      </c>
      <c r="F200" s="175"/>
    </row>
    <row r="201" spans="1:6" ht="15" customHeight="1">
      <c r="A201" s="171">
        <v>195</v>
      </c>
      <c r="B201" s="164" t="s">
        <v>10202</v>
      </c>
      <c r="C201" s="165" t="e">
        <f>VLOOKUP(YudisiumThp2213133[[#This Row],[NIM]],DbsMunaqis[#Data],5)</f>
        <v>#N/A</v>
      </c>
      <c r="D201" s="165" t="e">
        <f>VLOOKUP(VLOOKUP(YudisiumThp2213133[[#This Row],[NIM]],DbsMunaqis[],6),TblJurusan[],2)</f>
        <v>#N/A</v>
      </c>
      <c r="E201" s="165" t="e">
        <f>VLOOKUP(VLOOKUP(YudisiumThp2213133[[#This Row],[NIM]],DbsMunaqis[],7),TblProdi[],2)</f>
        <v>#N/A</v>
      </c>
      <c r="F201" s="175"/>
    </row>
    <row r="202" spans="1:6" ht="15" customHeight="1">
      <c r="A202" s="171">
        <v>196</v>
      </c>
      <c r="B202" s="164" t="s">
        <v>10106</v>
      </c>
      <c r="C202" s="165" t="e">
        <f>VLOOKUP(YudisiumThp2213133[[#This Row],[NIM]],DbsMunaqis[#Data],5)</f>
        <v>#N/A</v>
      </c>
      <c r="D202" s="165" t="e">
        <f>VLOOKUP(VLOOKUP(YudisiumThp2213133[[#This Row],[NIM]],DbsMunaqis[],6),TblJurusan[],2)</f>
        <v>#N/A</v>
      </c>
      <c r="E202" s="165" t="e">
        <f>VLOOKUP(VLOOKUP(YudisiumThp2213133[[#This Row],[NIM]],DbsMunaqis[],7),TblProdi[],2)</f>
        <v>#N/A</v>
      </c>
      <c r="F202" s="175"/>
    </row>
    <row r="203" spans="1:6" ht="15" customHeight="1">
      <c r="A203" s="171">
        <v>197</v>
      </c>
      <c r="B203" s="164" t="s">
        <v>10203</v>
      </c>
      <c r="C203" s="165" t="e">
        <f>VLOOKUP(YudisiumThp2213133[[#This Row],[NIM]],DbsMunaqis[#Data],5)</f>
        <v>#N/A</v>
      </c>
      <c r="D203" s="165" t="e">
        <f>VLOOKUP(VLOOKUP(YudisiumThp2213133[[#This Row],[NIM]],DbsMunaqis[],6),TblJurusan[],2)</f>
        <v>#N/A</v>
      </c>
      <c r="E203" s="165" t="e">
        <f>VLOOKUP(VLOOKUP(YudisiumThp2213133[[#This Row],[NIM]],DbsMunaqis[],7),TblProdi[],2)</f>
        <v>#N/A</v>
      </c>
      <c r="F203" s="175"/>
    </row>
    <row r="204" spans="1:6" ht="15" customHeight="1">
      <c r="A204" s="171">
        <v>198</v>
      </c>
      <c r="B204" s="164" t="s">
        <v>10246</v>
      </c>
      <c r="C204" s="165" t="e">
        <f>VLOOKUP(YudisiumThp2213133[[#This Row],[NIM]],DbsMunaqis[#Data],5)</f>
        <v>#N/A</v>
      </c>
      <c r="D204" s="165" t="e">
        <f>VLOOKUP(VLOOKUP(YudisiumThp2213133[[#This Row],[NIM]],DbsMunaqis[],6),TblJurusan[],2)</f>
        <v>#N/A</v>
      </c>
      <c r="E204" s="165" t="e">
        <f>VLOOKUP(VLOOKUP(YudisiumThp2213133[[#This Row],[NIM]],DbsMunaqis[],7),TblProdi[],2)</f>
        <v>#N/A</v>
      </c>
      <c r="F204" s="175"/>
    </row>
    <row r="205" spans="1:6" ht="15" customHeight="1">
      <c r="A205" s="171">
        <v>199</v>
      </c>
      <c r="B205" s="164" t="s">
        <v>10204</v>
      </c>
      <c r="C205" s="165" t="e">
        <f>VLOOKUP(YudisiumThp2213133[[#This Row],[NIM]],DbsMunaqis[#Data],5)</f>
        <v>#N/A</v>
      </c>
      <c r="D205" s="165" t="e">
        <f>VLOOKUP(VLOOKUP(YudisiumThp2213133[[#This Row],[NIM]],DbsMunaqis[],6),TblJurusan[],2)</f>
        <v>#N/A</v>
      </c>
      <c r="E205" s="165" t="e">
        <f>VLOOKUP(VLOOKUP(YudisiumThp2213133[[#This Row],[NIM]],DbsMunaqis[],7),TblProdi[],2)</f>
        <v>#N/A</v>
      </c>
      <c r="F205" s="175"/>
    </row>
    <row r="206" spans="1:6" ht="15" customHeight="1">
      <c r="A206" s="171">
        <v>200</v>
      </c>
      <c r="B206" s="164" t="s">
        <v>10105</v>
      </c>
      <c r="C206" s="165" t="e">
        <f>VLOOKUP(YudisiumThp2213133[[#This Row],[NIM]],DbsMunaqis[#Data],5)</f>
        <v>#N/A</v>
      </c>
      <c r="D206" s="165" t="e">
        <f>VLOOKUP(VLOOKUP(YudisiumThp2213133[[#This Row],[NIM]],DbsMunaqis[],6),TblJurusan[],2)</f>
        <v>#N/A</v>
      </c>
      <c r="E206" s="165" t="e">
        <f>VLOOKUP(VLOOKUP(YudisiumThp2213133[[#This Row],[NIM]],DbsMunaqis[],7),TblProdi[],2)</f>
        <v>#N/A</v>
      </c>
      <c r="F206" s="175"/>
    </row>
    <row r="207" spans="1:6" ht="15" customHeight="1">
      <c r="A207" s="171">
        <v>201</v>
      </c>
      <c r="B207" s="164" t="s">
        <v>10219</v>
      </c>
      <c r="C207" s="165" t="e">
        <f>VLOOKUP(YudisiumThp2213133[[#This Row],[NIM]],DbsMunaqis[#Data],5)</f>
        <v>#N/A</v>
      </c>
      <c r="D207" s="165" t="e">
        <f>VLOOKUP(VLOOKUP(YudisiumThp2213133[[#This Row],[NIM]],DbsMunaqis[],6),TblJurusan[],2)</f>
        <v>#N/A</v>
      </c>
      <c r="E207" s="165" t="e">
        <f>VLOOKUP(VLOOKUP(YudisiumThp2213133[[#This Row],[NIM]],DbsMunaqis[],7),TblProdi[],2)</f>
        <v>#N/A</v>
      </c>
      <c r="F207" s="175"/>
    </row>
    <row r="208" spans="1:6" ht="15" customHeight="1">
      <c r="A208" s="171">
        <v>202</v>
      </c>
      <c r="B208" s="164" t="s">
        <v>10224</v>
      </c>
      <c r="C208" s="165" t="e">
        <f>VLOOKUP(YudisiumThp2213133[[#This Row],[NIM]],DbsMunaqis[#Data],5)</f>
        <v>#N/A</v>
      </c>
      <c r="D208" s="165" t="e">
        <f>VLOOKUP(VLOOKUP(YudisiumThp2213133[[#This Row],[NIM]],DbsMunaqis[],6),TblJurusan[],2)</f>
        <v>#N/A</v>
      </c>
      <c r="E208" s="165" t="e">
        <f>VLOOKUP(VLOOKUP(YudisiumThp2213133[[#This Row],[NIM]],DbsMunaqis[],7),TblProdi[],2)</f>
        <v>#N/A</v>
      </c>
      <c r="F208" s="175"/>
    </row>
    <row r="209" spans="1:6" ht="15" customHeight="1">
      <c r="A209" s="171">
        <v>203</v>
      </c>
      <c r="B209" s="164" t="s">
        <v>10266</v>
      </c>
      <c r="C209" s="165" t="e">
        <f>VLOOKUP(YudisiumThp2213133[[#This Row],[NIM]],DbsMunaqis[#Data],5)</f>
        <v>#N/A</v>
      </c>
      <c r="D209" s="165" t="e">
        <f>VLOOKUP(VLOOKUP(YudisiumThp2213133[[#This Row],[NIM]],DbsMunaqis[],6),TblJurusan[],2)</f>
        <v>#N/A</v>
      </c>
      <c r="E209" s="165" t="e">
        <f>VLOOKUP(VLOOKUP(YudisiumThp2213133[[#This Row],[NIM]],DbsMunaqis[],7),TblProdi[],2)</f>
        <v>#N/A</v>
      </c>
      <c r="F209" s="175"/>
    </row>
    <row r="210" spans="1:6" ht="15" customHeight="1">
      <c r="A210" s="171">
        <v>204</v>
      </c>
      <c r="B210" s="164" t="s">
        <v>10101</v>
      </c>
      <c r="C210" s="165" t="e">
        <f>VLOOKUP(YudisiumThp2213133[[#This Row],[NIM]],DbsMunaqis[#Data],5)</f>
        <v>#N/A</v>
      </c>
      <c r="D210" s="165" t="e">
        <f>VLOOKUP(VLOOKUP(YudisiumThp2213133[[#This Row],[NIM]],DbsMunaqis[],6),TblJurusan[],2)</f>
        <v>#N/A</v>
      </c>
      <c r="E210" s="165" t="e">
        <f>VLOOKUP(VLOOKUP(YudisiumThp2213133[[#This Row],[NIM]],DbsMunaqis[],7),TblProdi[],2)</f>
        <v>#N/A</v>
      </c>
      <c r="F210" s="175"/>
    </row>
    <row r="211" spans="1:6" ht="15" customHeight="1">
      <c r="A211" s="171">
        <v>205</v>
      </c>
      <c r="B211" s="164" t="s">
        <v>10142</v>
      </c>
      <c r="C211" s="165" t="e">
        <f>VLOOKUP(YudisiumThp2213133[[#This Row],[NIM]],DbsMunaqis[#Data],5)</f>
        <v>#N/A</v>
      </c>
      <c r="D211" s="165" t="e">
        <f>VLOOKUP(VLOOKUP(YudisiumThp2213133[[#This Row],[NIM]],DbsMunaqis[],6),TblJurusan[],2)</f>
        <v>#N/A</v>
      </c>
      <c r="E211" s="165" t="e">
        <f>VLOOKUP(VLOOKUP(YudisiumThp2213133[[#This Row],[NIM]],DbsMunaqis[],7),TblProdi[],2)</f>
        <v>#N/A</v>
      </c>
      <c r="F211" s="175"/>
    </row>
    <row r="212" spans="1:6" ht="15" customHeight="1">
      <c r="A212" s="171">
        <v>206</v>
      </c>
      <c r="B212" s="164" t="s">
        <v>10078</v>
      </c>
      <c r="C212" s="165" t="e">
        <f>VLOOKUP(YudisiumThp2213133[[#This Row],[NIM]],DbsMunaqis[#Data],5)</f>
        <v>#N/A</v>
      </c>
      <c r="D212" s="165" t="e">
        <f>VLOOKUP(VLOOKUP(YudisiumThp2213133[[#This Row],[NIM]],DbsMunaqis[],6),TblJurusan[],2)</f>
        <v>#N/A</v>
      </c>
      <c r="E212" s="165" t="e">
        <f>VLOOKUP(VLOOKUP(YudisiumThp2213133[[#This Row],[NIM]],DbsMunaqis[],7),TblProdi[],2)</f>
        <v>#N/A</v>
      </c>
      <c r="F212" s="175"/>
    </row>
    <row r="213" spans="1:6" ht="15" customHeight="1">
      <c r="A213" s="171">
        <v>207</v>
      </c>
      <c r="B213" s="164" t="s">
        <v>10083</v>
      </c>
      <c r="C213" s="165" t="e">
        <f>VLOOKUP(YudisiumThp2213133[[#This Row],[NIM]],DbsMunaqis[#Data],5)</f>
        <v>#N/A</v>
      </c>
      <c r="D213" s="165" t="e">
        <f>VLOOKUP(VLOOKUP(YudisiumThp2213133[[#This Row],[NIM]],DbsMunaqis[],6),TblJurusan[],2)</f>
        <v>#N/A</v>
      </c>
      <c r="E213" s="165" t="e">
        <f>VLOOKUP(VLOOKUP(YudisiumThp2213133[[#This Row],[NIM]],DbsMunaqis[],7),TblProdi[],2)</f>
        <v>#N/A</v>
      </c>
      <c r="F213" s="175"/>
    </row>
    <row r="214" spans="1:6" ht="15" customHeight="1">
      <c r="A214" s="171">
        <v>208</v>
      </c>
      <c r="B214" s="164" t="s">
        <v>10084</v>
      </c>
      <c r="C214" s="165" t="e">
        <f>VLOOKUP(YudisiumThp2213133[[#This Row],[NIM]],DbsMunaqis[#Data],5)</f>
        <v>#N/A</v>
      </c>
      <c r="D214" s="165" t="e">
        <f>VLOOKUP(VLOOKUP(YudisiumThp2213133[[#This Row],[NIM]],DbsMunaqis[],6),TblJurusan[],2)</f>
        <v>#N/A</v>
      </c>
      <c r="E214" s="165" t="e">
        <f>VLOOKUP(VLOOKUP(YudisiumThp2213133[[#This Row],[NIM]],DbsMunaqis[],7),TblProdi[],2)</f>
        <v>#N/A</v>
      </c>
      <c r="F214" s="175"/>
    </row>
    <row r="215" spans="1:6" ht="15" customHeight="1">
      <c r="A215" s="171">
        <v>209</v>
      </c>
      <c r="B215" s="164" t="s">
        <v>10141</v>
      </c>
      <c r="C215" s="165" t="e">
        <f>VLOOKUP(YudisiumThp2213133[[#This Row],[NIM]],DbsMunaqis[#Data],5)</f>
        <v>#N/A</v>
      </c>
      <c r="D215" s="165" t="e">
        <f>VLOOKUP(VLOOKUP(YudisiumThp2213133[[#This Row],[NIM]],DbsMunaqis[],6),TblJurusan[],2)</f>
        <v>#N/A</v>
      </c>
      <c r="E215" s="165" t="e">
        <f>VLOOKUP(VLOOKUP(YudisiumThp2213133[[#This Row],[NIM]],DbsMunaqis[],7),TblProdi[],2)</f>
        <v>#N/A</v>
      </c>
      <c r="F215" s="175"/>
    </row>
    <row r="216" spans="1:6" ht="15" customHeight="1">
      <c r="A216" s="171">
        <v>210</v>
      </c>
      <c r="B216" s="164" t="s">
        <v>10075</v>
      </c>
      <c r="C216" s="165" t="e">
        <f>VLOOKUP(YudisiumThp2213133[[#This Row],[NIM]],DbsMunaqis[#Data],5)</f>
        <v>#N/A</v>
      </c>
      <c r="D216" s="165" t="e">
        <f>VLOOKUP(VLOOKUP(YudisiumThp2213133[[#This Row],[NIM]],DbsMunaqis[],6),TblJurusan[],2)</f>
        <v>#N/A</v>
      </c>
      <c r="E216" s="165" t="e">
        <f>VLOOKUP(VLOOKUP(YudisiumThp2213133[[#This Row],[NIM]],DbsMunaqis[],7),TblProdi[],2)</f>
        <v>#N/A</v>
      </c>
      <c r="F216" s="175"/>
    </row>
    <row r="217" spans="1:6" ht="15" customHeight="1">
      <c r="A217" s="171">
        <v>211</v>
      </c>
      <c r="B217" s="164" t="s">
        <v>10140</v>
      </c>
      <c r="C217" s="165" t="e">
        <f>VLOOKUP(YudisiumThp2213133[[#This Row],[NIM]],DbsMunaqis[#Data],5)</f>
        <v>#N/A</v>
      </c>
      <c r="D217" s="165" t="e">
        <f>VLOOKUP(VLOOKUP(YudisiumThp2213133[[#This Row],[NIM]],DbsMunaqis[],6),TblJurusan[],2)</f>
        <v>#N/A</v>
      </c>
      <c r="E217" s="165" t="e">
        <f>VLOOKUP(VLOOKUP(YudisiumThp2213133[[#This Row],[NIM]],DbsMunaqis[],7),TblProdi[],2)</f>
        <v>#N/A</v>
      </c>
      <c r="F217" s="175"/>
    </row>
    <row r="218" spans="1:6" ht="15" customHeight="1">
      <c r="A218" s="171">
        <v>212</v>
      </c>
      <c r="B218" s="164" t="s">
        <v>10609</v>
      </c>
      <c r="C218" s="165" t="e">
        <f>VLOOKUP(YudisiumThp2213133[[#This Row],[NIM]],DbsMunaqis[#Data],5)</f>
        <v>#N/A</v>
      </c>
      <c r="D218" s="165" t="e">
        <f>VLOOKUP(VLOOKUP(YudisiumThp2213133[[#This Row],[NIM]],DbsMunaqis[],6),TblJurusan[],2)</f>
        <v>#N/A</v>
      </c>
      <c r="E218" s="165" t="e">
        <f>VLOOKUP(VLOOKUP(YudisiumThp2213133[[#This Row],[NIM]],DbsMunaqis[],7),TblProdi[],2)</f>
        <v>#N/A</v>
      </c>
      <c r="F218" s="175"/>
    </row>
    <row r="219" spans="1:6" ht="15" customHeight="1">
      <c r="A219" s="171">
        <v>213</v>
      </c>
      <c r="B219" s="164" t="s">
        <v>10296</v>
      </c>
      <c r="C219" s="165" t="e">
        <f>VLOOKUP(YudisiumThp2213133[[#This Row],[NIM]],DbsMunaqis[#Data],5)</f>
        <v>#N/A</v>
      </c>
      <c r="D219" s="165" t="e">
        <f>VLOOKUP(VLOOKUP(YudisiumThp2213133[[#This Row],[NIM]],DbsMunaqis[],6),TblJurusan[],2)</f>
        <v>#N/A</v>
      </c>
      <c r="E219" s="165" t="e">
        <f>VLOOKUP(VLOOKUP(YudisiumThp2213133[[#This Row],[NIM]],DbsMunaqis[],7),TblProdi[],2)</f>
        <v>#N/A</v>
      </c>
      <c r="F219" s="175"/>
    </row>
    <row r="220" spans="1:6" ht="15" customHeight="1">
      <c r="A220" s="171">
        <v>214</v>
      </c>
      <c r="B220" s="164" t="s">
        <v>10633</v>
      </c>
      <c r="C220" s="165" t="e">
        <f>VLOOKUP(YudisiumThp2213133[[#This Row],[NIM]],DbsMunaqis[#Data],5)</f>
        <v>#N/A</v>
      </c>
      <c r="D220" s="165" t="e">
        <f>VLOOKUP(VLOOKUP(YudisiumThp2213133[[#This Row],[NIM]],DbsMunaqis[],6),TblJurusan[],2)</f>
        <v>#N/A</v>
      </c>
      <c r="E220" s="165" t="e">
        <f>VLOOKUP(VLOOKUP(YudisiumThp2213133[[#This Row],[NIM]],DbsMunaqis[],7),TblProdi[],2)</f>
        <v>#N/A</v>
      </c>
      <c r="F220" s="175"/>
    </row>
    <row r="221" spans="1:6" ht="15" customHeight="1">
      <c r="A221" s="171">
        <v>215</v>
      </c>
      <c r="B221" s="164" t="s">
        <v>10305</v>
      </c>
      <c r="C221" s="165" t="e">
        <f>VLOOKUP(YudisiumThp2213133[[#This Row],[NIM]],DbsMunaqis[#Data],5)</f>
        <v>#N/A</v>
      </c>
      <c r="D221" s="165" t="e">
        <f>VLOOKUP(VLOOKUP(YudisiumThp2213133[[#This Row],[NIM]],DbsMunaqis[],6),TblJurusan[],2)</f>
        <v>#N/A</v>
      </c>
      <c r="E221" s="165" t="e">
        <f>VLOOKUP(VLOOKUP(YudisiumThp2213133[[#This Row],[NIM]],DbsMunaqis[],7),TblProdi[],2)</f>
        <v>#N/A</v>
      </c>
      <c r="F221" s="175"/>
    </row>
    <row r="222" spans="1:6" ht="15" customHeight="1">
      <c r="A222" s="171">
        <v>216</v>
      </c>
      <c r="B222" s="164" t="s">
        <v>10293</v>
      </c>
      <c r="C222" s="165" t="e">
        <f>VLOOKUP(YudisiumThp2213133[[#This Row],[NIM]],DbsMunaqis[#Data],5)</f>
        <v>#N/A</v>
      </c>
      <c r="D222" s="165" t="e">
        <f>VLOOKUP(VLOOKUP(YudisiumThp2213133[[#This Row],[NIM]],DbsMunaqis[],6),TblJurusan[],2)</f>
        <v>#N/A</v>
      </c>
      <c r="E222" s="165" t="e">
        <f>VLOOKUP(VLOOKUP(YudisiumThp2213133[[#This Row],[NIM]],DbsMunaqis[],7),TblProdi[],2)</f>
        <v>#N/A</v>
      </c>
      <c r="F222" s="175"/>
    </row>
    <row r="223" spans="1:6" ht="15" customHeight="1">
      <c r="A223" s="171">
        <v>217</v>
      </c>
      <c r="B223" s="164" t="s">
        <v>10705</v>
      </c>
      <c r="C223" s="165" t="e">
        <f>VLOOKUP(YudisiumThp2213133[[#This Row],[NIM]],DbsMunaqis[#Data],5)</f>
        <v>#N/A</v>
      </c>
      <c r="D223" s="165" t="e">
        <f>VLOOKUP(VLOOKUP(YudisiumThp2213133[[#This Row],[NIM]],DbsMunaqis[],6),TblJurusan[],2)</f>
        <v>#N/A</v>
      </c>
      <c r="E223" s="165" t="e">
        <f>VLOOKUP(VLOOKUP(YudisiumThp2213133[[#This Row],[NIM]],DbsMunaqis[],7),TblProdi[],2)</f>
        <v>#N/A</v>
      </c>
      <c r="F223" s="175"/>
    </row>
    <row r="224" spans="1:6" ht="15" customHeight="1">
      <c r="A224" s="171">
        <v>218</v>
      </c>
      <c r="B224" s="164" t="s">
        <v>10719</v>
      </c>
      <c r="C224" s="165" t="e">
        <f>VLOOKUP(YudisiumThp2213133[[#This Row],[NIM]],DbsMunaqis[#Data],5)</f>
        <v>#N/A</v>
      </c>
      <c r="D224" s="165" t="e">
        <f>VLOOKUP(VLOOKUP(YudisiumThp2213133[[#This Row],[NIM]],DbsMunaqis[],6),TblJurusan[],2)</f>
        <v>#N/A</v>
      </c>
      <c r="E224" s="165" t="e">
        <f>VLOOKUP(VLOOKUP(YudisiumThp2213133[[#This Row],[NIM]],DbsMunaqis[],7),TblProdi[],2)</f>
        <v>#N/A</v>
      </c>
      <c r="F224" s="175"/>
    </row>
    <row r="225" spans="1:6" ht="15" customHeight="1">
      <c r="A225" s="171">
        <v>219</v>
      </c>
      <c r="B225" s="164" t="s">
        <v>10723</v>
      </c>
      <c r="C225" s="165" t="e">
        <f>VLOOKUP(YudisiumThp2213133[[#This Row],[NIM]],DbsMunaqis[#Data],5)</f>
        <v>#N/A</v>
      </c>
      <c r="D225" s="165" t="e">
        <f>VLOOKUP(VLOOKUP(YudisiumThp2213133[[#This Row],[NIM]],DbsMunaqis[],6),TblJurusan[],2)</f>
        <v>#N/A</v>
      </c>
      <c r="E225" s="165" t="e">
        <f>VLOOKUP(VLOOKUP(YudisiumThp2213133[[#This Row],[NIM]],DbsMunaqis[],7),TblProdi[],2)</f>
        <v>#N/A</v>
      </c>
      <c r="F225" s="175"/>
    </row>
    <row r="226" spans="1:6" ht="15" customHeight="1">
      <c r="A226" s="171">
        <v>220</v>
      </c>
      <c r="B226" s="164" t="s">
        <v>10755</v>
      </c>
      <c r="C226" s="165" t="e">
        <f>VLOOKUP(YudisiumThp2213133[[#This Row],[NIM]],DbsMunaqis[#Data],5)</f>
        <v>#N/A</v>
      </c>
      <c r="D226" s="165" t="e">
        <f>VLOOKUP(VLOOKUP(YudisiumThp2213133[[#This Row],[NIM]],DbsMunaqis[],6),TblJurusan[],2)</f>
        <v>#N/A</v>
      </c>
      <c r="E226" s="165" t="e">
        <f>VLOOKUP(VLOOKUP(YudisiumThp2213133[[#This Row],[NIM]],DbsMunaqis[],7),TblProdi[],2)</f>
        <v>#N/A</v>
      </c>
      <c r="F226" s="175"/>
    </row>
    <row r="227" spans="1:6" ht="15" customHeight="1">
      <c r="A227" s="171">
        <v>221</v>
      </c>
      <c r="B227" s="164" t="s">
        <v>10761</v>
      </c>
      <c r="C227" s="165" t="e">
        <f>VLOOKUP(YudisiumThp2213133[[#This Row],[NIM]],DbsMunaqis[#Data],5)</f>
        <v>#N/A</v>
      </c>
      <c r="D227" s="165" t="e">
        <f>VLOOKUP(VLOOKUP(YudisiumThp2213133[[#This Row],[NIM]],DbsMunaqis[],6),TblJurusan[],2)</f>
        <v>#N/A</v>
      </c>
      <c r="E227" s="165" t="e">
        <f>VLOOKUP(VLOOKUP(YudisiumThp2213133[[#This Row],[NIM]],DbsMunaqis[],7),TblProdi[],2)</f>
        <v>#N/A</v>
      </c>
      <c r="F227" s="175"/>
    </row>
    <row r="228" spans="1:6" ht="15" customHeight="1">
      <c r="A228" s="171">
        <v>222</v>
      </c>
      <c r="B228" s="164" t="s">
        <v>10774</v>
      </c>
      <c r="C228" s="165" t="e">
        <f>VLOOKUP(YudisiumThp2213133[[#This Row],[NIM]],DbsMunaqis[#Data],5)</f>
        <v>#N/A</v>
      </c>
      <c r="D228" s="165" t="e">
        <f>VLOOKUP(VLOOKUP(YudisiumThp2213133[[#This Row],[NIM]],DbsMunaqis[],6),TblJurusan[],2)</f>
        <v>#N/A</v>
      </c>
      <c r="E228" s="165" t="e">
        <f>VLOOKUP(VLOOKUP(YudisiumThp2213133[[#This Row],[NIM]],DbsMunaqis[],7),TblProdi[],2)</f>
        <v>#N/A</v>
      </c>
      <c r="F228" s="175"/>
    </row>
    <row r="229" spans="1:6" ht="15" customHeight="1">
      <c r="A229" s="171">
        <v>223</v>
      </c>
      <c r="B229" s="164" t="s">
        <v>10800</v>
      </c>
      <c r="C229" s="165" t="e">
        <f>VLOOKUP(YudisiumThp2213133[[#This Row],[NIM]],DbsMunaqis[#Data],5)</f>
        <v>#N/A</v>
      </c>
      <c r="D229" s="165" t="e">
        <f>VLOOKUP(VLOOKUP(YudisiumThp2213133[[#This Row],[NIM]],DbsMunaqis[],6),TblJurusan[],2)</f>
        <v>#N/A</v>
      </c>
      <c r="E229" s="165" t="e">
        <f>VLOOKUP(VLOOKUP(YudisiumThp2213133[[#This Row],[NIM]],DbsMunaqis[],7),TblProdi[],2)</f>
        <v>#N/A</v>
      </c>
      <c r="F229" s="175"/>
    </row>
    <row r="230" spans="1:6" ht="15" customHeight="1">
      <c r="A230" s="171">
        <v>224</v>
      </c>
      <c r="B230" s="164" t="s">
        <v>10815</v>
      </c>
      <c r="C230" s="165" t="e">
        <f>VLOOKUP(YudisiumThp2213133[[#This Row],[NIM]],DbsMunaqis[#Data],5)</f>
        <v>#N/A</v>
      </c>
      <c r="D230" s="165" t="e">
        <f>VLOOKUP(VLOOKUP(YudisiumThp2213133[[#This Row],[NIM]],DbsMunaqis[],6),TblJurusan[],2)</f>
        <v>#N/A</v>
      </c>
      <c r="E230" s="165" t="e">
        <f>VLOOKUP(VLOOKUP(YudisiumThp2213133[[#This Row],[NIM]],DbsMunaqis[],7),TblProdi[],2)</f>
        <v>#N/A</v>
      </c>
      <c r="F230" s="175"/>
    </row>
    <row r="231" spans="1:6" ht="15" customHeight="1">
      <c r="A231" s="171">
        <v>225</v>
      </c>
      <c r="B231" s="164" t="s">
        <v>10821</v>
      </c>
      <c r="C231" s="165" t="e">
        <f>VLOOKUP(YudisiumThp2213133[[#This Row],[NIM]],DbsMunaqis[#Data],5)</f>
        <v>#N/A</v>
      </c>
      <c r="D231" s="165" t="e">
        <f>VLOOKUP(VLOOKUP(YudisiumThp2213133[[#This Row],[NIM]],DbsMunaqis[],6),TblJurusan[],2)</f>
        <v>#N/A</v>
      </c>
      <c r="E231" s="165" t="e">
        <f>VLOOKUP(VLOOKUP(YudisiumThp2213133[[#This Row],[NIM]],DbsMunaqis[],7),TblProdi[],2)</f>
        <v>#N/A</v>
      </c>
      <c r="F231" s="175"/>
    </row>
    <row r="232" spans="1:6" ht="15" customHeight="1">
      <c r="A232" s="171">
        <v>226</v>
      </c>
      <c r="B232" s="164" t="s">
        <v>10097</v>
      </c>
      <c r="C232" s="165" t="e">
        <f>VLOOKUP(YudisiumThp2213133[[#This Row],[NIM]],DbsMunaqis[#Data],5)</f>
        <v>#N/A</v>
      </c>
      <c r="D232" s="165" t="e">
        <f>VLOOKUP(VLOOKUP(YudisiumThp2213133[[#This Row],[NIM]],DbsMunaqis[],6),TblJurusan[],2)</f>
        <v>#N/A</v>
      </c>
      <c r="E232" s="165" t="e">
        <f>VLOOKUP(VLOOKUP(YudisiumThp2213133[[#This Row],[NIM]],DbsMunaqis[],7),TblProdi[],2)</f>
        <v>#N/A</v>
      </c>
      <c r="F232" s="175"/>
    </row>
    <row r="233" spans="1:6" ht="15" customHeight="1">
      <c r="A233" s="171">
        <v>227</v>
      </c>
      <c r="B233" s="164" t="s">
        <v>10854</v>
      </c>
      <c r="C233" s="165" t="e">
        <f>VLOOKUP(YudisiumThp2213133[[#This Row],[NIM]],DbsMunaqis[#Data],5)</f>
        <v>#N/A</v>
      </c>
      <c r="D233" s="165" t="e">
        <f>VLOOKUP(VLOOKUP(YudisiumThp2213133[[#This Row],[NIM]],DbsMunaqis[],6),TblJurusan[],2)</f>
        <v>#N/A</v>
      </c>
      <c r="E233" s="165" t="e">
        <f>VLOOKUP(VLOOKUP(YudisiumThp2213133[[#This Row],[NIM]],DbsMunaqis[],7),TblProdi[],2)</f>
        <v>#N/A</v>
      </c>
      <c r="F233" s="175"/>
    </row>
    <row r="234" spans="1:6" ht="15" customHeight="1">
      <c r="A234" s="171">
        <v>228</v>
      </c>
      <c r="B234" s="164" t="s">
        <v>10182</v>
      </c>
      <c r="C234" s="165" t="e">
        <f>VLOOKUP(YudisiumThp2213133[[#This Row],[NIM]],DbsMunaqis[#Data],5)</f>
        <v>#N/A</v>
      </c>
      <c r="D234" s="165" t="e">
        <f>VLOOKUP(VLOOKUP(YudisiumThp2213133[[#This Row],[NIM]],DbsMunaqis[],6),TblJurusan[],2)</f>
        <v>#N/A</v>
      </c>
      <c r="E234" s="165" t="e">
        <f>VLOOKUP(VLOOKUP(YudisiumThp2213133[[#This Row],[NIM]],DbsMunaqis[],7),TblProdi[],2)</f>
        <v>#N/A</v>
      </c>
      <c r="F234" s="175"/>
    </row>
    <row r="235" spans="1:6" ht="15" customHeight="1">
      <c r="A235" s="171">
        <v>229</v>
      </c>
      <c r="B235" s="164" t="s">
        <v>11178</v>
      </c>
      <c r="C235" s="165" t="e">
        <f>VLOOKUP(YudisiumThp2213133[[#This Row],[NIM]],DbsMunaqis[#Data],5)</f>
        <v>#N/A</v>
      </c>
      <c r="D235" s="165" t="e">
        <f>VLOOKUP(VLOOKUP(YudisiumThp2213133[[#This Row],[NIM]],DbsMunaqis[],6),TblJurusan[],2)</f>
        <v>#N/A</v>
      </c>
      <c r="E235" s="165" t="e">
        <f>VLOOKUP(VLOOKUP(YudisiumThp2213133[[#This Row],[NIM]],DbsMunaqis[],7),TblProdi[],2)</f>
        <v>#N/A</v>
      </c>
      <c r="F235" s="175"/>
    </row>
    <row r="236" spans="1:6" ht="15" customHeight="1">
      <c r="A236" s="171">
        <v>230</v>
      </c>
      <c r="B236" s="164" t="s">
        <v>11203</v>
      </c>
      <c r="C236" s="165" t="e">
        <f>VLOOKUP(YudisiumThp2213133[[#This Row],[NIM]],DbsMunaqis[#Data],5)</f>
        <v>#N/A</v>
      </c>
      <c r="D236" s="165" t="e">
        <f>VLOOKUP(VLOOKUP(YudisiumThp2213133[[#This Row],[NIM]],DbsMunaqis[],6),TblJurusan[],2)</f>
        <v>#N/A</v>
      </c>
      <c r="E236" s="165" t="e">
        <f>VLOOKUP(VLOOKUP(YudisiumThp2213133[[#This Row],[NIM]],DbsMunaqis[],7),TblProdi[],2)</f>
        <v>#N/A</v>
      </c>
      <c r="F236" s="175"/>
    </row>
    <row r="237" spans="1:6" ht="15" customHeight="1">
      <c r="A237" s="171">
        <v>231</v>
      </c>
      <c r="B237" s="164" t="s">
        <v>11213</v>
      </c>
      <c r="C237" s="165" t="e">
        <f>VLOOKUP(YudisiumThp2213133[[#This Row],[NIM]],DbsMunaqis[#Data],5)</f>
        <v>#N/A</v>
      </c>
      <c r="D237" s="165" t="e">
        <f>VLOOKUP(VLOOKUP(YudisiumThp2213133[[#This Row],[NIM]],DbsMunaqis[],6),TblJurusan[],2)</f>
        <v>#N/A</v>
      </c>
      <c r="E237" s="165" t="e">
        <f>VLOOKUP(VLOOKUP(YudisiumThp2213133[[#This Row],[NIM]],DbsMunaqis[],7),TblProdi[],2)</f>
        <v>#N/A</v>
      </c>
      <c r="F237" s="175"/>
    </row>
    <row r="238" spans="1:6" ht="15" customHeight="1">
      <c r="A238" s="171">
        <v>232</v>
      </c>
      <c r="B238" s="164" t="s">
        <v>11221</v>
      </c>
      <c r="C238" s="165" t="e">
        <f>VLOOKUP(YudisiumThp2213133[[#This Row],[NIM]],DbsMunaqis[#Data],5)</f>
        <v>#N/A</v>
      </c>
      <c r="D238" s="165" t="e">
        <f>VLOOKUP(VLOOKUP(YudisiumThp2213133[[#This Row],[NIM]],DbsMunaqis[],6),TblJurusan[],2)</f>
        <v>#N/A</v>
      </c>
      <c r="E238" s="165" t="e">
        <f>VLOOKUP(VLOOKUP(YudisiumThp2213133[[#This Row],[NIM]],DbsMunaqis[],7),TblProdi[],2)</f>
        <v>#N/A</v>
      </c>
      <c r="F238" s="175"/>
    </row>
    <row r="239" spans="1:6" ht="15" customHeight="1">
      <c r="A239" s="171">
        <v>233</v>
      </c>
      <c r="B239" s="164" t="s">
        <v>11232</v>
      </c>
      <c r="C239" s="165" t="e">
        <f>VLOOKUP(YudisiumThp2213133[[#This Row],[NIM]],DbsMunaqis[#Data],5)</f>
        <v>#N/A</v>
      </c>
      <c r="D239" s="165" t="e">
        <f>VLOOKUP(VLOOKUP(YudisiumThp2213133[[#This Row],[NIM]],DbsMunaqis[],6),TblJurusan[],2)</f>
        <v>#N/A</v>
      </c>
      <c r="E239" s="165" t="e">
        <f>VLOOKUP(VLOOKUP(YudisiumThp2213133[[#This Row],[NIM]],DbsMunaqis[],7),TblProdi[],2)</f>
        <v>#N/A</v>
      </c>
      <c r="F239" s="175"/>
    </row>
    <row r="240" spans="1:6" ht="15" customHeight="1">
      <c r="A240" s="171">
        <v>234</v>
      </c>
      <c r="B240" s="164" t="s">
        <v>11236</v>
      </c>
      <c r="C240" s="165" t="e">
        <f>VLOOKUP(YudisiumThp2213133[[#This Row],[NIM]],DbsMunaqis[#Data],5)</f>
        <v>#N/A</v>
      </c>
      <c r="D240" s="165" t="e">
        <f>VLOOKUP(VLOOKUP(YudisiumThp2213133[[#This Row],[NIM]],DbsMunaqis[],6),TblJurusan[],2)</f>
        <v>#N/A</v>
      </c>
      <c r="E240" s="165" t="e">
        <f>VLOOKUP(VLOOKUP(YudisiumThp2213133[[#This Row],[NIM]],DbsMunaqis[],7),TblProdi[],2)</f>
        <v>#N/A</v>
      </c>
      <c r="F240" s="175"/>
    </row>
    <row r="241" spans="1:6" ht="15" customHeight="1">
      <c r="A241" s="171">
        <v>235</v>
      </c>
      <c r="B241" s="164" t="s">
        <v>11238</v>
      </c>
      <c r="C241" s="165" t="e">
        <f>VLOOKUP(YudisiumThp2213133[[#This Row],[NIM]],DbsMunaqis[#Data],5)</f>
        <v>#N/A</v>
      </c>
      <c r="D241" s="165" t="e">
        <f>VLOOKUP(VLOOKUP(YudisiumThp2213133[[#This Row],[NIM]],DbsMunaqis[],6),TblJurusan[],2)</f>
        <v>#N/A</v>
      </c>
      <c r="E241" s="165" t="e">
        <f>VLOOKUP(VLOOKUP(YudisiumThp2213133[[#This Row],[NIM]],DbsMunaqis[],7),TblProdi[],2)</f>
        <v>#N/A</v>
      </c>
      <c r="F241" s="175"/>
    </row>
    <row r="242" spans="1:6" ht="15" customHeight="1">
      <c r="A242" s="171">
        <v>236</v>
      </c>
      <c r="B242" s="164" t="s">
        <v>11255</v>
      </c>
      <c r="C242" s="165" t="e">
        <f>VLOOKUP(YudisiumThp2213133[[#This Row],[NIM]],DbsMunaqis[#Data],5)</f>
        <v>#N/A</v>
      </c>
      <c r="D242" s="165" t="e">
        <f>VLOOKUP(VLOOKUP(YudisiumThp2213133[[#This Row],[NIM]],DbsMunaqis[],6),TblJurusan[],2)</f>
        <v>#N/A</v>
      </c>
      <c r="E242" s="165" t="e">
        <f>VLOOKUP(VLOOKUP(YudisiumThp2213133[[#This Row],[NIM]],DbsMunaqis[],7),TblProdi[],2)</f>
        <v>#N/A</v>
      </c>
      <c r="F242" s="175"/>
    </row>
    <row r="243" spans="1:6" ht="15" customHeight="1">
      <c r="A243" s="171">
        <v>237</v>
      </c>
      <c r="B243" s="164" t="s">
        <v>11259</v>
      </c>
      <c r="C243" s="165" t="e">
        <f>VLOOKUP(YudisiumThp2213133[[#This Row],[NIM]],DbsMunaqis[#Data],5)</f>
        <v>#N/A</v>
      </c>
      <c r="D243" s="165" t="e">
        <f>VLOOKUP(VLOOKUP(YudisiumThp2213133[[#This Row],[NIM]],DbsMunaqis[],6),TblJurusan[],2)</f>
        <v>#N/A</v>
      </c>
      <c r="E243" s="165" t="e">
        <f>VLOOKUP(VLOOKUP(YudisiumThp2213133[[#This Row],[NIM]],DbsMunaqis[],7),TblProdi[],2)</f>
        <v>#N/A</v>
      </c>
      <c r="F243" s="175"/>
    </row>
    <row r="244" spans="1:6" ht="15" customHeight="1">
      <c r="A244" s="171">
        <v>238</v>
      </c>
      <c r="B244" s="164" t="s">
        <v>11268</v>
      </c>
      <c r="C244" s="165" t="e">
        <f>VLOOKUP(YudisiumThp2213133[[#This Row],[NIM]],DbsMunaqis[#Data],5)</f>
        <v>#N/A</v>
      </c>
      <c r="D244" s="165" t="e">
        <f>VLOOKUP(VLOOKUP(YudisiumThp2213133[[#This Row],[NIM]],DbsMunaqis[],6),TblJurusan[],2)</f>
        <v>#N/A</v>
      </c>
      <c r="E244" s="165" t="e">
        <f>VLOOKUP(VLOOKUP(YudisiumThp2213133[[#This Row],[NIM]],DbsMunaqis[],7),TblProdi[],2)</f>
        <v>#N/A</v>
      </c>
      <c r="F244" s="175"/>
    </row>
    <row r="245" spans="1:6" ht="15" customHeight="1">
      <c r="A245" s="171">
        <v>239</v>
      </c>
      <c r="B245" s="164" t="s">
        <v>11273</v>
      </c>
      <c r="C245" s="165" t="e">
        <f>VLOOKUP(YudisiumThp2213133[[#This Row],[NIM]],DbsMunaqis[#Data],5)</f>
        <v>#N/A</v>
      </c>
      <c r="D245" s="165" t="e">
        <f>VLOOKUP(VLOOKUP(YudisiumThp2213133[[#This Row],[NIM]],DbsMunaqis[],6),TblJurusan[],2)</f>
        <v>#N/A</v>
      </c>
      <c r="E245" s="165" t="e">
        <f>VLOOKUP(VLOOKUP(YudisiumThp2213133[[#This Row],[NIM]],DbsMunaqis[],7),TblProdi[],2)</f>
        <v>#N/A</v>
      </c>
      <c r="F245" s="175"/>
    </row>
    <row r="246" spans="1:6" ht="15" customHeight="1">
      <c r="A246" s="171">
        <v>240</v>
      </c>
      <c r="B246" s="164" t="s">
        <v>11327</v>
      </c>
      <c r="C246" s="165" t="e">
        <f>VLOOKUP(YudisiumThp2213133[[#This Row],[NIM]],DbsMunaqis[#Data],5)</f>
        <v>#N/A</v>
      </c>
      <c r="D246" s="165" t="e">
        <f>VLOOKUP(VLOOKUP(YudisiumThp2213133[[#This Row],[NIM]],DbsMunaqis[],6),TblJurusan[],2)</f>
        <v>#N/A</v>
      </c>
      <c r="E246" s="165" t="e">
        <f>VLOOKUP(VLOOKUP(YudisiumThp2213133[[#This Row],[NIM]],DbsMunaqis[],7),TblProdi[],2)</f>
        <v>#N/A</v>
      </c>
      <c r="F246" s="175"/>
    </row>
    <row r="247" spans="1:6" ht="15" customHeight="1">
      <c r="A247" s="171">
        <v>241</v>
      </c>
      <c r="B247" s="164" t="s">
        <v>11335</v>
      </c>
      <c r="C247" s="165" t="e">
        <f>VLOOKUP(YudisiumThp2213133[[#This Row],[NIM]],DbsMunaqis[#Data],5)</f>
        <v>#N/A</v>
      </c>
      <c r="D247" s="165" t="e">
        <f>VLOOKUP(VLOOKUP(YudisiumThp2213133[[#This Row],[NIM]],DbsMunaqis[],6),TblJurusan[],2)</f>
        <v>#N/A</v>
      </c>
      <c r="E247" s="165" t="e">
        <f>VLOOKUP(VLOOKUP(YudisiumThp2213133[[#This Row],[NIM]],DbsMunaqis[],7),TblProdi[],2)</f>
        <v>#N/A</v>
      </c>
      <c r="F247" s="175"/>
    </row>
    <row r="248" spans="1:6" ht="15" customHeight="1">
      <c r="A248" s="171">
        <v>242</v>
      </c>
      <c r="B248" s="164" t="s">
        <v>11342</v>
      </c>
      <c r="C248" s="165" t="e">
        <f>VLOOKUP(YudisiumThp2213133[[#This Row],[NIM]],DbsMunaqis[#Data],5)</f>
        <v>#N/A</v>
      </c>
      <c r="D248" s="165" t="e">
        <f>VLOOKUP(VLOOKUP(YudisiumThp2213133[[#This Row],[NIM]],DbsMunaqis[],6),TblJurusan[],2)</f>
        <v>#N/A</v>
      </c>
      <c r="E248" s="165" t="e">
        <f>VLOOKUP(VLOOKUP(YudisiumThp2213133[[#This Row],[NIM]],DbsMunaqis[],7),TblProdi[],2)</f>
        <v>#N/A</v>
      </c>
      <c r="F248" s="176"/>
    </row>
  </sheetData>
  <mergeCells count="4">
    <mergeCell ref="A1:F1"/>
    <mergeCell ref="A2:F2"/>
    <mergeCell ref="A3:F3"/>
    <mergeCell ref="A4:F4"/>
  </mergeCells>
  <pageMargins left="1.1100000000000001" right="0.70866141732283472" top="0.37" bottom="0.67" header="0.35433070866141736" footer="0.31496062992125984"/>
  <pageSetup paperSize="9" scale="84" orientation="portrait" horizontalDpi="4294967293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53"/>
  <sheetViews>
    <sheetView view="pageBreakPreview" topLeftCell="A199" zoomScale="130" zoomScaleNormal="100" zoomScaleSheetLayoutView="130" workbookViewId="0">
      <selection activeCell="J95" sqref="J95"/>
    </sheetView>
  </sheetViews>
  <sheetFormatPr defaultColWidth="9.21875" defaultRowHeight="13.8"/>
  <cols>
    <col min="1" max="1" width="4.5546875" style="40" customWidth="1"/>
    <col min="2" max="2" width="10.44140625" style="40" customWidth="1"/>
    <col min="3" max="3" width="15.21875" style="78" customWidth="1"/>
    <col min="4" max="4" width="12.77734375" style="42" customWidth="1"/>
    <col min="5" max="5" width="15.5546875" style="92" customWidth="1"/>
    <col min="6" max="6" width="4.77734375" style="40" customWidth="1"/>
    <col min="7" max="7" width="11.21875" style="92" customWidth="1"/>
    <col min="8" max="8" width="14.44140625" style="92" customWidth="1"/>
    <col min="9" max="9" width="10.21875" style="40" customWidth="1"/>
    <col min="10" max="16384" width="9.21875" style="40"/>
  </cols>
  <sheetData>
    <row r="1" spans="1:9">
      <c r="B1" s="41"/>
      <c r="F1" s="43"/>
    </row>
    <row r="2" spans="1:9">
      <c r="A2" s="344" t="s">
        <v>9647</v>
      </c>
      <c r="B2" s="344"/>
      <c r="C2" s="344"/>
      <c r="D2" s="344"/>
      <c r="E2" s="344"/>
      <c r="F2" s="344"/>
      <c r="G2" s="344"/>
      <c r="H2" s="344"/>
      <c r="I2" s="344"/>
    </row>
    <row r="3" spans="1:9">
      <c r="A3" s="344" t="s">
        <v>9648</v>
      </c>
      <c r="B3" s="344"/>
      <c r="C3" s="344"/>
      <c r="D3" s="344"/>
      <c r="E3" s="344"/>
      <c r="F3" s="344"/>
      <c r="G3" s="344"/>
      <c r="H3" s="344"/>
      <c r="I3" s="344"/>
    </row>
    <row r="4" spans="1:9">
      <c r="A4" s="344" t="s">
        <v>9649</v>
      </c>
      <c r="B4" s="344"/>
      <c r="C4" s="344"/>
      <c r="D4" s="344"/>
      <c r="E4" s="344"/>
      <c r="F4" s="344"/>
      <c r="G4" s="344"/>
      <c r="H4" s="344"/>
      <c r="I4" s="344"/>
    </row>
    <row r="5" spans="1:9">
      <c r="A5" s="344" t="s">
        <v>9650</v>
      </c>
      <c r="B5" s="344"/>
      <c r="C5" s="344"/>
      <c r="D5" s="344"/>
      <c r="E5" s="344"/>
      <c r="F5" s="344"/>
      <c r="G5" s="344"/>
      <c r="H5" s="344"/>
      <c r="I5" s="344"/>
    </row>
    <row r="6" spans="1:9">
      <c r="A6" s="44"/>
      <c r="B6" s="45"/>
      <c r="C6" s="79"/>
      <c r="D6" s="46"/>
      <c r="E6" s="138"/>
      <c r="F6" s="47"/>
      <c r="G6" s="138"/>
      <c r="H6" s="138"/>
    </row>
    <row r="7" spans="1:9" ht="15" customHeight="1">
      <c r="A7" s="48" t="s">
        <v>9756</v>
      </c>
      <c r="B7" s="48"/>
      <c r="C7" s="80"/>
      <c r="D7" s="49"/>
      <c r="F7" s="137"/>
      <c r="G7" s="137"/>
      <c r="H7" s="137"/>
    </row>
    <row r="8" spans="1:9">
      <c r="A8" s="28"/>
      <c r="B8" s="27"/>
      <c r="C8" s="79"/>
      <c r="D8" s="46"/>
      <c r="E8" s="138"/>
      <c r="F8" s="47"/>
      <c r="G8" s="138"/>
      <c r="H8" s="138"/>
    </row>
    <row r="9" spans="1:9" ht="27.6">
      <c r="A9" s="168" t="s">
        <v>0</v>
      </c>
      <c r="B9" s="169" t="s">
        <v>9553</v>
      </c>
      <c r="C9" s="170" t="s">
        <v>9651</v>
      </c>
      <c r="D9" s="99" t="s">
        <v>9757</v>
      </c>
      <c r="E9" s="170" t="s">
        <v>9758</v>
      </c>
      <c r="F9" s="99" t="s">
        <v>9559</v>
      </c>
      <c r="G9" s="170" t="s">
        <v>9759</v>
      </c>
      <c r="H9" s="173" t="s">
        <v>14920</v>
      </c>
      <c r="I9" s="173" t="s">
        <v>9892</v>
      </c>
    </row>
    <row r="10" spans="1:9" ht="30" customHeight="1">
      <c r="A10" s="171">
        <v>1</v>
      </c>
      <c r="B10" s="164" t="s">
        <v>4145</v>
      </c>
      <c r="C10" s="165" t="e">
        <f>VLOOKUP(YudisiumThp22131[[#This Row],[NIM]],DbsMunaqis[#Data],5)</f>
        <v>#N/A</v>
      </c>
      <c r="D10" s="165" t="e">
        <f>VLOOKUP(VLOOKUP(YudisiumThp22131[[#This Row],[NIM]],DbsMunaqis[],6),TblJurusan[],2)</f>
        <v>#N/A</v>
      </c>
      <c r="E10" s="165" t="e">
        <f>VLOOKUP(VLOOKUP(YudisiumThp22131[[#This Row],[NIM]],DbsMunaqis[],7),TblProdi[],2)</f>
        <v>#N/A</v>
      </c>
      <c r="F10" s="166" t="e">
        <f>VLOOKUP(YudisiumThp22131[[#This Row],[NIM]],DbsMunaqis[#Data],14)</f>
        <v>#N/A</v>
      </c>
      <c r="G10" s="165" t="e">
        <f>VLOOKUP(YudisiumThp22131[[#This Row],[NIM]],DbsMunaqis[#Data],15)</f>
        <v>#N/A</v>
      </c>
      <c r="H10" s="174" t="e">
        <f>VLOOKUP(YudisiumThp22131[[#This Row],[NIM]],DbsMunaqis[#Data],17)</f>
        <v>#N/A</v>
      </c>
      <c r="I10" s="172">
        <v>41960</v>
      </c>
    </row>
    <row r="11" spans="1:9" ht="30" customHeight="1">
      <c r="A11" s="171">
        <v>2</v>
      </c>
      <c r="B11" s="164" t="s">
        <v>4309</v>
      </c>
      <c r="C11" s="165" t="e">
        <f>VLOOKUP(YudisiumThp22131[[#This Row],[NIM]],DbsMunaqis[#Data],5)</f>
        <v>#N/A</v>
      </c>
      <c r="D11" s="165" t="e">
        <f>VLOOKUP(VLOOKUP(YudisiumThp22131[[#This Row],[NIM]],DbsMunaqis[],6),TblJurusan[],2)</f>
        <v>#N/A</v>
      </c>
      <c r="E11" s="165" t="e">
        <f>VLOOKUP(VLOOKUP(YudisiumThp22131[[#This Row],[NIM]],DbsMunaqis[],7),TblProdi[],2)</f>
        <v>#N/A</v>
      </c>
      <c r="F11" s="166" t="e">
        <f>VLOOKUP(YudisiumThp22131[[#This Row],[NIM]],DbsMunaqis[#Data],14)</f>
        <v>#N/A</v>
      </c>
      <c r="G11" s="165" t="e">
        <f>VLOOKUP(YudisiumThp22131[[#This Row],[NIM]],DbsMunaqis[#Data],15)</f>
        <v>#N/A</v>
      </c>
      <c r="H11" s="174" t="e">
        <f>VLOOKUP(YudisiumThp22131[[#This Row],[NIM]],DbsMunaqis[#Data],17)</f>
        <v>#N/A</v>
      </c>
      <c r="I11" s="172">
        <v>42082</v>
      </c>
    </row>
    <row r="12" spans="1:9" ht="30" customHeight="1">
      <c r="A12" s="171">
        <v>3</v>
      </c>
      <c r="B12" s="164" t="s">
        <v>5356</v>
      </c>
      <c r="C12" s="165" t="e">
        <f>VLOOKUP(YudisiumThp22131[[#This Row],[NIM]],DbsMunaqis[#Data],5)</f>
        <v>#N/A</v>
      </c>
      <c r="D12" s="165" t="e">
        <f>VLOOKUP(VLOOKUP(YudisiumThp22131[[#This Row],[NIM]],DbsMunaqis[],6),TblJurusan[],2)</f>
        <v>#N/A</v>
      </c>
      <c r="E12" s="165" t="e">
        <f>VLOOKUP(VLOOKUP(YudisiumThp22131[[#This Row],[NIM]],DbsMunaqis[],7),TblProdi[],2)</f>
        <v>#N/A</v>
      </c>
      <c r="F12" s="166" t="e">
        <f>VLOOKUP(YudisiumThp22131[[#This Row],[NIM]],DbsMunaqis[#Data],14)</f>
        <v>#N/A</v>
      </c>
      <c r="G12" s="165" t="e">
        <f>VLOOKUP(YudisiumThp22131[[#This Row],[NIM]],DbsMunaqis[#Data],15)</f>
        <v>#N/A</v>
      </c>
      <c r="H12" s="174" t="e">
        <f>VLOOKUP(YudisiumThp22131[[#This Row],[NIM]],DbsMunaqis[#Data],17)</f>
        <v>#N/A</v>
      </c>
      <c r="I12" s="172">
        <v>41960</v>
      </c>
    </row>
    <row r="13" spans="1:9" ht="30" customHeight="1">
      <c r="A13" s="171">
        <v>4</v>
      </c>
      <c r="B13" s="164" t="s">
        <v>5503</v>
      </c>
      <c r="C13" s="165" t="e">
        <f>VLOOKUP(YudisiumThp22131[[#This Row],[NIM]],DbsMunaqis[#Data],5)</f>
        <v>#N/A</v>
      </c>
      <c r="D13" s="165" t="e">
        <f>VLOOKUP(VLOOKUP(YudisiumThp22131[[#This Row],[NIM]],DbsMunaqis[],6),TblJurusan[],2)</f>
        <v>#N/A</v>
      </c>
      <c r="E13" s="165" t="e">
        <f>VLOOKUP(VLOOKUP(YudisiumThp22131[[#This Row],[NIM]],DbsMunaqis[],7),TblProdi[],2)</f>
        <v>#N/A</v>
      </c>
      <c r="F13" s="166" t="e">
        <f>VLOOKUP(YudisiumThp22131[[#This Row],[NIM]],DbsMunaqis[#Data],14)</f>
        <v>#N/A</v>
      </c>
      <c r="G13" s="165" t="e">
        <f>VLOOKUP(YudisiumThp22131[[#This Row],[NIM]],DbsMunaqis[#Data],15)</f>
        <v>#N/A</v>
      </c>
      <c r="H13" s="174" t="e">
        <f>VLOOKUP(YudisiumThp22131[[#This Row],[NIM]],DbsMunaqis[#Data],17)</f>
        <v>#N/A</v>
      </c>
      <c r="I13" s="172">
        <v>42082</v>
      </c>
    </row>
    <row r="14" spans="1:9" ht="30" customHeight="1">
      <c r="A14" s="171">
        <v>5</v>
      </c>
      <c r="B14" s="164" t="s">
        <v>6134</v>
      </c>
      <c r="C14" s="165" t="e">
        <f>VLOOKUP(YudisiumThp22131[[#This Row],[NIM]],DbsMunaqis[#Data],5)</f>
        <v>#N/A</v>
      </c>
      <c r="D14" s="165" t="e">
        <f>VLOOKUP(VLOOKUP(YudisiumThp22131[[#This Row],[NIM]],DbsMunaqis[],6),TblJurusan[],2)</f>
        <v>#N/A</v>
      </c>
      <c r="E14" s="165" t="e">
        <f>VLOOKUP(VLOOKUP(YudisiumThp22131[[#This Row],[NIM]],DbsMunaqis[],7),TblProdi[],2)</f>
        <v>#N/A</v>
      </c>
      <c r="F14" s="166" t="e">
        <f>VLOOKUP(YudisiumThp22131[[#This Row],[NIM]],DbsMunaqis[#Data],14)</f>
        <v>#N/A</v>
      </c>
      <c r="G14" s="165" t="e">
        <f>VLOOKUP(YudisiumThp22131[[#This Row],[NIM]],DbsMunaqis[#Data],15)</f>
        <v>#N/A</v>
      </c>
      <c r="H14" s="174" t="e">
        <f>VLOOKUP(YudisiumThp22131[[#This Row],[NIM]],DbsMunaqis[#Data],17)</f>
        <v>#N/A</v>
      </c>
      <c r="I14" s="172">
        <v>42082</v>
      </c>
    </row>
    <row r="15" spans="1:9" ht="30" customHeight="1">
      <c r="A15" s="171">
        <v>6</v>
      </c>
      <c r="B15" s="164" t="s">
        <v>6141</v>
      </c>
      <c r="C15" s="165" t="e">
        <f>VLOOKUP(YudisiumThp22131[[#This Row],[NIM]],DbsMunaqis[#Data],5)</f>
        <v>#N/A</v>
      </c>
      <c r="D15" s="165" t="e">
        <f>VLOOKUP(VLOOKUP(YudisiumThp22131[[#This Row],[NIM]],DbsMunaqis[],6),TblJurusan[],2)</f>
        <v>#N/A</v>
      </c>
      <c r="E15" s="165" t="e">
        <f>VLOOKUP(VLOOKUP(YudisiumThp22131[[#This Row],[NIM]],DbsMunaqis[],7),TblProdi[],2)</f>
        <v>#N/A</v>
      </c>
      <c r="F15" s="166" t="e">
        <f>VLOOKUP(YudisiumThp22131[[#This Row],[NIM]],DbsMunaqis[#Data],14)</f>
        <v>#N/A</v>
      </c>
      <c r="G15" s="165" t="e">
        <f>VLOOKUP(YudisiumThp22131[[#This Row],[NIM]],DbsMunaqis[#Data],15)</f>
        <v>#N/A</v>
      </c>
      <c r="H15" s="174" t="e">
        <f>VLOOKUP(YudisiumThp22131[[#This Row],[NIM]],DbsMunaqis[#Data],17)</f>
        <v>#N/A</v>
      </c>
      <c r="I15" s="172">
        <v>42082</v>
      </c>
    </row>
    <row r="16" spans="1:9" ht="30" customHeight="1">
      <c r="A16" s="171">
        <v>7</v>
      </c>
      <c r="B16" s="164" t="s">
        <v>6231</v>
      </c>
      <c r="C16" s="165" t="e">
        <f>VLOOKUP(YudisiumThp22131[[#This Row],[NIM]],DbsMunaqis[#Data],5)</f>
        <v>#N/A</v>
      </c>
      <c r="D16" s="165" t="e">
        <f>VLOOKUP(VLOOKUP(YudisiumThp22131[[#This Row],[NIM]],DbsMunaqis[],6),TblJurusan[],2)</f>
        <v>#N/A</v>
      </c>
      <c r="E16" s="165" t="e">
        <f>VLOOKUP(VLOOKUP(YudisiumThp22131[[#This Row],[NIM]],DbsMunaqis[],7),TblProdi[],2)</f>
        <v>#N/A</v>
      </c>
      <c r="F16" s="166" t="e">
        <f>VLOOKUP(YudisiumThp22131[[#This Row],[NIM]],DbsMunaqis[#Data],14)</f>
        <v>#N/A</v>
      </c>
      <c r="G16" s="165" t="e">
        <f>VLOOKUP(YudisiumThp22131[[#This Row],[NIM]],DbsMunaqis[#Data],15)</f>
        <v>#N/A</v>
      </c>
      <c r="H16" s="174" t="e">
        <f>VLOOKUP(YudisiumThp22131[[#This Row],[NIM]],DbsMunaqis[#Data],17)</f>
        <v>#N/A</v>
      </c>
      <c r="I16" s="172">
        <v>42082</v>
      </c>
    </row>
    <row r="17" spans="1:9" ht="30" customHeight="1">
      <c r="A17" s="171">
        <v>8</v>
      </c>
      <c r="B17" s="164" t="s">
        <v>6794</v>
      </c>
      <c r="C17" s="165" t="e">
        <f>VLOOKUP(YudisiumThp22131[[#This Row],[NIM]],DbsMunaqis[#Data],5)</f>
        <v>#N/A</v>
      </c>
      <c r="D17" s="165" t="e">
        <f>VLOOKUP(VLOOKUP(YudisiumThp22131[[#This Row],[NIM]],DbsMunaqis[],6),TblJurusan[],2)</f>
        <v>#N/A</v>
      </c>
      <c r="E17" s="165" t="e">
        <f>VLOOKUP(VLOOKUP(YudisiumThp22131[[#This Row],[NIM]],DbsMunaqis[],7),TblProdi[],2)</f>
        <v>#N/A</v>
      </c>
      <c r="F17" s="166" t="e">
        <f>VLOOKUP(YudisiumThp22131[[#This Row],[NIM]],DbsMunaqis[#Data],14)</f>
        <v>#N/A</v>
      </c>
      <c r="G17" s="165" t="e">
        <f>VLOOKUP(YudisiumThp22131[[#This Row],[NIM]],DbsMunaqis[#Data],15)</f>
        <v>#N/A</v>
      </c>
      <c r="H17" s="174" t="e">
        <f>VLOOKUP(YudisiumThp22131[[#This Row],[NIM]],DbsMunaqis[#Data],17)</f>
        <v>#N/A</v>
      </c>
      <c r="I17" s="172">
        <v>41960</v>
      </c>
    </row>
    <row r="18" spans="1:9" ht="30" customHeight="1">
      <c r="A18" s="171">
        <v>9</v>
      </c>
      <c r="B18" s="164" t="s">
        <v>7224</v>
      </c>
      <c r="C18" s="165" t="e">
        <f>VLOOKUP(YudisiumThp22131[[#This Row],[NIM]],DbsMunaqis[#Data],5)</f>
        <v>#N/A</v>
      </c>
      <c r="D18" s="165" t="e">
        <f>VLOOKUP(VLOOKUP(YudisiumThp22131[[#This Row],[NIM]],DbsMunaqis[],6),TblJurusan[],2)</f>
        <v>#N/A</v>
      </c>
      <c r="E18" s="165" t="e">
        <f>VLOOKUP(VLOOKUP(YudisiumThp22131[[#This Row],[NIM]],DbsMunaqis[],7),TblProdi[],2)</f>
        <v>#N/A</v>
      </c>
      <c r="F18" s="166" t="e">
        <f>VLOOKUP(YudisiumThp22131[[#This Row],[NIM]],DbsMunaqis[#Data],14)</f>
        <v>#N/A</v>
      </c>
      <c r="G18" s="165" t="e">
        <f>VLOOKUP(YudisiumThp22131[[#This Row],[NIM]],DbsMunaqis[#Data],15)</f>
        <v>#N/A</v>
      </c>
      <c r="H18" s="174" t="e">
        <f>VLOOKUP(YudisiumThp22131[[#This Row],[NIM]],DbsMunaqis[#Data],17)</f>
        <v>#N/A</v>
      </c>
      <c r="I18" s="172">
        <v>42082</v>
      </c>
    </row>
    <row r="19" spans="1:9" ht="30" customHeight="1">
      <c r="A19" s="171">
        <v>10</v>
      </c>
      <c r="B19" s="164" t="s">
        <v>7405</v>
      </c>
      <c r="C19" s="165" t="e">
        <f>VLOOKUP(YudisiumThp22131[[#This Row],[NIM]],DbsMunaqis[#Data],5)</f>
        <v>#N/A</v>
      </c>
      <c r="D19" s="165" t="e">
        <f>VLOOKUP(VLOOKUP(YudisiumThp22131[[#This Row],[NIM]],DbsMunaqis[],6),TblJurusan[],2)</f>
        <v>#N/A</v>
      </c>
      <c r="E19" s="165" t="e">
        <f>VLOOKUP(VLOOKUP(YudisiumThp22131[[#This Row],[NIM]],DbsMunaqis[],7),TblProdi[],2)</f>
        <v>#N/A</v>
      </c>
      <c r="F19" s="166" t="e">
        <f>VLOOKUP(YudisiumThp22131[[#This Row],[NIM]],DbsMunaqis[#Data],14)</f>
        <v>#N/A</v>
      </c>
      <c r="G19" s="165" t="e">
        <f>VLOOKUP(YudisiumThp22131[[#This Row],[NIM]],DbsMunaqis[#Data],15)</f>
        <v>#N/A</v>
      </c>
      <c r="H19" s="174" t="e">
        <f>VLOOKUP(YudisiumThp22131[[#This Row],[NIM]],DbsMunaqis[#Data],17)</f>
        <v>#N/A</v>
      </c>
      <c r="I19" s="172">
        <v>42082</v>
      </c>
    </row>
    <row r="20" spans="1:9" ht="30" customHeight="1">
      <c r="A20" s="171">
        <v>11</v>
      </c>
      <c r="B20" s="164" t="s">
        <v>7433</v>
      </c>
      <c r="C20" s="165" t="e">
        <f>VLOOKUP(YudisiumThp22131[[#This Row],[NIM]],DbsMunaqis[#Data],5)</f>
        <v>#N/A</v>
      </c>
      <c r="D20" s="165" t="e">
        <f>VLOOKUP(VLOOKUP(YudisiumThp22131[[#This Row],[NIM]],DbsMunaqis[],6),TblJurusan[],2)</f>
        <v>#N/A</v>
      </c>
      <c r="E20" s="165" t="e">
        <f>VLOOKUP(VLOOKUP(YudisiumThp22131[[#This Row],[NIM]],DbsMunaqis[],7),TblProdi[],2)</f>
        <v>#N/A</v>
      </c>
      <c r="F20" s="166" t="e">
        <f>VLOOKUP(YudisiumThp22131[[#This Row],[NIM]],DbsMunaqis[#Data],14)</f>
        <v>#N/A</v>
      </c>
      <c r="G20" s="165" t="e">
        <f>VLOOKUP(YudisiumThp22131[[#This Row],[NIM]],DbsMunaqis[#Data],15)</f>
        <v>#N/A</v>
      </c>
      <c r="H20" s="174" t="e">
        <f>VLOOKUP(YudisiumThp22131[[#This Row],[NIM]],DbsMunaqis[#Data],17)</f>
        <v>#N/A</v>
      </c>
      <c r="I20" s="172">
        <v>42082</v>
      </c>
    </row>
    <row r="21" spans="1:9" ht="30" customHeight="1">
      <c r="A21" s="171">
        <v>12</v>
      </c>
      <c r="B21" s="164" t="s">
        <v>7465</v>
      </c>
      <c r="C21" s="165" t="e">
        <f>VLOOKUP(YudisiumThp22131[[#This Row],[NIM]],DbsMunaqis[#Data],5)</f>
        <v>#N/A</v>
      </c>
      <c r="D21" s="165" t="e">
        <f>VLOOKUP(VLOOKUP(YudisiumThp22131[[#This Row],[NIM]],DbsMunaqis[],6),TblJurusan[],2)</f>
        <v>#N/A</v>
      </c>
      <c r="E21" s="165" t="e">
        <f>VLOOKUP(VLOOKUP(YudisiumThp22131[[#This Row],[NIM]],DbsMunaqis[],7),TblProdi[],2)</f>
        <v>#N/A</v>
      </c>
      <c r="F21" s="166" t="e">
        <f>VLOOKUP(YudisiumThp22131[[#This Row],[NIM]],DbsMunaqis[#Data],14)</f>
        <v>#N/A</v>
      </c>
      <c r="G21" s="165" t="e">
        <f>VLOOKUP(YudisiumThp22131[[#This Row],[NIM]],DbsMunaqis[#Data],15)</f>
        <v>#N/A</v>
      </c>
      <c r="H21" s="174" t="e">
        <f>VLOOKUP(YudisiumThp22131[[#This Row],[NIM]],DbsMunaqis[#Data],17)</f>
        <v>#N/A</v>
      </c>
      <c r="I21" s="172">
        <v>42082</v>
      </c>
    </row>
    <row r="22" spans="1:9" ht="30" customHeight="1">
      <c r="A22" s="171">
        <v>13</v>
      </c>
      <c r="B22" s="164" t="s">
        <v>7470</v>
      </c>
      <c r="C22" s="165" t="e">
        <f>VLOOKUP(YudisiumThp22131[[#This Row],[NIM]],DbsMunaqis[#Data],5)</f>
        <v>#N/A</v>
      </c>
      <c r="D22" s="165" t="e">
        <f>VLOOKUP(VLOOKUP(YudisiumThp22131[[#This Row],[NIM]],DbsMunaqis[],6),TblJurusan[],2)</f>
        <v>#N/A</v>
      </c>
      <c r="E22" s="165" t="e">
        <f>VLOOKUP(VLOOKUP(YudisiumThp22131[[#This Row],[NIM]],DbsMunaqis[],7),TblProdi[],2)</f>
        <v>#N/A</v>
      </c>
      <c r="F22" s="166" t="e">
        <f>VLOOKUP(YudisiumThp22131[[#This Row],[NIM]],DbsMunaqis[#Data],14)</f>
        <v>#N/A</v>
      </c>
      <c r="G22" s="165" t="e">
        <f>VLOOKUP(YudisiumThp22131[[#This Row],[NIM]],DbsMunaqis[#Data],15)</f>
        <v>#N/A</v>
      </c>
      <c r="H22" s="174" t="e">
        <f>VLOOKUP(YudisiumThp22131[[#This Row],[NIM]],DbsMunaqis[#Data],17)</f>
        <v>#N/A</v>
      </c>
      <c r="I22" s="172">
        <v>42082</v>
      </c>
    </row>
    <row r="23" spans="1:9" ht="30" customHeight="1">
      <c r="A23" s="171">
        <v>14</v>
      </c>
      <c r="B23" s="164" t="s">
        <v>7480</v>
      </c>
      <c r="C23" s="165" t="e">
        <f>VLOOKUP(YudisiumThp22131[[#This Row],[NIM]],DbsMunaqis[#Data],5)</f>
        <v>#N/A</v>
      </c>
      <c r="D23" s="165" t="e">
        <f>VLOOKUP(VLOOKUP(YudisiumThp22131[[#This Row],[NIM]],DbsMunaqis[],6),TblJurusan[],2)</f>
        <v>#N/A</v>
      </c>
      <c r="E23" s="165" t="e">
        <f>VLOOKUP(VLOOKUP(YudisiumThp22131[[#This Row],[NIM]],DbsMunaqis[],7),TblProdi[],2)</f>
        <v>#N/A</v>
      </c>
      <c r="F23" s="166" t="e">
        <f>VLOOKUP(YudisiumThp22131[[#This Row],[NIM]],DbsMunaqis[#Data],14)</f>
        <v>#N/A</v>
      </c>
      <c r="G23" s="165" t="e">
        <f>VLOOKUP(YudisiumThp22131[[#This Row],[NIM]],DbsMunaqis[#Data],15)</f>
        <v>#N/A</v>
      </c>
      <c r="H23" s="174" t="e">
        <f>VLOOKUP(YudisiumThp22131[[#This Row],[NIM]],DbsMunaqis[#Data],17)</f>
        <v>#N/A</v>
      </c>
      <c r="I23" s="172">
        <v>42082</v>
      </c>
    </row>
    <row r="24" spans="1:9" ht="30" customHeight="1">
      <c r="A24" s="171">
        <v>15</v>
      </c>
      <c r="B24" s="164" t="s">
        <v>7522</v>
      </c>
      <c r="C24" s="165" t="e">
        <f>VLOOKUP(YudisiumThp22131[[#This Row],[NIM]],DbsMunaqis[#Data],5)</f>
        <v>#N/A</v>
      </c>
      <c r="D24" s="165" t="e">
        <f>VLOOKUP(VLOOKUP(YudisiumThp22131[[#This Row],[NIM]],DbsMunaqis[],6),TblJurusan[],2)</f>
        <v>#N/A</v>
      </c>
      <c r="E24" s="165" t="e">
        <f>VLOOKUP(VLOOKUP(YudisiumThp22131[[#This Row],[NIM]],DbsMunaqis[],7),TblProdi[],2)</f>
        <v>#N/A</v>
      </c>
      <c r="F24" s="166" t="e">
        <f>VLOOKUP(YudisiumThp22131[[#This Row],[NIM]],DbsMunaqis[#Data],14)</f>
        <v>#N/A</v>
      </c>
      <c r="G24" s="165" t="e">
        <f>VLOOKUP(YudisiumThp22131[[#This Row],[NIM]],DbsMunaqis[#Data],15)</f>
        <v>#N/A</v>
      </c>
      <c r="H24" s="174" t="e">
        <f>VLOOKUP(YudisiumThp22131[[#This Row],[NIM]],DbsMunaqis[#Data],17)</f>
        <v>#N/A</v>
      </c>
      <c r="I24" s="172">
        <v>42082</v>
      </c>
    </row>
    <row r="25" spans="1:9" ht="30" customHeight="1">
      <c r="A25" s="171">
        <v>16</v>
      </c>
      <c r="B25" s="167" t="s">
        <v>7543</v>
      </c>
      <c r="C25" s="165" t="e">
        <f>VLOOKUP(YudisiumThp22131[[#This Row],[NIM]],DbsMunaqis[#Data],5)</f>
        <v>#N/A</v>
      </c>
      <c r="D25" s="165" t="e">
        <f>VLOOKUP(VLOOKUP(YudisiumThp22131[[#This Row],[NIM]],DbsMunaqis[],6),TblJurusan[],2)</f>
        <v>#N/A</v>
      </c>
      <c r="E25" s="165" t="e">
        <f>VLOOKUP(VLOOKUP(YudisiumThp22131[[#This Row],[NIM]],DbsMunaqis[],7),TblProdi[],2)</f>
        <v>#N/A</v>
      </c>
      <c r="F25" s="166" t="e">
        <f>VLOOKUP(YudisiumThp22131[[#This Row],[NIM]],DbsMunaqis[#Data],14)</f>
        <v>#N/A</v>
      </c>
      <c r="G25" s="165" t="e">
        <f>VLOOKUP(YudisiumThp22131[[#This Row],[NIM]],DbsMunaqis[#Data],15)</f>
        <v>#N/A</v>
      </c>
      <c r="H25" s="174" t="e">
        <f>VLOOKUP(YudisiumThp22131[[#This Row],[NIM]],DbsMunaqis[#Data],17)</f>
        <v>#N/A</v>
      </c>
      <c r="I25" s="172">
        <v>41960</v>
      </c>
    </row>
    <row r="26" spans="1:9" ht="30" customHeight="1">
      <c r="A26" s="171">
        <v>17</v>
      </c>
      <c r="B26" s="164" t="s">
        <v>7667</v>
      </c>
      <c r="C26" s="165" t="e">
        <f>VLOOKUP(YudisiumThp22131[[#This Row],[NIM]],DbsMunaqis[#Data],5)</f>
        <v>#N/A</v>
      </c>
      <c r="D26" s="165" t="e">
        <f>VLOOKUP(VLOOKUP(YudisiumThp22131[[#This Row],[NIM]],DbsMunaqis[],6),TblJurusan[],2)</f>
        <v>#N/A</v>
      </c>
      <c r="E26" s="165" t="e">
        <f>VLOOKUP(VLOOKUP(YudisiumThp22131[[#This Row],[NIM]],DbsMunaqis[],7),TblProdi[],2)</f>
        <v>#N/A</v>
      </c>
      <c r="F26" s="166" t="e">
        <f>VLOOKUP(YudisiumThp22131[[#This Row],[NIM]],DbsMunaqis[#Data],14)</f>
        <v>#N/A</v>
      </c>
      <c r="G26" s="165" t="e">
        <f>VLOOKUP(YudisiumThp22131[[#This Row],[NIM]],DbsMunaqis[#Data],15)</f>
        <v>#N/A</v>
      </c>
      <c r="H26" s="174" t="e">
        <f>VLOOKUP(YudisiumThp22131[[#This Row],[NIM]],DbsMunaqis[#Data],17)</f>
        <v>#N/A</v>
      </c>
      <c r="I26" s="172">
        <v>42082</v>
      </c>
    </row>
    <row r="27" spans="1:9" ht="30" customHeight="1">
      <c r="A27" s="171">
        <v>18</v>
      </c>
      <c r="B27" s="164" t="s">
        <v>7721</v>
      </c>
      <c r="C27" s="165" t="e">
        <f>VLOOKUP(YudisiumThp22131[[#This Row],[NIM]],DbsMunaqis[#Data],5)</f>
        <v>#N/A</v>
      </c>
      <c r="D27" s="165" t="e">
        <f>VLOOKUP(VLOOKUP(YudisiumThp22131[[#This Row],[NIM]],DbsMunaqis[],6),TblJurusan[],2)</f>
        <v>#N/A</v>
      </c>
      <c r="E27" s="165" t="e">
        <f>VLOOKUP(VLOOKUP(YudisiumThp22131[[#This Row],[NIM]],DbsMunaqis[],7),TblProdi[],2)</f>
        <v>#N/A</v>
      </c>
      <c r="F27" s="166" t="e">
        <f>VLOOKUP(YudisiumThp22131[[#This Row],[NIM]],DbsMunaqis[#Data],14)</f>
        <v>#N/A</v>
      </c>
      <c r="G27" s="165" t="e">
        <f>VLOOKUP(YudisiumThp22131[[#This Row],[NIM]],DbsMunaqis[#Data],15)</f>
        <v>#N/A</v>
      </c>
      <c r="H27" s="174" t="e">
        <f>VLOOKUP(YudisiumThp22131[[#This Row],[NIM]],DbsMunaqis[#Data],17)</f>
        <v>#N/A</v>
      </c>
      <c r="I27" s="172">
        <v>42040</v>
      </c>
    </row>
    <row r="28" spans="1:9" ht="30" customHeight="1">
      <c r="A28" s="171">
        <v>19</v>
      </c>
      <c r="B28" s="164" t="s">
        <v>7826</v>
      </c>
      <c r="C28" s="165" t="e">
        <f>VLOOKUP(YudisiumThp22131[[#This Row],[NIM]],DbsMunaqis[#Data],5)</f>
        <v>#N/A</v>
      </c>
      <c r="D28" s="165" t="e">
        <f>VLOOKUP(VLOOKUP(YudisiumThp22131[[#This Row],[NIM]],DbsMunaqis[],6),TblJurusan[],2)</f>
        <v>#N/A</v>
      </c>
      <c r="E28" s="165" t="e">
        <f>VLOOKUP(VLOOKUP(YudisiumThp22131[[#This Row],[NIM]],DbsMunaqis[],7),TblProdi[],2)</f>
        <v>#N/A</v>
      </c>
      <c r="F28" s="166" t="e">
        <f>VLOOKUP(YudisiumThp22131[[#This Row],[NIM]],DbsMunaqis[#Data],14)</f>
        <v>#N/A</v>
      </c>
      <c r="G28" s="165" t="e">
        <f>VLOOKUP(YudisiumThp22131[[#This Row],[NIM]],DbsMunaqis[#Data],15)</f>
        <v>#N/A</v>
      </c>
      <c r="H28" s="174" t="e">
        <f>VLOOKUP(YudisiumThp22131[[#This Row],[NIM]],DbsMunaqis[#Data],17)</f>
        <v>#N/A</v>
      </c>
      <c r="I28" s="172">
        <v>42040</v>
      </c>
    </row>
    <row r="29" spans="1:9" ht="30" customHeight="1">
      <c r="A29" s="171">
        <v>20</v>
      </c>
      <c r="B29" s="164" t="s">
        <v>7829</v>
      </c>
      <c r="C29" s="165" t="e">
        <f>VLOOKUP(YudisiumThp22131[[#This Row],[NIM]],DbsMunaqis[#Data],5)</f>
        <v>#N/A</v>
      </c>
      <c r="D29" s="165" t="e">
        <f>VLOOKUP(VLOOKUP(YudisiumThp22131[[#This Row],[NIM]],DbsMunaqis[],6),TblJurusan[],2)</f>
        <v>#N/A</v>
      </c>
      <c r="E29" s="165" t="e">
        <f>VLOOKUP(VLOOKUP(YudisiumThp22131[[#This Row],[NIM]],DbsMunaqis[],7),TblProdi[],2)</f>
        <v>#N/A</v>
      </c>
      <c r="F29" s="166" t="e">
        <f>VLOOKUP(YudisiumThp22131[[#This Row],[NIM]],DbsMunaqis[#Data],14)</f>
        <v>#N/A</v>
      </c>
      <c r="G29" s="165" t="e">
        <f>VLOOKUP(YudisiumThp22131[[#This Row],[NIM]],DbsMunaqis[#Data],15)</f>
        <v>#N/A</v>
      </c>
      <c r="H29" s="174" t="e">
        <f>VLOOKUP(YudisiumThp22131[[#This Row],[NIM]],DbsMunaqis[#Data],17)</f>
        <v>#N/A</v>
      </c>
      <c r="I29" s="172">
        <v>42082</v>
      </c>
    </row>
    <row r="30" spans="1:9" ht="30" customHeight="1">
      <c r="A30" s="171">
        <v>21</v>
      </c>
      <c r="B30" s="164" t="s">
        <v>7958</v>
      </c>
      <c r="C30" s="165" t="e">
        <f>VLOOKUP(YudisiumThp22131[[#This Row],[NIM]],DbsMunaqis[#Data],5)</f>
        <v>#N/A</v>
      </c>
      <c r="D30" s="165" t="e">
        <f>VLOOKUP(VLOOKUP(YudisiumThp22131[[#This Row],[NIM]],DbsMunaqis[],6),TblJurusan[],2)</f>
        <v>#N/A</v>
      </c>
      <c r="E30" s="165" t="e">
        <f>VLOOKUP(VLOOKUP(YudisiumThp22131[[#This Row],[NIM]],DbsMunaqis[],7),TblProdi[],2)</f>
        <v>#N/A</v>
      </c>
      <c r="F30" s="166" t="e">
        <f>VLOOKUP(YudisiumThp22131[[#This Row],[NIM]],DbsMunaqis[#Data],14)</f>
        <v>#N/A</v>
      </c>
      <c r="G30" s="165" t="e">
        <f>VLOOKUP(YudisiumThp22131[[#This Row],[NIM]],DbsMunaqis[#Data],15)</f>
        <v>#N/A</v>
      </c>
      <c r="H30" s="174" t="e">
        <f>VLOOKUP(YudisiumThp22131[[#This Row],[NIM]],DbsMunaqis[#Data],17)</f>
        <v>#N/A</v>
      </c>
      <c r="I30" s="172">
        <v>42082</v>
      </c>
    </row>
    <row r="31" spans="1:9" ht="30" customHeight="1">
      <c r="A31" s="171">
        <v>22</v>
      </c>
      <c r="B31" s="164" t="s">
        <v>8116</v>
      </c>
      <c r="C31" s="165" t="e">
        <f>VLOOKUP(YudisiumThp22131[[#This Row],[NIM]],DbsMunaqis[#Data],5)</f>
        <v>#N/A</v>
      </c>
      <c r="D31" s="165" t="e">
        <f>VLOOKUP(VLOOKUP(YudisiumThp22131[[#This Row],[NIM]],DbsMunaqis[],6),TblJurusan[],2)</f>
        <v>#N/A</v>
      </c>
      <c r="E31" s="165" t="e">
        <f>VLOOKUP(VLOOKUP(YudisiumThp22131[[#This Row],[NIM]],DbsMunaqis[],7),TblProdi[],2)</f>
        <v>#N/A</v>
      </c>
      <c r="F31" s="166" t="e">
        <f>VLOOKUP(YudisiumThp22131[[#This Row],[NIM]],DbsMunaqis[#Data],14)</f>
        <v>#N/A</v>
      </c>
      <c r="G31" s="165" t="e">
        <f>VLOOKUP(YudisiumThp22131[[#This Row],[NIM]],DbsMunaqis[#Data],15)</f>
        <v>#N/A</v>
      </c>
      <c r="H31" s="174" t="e">
        <f>VLOOKUP(YudisiumThp22131[[#This Row],[NIM]],DbsMunaqis[#Data],17)</f>
        <v>#N/A</v>
      </c>
      <c r="I31" s="172">
        <v>42082</v>
      </c>
    </row>
    <row r="32" spans="1:9" ht="30" customHeight="1">
      <c r="A32" s="171">
        <v>23</v>
      </c>
      <c r="B32" s="164" t="s">
        <v>8122</v>
      </c>
      <c r="C32" s="165" t="e">
        <f>VLOOKUP(YudisiumThp22131[[#This Row],[NIM]],DbsMunaqis[#Data],5)</f>
        <v>#N/A</v>
      </c>
      <c r="D32" s="165" t="e">
        <f>VLOOKUP(VLOOKUP(YudisiumThp22131[[#This Row],[NIM]],DbsMunaqis[],6),TblJurusan[],2)</f>
        <v>#N/A</v>
      </c>
      <c r="E32" s="165" t="e">
        <f>VLOOKUP(VLOOKUP(YudisiumThp22131[[#This Row],[NIM]],DbsMunaqis[],7),TblProdi[],2)</f>
        <v>#N/A</v>
      </c>
      <c r="F32" s="166" t="e">
        <f>VLOOKUP(YudisiumThp22131[[#This Row],[NIM]],DbsMunaqis[#Data],14)</f>
        <v>#N/A</v>
      </c>
      <c r="G32" s="165" t="e">
        <f>VLOOKUP(YudisiumThp22131[[#This Row],[NIM]],DbsMunaqis[#Data],15)</f>
        <v>#N/A</v>
      </c>
      <c r="H32" s="174" t="e">
        <f>VLOOKUP(YudisiumThp22131[[#This Row],[NIM]],DbsMunaqis[#Data],17)</f>
        <v>#N/A</v>
      </c>
      <c r="I32" s="172">
        <v>42082</v>
      </c>
    </row>
    <row r="33" spans="1:9" ht="30" customHeight="1">
      <c r="A33" s="171">
        <v>24</v>
      </c>
      <c r="B33" s="164" t="s">
        <v>8151</v>
      </c>
      <c r="C33" s="165" t="e">
        <f>VLOOKUP(YudisiumThp22131[[#This Row],[NIM]],DbsMunaqis[#Data],5)</f>
        <v>#N/A</v>
      </c>
      <c r="D33" s="165" t="e">
        <f>VLOOKUP(VLOOKUP(YudisiumThp22131[[#This Row],[NIM]],DbsMunaqis[],6),TblJurusan[],2)</f>
        <v>#N/A</v>
      </c>
      <c r="E33" s="165" t="e">
        <f>VLOOKUP(VLOOKUP(YudisiumThp22131[[#This Row],[NIM]],DbsMunaqis[],7),TblProdi[],2)</f>
        <v>#N/A</v>
      </c>
      <c r="F33" s="166" t="e">
        <f>VLOOKUP(YudisiumThp22131[[#This Row],[NIM]],DbsMunaqis[#Data],14)</f>
        <v>#N/A</v>
      </c>
      <c r="G33" s="165" t="e">
        <f>VLOOKUP(YudisiumThp22131[[#This Row],[NIM]],DbsMunaqis[#Data],15)</f>
        <v>#N/A</v>
      </c>
      <c r="H33" s="174" t="e">
        <f>VLOOKUP(YudisiumThp22131[[#This Row],[NIM]],DbsMunaqis[#Data],17)</f>
        <v>#N/A</v>
      </c>
      <c r="I33" s="172">
        <v>42012</v>
      </c>
    </row>
    <row r="34" spans="1:9" ht="30" customHeight="1">
      <c r="A34" s="171">
        <v>25</v>
      </c>
      <c r="B34" s="164" t="s">
        <v>8175</v>
      </c>
      <c r="C34" s="165" t="e">
        <f>VLOOKUP(YudisiumThp22131[[#This Row],[NIM]],DbsMunaqis[#Data],5)</f>
        <v>#N/A</v>
      </c>
      <c r="D34" s="165" t="e">
        <f>VLOOKUP(VLOOKUP(YudisiumThp22131[[#This Row],[NIM]],DbsMunaqis[],6),TblJurusan[],2)</f>
        <v>#N/A</v>
      </c>
      <c r="E34" s="165" t="e">
        <f>VLOOKUP(VLOOKUP(YudisiumThp22131[[#This Row],[NIM]],DbsMunaqis[],7),TblProdi[],2)</f>
        <v>#N/A</v>
      </c>
      <c r="F34" s="166" t="e">
        <f>VLOOKUP(YudisiumThp22131[[#This Row],[NIM]],DbsMunaqis[#Data],14)</f>
        <v>#N/A</v>
      </c>
      <c r="G34" s="165" t="e">
        <f>VLOOKUP(YudisiumThp22131[[#This Row],[NIM]],DbsMunaqis[#Data],15)</f>
        <v>#N/A</v>
      </c>
      <c r="H34" s="174" t="e">
        <f>VLOOKUP(YudisiumThp22131[[#This Row],[NIM]],DbsMunaqis[#Data],17)</f>
        <v>#N/A</v>
      </c>
      <c r="I34" s="172">
        <v>42012</v>
      </c>
    </row>
    <row r="35" spans="1:9" ht="30" customHeight="1">
      <c r="A35" s="171">
        <v>26</v>
      </c>
      <c r="B35" s="164" t="s">
        <v>8267</v>
      </c>
      <c r="C35" s="165" t="e">
        <f>VLOOKUP(YudisiumThp22131[[#This Row],[NIM]],DbsMunaqis[#Data],5)</f>
        <v>#N/A</v>
      </c>
      <c r="D35" s="165" t="e">
        <f>VLOOKUP(VLOOKUP(YudisiumThp22131[[#This Row],[NIM]],DbsMunaqis[],6),TblJurusan[],2)</f>
        <v>#N/A</v>
      </c>
      <c r="E35" s="165" t="e">
        <f>VLOOKUP(VLOOKUP(YudisiumThp22131[[#This Row],[NIM]],DbsMunaqis[],7),TblProdi[],2)</f>
        <v>#N/A</v>
      </c>
      <c r="F35" s="166" t="e">
        <f>VLOOKUP(YudisiumThp22131[[#This Row],[NIM]],DbsMunaqis[#Data],14)</f>
        <v>#N/A</v>
      </c>
      <c r="G35" s="165" t="e">
        <f>VLOOKUP(YudisiumThp22131[[#This Row],[NIM]],DbsMunaqis[#Data],15)</f>
        <v>#N/A</v>
      </c>
      <c r="H35" s="174" t="e">
        <f>VLOOKUP(YudisiumThp22131[[#This Row],[NIM]],DbsMunaqis[#Data],17)</f>
        <v>#N/A</v>
      </c>
      <c r="I35" s="172">
        <v>42082</v>
      </c>
    </row>
    <row r="36" spans="1:9" ht="30" customHeight="1">
      <c r="A36" s="171">
        <v>27</v>
      </c>
      <c r="B36" s="164" t="s">
        <v>8295</v>
      </c>
      <c r="C36" s="165" t="e">
        <f>VLOOKUP(YudisiumThp22131[[#This Row],[NIM]],DbsMunaqis[#Data],5)</f>
        <v>#N/A</v>
      </c>
      <c r="D36" s="165" t="e">
        <f>VLOOKUP(VLOOKUP(YudisiumThp22131[[#This Row],[NIM]],DbsMunaqis[],6),TblJurusan[],2)</f>
        <v>#N/A</v>
      </c>
      <c r="E36" s="165" t="e">
        <f>VLOOKUP(VLOOKUP(YudisiumThp22131[[#This Row],[NIM]],DbsMunaqis[],7),TblProdi[],2)</f>
        <v>#N/A</v>
      </c>
      <c r="F36" s="166" t="e">
        <f>VLOOKUP(YudisiumThp22131[[#This Row],[NIM]],DbsMunaqis[#Data],14)</f>
        <v>#N/A</v>
      </c>
      <c r="G36" s="165" t="e">
        <f>VLOOKUP(YudisiumThp22131[[#This Row],[NIM]],DbsMunaqis[#Data],15)</f>
        <v>#N/A</v>
      </c>
      <c r="H36" s="174" t="e">
        <f>VLOOKUP(YudisiumThp22131[[#This Row],[NIM]],DbsMunaqis[#Data],17)</f>
        <v>#N/A</v>
      </c>
      <c r="I36" s="172">
        <v>42082</v>
      </c>
    </row>
    <row r="37" spans="1:9" ht="30" customHeight="1">
      <c r="A37" s="171">
        <v>28</v>
      </c>
      <c r="B37" s="164" t="s">
        <v>8426</v>
      </c>
      <c r="C37" s="165" t="e">
        <f>VLOOKUP(YudisiumThp22131[[#This Row],[NIM]],DbsMunaqis[#Data],5)</f>
        <v>#N/A</v>
      </c>
      <c r="D37" s="165" t="e">
        <f>VLOOKUP(VLOOKUP(YudisiumThp22131[[#This Row],[NIM]],DbsMunaqis[],6),TblJurusan[],2)</f>
        <v>#N/A</v>
      </c>
      <c r="E37" s="165" t="e">
        <f>VLOOKUP(VLOOKUP(YudisiumThp22131[[#This Row],[NIM]],DbsMunaqis[],7),TblProdi[],2)</f>
        <v>#N/A</v>
      </c>
      <c r="F37" s="166" t="e">
        <f>VLOOKUP(YudisiumThp22131[[#This Row],[NIM]],DbsMunaqis[#Data],14)</f>
        <v>#N/A</v>
      </c>
      <c r="G37" s="165" t="e">
        <f>VLOOKUP(YudisiumThp22131[[#This Row],[NIM]],DbsMunaqis[#Data],15)</f>
        <v>#N/A</v>
      </c>
      <c r="H37" s="174" t="e">
        <f>VLOOKUP(YudisiumThp22131[[#This Row],[NIM]],DbsMunaqis[#Data],17)</f>
        <v>#N/A</v>
      </c>
      <c r="I37" s="172">
        <v>42082</v>
      </c>
    </row>
    <row r="38" spans="1:9" ht="30" customHeight="1">
      <c r="A38" s="171">
        <v>29</v>
      </c>
      <c r="B38" s="164" t="s">
        <v>8447</v>
      </c>
      <c r="C38" s="165" t="e">
        <f>VLOOKUP(YudisiumThp22131[[#This Row],[NIM]],DbsMunaqis[#Data],5)</f>
        <v>#N/A</v>
      </c>
      <c r="D38" s="165" t="e">
        <f>VLOOKUP(VLOOKUP(YudisiumThp22131[[#This Row],[NIM]],DbsMunaqis[],6),TblJurusan[],2)</f>
        <v>#N/A</v>
      </c>
      <c r="E38" s="165" t="e">
        <f>VLOOKUP(VLOOKUP(YudisiumThp22131[[#This Row],[NIM]],DbsMunaqis[],7),TblProdi[],2)</f>
        <v>#N/A</v>
      </c>
      <c r="F38" s="166" t="e">
        <f>VLOOKUP(YudisiumThp22131[[#This Row],[NIM]],DbsMunaqis[#Data],14)</f>
        <v>#N/A</v>
      </c>
      <c r="G38" s="165" t="e">
        <f>VLOOKUP(YudisiumThp22131[[#This Row],[NIM]],DbsMunaqis[#Data],15)</f>
        <v>#N/A</v>
      </c>
      <c r="H38" s="174" t="e">
        <f>VLOOKUP(YudisiumThp22131[[#This Row],[NIM]],DbsMunaqis[#Data],17)</f>
        <v>#N/A</v>
      </c>
      <c r="I38" s="172">
        <v>42082</v>
      </c>
    </row>
    <row r="39" spans="1:9" ht="30" customHeight="1">
      <c r="A39" s="171">
        <v>30</v>
      </c>
      <c r="B39" s="164" t="s">
        <v>10157</v>
      </c>
      <c r="C39" s="165" t="e">
        <f>VLOOKUP(YudisiumThp22131[[#This Row],[NIM]],DbsMunaqis[#Data],5)</f>
        <v>#N/A</v>
      </c>
      <c r="D39" s="165" t="e">
        <f>VLOOKUP(VLOOKUP(YudisiumThp22131[[#This Row],[NIM]],DbsMunaqis[],6),TblJurusan[],2)</f>
        <v>#N/A</v>
      </c>
      <c r="E39" s="165" t="e">
        <f>VLOOKUP(VLOOKUP(YudisiumThp22131[[#This Row],[NIM]],DbsMunaqis[],7),TblProdi[],2)</f>
        <v>#N/A</v>
      </c>
      <c r="F39" s="166" t="e">
        <f>VLOOKUP(YudisiumThp22131[[#This Row],[NIM]],DbsMunaqis[#Data],14)</f>
        <v>#N/A</v>
      </c>
      <c r="G39" s="165" t="e">
        <f>VLOOKUP(YudisiumThp22131[[#This Row],[NIM]],DbsMunaqis[#Data],15)</f>
        <v>#N/A</v>
      </c>
      <c r="H39" s="174" t="e">
        <f>VLOOKUP(YudisiumThp22131[[#This Row],[NIM]],DbsMunaqis[#Data],17)</f>
        <v>#N/A</v>
      </c>
      <c r="I39" s="172">
        <v>42012</v>
      </c>
    </row>
    <row r="40" spans="1:9" ht="30" customHeight="1">
      <c r="A40" s="171">
        <v>31</v>
      </c>
      <c r="B40" s="164" t="s">
        <v>10307</v>
      </c>
      <c r="C40" s="165" t="e">
        <f>VLOOKUP(YudisiumThp22131[[#This Row],[NIM]],DbsMunaqis[#Data],5)</f>
        <v>#N/A</v>
      </c>
      <c r="D40" s="165" t="e">
        <f>VLOOKUP(VLOOKUP(YudisiumThp22131[[#This Row],[NIM]],DbsMunaqis[],6),TblJurusan[],2)</f>
        <v>#N/A</v>
      </c>
      <c r="E40" s="165" t="e">
        <f>VLOOKUP(VLOOKUP(YudisiumThp22131[[#This Row],[NIM]],DbsMunaqis[],7),TblProdi[],2)</f>
        <v>#N/A</v>
      </c>
      <c r="F40" s="166" t="e">
        <f>VLOOKUP(YudisiumThp22131[[#This Row],[NIM]],DbsMunaqis[#Data],14)</f>
        <v>#N/A</v>
      </c>
      <c r="G40" s="165" t="e">
        <f>VLOOKUP(YudisiumThp22131[[#This Row],[NIM]],DbsMunaqis[#Data],15)</f>
        <v>#N/A</v>
      </c>
      <c r="H40" s="174" t="e">
        <f>VLOOKUP(YudisiumThp22131[[#This Row],[NIM]],DbsMunaqis[#Data],17)</f>
        <v>#N/A</v>
      </c>
      <c r="I40" s="172">
        <v>42082</v>
      </c>
    </row>
    <row r="41" spans="1:9" ht="30" customHeight="1">
      <c r="A41" s="171">
        <v>32</v>
      </c>
      <c r="B41" s="164" t="s">
        <v>10181</v>
      </c>
      <c r="C41" s="165" t="e">
        <f>VLOOKUP(YudisiumThp22131[[#This Row],[NIM]],DbsMunaqis[#Data],5)</f>
        <v>#N/A</v>
      </c>
      <c r="D41" s="165" t="e">
        <f>VLOOKUP(VLOOKUP(YudisiumThp22131[[#This Row],[NIM]],DbsMunaqis[],6),TblJurusan[],2)</f>
        <v>#N/A</v>
      </c>
      <c r="E41" s="165" t="e">
        <f>VLOOKUP(VLOOKUP(YudisiumThp22131[[#This Row],[NIM]],DbsMunaqis[],7),TblProdi[],2)</f>
        <v>#N/A</v>
      </c>
      <c r="F41" s="166" t="e">
        <f>VLOOKUP(YudisiumThp22131[[#This Row],[NIM]],DbsMunaqis[#Data],14)</f>
        <v>#N/A</v>
      </c>
      <c r="G41" s="165" t="e">
        <f>VLOOKUP(YudisiumThp22131[[#This Row],[NIM]],DbsMunaqis[#Data],15)</f>
        <v>#N/A</v>
      </c>
      <c r="H41" s="174" t="e">
        <f>VLOOKUP(YudisiumThp22131[[#This Row],[NIM]],DbsMunaqis[#Data],17)</f>
        <v>#N/A</v>
      </c>
      <c r="I41" s="172">
        <v>42012</v>
      </c>
    </row>
    <row r="42" spans="1:9" ht="30" customHeight="1">
      <c r="A42" s="171">
        <v>33</v>
      </c>
      <c r="B42" s="167" t="s">
        <v>10193</v>
      </c>
      <c r="C42" s="165" t="e">
        <f>VLOOKUP(YudisiumThp22131[[#This Row],[NIM]],DbsMunaqis[#Data],5)</f>
        <v>#N/A</v>
      </c>
      <c r="D42" s="165" t="e">
        <f>VLOOKUP(VLOOKUP(YudisiumThp22131[[#This Row],[NIM]],DbsMunaqis[],6),TblJurusan[],2)</f>
        <v>#N/A</v>
      </c>
      <c r="E42" s="165" t="e">
        <f>VLOOKUP(VLOOKUP(YudisiumThp22131[[#This Row],[NIM]],DbsMunaqis[],7),TblProdi[],2)</f>
        <v>#N/A</v>
      </c>
      <c r="F42" s="166" t="e">
        <f>VLOOKUP(YudisiumThp22131[[#This Row],[NIM]],DbsMunaqis[#Data],14)</f>
        <v>#N/A</v>
      </c>
      <c r="G42" s="165" t="e">
        <f>VLOOKUP(YudisiumThp22131[[#This Row],[NIM]],DbsMunaqis[#Data],15)</f>
        <v>#N/A</v>
      </c>
      <c r="H42" s="174" t="e">
        <f>VLOOKUP(YudisiumThp22131[[#This Row],[NIM]],DbsMunaqis[#Data],17)</f>
        <v>#N/A</v>
      </c>
      <c r="I42" s="172">
        <v>42040</v>
      </c>
    </row>
    <row r="43" spans="1:9" ht="30" customHeight="1">
      <c r="A43" s="171">
        <v>34</v>
      </c>
      <c r="B43" s="164" t="s">
        <v>10313</v>
      </c>
      <c r="C43" s="165" t="e">
        <f>VLOOKUP(YudisiumThp22131[[#This Row],[NIM]],DbsMunaqis[#Data],5)</f>
        <v>#N/A</v>
      </c>
      <c r="D43" s="165" t="e">
        <f>VLOOKUP(VLOOKUP(YudisiumThp22131[[#This Row],[NIM]],DbsMunaqis[],6),TblJurusan[],2)</f>
        <v>#N/A</v>
      </c>
      <c r="E43" s="165" t="e">
        <f>VLOOKUP(VLOOKUP(YudisiumThp22131[[#This Row],[NIM]],DbsMunaqis[],7),TblProdi[],2)</f>
        <v>#N/A</v>
      </c>
      <c r="F43" s="166" t="e">
        <f>VLOOKUP(YudisiumThp22131[[#This Row],[NIM]],DbsMunaqis[#Data],14)</f>
        <v>#N/A</v>
      </c>
      <c r="G43" s="165" t="e">
        <f>VLOOKUP(YudisiumThp22131[[#This Row],[NIM]],DbsMunaqis[#Data],15)</f>
        <v>#N/A</v>
      </c>
      <c r="H43" s="174" t="e">
        <f>VLOOKUP(YudisiumThp22131[[#This Row],[NIM]],DbsMunaqis[#Data],17)</f>
        <v>#N/A</v>
      </c>
      <c r="I43" s="172">
        <v>42082</v>
      </c>
    </row>
    <row r="44" spans="1:9" ht="30" customHeight="1">
      <c r="A44" s="171">
        <v>35</v>
      </c>
      <c r="B44" s="164" t="s">
        <v>10317</v>
      </c>
      <c r="C44" s="165" t="e">
        <f>VLOOKUP(YudisiumThp22131[[#This Row],[NIM]],DbsMunaqis[#Data],5)</f>
        <v>#N/A</v>
      </c>
      <c r="D44" s="165" t="e">
        <f>VLOOKUP(VLOOKUP(YudisiumThp22131[[#This Row],[NIM]],DbsMunaqis[],6),TblJurusan[],2)</f>
        <v>#N/A</v>
      </c>
      <c r="E44" s="165" t="e">
        <f>VLOOKUP(VLOOKUP(YudisiumThp22131[[#This Row],[NIM]],DbsMunaqis[],7),TblProdi[],2)</f>
        <v>#N/A</v>
      </c>
      <c r="F44" s="166" t="e">
        <f>VLOOKUP(YudisiumThp22131[[#This Row],[NIM]],DbsMunaqis[#Data],14)</f>
        <v>#N/A</v>
      </c>
      <c r="G44" s="165" t="e">
        <f>VLOOKUP(YudisiumThp22131[[#This Row],[NIM]],DbsMunaqis[#Data],15)</f>
        <v>#N/A</v>
      </c>
      <c r="H44" s="174" t="e">
        <f>VLOOKUP(YudisiumThp22131[[#This Row],[NIM]],DbsMunaqis[#Data],17)</f>
        <v>#N/A</v>
      </c>
      <c r="I44" s="172">
        <v>42082</v>
      </c>
    </row>
    <row r="45" spans="1:9" ht="30" customHeight="1">
      <c r="A45" s="171">
        <v>36</v>
      </c>
      <c r="B45" s="164" t="s">
        <v>10321</v>
      </c>
      <c r="C45" s="165" t="e">
        <f>VLOOKUP(YudisiumThp22131[[#This Row],[NIM]],DbsMunaqis[#Data],5)</f>
        <v>#N/A</v>
      </c>
      <c r="D45" s="165" t="e">
        <f>VLOOKUP(VLOOKUP(YudisiumThp22131[[#This Row],[NIM]],DbsMunaqis[],6),TblJurusan[],2)</f>
        <v>#N/A</v>
      </c>
      <c r="E45" s="165" t="e">
        <f>VLOOKUP(VLOOKUP(YudisiumThp22131[[#This Row],[NIM]],DbsMunaqis[],7),TblProdi[],2)</f>
        <v>#N/A</v>
      </c>
      <c r="F45" s="166" t="e">
        <f>VLOOKUP(YudisiumThp22131[[#This Row],[NIM]],DbsMunaqis[#Data],14)</f>
        <v>#N/A</v>
      </c>
      <c r="G45" s="165" t="e">
        <f>VLOOKUP(YudisiumThp22131[[#This Row],[NIM]],DbsMunaqis[#Data],15)</f>
        <v>#N/A</v>
      </c>
      <c r="H45" s="174" t="e">
        <f>VLOOKUP(YudisiumThp22131[[#This Row],[NIM]],DbsMunaqis[#Data],17)</f>
        <v>#N/A</v>
      </c>
      <c r="I45" s="172">
        <v>42082</v>
      </c>
    </row>
    <row r="46" spans="1:9" ht="30" customHeight="1">
      <c r="A46" s="171">
        <v>37</v>
      </c>
      <c r="B46" s="164" t="s">
        <v>10148</v>
      </c>
      <c r="C46" s="165" t="e">
        <f>VLOOKUP(YudisiumThp22131[[#This Row],[NIM]],DbsMunaqis[#Data],5)</f>
        <v>#N/A</v>
      </c>
      <c r="D46" s="165" t="e">
        <f>VLOOKUP(VLOOKUP(YudisiumThp22131[[#This Row],[NIM]],DbsMunaqis[],6),TblJurusan[],2)</f>
        <v>#N/A</v>
      </c>
      <c r="E46" s="165" t="e">
        <f>VLOOKUP(VLOOKUP(YudisiumThp22131[[#This Row],[NIM]],DbsMunaqis[],7),TblProdi[],2)</f>
        <v>#N/A</v>
      </c>
      <c r="F46" s="166" t="e">
        <f>VLOOKUP(YudisiumThp22131[[#This Row],[NIM]],DbsMunaqis[#Data],14)</f>
        <v>#N/A</v>
      </c>
      <c r="G46" s="165" t="e">
        <f>VLOOKUP(YudisiumThp22131[[#This Row],[NIM]],DbsMunaqis[#Data],15)</f>
        <v>#N/A</v>
      </c>
      <c r="H46" s="174" t="e">
        <f>VLOOKUP(YudisiumThp22131[[#This Row],[NIM]],DbsMunaqis[#Data],17)</f>
        <v>#N/A</v>
      </c>
      <c r="I46" s="172">
        <v>41960</v>
      </c>
    </row>
    <row r="47" spans="1:9">
      <c r="A47" s="171">
        <v>38</v>
      </c>
      <c r="B47" s="164" t="s">
        <v>10092</v>
      </c>
      <c r="C47" s="165" t="e">
        <f>VLOOKUP(YudisiumThp22131[[#This Row],[NIM]],DbsMunaqis[#Data],5)</f>
        <v>#N/A</v>
      </c>
      <c r="D47" s="165" t="e">
        <f>VLOOKUP(VLOOKUP(YudisiumThp22131[[#This Row],[NIM]],DbsMunaqis[],6),TblJurusan[],2)</f>
        <v>#N/A</v>
      </c>
      <c r="E47" s="165" t="e">
        <f>VLOOKUP(VLOOKUP(YudisiumThp22131[[#This Row],[NIM]],DbsMunaqis[],7),TblProdi[],2)</f>
        <v>#N/A</v>
      </c>
      <c r="F47" s="166" t="e">
        <f>VLOOKUP(YudisiumThp22131[[#This Row],[NIM]],DbsMunaqis[#Data],14)</f>
        <v>#N/A</v>
      </c>
      <c r="G47" s="165" t="e">
        <f>VLOOKUP(YudisiumThp22131[[#This Row],[NIM]],DbsMunaqis[#Data],15)</f>
        <v>#N/A</v>
      </c>
      <c r="H47" s="174" t="e">
        <f>VLOOKUP(YudisiumThp22131[[#This Row],[NIM]],DbsMunaqis[#Data],17)</f>
        <v>#N/A</v>
      </c>
      <c r="I47" s="172">
        <v>41893</v>
      </c>
    </row>
    <row r="48" spans="1:9">
      <c r="A48" s="171">
        <v>39</v>
      </c>
      <c r="B48" s="164" t="s">
        <v>10192</v>
      </c>
      <c r="C48" s="165" t="e">
        <f>VLOOKUP(YudisiumThp22131[[#This Row],[NIM]],DbsMunaqis[#Data],5)</f>
        <v>#N/A</v>
      </c>
      <c r="D48" s="165" t="e">
        <f>VLOOKUP(VLOOKUP(YudisiumThp22131[[#This Row],[NIM]],DbsMunaqis[],6),TblJurusan[],2)</f>
        <v>#N/A</v>
      </c>
      <c r="E48" s="165" t="e">
        <f>VLOOKUP(VLOOKUP(YudisiumThp22131[[#This Row],[NIM]],DbsMunaqis[],7),TblProdi[],2)</f>
        <v>#N/A</v>
      </c>
      <c r="F48" s="166" t="e">
        <f>VLOOKUP(YudisiumThp22131[[#This Row],[NIM]],DbsMunaqis[#Data],14)</f>
        <v>#N/A</v>
      </c>
      <c r="G48" s="165" t="e">
        <f>VLOOKUP(YudisiumThp22131[[#This Row],[NIM]],DbsMunaqis[#Data],15)</f>
        <v>#N/A</v>
      </c>
      <c r="H48" s="174" t="e">
        <f>VLOOKUP(YudisiumThp22131[[#This Row],[NIM]],DbsMunaqis[#Data],17)</f>
        <v>#N/A</v>
      </c>
      <c r="I48" s="172">
        <v>42040</v>
      </c>
    </row>
    <row r="49" spans="1:9">
      <c r="A49" s="171">
        <v>40</v>
      </c>
      <c r="B49" s="164" t="s">
        <v>10136</v>
      </c>
      <c r="C49" s="165" t="e">
        <f>VLOOKUP(YudisiumThp22131[[#This Row],[NIM]],DbsMunaqis[#Data],5)</f>
        <v>#N/A</v>
      </c>
      <c r="D49" s="165" t="e">
        <f>VLOOKUP(VLOOKUP(YudisiumThp22131[[#This Row],[NIM]],DbsMunaqis[],6),TblJurusan[],2)</f>
        <v>#N/A</v>
      </c>
      <c r="E49" s="165" t="e">
        <f>VLOOKUP(VLOOKUP(YudisiumThp22131[[#This Row],[NIM]],DbsMunaqis[],7),TblProdi[],2)</f>
        <v>#N/A</v>
      </c>
      <c r="F49" s="166" t="e">
        <f>VLOOKUP(YudisiumThp22131[[#This Row],[NIM]],DbsMunaqis[#Data],14)</f>
        <v>#N/A</v>
      </c>
      <c r="G49" s="165" t="e">
        <f>VLOOKUP(YudisiumThp22131[[#This Row],[NIM]],DbsMunaqis[#Data],15)</f>
        <v>#N/A</v>
      </c>
      <c r="H49" s="174" t="e">
        <f>VLOOKUP(YudisiumThp22131[[#This Row],[NIM]],DbsMunaqis[#Data],17)</f>
        <v>#N/A</v>
      </c>
      <c r="I49" s="172">
        <v>41960</v>
      </c>
    </row>
    <row r="50" spans="1:9">
      <c r="A50" s="171">
        <v>41</v>
      </c>
      <c r="B50" s="164" t="s">
        <v>10102</v>
      </c>
      <c r="C50" s="165" t="e">
        <f>VLOOKUP(YudisiumThp22131[[#This Row],[NIM]],DbsMunaqis[#Data],5)</f>
        <v>#N/A</v>
      </c>
      <c r="D50" s="165" t="e">
        <f>VLOOKUP(VLOOKUP(YudisiumThp22131[[#This Row],[NIM]],DbsMunaqis[],6),TblJurusan[],2)</f>
        <v>#N/A</v>
      </c>
      <c r="E50" s="165" t="e">
        <f>VLOOKUP(VLOOKUP(YudisiumThp22131[[#This Row],[NIM]],DbsMunaqis[],7),TblProdi[],2)</f>
        <v>#N/A</v>
      </c>
      <c r="F50" s="166" t="e">
        <f>VLOOKUP(YudisiumThp22131[[#This Row],[NIM]],DbsMunaqis[#Data],14)</f>
        <v>#N/A</v>
      </c>
      <c r="G50" s="165" t="e">
        <f>VLOOKUP(YudisiumThp22131[[#This Row],[NIM]],DbsMunaqis[#Data],15)</f>
        <v>#N/A</v>
      </c>
      <c r="H50" s="174" t="e">
        <f>VLOOKUP(YudisiumThp22131[[#This Row],[NIM]],DbsMunaqis[#Data],17)</f>
        <v>#N/A</v>
      </c>
      <c r="I50" s="172">
        <v>41893</v>
      </c>
    </row>
    <row r="51" spans="1:9">
      <c r="A51" s="171">
        <v>42</v>
      </c>
      <c r="B51" s="164" t="s">
        <v>10200</v>
      </c>
      <c r="C51" s="165" t="e">
        <f>VLOOKUP(YudisiumThp22131[[#This Row],[NIM]],DbsMunaqis[#Data],5)</f>
        <v>#N/A</v>
      </c>
      <c r="D51" s="165" t="e">
        <f>VLOOKUP(VLOOKUP(YudisiumThp22131[[#This Row],[NIM]],DbsMunaqis[],6),TblJurusan[],2)</f>
        <v>#N/A</v>
      </c>
      <c r="E51" s="165" t="e">
        <f>VLOOKUP(VLOOKUP(YudisiumThp22131[[#This Row],[NIM]],DbsMunaqis[],7),TblProdi[],2)</f>
        <v>#N/A</v>
      </c>
      <c r="F51" s="166" t="e">
        <f>VLOOKUP(YudisiumThp22131[[#This Row],[NIM]],DbsMunaqis[#Data],14)</f>
        <v>#N/A</v>
      </c>
      <c r="G51" s="165" t="e">
        <f>VLOOKUP(YudisiumThp22131[[#This Row],[NIM]],DbsMunaqis[#Data],15)</f>
        <v>#N/A</v>
      </c>
      <c r="H51" s="174" t="e">
        <f>VLOOKUP(YudisiumThp22131[[#This Row],[NIM]],DbsMunaqis[#Data],17)</f>
        <v>#N/A</v>
      </c>
      <c r="I51" s="172">
        <v>42040</v>
      </c>
    </row>
    <row r="52" spans="1:9">
      <c r="A52" s="171">
        <v>43</v>
      </c>
      <c r="B52" s="164" t="s">
        <v>10096</v>
      </c>
      <c r="C52" s="165" t="e">
        <f>VLOOKUP(YudisiumThp22131[[#This Row],[NIM]],DbsMunaqis[#Data],5)</f>
        <v>#N/A</v>
      </c>
      <c r="D52" s="165" t="e">
        <f>VLOOKUP(VLOOKUP(YudisiumThp22131[[#This Row],[NIM]],DbsMunaqis[],6),TblJurusan[],2)</f>
        <v>#N/A</v>
      </c>
      <c r="E52" s="165" t="e">
        <f>VLOOKUP(VLOOKUP(YudisiumThp22131[[#This Row],[NIM]],DbsMunaqis[],7),TblProdi[],2)</f>
        <v>#N/A</v>
      </c>
      <c r="F52" s="166" t="e">
        <f>VLOOKUP(YudisiumThp22131[[#This Row],[NIM]],DbsMunaqis[#Data],14)</f>
        <v>#N/A</v>
      </c>
      <c r="G52" s="165" t="e">
        <f>VLOOKUP(YudisiumThp22131[[#This Row],[NIM]],DbsMunaqis[#Data],15)</f>
        <v>#N/A</v>
      </c>
      <c r="H52" s="174" t="e">
        <f>VLOOKUP(YudisiumThp22131[[#This Row],[NIM]],DbsMunaqis[#Data],17)</f>
        <v>#N/A</v>
      </c>
      <c r="I52" s="172">
        <v>41893</v>
      </c>
    </row>
    <row r="53" spans="1:9">
      <c r="A53" s="171">
        <v>44</v>
      </c>
      <c r="B53" s="164" t="s">
        <v>10100</v>
      </c>
      <c r="C53" s="165" t="e">
        <f>VLOOKUP(YudisiumThp22131[[#This Row],[NIM]],DbsMunaqis[#Data],5)</f>
        <v>#N/A</v>
      </c>
      <c r="D53" s="165" t="e">
        <f>VLOOKUP(VLOOKUP(YudisiumThp22131[[#This Row],[NIM]],DbsMunaqis[],6),TblJurusan[],2)</f>
        <v>#N/A</v>
      </c>
      <c r="E53" s="165" t="e">
        <f>VLOOKUP(VLOOKUP(YudisiumThp22131[[#This Row],[NIM]],DbsMunaqis[],7),TblProdi[],2)</f>
        <v>#N/A</v>
      </c>
      <c r="F53" s="166" t="e">
        <f>VLOOKUP(YudisiumThp22131[[#This Row],[NIM]],DbsMunaqis[#Data],14)</f>
        <v>#N/A</v>
      </c>
      <c r="G53" s="165" t="e">
        <f>VLOOKUP(YudisiumThp22131[[#This Row],[NIM]],DbsMunaqis[#Data],15)</f>
        <v>#N/A</v>
      </c>
      <c r="H53" s="174" t="e">
        <f>VLOOKUP(YudisiumThp22131[[#This Row],[NIM]],DbsMunaqis[#Data],17)</f>
        <v>#N/A</v>
      </c>
      <c r="I53" s="172">
        <v>41893</v>
      </c>
    </row>
    <row r="54" spans="1:9">
      <c r="A54" s="171">
        <v>45</v>
      </c>
      <c r="B54" s="164" t="s">
        <v>10301</v>
      </c>
      <c r="C54" s="165" t="e">
        <f>VLOOKUP(YudisiumThp22131[[#This Row],[NIM]],DbsMunaqis[#Data],5)</f>
        <v>#N/A</v>
      </c>
      <c r="D54" s="165" t="e">
        <f>VLOOKUP(VLOOKUP(YudisiumThp22131[[#This Row],[NIM]],DbsMunaqis[],6),TblJurusan[],2)</f>
        <v>#N/A</v>
      </c>
      <c r="E54" s="165" t="e">
        <f>VLOOKUP(VLOOKUP(YudisiumThp22131[[#This Row],[NIM]],DbsMunaqis[],7),TblProdi[],2)</f>
        <v>#N/A</v>
      </c>
      <c r="F54" s="166" t="e">
        <f>VLOOKUP(YudisiumThp22131[[#This Row],[NIM]],DbsMunaqis[#Data],14)</f>
        <v>#N/A</v>
      </c>
      <c r="G54" s="165" t="e">
        <f>VLOOKUP(YudisiumThp22131[[#This Row],[NIM]],DbsMunaqis[#Data],15)</f>
        <v>#N/A</v>
      </c>
      <c r="H54" s="174" t="e">
        <f>VLOOKUP(YudisiumThp22131[[#This Row],[NIM]],DbsMunaqis[#Data],17)</f>
        <v>#N/A</v>
      </c>
      <c r="I54" s="172">
        <v>42082</v>
      </c>
    </row>
    <row r="55" spans="1:9">
      <c r="A55" s="171">
        <v>46</v>
      </c>
      <c r="B55" s="164" t="s">
        <v>10254</v>
      </c>
      <c r="C55" s="165" t="e">
        <f>VLOOKUP(YudisiumThp22131[[#This Row],[NIM]],DbsMunaqis[#Data],5)</f>
        <v>#N/A</v>
      </c>
      <c r="D55" s="165" t="e">
        <f>VLOOKUP(VLOOKUP(YudisiumThp22131[[#This Row],[NIM]],DbsMunaqis[],6),TblJurusan[],2)</f>
        <v>#N/A</v>
      </c>
      <c r="E55" s="165" t="e">
        <f>VLOOKUP(VLOOKUP(YudisiumThp22131[[#This Row],[NIM]],DbsMunaqis[],7),TblProdi[],2)</f>
        <v>#N/A</v>
      </c>
      <c r="F55" s="166" t="e">
        <f>VLOOKUP(YudisiumThp22131[[#This Row],[NIM]],DbsMunaqis[#Data],14)</f>
        <v>#N/A</v>
      </c>
      <c r="G55" s="165" t="e">
        <f>VLOOKUP(YudisiumThp22131[[#This Row],[NIM]],DbsMunaqis[#Data],15)</f>
        <v>#N/A</v>
      </c>
      <c r="H55" s="174" t="e">
        <f>VLOOKUP(YudisiumThp22131[[#This Row],[NIM]],DbsMunaqis[#Data],17)</f>
        <v>#N/A</v>
      </c>
      <c r="I55" s="172">
        <v>42082</v>
      </c>
    </row>
    <row r="56" spans="1:9">
      <c r="A56" s="171">
        <v>47</v>
      </c>
      <c r="B56" s="164" t="s">
        <v>10133</v>
      </c>
      <c r="C56" s="165" t="e">
        <f>VLOOKUP(YudisiumThp22131[[#This Row],[NIM]],DbsMunaqis[#Data],5)</f>
        <v>#N/A</v>
      </c>
      <c r="D56" s="165" t="e">
        <f>VLOOKUP(VLOOKUP(YudisiumThp22131[[#This Row],[NIM]],DbsMunaqis[],6),TblJurusan[],2)</f>
        <v>#N/A</v>
      </c>
      <c r="E56" s="165" t="e">
        <f>VLOOKUP(VLOOKUP(YudisiumThp22131[[#This Row],[NIM]],DbsMunaqis[],7),TblProdi[],2)</f>
        <v>#N/A</v>
      </c>
      <c r="F56" s="166" t="e">
        <f>VLOOKUP(YudisiumThp22131[[#This Row],[NIM]],DbsMunaqis[#Data],14)</f>
        <v>#N/A</v>
      </c>
      <c r="G56" s="165" t="e">
        <f>VLOOKUP(YudisiumThp22131[[#This Row],[NIM]],DbsMunaqis[#Data],15)</f>
        <v>#N/A</v>
      </c>
      <c r="H56" s="174" t="e">
        <f>VLOOKUP(YudisiumThp22131[[#This Row],[NIM]],DbsMunaqis[#Data],17)</f>
        <v>#N/A</v>
      </c>
      <c r="I56" s="172">
        <v>41960</v>
      </c>
    </row>
    <row r="57" spans="1:9">
      <c r="A57" s="171">
        <v>48</v>
      </c>
      <c r="B57" s="164" t="s">
        <v>10213</v>
      </c>
      <c r="C57" s="165" t="e">
        <f>VLOOKUP(YudisiumThp22131[[#This Row],[NIM]],DbsMunaqis[#Data],5)</f>
        <v>#N/A</v>
      </c>
      <c r="D57" s="165" t="e">
        <f>VLOOKUP(VLOOKUP(YudisiumThp22131[[#This Row],[NIM]],DbsMunaqis[],6),TblJurusan[],2)</f>
        <v>#N/A</v>
      </c>
      <c r="E57" s="165" t="e">
        <f>VLOOKUP(VLOOKUP(YudisiumThp22131[[#This Row],[NIM]],DbsMunaqis[],7),TblProdi[],2)</f>
        <v>#N/A</v>
      </c>
      <c r="F57" s="166" t="e">
        <f>VLOOKUP(YudisiumThp22131[[#This Row],[NIM]],DbsMunaqis[#Data],14)</f>
        <v>#N/A</v>
      </c>
      <c r="G57" s="165" t="e">
        <f>VLOOKUP(YudisiumThp22131[[#This Row],[NIM]],DbsMunaqis[#Data],15)</f>
        <v>#N/A</v>
      </c>
      <c r="H57" s="174" t="e">
        <f>VLOOKUP(YudisiumThp22131[[#This Row],[NIM]],DbsMunaqis[#Data],17)</f>
        <v>#N/A</v>
      </c>
      <c r="I57" s="172">
        <v>42040</v>
      </c>
    </row>
    <row r="58" spans="1:9">
      <c r="A58" s="171">
        <v>49</v>
      </c>
      <c r="B58" s="164" t="s">
        <v>10086</v>
      </c>
      <c r="C58" s="165" t="e">
        <f>VLOOKUP(YudisiumThp22131[[#This Row],[NIM]],DbsMunaqis[#Data],5)</f>
        <v>#N/A</v>
      </c>
      <c r="D58" s="165" t="e">
        <f>VLOOKUP(VLOOKUP(YudisiumThp22131[[#This Row],[NIM]],DbsMunaqis[],6),TblJurusan[],2)</f>
        <v>#N/A</v>
      </c>
      <c r="E58" s="165" t="e">
        <f>VLOOKUP(VLOOKUP(YudisiumThp22131[[#This Row],[NIM]],DbsMunaqis[],7),TblProdi[],2)</f>
        <v>#N/A</v>
      </c>
      <c r="F58" s="166" t="e">
        <f>VLOOKUP(YudisiumThp22131[[#This Row],[NIM]],DbsMunaqis[#Data],14)</f>
        <v>#N/A</v>
      </c>
      <c r="G58" s="165" t="e">
        <f>VLOOKUP(YudisiumThp22131[[#This Row],[NIM]],DbsMunaqis[#Data],15)</f>
        <v>#N/A</v>
      </c>
      <c r="H58" s="174" t="e">
        <f>VLOOKUP(YudisiumThp22131[[#This Row],[NIM]],DbsMunaqis[#Data],17)</f>
        <v>#N/A</v>
      </c>
      <c r="I58" s="172">
        <v>41893</v>
      </c>
    </row>
    <row r="59" spans="1:9">
      <c r="A59" s="171">
        <v>50</v>
      </c>
      <c r="B59" s="164" t="s">
        <v>10344</v>
      </c>
      <c r="C59" s="165" t="e">
        <f>VLOOKUP(YudisiumThp22131[[#This Row],[NIM]],DbsMunaqis[#Data],5)</f>
        <v>#N/A</v>
      </c>
      <c r="D59" s="165" t="e">
        <f>VLOOKUP(VLOOKUP(YudisiumThp22131[[#This Row],[NIM]],DbsMunaqis[],6),TblJurusan[],2)</f>
        <v>#N/A</v>
      </c>
      <c r="E59" s="165" t="e">
        <f>VLOOKUP(VLOOKUP(YudisiumThp22131[[#This Row],[NIM]],DbsMunaqis[],7),TblProdi[],2)</f>
        <v>#N/A</v>
      </c>
      <c r="F59" s="166" t="e">
        <f>VLOOKUP(YudisiumThp22131[[#This Row],[NIM]],DbsMunaqis[#Data],14)</f>
        <v>#N/A</v>
      </c>
      <c r="G59" s="165" t="e">
        <f>VLOOKUP(YudisiumThp22131[[#This Row],[NIM]],DbsMunaqis[#Data],15)</f>
        <v>#N/A</v>
      </c>
      <c r="H59" s="174" t="e">
        <f>VLOOKUP(YudisiumThp22131[[#This Row],[NIM]],DbsMunaqis[#Data],17)</f>
        <v>#N/A</v>
      </c>
      <c r="I59" s="172">
        <v>42082</v>
      </c>
    </row>
    <row r="60" spans="1:9">
      <c r="A60" s="171">
        <v>51</v>
      </c>
      <c r="B60" s="164" t="s">
        <v>10154</v>
      </c>
      <c r="C60" s="165" t="e">
        <f>VLOOKUP(YudisiumThp22131[[#This Row],[NIM]],DbsMunaqis[#Data],5)</f>
        <v>#N/A</v>
      </c>
      <c r="D60" s="165" t="e">
        <f>VLOOKUP(VLOOKUP(YudisiumThp22131[[#This Row],[NIM]],DbsMunaqis[],6),TblJurusan[],2)</f>
        <v>#N/A</v>
      </c>
      <c r="E60" s="165" t="e">
        <f>VLOOKUP(VLOOKUP(YudisiumThp22131[[#This Row],[NIM]],DbsMunaqis[],7),TblProdi[],2)</f>
        <v>#N/A</v>
      </c>
      <c r="F60" s="166" t="e">
        <f>VLOOKUP(YudisiumThp22131[[#This Row],[NIM]],DbsMunaqis[#Data],14)</f>
        <v>#N/A</v>
      </c>
      <c r="G60" s="165" t="e">
        <f>VLOOKUP(YudisiumThp22131[[#This Row],[NIM]],DbsMunaqis[#Data],15)</f>
        <v>#N/A</v>
      </c>
      <c r="H60" s="174" t="e">
        <f>VLOOKUP(YudisiumThp22131[[#This Row],[NIM]],DbsMunaqis[#Data],17)</f>
        <v>#N/A</v>
      </c>
      <c r="I60" s="172">
        <v>42012</v>
      </c>
    </row>
    <row r="61" spans="1:9">
      <c r="A61" s="171">
        <v>52</v>
      </c>
      <c r="B61" s="164" t="s">
        <v>10089</v>
      </c>
      <c r="C61" s="165" t="e">
        <f>VLOOKUP(YudisiumThp22131[[#This Row],[NIM]],DbsMunaqis[#Data],5)</f>
        <v>#N/A</v>
      </c>
      <c r="D61" s="165" t="e">
        <f>VLOOKUP(VLOOKUP(YudisiumThp22131[[#This Row],[NIM]],DbsMunaqis[],6),TblJurusan[],2)</f>
        <v>#N/A</v>
      </c>
      <c r="E61" s="165" t="e">
        <f>VLOOKUP(VLOOKUP(YudisiumThp22131[[#This Row],[NIM]],DbsMunaqis[],7),TblProdi[],2)</f>
        <v>#N/A</v>
      </c>
      <c r="F61" s="166" t="e">
        <f>VLOOKUP(YudisiumThp22131[[#This Row],[NIM]],DbsMunaqis[#Data],14)</f>
        <v>#N/A</v>
      </c>
      <c r="G61" s="165" t="e">
        <f>VLOOKUP(YudisiumThp22131[[#This Row],[NIM]],DbsMunaqis[#Data],15)</f>
        <v>#N/A</v>
      </c>
      <c r="H61" s="174" t="e">
        <f>VLOOKUP(YudisiumThp22131[[#This Row],[NIM]],DbsMunaqis[#Data],17)</f>
        <v>#N/A</v>
      </c>
      <c r="I61" s="172">
        <v>41893</v>
      </c>
    </row>
    <row r="62" spans="1:9">
      <c r="A62" s="171">
        <v>53</v>
      </c>
      <c r="B62" s="164" t="s">
        <v>10149</v>
      </c>
      <c r="C62" s="165" t="e">
        <f>VLOOKUP(YudisiumThp22131[[#This Row],[NIM]],DbsMunaqis[#Data],5)</f>
        <v>#N/A</v>
      </c>
      <c r="D62" s="165" t="e">
        <f>VLOOKUP(VLOOKUP(YudisiumThp22131[[#This Row],[NIM]],DbsMunaqis[],6),TblJurusan[],2)</f>
        <v>#N/A</v>
      </c>
      <c r="E62" s="165" t="e">
        <f>VLOOKUP(VLOOKUP(YudisiumThp22131[[#This Row],[NIM]],DbsMunaqis[],7),TblProdi[],2)</f>
        <v>#N/A</v>
      </c>
      <c r="F62" s="166" t="e">
        <f>VLOOKUP(YudisiumThp22131[[#This Row],[NIM]],DbsMunaqis[#Data],14)</f>
        <v>#N/A</v>
      </c>
      <c r="G62" s="165" t="e">
        <f>VLOOKUP(YudisiumThp22131[[#This Row],[NIM]],DbsMunaqis[#Data],15)</f>
        <v>#N/A</v>
      </c>
      <c r="H62" s="174" t="e">
        <f>VLOOKUP(YudisiumThp22131[[#This Row],[NIM]],DbsMunaqis[#Data],17)</f>
        <v>#N/A</v>
      </c>
      <c r="I62" s="172">
        <v>41960</v>
      </c>
    </row>
    <row r="63" spans="1:9">
      <c r="A63" s="171">
        <v>54</v>
      </c>
      <c r="B63" s="164" t="s">
        <v>10108</v>
      </c>
      <c r="C63" s="165" t="e">
        <f>VLOOKUP(YudisiumThp22131[[#This Row],[NIM]],DbsMunaqis[#Data],5)</f>
        <v>#N/A</v>
      </c>
      <c r="D63" s="165" t="e">
        <f>VLOOKUP(VLOOKUP(YudisiumThp22131[[#This Row],[NIM]],DbsMunaqis[],6),TblJurusan[],2)</f>
        <v>#N/A</v>
      </c>
      <c r="E63" s="165" t="e">
        <f>VLOOKUP(VLOOKUP(YudisiumThp22131[[#This Row],[NIM]],DbsMunaqis[],7),TblProdi[],2)</f>
        <v>#N/A</v>
      </c>
      <c r="F63" s="166" t="e">
        <f>VLOOKUP(YudisiumThp22131[[#This Row],[NIM]],DbsMunaqis[#Data],14)</f>
        <v>#N/A</v>
      </c>
      <c r="G63" s="165" t="e">
        <f>VLOOKUP(YudisiumThp22131[[#This Row],[NIM]],DbsMunaqis[#Data],15)</f>
        <v>#N/A</v>
      </c>
      <c r="H63" s="174" t="e">
        <f>VLOOKUP(YudisiumThp22131[[#This Row],[NIM]],DbsMunaqis[#Data],17)</f>
        <v>#N/A</v>
      </c>
      <c r="I63" s="172">
        <v>41893</v>
      </c>
    </row>
    <row r="64" spans="1:9">
      <c r="A64" s="171">
        <v>55</v>
      </c>
      <c r="B64" s="164" t="s">
        <v>10188</v>
      </c>
      <c r="C64" s="165" t="e">
        <f>VLOOKUP(YudisiumThp22131[[#This Row],[NIM]],DbsMunaqis[#Data],5)</f>
        <v>#N/A</v>
      </c>
      <c r="D64" s="165" t="e">
        <f>VLOOKUP(VLOOKUP(YudisiumThp22131[[#This Row],[NIM]],DbsMunaqis[],6),TblJurusan[],2)</f>
        <v>#N/A</v>
      </c>
      <c r="E64" s="165" t="e">
        <f>VLOOKUP(VLOOKUP(YudisiumThp22131[[#This Row],[NIM]],DbsMunaqis[],7),TblProdi[],2)</f>
        <v>#N/A</v>
      </c>
      <c r="F64" s="166" t="e">
        <f>VLOOKUP(YudisiumThp22131[[#This Row],[NIM]],DbsMunaqis[#Data],14)</f>
        <v>#N/A</v>
      </c>
      <c r="G64" s="165" t="e">
        <f>VLOOKUP(YudisiumThp22131[[#This Row],[NIM]],DbsMunaqis[#Data],15)</f>
        <v>#N/A</v>
      </c>
      <c r="H64" s="174" t="e">
        <f>VLOOKUP(YudisiumThp22131[[#This Row],[NIM]],DbsMunaqis[#Data],17)</f>
        <v>#N/A</v>
      </c>
      <c r="I64" s="172">
        <v>42082</v>
      </c>
    </row>
    <row r="65" spans="1:9">
      <c r="A65" s="171">
        <v>56</v>
      </c>
      <c r="B65" s="164" t="s">
        <v>10159</v>
      </c>
      <c r="C65" s="165" t="e">
        <f>VLOOKUP(YudisiumThp22131[[#This Row],[NIM]],DbsMunaqis[#Data],5)</f>
        <v>#N/A</v>
      </c>
      <c r="D65" s="165" t="e">
        <f>VLOOKUP(VLOOKUP(YudisiumThp22131[[#This Row],[NIM]],DbsMunaqis[],6),TblJurusan[],2)</f>
        <v>#N/A</v>
      </c>
      <c r="E65" s="165" t="e">
        <f>VLOOKUP(VLOOKUP(YudisiumThp22131[[#This Row],[NIM]],DbsMunaqis[],7),TblProdi[],2)</f>
        <v>#N/A</v>
      </c>
      <c r="F65" s="166" t="e">
        <f>VLOOKUP(YudisiumThp22131[[#This Row],[NIM]],DbsMunaqis[#Data],14)</f>
        <v>#N/A</v>
      </c>
      <c r="G65" s="165" t="e">
        <f>VLOOKUP(YudisiumThp22131[[#This Row],[NIM]],DbsMunaqis[#Data],15)</f>
        <v>#N/A</v>
      </c>
      <c r="H65" s="174" t="e">
        <f>VLOOKUP(YudisiumThp22131[[#This Row],[NIM]],DbsMunaqis[#Data],17)</f>
        <v>#N/A</v>
      </c>
      <c r="I65" s="172">
        <v>42012</v>
      </c>
    </row>
    <row r="66" spans="1:9">
      <c r="A66" s="171">
        <v>57</v>
      </c>
      <c r="B66" s="164" t="s">
        <v>10137</v>
      </c>
      <c r="C66" s="165" t="e">
        <f>VLOOKUP(YudisiumThp22131[[#This Row],[NIM]],DbsMunaqis[#Data],5)</f>
        <v>#N/A</v>
      </c>
      <c r="D66" s="165" t="e">
        <f>VLOOKUP(VLOOKUP(YudisiumThp22131[[#This Row],[NIM]],DbsMunaqis[],6),TblJurusan[],2)</f>
        <v>#N/A</v>
      </c>
      <c r="E66" s="165" t="e">
        <f>VLOOKUP(VLOOKUP(YudisiumThp22131[[#This Row],[NIM]],DbsMunaqis[],7),TblProdi[],2)</f>
        <v>#N/A</v>
      </c>
      <c r="F66" s="166" t="e">
        <f>VLOOKUP(YudisiumThp22131[[#This Row],[NIM]],DbsMunaqis[#Data],14)</f>
        <v>#N/A</v>
      </c>
      <c r="G66" s="165" t="e">
        <f>VLOOKUP(YudisiumThp22131[[#This Row],[NIM]],DbsMunaqis[#Data],15)</f>
        <v>#N/A</v>
      </c>
      <c r="H66" s="174" t="e">
        <f>VLOOKUP(YudisiumThp22131[[#This Row],[NIM]],DbsMunaqis[#Data],17)</f>
        <v>#N/A</v>
      </c>
      <c r="I66" s="172">
        <v>41960</v>
      </c>
    </row>
    <row r="67" spans="1:9">
      <c r="A67" s="171">
        <v>58</v>
      </c>
      <c r="B67" s="164" t="s">
        <v>10205</v>
      </c>
      <c r="C67" s="165" t="e">
        <f>VLOOKUP(YudisiumThp22131[[#This Row],[NIM]],DbsMunaqis[#Data],5)</f>
        <v>#N/A</v>
      </c>
      <c r="D67" s="165" t="e">
        <f>VLOOKUP(VLOOKUP(YudisiumThp22131[[#This Row],[NIM]],DbsMunaqis[],6),TblJurusan[],2)</f>
        <v>#N/A</v>
      </c>
      <c r="E67" s="165" t="e">
        <f>VLOOKUP(VLOOKUP(YudisiumThp22131[[#This Row],[NIM]],DbsMunaqis[],7),TblProdi[],2)</f>
        <v>#N/A</v>
      </c>
      <c r="F67" s="166" t="e">
        <f>VLOOKUP(YudisiumThp22131[[#This Row],[NIM]],DbsMunaqis[#Data],14)</f>
        <v>#N/A</v>
      </c>
      <c r="G67" s="165" t="e">
        <f>VLOOKUP(YudisiumThp22131[[#This Row],[NIM]],DbsMunaqis[#Data],15)</f>
        <v>#N/A</v>
      </c>
      <c r="H67" s="174" t="e">
        <f>VLOOKUP(YudisiumThp22131[[#This Row],[NIM]],DbsMunaqis[#Data],17)</f>
        <v>#N/A</v>
      </c>
      <c r="I67" s="172">
        <v>42040</v>
      </c>
    </row>
    <row r="68" spans="1:9">
      <c r="A68" s="171">
        <v>59</v>
      </c>
      <c r="B68" s="164" t="s">
        <v>10121</v>
      </c>
      <c r="C68" s="165" t="e">
        <f>VLOOKUP(YudisiumThp22131[[#This Row],[NIM]],DbsMunaqis[#Data],5)</f>
        <v>#N/A</v>
      </c>
      <c r="D68" s="165" t="e">
        <f>VLOOKUP(VLOOKUP(YudisiumThp22131[[#This Row],[NIM]],DbsMunaqis[],6),TblJurusan[],2)</f>
        <v>#N/A</v>
      </c>
      <c r="E68" s="165" t="e">
        <f>VLOOKUP(VLOOKUP(YudisiumThp22131[[#This Row],[NIM]],DbsMunaqis[],7),TblProdi[],2)</f>
        <v>#N/A</v>
      </c>
      <c r="F68" s="166" t="e">
        <f>VLOOKUP(YudisiumThp22131[[#This Row],[NIM]],DbsMunaqis[#Data],14)</f>
        <v>#N/A</v>
      </c>
      <c r="G68" s="165" t="e">
        <f>VLOOKUP(YudisiumThp22131[[#This Row],[NIM]],DbsMunaqis[#Data],15)</f>
        <v>#N/A</v>
      </c>
      <c r="H68" s="174" t="e">
        <f>VLOOKUP(YudisiumThp22131[[#This Row],[NIM]],DbsMunaqis[#Data],17)</f>
        <v>#N/A</v>
      </c>
      <c r="I68" s="172">
        <v>41893</v>
      </c>
    </row>
    <row r="69" spans="1:9">
      <c r="A69" s="171">
        <v>60</v>
      </c>
      <c r="B69" s="164" t="s">
        <v>10166</v>
      </c>
      <c r="C69" s="165" t="e">
        <f>VLOOKUP(YudisiumThp22131[[#This Row],[NIM]],DbsMunaqis[#Data],5)</f>
        <v>#N/A</v>
      </c>
      <c r="D69" s="165" t="e">
        <f>VLOOKUP(VLOOKUP(YudisiumThp22131[[#This Row],[NIM]],DbsMunaqis[],6),TblJurusan[],2)</f>
        <v>#N/A</v>
      </c>
      <c r="E69" s="165" t="e">
        <f>VLOOKUP(VLOOKUP(YudisiumThp22131[[#This Row],[NIM]],DbsMunaqis[],7),TblProdi[],2)</f>
        <v>#N/A</v>
      </c>
      <c r="F69" s="166" t="e">
        <f>VLOOKUP(YudisiumThp22131[[#This Row],[NIM]],DbsMunaqis[#Data],14)</f>
        <v>#N/A</v>
      </c>
      <c r="G69" s="165" t="e">
        <f>VLOOKUP(YudisiumThp22131[[#This Row],[NIM]],DbsMunaqis[#Data],15)</f>
        <v>#N/A</v>
      </c>
      <c r="H69" s="174" t="e">
        <f>VLOOKUP(YudisiumThp22131[[#This Row],[NIM]],DbsMunaqis[#Data],17)</f>
        <v>#N/A</v>
      </c>
      <c r="I69" s="172">
        <v>42012</v>
      </c>
    </row>
    <row r="70" spans="1:9">
      <c r="A70" s="171">
        <v>61</v>
      </c>
      <c r="B70" s="164" t="s">
        <v>10163</v>
      </c>
      <c r="C70" s="165" t="e">
        <f>VLOOKUP(YudisiumThp22131[[#This Row],[NIM]],DbsMunaqis[#Data],5)</f>
        <v>#N/A</v>
      </c>
      <c r="D70" s="165" t="e">
        <f>VLOOKUP(VLOOKUP(YudisiumThp22131[[#This Row],[NIM]],DbsMunaqis[],6),TblJurusan[],2)</f>
        <v>#N/A</v>
      </c>
      <c r="E70" s="165" t="e">
        <f>VLOOKUP(VLOOKUP(YudisiumThp22131[[#This Row],[NIM]],DbsMunaqis[],7),TblProdi[],2)</f>
        <v>#N/A</v>
      </c>
      <c r="F70" s="166" t="e">
        <f>VLOOKUP(YudisiumThp22131[[#This Row],[NIM]],DbsMunaqis[#Data],14)</f>
        <v>#N/A</v>
      </c>
      <c r="G70" s="165" t="e">
        <f>VLOOKUP(YudisiumThp22131[[#This Row],[NIM]],DbsMunaqis[#Data],15)</f>
        <v>#N/A</v>
      </c>
      <c r="H70" s="174" t="e">
        <f>VLOOKUP(YudisiumThp22131[[#This Row],[NIM]],DbsMunaqis[#Data],17)</f>
        <v>#N/A</v>
      </c>
      <c r="I70" s="172">
        <v>42012</v>
      </c>
    </row>
    <row r="71" spans="1:9">
      <c r="A71" s="171">
        <v>62</v>
      </c>
      <c r="B71" s="164" t="s">
        <v>10120</v>
      </c>
      <c r="C71" s="165" t="e">
        <f>VLOOKUP(YudisiumThp22131[[#This Row],[NIM]],DbsMunaqis[#Data],5)</f>
        <v>#N/A</v>
      </c>
      <c r="D71" s="165" t="e">
        <f>VLOOKUP(VLOOKUP(YudisiumThp22131[[#This Row],[NIM]],DbsMunaqis[],6),TblJurusan[],2)</f>
        <v>#N/A</v>
      </c>
      <c r="E71" s="165" t="e">
        <f>VLOOKUP(VLOOKUP(YudisiumThp22131[[#This Row],[NIM]],DbsMunaqis[],7),TblProdi[],2)</f>
        <v>#N/A</v>
      </c>
      <c r="F71" s="166" t="e">
        <f>VLOOKUP(YudisiumThp22131[[#This Row],[NIM]],DbsMunaqis[#Data],14)</f>
        <v>#N/A</v>
      </c>
      <c r="G71" s="165" t="e">
        <f>VLOOKUP(YudisiumThp22131[[#This Row],[NIM]],DbsMunaqis[#Data],15)</f>
        <v>#N/A</v>
      </c>
      <c r="H71" s="174" t="e">
        <f>VLOOKUP(YudisiumThp22131[[#This Row],[NIM]],DbsMunaqis[#Data],17)</f>
        <v>#N/A</v>
      </c>
      <c r="I71" s="172">
        <v>41893</v>
      </c>
    </row>
    <row r="72" spans="1:9">
      <c r="A72" s="171">
        <v>63</v>
      </c>
      <c r="B72" s="164" t="s">
        <v>10184</v>
      </c>
      <c r="C72" s="165" t="e">
        <f>VLOOKUP(YudisiumThp22131[[#This Row],[NIM]],DbsMunaqis[#Data],5)</f>
        <v>#N/A</v>
      </c>
      <c r="D72" s="165" t="e">
        <f>VLOOKUP(VLOOKUP(YudisiumThp22131[[#This Row],[NIM]],DbsMunaqis[],6),TblJurusan[],2)</f>
        <v>#N/A</v>
      </c>
      <c r="E72" s="165" t="e">
        <f>VLOOKUP(VLOOKUP(YudisiumThp22131[[#This Row],[NIM]],DbsMunaqis[],7),TblProdi[],2)</f>
        <v>#N/A</v>
      </c>
      <c r="F72" s="166" t="e">
        <f>VLOOKUP(YudisiumThp22131[[#This Row],[NIM]],DbsMunaqis[#Data],14)</f>
        <v>#N/A</v>
      </c>
      <c r="G72" s="165" t="e">
        <f>VLOOKUP(YudisiumThp22131[[#This Row],[NIM]],DbsMunaqis[#Data],15)</f>
        <v>#N/A</v>
      </c>
      <c r="H72" s="174" t="e">
        <f>VLOOKUP(YudisiumThp22131[[#This Row],[NIM]],DbsMunaqis[#Data],17)</f>
        <v>#N/A</v>
      </c>
      <c r="I72" s="172">
        <v>42082</v>
      </c>
    </row>
    <row r="73" spans="1:9">
      <c r="A73" s="171">
        <v>64</v>
      </c>
      <c r="B73" s="164" t="s">
        <v>10255</v>
      </c>
      <c r="C73" s="165" t="e">
        <f>VLOOKUP(YudisiumThp22131[[#This Row],[NIM]],DbsMunaqis[#Data],5)</f>
        <v>#N/A</v>
      </c>
      <c r="D73" s="165" t="e">
        <f>VLOOKUP(VLOOKUP(YudisiumThp22131[[#This Row],[NIM]],DbsMunaqis[],6),TblJurusan[],2)</f>
        <v>#N/A</v>
      </c>
      <c r="E73" s="165" t="e">
        <f>VLOOKUP(VLOOKUP(YudisiumThp22131[[#This Row],[NIM]],DbsMunaqis[],7),TblProdi[],2)</f>
        <v>#N/A</v>
      </c>
      <c r="F73" s="166" t="e">
        <f>VLOOKUP(YudisiumThp22131[[#This Row],[NIM]],DbsMunaqis[#Data],14)</f>
        <v>#N/A</v>
      </c>
      <c r="G73" s="165" t="e">
        <f>VLOOKUP(YudisiumThp22131[[#This Row],[NIM]],DbsMunaqis[#Data],15)</f>
        <v>#N/A</v>
      </c>
      <c r="H73" s="174" t="e">
        <f>VLOOKUP(YudisiumThp22131[[#This Row],[NIM]],DbsMunaqis[#Data],17)</f>
        <v>#N/A</v>
      </c>
      <c r="I73" s="172">
        <v>42082</v>
      </c>
    </row>
    <row r="74" spans="1:9">
      <c r="A74" s="171">
        <v>65</v>
      </c>
      <c r="B74" s="164" t="s">
        <v>10180</v>
      </c>
      <c r="C74" s="165" t="e">
        <f>VLOOKUP(YudisiumThp22131[[#This Row],[NIM]],DbsMunaqis[#Data],5)</f>
        <v>#N/A</v>
      </c>
      <c r="D74" s="165" t="e">
        <f>VLOOKUP(VLOOKUP(YudisiumThp22131[[#This Row],[NIM]],DbsMunaqis[],6),TblJurusan[],2)</f>
        <v>#N/A</v>
      </c>
      <c r="E74" s="165" t="e">
        <f>VLOOKUP(VLOOKUP(YudisiumThp22131[[#This Row],[NIM]],DbsMunaqis[],7),TblProdi[],2)</f>
        <v>#N/A</v>
      </c>
      <c r="F74" s="166" t="e">
        <f>VLOOKUP(YudisiumThp22131[[#This Row],[NIM]],DbsMunaqis[#Data],14)</f>
        <v>#N/A</v>
      </c>
      <c r="G74" s="165" t="e">
        <f>VLOOKUP(YudisiumThp22131[[#This Row],[NIM]],DbsMunaqis[#Data],15)</f>
        <v>#N/A</v>
      </c>
      <c r="H74" s="174" t="e">
        <f>VLOOKUP(YudisiumThp22131[[#This Row],[NIM]],DbsMunaqis[#Data],17)</f>
        <v>#N/A</v>
      </c>
      <c r="I74" s="172">
        <v>42040</v>
      </c>
    </row>
    <row r="75" spans="1:9">
      <c r="A75" s="171">
        <v>66</v>
      </c>
      <c r="B75" s="164" t="s">
        <v>10165</v>
      </c>
      <c r="C75" s="165" t="e">
        <f>VLOOKUP(YudisiumThp22131[[#This Row],[NIM]],DbsMunaqis[#Data],5)</f>
        <v>#N/A</v>
      </c>
      <c r="D75" s="165" t="e">
        <f>VLOOKUP(VLOOKUP(YudisiumThp22131[[#This Row],[NIM]],DbsMunaqis[],6),TblJurusan[],2)</f>
        <v>#N/A</v>
      </c>
      <c r="E75" s="165" t="e">
        <f>VLOOKUP(VLOOKUP(YudisiumThp22131[[#This Row],[NIM]],DbsMunaqis[],7),TblProdi[],2)</f>
        <v>#N/A</v>
      </c>
      <c r="F75" s="166" t="e">
        <f>VLOOKUP(YudisiumThp22131[[#This Row],[NIM]],DbsMunaqis[#Data],14)</f>
        <v>#N/A</v>
      </c>
      <c r="G75" s="165" t="e">
        <f>VLOOKUP(YudisiumThp22131[[#This Row],[NIM]],DbsMunaqis[#Data],15)</f>
        <v>#N/A</v>
      </c>
      <c r="H75" s="174" t="e">
        <f>VLOOKUP(YudisiumThp22131[[#This Row],[NIM]],DbsMunaqis[#Data],17)</f>
        <v>#N/A</v>
      </c>
      <c r="I75" s="172">
        <v>42012</v>
      </c>
    </row>
    <row r="76" spans="1:9">
      <c r="A76" s="171">
        <v>67</v>
      </c>
      <c r="B76" s="164" t="s">
        <v>10150</v>
      </c>
      <c r="C76" s="165" t="e">
        <f>VLOOKUP(YudisiumThp22131[[#This Row],[NIM]],DbsMunaqis[#Data],5)</f>
        <v>#N/A</v>
      </c>
      <c r="D76" s="165" t="e">
        <f>VLOOKUP(VLOOKUP(YudisiumThp22131[[#This Row],[NIM]],DbsMunaqis[],6),TblJurusan[],2)</f>
        <v>#N/A</v>
      </c>
      <c r="E76" s="165" t="e">
        <f>VLOOKUP(VLOOKUP(YudisiumThp22131[[#This Row],[NIM]],DbsMunaqis[],7),TblProdi[],2)</f>
        <v>#N/A</v>
      </c>
      <c r="F76" s="166" t="e">
        <f>VLOOKUP(YudisiumThp22131[[#This Row],[NIM]],DbsMunaqis[#Data],14)</f>
        <v>#N/A</v>
      </c>
      <c r="G76" s="165" t="e">
        <f>VLOOKUP(YudisiumThp22131[[#This Row],[NIM]],DbsMunaqis[#Data],15)</f>
        <v>#N/A</v>
      </c>
      <c r="H76" s="174" t="e">
        <f>VLOOKUP(YudisiumThp22131[[#This Row],[NIM]],DbsMunaqis[#Data],17)</f>
        <v>#N/A</v>
      </c>
      <c r="I76" s="172">
        <v>41960</v>
      </c>
    </row>
    <row r="77" spans="1:9">
      <c r="A77" s="171">
        <v>68</v>
      </c>
      <c r="B77" s="164" t="s">
        <v>10359</v>
      </c>
      <c r="C77" s="165" t="e">
        <f>VLOOKUP(YudisiumThp22131[[#This Row],[NIM]],DbsMunaqis[#Data],5)</f>
        <v>#N/A</v>
      </c>
      <c r="D77" s="165" t="e">
        <f>VLOOKUP(VLOOKUP(YudisiumThp22131[[#This Row],[NIM]],DbsMunaqis[],6),TblJurusan[],2)</f>
        <v>#N/A</v>
      </c>
      <c r="E77" s="165" t="e">
        <f>VLOOKUP(VLOOKUP(YudisiumThp22131[[#This Row],[NIM]],DbsMunaqis[],7),TblProdi[],2)</f>
        <v>#N/A</v>
      </c>
      <c r="F77" s="166" t="e">
        <f>VLOOKUP(YudisiumThp22131[[#This Row],[NIM]],DbsMunaqis[#Data],14)</f>
        <v>#N/A</v>
      </c>
      <c r="G77" s="165" t="e">
        <f>VLOOKUP(YudisiumThp22131[[#This Row],[NIM]],DbsMunaqis[#Data],15)</f>
        <v>#N/A</v>
      </c>
      <c r="H77" s="174" t="e">
        <f>VLOOKUP(YudisiumThp22131[[#This Row],[NIM]],DbsMunaqis[#Data],17)</f>
        <v>#N/A</v>
      </c>
      <c r="I77" s="172">
        <v>42082</v>
      </c>
    </row>
    <row r="78" spans="1:9">
      <c r="A78" s="171">
        <v>69</v>
      </c>
      <c r="B78" s="164" t="s">
        <v>10087</v>
      </c>
      <c r="C78" s="165" t="e">
        <f>VLOOKUP(YudisiumThp22131[[#This Row],[NIM]],DbsMunaqis[#Data],5)</f>
        <v>#N/A</v>
      </c>
      <c r="D78" s="165" t="e">
        <f>VLOOKUP(VLOOKUP(YudisiumThp22131[[#This Row],[NIM]],DbsMunaqis[],6),TblJurusan[],2)</f>
        <v>#N/A</v>
      </c>
      <c r="E78" s="165" t="e">
        <f>VLOOKUP(VLOOKUP(YudisiumThp22131[[#This Row],[NIM]],DbsMunaqis[],7),TblProdi[],2)</f>
        <v>#N/A</v>
      </c>
      <c r="F78" s="166" t="e">
        <f>VLOOKUP(YudisiumThp22131[[#This Row],[NIM]],DbsMunaqis[#Data],14)</f>
        <v>#N/A</v>
      </c>
      <c r="G78" s="165" t="e">
        <f>VLOOKUP(YudisiumThp22131[[#This Row],[NIM]],DbsMunaqis[#Data],15)</f>
        <v>#N/A</v>
      </c>
      <c r="H78" s="174" t="e">
        <f>VLOOKUP(YudisiumThp22131[[#This Row],[NIM]],DbsMunaqis[#Data],17)</f>
        <v>#N/A</v>
      </c>
      <c r="I78" s="172">
        <v>41893</v>
      </c>
    </row>
    <row r="79" spans="1:9">
      <c r="A79" s="171">
        <v>70</v>
      </c>
      <c r="B79" s="167" t="s">
        <v>10222</v>
      </c>
      <c r="C79" s="165" t="e">
        <f>VLOOKUP(YudisiumThp22131[[#This Row],[NIM]],DbsMunaqis[#Data],5)</f>
        <v>#N/A</v>
      </c>
      <c r="D79" s="165" t="e">
        <f>VLOOKUP(VLOOKUP(YudisiumThp22131[[#This Row],[NIM]],DbsMunaqis[],6),TblJurusan[],2)</f>
        <v>#N/A</v>
      </c>
      <c r="E79" s="165" t="e">
        <f>VLOOKUP(VLOOKUP(YudisiumThp22131[[#This Row],[NIM]],DbsMunaqis[],7),TblProdi[],2)</f>
        <v>#N/A</v>
      </c>
      <c r="F79" s="166" t="e">
        <f>VLOOKUP(YudisiumThp22131[[#This Row],[NIM]],DbsMunaqis[#Data],14)</f>
        <v>#N/A</v>
      </c>
      <c r="G79" s="165" t="e">
        <f>VLOOKUP(YudisiumThp22131[[#This Row],[NIM]],DbsMunaqis[#Data],15)</f>
        <v>#N/A</v>
      </c>
      <c r="H79" s="174" t="e">
        <f>VLOOKUP(YudisiumThp22131[[#This Row],[NIM]],DbsMunaqis[#Data],17)</f>
        <v>#N/A</v>
      </c>
      <c r="I79" s="172">
        <v>42082</v>
      </c>
    </row>
    <row r="80" spans="1:9">
      <c r="A80" s="171">
        <v>71</v>
      </c>
      <c r="B80" s="164" t="s">
        <v>10207</v>
      </c>
      <c r="C80" s="165" t="e">
        <f>VLOOKUP(YudisiumThp22131[[#This Row],[NIM]],DbsMunaqis[#Data],5)</f>
        <v>#N/A</v>
      </c>
      <c r="D80" s="165" t="e">
        <f>VLOOKUP(VLOOKUP(YudisiumThp22131[[#This Row],[NIM]],DbsMunaqis[],6),TblJurusan[],2)</f>
        <v>#N/A</v>
      </c>
      <c r="E80" s="165" t="e">
        <f>VLOOKUP(VLOOKUP(YudisiumThp22131[[#This Row],[NIM]],DbsMunaqis[],7),TblProdi[],2)</f>
        <v>#N/A</v>
      </c>
      <c r="F80" s="166" t="e">
        <f>VLOOKUP(YudisiumThp22131[[#This Row],[NIM]],DbsMunaqis[#Data],14)</f>
        <v>#N/A</v>
      </c>
      <c r="G80" s="165" t="e">
        <f>VLOOKUP(YudisiumThp22131[[#This Row],[NIM]],DbsMunaqis[#Data],15)</f>
        <v>#N/A</v>
      </c>
      <c r="H80" s="174" t="e">
        <f>VLOOKUP(YudisiumThp22131[[#This Row],[NIM]],DbsMunaqis[#Data],17)</f>
        <v>#N/A</v>
      </c>
      <c r="I80" s="172">
        <v>42040</v>
      </c>
    </row>
    <row r="81" spans="1:9">
      <c r="A81" s="171">
        <v>72</v>
      </c>
      <c r="B81" s="164" t="s">
        <v>10088</v>
      </c>
      <c r="C81" s="165" t="e">
        <f>VLOOKUP(YudisiumThp22131[[#This Row],[NIM]],DbsMunaqis[#Data],5)</f>
        <v>#N/A</v>
      </c>
      <c r="D81" s="165" t="e">
        <f>VLOOKUP(VLOOKUP(YudisiumThp22131[[#This Row],[NIM]],DbsMunaqis[],6),TblJurusan[],2)</f>
        <v>#N/A</v>
      </c>
      <c r="E81" s="165" t="e">
        <f>VLOOKUP(VLOOKUP(YudisiumThp22131[[#This Row],[NIM]],DbsMunaqis[],7),TblProdi[],2)</f>
        <v>#N/A</v>
      </c>
      <c r="F81" s="166" t="e">
        <f>VLOOKUP(YudisiumThp22131[[#This Row],[NIM]],DbsMunaqis[#Data],14)</f>
        <v>#N/A</v>
      </c>
      <c r="G81" s="165" t="e">
        <f>VLOOKUP(YudisiumThp22131[[#This Row],[NIM]],DbsMunaqis[#Data],15)</f>
        <v>#N/A</v>
      </c>
      <c r="H81" s="174" t="e">
        <f>VLOOKUP(YudisiumThp22131[[#This Row],[NIM]],DbsMunaqis[#Data],17)</f>
        <v>#N/A</v>
      </c>
      <c r="I81" s="172">
        <v>41893</v>
      </c>
    </row>
    <row r="82" spans="1:9">
      <c r="A82" s="171">
        <v>73</v>
      </c>
      <c r="B82" s="164" t="s">
        <v>10147</v>
      </c>
      <c r="C82" s="165" t="e">
        <f>VLOOKUP(YudisiumThp22131[[#This Row],[NIM]],DbsMunaqis[#Data],5)</f>
        <v>#N/A</v>
      </c>
      <c r="D82" s="165" t="e">
        <f>VLOOKUP(VLOOKUP(YudisiumThp22131[[#This Row],[NIM]],DbsMunaqis[],6),TblJurusan[],2)</f>
        <v>#N/A</v>
      </c>
      <c r="E82" s="165" t="e">
        <f>VLOOKUP(VLOOKUP(YudisiumThp22131[[#This Row],[NIM]],DbsMunaqis[],7),TblProdi[],2)</f>
        <v>#N/A</v>
      </c>
      <c r="F82" s="166" t="e">
        <f>VLOOKUP(YudisiumThp22131[[#This Row],[NIM]],DbsMunaqis[#Data],14)</f>
        <v>#N/A</v>
      </c>
      <c r="G82" s="165" t="e">
        <f>VLOOKUP(YudisiumThp22131[[#This Row],[NIM]],DbsMunaqis[#Data],15)</f>
        <v>#N/A</v>
      </c>
      <c r="H82" s="174" t="e">
        <f>VLOOKUP(YudisiumThp22131[[#This Row],[NIM]],DbsMunaqis[#Data],17)</f>
        <v>#N/A</v>
      </c>
      <c r="I82" s="172">
        <v>41960</v>
      </c>
    </row>
    <row r="83" spans="1:9">
      <c r="A83" s="171">
        <v>74</v>
      </c>
      <c r="B83" s="164" t="s">
        <v>10085</v>
      </c>
      <c r="C83" s="165" t="e">
        <f>VLOOKUP(YudisiumThp22131[[#This Row],[NIM]],DbsMunaqis[#Data],5)</f>
        <v>#N/A</v>
      </c>
      <c r="D83" s="165" t="e">
        <f>VLOOKUP(VLOOKUP(YudisiumThp22131[[#This Row],[NIM]],DbsMunaqis[],6),TblJurusan[],2)</f>
        <v>#N/A</v>
      </c>
      <c r="E83" s="165" t="e">
        <f>VLOOKUP(VLOOKUP(YudisiumThp22131[[#This Row],[NIM]],DbsMunaqis[],7),TblProdi[],2)</f>
        <v>#N/A</v>
      </c>
      <c r="F83" s="166" t="e">
        <f>VLOOKUP(YudisiumThp22131[[#This Row],[NIM]],DbsMunaqis[#Data],14)</f>
        <v>#N/A</v>
      </c>
      <c r="G83" s="165" t="e">
        <f>VLOOKUP(YudisiumThp22131[[#This Row],[NIM]],DbsMunaqis[#Data],15)</f>
        <v>#N/A</v>
      </c>
      <c r="H83" s="174" t="e">
        <f>VLOOKUP(YudisiumThp22131[[#This Row],[NIM]],DbsMunaqis[#Data],17)</f>
        <v>#N/A</v>
      </c>
      <c r="I83" s="172">
        <v>41893</v>
      </c>
    </row>
    <row r="84" spans="1:9">
      <c r="A84" s="171">
        <v>75</v>
      </c>
      <c r="B84" s="164" t="s">
        <v>10206</v>
      </c>
      <c r="C84" s="165" t="e">
        <f>VLOOKUP(YudisiumThp22131[[#This Row],[NIM]],DbsMunaqis[#Data],5)</f>
        <v>#N/A</v>
      </c>
      <c r="D84" s="165" t="e">
        <f>VLOOKUP(VLOOKUP(YudisiumThp22131[[#This Row],[NIM]],DbsMunaqis[],6),TblJurusan[],2)</f>
        <v>#N/A</v>
      </c>
      <c r="E84" s="165" t="e">
        <f>VLOOKUP(VLOOKUP(YudisiumThp22131[[#This Row],[NIM]],DbsMunaqis[],7),TblProdi[],2)</f>
        <v>#N/A</v>
      </c>
      <c r="F84" s="166" t="e">
        <f>VLOOKUP(YudisiumThp22131[[#This Row],[NIM]],DbsMunaqis[#Data],14)</f>
        <v>#N/A</v>
      </c>
      <c r="G84" s="165" t="e">
        <f>VLOOKUP(YudisiumThp22131[[#This Row],[NIM]],DbsMunaqis[#Data],15)</f>
        <v>#N/A</v>
      </c>
      <c r="H84" s="174" t="e">
        <f>VLOOKUP(YudisiumThp22131[[#This Row],[NIM]],DbsMunaqis[#Data],17)</f>
        <v>#N/A</v>
      </c>
      <c r="I84" s="172">
        <v>42040</v>
      </c>
    </row>
    <row r="85" spans="1:9">
      <c r="A85" s="171">
        <v>76</v>
      </c>
      <c r="B85" s="164" t="s">
        <v>10198</v>
      </c>
      <c r="C85" s="165" t="e">
        <f>VLOOKUP(YudisiumThp22131[[#This Row],[NIM]],DbsMunaqis[#Data],5)</f>
        <v>#N/A</v>
      </c>
      <c r="D85" s="165" t="e">
        <f>VLOOKUP(VLOOKUP(YudisiumThp22131[[#This Row],[NIM]],DbsMunaqis[],6),TblJurusan[],2)</f>
        <v>#N/A</v>
      </c>
      <c r="E85" s="165" t="e">
        <f>VLOOKUP(VLOOKUP(YudisiumThp22131[[#This Row],[NIM]],DbsMunaqis[],7),TblProdi[],2)</f>
        <v>#N/A</v>
      </c>
      <c r="F85" s="166" t="e">
        <f>VLOOKUP(YudisiumThp22131[[#This Row],[NIM]],DbsMunaqis[#Data],14)</f>
        <v>#N/A</v>
      </c>
      <c r="G85" s="165" t="e">
        <f>VLOOKUP(YudisiumThp22131[[#This Row],[NIM]],DbsMunaqis[#Data],15)</f>
        <v>#N/A</v>
      </c>
      <c r="H85" s="174" t="e">
        <f>VLOOKUP(YudisiumThp22131[[#This Row],[NIM]],DbsMunaqis[#Data],17)</f>
        <v>#N/A</v>
      </c>
      <c r="I85" s="172">
        <v>42012</v>
      </c>
    </row>
    <row r="86" spans="1:9">
      <c r="A86" s="171">
        <v>77</v>
      </c>
      <c r="B86" s="164" t="s">
        <v>10109</v>
      </c>
      <c r="C86" s="165" t="e">
        <f>VLOOKUP(YudisiumThp22131[[#This Row],[NIM]],DbsMunaqis[#Data],5)</f>
        <v>#N/A</v>
      </c>
      <c r="D86" s="165" t="e">
        <f>VLOOKUP(VLOOKUP(YudisiumThp22131[[#This Row],[NIM]],DbsMunaqis[],6),TblJurusan[],2)</f>
        <v>#N/A</v>
      </c>
      <c r="E86" s="165" t="e">
        <f>VLOOKUP(VLOOKUP(YudisiumThp22131[[#This Row],[NIM]],DbsMunaqis[],7),TblProdi[],2)</f>
        <v>#N/A</v>
      </c>
      <c r="F86" s="166" t="e">
        <f>VLOOKUP(YudisiumThp22131[[#This Row],[NIM]],DbsMunaqis[#Data],14)</f>
        <v>#N/A</v>
      </c>
      <c r="G86" s="165" t="e">
        <f>VLOOKUP(YudisiumThp22131[[#This Row],[NIM]],DbsMunaqis[#Data],15)</f>
        <v>#N/A</v>
      </c>
      <c r="H86" s="174" t="e">
        <f>VLOOKUP(YudisiumThp22131[[#This Row],[NIM]],DbsMunaqis[#Data],17)</f>
        <v>#N/A</v>
      </c>
      <c r="I86" s="172">
        <v>41893</v>
      </c>
    </row>
    <row r="87" spans="1:9">
      <c r="A87" s="171">
        <v>78</v>
      </c>
      <c r="B87" s="164" t="s">
        <v>10155</v>
      </c>
      <c r="C87" s="165" t="e">
        <f>VLOOKUP(YudisiumThp22131[[#This Row],[NIM]],DbsMunaqis[#Data],5)</f>
        <v>#N/A</v>
      </c>
      <c r="D87" s="165" t="e">
        <f>VLOOKUP(VLOOKUP(YudisiumThp22131[[#This Row],[NIM]],DbsMunaqis[],6),TblJurusan[],2)</f>
        <v>#N/A</v>
      </c>
      <c r="E87" s="165" t="e">
        <f>VLOOKUP(VLOOKUP(YudisiumThp22131[[#This Row],[NIM]],DbsMunaqis[],7),TblProdi[],2)</f>
        <v>#N/A</v>
      </c>
      <c r="F87" s="166" t="e">
        <f>VLOOKUP(YudisiumThp22131[[#This Row],[NIM]],DbsMunaqis[#Data],14)</f>
        <v>#N/A</v>
      </c>
      <c r="G87" s="165" t="e">
        <f>VLOOKUP(YudisiumThp22131[[#This Row],[NIM]],DbsMunaqis[#Data],15)</f>
        <v>#N/A</v>
      </c>
      <c r="H87" s="174" t="e">
        <f>VLOOKUP(YudisiumThp22131[[#This Row],[NIM]],DbsMunaqis[#Data],17)</f>
        <v>#N/A</v>
      </c>
      <c r="I87" s="172">
        <v>42012</v>
      </c>
    </row>
    <row r="88" spans="1:9">
      <c r="A88" s="171">
        <v>79</v>
      </c>
      <c r="B88" s="164" t="s">
        <v>10169</v>
      </c>
      <c r="C88" s="165" t="e">
        <f>VLOOKUP(YudisiumThp22131[[#This Row],[NIM]],DbsMunaqis[#Data],5)</f>
        <v>#N/A</v>
      </c>
      <c r="D88" s="165" t="e">
        <f>VLOOKUP(VLOOKUP(YudisiumThp22131[[#This Row],[NIM]],DbsMunaqis[],6),TblJurusan[],2)</f>
        <v>#N/A</v>
      </c>
      <c r="E88" s="165" t="e">
        <f>VLOOKUP(VLOOKUP(YudisiumThp22131[[#This Row],[NIM]],DbsMunaqis[],7),TblProdi[],2)</f>
        <v>#N/A</v>
      </c>
      <c r="F88" s="166" t="e">
        <f>VLOOKUP(YudisiumThp22131[[#This Row],[NIM]],DbsMunaqis[#Data],14)</f>
        <v>#N/A</v>
      </c>
      <c r="G88" s="165" t="e">
        <f>VLOOKUP(YudisiumThp22131[[#This Row],[NIM]],DbsMunaqis[#Data],15)</f>
        <v>#N/A</v>
      </c>
      <c r="H88" s="174" t="e">
        <f>VLOOKUP(YudisiumThp22131[[#This Row],[NIM]],DbsMunaqis[#Data],17)</f>
        <v>#N/A</v>
      </c>
      <c r="I88" s="172">
        <v>42012</v>
      </c>
    </row>
    <row r="89" spans="1:9">
      <c r="A89" s="171">
        <v>80</v>
      </c>
      <c r="B89" s="164" t="s">
        <v>10185</v>
      </c>
      <c r="C89" s="165" t="e">
        <f>VLOOKUP(YudisiumThp22131[[#This Row],[NIM]],DbsMunaqis[#Data],5)</f>
        <v>#N/A</v>
      </c>
      <c r="D89" s="165" t="e">
        <f>VLOOKUP(VLOOKUP(YudisiumThp22131[[#This Row],[NIM]],DbsMunaqis[],6),TblJurusan[],2)</f>
        <v>#N/A</v>
      </c>
      <c r="E89" s="165" t="e">
        <f>VLOOKUP(VLOOKUP(YudisiumThp22131[[#This Row],[NIM]],DbsMunaqis[],7),TblProdi[],2)</f>
        <v>#N/A</v>
      </c>
      <c r="F89" s="166" t="e">
        <f>VLOOKUP(YudisiumThp22131[[#This Row],[NIM]],DbsMunaqis[#Data],14)</f>
        <v>#N/A</v>
      </c>
      <c r="G89" s="165" t="e">
        <f>VLOOKUP(YudisiumThp22131[[#This Row],[NIM]],DbsMunaqis[#Data],15)</f>
        <v>#N/A</v>
      </c>
      <c r="H89" s="174" t="e">
        <f>VLOOKUP(YudisiumThp22131[[#This Row],[NIM]],DbsMunaqis[#Data],17)</f>
        <v>#N/A</v>
      </c>
      <c r="I89" s="172">
        <v>42012</v>
      </c>
    </row>
    <row r="90" spans="1:9">
      <c r="A90" s="171">
        <v>81</v>
      </c>
      <c r="B90" s="164" t="s">
        <v>10090</v>
      </c>
      <c r="C90" s="165" t="e">
        <f>VLOOKUP(YudisiumThp22131[[#This Row],[NIM]],DbsMunaqis[#Data],5)</f>
        <v>#N/A</v>
      </c>
      <c r="D90" s="165" t="e">
        <f>VLOOKUP(VLOOKUP(YudisiumThp22131[[#This Row],[NIM]],DbsMunaqis[],6),TblJurusan[],2)</f>
        <v>#N/A</v>
      </c>
      <c r="E90" s="165" t="e">
        <f>VLOOKUP(VLOOKUP(YudisiumThp22131[[#This Row],[NIM]],DbsMunaqis[],7),TblProdi[],2)</f>
        <v>#N/A</v>
      </c>
      <c r="F90" s="166" t="e">
        <f>VLOOKUP(YudisiumThp22131[[#This Row],[NIM]],DbsMunaqis[#Data],14)</f>
        <v>#N/A</v>
      </c>
      <c r="G90" s="165" t="e">
        <f>VLOOKUP(YudisiumThp22131[[#This Row],[NIM]],DbsMunaqis[#Data],15)</f>
        <v>#N/A</v>
      </c>
      <c r="H90" s="174" t="e">
        <f>VLOOKUP(YudisiumThp22131[[#This Row],[NIM]],DbsMunaqis[#Data],17)</f>
        <v>#N/A</v>
      </c>
      <c r="I90" s="172">
        <v>41893</v>
      </c>
    </row>
    <row r="91" spans="1:9">
      <c r="A91" s="171">
        <v>82</v>
      </c>
      <c r="B91" s="167" t="s">
        <v>10264</v>
      </c>
      <c r="C91" s="165" t="e">
        <f>VLOOKUP(YudisiumThp22131[[#This Row],[NIM]],DbsMunaqis[#Data],5)</f>
        <v>#N/A</v>
      </c>
      <c r="D91" s="165" t="e">
        <f>VLOOKUP(VLOOKUP(YudisiumThp22131[[#This Row],[NIM]],DbsMunaqis[],6),TblJurusan[],2)</f>
        <v>#N/A</v>
      </c>
      <c r="E91" s="165" t="e">
        <f>VLOOKUP(VLOOKUP(YudisiumThp22131[[#This Row],[NIM]],DbsMunaqis[],7),TblProdi[],2)</f>
        <v>#N/A</v>
      </c>
      <c r="F91" s="166" t="e">
        <f>VLOOKUP(YudisiumThp22131[[#This Row],[NIM]],DbsMunaqis[#Data],14)</f>
        <v>#N/A</v>
      </c>
      <c r="G91" s="165" t="e">
        <f>VLOOKUP(YudisiumThp22131[[#This Row],[NIM]],DbsMunaqis[#Data],15)</f>
        <v>#N/A</v>
      </c>
      <c r="H91" s="174" t="e">
        <f>VLOOKUP(YudisiumThp22131[[#This Row],[NIM]],DbsMunaqis[#Data],17)</f>
        <v>#N/A</v>
      </c>
      <c r="I91" s="172">
        <v>42082</v>
      </c>
    </row>
    <row r="92" spans="1:9">
      <c r="A92" s="171">
        <v>83</v>
      </c>
      <c r="B92" s="164" t="s">
        <v>10176</v>
      </c>
      <c r="C92" s="165" t="e">
        <f>VLOOKUP(YudisiumThp22131[[#This Row],[NIM]],DbsMunaqis[#Data],5)</f>
        <v>#N/A</v>
      </c>
      <c r="D92" s="165" t="e">
        <f>VLOOKUP(VLOOKUP(YudisiumThp22131[[#This Row],[NIM]],DbsMunaqis[],6),TblJurusan[],2)</f>
        <v>#N/A</v>
      </c>
      <c r="E92" s="165" t="e">
        <f>VLOOKUP(VLOOKUP(YudisiumThp22131[[#This Row],[NIM]],DbsMunaqis[],7),TblProdi[],2)</f>
        <v>#N/A</v>
      </c>
      <c r="F92" s="166" t="e">
        <f>VLOOKUP(YudisiumThp22131[[#This Row],[NIM]],DbsMunaqis[#Data],14)</f>
        <v>#N/A</v>
      </c>
      <c r="G92" s="165" t="e">
        <f>VLOOKUP(YudisiumThp22131[[#This Row],[NIM]],DbsMunaqis[#Data],15)</f>
        <v>#N/A</v>
      </c>
      <c r="H92" s="174" t="e">
        <f>VLOOKUP(YudisiumThp22131[[#This Row],[NIM]],DbsMunaqis[#Data],17)</f>
        <v>#N/A</v>
      </c>
      <c r="I92" s="172">
        <v>42012</v>
      </c>
    </row>
    <row r="93" spans="1:9">
      <c r="A93" s="171">
        <v>84</v>
      </c>
      <c r="B93" s="164" t="s">
        <v>10116</v>
      </c>
      <c r="C93" s="165" t="e">
        <f>VLOOKUP(YudisiumThp22131[[#This Row],[NIM]],DbsMunaqis[#Data],5)</f>
        <v>#N/A</v>
      </c>
      <c r="D93" s="165" t="e">
        <f>VLOOKUP(VLOOKUP(YudisiumThp22131[[#This Row],[NIM]],DbsMunaqis[],6),TblJurusan[],2)</f>
        <v>#N/A</v>
      </c>
      <c r="E93" s="165" t="e">
        <f>VLOOKUP(VLOOKUP(YudisiumThp22131[[#This Row],[NIM]],DbsMunaqis[],7),TblProdi[],2)</f>
        <v>#N/A</v>
      </c>
      <c r="F93" s="166" t="e">
        <f>VLOOKUP(YudisiumThp22131[[#This Row],[NIM]],DbsMunaqis[#Data],14)</f>
        <v>#N/A</v>
      </c>
      <c r="G93" s="165" t="e">
        <f>VLOOKUP(YudisiumThp22131[[#This Row],[NIM]],DbsMunaqis[#Data],15)</f>
        <v>#N/A</v>
      </c>
      <c r="H93" s="174" t="e">
        <f>VLOOKUP(YudisiumThp22131[[#This Row],[NIM]],DbsMunaqis[#Data],17)</f>
        <v>#N/A</v>
      </c>
      <c r="I93" s="172">
        <v>41893</v>
      </c>
    </row>
    <row r="94" spans="1:9">
      <c r="A94" s="171">
        <v>85</v>
      </c>
      <c r="B94" s="164" t="s">
        <v>10170</v>
      </c>
      <c r="C94" s="165" t="e">
        <f>VLOOKUP(YudisiumThp22131[[#This Row],[NIM]],DbsMunaqis[#Data],5)</f>
        <v>#N/A</v>
      </c>
      <c r="D94" s="165" t="e">
        <f>VLOOKUP(VLOOKUP(YudisiumThp22131[[#This Row],[NIM]],DbsMunaqis[],6),TblJurusan[],2)</f>
        <v>#N/A</v>
      </c>
      <c r="E94" s="165" t="e">
        <f>VLOOKUP(VLOOKUP(YudisiumThp22131[[#This Row],[NIM]],DbsMunaqis[],7),TblProdi[],2)</f>
        <v>#N/A</v>
      </c>
      <c r="F94" s="166" t="e">
        <f>VLOOKUP(YudisiumThp22131[[#This Row],[NIM]],DbsMunaqis[#Data],14)</f>
        <v>#N/A</v>
      </c>
      <c r="G94" s="165" t="e">
        <f>VLOOKUP(YudisiumThp22131[[#This Row],[NIM]],DbsMunaqis[#Data],15)</f>
        <v>#N/A</v>
      </c>
      <c r="H94" s="174" t="e">
        <f>VLOOKUP(YudisiumThp22131[[#This Row],[NIM]],DbsMunaqis[#Data],17)</f>
        <v>#N/A</v>
      </c>
      <c r="I94" s="172">
        <v>42012</v>
      </c>
    </row>
    <row r="95" spans="1:9">
      <c r="A95" s="171">
        <v>86</v>
      </c>
      <c r="B95" s="164" t="s">
        <v>10186</v>
      </c>
      <c r="C95" s="165" t="e">
        <f>VLOOKUP(YudisiumThp22131[[#This Row],[NIM]],DbsMunaqis[#Data],5)</f>
        <v>#N/A</v>
      </c>
      <c r="D95" s="165" t="e">
        <f>VLOOKUP(VLOOKUP(YudisiumThp22131[[#This Row],[NIM]],DbsMunaqis[],6),TblJurusan[],2)</f>
        <v>#N/A</v>
      </c>
      <c r="E95" s="165" t="e">
        <f>VLOOKUP(VLOOKUP(YudisiumThp22131[[#This Row],[NIM]],DbsMunaqis[],7),TblProdi[],2)</f>
        <v>#N/A</v>
      </c>
      <c r="F95" s="166" t="e">
        <f>VLOOKUP(YudisiumThp22131[[#This Row],[NIM]],DbsMunaqis[#Data],14)</f>
        <v>#N/A</v>
      </c>
      <c r="G95" s="165" t="e">
        <f>VLOOKUP(YudisiumThp22131[[#This Row],[NIM]],DbsMunaqis[#Data],15)</f>
        <v>#N/A</v>
      </c>
      <c r="H95" s="174" t="e">
        <f>VLOOKUP(YudisiumThp22131[[#This Row],[NIM]],DbsMunaqis[#Data],17)</f>
        <v>#N/A</v>
      </c>
      <c r="I95" s="172">
        <v>42012</v>
      </c>
    </row>
    <row r="96" spans="1:9">
      <c r="A96" s="171">
        <v>87</v>
      </c>
      <c r="B96" s="164" t="s">
        <v>10124</v>
      </c>
      <c r="C96" s="165" t="e">
        <f>VLOOKUP(YudisiumThp22131[[#This Row],[NIM]],DbsMunaqis[#Data],5)</f>
        <v>#N/A</v>
      </c>
      <c r="D96" s="165" t="e">
        <f>VLOOKUP(VLOOKUP(YudisiumThp22131[[#This Row],[NIM]],DbsMunaqis[],6),TblJurusan[],2)</f>
        <v>#N/A</v>
      </c>
      <c r="E96" s="165" t="e">
        <f>VLOOKUP(VLOOKUP(YudisiumThp22131[[#This Row],[NIM]],DbsMunaqis[],7),TblProdi[],2)</f>
        <v>#N/A</v>
      </c>
      <c r="F96" s="166" t="e">
        <f>VLOOKUP(YudisiumThp22131[[#This Row],[NIM]],DbsMunaqis[#Data],14)</f>
        <v>#N/A</v>
      </c>
      <c r="G96" s="165" t="e">
        <f>VLOOKUP(YudisiumThp22131[[#This Row],[NIM]],DbsMunaqis[#Data],15)</f>
        <v>#N/A</v>
      </c>
      <c r="H96" s="174" t="e">
        <f>VLOOKUP(YudisiumThp22131[[#This Row],[NIM]],DbsMunaqis[#Data],17)</f>
        <v>#N/A</v>
      </c>
      <c r="I96" s="172">
        <v>41960</v>
      </c>
    </row>
    <row r="97" spans="1:9">
      <c r="A97" s="171">
        <v>88</v>
      </c>
      <c r="B97" s="164" t="s">
        <v>10117</v>
      </c>
      <c r="C97" s="165" t="e">
        <f>VLOOKUP(YudisiumThp22131[[#This Row],[NIM]],DbsMunaqis[#Data],5)</f>
        <v>#N/A</v>
      </c>
      <c r="D97" s="165" t="e">
        <f>VLOOKUP(VLOOKUP(YudisiumThp22131[[#This Row],[NIM]],DbsMunaqis[],6),TblJurusan[],2)</f>
        <v>#N/A</v>
      </c>
      <c r="E97" s="165" t="e">
        <f>VLOOKUP(VLOOKUP(YudisiumThp22131[[#This Row],[NIM]],DbsMunaqis[],7),TblProdi[],2)</f>
        <v>#N/A</v>
      </c>
      <c r="F97" s="166" t="e">
        <f>VLOOKUP(YudisiumThp22131[[#This Row],[NIM]],DbsMunaqis[#Data],14)</f>
        <v>#N/A</v>
      </c>
      <c r="G97" s="165" t="e">
        <f>VLOOKUP(YudisiumThp22131[[#This Row],[NIM]],DbsMunaqis[#Data],15)</f>
        <v>#N/A</v>
      </c>
      <c r="H97" s="174" t="e">
        <f>VLOOKUP(YudisiumThp22131[[#This Row],[NIM]],DbsMunaqis[#Data],17)</f>
        <v>#N/A</v>
      </c>
      <c r="I97" s="172">
        <v>41893</v>
      </c>
    </row>
    <row r="98" spans="1:9">
      <c r="A98" s="171">
        <v>89</v>
      </c>
      <c r="B98" s="164" t="s">
        <v>10110</v>
      </c>
      <c r="C98" s="165" t="e">
        <f>VLOOKUP(YudisiumThp22131[[#This Row],[NIM]],DbsMunaqis[#Data],5)</f>
        <v>#N/A</v>
      </c>
      <c r="D98" s="165" t="e">
        <f>VLOOKUP(VLOOKUP(YudisiumThp22131[[#This Row],[NIM]],DbsMunaqis[],6),TblJurusan[],2)</f>
        <v>#N/A</v>
      </c>
      <c r="E98" s="165" t="e">
        <f>VLOOKUP(VLOOKUP(YudisiumThp22131[[#This Row],[NIM]],DbsMunaqis[],7),TblProdi[],2)</f>
        <v>#N/A</v>
      </c>
      <c r="F98" s="166" t="e">
        <f>VLOOKUP(YudisiumThp22131[[#This Row],[NIM]],DbsMunaqis[#Data],14)</f>
        <v>#N/A</v>
      </c>
      <c r="G98" s="165" t="e">
        <f>VLOOKUP(YudisiumThp22131[[#This Row],[NIM]],DbsMunaqis[#Data],15)</f>
        <v>#N/A</v>
      </c>
      <c r="H98" s="174" t="e">
        <f>VLOOKUP(YudisiumThp22131[[#This Row],[NIM]],DbsMunaqis[#Data],17)</f>
        <v>#N/A</v>
      </c>
      <c r="I98" s="172">
        <v>41893</v>
      </c>
    </row>
    <row r="99" spans="1:9">
      <c r="A99" s="171">
        <v>90</v>
      </c>
      <c r="B99" s="164" t="s">
        <v>10262</v>
      </c>
      <c r="C99" s="165" t="e">
        <f>VLOOKUP(YudisiumThp22131[[#This Row],[NIM]],DbsMunaqis[#Data],5)</f>
        <v>#N/A</v>
      </c>
      <c r="D99" s="165" t="e">
        <f>VLOOKUP(VLOOKUP(YudisiumThp22131[[#This Row],[NIM]],DbsMunaqis[],6),TblJurusan[],2)</f>
        <v>#N/A</v>
      </c>
      <c r="E99" s="165" t="e">
        <f>VLOOKUP(VLOOKUP(YudisiumThp22131[[#This Row],[NIM]],DbsMunaqis[],7),TblProdi[],2)</f>
        <v>#N/A</v>
      </c>
      <c r="F99" s="166" t="e">
        <f>VLOOKUP(YudisiumThp22131[[#This Row],[NIM]],DbsMunaqis[#Data],14)</f>
        <v>#N/A</v>
      </c>
      <c r="G99" s="165" t="e">
        <f>VLOOKUP(YudisiumThp22131[[#This Row],[NIM]],DbsMunaqis[#Data],15)</f>
        <v>#N/A</v>
      </c>
      <c r="H99" s="174" t="e">
        <f>VLOOKUP(YudisiumThp22131[[#This Row],[NIM]],DbsMunaqis[#Data],17)</f>
        <v>#N/A</v>
      </c>
      <c r="I99" s="172">
        <v>42082</v>
      </c>
    </row>
    <row r="100" spans="1:9">
      <c r="A100" s="171">
        <v>91</v>
      </c>
      <c r="B100" s="167" t="s">
        <v>10122</v>
      </c>
      <c r="C100" s="165" t="e">
        <f>VLOOKUP(YudisiumThp22131[[#This Row],[NIM]],DbsMunaqis[#Data],5)</f>
        <v>#N/A</v>
      </c>
      <c r="D100" s="165" t="e">
        <f>VLOOKUP(VLOOKUP(YudisiumThp22131[[#This Row],[NIM]],DbsMunaqis[],6),TblJurusan[],2)</f>
        <v>#N/A</v>
      </c>
      <c r="E100" s="165" t="e">
        <f>VLOOKUP(VLOOKUP(YudisiumThp22131[[#This Row],[NIM]],DbsMunaqis[],7),TblProdi[],2)</f>
        <v>#N/A</v>
      </c>
      <c r="F100" s="166" t="e">
        <f>VLOOKUP(YudisiumThp22131[[#This Row],[NIM]],DbsMunaqis[#Data],14)</f>
        <v>#N/A</v>
      </c>
      <c r="G100" s="165" t="e">
        <f>VLOOKUP(YudisiumThp22131[[#This Row],[NIM]],DbsMunaqis[#Data],15)</f>
        <v>#N/A</v>
      </c>
      <c r="H100" s="174" t="e">
        <f>VLOOKUP(YudisiumThp22131[[#This Row],[NIM]],DbsMunaqis[#Data],17)</f>
        <v>#N/A</v>
      </c>
      <c r="I100" s="172">
        <v>42012</v>
      </c>
    </row>
    <row r="101" spans="1:9">
      <c r="A101" s="171">
        <v>92</v>
      </c>
      <c r="B101" s="164" t="s">
        <v>10143</v>
      </c>
      <c r="C101" s="165" t="e">
        <f>VLOOKUP(YudisiumThp22131[[#This Row],[NIM]],DbsMunaqis[#Data],5)</f>
        <v>#N/A</v>
      </c>
      <c r="D101" s="165" t="e">
        <f>VLOOKUP(VLOOKUP(YudisiumThp22131[[#This Row],[NIM]],DbsMunaqis[],6),TblJurusan[],2)</f>
        <v>#N/A</v>
      </c>
      <c r="E101" s="165" t="e">
        <f>VLOOKUP(VLOOKUP(YudisiumThp22131[[#This Row],[NIM]],DbsMunaqis[],7),TblProdi[],2)</f>
        <v>#N/A</v>
      </c>
      <c r="F101" s="166" t="e">
        <f>VLOOKUP(YudisiumThp22131[[#This Row],[NIM]],DbsMunaqis[#Data],14)</f>
        <v>#N/A</v>
      </c>
      <c r="G101" s="165" t="e">
        <f>VLOOKUP(YudisiumThp22131[[#This Row],[NIM]],DbsMunaqis[#Data],15)</f>
        <v>#N/A</v>
      </c>
      <c r="H101" s="174" t="e">
        <f>VLOOKUP(YudisiumThp22131[[#This Row],[NIM]],DbsMunaqis[#Data],17)</f>
        <v>#N/A</v>
      </c>
      <c r="I101" s="172">
        <v>41960</v>
      </c>
    </row>
    <row r="102" spans="1:9">
      <c r="A102" s="171">
        <v>93</v>
      </c>
      <c r="B102" s="164" t="s">
        <v>10229</v>
      </c>
      <c r="C102" s="165" t="e">
        <f>VLOOKUP(YudisiumThp22131[[#This Row],[NIM]],DbsMunaqis[#Data],5)</f>
        <v>#N/A</v>
      </c>
      <c r="D102" s="165" t="e">
        <f>VLOOKUP(VLOOKUP(YudisiumThp22131[[#This Row],[NIM]],DbsMunaqis[],6),TblJurusan[],2)</f>
        <v>#N/A</v>
      </c>
      <c r="E102" s="165" t="e">
        <f>VLOOKUP(VLOOKUP(YudisiumThp22131[[#This Row],[NIM]],DbsMunaqis[],7),TblProdi[],2)</f>
        <v>#N/A</v>
      </c>
      <c r="F102" s="166" t="e">
        <f>VLOOKUP(YudisiumThp22131[[#This Row],[NIM]],DbsMunaqis[#Data],14)</f>
        <v>#N/A</v>
      </c>
      <c r="G102" s="165" t="e">
        <f>VLOOKUP(YudisiumThp22131[[#This Row],[NIM]],DbsMunaqis[#Data],15)</f>
        <v>#N/A</v>
      </c>
      <c r="H102" s="174" t="e">
        <f>VLOOKUP(YudisiumThp22131[[#This Row],[NIM]],DbsMunaqis[#Data],17)</f>
        <v>#N/A</v>
      </c>
      <c r="I102" s="172">
        <v>42082</v>
      </c>
    </row>
    <row r="103" spans="1:9">
      <c r="A103" s="171">
        <v>94</v>
      </c>
      <c r="B103" s="164" t="s">
        <v>10153</v>
      </c>
      <c r="C103" s="165" t="e">
        <f>VLOOKUP(YudisiumThp22131[[#This Row],[NIM]],DbsMunaqis[#Data],5)</f>
        <v>#N/A</v>
      </c>
      <c r="D103" s="165" t="e">
        <f>VLOOKUP(VLOOKUP(YudisiumThp22131[[#This Row],[NIM]],DbsMunaqis[],6),TblJurusan[],2)</f>
        <v>#N/A</v>
      </c>
      <c r="E103" s="165" t="e">
        <f>VLOOKUP(VLOOKUP(YudisiumThp22131[[#This Row],[NIM]],DbsMunaqis[],7),TblProdi[],2)</f>
        <v>#N/A</v>
      </c>
      <c r="F103" s="166" t="e">
        <f>VLOOKUP(YudisiumThp22131[[#This Row],[NIM]],DbsMunaqis[#Data],14)</f>
        <v>#N/A</v>
      </c>
      <c r="G103" s="165" t="e">
        <f>VLOOKUP(YudisiumThp22131[[#This Row],[NIM]],DbsMunaqis[#Data],15)</f>
        <v>#N/A</v>
      </c>
      <c r="H103" s="174" t="e">
        <f>VLOOKUP(YudisiumThp22131[[#This Row],[NIM]],DbsMunaqis[#Data],17)</f>
        <v>#N/A</v>
      </c>
      <c r="I103" s="172">
        <v>42012</v>
      </c>
    </row>
    <row r="104" spans="1:9">
      <c r="A104" s="171">
        <v>95</v>
      </c>
      <c r="B104" s="167" t="s">
        <v>10221</v>
      </c>
      <c r="C104" s="165" t="e">
        <f>VLOOKUP(YudisiumThp22131[[#This Row],[NIM]],DbsMunaqis[#Data],5)</f>
        <v>#N/A</v>
      </c>
      <c r="D104" s="165" t="e">
        <f>VLOOKUP(VLOOKUP(YudisiumThp22131[[#This Row],[NIM]],DbsMunaqis[],6),TblJurusan[],2)</f>
        <v>#N/A</v>
      </c>
      <c r="E104" s="165" t="e">
        <f>VLOOKUP(VLOOKUP(YudisiumThp22131[[#This Row],[NIM]],DbsMunaqis[],7),TblProdi[],2)</f>
        <v>#N/A</v>
      </c>
      <c r="F104" s="166" t="e">
        <f>VLOOKUP(YudisiumThp22131[[#This Row],[NIM]],DbsMunaqis[#Data],14)</f>
        <v>#N/A</v>
      </c>
      <c r="G104" s="165" t="e">
        <f>VLOOKUP(YudisiumThp22131[[#This Row],[NIM]],DbsMunaqis[#Data],15)</f>
        <v>#N/A</v>
      </c>
      <c r="H104" s="174" t="e">
        <f>VLOOKUP(YudisiumThp22131[[#This Row],[NIM]],DbsMunaqis[#Data],17)</f>
        <v>#N/A</v>
      </c>
      <c r="I104" s="172">
        <v>42082</v>
      </c>
    </row>
    <row r="105" spans="1:9">
      <c r="A105" s="171">
        <v>96</v>
      </c>
      <c r="B105" s="164" t="s">
        <v>10171</v>
      </c>
      <c r="C105" s="165" t="e">
        <f>VLOOKUP(YudisiumThp22131[[#This Row],[NIM]],DbsMunaqis[#Data],5)</f>
        <v>#N/A</v>
      </c>
      <c r="D105" s="165" t="e">
        <f>VLOOKUP(VLOOKUP(YudisiumThp22131[[#This Row],[NIM]],DbsMunaqis[],6),TblJurusan[],2)</f>
        <v>#N/A</v>
      </c>
      <c r="E105" s="165" t="e">
        <f>VLOOKUP(VLOOKUP(YudisiumThp22131[[#This Row],[NIM]],DbsMunaqis[],7),TblProdi[],2)</f>
        <v>#N/A</v>
      </c>
      <c r="F105" s="166" t="e">
        <f>VLOOKUP(YudisiumThp22131[[#This Row],[NIM]],DbsMunaqis[#Data],14)</f>
        <v>#N/A</v>
      </c>
      <c r="G105" s="165" t="e">
        <f>VLOOKUP(YudisiumThp22131[[#This Row],[NIM]],DbsMunaqis[#Data],15)</f>
        <v>#N/A</v>
      </c>
      <c r="H105" s="174" t="e">
        <f>VLOOKUP(YudisiumThp22131[[#This Row],[NIM]],DbsMunaqis[#Data],17)</f>
        <v>#N/A</v>
      </c>
      <c r="I105" s="172">
        <v>42040</v>
      </c>
    </row>
    <row r="106" spans="1:9">
      <c r="A106" s="171">
        <v>97</v>
      </c>
      <c r="B106" s="164" t="s">
        <v>10271</v>
      </c>
      <c r="C106" s="165" t="e">
        <f>VLOOKUP(YudisiumThp22131[[#This Row],[NIM]],DbsMunaqis[#Data],5)</f>
        <v>#N/A</v>
      </c>
      <c r="D106" s="165" t="e">
        <f>VLOOKUP(VLOOKUP(YudisiumThp22131[[#This Row],[NIM]],DbsMunaqis[],6),TblJurusan[],2)</f>
        <v>#N/A</v>
      </c>
      <c r="E106" s="165" t="e">
        <f>VLOOKUP(VLOOKUP(YudisiumThp22131[[#This Row],[NIM]],DbsMunaqis[],7),TblProdi[],2)</f>
        <v>#N/A</v>
      </c>
      <c r="F106" s="166" t="e">
        <f>VLOOKUP(YudisiumThp22131[[#This Row],[NIM]],DbsMunaqis[#Data],14)</f>
        <v>#N/A</v>
      </c>
      <c r="G106" s="165" t="e">
        <f>VLOOKUP(YudisiumThp22131[[#This Row],[NIM]],DbsMunaqis[#Data],15)</f>
        <v>#N/A</v>
      </c>
      <c r="H106" s="174" t="e">
        <f>VLOOKUP(YudisiumThp22131[[#This Row],[NIM]],DbsMunaqis[#Data],17)</f>
        <v>#N/A</v>
      </c>
      <c r="I106" s="172">
        <v>42082</v>
      </c>
    </row>
    <row r="107" spans="1:9">
      <c r="A107" s="171">
        <v>98</v>
      </c>
      <c r="B107" s="164" t="s">
        <v>10123</v>
      </c>
      <c r="C107" s="165" t="e">
        <f>VLOOKUP(YudisiumThp22131[[#This Row],[NIM]],DbsMunaqis[#Data],5)</f>
        <v>#N/A</v>
      </c>
      <c r="D107" s="165" t="e">
        <f>VLOOKUP(VLOOKUP(YudisiumThp22131[[#This Row],[NIM]],DbsMunaqis[],6),TblJurusan[],2)</f>
        <v>#N/A</v>
      </c>
      <c r="E107" s="165" t="e">
        <f>VLOOKUP(VLOOKUP(YudisiumThp22131[[#This Row],[NIM]],DbsMunaqis[],7),TblProdi[],2)</f>
        <v>#N/A</v>
      </c>
      <c r="F107" s="166" t="e">
        <f>VLOOKUP(YudisiumThp22131[[#This Row],[NIM]],DbsMunaqis[#Data],14)</f>
        <v>#N/A</v>
      </c>
      <c r="G107" s="165" t="e">
        <f>VLOOKUP(YudisiumThp22131[[#This Row],[NIM]],DbsMunaqis[#Data],15)</f>
        <v>#N/A</v>
      </c>
      <c r="H107" s="174" t="e">
        <f>VLOOKUP(YudisiumThp22131[[#This Row],[NIM]],DbsMunaqis[#Data],17)</f>
        <v>#N/A</v>
      </c>
      <c r="I107" s="172">
        <v>41960</v>
      </c>
    </row>
    <row r="108" spans="1:9">
      <c r="A108" s="171">
        <v>99</v>
      </c>
      <c r="B108" s="164" t="s">
        <v>10172</v>
      </c>
      <c r="C108" s="165" t="e">
        <f>VLOOKUP(YudisiumThp22131[[#This Row],[NIM]],DbsMunaqis[#Data],5)</f>
        <v>#N/A</v>
      </c>
      <c r="D108" s="165" t="e">
        <f>VLOOKUP(VLOOKUP(YudisiumThp22131[[#This Row],[NIM]],DbsMunaqis[],6),TblJurusan[],2)</f>
        <v>#N/A</v>
      </c>
      <c r="E108" s="165" t="e">
        <f>VLOOKUP(VLOOKUP(YudisiumThp22131[[#This Row],[NIM]],DbsMunaqis[],7),TblProdi[],2)</f>
        <v>#N/A</v>
      </c>
      <c r="F108" s="166" t="e">
        <f>VLOOKUP(YudisiumThp22131[[#This Row],[NIM]],DbsMunaqis[#Data],14)</f>
        <v>#N/A</v>
      </c>
      <c r="G108" s="165" t="e">
        <f>VLOOKUP(YudisiumThp22131[[#This Row],[NIM]],DbsMunaqis[#Data],15)</f>
        <v>#N/A</v>
      </c>
      <c r="H108" s="174" t="e">
        <f>VLOOKUP(YudisiumThp22131[[#This Row],[NIM]],DbsMunaqis[#Data],17)</f>
        <v>#N/A</v>
      </c>
      <c r="I108" s="172">
        <v>42012</v>
      </c>
    </row>
    <row r="109" spans="1:9">
      <c r="A109" s="171">
        <v>100</v>
      </c>
      <c r="B109" s="164" t="s">
        <v>10220</v>
      </c>
      <c r="C109" s="165" t="e">
        <f>VLOOKUP(YudisiumThp22131[[#This Row],[NIM]],DbsMunaqis[#Data],5)</f>
        <v>#N/A</v>
      </c>
      <c r="D109" s="165" t="e">
        <f>VLOOKUP(VLOOKUP(YudisiumThp22131[[#This Row],[NIM]],DbsMunaqis[],6),TblJurusan[],2)</f>
        <v>#N/A</v>
      </c>
      <c r="E109" s="165" t="e">
        <f>VLOOKUP(VLOOKUP(YudisiumThp22131[[#This Row],[NIM]],DbsMunaqis[],7),TblProdi[],2)</f>
        <v>#N/A</v>
      </c>
      <c r="F109" s="166" t="e">
        <f>VLOOKUP(YudisiumThp22131[[#This Row],[NIM]],DbsMunaqis[#Data],14)</f>
        <v>#N/A</v>
      </c>
      <c r="G109" s="165" t="e">
        <f>VLOOKUP(YudisiumThp22131[[#This Row],[NIM]],DbsMunaqis[#Data],15)</f>
        <v>#N/A</v>
      </c>
      <c r="H109" s="174" t="e">
        <f>VLOOKUP(YudisiumThp22131[[#This Row],[NIM]],DbsMunaqis[#Data],17)</f>
        <v>#N/A</v>
      </c>
      <c r="I109" s="172">
        <v>42040</v>
      </c>
    </row>
    <row r="110" spans="1:9">
      <c r="A110" s="171">
        <v>101</v>
      </c>
      <c r="B110" s="164" t="s">
        <v>10251</v>
      </c>
      <c r="C110" s="165" t="e">
        <f>VLOOKUP(YudisiumThp22131[[#This Row],[NIM]],DbsMunaqis[#Data],5)</f>
        <v>#N/A</v>
      </c>
      <c r="D110" s="165" t="e">
        <f>VLOOKUP(VLOOKUP(YudisiumThp22131[[#This Row],[NIM]],DbsMunaqis[],6),TblJurusan[],2)</f>
        <v>#N/A</v>
      </c>
      <c r="E110" s="165" t="e">
        <f>VLOOKUP(VLOOKUP(YudisiumThp22131[[#This Row],[NIM]],DbsMunaqis[],7),TblProdi[],2)</f>
        <v>#N/A</v>
      </c>
      <c r="F110" s="166" t="e">
        <f>VLOOKUP(YudisiumThp22131[[#This Row],[NIM]],DbsMunaqis[#Data],14)</f>
        <v>#N/A</v>
      </c>
      <c r="G110" s="165" t="e">
        <f>VLOOKUP(YudisiumThp22131[[#This Row],[NIM]],DbsMunaqis[#Data],15)</f>
        <v>#N/A</v>
      </c>
      <c r="H110" s="174" t="e">
        <f>VLOOKUP(YudisiumThp22131[[#This Row],[NIM]],DbsMunaqis[#Data],17)</f>
        <v>#N/A</v>
      </c>
      <c r="I110" s="172">
        <v>42082</v>
      </c>
    </row>
    <row r="111" spans="1:9">
      <c r="A111" s="171">
        <v>102</v>
      </c>
      <c r="B111" s="164" t="s">
        <v>10445</v>
      </c>
      <c r="C111" s="165" t="e">
        <f>VLOOKUP(YudisiumThp22131[[#This Row],[NIM]],DbsMunaqis[#Data],5)</f>
        <v>#N/A</v>
      </c>
      <c r="D111" s="165" t="e">
        <f>VLOOKUP(VLOOKUP(YudisiumThp22131[[#This Row],[NIM]],DbsMunaqis[],6),TblJurusan[],2)</f>
        <v>#N/A</v>
      </c>
      <c r="E111" s="165" t="e">
        <f>VLOOKUP(VLOOKUP(YudisiumThp22131[[#This Row],[NIM]],DbsMunaqis[],7),TblProdi[],2)</f>
        <v>#N/A</v>
      </c>
      <c r="F111" s="166" t="e">
        <f>VLOOKUP(YudisiumThp22131[[#This Row],[NIM]],DbsMunaqis[#Data],14)</f>
        <v>#N/A</v>
      </c>
      <c r="G111" s="165" t="e">
        <f>VLOOKUP(YudisiumThp22131[[#This Row],[NIM]],DbsMunaqis[#Data],15)</f>
        <v>#N/A</v>
      </c>
      <c r="H111" s="174" t="e">
        <f>VLOOKUP(YudisiumThp22131[[#This Row],[NIM]],DbsMunaqis[#Data],17)</f>
        <v>#N/A</v>
      </c>
      <c r="I111" s="172">
        <v>42082</v>
      </c>
    </row>
    <row r="112" spans="1:9">
      <c r="A112" s="171">
        <v>103</v>
      </c>
      <c r="B112" s="164" t="s">
        <v>10252</v>
      </c>
      <c r="C112" s="165" t="e">
        <f>VLOOKUP(YudisiumThp22131[[#This Row],[NIM]],DbsMunaqis[#Data],5)</f>
        <v>#N/A</v>
      </c>
      <c r="D112" s="165" t="e">
        <f>VLOOKUP(VLOOKUP(YudisiumThp22131[[#This Row],[NIM]],DbsMunaqis[],6),TblJurusan[],2)</f>
        <v>#N/A</v>
      </c>
      <c r="E112" s="165" t="e">
        <f>VLOOKUP(VLOOKUP(YudisiumThp22131[[#This Row],[NIM]],DbsMunaqis[],7),TblProdi[],2)</f>
        <v>#N/A</v>
      </c>
      <c r="F112" s="166" t="e">
        <f>VLOOKUP(YudisiumThp22131[[#This Row],[NIM]],DbsMunaqis[#Data],14)</f>
        <v>#N/A</v>
      </c>
      <c r="G112" s="165" t="e">
        <f>VLOOKUP(YudisiumThp22131[[#This Row],[NIM]],DbsMunaqis[#Data],15)</f>
        <v>#N/A</v>
      </c>
      <c r="H112" s="174" t="e">
        <f>VLOOKUP(YudisiumThp22131[[#This Row],[NIM]],DbsMunaqis[#Data],17)</f>
        <v>#N/A</v>
      </c>
      <c r="I112" s="172">
        <v>42082</v>
      </c>
    </row>
    <row r="113" spans="1:9">
      <c r="A113" s="171">
        <v>104</v>
      </c>
      <c r="B113" s="164" t="s">
        <v>10138</v>
      </c>
      <c r="C113" s="165" t="e">
        <f>VLOOKUP(YudisiumThp22131[[#This Row],[NIM]],DbsMunaqis[#Data],5)</f>
        <v>#N/A</v>
      </c>
      <c r="D113" s="165" t="e">
        <f>VLOOKUP(VLOOKUP(YudisiumThp22131[[#This Row],[NIM]],DbsMunaqis[],6),TblJurusan[],2)</f>
        <v>#N/A</v>
      </c>
      <c r="E113" s="165" t="e">
        <f>VLOOKUP(VLOOKUP(YudisiumThp22131[[#This Row],[NIM]],DbsMunaqis[],7),TblProdi[],2)</f>
        <v>#N/A</v>
      </c>
      <c r="F113" s="166" t="e">
        <f>VLOOKUP(YudisiumThp22131[[#This Row],[NIM]],DbsMunaqis[#Data],14)</f>
        <v>#N/A</v>
      </c>
      <c r="G113" s="165" t="e">
        <f>VLOOKUP(YudisiumThp22131[[#This Row],[NIM]],DbsMunaqis[#Data],15)</f>
        <v>#N/A</v>
      </c>
      <c r="H113" s="174" t="e">
        <f>VLOOKUP(YudisiumThp22131[[#This Row],[NIM]],DbsMunaqis[#Data],17)</f>
        <v>#N/A</v>
      </c>
      <c r="I113" s="172">
        <v>41960</v>
      </c>
    </row>
    <row r="114" spans="1:9">
      <c r="A114" s="171">
        <v>105</v>
      </c>
      <c r="B114" s="164" t="s">
        <v>10248</v>
      </c>
      <c r="C114" s="165" t="e">
        <f>VLOOKUP(YudisiumThp22131[[#This Row],[NIM]],DbsMunaqis[#Data],5)</f>
        <v>#N/A</v>
      </c>
      <c r="D114" s="165" t="e">
        <f>VLOOKUP(VLOOKUP(YudisiumThp22131[[#This Row],[NIM]],DbsMunaqis[],6),TblJurusan[],2)</f>
        <v>#N/A</v>
      </c>
      <c r="E114" s="165" t="e">
        <f>VLOOKUP(VLOOKUP(YudisiumThp22131[[#This Row],[NIM]],DbsMunaqis[],7),TblProdi[],2)</f>
        <v>#N/A</v>
      </c>
      <c r="F114" s="166" t="e">
        <f>VLOOKUP(YudisiumThp22131[[#This Row],[NIM]],DbsMunaqis[#Data],14)</f>
        <v>#N/A</v>
      </c>
      <c r="G114" s="165" t="e">
        <f>VLOOKUP(YudisiumThp22131[[#This Row],[NIM]],DbsMunaqis[#Data],15)</f>
        <v>#N/A</v>
      </c>
      <c r="H114" s="174" t="e">
        <f>VLOOKUP(YudisiumThp22131[[#This Row],[NIM]],DbsMunaqis[#Data],17)</f>
        <v>#N/A</v>
      </c>
      <c r="I114" s="172">
        <v>42082</v>
      </c>
    </row>
    <row r="115" spans="1:9">
      <c r="A115" s="171">
        <v>106</v>
      </c>
      <c r="B115" s="164" t="s">
        <v>10231</v>
      </c>
      <c r="C115" s="165" t="e">
        <f>VLOOKUP(YudisiumThp22131[[#This Row],[NIM]],DbsMunaqis[#Data],5)</f>
        <v>#N/A</v>
      </c>
      <c r="D115" s="165" t="e">
        <f>VLOOKUP(VLOOKUP(YudisiumThp22131[[#This Row],[NIM]],DbsMunaqis[],6),TblJurusan[],2)</f>
        <v>#N/A</v>
      </c>
      <c r="E115" s="165" t="e">
        <f>VLOOKUP(VLOOKUP(YudisiumThp22131[[#This Row],[NIM]],DbsMunaqis[],7),TblProdi[],2)</f>
        <v>#N/A</v>
      </c>
      <c r="F115" s="166" t="e">
        <f>VLOOKUP(YudisiumThp22131[[#This Row],[NIM]],DbsMunaqis[#Data],14)</f>
        <v>#N/A</v>
      </c>
      <c r="G115" s="165" t="e">
        <f>VLOOKUP(YudisiumThp22131[[#This Row],[NIM]],DbsMunaqis[#Data],15)</f>
        <v>#N/A</v>
      </c>
      <c r="H115" s="174" t="e">
        <f>VLOOKUP(YudisiumThp22131[[#This Row],[NIM]],DbsMunaqis[#Data],17)</f>
        <v>#N/A</v>
      </c>
      <c r="I115" s="172">
        <v>42040</v>
      </c>
    </row>
    <row r="116" spans="1:9">
      <c r="A116" s="171">
        <v>107</v>
      </c>
      <c r="B116" s="164" t="s">
        <v>10174</v>
      </c>
      <c r="C116" s="165" t="e">
        <f>VLOOKUP(YudisiumThp22131[[#This Row],[NIM]],DbsMunaqis[#Data],5)</f>
        <v>#N/A</v>
      </c>
      <c r="D116" s="165" t="e">
        <f>VLOOKUP(VLOOKUP(YudisiumThp22131[[#This Row],[NIM]],DbsMunaqis[],6),TblJurusan[],2)</f>
        <v>#N/A</v>
      </c>
      <c r="E116" s="165" t="e">
        <f>VLOOKUP(VLOOKUP(YudisiumThp22131[[#This Row],[NIM]],DbsMunaqis[],7),TblProdi[],2)</f>
        <v>#N/A</v>
      </c>
      <c r="F116" s="166" t="e">
        <f>VLOOKUP(YudisiumThp22131[[#This Row],[NIM]],DbsMunaqis[#Data],14)</f>
        <v>#N/A</v>
      </c>
      <c r="G116" s="165" t="e">
        <f>VLOOKUP(YudisiumThp22131[[#This Row],[NIM]],DbsMunaqis[#Data],15)</f>
        <v>#N/A</v>
      </c>
      <c r="H116" s="174" t="e">
        <f>VLOOKUP(YudisiumThp22131[[#This Row],[NIM]],DbsMunaqis[#Data],17)</f>
        <v>#N/A</v>
      </c>
      <c r="I116" s="172">
        <v>42012</v>
      </c>
    </row>
    <row r="117" spans="1:9">
      <c r="A117" s="171">
        <v>108</v>
      </c>
      <c r="B117" s="164" t="s">
        <v>10135</v>
      </c>
      <c r="C117" s="165" t="e">
        <f>VLOOKUP(YudisiumThp22131[[#This Row],[NIM]],DbsMunaqis[#Data],5)</f>
        <v>#N/A</v>
      </c>
      <c r="D117" s="165" t="e">
        <f>VLOOKUP(VLOOKUP(YudisiumThp22131[[#This Row],[NIM]],DbsMunaqis[],6),TblJurusan[],2)</f>
        <v>#N/A</v>
      </c>
      <c r="E117" s="165" t="e">
        <f>VLOOKUP(VLOOKUP(YudisiumThp22131[[#This Row],[NIM]],DbsMunaqis[],7),TblProdi[],2)</f>
        <v>#N/A</v>
      </c>
      <c r="F117" s="166" t="e">
        <f>VLOOKUP(YudisiumThp22131[[#This Row],[NIM]],DbsMunaqis[#Data],14)</f>
        <v>#N/A</v>
      </c>
      <c r="G117" s="165" t="e">
        <f>VLOOKUP(YudisiumThp22131[[#This Row],[NIM]],DbsMunaqis[#Data],15)</f>
        <v>#N/A</v>
      </c>
      <c r="H117" s="174" t="e">
        <f>VLOOKUP(YudisiumThp22131[[#This Row],[NIM]],DbsMunaqis[#Data],17)</f>
        <v>#N/A</v>
      </c>
      <c r="I117" s="172">
        <v>42012</v>
      </c>
    </row>
    <row r="118" spans="1:9">
      <c r="A118" s="171">
        <v>109</v>
      </c>
      <c r="B118" s="164" t="s">
        <v>10451</v>
      </c>
      <c r="C118" s="165" t="e">
        <f>VLOOKUP(YudisiumThp22131[[#This Row],[NIM]],DbsMunaqis[#Data],5)</f>
        <v>#N/A</v>
      </c>
      <c r="D118" s="165" t="e">
        <f>VLOOKUP(VLOOKUP(YudisiumThp22131[[#This Row],[NIM]],DbsMunaqis[],6),TblJurusan[],2)</f>
        <v>#N/A</v>
      </c>
      <c r="E118" s="165" t="e">
        <f>VLOOKUP(VLOOKUP(YudisiumThp22131[[#This Row],[NIM]],DbsMunaqis[],7),TblProdi[],2)</f>
        <v>#N/A</v>
      </c>
      <c r="F118" s="166" t="e">
        <f>VLOOKUP(YudisiumThp22131[[#This Row],[NIM]],DbsMunaqis[#Data],14)</f>
        <v>#N/A</v>
      </c>
      <c r="G118" s="165" t="e">
        <f>VLOOKUP(YudisiumThp22131[[#This Row],[NIM]],DbsMunaqis[#Data],15)</f>
        <v>#N/A</v>
      </c>
      <c r="H118" s="174" t="e">
        <f>VLOOKUP(YudisiumThp22131[[#This Row],[NIM]],DbsMunaqis[#Data],17)</f>
        <v>#N/A</v>
      </c>
      <c r="I118" s="172">
        <v>42082</v>
      </c>
    </row>
    <row r="119" spans="1:9">
      <c r="A119" s="171">
        <v>110</v>
      </c>
      <c r="B119" s="164" t="s">
        <v>10175</v>
      </c>
      <c r="C119" s="165" t="e">
        <f>VLOOKUP(YudisiumThp22131[[#This Row],[NIM]],DbsMunaqis[#Data],5)</f>
        <v>#N/A</v>
      </c>
      <c r="D119" s="165" t="e">
        <f>VLOOKUP(VLOOKUP(YudisiumThp22131[[#This Row],[NIM]],DbsMunaqis[],6),TblJurusan[],2)</f>
        <v>#N/A</v>
      </c>
      <c r="E119" s="165" t="e">
        <f>VLOOKUP(VLOOKUP(YudisiumThp22131[[#This Row],[NIM]],DbsMunaqis[],7),TblProdi[],2)</f>
        <v>#N/A</v>
      </c>
      <c r="F119" s="166" t="e">
        <f>VLOOKUP(YudisiumThp22131[[#This Row],[NIM]],DbsMunaqis[#Data],14)</f>
        <v>#N/A</v>
      </c>
      <c r="G119" s="165" t="e">
        <f>VLOOKUP(YudisiumThp22131[[#This Row],[NIM]],DbsMunaqis[#Data],15)</f>
        <v>#N/A</v>
      </c>
      <c r="H119" s="174" t="e">
        <f>VLOOKUP(YudisiumThp22131[[#This Row],[NIM]],DbsMunaqis[#Data],17)</f>
        <v>#N/A</v>
      </c>
      <c r="I119" s="172">
        <v>42012</v>
      </c>
    </row>
    <row r="120" spans="1:9">
      <c r="A120" s="171">
        <v>111</v>
      </c>
      <c r="B120" s="167" t="s">
        <v>10079</v>
      </c>
      <c r="C120" s="165" t="e">
        <f>VLOOKUP(YudisiumThp22131[[#This Row],[NIM]],DbsMunaqis[#Data],5)</f>
        <v>#N/A</v>
      </c>
      <c r="D120" s="165" t="e">
        <f>VLOOKUP(VLOOKUP(YudisiumThp22131[[#This Row],[NIM]],DbsMunaqis[],6),TblJurusan[],2)</f>
        <v>#N/A</v>
      </c>
      <c r="E120" s="165" t="e">
        <f>VLOOKUP(VLOOKUP(YudisiumThp22131[[#This Row],[NIM]],DbsMunaqis[],7),TblProdi[],2)</f>
        <v>#N/A</v>
      </c>
      <c r="F120" s="166" t="e">
        <f>VLOOKUP(YudisiumThp22131[[#This Row],[NIM]],DbsMunaqis[#Data],14)</f>
        <v>#N/A</v>
      </c>
      <c r="G120" s="165" t="e">
        <f>VLOOKUP(YudisiumThp22131[[#This Row],[NIM]],DbsMunaqis[#Data],15)</f>
        <v>#N/A</v>
      </c>
      <c r="H120" s="174" t="e">
        <f>VLOOKUP(YudisiumThp22131[[#This Row],[NIM]],DbsMunaqis[#Data],17)</f>
        <v>#N/A</v>
      </c>
      <c r="I120" s="172">
        <v>41893</v>
      </c>
    </row>
    <row r="121" spans="1:9">
      <c r="A121" s="171">
        <v>112</v>
      </c>
      <c r="B121" s="164" t="s">
        <v>10239</v>
      </c>
      <c r="C121" s="165" t="e">
        <f>VLOOKUP(YudisiumThp22131[[#This Row],[NIM]],DbsMunaqis[#Data],5)</f>
        <v>#N/A</v>
      </c>
      <c r="D121" s="165" t="e">
        <f>VLOOKUP(VLOOKUP(YudisiumThp22131[[#This Row],[NIM]],DbsMunaqis[],6),TblJurusan[],2)</f>
        <v>#N/A</v>
      </c>
      <c r="E121" s="165" t="e">
        <f>VLOOKUP(VLOOKUP(YudisiumThp22131[[#This Row],[NIM]],DbsMunaqis[],7),TblProdi[],2)</f>
        <v>#N/A</v>
      </c>
      <c r="F121" s="166" t="e">
        <f>VLOOKUP(YudisiumThp22131[[#This Row],[NIM]],DbsMunaqis[#Data],14)</f>
        <v>#N/A</v>
      </c>
      <c r="G121" s="165" t="e">
        <f>VLOOKUP(YudisiumThp22131[[#This Row],[NIM]],DbsMunaqis[#Data],15)</f>
        <v>#N/A</v>
      </c>
      <c r="H121" s="174" t="e">
        <f>VLOOKUP(YudisiumThp22131[[#This Row],[NIM]],DbsMunaqis[#Data],17)</f>
        <v>#N/A</v>
      </c>
      <c r="I121" s="172">
        <v>42040</v>
      </c>
    </row>
    <row r="122" spans="1:9">
      <c r="A122" s="171">
        <v>113</v>
      </c>
      <c r="B122" s="164" t="s">
        <v>10216</v>
      </c>
      <c r="C122" s="165" t="e">
        <f>VLOOKUP(YudisiumThp22131[[#This Row],[NIM]],DbsMunaqis[#Data],5)</f>
        <v>#N/A</v>
      </c>
      <c r="D122" s="165" t="e">
        <f>VLOOKUP(VLOOKUP(YudisiumThp22131[[#This Row],[NIM]],DbsMunaqis[],6),TblJurusan[],2)</f>
        <v>#N/A</v>
      </c>
      <c r="E122" s="165" t="e">
        <f>VLOOKUP(VLOOKUP(YudisiumThp22131[[#This Row],[NIM]],DbsMunaqis[],7),TblProdi[],2)</f>
        <v>#N/A</v>
      </c>
      <c r="F122" s="166" t="e">
        <f>VLOOKUP(YudisiumThp22131[[#This Row],[NIM]],DbsMunaqis[#Data],14)</f>
        <v>#N/A</v>
      </c>
      <c r="G122" s="165" t="e">
        <f>VLOOKUP(YudisiumThp22131[[#This Row],[NIM]],DbsMunaqis[#Data],15)</f>
        <v>#N/A</v>
      </c>
      <c r="H122" s="174" t="e">
        <f>VLOOKUP(YudisiumThp22131[[#This Row],[NIM]],DbsMunaqis[#Data],17)</f>
        <v>#N/A</v>
      </c>
      <c r="I122" s="172">
        <v>42082</v>
      </c>
    </row>
    <row r="123" spans="1:9">
      <c r="A123" s="171">
        <v>114</v>
      </c>
      <c r="B123" s="164" t="s">
        <v>10234</v>
      </c>
      <c r="C123" s="165" t="e">
        <f>VLOOKUP(YudisiumThp22131[[#This Row],[NIM]],DbsMunaqis[#Data],5)</f>
        <v>#N/A</v>
      </c>
      <c r="D123" s="165" t="e">
        <f>VLOOKUP(VLOOKUP(YudisiumThp22131[[#This Row],[NIM]],DbsMunaqis[],6),TblJurusan[],2)</f>
        <v>#N/A</v>
      </c>
      <c r="E123" s="165" t="e">
        <f>VLOOKUP(VLOOKUP(YudisiumThp22131[[#This Row],[NIM]],DbsMunaqis[],7),TblProdi[],2)</f>
        <v>#N/A</v>
      </c>
      <c r="F123" s="166" t="e">
        <f>VLOOKUP(YudisiumThp22131[[#This Row],[NIM]],DbsMunaqis[#Data],14)</f>
        <v>#N/A</v>
      </c>
      <c r="G123" s="165" t="e">
        <f>VLOOKUP(YudisiumThp22131[[#This Row],[NIM]],DbsMunaqis[#Data],15)</f>
        <v>#N/A</v>
      </c>
      <c r="H123" s="174" t="e">
        <f>VLOOKUP(YudisiumThp22131[[#This Row],[NIM]],DbsMunaqis[#Data],17)</f>
        <v>#N/A</v>
      </c>
      <c r="I123" s="172">
        <v>42082</v>
      </c>
    </row>
    <row r="124" spans="1:9">
      <c r="A124" s="171">
        <v>115</v>
      </c>
      <c r="B124" s="164" t="s">
        <v>10303</v>
      </c>
      <c r="C124" s="165" t="e">
        <f>VLOOKUP(YudisiumThp22131[[#This Row],[NIM]],DbsMunaqis[#Data],5)</f>
        <v>#N/A</v>
      </c>
      <c r="D124" s="165" t="e">
        <f>VLOOKUP(VLOOKUP(YudisiumThp22131[[#This Row],[NIM]],DbsMunaqis[],6),TblJurusan[],2)</f>
        <v>#N/A</v>
      </c>
      <c r="E124" s="165" t="e">
        <f>VLOOKUP(VLOOKUP(YudisiumThp22131[[#This Row],[NIM]],DbsMunaqis[],7),TblProdi[],2)</f>
        <v>#N/A</v>
      </c>
      <c r="F124" s="166" t="e">
        <f>VLOOKUP(YudisiumThp22131[[#This Row],[NIM]],DbsMunaqis[#Data],14)</f>
        <v>#N/A</v>
      </c>
      <c r="G124" s="165" t="e">
        <f>VLOOKUP(YudisiumThp22131[[#This Row],[NIM]],DbsMunaqis[#Data],15)</f>
        <v>#N/A</v>
      </c>
      <c r="H124" s="174" t="e">
        <f>VLOOKUP(YudisiumThp22131[[#This Row],[NIM]],DbsMunaqis[#Data],17)</f>
        <v>#N/A</v>
      </c>
      <c r="I124" s="172">
        <v>42082</v>
      </c>
    </row>
    <row r="125" spans="1:9">
      <c r="A125" s="171">
        <v>116</v>
      </c>
      <c r="B125" s="164" t="s">
        <v>10269</v>
      </c>
      <c r="C125" s="165" t="e">
        <f>VLOOKUP(YudisiumThp22131[[#This Row],[NIM]],DbsMunaqis[#Data],5)</f>
        <v>#N/A</v>
      </c>
      <c r="D125" s="165" t="e">
        <f>VLOOKUP(VLOOKUP(YudisiumThp22131[[#This Row],[NIM]],DbsMunaqis[],6),TblJurusan[],2)</f>
        <v>#N/A</v>
      </c>
      <c r="E125" s="165" t="e">
        <f>VLOOKUP(VLOOKUP(YudisiumThp22131[[#This Row],[NIM]],DbsMunaqis[],7),TblProdi[],2)</f>
        <v>#N/A</v>
      </c>
      <c r="F125" s="166" t="e">
        <f>VLOOKUP(YudisiumThp22131[[#This Row],[NIM]],DbsMunaqis[#Data],14)</f>
        <v>#N/A</v>
      </c>
      <c r="G125" s="165" t="e">
        <f>VLOOKUP(YudisiumThp22131[[#This Row],[NIM]],DbsMunaqis[#Data],15)</f>
        <v>#N/A</v>
      </c>
      <c r="H125" s="174" t="e">
        <f>VLOOKUP(YudisiumThp22131[[#This Row],[NIM]],DbsMunaqis[#Data],17)</f>
        <v>#N/A</v>
      </c>
      <c r="I125" s="172">
        <v>42082</v>
      </c>
    </row>
    <row r="126" spans="1:9">
      <c r="A126" s="171">
        <v>117</v>
      </c>
      <c r="B126" s="164" t="s">
        <v>10187</v>
      </c>
      <c r="C126" s="165" t="e">
        <f>VLOOKUP(YudisiumThp22131[[#This Row],[NIM]],DbsMunaqis[#Data],5)</f>
        <v>#N/A</v>
      </c>
      <c r="D126" s="165" t="e">
        <f>VLOOKUP(VLOOKUP(YudisiumThp22131[[#This Row],[NIM]],DbsMunaqis[],6),TblJurusan[],2)</f>
        <v>#N/A</v>
      </c>
      <c r="E126" s="165" t="e">
        <f>VLOOKUP(VLOOKUP(YudisiumThp22131[[#This Row],[NIM]],DbsMunaqis[],7),TblProdi[],2)</f>
        <v>#N/A</v>
      </c>
      <c r="F126" s="166" t="e">
        <f>VLOOKUP(YudisiumThp22131[[#This Row],[NIM]],DbsMunaqis[#Data],14)</f>
        <v>#N/A</v>
      </c>
      <c r="G126" s="165" t="e">
        <f>VLOOKUP(YudisiumThp22131[[#This Row],[NIM]],DbsMunaqis[#Data],15)</f>
        <v>#N/A</v>
      </c>
      <c r="H126" s="174" t="e">
        <f>VLOOKUP(YudisiumThp22131[[#This Row],[NIM]],DbsMunaqis[#Data],17)</f>
        <v>#N/A</v>
      </c>
      <c r="I126" s="172">
        <v>42012</v>
      </c>
    </row>
    <row r="127" spans="1:9">
      <c r="A127" s="171">
        <v>118</v>
      </c>
      <c r="B127" s="164" t="s">
        <v>10295</v>
      </c>
      <c r="C127" s="165" t="e">
        <f>VLOOKUP(YudisiumThp22131[[#This Row],[NIM]],DbsMunaqis[#Data],5)</f>
        <v>#N/A</v>
      </c>
      <c r="D127" s="165" t="e">
        <f>VLOOKUP(VLOOKUP(YudisiumThp22131[[#This Row],[NIM]],DbsMunaqis[],6),TblJurusan[],2)</f>
        <v>#N/A</v>
      </c>
      <c r="E127" s="165" t="e">
        <f>VLOOKUP(VLOOKUP(YudisiumThp22131[[#This Row],[NIM]],DbsMunaqis[],7),TblProdi[],2)</f>
        <v>#N/A</v>
      </c>
      <c r="F127" s="166" t="e">
        <f>VLOOKUP(YudisiumThp22131[[#This Row],[NIM]],DbsMunaqis[#Data],14)</f>
        <v>#N/A</v>
      </c>
      <c r="G127" s="165" t="e">
        <f>VLOOKUP(YudisiumThp22131[[#This Row],[NIM]],DbsMunaqis[#Data],15)</f>
        <v>#N/A</v>
      </c>
      <c r="H127" s="174" t="e">
        <f>VLOOKUP(YudisiumThp22131[[#This Row],[NIM]],DbsMunaqis[#Data],17)</f>
        <v>#N/A</v>
      </c>
      <c r="I127" s="172">
        <v>42082</v>
      </c>
    </row>
    <row r="128" spans="1:9">
      <c r="A128" s="171">
        <v>119</v>
      </c>
      <c r="B128" s="164" t="s">
        <v>10267</v>
      </c>
      <c r="C128" s="165" t="e">
        <f>VLOOKUP(YudisiumThp22131[[#This Row],[NIM]],DbsMunaqis[#Data],5)</f>
        <v>#N/A</v>
      </c>
      <c r="D128" s="165" t="e">
        <f>VLOOKUP(VLOOKUP(YudisiumThp22131[[#This Row],[NIM]],DbsMunaqis[],6),TblJurusan[],2)</f>
        <v>#N/A</v>
      </c>
      <c r="E128" s="165" t="e">
        <f>VLOOKUP(VLOOKUP(YudisiumThp22131[[#This Row],[NIM]],DbsMunaqis[],7),TblProdi[],2)</f>
        <v>#N/A</v>
      </c>
      <c r="F128" s="166" t="e">
        <f>VLOOKUP(YudisiumThp22131[[#This Row],[NIM]],DbsMunaqis[#Data],14)</f>
        <v>#N/A</v>
      </c>
      <c r="G128" s="165" t="e">
        <f>VLOOKUP(YudisiumThp22131[[#This Row],[NIM]],DbsMunaqis[#Data],15)</f>
        <v>#N/A</v>
      </c>
      <c r="H128" s="174" t="e">
        <f>VLOOKUP(YudisiumThp22131[[#This Row],[NIM]],DbsMunaqis[#Data],17)</f>
        <v>#N/A</v>
      </c>
      <c r="I128" s="172">
        <v>42082</v>
      </c>
    </row>
    <row r="129" spans="1:9">
      <c r="A129" s="171">
        <v>120</v>
      </c>
      <c r="B129" s="164" t="s">
        <v>10458</v>
      </c>
      <c r="C129" s="165" t="e">
        <f>VLOOKUP(YudisiumThp22131[[#This Row],[NIM]],DbsMunaqis[#Data],5)</f>
        <v>#N/A</v>
      </c>
      <c r="D129" s="165" t="e">
        <f>VLOOKUP(VLOOKUP(YudisiumThp22131[[#This Row],[NIM]],DbsMunaqis[],6),TblJurusan[],2)</f>
        <v>#N/A</v>
      </c>
      <c r="E129" s="165" t="e">
        <f>VLOOKUP(VLOOKUP(YudisiumThp22131[[#This Row],[NIM]],DbsMunaqis[],7),TblProdi[],2)</f>
        <v>#N/A</v>
      </c>
      <c r="F129" s="166" t="e">
        <f>VLOOKUP(YudisiumThp22131[[#This Row],[NIM]],DbsMunaqis[#Data],14)</f>
        <v>#N/A</v>
      </c>
      <c r="G129" s="165" t="e">
        <f>VLOOKUP(YudisiumThp22131[[#This Row],[NIM]],DbsMunaqis[#Data],15)</f>
        <v>#N/A</v>
      </c>
      <c r="H129" s="174" t="e">
        <f>VLOOKUP(YudisiumThp22131[[#This Row],[NIM]],DbsMunaqis[#Data],17)</f>
        <v>#N/A</v>
      </c>
      <c r="I129" s="172">
        <v>42082</v>
      </c>
    </row>
    <row r="130" spans="1:9">
      <c r="A130" s="171">
        <v>121</v>
      </c>
      <c r="B130" s="164" t="s">
        <v>10177</v>
      </c>
      <c r="C130" s="165" t="e">
        <f>VLOOKUP(YudisiumThp22131[[#This Row],[NIM]],DbsMunaqis[#Data],5)</f>
        <v>#N/A</v>
      </c>
      <c r="D130" s="165" t="e">
        <f>VLOOKUP(VLOOKUP(YudisiumThp22131[[#This Row],[NIM]],DbsMunaqis[],6),TblJurusan[],2)</f>
        <v>#N/A</v>
      </c>
      <c r="E130" s="165" t="e">
        <f>VLOOKUP(VLOOKUP(YudisiumThp22131[[#This Row],[NIM]],DbsMunaqis[],7),TblProdi[],2)</f>
        <v>#N/A</v>
      </c>
      <c r="F130" s="166" t="e">
        <f>VLOOKUP(YudisiumThp22131[[#This Row],[NIM]],DbsMunaqis[#Data],14)</f>
        <v>#N/A</v>
      </c>
      <c r="G130" s="165" t="e">
        <f>VLOOKUP(YudisiumThp22131[[#This Row],[NIM]],DbsMunaqis[#Data],15)</f>
        <v>#N/A</v>
      </c>
      <c r="H130" s="174" t="e">
        <f>VLOOKUP(YudisiumThp22131[[#This Row],[NIM]],DbsMunaqis[#Data],17)</f>
        <v>#N/A</v>
      </c>
      <c r="I130" s="172">
        <v>42012</v>
      </c>
    </row>
    <row r="131" spans="1:9">
      <c r="A131" s="171">
        <v>122</v>
      </c>
      <c r="B131" s="164" t="s">
        <v>10228</v>
      </c>
      <c r="C131" s="165" t="e">
        <f>VLOOKUP(YudisiumThp22131[[#This Row],[NIM]],DbsMunaqis[#Data],5)</f>
        <v>#N/A</v>
      </c>
      <c r="D131" s="165" t="e">
        <f>VLOOKUP(VLOOKUP(YudisiumThp22131[[#This Row],[NIM]],DbsMunaqis[],6),TblJurusan[],2)</f>
        <v>#N/A</v>
      </c>
      <c r="E131" s="165" t="e">
        <f>VLOOKUP(VLOOKUP(YudisiumThp22131[[#This Row],[NIM]],DbsMunaqis[],7),TblProdi[],2)</f>
        <v>#N/A</v>
      </c>
      <c r="F131" s="166" t="e">
        <f>VLOOKUP(YudisiumThp22131[[#This Row],[NIM]],DbsMunaqis[#Data],14)</f>
        <v>#N/A</v>
      </c>
      <c r="G131" s="165" t="e">
        <f>VLOOKUP(YudisiumThp22131[[#This Row],[NIM]],DbsMunaqis[#Data],15)</f>
        <v>#N/A</v>
      </c>
      <c r="H131" s="174" t="e">
        <f>VLOOKUP(YudisiumThp22131[[#This Row],[NIM]],DbsMunaqis[#Data],17)</f>
        <v>#N/A</v>
      </c>
      <c r="I131" s="172">
        <v>42040</v>
      </c>
    </row>
    <row r="132" spans="1:9">
      <c r="A132" s="171">
        <v>123</v>
      </c>
      <c r="B132" s="164" t="s">
        <v>10094</v>
      </c>
      <c r="C132" s="165" t="e">
        <f>VLOOKUP(YudisiumThp22131[[#This Row],[NIM]],DbsMunaqis[#Data],5)</f>
        <v>#N/A</v>
      </c>
      <c r="D132" s="165" t="e">
        <f>VLOOKUP(VLOOKUP(YudisiumThp22131[[#This Row],[NIM]],DbsMunaqis[],6),TblJurusan[],2)</f>
        <v>#N/A</v>
      </c>
      <c r="E132" s="165" t="e">
        <f>VLOOKUP(VLOOKUP(YudisiumThp22131[[#This Row],[NIM]],DbsMunaqis[],7),TblProdi[],2)</f>
        <v>#N/A</v>
      </c>
      <c r="F132" s="166" t="e">
        <f>VLOOKUP(YudisiumThp22131[[#This Row],[NIM]],DbsMunaqis[#Data],14)</f>
        <v>#N/A</v>
      </c>
      <c r="G132" s="165" t="e">
        <f>VLOOKUP(YudisiumThp22131[[#This Row],[NIM]],DbsMunaqis[#Data],15)</f>
        <v>#N/A</v>
      </c>
      <c r="H132" s="174" t="e">
        <f>VLOOKUP(YudisiumThp22131[[#This Row],[NIM]],DbsMunaqis[#Data],17)</f>
        <v>#N/A</v>
      </c>
      <c r="I132" s="172">
        <v>41893</v>
      </c>
    </row>
    <row r="133" spans="1:9">
      <c r="A133" s="171">
        <v>124</v>
      </c>
      <c r="B133" s="164" t="s">
        <v>10238</v>
      </c>
      <c r="C133" s="165" t="e">
        <f>VLOOKUP(YudisiumThp22131[[#This Row],[NIM]],DbsMunaqis[#Data],5)</f>
        <v>#N/A</v>
      </c>
      <c r="D133" s="165" t="e">
        <f>VLOOKUP(VLOOKUP(YudisiumThp22131[[#This Row],[NIM]],DbsMunaqis[],6),TblJurusan[],2)</f>
        <v>#N/A</v>
      </c>
      <c r="E133" s="165" t="e">
        <f>VLOOKUP(VLOOKUP(YudisiumThp22131[[#This Row],[NIM]],DbsMunaqis[],7),TblProdi[],2)</f>
        <v>#N/A</v>
      </c>
      <c r="F133" s="166" t="e">
        <f>VLOOKUP(YudisiumThp22131[[#This Row],[NIM]],DbsMunaqis[#Data],14)</f>
        <v>#N/A</v>
      </c>
      <c r="G133" s="165" t="e">
        <f>VLOOKUP(YudisiumThp22131[[#This Row],[NIM]],DbsMunaqis[#Data],15)</f>
        <v>#N/A</v>
      </c>
      <c r="H133" s="174" t="e">
        <f>VLOOKUP(YudisiumThp22131[[#This Row],[NIM]],DbsMunaqis[#Data],17)</f>
        <v>#N/A</v>
      </c>
      <c r="I133" s="172">
        <v>42040</v>
      </c>
    </row>
    <row r="134" spans="1:9">
      <c r="A134" s="171">
        <v>125</v>
      </c>
      <c r="B134" s="164" t="s">
        <v>10194</v>
      </c>
      <c r="C134" s="165" t="e">
        <f>VLOOKUP(YudisiumThp22131[[#This Row],[NIM]],DbsMunaqis[#Data],5)</f>
        <v>#N/A</v>
      </c>
      <c r="D134" s="165" t="e">
        <f>VLOOKUP(VLOOKUP(YudisiumThp22131[[#This Row],[NIM]],DbsMunaqis[],6),TblJurusan[],2)</f>
        <v>#N/A</v>
      </c>
      <c r="E134" s="165" t="e">
        <f>VLOOKUP(VLOOKUP(YudisiumThp22131[[#This Row],[NIM]],DbsMunaqis[],7),TblProdi[],2)</f>
        <v>#N/A</v>
      </c>
      <c r="F134" s="166" t="e">
        <f>VLOOKUP(YudisiumThp22131[[#This Row],[NIM]],DbsMunaqis[#Data],14)</f>
        <v>#N/A</v>
      </c>
      <c r="G134" s="165" t="e">
        <f>VLOOKUP(YudisiumThp22131[[#This Row],[NIM]],DbsMunaqis[#Data],15)</f>
        <v>#N/A</v>
      </c>
      <c r="H134" s="174" t="e">
        <f>VLOOKUP(YudisiumThp22131[[#This Row],[NIM]],DbsMunaqis[#Data],17)</f>
        <v>#N/A</v>
      </c>
      <c r="I134" s="172">
        <v>42040</v>
      </c>
    </row>
    <row r="135" spans="1:9">
      <c r="A135" s="171">
        <v>126</v>
      </c>
      <c r="B135" s="164" t="s">
        <v>10257</v>
      </c>
      <c r="C135" s="165" t="e">
        <f>VLOOKUP(YudisiumThp22131[[#This Row],[NIM]],DbsMunaqis[#Data],5)</f>
        <v>#N/A</v>
      </c>
      <c r="D135" s="165" t="e">
        <f>VLOOKUP(VLOOKUP(YudisiumThp22131[[#This Row],[NIM]],DbsMunaqis[],6),TblJurusan[],2)</f>
        <v>#N/A</v>
      </c>
      <c r="E135" s="165" t="e">
        <f>VLOOKUP(VLOOKUP(YudisiumThp22131[[#This Row],[NIM]],DbsMunaqis[],7),TblProdi[],2)</f>
        <v>#N/A</v>
      </c>
      <c r="F135" s="166" t="e">
        <f>VLOOKUP(YudisiumThp22131[[#This Row],[NIM]],DbsMunaqis[#Data],14)</f>
        <v>#N/A</v>
      </c>
      <c r="G135" s="165" t="e">
        <f>VLOOKUP(YudisiumThp22131[[#This Row],[NIM]],DbsMunaqis[#Data],15)</f>
        <v>#N/A</v>
      </c>
      <c r="H135" s="174" t="e">
        <f>VLOOKUP(YudisiumThp22131[[#This Row],[NIM]],DbsMunaqis[#Data],17)</f>
        <v>#N/A</v>
      </c>
      <c r="I135" s="172">
        <v>42082</v>
      </c>
    </row>
    <row r="136" spans="1:9">
      <c r="A136" s="171">
        <v>127</v>
      </c>
      <c r="B136" s="164" t="s">
        <v>10144</v>
      </c>
      <c r="C136" s="165" t="e">
        <f>VLOOKUP(YudisiumThp22131[[#This Row],[NIM]],DbsMunaqis[#Data],5)</f>
        <v>#N/A</v>
      </c>
      <c r="D136" s="165" t="e">
        <f>VLOOKUP(VLOOKUP(YudisiumThp22131[[#This Row],[NIM]],DbsMunaqis[],6),TblJurusan[],2)</f>
        <v>#N/A</v>
      </c>
      <c r="E136" s="165" t="e">
        <f>VLOOKUP(VLOOKUP(YudisiumThp22131[[#This Row],[NIM]],DbsMunaqis[],7),TblProdi[],2)</f>
        <v>#N/A</v>
      </c>
      <c r="F136" s="166" t="e">
        <f>VLOOKUP(YudisiumThp22131[[#This Row],[NIM]],DbsMunaqis[#Data],14)</f>
        <v>#N/A</v>
      </c>
      <c r="G136" s="165" t="e">
        <f>VLOOKUP(YudisiumThp22131[[#This Row],[NIM]],DbsMunaqis[#Data],15)</f>
        <v>#N/A</v>
      </c>
      <c r="H136" s="174" t="e">
        <f>VLOOKUP(YudisiumThp22131[[#This Row],[NIM]],DbsMunaqis[#Data],17)</f>
        <v>#N/A</v>
      </c>
      <c r="I136" s="172">
        <v>41960</v>
      </c>
    </row>
    <row r="137" spans="1:9">
      <c r="A137" s="171">
        <v>128</v>
      </c>
      <c r="B137" s="164" t="s">
        <v>10244</v>
      </c>
      <c r="C137" s="165" t="e">
        <f>VLOOKUP(YudisiumThp22131[[#This Row],[NIM]],DbsMunaqis[#Data],5)</f>
        <v>#N/A</v>
      </c>
      <c r="D137" s="165" t="e">
        <f>VLOOKUP(VLOOKUP(YudisiumThp22131[[#This Row],[NIM]],DbsMunaqis[],6),TblJurusan[],2)</f>
        <v>#N/A</v>
      </c>
      <c r="E137" s="165" t="e">
        <f>VLOOKUP(VLOOKUP(YudisiumThp22131[[#This Row],[NIM]],DbsMunaqis[],7),TblProdi[],2)</f>
        <v>#N/A</v>
      </c>
      <c r="F137" s="166" t="e">
        <f>VLOOKUP(YudisiumThp22131[[#This Row],[NIM]],DbsMunaqis[#Data],14)</f>
        <v>#N/A</v>
      </c>
      <c r="G137" s="165" t="e">
        <f>VLOOKUP(YudisiumThp22131[[#This Row],[NIM]],DbsMunaqis[#Data],15)</f>
        <v>#N/A</v>
      </c>
      <c r="H137" s="174" t="e">
        <f>VLOOKUP(YudisiumThp22131[[#This Row],[NIM]],DbsMunaqis[#Data],17)</f>
        <v>#N/A</v>
      </c>
      <c r="I137" s="172">
        <v>42082</v>
      </c>
    </row>
    <row r="138" spans="1:9">
      <c r="A138" s="171">
        <v>129</v>
      </c>
      <c r="B138" s="164" t="s">
        <v>10232</v>
      </c>
      <c r="C138" s="165" t="e">
        <f>VLOOKUP(YudisiumThp22131[[#This Row],[NIM]],DbsMunaqis[#Data],5)</f>
        <v>#N/A</v>
      </c>
      <c r="D138" s="165" t="e">
        <f>VLOOKUP(VLOOKUP(YudisiumThp22131[[#This Row],[NIM]],DbsMunaqis[],6),TblJurusan[],2)</f>
        <v>#N/A</v>
      </c>
      <c r="E138" s="165" t="e">
        <f>VLOOKUP(VLOOKUP(YudisiumThp22131[[#This Row],[NIM]],DbsMunaqis[],7),TblProdi[],2)</f>
        <v>#N/A</v>
      </c>
      <c r="F138" s="166" t="e">
        <f>VLOOKUP(YudisiumThp22131[[#This Row],[NIM]],DbsMunaqis[#Data],14)</f>
        <v>#N/A</v>
      </c>
      <c r="G138" s="165" t="e">
        <f>VLOOKUP(YudisiumThp22131[[#This Row],[NIM]],DbsMunaqis[#Data],15)</f>
        <v>#N/A</v>
      </c>
      <c r="H138" s="174" t="e">
        <f>VLOOKUP(YudisiumThp22131[[#This Row],[NIM]],DbsMunaqis[#Data],17)</f>
        <v>#N/A</v>
      </c>
      <c r="I138" s="172">
        <v>42040</v>
      </c>
    </row>
    <row r="139" spans="1:9">
      <c r="A139" s="171">
        <v>130</v>
      </c>
      <c r="B139" s="164" t="s">
        <v>10195</v>
      </c>
      <c r="C139" s="165" t="e">
        <f>VLOOKUP(YudisiumThp22131[[#This Row],[NIM]],DbsMunaqis[#Data],5)</f>
        <v>#N/A</v>
      </c>
      <c r="D139" s="165" t="e">
        <f>VLOOKUP(VLOOKUP(YudisiumThp22131[[#This Row],[NIM]],DbsMunaqis[],6),TblJurusan[],2)</f>
        <v>#N/A</v>
      </c>
      <c r="E139" s="165" t="e">
        <f>VLOOKUP(VLOOKUP(YudisiumThp22131[[#This Row],[NIM]],DbsMunaqis[],7),TblProdi[],2)</f>
        <v>#N/A</v>
      </c>
      <c r="F139" s="166" t="e">
        <f>VLOOKUP(YudisiumThp22131[[#This Row],[NIM]],DbsMunaqis[#Data],14)</f>
        <v>#N/A</v>
      </c>
      <c r="G139" s="165" t="e">
        <f>VLOOKUP(YudisiumThp22131[[#This Row],[NIM]],DbsMunaqis[#Data],15)</f>
        <v>#N/A</v>
      </c>
      <c r="H139" s="174" t="e">
        <f>VLOOKUP(YudisiumThp22131[[#This Row],[NIM]],DbsMunaqis[#Data],17)</f>
        <v>#N/A</v>
      </c>
      <c r="I139" s="172">
        <v>42040</v>
      </c>
    </row>
    <row r="140" spans="1:9">
      <c r="A140" s="171">
        <v>131</v>
      </c>
      <c r="B140" s="164" t="s">
        <v>10300</v>
      </c>
      <c r="C140" s="165" t="e">
        <f>VLOOKUP(YudisiumThp22131[[#This Row],[NIM]],DbsMunaqis[#Data],5)</f>
        <v>#N/A</v>
      </c>
      <c r="D140" s="165" t="e">
        <f>VLOOKUP(VLOOKUP(YudisiumThp22131[[#This Row],[NIM]],DbsMunaqis[],6),TblJurusan[],2)</f>
        <v>#N/A</v>
      </c>
      <c r="E140" s="165" t="e">
        <f>VLOOKUP(VLOOKUP(YudisiumThp22131[[#This Row],[NIM]],DbsMunaqis[],7),TblProdi[],2)</f>
        <v>#N/A</v>
      </c>
      <c r="F140" s="166" t="e">
        <f>VLOOKUP(YudisiumThp22131[[#This Row],[NIM]],DbsMunaqis[#Data],14)</f>
        <v>#N/A</v>
      </c>
      <c r="G140" s="165" t="e">
        <f>VLOOKUP(YudisiumThp22131[[#This Row],[NIM]],DbsMunaqis[#Data],15)</f>
        <v>#N/A</v>
      </c>
      <c r="H140" s="174" t="e">
        <f>VLOOKUP(YudisiumThp22131[[#This Row],[NIM]],DbsMunaqis[#Data],17)</f>
        <v>#N/A</v>
      </c>
      <c r="I140" s="172">
        <v>42082</v>
      </c>
    </row>
    <row r="141" spans="1:9">
      <c r="A141" s="171">
        <v>132</v>
      </c>
      <c r="B141" s="164" t="s">
        <v>10472</v>
      </c>
      <c r="C141" s="165" t="e">
        <f>VLOOKUP(YudisiumThp22131[[#This Row],[NIM]],DbsMunaqis[#Data],5)</f>
        <v>#N/A</v>
      </c>
      <c r="D141" s="165" t="e">
        <f>VLOOKUP(VLOOKUP(YudisiumThp22131[[#This Row],[NIM]],DbsMunaqis[],6),TblJurusan[],2)</f>
        <v>#N/A</v>
      </c>
      <c r="E141" s="165" t="e">
        <f>VLOOKUP(VLOOKUP(YudisiumThp22131[[#This Row],[NIM]],DbsMunaqis[],7),TblProdi[],2)</f>
        <v>#N/A</v>
      </c>
      <c r="F141" s="166" t="e">
        <f>VLOOKUP(YudisiumThp22131[[#This Row],[NIM]],DbsMunaqis[#Data],14)</f>
        <v>#N/A</v>
      </c>
      <c r="G141" s="165" t="e">
        <f>VLOOKUP(YudisiumThp22131[[#This Row],[NIM]],DbsMunaqis[#Data],15)</f>
        <v>#N/A</v>
      </c>
      <c r="H141" s="174" t="e">
        <f>VLOOKUP(YudisiumThp22131[[#This Row],[NIM]],DbsMunaqis[#Data],17)</f>
        <v>#N/A</v>
      </c>
      <c r="I141" s="172">
        <v>42082</v>
      </c>
    </row>
    <row r="142" spans="1:9">
      <c r="A142" s="171">
        <v>133</v>
      </c>
      <c r="B142" s="164" t="s">
        <v>10130</v>
      </c>
      <c r="C142" s="165" t="e">
        <f>VLOOKUP(YudisiumThp22131[[#This Row],[NIM]],DbsMunaqis[#Data],5)</f>
        <v>#N/A</v>
      </c>
      <c r="D142" s="165" t="e">
        <f>VLOOKUP(VLOOKUP(YudisiumThp22131[[#This Row],[NIM]],DbsMunaqis[],6),TblJurusan[],2)</f>
        <v>#N/A</v>
      </c>
      <c r="E142" s="165" t="e">
        <f>VLOOKUP(VLOOKUP(YudisiumThp22131[[#This Row],[NIM]],DbsMunaqis[],7),TblProdi[],2)</f>
        <v>#N/A</v>
      </c>
      <c r="F142" s="166" t="e">
        <f>VLOOKUP(YudisiumThp22131[[#This Row],[NIM]],DbsMunaqis[#Data],14)</f>
        <v>#N/A</v>
      </c>
      <c r="G142" s="165" t="e">
        <f>VLOOKUP(YudisiumThp22131[[#This Row],[NIM]],DbsMunaqis[#Data],15)</f>
        <v>#N/A</v>
      </c>
      <c r="H142" s="174" t="e">
        <f>VLOOKUP(YudisiumThp22131[[#This Row],[NIM]],DbsMunaqis[#Data],17)</f>
        <v>#N/A</v>
      </c>
      <c r="I142" s="172">
        <v>41960</v>
      </c>
    </row>
    <row r="143" spans="1:9">
      <c r="A143" s="171">
        <v>134</v>
      </c>
      <c r="B143" s="164" t="s">
        <v>10236</v>
      </c>
      <c r="C143" s="165" t="e">
        <f>VLOOKUP(YudisiumThp22131[[#This Row],[NIM]],DbsMunaqis[#Data],5)</f>
        <v>#N/A</v>
      </c>
      <c r="D143" s="165" t="e">
        <f>VLOOKUP(VLOOKUP(YudisiumThp22131[[#This Row],[NIM]],DbsMunaqis[],6),TblJurusan[],2)</f>
        <v>#N/A</v>
      </c>
      <c r="E143" s="165" t="e">
        <f>VLOOKUP(VLOOKUP(YudisiumThp22131[[#This Row],[NIM]],DbsMunaqis[],7),TblProdi[],2)</f>
        <v>#N/A</v>
      </c>
      <c r="F143" s="166" t="e">
        <f>VLOOKUP(YudisiumThp22131[[#This Row],[NIM]],DbsMunaqis[#Data],14)</f>
        <v>#N/A</v>
      </c>
      <c r="G143" s="165" t="e">
        <f>VLOOKUP(YudisiumThp22131[[#This Row],[NIM]],DbsMunaqis[#Data],15)</f>
        <v>#N/A</v>
      </c>
      <c r="H143" s="174" t="e">
        <f>VLOOKUP(YudisiumThp22131[[#This Row],[NIM]],DbsMunaqis[#Data],17)</f>
        <v>#N/A</v>
      </c>
      <c r="I143" s="172">
        <v>42082</v>
      </c>
    </row>
    <row r="144" spans="1:9">
      <c r="A144" s="171">
        <v>135</v>
      </c>
      <c r="B144" s="164" t="s">
        <v>10091</v>
      </c>
      <c r="C144" s="165" t="e">
        <f>VLOOKUP(YudisiumThp22131[[#This Row],[NIM]],DbsMunaqis[#Data],5)</f>
        <v>#N/A</v>
      </c>
      <c r="D144" s="165" t="e">
        <f>VLOOKUP(VLOOKUP(YudisiumThp22131[[#This Row],[NIM]],DbsMunaqis[],6),TblJurusan[],2)</f>
        <v>#N/A</v>
      </c>
      <c r="E144" s="165" t="e">
        <f>VLOOKUP(VLOOKUP(YudisiumThp22131[[#This Row],[NIM]],DbsMunaqis[],7),TblProdi[],2)</f>
        <v>#N/A</v>
      </c>
      <c r="F144" s="166" t="e">
        <f>VLOOKUP(YudisiumThp22131[[#This Row],[NIM]],DbsMunaqis[#Data],14)</f>
        <v>#N/A</v>
      </c>
      <c r="G144" s="165" t="e">
        <f>VLOOKUP(YudisiumThp22131[[#This Row],[NIM]],DbsMunaqis[#Data],15)</f>
        <v>#N/A</v>
      </c>
      <c r="H144" s="174" t="e">
        <f>VLOOKUP(YudisiumThp22131[[#This Row],[NIM]],DbsMunaqis[#Data],17)</f>
        <v>#N/A</v>
      </c>
      <c r="I144" s="172">
        <v>41893</v>
      </c>
    </row>
    <row r="145" spans="1:9">
      <c r="A145" s="171">
        <v>136</v>
      </c>
      <c r="B145" s="164" t="s">
        <v>10215</v>
      </c>
      <c r="C145" s="165" t="e">
        <f>VLOOKUP(YudisiumThp22131[[#This Row],[NIM]],DbsMunaqis[#Data],5)</f>
        <v>#N/A</v>
      </c>
      <c r="D145" s="165" t="e">
        <f>VLOOKUP(VLOOKUP(YudisiumThp22131[[#This Row],[NIM]],DbsMunaqis[],6),TblJurusan[],2)</f>
        <v>#N/A</v>
      </c>
      <c r="E145" s="165" t="e">
        <f>VLOOKUP(VLOOKUP(YudisiumThp22131[[#This Row],[NIM]],DbsMunaqis[],7),TblProdi[],2)</f>
        <v>#N/A</v>
      </c>
      <c r="F145" s="166" t="e">
        <f>VLOOKUP(YudisiumThp22131[[#This Row],[NIM]],DbsMunaqis[#Data],14)</f>
        <v>#N/A</v>
      </c>
      <c r="G145" s="165" t="e">
        <f>VLOOKUP(YudisiumThp22131[[#This Row],[NIM]],DbsMunaqis[#Data],15)</f>
        <v>#N/A</v>
      </c>
      <c r="H145" s="174" t="e">
        <f>VLOOKUP(YudisiumThp22131[[#This Row],[NIM]],DbsMunaqis[#Data],17)</f>
        <v>#N/A</v>
      </c>
      <c r="I145" s="172">
        <v>42040</v>
      </c>
    </row>
    <row r="146" spans="1:9">
      <c r="A146" s="171">
        <v>137</v>
      </c>
      <c r="B146" s="167" t="s">
        <v>10225</v>
      </c>
      <c r="C146" s="165" t="e">
        <f>VLOOKUP(YudisiumThp22131[[#This Row],[NIM]],DbsMunaqis[#Data],5)</f>
        <v>#N/A</v>
      </c>
      <c r="D146" s="165" t="e">
        <f>VLOOKUP(VLOOKUP(YudisiumThp22131[[#This Row],[NIM]],DbsMunaqis[],6),TblJurusan[],2)</f>
        <v>#N/A</v>
      </c>
      <c r="E146" s="165" t="e">
        <f>VLOOKUP(VLOOKUP(YudisiumThp22131[[#This Row],[NIM]],DbsMunaqis[],7),TblProdi[],2)</f>
        <v>#N/A</v>
      </c>
      <c r="F146" s="166" t="e">
        <f>VLOOKUP(YudisiumThp22131[[#This Row],[NIM]],DbsMunaqis[#Data],14)</f>
        <v>#N/A</v>
      </c>
      <c r="G146" s="165" t="e">
        <f>VLOOKUP(YudisiumThp22131[[#This Row],[NIM]],DbsMunaqis[#Data],15)</f>
        <v>#N/A</v>
      </c>
      <c r="H146" s="174" t="e">
        <f>VLOOKUP(YudisiumThp22131[[#This Row],[NIM]],DbsMunaqis[#Data],17)</f>
        <v>#N/A</v>
      </c>
      <c r="I146" s="172">
        <v>42082</v>
      </c>
    </row>
    <row r="147" spans="1:9">
      <c r="A147" s="171">
        <v>138</v>
      </c>
      <c r="B147" s="164" t="s">
        <v>10227</v>
      </c>
      <c r="C147" s="165" t="e">
        <f>VLOOKUP(YudisiumThp22131[[#This Row],[NIM]],DbsMunaqis[#Data],5)</f>
        <v>#N/A</v>
      </c>
      <c r="D147" s="165" t="e">
        <f>VLOOKUP(VLOOKUP(YudisiumThp22131[[#This Row],[NIM]],DbsMunaqis[],6),TblJurusan[],2)</f>
        <v>#N/A</v>
      </c>
      <c r="E147" s="165" t="e">
        <f>VLOOKUP(VLOOKUP(YudisiumThp22131[[#This Row],[NIM]],DbsMunaqis[],7),TblProdi[],2)</f>
        <v>#N/A</v>
      </c>
      <c r="F147" s="166" t="e">
        <f>VLOOKUP(YudisiumThp22131[[#This Row],[NIM]],DbsMunaqis[#Data],14)</f>
        <v>#N/A</v>
      </c>
      <c r="G147" s="165" t="e">
        <f>VLOOKUP(YudisiumThp22131[[#This Row],[NIM]],DbsMunaqis[#Data],15)</f>
        <v>#N/A</v>
      </c>
      <c r="H147" s="174" t="e">
        <f>VLOOKUP(YudisiumThp22131[[#This Row],[NIM]],DbsMunaqis[#Data],17)</f>
        <v>#N/A</v>
      </c>
      <c r="I147" s="172">
        <v>42082</v>
      </c>
    </row>
    <row r="148" spans="1:9">
      <c r="A148" s="171">
        <v>139</v>
      </c>
      <c r="B148" s="164" t="s">
        <v>10240</v>
      </c>
      <c r="C148" s="165" t="e">
        <f>VLOOKUP(YudisiumThp22131[[#This Row],[NIM]],DbsMunaqis[#Data],5)</f>
        <v>#N/A</v>
      </c>
      <c r="D148" s="165" t="e">
        <f>VLOOKUP(VLOOKUP(YudisiumThp22131[[#This Row],[NIM]],DbsMunaqis[],6),TblJurusan[],2)</f>
        <v>#N/A</v>
      </c>
      <c r="E148" s="165" t="e">
        <f>VLOOKUP(VLOOKUP(YudisiumThp22131[[#This Row],[NIM]],DbsMunaqis[],7),TblProdi[],2)</f>
        <v>#N/A</v>
      </c>
      <c r="F148" s="166" t="e">
        <f>VLOOKUP(YudisiumThp22131[[#This Row],[NIM]],DbsMunaqis[#Data],14)</f>
        <v>#N/A</v>
      </c>
      <c r="G148" s="165" t="e">
        <f>VLOOKUP(YudisiumThp22131[[#This Row],[NIM]],DbsMunaqis[#Data],15)</f>
        <v>#N/A</v>
      </c>
      <c r="H148" s="174" t="e">
        <f>VLOOKUP(YudisiumThp22131[[#This Row],[NIM]],DbsMunaqis[#Data],17)</f>
        <v>#N/A</v>
      </c>
      <c r="I148" s="172">
        <v>42082</v>
      </c>
    </row>
    <row r="149" spans="1:9">
      <c r="A149" s="171">
        <v>140</v>
      </c>
      <c r="B149" s="164" t="s">
        <v>10270</v>
      </c>
      <c r="C149" s="165" t="e">
        <f>VLOOKUP(YudisiumThp22131[[#This Row],[NIM]],DbsMunaqis[#Data],5)</f>
        <v>#N/A</v>
      </c>
      <c r="D149" s="165" t="e">
        <f>VLOOKUP(VLOOKUP(YudisiumThp22131[[#This Row],[NIM]],DbsMunaqis[],6),TblJurusan[],2)</f>
        <v>#N/A</v>
      </c>
      <c r="E149" s="165" t="e">
        <f>VLOOKUP(VLOOKUP(YudisiumThp22131[[#This Row],[NIM]],DbsMunaqis[],7),TblProdi[],2)</f>
        <v>#N/A</v>
      </c>
      <c r="F149" s="166" t="e">
        <f>VLOOKUP(YudisiumThp22131[[#This Row],[NIM]],DbsMunaqis[#Data],14)</f>
        <v>#N/A</v>
      </c>
      <c r="G149" s="165" t="e">
        <f>VLOOKUP(YudisiumThp22131[[#This Row],[NIM]],DbsMunaqis[#Data],15)</f>
        <v>#N/A</v>
      </c>
      <c r="H149" s="174" t="e">
        <f>VLOOKUP(YudisiumThp22131[[#This Row],[NIM]],DbsMunaqis[#Data],17)</f>
        <v>#N/A</v>
      </c>
      <c r="I149" s="172">
        <v>42082</v>
      </c>
    </row>
    <row r="150" spans="1:9">
      <c r="A150" s="171">
        <v>141</v>
      </c>
      <c r="B150" s="164" t="s">
        <v>10245</v>
      </c>
      <c r="C150" s="165" t="e">
        <f>VLOOKUP(YudisiumThp22131[[#This Row],[NIM]],DbsMunaqis[#Data],5)</f>
        <v>#N/A</v>
      </c>
      <c r="D150" s="165" t="e">
        <f>VLOOKUP(VLOOKUP(YudisiumThp22131[[#This Row],[NIM]],DbsMunaqis[],6),TblJurusan[],2)</f>
        <v>#N/A</v>
      </c>
      <c r="E150" s="165" t="e">
        <f>VLOOKUP(VLOOKUP(YudisiumThp22131[[#This Row],[NIM]],DbsMunaqis[],7),TblProdi[],2)</f>
        <v>#N/A</v>
      </c>
      <c r="F150" s="166" t="e">
        <f>VLOOKUP(YudisiumThp22131[[#This Row],[NIM]],DbsMunaqis[#Data],14)</f>
        <v>#N/A</v>
      </c>
      <c r="G150" s="165" t="e">
        <f>VLOOKUP(YudisiumThp22131[[#This Row],[NIM]],DbsMunaqis[#Data],15)</f>
        <v>#N/A</v>
      </c>
      <c r="H150" s="174" t="e">
        <f>VLOOKUP(YudisiumThp22131[[#This Row],[NIM]],DbsMunaqis[#Data],17)</f>
        <v>#N/A</v>
      </c>
      <c r="I150" s="172">
        <v>42082</v>
      </c>
    </row>
    <row r="151" spans="1:9">
      <c r="A151" s="171">
        <v>142</v>
      </c>
      <c r="B151" s="164" t="s">
        <v>10161</v>
      </c>
      <c r="C151" s="165" t="e">
        <f>VLOOKUP(YudisiumThp22131[[#This Row],[NIM]],DbsMunaqis[#Data],5)</f>
        <v>#N/A</v>
      </c>
      <c r="D151" s="165" t="e">
        <f>VLOOKUP(VLOOKUP(YudisiumThp22131[[#This Row],[NIM]],DbsMunaqis[],6),TblJurusan[],2)</f>
        <v>#N/A</v>
      </c>
      <c r="E151" s="165" t="e">
        <f>VLOOKUP(VLOOKUP(YudisiumThp22131[[#This Row],[NIM]],DbsMunaqis[],7),TblProdi[],2)</f>
        <v>#N/A</v>
      </c>
      <c r="F151" s="166" t="e">
        <f>VLOOKUP(YudisiumThp22131[[#This Row],[NIM]],DbsMunaqis[#Data],14)</f>
        <v>#N/A</v>
      </c>
      <c r="G151" s="165" t="e">
        <f>VLOOKUP(YudisiumThp22131[[#This Row],[NIM]],DbsMunaqis[#Data],15)</f>
        <v>#N/A</v>
      </c>
      <c r="H151" s="174" t="e">
        <f>VLOOKUP(YudisiumThp22131[[#This Row],[NIM]],DbsMunaqis[#Data],17)</f>
        <v>#N/A</v>
      </c>
      <c r="I151" s="172">
        <v>42012</v>
      </c>
    </row>
    <row r="152" spans="1:9">
      <c r="A152" s="171">
        <v>143</v>
      </c>
      <c r="B152" s="164" t="s">
        <v>10258</v>
      </c>
      <c r="C152" s="165" t="e">
        <f>VLOOKUP(YudisiumThp22131[[#This Row],[NIM]],DbsMunaqis[#Data],5)</f>
        <v>#N/A</v>
      </c>
      <c r="D152" s="165" t="e">
        <f>VLOOKUP(VLOOKUP(YudisiumThp22131[[#This Row],[NIM]],DbsMunaqis[],6),TblJurusan[],2)</f>
        <v>#N/A</v>
      </c>
      <c r="E152" s="165" t="e">
        <f>VLOOKUP(VLOOKUP(YudisiumThp22131[[#This Row],[NIM]],DbsMunaqis[],7),TblProdi[],2)</f>
        <v>#N/A</v>
      </c>
      <c r="F152" s="166" t="e">
        <f>VLOOKUP(YudisiumThp22131[[#This Row],[NIM]],DbsMunaqis[#Data],14)</f>
        <v>#N/A</v>
      </c>
      <c r="G152" s="165" t="e">
        <f>VLOOKUP(YudisiumThp22131[[#This Row],[NIM]],DbsMunaqis[#Data],15)</f>
        <v>#N/A</v>
      </c>
      <c r="H152" s="174" t="e">
        <f>VLOOKUP(YudisiumThp22131[[#This Row],[NIM]],DbsMunaqis[#Data],17)</f>
        <v>#N/A</v>
      </c>
      <c r="I152" s="172">
        <v>42082</v>
      </c>
    </row>
    <row r="153" spans="1:9">
      <c r="A153" s="171">
        <v>144</v>
      </c>
      <c r="B153" s="164" t="s">
        <v>10167</v>
      </c>
      <c r="C153" s="165" t="e">
        <f>VLOOKUP(YudisiumThp22131[[#This Row],[NIM]],DbsMunaqis[#Data],5)</f>
        <v>#N/A</v>
      </c>
      <c r="D153" s="165" t="e">
        <f>VLOOKUP(VLOOKUP(YudisiumThp22131[[#This Row],[NIM]],DbsMunaqis[],6),TblJurusan[],2)</f>
        <v>#N/A</v>
      </c>
      <c r="E153" s="165" t="e">
        <f>VLOOKUP(VLOOKUP(YudisiumThp22131[[#This Row],[NIM]],DbsMunaqis[],7),TblProdi[],2)</f>
        <v>#N/A</v>
      </c>
      <c r="F153" s="166" t="e">
        <f>VLOOKUP(YudisiumThp22131[[#This Row],[NIM]],DbsMunaqis[#Data],14)</f>
        <v>#N/A</v>
      </c>
      <c r="G153" s="165" t="e">
        <f>VLOOKUP(YudisiumThp22131[[#This Row],[NIM]],DbsMunaqis[#Data],15)</f>
        <v>#N/A</v>
      </c>
      <c r="H153" s="174" t="e">
        <f>VLOOKUP(YudisiumThp22131[[#This Row],[NIM]],DbsMunaqis[#Data],17)</f>
        <v>#N/A</v>
      </c>
      <c r="I153" s="172">
        <v>42040</v>
      </c>
    </row>
    <row r="154" spans="1:9">
      <c r="A154" s="171">
        <v>145</v>
      </c>
      <c r="B154" s="164" t="s">
        <v>10484</v>
      </c>
      <c r="C154" s="165" t="e">
        <f>VLOOKUP(YudisiumThp22131[[#This Row],[NIM]],DbsMunaqis[#Data],5)</f>
        <v>#N/A</v>
      </c>
      <c r="D154" s="165" t="e">
        <f>VLOOKUP(VLOOKUP(YudisiumThp22131[[#This Row],[NIM]],DbsMunaqis[],6),TblJurusan[],2)</f>
        <v>#N/A</v>
      </c>
      <c r="E154" s="165" t="e">
        <f>VLOOKUP(VLOOKUP(YudisiumThp22131[[#This Row],[NIM]],DbsMunaqis[],7),TblProdi[],2)</f>
        <v>#N/A</v>
      </c>
      <c r="F154" s="166" t="e">
        <f>VLOOKUP(YudisiumThp22131[[#This Row],[NIM]],DbsMunaqis[#Data],14)</f>
        <v>#N/A</v>
      </c>
      <c r="G154" s="165" t="e">
        <f>VLOOKUP(YudisiumThp22131[[#This Row],[NIM]],DbsMunaqis[#Data],15)</f>
        <v>#N/A</v>
      </c>
      <c r="H154" s="174" t="e">
        <f>VLOOKUP(YudisiumThp22131[[#This Row],[NIM]],DbsMunaqis[#Data],17)</f>
        <v>#N/A</v>
      </c>
      <c r="I154" s="172">
        <v>42082</v>
      </c>
    </row>
    <row r="155" spans="1:9">
      <c r="A155" s="171">
        <v>146</v>
      </c>
      <c r="B155" s="164" t="s">
        <v>10485</v>
      </c>
      <c r="C155" s="165" t="e">
        <f>VLOOKUP(YudisiumThp22131[[#This Row],[NIM]],DbsMunaqis[#Data],5)</f>
        <v>#N/A</v>
      </c>
      <c r="D155" s="165" t="e">
        <f>VLOOKUP(VLOOKUP(YudisiumThp22131[[#This Row],[NIM]],DbsMunaqis[],6),TblJurusan[],2)</f>
        <v>#N/A</v>
      </c>
      <c r="E155" s="165" t="e">
        <f>VLOOKUP(VLOOKUP(YudisiumThp22131[[#This Row],[NIM]],DbsMunaqis[],7),TblProdi[],2)</f>
        <v>#N/A</v>
      </c>
      <c r="F155" s="166" t="e">
        <f>VLOOKUP(YudisiumThp22131[[#This Row],[NIM]],DbsMunaqis[#Data],14)</f>
        <v>#N/A</v>
      </c>
      <c r="G155" s="165" t="e">
        <f>VLOOKUP(YudisiumThp22131[[#This Row],[NIM]],DbsMunaqis[#Data],15)</f>
        <v>#N/A</v>
      </c>
      <c r="H155" s="174" t="e">
        <f>VLOOKUP(YudisiumThp22131[[#This Row],[NIM]],DbsMunaqis[#Data],17)</f>
        <v>#N/A</v>
      </c>
      <c r="I155" s="172">
        <v>42082</v>
      </c>
    </row>
    <row r="156" spans="1:9">
      <c r="A156" s="171">
        <v>147</v>
      </c>
      <c r="B156" s="164" t="s">
        <v>10178</v>
      </c>
      <c r="C156" s="165" t="e">
        <f>VLOOKUP(YudisiumThp22131[[#This Row],[NIM]],DbsMunaqis[#Data],5)</f>
        <v>#N/A</v>
      </c>
      <c r="D156" s="165" t="e">
        <f>VLOOKUP(VLOOKUP(YudisiumThp22131[[#This Row],[NIM]],DbsMunaqis[],6),TblJurusan[],2)</f>
        <v>#N/A</v>
      </c>
      <c r="E156" s="165" t="e">
        <f>VLOOKUP(VLOOKUP(YudisiumThp22131[[#This Row],[NIM]],DbsMunaqis[],7),TblProdi[],2)</f>
        <v>#N/A</v>
      </c>
      <c r="F156" s="166" t="e">
        <f>VLOOKUP(YudisiumThp22131[[#This Row],[NIM]],DbsMunaqis[#Data],14)</f>
        <v>#N/A</v>
      </c>
      <c r="G156" s="165" t="e">
        <f>VLOOKUP(YudisiumThp22131[[#This Row],[NIM]],DbsMunaqis[#Data],15)</f>
        <v>#N/A</v>
      </c>
      <c r="H156" s="174" t="e">
        <f>VLOOKUP(YudisiumThp22131[[#This Row],[NIM]],DbsMunaqis[#Data],17)</f>
        <v>#N/A</v>
      </c>
      <c r="I156" s="172">
        <v>42012</v>
      </c>
    </row>
    <row r="157" spans="1:9">
      <c r="A157" s="171">
        <v>148</v>
      </c>
      <c r="B157" s="164" t="s">
        <v>10197</v>
      </c>
      <c r="C157" s="165" t="e">
        <f>VLOOKUP(YudisiumThp22131[[#This Row],[NIM]],DbsMunaqis[#Data],5)</f>
        <v>#N/A</v>
      </c>
      <c r="D157" s="165" t="e">
        <f>VLOOKUP(VLOOKUP(YudisiumThp22131[[#This Row],[NIM]],DbsMunaqis[],6),TblJurusan[],2)</f>
        <v>#N/A</v>
      </c>
      <c r="E157" s="165" t="e">
        <f>VLOOKUP(VLOOKUP(YudisiumThp22131[[#This Row],[NIM]],DbsMunaqis[],7),TblProdi[],2)</f>
        <v>#N/A</v>
      </c>
      <c r="F157" s="166" t="e">
        <f>VLOOKUP(YudisiumThp22131[[#This Row],[NIM]],DbsMunaqis[#Data],14)</f>
        <v>#N/A</v>
      </c>
      <c r="G157" s="165" t="e">
        <f>VLOOKUP(YudisiumThp22131[[#This Row],[NIM]],DbsMunaqis[#Data],15)</f>
        <v>#N/A</v>
      </c>
      <c r="H157" s="174" t="e">
        <f>VLOOKUP(YudisiumThp22131[[#This Row],[NIM]],DbsMunaqis[#Data],17)</f>
        <v>#N/A</v>
      </c>
      <c r="I157" s="172">
        <v>42040</v>
      </c>
    </row>
    <row r="158" spans="1:9">
      <c r="A158" s="171">
        <v>149</v>
      </c>
      <c r="B158" s="164" t="s">
        <v>10113</v>
      </c>
      <c r="C158" s="165" t="e">
        <f>VLOOKUP(YudisiumThp22131[[#This Row],[NIM]],DbsMunaqis[#Data],5)</f>
        <v>#N/A</v>
      </c>
      <c r="D158" s="165" t="e">
        <f>VLOOKUP(VLOOKUP(YudisiumThp22131[[#This Row],[NIM]],DbsMunaqis[],6),TblJurusan[],2)</f>
        <v>#N/A</v>
      </c>
      <c r="E158" s="165" t="e">
        <f>VLOOKUP(VLOOKUP(YudisiumThp22131[[#This Row],[NIM]],DbsMunaqis[],7),TblProdi[],2)</f>
        <v>#N/A</v>
      </c>
      <c r="F158" s="166" t="e">
        <f>VLOOKUP(YudisiumThp22131[[#This Row],[NIM]],DbsMunaqis[#Data],14)</f>
        <v>#N/A</v>
      </c>
      <c r="G158" s="165" t="e">
        <f>VLOOKUP(YudisiumThp22131[[#This Row],[NIM]],DbsMunaqis[#Data],15)</f>
        <v>#N/A</v>
      </c>
      <c r="H158" s="174" t="e">
        <f>VLOOKUP(YudisiumThp22131[[#This Row],[NIM]],DbsMunaqis[#Data],17)</f>
        <v>#N/A</v>
      </c>
      <c r="I158" s="172">
        <v>41893</v>
      </c>
    </row>
    <row r="159" spans="1:9">
      <c r="A159" s="171">
        <v>150</v>
      </c>
      <c r="B159" s="164" t="s">
        <v>10260</v>
      </c>
      <c r="C159" s="165" t="e">
        <f>VLOOKUP(YudisiumThp22131[[#This Row],[NIM]],DbsMunaqis[#Data],5)</f>
        <v>#N/A</v>
      </c>
      <c r="D159" s="165" t="e">
        <f>VLOOKUP(VLOOKUP(YudisiumThp22131[[#This Row],[NIM]],DbsMunaqis[],6),TblJurusan[],2)</f>
        <v>#N/A</v>
      </c>
      <c r="E159" s="165" t="e">
        <f>VLOOKUP(VLOOKUP(YudisiumThp22131[[#This Row],[NIM]],DbsMunaqis[],7),TblProdi[],2)</f>
        <v>#N/A</v>
      </c>
      <c r="F159" s="166" t="e">
        <f>VLOOKUP(YudisiumThp22131[[#This Row],[NIM]],DbsMunaqis[#Data],14)</f>
        <v>#N/A</v>
      </c>
      <c r="G159" s="165" t="e">
        <f>VLOOKUP(YudisiumThp22131[[#This Row],[NIM]],DbsMunaqis[#Data],15)</f>
        <v>#N/A</v>
      </c>
      <c r="H159" s="174" t="e">
        <f>VLOOKUP(YudisiumThp22131[[#This Row],[NIM]],DbsMunaqis[#Data],17)</f>
        <v>#N/A</v>
      </c>
      <c r="I159" s="172">
        <v>42082</v>
      </c>
    </row>
    <row r="160" spans="1:9">
      <c r="A160" s="171">
        <v>151</v>
      </c>
      <c r="B160" s="167" t="s">
        <v>10250</v>
      </c>
      <c r="C160" s="165" t="e">
        <f>VLOOKUP(YudisiumThp22131[[#This Row],[NIM]],DbsMunaqis[#Data],5)</f>
        <v>#N/A</v>
      </c>
      <c r="D160" s="165" t="e">
        <f>VLOOKUP(VLOOKUP(YudisiumThp22131[[#This Row],[NIM]],DbsMunaqis[],6),TblJurusan[],2)</f>
        <v>#N/A</v>
      </c>
      <c r="E160" s="165" t="e">
        <f>VLOOKUP(VLOOKUP(YudisiumThp22131[[#This Row],[NIM]],DbsMunaqis[],7),TblProdi[],2)</f>
        <v>#N/A</v>
      </c>
      <c r="F160" s="166" t="e">
        <f>VLOOKUP(YudisiumThp22131[[#This Row],[NIM]],DbsMunaqis[#Data],14)</f>
        <v>#N/A</v>
      </c>
      <c r="G160" s="165" t="e">
        <f>VLOOKUP(YudisiumThp22131[[#This Row],[NIM]],DbsMunaqis[#Data],15)</f>
        <v>#N/A</v>
      </c>
      <c r="H160" s="174" t="e">
        <f>VLOOKUP(YudisiumThp22131[[#This Row],[NIM]],DbsMunaqis[#Data],17)</f>
        <v>#N/A</v>
      </c>
      <c r="I160" s="172">
        <v>42082</v>
      </c>
    </row>
    <row r="161" spans="1:9">
      <c r="A161" s="171">
        <v>152</v>
      </c>
      <c r="B161" s="164" t="s">
        <v>10230</v>
      </c>
      <c r="C161" s="165" t="e">
        <f>VLOOKUP(YudisiumThp22131[[#This Row],[NIM]],DbsMunaqis[#Data],5)</f>
        <v>#N/A</v>
      </c>
      <c r="D161" s="165" t="e">
        <f>VLOOKUP(VLOOKUP(YudisiumThp22131[[#This Row],[NIM]],DbsMunaqis[],6),TblJurusan[],2)</f>
        <v>#N/A</v>
      </c>
      <c r="E161" s="165" t="e">
        <f>VLOOKUP(VLOOKUP(YudisiumThp22131[[#This Row],[NIM]],DbsMunaqis[],7),TblProdi[],2)</f>
        <v>#N/A</v>
      </c>
      <c r="F161" s="166" t="e">
        <f>VLOOKUP(YudisiumThp22131[[#This Row],[NIM]],DbsMunaqis[#Data],14)</f>
        <v>#N/A</v>
      </c>
      <c r="G161" s="165" t="e">
        <f>VLOOKUP(YudisiumThp22131[[#This Row],[NIM]],DbsMunaqis[#Data],15)</f>
        <v>#N/A</v>
      </c>
      <c r="H161" s="174" t="e">
        <f>VLOOKUP(YudisiumThp22131[[#This Row],[NIM]],DbsMunaqis[#Data],17)</f>
        <v>#N/A</v>
      </c>
      <c r="I161" s="172">
        <v>42082</v>
      </c>
    </row>
    <row r="162" spans="1:9">
      <c r="A162" s="171">
        <v>153</v>
      </c>
      <c r="B162" s="164" t="s">
        <v>10217</v>
      </c>
      <c r="C162" s="165" t="e">
        <f>VLOOKUP(YudisiumThp22131[[#This Row],[NIM]],DbsMunaqis[#Data],5)</f>
        <v>#N/A</v>
      </c>
      <c r="D162" s="165" t="e">
        <f>VLOOKUP(VLOOKUP(YudisiumThp22131[[#This Row],[NIM]],DbsMunaqis[],6),TblJurusan[],2)</f>
        <v>#N/A</v>
      </c>
      <c r="E162" s="165" t="e">
        <f>VLOOKUP(VLOOKUP(YudisiumThp22131[[#This Row],[NIM]],DbsMunaqis[],7),TblProdi[],2)</f>
        <v>#N/A</v>
      </c>
      <c r="F162" s="166" t="e">
        <f>VLOOKUP(YudisiumThp22131[[#This Row],[NIM]],DbsMunaqis[#Data],14)</f>
        <v>#N/A</v>
      </c>
      <c r="G162" s="165" t="e">
        <f>VLOOKUP(YudisiumThp22131[[#This Row],[NIM]],DbsMunaqis[#Data],15)</f>
        <v>#N/A</v>
      </c>
      <c r="H162" s="174" t="e">
        <f>VLOOKUP(YudisiumThp22131[[#This Row],[NIM]],DbsMunaqis[#Data],17)</f>
        <v>#N/A</v>
      </c>
      <c r="I162" s="172">
        <v>42040</v>
      </c>
    </row>
    <row r="163" spans="1:9">
      <c r="A163" s="171">
        <v>154</v>
      </c>
      <c r="B163" s="167" t="s">
        <v>10223</v>
      </c>
      <c r="C163" s="165" t="e">
        <f>VLOOKUP(YudisiumThp22131[[#This Row],[NIM]],DbsMunaqis[#Data],5)</f>
        <v>#N/A</v>
      </c>
      <c r="D163" s="165" t="e">
        <f>VLOOKUP(VLOOKUP(YudisiumThp22131[[#This Row],[NIM]],DbsMunaqis[],6),TblJurusan[],2)</f>
        <v>#N/A</v>
      </c>
      <c r="E163" s="165" t="e">
        <f>VLOOKUP(VLOOKUP(YudisiumThp22131[[#This Row],[NIM]],DbsMunaqis[],7),TblProdi[],2)</f>
        <v>#N/A</v>
      </c>
      <c r="F163" s="166" t="e">
        <f>VLOOKUP(YudisiumThp22131[[#This Row],[NIM]],DbsMunaqis[#Data],14)</f>
        <v>#N/A</v>
      </c>
      <c r="G163" s="165" t="e">
        <f>VLOOKUP(YudisiumThp22131[[#This Row],[NIM]],DbsMunaqis[#Data],15)</f>
        <v>#N/A</v>
      </c>
      <c r="H163" s="174" t="e">
        <f>VLOOKUP(YudisiumThp22131[[#This Row],[NIM]],DbsMunaqis[#Data],17)</f>
        <v>#N/A</v>
      </c>
      <c r="I163" s="172">
        <v>42082</v>
      </c>
    </row>
    <row r="164" spans="1:9">
      <c r="A164" s="171">
        <v>155</v>
      </c>
      <c r="B164" s="164" t="s">
        <v>10247</v>
      </c>
      <c r="C164" s="165" t="e">
        <f>VLOOKUP(YudisiumThp22131[[#This Row],[NIM]],DbsMunaqis[#Data],5)</f>
        <v>#N/A</v>
      </c>
      <c r="D164" s="165" t="e">
        <f>VLOOKUP(VLOOKUP(YudisiumThp22131[[#This Row],[NIM]],DbsMunaqis[],6),TblJurusan[],2)</f>
        <v>#N/A</v>
      </c>
      <c r="E164" s="165" t="e">
        <f>VLOOKUP(VLOOKUP(YudisiumThp22131[[#This Row],[NIM]],DbsMunaqis[],7),TblProdi[],2)</f>
        <v>#N/A</v>
      </c>
      <c r="F164" s="166" t="e">
        <f>VLOOKUP(YudisiumThp22131[[#This Row],[NIM]],DbsMunaqis[#Data],14)</f>
        <v>#N/A</v>
      </c>
      <c r="G164" s="165" t="e">
        <f>VLOOKUP(YudisiumThp22131[[#This Row],[NIM]],DbsMunaqis[#Data],15)</f>
        <v>#N/A</v>
      </c>
      <c r="H164" s="174" t="e">
        <f>VLOOKUP(YudisiumThp22131[[#This Row],[NIM]],DbsMunaqis[#Data],17)</f>
        <v>#N/A</v>
      </c>
      <c r="I164" s="172">
        <v>42082</v>
      </c>
    </row>
    <row r="165" spans="1:9">
      <c r="A165" s="171">
        <v>156</v>
      </c>
      <c r="B165" s="164" t="s">
        <v>10263</v>
      </c>
      <c r="C165" s="165" t="e">
        <f>VLOOKUP(YudisiumThp22131[[#This Row],[NIM]],DbsMunaqis[#Data],5)</f>
        <v>#N/A</v>
      </c>
      <c r="D165" s="165" t="e">
        <f>VLOOKUP(VLOOKUP(YudisiumThp22131[[#This Row],[NIM]],DbsMunaqis[],6),TblJurusan[],2)</f>
        <v>#N/A</v>
      </c>
      <c r="E165" s="165" t="e">
        <f>VLOOKUP(VLOOKUP(YudisiumThp22131[[#This Row],[NIM]],DbsMunaqis[],7),TblProdi[],2)</f>
        <v>#N/A</v>
      </c>
      <c r="F165" s="166" t="e">
        <f>VLOOKUP(YudisiumThp22131[[#This Row],[NIM]],DbsMunaqis[#Data],14)</f>
        <v>#N/A</v>
      </c>
      <c r="G165" s="165" t="e">
        <f>VLOOKUP(YudisiumThp22131[[#This Row],[NIM]],DbsMunaqis[#Data],15)</f>
        <v>#N/A</v>
      </c>
      <c r="H165" s="174" t="e">
        <f>VLOOKUP(YudisiumThp22131[[#This Row],[NIM]],DbsMunaqis[#Data],17)</f>
        <v>#N/A</v>
      </c>
      <c r="I165" s="172">
        <v>42082</v>
      </c>
    </row>
    <row r="166" spans="1:9">
      <c r="A166" s="171">
        <v>157</v>
      </c>
      <c r="B166" s="164" t="s">
        <v>10112</v>
      </c>
      <c r="C166" s="165" t="e">
        <f>VLOOKUP(YudisiumThp22131[[#This Row],[NIM]],DbsMunaqis[#Data],5)</f>
        <v>#N/A</v>
      </c>
      <c r="D166" s="165" t="e">
        <f>VLOOKUP(VLOOKUP(YudisiumThp22131[[#This Row],[NIM]],DbsMunaqis[],6),TblJurusan[],2)</f>
        <v>#N/A</v>
      </c>
      <c r="E166" s="165" t="e">
        <f>VLOOKUP(VLOOKUP(YudisiumThp22131[[#This Row],[NIM]],DbsMunaqis[],7),TblProdi[],2)</f>
        <v>#N/A</v>
      </c>
      <c r="F166" s="166" t="e">
        <f>VLOOKUP(YudisiumThp22131[[#This Row],[NIM]],DbsMunaqis[#Data],14)</f>
        <v>#N/A</v>
      </c>
      <c r="G166" s="165" t="e">
        <f>VLOOKUP(YudisiumThp22131[[#This Row],[NIM]],DbsMunaqis[#Data],15)</f>
        <v>#N/A</v>
      </c>
      <c r="H166" s="174" t="e">
        <f>VLOOKUP(YudisiumThp22131[[#This Row],[NIM]],DbsMunaqis[#Data],17)</f>
        <v>#N/A</v>
      </c>
      <c r="I166" s="172">
        <v>41893</v>
      </c>
    </row>
    <row r="167" spans="1:9">
      <c r="A167" s="171">
        <v>158</v>
      </c>
      <c r="B167" s="164" t="s">
        <v>10076</v>
      </c>
      <c r="C167" s="165" t="e">
        <f>VLOOKUP(YudisiumThp22131[[#This Row],[NIM]],DbsMunaqis[#Data],5)</f>
        <v>#N/A</v>
      </c>
      <c r="D167" s="165" t="e">
        <f>VLOOKUP(VLOOKUP(YudisiumThp22131[[#This Row],[NIM]],DbsMunaqis[],6),TblJurusan[],2)</f>
        <v>#N/A</v>
      </c>
      <c r="E167" s="165" t="e">
        <f>VLOOKUP(VLOOKUP(YudisiumThp22131[[#This Row],[NIM]],DbsMunaqis[],7),TblProdi[],2)</f>
        <v>#N/A</v>
      </c>
      <c r="F167" s="166" t="e">
        <f>VLOOKUP(YudisiumThp22131[[#This Row],[NIM]],DbsMunaqis[#Data],14)</f>
        <v>#N/A</v>
      </c>
      <c r="G167" s="165" t="e">
        <f>VLOOKUP(YudisiumThp22131[[#This Row],[NIM]],DbsMunaqis[#Data],15)</f>
        <v>#N/A</v>
      </c>
      <c r="H167" s="174" t="e">
        <f>VLOOKUP(YudisiumThp22131[[#This Row],[NIM]],DbsMunaqis[#Data],17)</f>
        <v>#N/A</v>
      </c>
      <c r="I167" s="172">
        <v>41893</v>
      </c>
    </row>
    <row r="168" spans="1:9">
      <c r="A168" s="171">
        <v>159</v>
      </c>
      <c r="B168" s="164" t="s">
        <v>10118</v>
      </c>
      <c r="C168" s="165" t="e">
        <f>VLOOKUP(YudisiumThp22131[[#This Row],[NIM]],DbsMunaqis[#Data],5)</f>
        <v>#N/A</v>
      </c>
      <c r="D168" s="165" t="e">
        <f>VLOOKUP(VLOOKUP(YudisiumThp22131[[#This Row],[NIM]],DbsMunaqis[],6),TblJurusan[],2)</f>
        <v>#N/A</v>
      </c>
      <c r="E168" s="165" t="e">
        <f>VLOOKUP(VLOOKUP(YudisiumThp22131[[#This Row],[NIM]],DbsMunaqis[],7),TblProdi[],2)</f>
        <v>#N/A</v>
      </c>
      <c r="F168" s="166" t="e">
        <f>VLOOKUP(YudisiumThp22131[[#This Row],[NIM]],DbsMunaqis[#Data],14)</f>
        <v>#N/A</v>
      </c>
      <c r="G168" s="165" t="e">
        <f>VLOOKUP(YudisiumThp22131[[#This Row],[NIM]],DbsMunaqis[#Data],15)</f>
        <v>#N/A</v>
      </c>
      <c r="H168" s="174" t="e">
        <f>VLOOKUP(YudisiumThp22131[[#This Row],[NIM]],DbsMunaqis[#Data],17)</f>
        <v>#N/A</v>
      </c>
      <c r="I168" s="172">
        <v>41893</v>
      </c>
    </row>
    <row r="169" spans="1:9">
      <c r="A169" s="171">
        <v>160</v>
      </c>
      <c r="B169" s="164" t="s">
        <v>10253</v>
      </c>
      <c r="C169" s="165" t="e">
        <f>VLOOKUP(YudisiumThp22131[[#This Row],[NIM]],DbsMunaqis[#Data],5)</f>
        <v>#N/A</v>
      </c>
      <c r="D169" s="165" t="e">
        <f>VLOOKUP(VLOOKUP(YudisiumThp22131[[#This Row],[NIM]],DbsMunaqis[],6),TblJurusan[],2)</f>
        <v>#N/A</v>
      </c>
      <c r="E169" s="165" t="e">
        <f>VLOOKUP(VLOOKUP(YudisiumThp22131[[#This Row],[NIM]],DbsMunaqis[],7),TblProdi[],2)</f>
        <v>#N/A</v>
      </c>
      <c r="F169" s="166" t="e">
        <f>VLOOKUP(YudisiumThp22131[[#This Row],[NIM]],DbsMunaqis[#Data],14)</f>
        <v>#N/A</v>
      </c>
      <c r="G169" s="165" t="e">
        <f>VLOOKUP(YudisiumThp22131[[#This Row],[NIM]],DbsMunaqis[#Data],15)</f>
        <v>#N/A</v>
      </c>
      <c r="H169" s="174" t="e">
        <f>VLOOKUP(YudisiumThp22131[[#This Row],[NIM]],DbsMunaqis[#Data],17)</f>
        <v>#N/A</v>
      </c>
      <c r="I169" s="172">
        <v>42082</v>
      </c>
    </row>
    <row r="170" spans="1:9">
      <c r="A170" s="171">
        <v>161</v>
      </c>
      <c r="B170" s="164" t="s">
        <v>10196</v>
      </c>
      <c r="C170" s="165" t="e">
        <f>VLOOKUP(YudisiumThp22131[[#This Row],[NIM]],DbsMunaqis[#Data],5)</f>
        <v>#N/A</v>
      </c>
      <c r="D170" s="165" t="e">
        <f>VLOOKUP(VLOOKUP(YudisiumThp22131[[#This Row],[NIM]],DbsMunaqis[],6),TblJurusan[],2)</f>
        <v>#N/A</v>
      </c>
      <c r="E170" s="165" t="e">
        <f>VLOOKUP(VLOOKUP(YudisiumThp22131[[#This Row],[NIM]],DbsMunaqis[],7),TblProdi[],2)</f>
        <v>#N/A</v>
      </c>
      <c r="F170" s="166" t="e">
        <f>VLOOKUP(YudisiumThp22131[[#This Row],[NIM]],DbsMunaqis[#Data],14)</f>
        <v>#N/A</v>
      </c>
      <c r="G170" s="165" t="e">
        <f>VLOOKUP(YudisiumThp22131[[#This Row],[NIM]],DbsMunaqis[#Data],15)</f>
        <v>#N/A</v>
      </c>
      <c r="H170" s="174" t="e">
        <f>VLOOKUP(YudisiumThp22131[[#This Row],[NIM]],DbsMunaqis[#Data],17)</f>
        <v>#N/A</v>
      </c>
      <c r="I170" s="172">
        <v>42040</v>
      </c>
    </row>
    <row r="171" spans="1:9">
      <c r="A171" s="171">
        <v>162</v>
      </c>
      <c r="B171" s="164" t="s">
        <v>10077</v>
      </c>
      <c r="C171" s="165" t="e">
        <f>VLOOKUP(YudisiumThp22131[[#This Row],[NIM]],DbsMunaqis[#Data],5)</f>
        <v>#N/A</v>
      </c>
      <c r="D171" s="165" t="e">
        <f>VLOOKUP(VLOOKUP(YudisiumThp22131[[#This Row],[NIM]],DbsMunaqis[],6),TblJurusan[],2)</f>
        <v>#N/A</v>
      </c>
      <c r="E171" s="165" t="e">
        <f>VLOOKUP(VLOOKUP(YudisiumThp22131[[#This Row],[NIM]],DbsMunaqis[],7),TblProdi[],2)</f>
        <v>#N/A</v>
      </c>
      <c r="F171" s="166" t="e">
        <f>VLOOKUP(YudisiumThp22131[[#This Row],[NIM]],DbsMunaqis[#Data],14)</f>
        <v>#N/A</v>
      </c>
      <c r="G171" s="165" t="e">
        <f>VLOOKUP(YudisiumThp22131[[#This Row],[NIM]],DbsMunaqis[#Data],15)</f>
        <v>#N/A</v>
      </c>
      <c r="H171" s="174" t="e">
        <f>VLOOKUP(YudisiumThp22131[[#This Row],[NIM]],DbsMunaqis[#Data],17)</f>
        <v>#N/A</v>
      </c>
      <c r="I171" s="172">
        <v>41893</v>
      </c>
    </row>
    <row r="172" spans="1:9">
      <c r="A172" s="171">
        <v>163</v>
      </c>
      <c r="B172" s="164" t="s">
        <v>10145</v>
      </c>
      <c r="C172" s="165" t="e">
        <f>VLOOKUP(YudisiumThp22131[[#This Row],[NIM]],DbsMunaqis[#Data],5)</f>
        <v>#N/A</v>
      </c>
      <c r="D172" s="165" t="e">
        <f>VLOOKUP(VLOOKUP(YudisiumThp22131[[#This Row],[NIM]],DbsMunaqis[],6),TblJurusan[],2)</f>
        <v>#N/A</v>
      </c>
      <c r="E172" s="165" t="e">
        <f>VLOOKUP(VLOOKUP(YudisiumThp22131[[#This Row],[NIM]],DbsMunaqis[],7),TblProdi[],2)</f>
        <v>#N/A</v>
      </c>
      <c r="F172" s="166" t="e">
        <f>VLOOKUP(YudisiumThp22131[[#This Row],[NIM]],DbsMunaqis[#Data],14)</f>
        <v>#N/A</v>
      </c>
      <c r="G172" s="165" t="e">
        <f>VLOOKUP(YudisiumThp22131[[#This Row],[NIM]],DbsMunaqis[#Data],15)</f>
        <v>#N/A</v>
      </c>
      <c r="H172" s="174" t="e">
        <f>VLOOKUP(YudisiumThp22131[[#This Row],[NIM]],DbsMunaqis[#Data],17)</f>
        <v>#N/A</v>
      </c>
      <c r="I172" s="172">
        <v>41960</v>
      </c>
    </row>
    <row r="173" spans="1:9">
      <c r="A173" s="171">
        <v>164</v>
      </c>
      <c r="B173" s="164" t="s">
        <v>10261</v>
      </c>
      <c r="C173" s="165" t="e">
        <f>VLOOKUP(YudisiumThp22131[[#This Row],[NIM]],DbsMunaqis[#Data],5)</f>
        <v>#N/A</v>
      </c>
      <c r="D173" s="165" t="e">
        <f>VLOOKUP(VLOOKUP(YudisiumThp22131[[#This Row],[NIM]],DbsMunaqis[],6),TblJurusan[],2)</f>
        <v>#N/A</v>
      </c>
      <c r="E173" s="165" t="e">
        <f>VLOOKUP(VLOOKUP(YudisiumThp22131[[#This Row],[NIM]],DbsMunaqis[],7),TblProdi[],2)</f>
        <v>#N/A</v>
      </c>
      <c r="F173" s="166" t="e">
        <f>VLOOKUP(YudisiumThp22131[[#This Row],[NIM]],DbsMunaqis[#Data],14)</f>
        <v>#N/A</v>
      </c>
      <c r="G173" s="165" t="e">
        <f>VLOOKUP(YudisiumThp22131[[#This Row],[NIM]],DbsMunaqis[#Data],15)</f>
        <v>#N/A</v>
      </c>
      <c r="H173" s="174" t="e">
        <f>VLOOKUP(YudisiumThp22131[[#This Row],[NIM]],DbsMunaqis[#Data],17)</f>
        <v>#N/A</v>
      </c>
      <c r="I173" s="172">
        <v>42082</v>
      </c>
    </row>
    <row r="174" spans="1:9">
      <c r="A174" s="171">
        <v>165</v>
      </c>
      <c r="B174" s="164" t="s">
        <v>10214</v>
      </c>
      <c r="C174" s="165" t="e">
        <f>VLOOKUP(YudisiumThp22131[[#This Row],[NIM]],DbsMunaqis[#Data],5)</f>
        <v>#N/A</v>
      </c>
      <c r="D174" s="165" t="e">
        <f>VLOOKUP(VLOOKUP(YudisiumThp22131[[#This Row],[NIM]],DbsMunaqis[],6),TblJurusan[],2)</f>
        <v>#N/A</v>
      </c>
      <c r="E174" s="165" t="e">
        <f>VLOOKUP(VLOOKUP(YudisiumThp22131[[#This Row],[NIM]],DbsMunaqis[],7),TblProdi[],2)</f>
        <v>#N/A</v>
      </c>
      <c r="F174" s="166" t="e">
        <f>VLOOKUP(YudisiumThp22131[[#This Row],[NIM]],DbsMunaqis[#Data],14)</f>
        <v>#N/A</v>
      </c>
      <c r="G174" s="165" t="e">
        <f>VLOOKUP(YudisiumThp22131[[#This Row],[NIM]],DbsMunaqis[#Data],15)</f>
        <v>#N/A</v>
      </c>
      <c r="H174" s="174" t="e">
        <f>VLOOKUP(YudisiumThp22131[[#This Row],[NIM]],DbsMunaqis[#Data],17)</f>
        <v>#N/A</v>
      </c>
      <c r="I174" s="172">
        <v>42082</v>
      </c>
    </row>
    <row r="175" spans="1:9">
      <c r="A175" s="171">
        <v>166</v>
      </c>
      <c r="B175" s="164" t="s">
        <v>10299</v>
      </c>
      <c r="C175" s="165" t="e">
        <f>VLOOKUP(YudisiumThp22131[[#This Row],[NIM]],DbsMunaqis[#Data],5)</f>
        <v>#N/A</v>
      </c>
      <c r="D175" s="165" t="e">
        <f>VLOOKUP(VLOOKUP(YudisiumThp22131[[#This Row],[NIM]],DbsMunaqis[],6),TblJurusan[],2)</f>
        <v>#N/A</v>
      </c>
      <c r="E175" s="165" t="e">
        <f>VLOOKUP(VLOOKUP(YudisiumThp22131[[#This Row],[NIM]],DbsMunaqis[],7),TblProdi[],2)</f>
        <v>#N/A</v>
      </c>
      <c r="F175" s="166" t="e">
        <f>VLOOKUP(YudisiumThp22131[[#This Row],[NIM]],DbsMunaqis[#Data],14)</f>
        <v>#N/A</v>
      </c>
      <c r="G175" s="165" t="e">
        <f>VLOOKUP(YudisiumThp22131[[#This Row],[NIM]],DbsMunaqis[#Data],15)</f>
        <v>#N/A</v>
      </c>
      <c r="H175" s="174" t="e">
        <f>VLOOKUP(YudisiumThp22131[[#This Row],[NIM]],DbsMunaqis[#Data],17)</f>
        <v>#N/A</v>
      </c>
      <c r="I175" s="172">
        <v>42082</v>
      </c>
    </row>
    <row r="176" spans="1:9">
      <c r="A176" s="171">
        <v>167</v>
      </c>
      <c r="B176" s="164" t="s">
        <v>10249</v>
      </c>
      <c r="C176" s="165" t="e">
        <f>VLOOKUP(YudisiumThp22131[[#This Row],[NIM]],DbsMunaqis[#Data],5)</f>
        <v>#N/A</v>
      </c>
      <c r="D176" s="165" t="e">
        <f>VLOOKUP(VLOOKUP(YudisiumThp22131[[#This Row],[NIM]],DbsMunaqis[],6),TblJurusan[],2)</f>
        <v>#N/A</v>
      </c>
      <c r="E176" s="165" t="e">
        <f>VLOOKUP(VLOOKUP(YudisiumThp22131[[#This Row],[NIM]],DbsMunaqis[],7),TblProdi[],2)</f>
        <v>#N/A</v>
      </c>
      <c r="F176" s="166" t="e">
        <f>VLOOKUP(YudisiumThp22131[[#This Row],[NIM]],DbsMunaqis[#Data],14)</f>
        <v>#N/A</v>
      </c>
      <c r="G176" s="165" t="e">
        <f>VLOOKUP(YudisiumThp22131[[#This Row],[NIM]],DbsMunaqis[#Data],15)</f>
        <v>#N/A</v>
      </c>
      <c r="H176" s="174" t="e">
        <f>VLOOKUP(YudisiumThp22131[[#This Row],[NIM]],DbsMunaqis[#Data],17)</f>
        <v>#N/A</v>
      </c>
      <c r="I176" s="172">
        <v>42082</v>
      </c>
    </row>
    <row r="177" spans="1:9">
      <c r="A177" s="171">
        <v>168</v>
      </c>
      <c r="B177" s="164" t="s">
        <v>10268</v>
      </c>
      <c r="C177" s="165" t="e">
        <f>VLOOKUP(YudisiumThp22131[[#This Row],[NIM]],DbsMunaqis[#Data],5)</f>
        <v>#N/A</v>
      </c>
      <c r="D177" s="165" t="e">
        <f>VLOOKUP(VLOOKUP(YudisiumThp22131[[#This Row],[NIM]],DbsMunaqis[],6),TblJurusan[],2)</f>
        <v>#N/A</v>
      </c>
      <c r="E177" s="165" t="e">
        <f>VLOOKUP(VLOOKUP(YudisiumThp22131[[#This Row],[NIM]],DbsMunaqis[],7),TblProdi[],2)</f>
        <v>#N/A</v>
      </c>
      <c r="F177" s="166" t="e">
        <f>VLOOKUP(YudisiumThp22131[[#This Row],[NIM]],DbsMunaqis[#Data],14)</f>
        <v>#N/A</v>
      </c>
      <c r="G177" s="165" t="e">
        <f>VLOOKUP(YudisiumThp22131[[#This Row],[NIM]],DbsMunaqis[#Data],15)</f>
        <v>#N/A</v>
      </c>
      <c r="H177" s="174" t="e">
        <f>VLOOKUP(YudisiumThp22131[[#This Row],[NIM]],DbsMunaqis[#Data],17)</f>
        <v>#N/A</v>
      </c>
      <c r="I177" s="172">
        <v>42082</v>
      </c>
    </row>
    <row r="178" spans="1:9">
      <c r="A178" s="171">
        <v>169</v>
      </c>
      <c r="B178" s="164" t="s">
        <v>10304</v>
      </c>
      <c r="C178" s="165" t="e">
        <f>VLOOKUP(YudisiumThp22131[[#This Row],[NIM]],DbsMunaqis[#Data],5)</f>
        <v>#N/A</v>
      </c>
      <c r="D178" s="165" t="e">
        <f>VLOOKUP(VLOOKUP(YudisiumThp22131[[#This Row],[NIM]],DbsMunaqis[],6),TblJurusan[],2)</f>
        <v>#N/A</v>
      </c>
      <c r="E178" s="165" t="e">
        <f>VLOOKUP(VLOOKUP(YudisiumThp22131[[#This Row],[NIM]],DbsMunaqis[],7),TblProdi[],2)</f>
        <v>#N/A</v>
      </c>
      <c r="F178" s="166" t="e">
        <f>VLOOKUP(YudisiumThp22131[[#This Row],[NIM]],DbsMunaqis[#Data],14)</f>
        <v>#N/A</v>
      </c>
      <c r="G178" s="165" t="e">
        <f>VLOOKUP(YudisiumThp22131[[#This Row],[NIM]],DbsMunaqis[#Data],15)</f>
        <v>#N/A</v>
      </c>
      <c r="H178" s="174" t="e">
        <f>VLOOKUP(YudisiumThp22131[[#This Row],[NIM]],DbsMunaqis[#Data],17)</f>
        <v>#N/A</v>
      </c>
      <c r="I178" s="172">
        <v>42082</v>
      </c>
    </row>
    <row r="179" spans="1:9">
      <c r="A179" s="171">
        <v>170</v>
      </c>
      <c r="B179" s="164" t="s">
        <v>10256</v>
      </c>
      <c r="C179" s="165" t="e">
        <f>VLOOKUP(YudisiumThp22131[[#This Row],[NIM]],DbsMunaqis[#Data],5)</f>
        <v>#N/A</v>
      </c>
      <c r="D179" s="165" t="e">
        <f>VLOOKUP(VLOOKUP(YudisiumThp22131[[#This Row],[NIM]],DbsMunaqis[],6),TblJurusan[],2)</f>
        <v>#N/A</v>
      </c>
      <c r="E179" s="165" t="e">
        <f>VLOOKUP(VLOOKUP(YudisiumThp22131[[#This Row],[NIM]],DbsMunaqis[],7),TblProdi[],2)</f>
        <v>#N/A</v>
      </c>
      <c r="F179" s="166" t="e">
        <f>VLOOKUP(YudisiumThp22131[[#This Row],[NIM]],DbsMunaqis[#Data],14)</f>
        <v>#N/A</v>
      </c>
      <c r="G179" s="165" t="e">
        <f>VLOOKUP(YudisiumThp22131[[#This Row],[NIM]],DbsMunaqis[#Data],15)</f>
        <v>#N/A</v>
      </c>
      <c r="H179" s="174" t="e">
        <f>VLOOKUP(YudisiumThp22131[[#This Row],[NIM]],DbsMunaqis[#Data],17)</f>
        <v>#N/A</v>
      </c>
      <c r="I179" s="172">
        <v>42082</v>
      </c>
    </row>
    <row r="180" spans="1:9">
      <c r="A180" s="171">
        <v>171</v>
      </c>
      <c r="B180" s="164" t="s">
        <v>10132</v>
      </c>
      <c r="C180" s="165" t="e">
        <f>VLOOKUP(YudisiumThp22131[[#This Row],[NIM]],DbsMunaqis[#Data],5)</f>
        <v>#N/A</v>
      </c>
      <c r="D180" s="165" t="e">
        <f>VLOOKUP(VLOOKUP(YudisiumThp22131[[#This Row],[NIM]],DbsMunaqis[],6),TblJurusan[],2)</f>
        <v>#N/A</v>
      </c>
      <c r="E180" s="165" t="e">
        <f>VLOOKUP(VLOOKUP(YudisiumThp22131[[#This Row],[NIM]],DbsMunaqis[],7),TblProdi[],2)</f>
        <v>#N/A</v>
      </c>
      <c r="F180" s="166" t="e">
        <f>VLOOKUP(YudisiumThp22131[[#This Row],[NIM]],DbsMunaqis[#Data],14)</f>
        <v>#N/A</v>
      </c>
      <c r="G180" s="165" t="e">
        <f>VLOOKUP(YudisiumThp22131[[#This Row],[NIM]],DbsMunaqis[#Data],15)</f>
        <v>#N/A</v>
      </c>
      <c r="H180" s="174" t="e">
        <f>VLOOKUP(YudisiumThp22131[[#This Row],[NIM]],DbsMunaqis[#Data],17)</f>
        <v>#N/A</v>
      </c>
      <c r="I180" s="172">
        <v>41960</v>
      </c>
    </row>
    <row r="181" spans="1:9">
      <c r="A181" s="171">
        <v>172</v>
      </c>
      <c r="B181" s="164" t="s">
        <v>10173</v>
      </c>
      <c r="C181" s="165" t="e">
        <f>VLOOKUP(YudisiumThp22131[[#This Row],[NIM]],DbsMunaqis[#Data],5)</f>
        <v>#N/A</v>
      </c>
      <c r="D181" s="165" t="e">
        <f>VLOOKUP(VLOOKUP(YudisiumThp22131[[#This Row],[NIM]],DbsMunaqis[],6),TblJurusan[],2)</f>
        <v>#N/A</v>
      </c>
      <c r="E181" s="165" t="e">
        <f>VLOOKUP(VLOOKUP(YudisiumThp22131[[#This Row],[NIM]],DbsMunaqis[],7),TblProdi[],2)</f>
        <v>#N/A</v>
      </c>
      <c r="F181" s="166" t="e">
        <f>VLOOKUP(YudisiumThp22131[[#This Row],[NIM]],DbsMunaqis[#Data],14)</f>
        <v>#N/A</v>
      </c>
      <c r="G181" s="165" t="e">
        <f>VLOOKUP(YudisiumThp22131[[#This Row],[NIM]],DbsMunaqis[#Data],15)</f>
        <v>#N/A</v>
      </c>
      <c r="H181" s="174" t="e">
        <f>VLOOKUP(YudisiumThp22131[[#This Row],[NIM]],DbsMunaqis[#Data],17)</f>
        <v>#N/A</v>
      </c>
      <c r="I181" s="172">
        <v>42082</v>
      </c>
    </row>
    <row r="182" spans="1:9">
      <c r="A182" s="171">
        <v>173</v>
      </c>
      <c r="B182" s="164" t="s">
        <v>10146</v>
      </c>
      <c r="C182" s="165" t="e">
        <f>VLOOKUP(YudisiumThp22131[[#This Row],[NIM]],DbsMunaqis[#Data],5)</f>
        <v>#N/A</v>
      </c>
      <c r="D182" s="165" t="e">
        <f>VLOOKUP(VLOOKUP(YudisiumThp22131[[#This Row],[NIM]],DbsMunaqis[],6),TblJurusan[],2)</f>
        <v>#N/A</v>
      </c>
      <c r="E182" s="165" t="e">
        <f>VLOOKUP(VLOOKUP(YudisiumThp22131[[#This Row],[NIM]],DbsMunaqis[],7),TblProdi[],2)</f>
        <v>#N/A</v>
      </c>
      <c r="F182" s="166" t="e">
        <f>VLOOKUP(YudisiumThp22131[[#This Row],[NIM]],DbsMunaqis[#Data],14)</f>
        <v>#N/A</v>
      </c>
      <c r="G182" s="165" t="e">
        <f>VLOOKUP(YudisiumThp22131[[#This Row],[NIM]],DbsMunaqis[#Data],15)</f>
        <v>#N/A</v>
      </c>
      <c r="H182" s="174" t="e">
        <f>VLOOKUP(YudisiumThp22131[[#This Row],[NIM]],DbsMunaqis[#Data],17)</f>
        <v>#N/A</v>
      </c>
      <c r="I182" s="172">
        <v>41960</v>
      </c>
    </row>
    <row r="183" spans="1:9">
      <c r="A183" s="171">
        <v>174</v>
      </c>
      <c r="B183" s="164" t="s">
        <v>10241</v>
      </c>
      <c r="C183" s="165" t="e">
        <f>VLOOKUP(YudisiumThp22131[[#This Row],[NIM]],DbsMunaqis[#Data],5)</f>
        <v>#N/A</v>
      </c>
      <c r="D183" s="165" t="e">
        <f>VLOOKUP(VLOOKUP(YudisiumThp22131[[#This Row],[NIM]],DbsMunaqis[],6),TblJurusan[],2)</f>
        <v>#N/A</v>
      </c>
      <c r="E183" s="165" t="e">
        <f>VLOOKUP(VLOOKUP(YudisiumThp22131[[#This Row],[NIM]],DbsMunaqis[],7),TblProdi[],2)</f>
        <v>#N/A</v>
      </c>
      <c r="F183" s="166" t="e">
        <f>VLOOKUP(YudisiumThp22131[[#This Row],[NIM]],DbsMunaqis[#Data],14)</f>
        <v>#N/A</v>
      </c>
      <c r="G183" s="165" t="e">
        <f>VLOOKUP(YudisiumThp22131[[#This Row],[NIM]],DbsMunaqis[#Data],15)</f>
        <v>#N/A</v>
      </c>
      <c r="H183" s="174" t="e">
        <f>VLOOKUP(YudisiumThp22131[[#This Row],[NIM]],DbsMunaqis[#Data],17)</f>
        <v>#N/A</v>
      </c>
      <c r="I183" s="172">
        <v>42040</v>
      </c>
    </row>
    <row r="184" spans="1:9">
      <c r="A184" s="171">
        <v>175</v>
      </c>
      <c r="B184" s="164" t="s">
        <v>10302</v>
      </c>
      <c r="C184" s="165" t="e">
        <f>VLOOKUP(YudisiumThp22131[[#This Row],[NIM]],DbsMunaqis[#Data],5)</f>
        <v>#N/A</v>
      </c>
      <c r="D184" s="165" t="e">
        <f>VLOOKUP(VLOOKUP(YudisiumThp22131[[#This Row],[NIM]],DbsMunaqis[],6),TblJurusan[],2)</f>
        <v>#N/A</v>
      </c>
      <c r="E184" s="165" t="e">
        <f>VLOOKUP(VLOOKUP(YudisiumThp22131[[#This Row],[NIM]],DbsMunaqis[],7),TblProdi[],2)</f>
        <v>#N/A</v>
      </c>
      <c r="F184" s="166" t="e">
        <f>VLOOKUP(YudisiumThp22131[[#This Row],[NIM]],DbsMunaqis[#Data],14)</f>
        <v>#N/A</v>
      </c>
      <c r="G184" s="165" t="e">
        <f>VLOOKUP(YudisiumThp22131[[#This Row],[NIM]],DbsMunaqis[#Data],15)</f>
        <v>#N/A</v>
      </c>
      <c r="H184" s="174" t="e">
        <f>VLOOKUP(YudisiumThp22131[[#This Row],[NIM]],DbsMunaqis[#Data],17)</f>
        <v>#N/A</v>
      </c>
      <c r="I184" s="172">
        <v>42082</v>
      </c>
    </row>
    <row r="185" spans="1:9">
      <c r="A185" s="171">
        <v>176</v>
      </c>
      <c r="B185" s="164" t="s">
        <v>10103</v>
      </c>
      <c r="C185" s="165" t="e">
        <f>VLOOKUP(YudisiumThp22131[[#This Row],[NIM]],DbsMunaqis[#Data],5)</f>
        <v>#N/A</v>
      </c>
      <c r="D185" s="165" t="e">
        <f>VLOOKUP(VLOOKUP(YudisiumThp22131[[#This Row],[NIM]],DbsMunaqis[],6),TblJurusan[],2)</f>
        <v>#N/A</v>
      </c>
      <c r="E185" s="165" t="e">
        <f>VLOOKUP(VLOOKUP(YudisiumThp22131[[#This Row],[NIM]],DbsMunaqis[],7),TblProdi[],2)</f>
        <v>#N/A</v>
      </c>
      <c r="F185" s="166" t="e">
        <f>VLOOKUP(YudisiumThp22131[[#This Row],[NIM]],DbsMunaqis[#Data],14)</f>
        <v>#N/A</v>
      </c>
      <c r="G185" s="165" t="e">
        <f>VLOOKUP(YudisiumThp22131[[#This Row],[NIM]],DbsMunaqis[#Data],15)</f>
        <v>#N/A</v>
      </c>
      <c r="H185" s="174" t="e">
        <f>VLOOKUP(YudisiumThp22131[[#This Row],[NIM]],DbsMunaqis[#Data],17)</f>
        <v>#N/A</v>
      </c>
      <c r="I185" s="172">
        <v>41893</v>
      </c>
    </row>
    <row r="186" spans="1:9">
      <c r="A186" s="171">
        <v>177</v>
      </c>
      <c r="B186" s="164" t="s">
        <v>10298</v>
      </c>
      <c r="C186" s="165" t="e">
        <f>VLOOKUP(YudisiumThp22131[[#This Row],[NIM]],DbsMunaqis[#Data],5)</f>
        <v>#N/A</v>
      </c>
      <c r="D186" s="165" t="e">
        <f>VLOOKUP(VLOOKUP(YudisiumThp22131[[#This Row],[NIM]],DbsMunaqis[],6),TblJurusan[],2)</f>
        <v>#N/A</v>
      </c>
      <c r="E186" s="165" t="e">
        <f>VLOOKUP(VLOOKUP(YudisiumThp22131[[#This Row],[NIM]],DbsMunaqis[],7),TblProdi[],2)</f>
        <v>#N/A</v>
      </c>
      <c r="F186" s="166" t="e">
        <f>VLOOKUP(YudisiumThp22131[[#This Row],[NIM]],DbsMunaqis[#Data],14)</f>
        <v>#N/A</v>
      </c>
      <c r="G186" s="165" t="e">
        <f>VLOOKUP(YudisiumThp22131[[#This Row],[NIM]],DbsMunaqis[#Data],15)</f>
        <v>#N/A</v>
      </c>
      <c r="H186" s="174" t="e">
        <f>VLOOKUP(YudisiumThp22131[[#This Row],[NIM]],DbsMunaqis[#Data],17)</f>
        <v>#N/A</v>
      </c>
      <c r="I186" s="172">
        <v>42082</v>
      </c>
    </row>
    <row r="187" spans="1:9">
      <c r="A187" s="171">
        <v>178</v>
      </c>
      <c r="B187" s="164" t="s">
        <v>10104</v>
      </c>
      <c r="C187" s="165" t="e">
        <f>VLOOKUP(YudisiumThp22131[[#This Row],[NIM]],DbsMunaqis[#Data],5)</f>
        <v>#N/A</v>
      </c>
      <c r="D187" s="165" t="e">
        <f>VLOOKUP(VLOOKUP(YudisiumThp22131[[#This Row],[NIM]],DbsMunaqis[],6),TblJurusan[],2)</f>
        <v>#N/A</v>
      </c>
      <c r="E187" s="165" t="e">
        <f>VLOOKUP(VLOOKUP(YudisiumThp22131[[#This Row],[NIM]],DbsMunaqis[],7),TblProdi[],2)</f>
        <v>#N/A</v>
      </c>
      <c r="F187" s="166" t="e">
        <f>VLOOKUP(YudisiumThp22131[[#This Row],[NIM]],DbsMunaqis[#Data],14)</f>
        <v>#N/A</v>
      </c>
      <c r="G187" s="165" t="e">
        <f>VLOOKUP(YudisiumThp22131[[#This Row],[NIM]],DbsMunaqis[#Data],15)</f>
        <v>#N/A</v>
      </c>
      <c r="H187" s="174" t="e">
        <f>VLOOKUP(YudisiumThp22131[[#This Row],[NIM]],DbsMunaqis[#Data],17)</f>
        <v>#N/A</v>
      </c>
      <c r="I187" s="172">
        <v>41893</v>
      </c>
    </row>
    <row r="188" spans="1:9">
      <c r="A188" s="171">
        <v>179</v>
      </c>
      <c r="B188" s="164" t="s">
        <v>10093</v>
      </c>
      <c r="C188" s="165" t="e">
        <f>VLOOKUP(YudisiumThp22131[[#This Row],[NIM]],DbsMunaqis[#Data],5)</f>
        <v>#N/A</v>
      </c>
      <c r="D188" s="165" t="e">
        <f>VLOOKUP(VLOOKUP(YudisiumThp22131[[#This Row],[NIM]],DbsMunaqis[],6),TblJurusan[],2)</f>
        <v>#N/A</v>
      </c>
      <c r="E188" s="165" t="e">
        <f>VLOOKUP(VLOOKUP(YudisiumThp22131[[#This Row],[NIM]],DbsMunaqis[],7),TblProdi[],2)</f>
        <v>#N/A</v>
      </c>
      <c r="F188" s="166" t="e">
        <f>VLOOKUP(YudisiumThp22131[[#This Row],[NIM]],DbsMunaqis[#Data],14)</f>
        <v>#N/A</v>
      </c>
      <c r="G188" s="165" t="e">
        <f>VLOOKUP(YudisiumThp22131[[#This Row],[NIM]],DbsMunaqis[#Data],15)</f>
        <v>#N/A</v>
      </c>
      <c r="H188" s="174" t="e">
        <f>VLOOKUP(YudisiumThp22131[[#This Row],[NIM]],DbsMunaqis[#Data],17)</f>
        <v>#N/A</v>
      </c>
      <c r="I188" s="172">
        <v>41893</v>
      </c>
    </row>
    <row r="189" spans="1:9">
      <c r="A189" s="171">
        <v>180</v>
      </c>
      <c r="B189" s="164" t="s">
        <v>10160</v>
      </c>
      <c r="C189" s="165" t="e">
        <f>VLOOKUP(YudisiumThp22131[[#This Row],[NIM]],DbsMunaqis[#Data],5)</f>
        <v>#N/A</v>
      </c>
      <c r="D189" s="165" t="e">
        <f>VLOOKUP(VLOOKUP(YudisiumThp22131[[#This Row],[NIM]],DbsMunaqis[],6),TblJurusan[],2)</f>
        <v>#N/A</v>
      </c>
      <c r="E189" s="165" t="e">
        <f>VLOOKUP(VLOOKUP(YudisiumThp22131[[#This Row],[NIM]],DbsMunaqis[],7),TblProdi[],2)</f>
        <v>#N/A</v>
      </c>
      <c r="F189" s="166" t="e">
        <f>VLOOKUP(YudisiumThp22131[[#This Row],[NIM]],DbsMunaqis[#Data],14)</f>
        <v>#N/A</v>
      </c>
      <c r="G189" s="165" t="e">
        <f>VLOOKUP(YudisiumThp22131[[#This Row],[NIM]],DbsMunaqis[#Data],15)</f>
        <v>#N/A</v>
      </c>
      <c r="H189" s="174" t="e">
        <f>VLOOKUP(YudisiumThp22131[[#This Row],[NIM]],DbsMunaqis[#Data],17)</f>
        <v>#N/A</v>
      </c>
      <c r="I189" s="172">
        <v>42012</v>
      </c>
    </row>
    <row r="190" spans="1:9">
      <c r="A190" s="171">
        <v>181</v>
      </c>
      <c r="B190" s="164" t="s">
        <v>10107</v>
      </c>
      <c r="C190" s="165" t="e">
        <f>VLOOKUP(YudisiumThp22131[[#This Row],[NIM]],DbsMunaqis[#Data],5)</f>
        <v>#N/A</v>
      </c>
      <c r="D190" s="165" t="e">
        <f>VLOOKUP(VLOOKUP(YudisiumThp22131[[#This Row],[NIM]],DbsMunaqis[],6),TblJurusan[],2)</f>
        <v>#N/A</v>
      </c>
      <c r="E190" s="165" t="e">
        <f>VLOOKUP(VLOOKUP(YudisiumThp22131[[#This Row],[NIM]],DbsMunaqis[],7),TblProdi[],2)</f>
        <v>#N/A</v>
      </c>
      <c r="F190" s="166" t="e">
        <f>VLOOKUP(YudisiumThp22131[[#This Row],[NIM]],DbsMunaqis[#Data],14)</f>
        <v>#N/A</v>
      </c>
      <c r="G190" s="165" t="e">
        <f>VLOOKUP(YudisiumThp22131[[#This Row],[NIM]],DbsMunaqis[#Data],15)</f>
        <v>#N/A</v>
      </c>
      <c r="H190" s="174" t="e">
        <f>VLOOKUP(YudisiumThp22131[[#This Row],[NIM]],DbsMunaqis[#Data],17)</f>
        <v>#N/A</v>
      </c>
      <c r="I190" s="172">
        <v>41893</v>
      </c>
    </row>
    <row r="191" spans="1:9">
      <c r="A191" s="171">
        <v>182</v>
      </c>
      <c r="B191" s="164" t="s">
        <v>10259</v>
      </c>
      <c r="C191" s="165" t="e">
        <f>VLOOKUP(YudisiumThp22131[[#This Row],[NIM]],DbsMunaqis[#Data],5)</f>
        <v>#N/A</v>
      </c>
      <c r="D191" s="165" t="e">
        <f>VLOOKUP(VLOOKUP(YudisiumThp22131[[#This Row],[NIM]],DbsMunaqis[],6),TblJurusan[],2)</f>
        <v>#N/A</v>
      </c>
      <c r="E191" s="165" t="e">
        <f>VLOOKUP(VLOOKUP(YudisiumThp22131[[#This Row],[NIM]],DbsMunaqis[],7),TblProdi[],2)</f>
        <v>#N/A</v>
      </c>
      <c r="F191" s="166" t="e">
        <f>VLOOKUP(YudisiumThp22131[[#This Row],[NIM]],DbsMunaqis[#Data],14)</f>
        <v>#N/A</v>
      </c>
      <c r="G191" s="165" t="e">
        <f>VLOOKUP(YudisiumThp22131[[#This Row],[NIM]],DbsMunaqis[#Data],15)</f>
        <v>#N/A</v>
      </c>
      <c r="H191" s="174" t="e">
        <f>VLOOKUP(YudisiumThp22131[[#This Row],[NIM]],DbsMunaqis[#Data],17)</f>
        <v>#N/A</v>
      </c>
      <c r="I191" s="172">
        <v>42082</v>
      </c>
    </row>
    <row r="192" spans="1:9">
      <c r="A192" s="171">
        <v>183</v>
      </c>
      <c r="B192" s="164" t="s">
        <v>10226</v>
      </c>
      <c r="C192" s="165" t="e">
        <f>VLOOKUP(YudisiumThp22131[[#This Row],[NIM]],DbsMunaqis[#Data],5)</f>
        <v>#N/A</v>
      </c>
      <c r="D192" s="165" t="e">
        <f>VLOOKUP(VLOOKUP(YudisiumThp22131[[#This Row],[NIM]],DbsMunaqis[],6),TblJurusan[],2)</f>
        <v>#N/A</v>
      </c>
      <c r="E192" s="165" t="e">
        <f>VLOOKUP(VLOOKUP(YudisiumThp22131[[#This Row],[NIM]],DbsMunaqis[],7),TblProdi[],2)</f>
        <v>#N/A</v>
      </c>
      <c r="F192" s="166" t="e">
        <f>VLOOKUP(YudisiumThp22131[[#This Row],[NIM]],DbsMunaqis[#Data],14)</f>
        <v>#N/A</v>
      </c>
      <c r="G192" s="165" t="e">
        <f>VLOOKUP(YudisiumThp22131[[#This Row],[NIM]],DbsMunaqis[#Data],15)</f>
        <v>#N/A</v>
      </c>
      <c r="H192" s="174" t="e">
        <f>VLOOKUP(YudisiumThp22131[[#This Row],[NIM]],DbsMunaqis[#Data],17)</f>
        <v>#N/A</v>
      </c>
      <c r="I192" s="172">
        <v>42082</v>
      </c>
    </row>
    <row r="193" spans="1:9">
      <c r="A193" s="171">
        <v>184</v>
      </c>
      <c r="B193" s="164" t="s">
        <v>10265</v>
      </c>
      <c r="C193" s="165" t="e">
        <f>VLOOKUP(YudisiumThp22131[[#This Row],[NIM]],DbsMunaqis[#Data],5)</f>
        <v>#N/A</v>
      </c>
      <c r="D193" s="165" t="e">
        <f>VLOOKUP(VLOOKUP(YudisiumThp22131[[#This Row],[NIM]],DbsMunaqis[],6),TblJurusan[],2)</f>
        <v>#N/A</v>
      </c>
      <c r="E193" s="165" t="e">
        <f>VLOOKUP(VLOOKUP(YudisiumThp22131[[#This Row],[NIM]],DbsMunaqis[],7),TblProdi[],2)</f>
        <v>#N/A</v>
      </c>
      <c r="F193" s="166" t="e">
        <f>VLOOKUP(YudisiumThp22131[[#This Row],[NIM]],DbsMunaqis[#Data],14)</f>
        <v>#N/A</v>
      </c>
      <c r="G193" s="165" t="e">
        <f>VLOOKUP(YudisiumThp22131[[#This Row],[NIM]],DbsMunaqis[#Data],15)</f>
        <v>#N/A</v>
      </c>
      <c r="H193" s="174" t="e">
        <f>VLOOKUP(YudisiumThp22131[[#This Row],[NIM]],DbsMunaqis[#Data],17)</f>
        <v>#N/A</v>
      </c>
      <c r="I193" s="172">
        <v>42082</v>
      </c>
    </row>
    <row r="194" spans="1:9">
      <c r="A194" s="171">
        <v>185</v>
      </c>
      <c r="B194" s="164" t="s">
        <v>10543</v>
      </c>
      <c r="C194" s="165" t="e">
        <f>VLOOKUP(YudisiumThp22131[[#This Row],[NIM]],DbsMunaqis[#Data],5)</f>
        <v>#N/A</v>
      </c>
      <c r="D194" s="165" t="e">
        <f>VLOOKUP(VLOOKUP(YudisiumThp22131[[#This Row],[NIM]],DbsMunaqis[],6),TblJurusan[],2)</f>
        <v>#N/A</v>
      </c>
      <c r="E194" s="165" t="e">
        <f>VLOOKUP(VLOOKUP(YudisiumThp22131[[#This Row],[NIM]],DbsMunaqis[],7),TblProdi[],2)</f>
        <v>#N/A</v>
      </c>
      <c r="F194" s="166" t="e">
        <f>VLOOKUP(YudisiumThp22131[[#This Row],[NIM]],DbsMunaqis[#Data],14)</f>
        <v>#N/A</v>
      </c>
      <c r="G194" s="165" t="e">
        <f>VLOOKUP(YudisiumThp22131[[#This Row],[NIM]],DbsMunaqis[#Data],15)</f>
        <v>#N/A</v>
      </c>
      <c r="H194" s="174" t="e">
        <f>VLOOKUP(YudisiumThp22131[[#This Row],[NIM]],DbsMunaqis[#Data],17)</f>
        <v>#N/A</v>
      </c>
      <c r="I194" s="172">
        <v>42082</v>
      </c>
    </row>
    <row r="195" spans="1:9">
      <c r="A195" s="171">
        <v>186</v>
      </c>
      <c r="B195" s="164" t="s">
        <v>10243</v>
      </c>
      <c r="C195" s="165" t="e">
        <f>VLOOKUP(YudisiumThp22131[[#This Row],[NIM]],DbsMunaqis[#Data],5)</f>
        <v>#N/A</v>
      </c>
      <c r="D195" s="165" t="e">
        <f>VLOOKUP(VLOOKUP(YudisiumThp22131[[#This Row],[NIM]],DbsMunaqis[],6),TblJurusan[],2)</f>
        <v>#N/A</v>
      </c>
      <c r="E195" s="165" t="e">
        <f>VLOOKUP(VLOOKUP(YudisiumThp22131[[#This Row],[NIM]],DbsMunaqis[],7),TblProdi[],2)</f>
        <v>#N/A</v>
      </c>
      <c r="F195" s="166" t="e">
        <f>VLOOKUP(YudisiumThp22131[[#This Row],[NIM]],DbsMunaqis[#Data],14)</f>
        <v>#N/A</v>
      </c>
      <c r="G195" s="165" t="e">
        <f>VLOOKUP(YudisiumThp22131[[#This Row],[NIM]],DbsMunaqis[#Data],15)</f>
        <v>#N/A</v>
      </c>
      <c r="H195" s="174" t="e">
        <f>VLOOKUP(YudisiumThp22131[[#This Row],[NIM]],DbsMunaqis[#Data],17)</f>
        <v>#N/A</v>
      </c>
      <c r="I195" s="172">
        <v>42082</v>
      </c>
    </row>
    <row r="196" spans="1:9">
      <c r="A196" s="171">
        <v>187</v>
      </c>
      <c r="B196" s="164" t="s">
        <v>10134</v>
      </c>
      <c r="C196" s="165" t="e">
        <f>VLOOKUP(YudisiumThp22131[[#This Row],[NIM]],DbsMunaqis[#Data],5)</f>
        <v>#N/A</v>
      </c>
      <c r="D196" s="165" t="e">
        <f>VLOOKUP(VLOOKUP(YudisiumThp22131[[#This Row],[NIM]],DbsMunaqis[],6),TblJurusan[],2)</f>
        <v>#N/A</v>
      </c>
      <c r="E196" s="165" t="e">
        <f>VLOOKUP(VLOOKUP(YudisiumThp22131[[#This Row],[NIM]],DbsMunaqis[],7),TblProdi[],2)</f>
        <v>#N/A</v>
      </c>
      <c r="F196" s="166" t="e">
        <f>VLOOKUP(YudisiumThp22131[[#This Row],[NIM]],DbsMunaqis[#Data],14)</f>
        <v>#N/A</v>
      </c>
      <c r="G196" s="165" t="e">
        <f>VLOOKUP(YudisiumThp22131[[#This Row],[NIM]],DbsMunaqis[#Data],15)</f>
        <v>#N/A</v>
      </c>
      <c r="H196" s="174" t="e">
        <f>VLOOKUP(YudisiumThp22131[[#This Row],[NIM]],DbsMunaqis[#Data],17)</f>
        <v>#N/A</v>
      </c>
      <c r="I196" s="172">
        <v>41960</v>
      </c>
    </row>
    <row r="197" spans="1:9">
      <c r="A197" s="171">
        <v>188</v>
      </c>
      <c r="B197" s="164" t="s">
        <v>10131</v>
      </c>
      <c r="C197" s="165" t="e">
        <f>VLOOKUP(YudisiumThp22131[[#This Row],[NIM]],DbsMunaqis[#Data],5)</f>
        <v>#N/A</v>
      </c>
      <c r="D197" s="165" t="e">
        <f>VLOOKUP(VLOOKUP(YudisiumThp22131[[#This Row],[NIM]],DbsMunaqis[],6),TblJurusan[],2)</f>
        <v>#N/A</v>
      </c>
      <c r="E197" s="165" t="e">
        <f>VLOOKUP(VLOOKUP(YudisiumThp22131[[#This Row],[NIM]],DbsMunaqis[],7),TblProdi[],2)</f>
        <v>#N/A</v>
      </c>
      <c r="F197" s="166" t="e">
        <f>VLOOKUP(YudisiumThp22131[[#This Row],[NIM]],DbsMunaqis[#Data],14)</f>
        <v>#N/A</v>
      </c>
      <c r="G197" s="165" t="e">
        <f>VLOOKUP(YudisiumThp22131[[#This Row],[NIM]],DbsMunaqis[#Data],15)</f>
        <v>#N/A</v>
      </c>
      <c r="H197" s="174" t="e">
        <f>VLOOKUP(YudisiumThp22131[[#This Row],[NIM]],DbsMunaqis[#Data],17)</f>
        <v>#N/A</v>
      </c>
      <c r="I197" s="172">
        <v>41960</v>
      </c>
    </row>
    <row r="198" spans="1:9">
      <c r="A198" s="171">
        <v>189</v>
      </c>
      <c r="B198" s="164" t="s">
        <v>10237</v>
      </c>
      <c r="C198" s="165" t="e">
        <f>VLOOKUP(YudisiumThp22131[[#This Row],[NIM]],DbsMunaqis[#Data],5)</f>
        <v>#N/A</v>
      </c>
      <c r="D198" s="165" t="e">
        <f>VLOOKUP(VLOOKUP(YudisiumThp22131[[#This Row],[NIM]],DbsMunaqis[],6),TblJurusan[],2)</f>
        <v>#N/A</v>
      </c>
      <c r="E198" s="165" t="e">
        <f>VLOOKUP(VLOOKUP(YudisiumThp22131[[#This Row],[NIM]],DbsMunaqis[],7),TblProdi[],2)</f>
        <v>#N/A</v>
      </c>
      <c r="F198" s="166" t="e">
        <f>VLOOKUP(YudisiumThp22131[[#This Row],[NIM]],DbsMunaqis[#Data],14)</f>
        <v>#N/A</v>
      </c>
      <c r="G198" s="165" t="e">
        <f>VLOOKUP(YudisiumThp22131[[#This Row],[NIM]],DbsMunaqis[#Data],15)</f>
        <v>#N/A</v>
      </c>
      <c r="H198" s="174" t="e">
        <f>VLOOKUP(YudisiumThp22131[[#This Row],[NIM]],DbsMunaqis[#Data],17)</f>
        <v>#N/A</v>
      </c>
      <c r="I198" s="172">
        <v>42082</v>
      </c>
    </row>
    <row r="199" spans="1:9">
      <c r="A199" s="171">
        <v>190</v>
      </c>
      <c r="B199" s="164" t="s">
        <v>10152</v>
      </c>
      <c r="C199" s="165" t="e">
        <f>VLOOKUP(YudisiumThp22131[[#This Row],[NIM]],DbsMunaqis[#Data],5)</f>
        <v>#N/A</v>
      </c>
      <c r="D199" s="165" t="e">
        <f>VLOOKUP(VLOOKUP(YudisiumThp22131[[#This Row],[NIM]],DbsMunaqis[],6),TblJurusan[],2)</f>
        <v>#N/A</v>
      </c>
      <c r="E199" s="165" t="e">
        <f>VLOOKUP(VLOOKUP(YudisiumThp22131[[#This Row],[NIM]],DbsMunaqis[],7),TblProdi[],2)</f>
        <v>#N/A</v>
      </c>
      <c r="F199" s="166" t="e">
        <f>VLOOKUP(YudisiumThp22131[[#This Row],[NIM]],DbsMunaqis[#Data],14)</f>
        <v>#N/A</v>
      </c>
      <c r="G199" s="165" t="e">
        <f>VLOOKUP(YudisiumThp22131[[#This Row],[NIM]],DbsMunaqis[#Data],15)</f>
        <v>#N/A</v>
      </c>
      <c r="H199" s="174" t="e">
        <f>VLOOKUP(YudisiumThp22131[[#This Row],[NIM]],DbsMunaqis[#Data],17)</f>
        <v>#N/A</v>
      </c>
      <c r="I199" s="172">
        <v>42012</v>
      </c>
    </row>
    <row r="200" spans="1:9">
      <c r="A200" s="171">
        <v>191</v>
      </c>
      <c r="B200" s="164" t="s">
        <v>10191</v>
      </c>
      <c r="C200" s="165" t="e">
        <f>VLOOKUP(YudisiumThp22131[[#This Row],[NIM]],DbsMunaqis[#Data],5)</f>
        <v>#N/A</v>
      </c>
      <c r="D200" s="165" t="e">
        <f>VLOOKUP(VLOOKUP(YudisiumThp22131[[#This Row],[NIM]],DbsMunaqis[],6),TblJurusan[],2)</f>
        <v>#N/A</v>
      </c>
      <c r="E200" s="165" t="e">
        <f>VLOOKUP(VLOOKUP(YudisiumThp22131[[#This Row],[NIM]],DbsMunaqis[],7),TblProdi[],2)</f>
        <v>#N/A</v>
      </c>
      <c r="F200" s="166" t="e">
        <f>VLOOKUP(YudisiumThp22131[[#This Row],[NIM]],DbsMunaqis[#Data],14)</f>
        <v>#N/A</v>
      </c>
      <c r="G200" s="165" t="e">
        <f>VLOOKUP(YudisiumThp22131[[#This Row],[NIM]],DbsMunaqis[#Data],15)</f>
        <v>#N/A</v>
      </c>
      <c r="H200" s="174" t="e">
        <f>VLOOKUP(YudisiumThp22131[[#This Row],[NIM]],DbsMunaqis[#Data],17)</f>
        <v>#N/A</v>
      </c>
      <c r="I200" s="172">
        <v>42040</v>
      </c>
    </row>
    <row r="201" spans="1:9">
      <c r="A201" s="171">
        <v>192</v>
      </c>
      <c r="B201" s="164" t="s">
        <v>10560</v>
      </c>
      <c r="C201" s="165" t="e">
        <f>VLOOKUP(YudisiumThp22131[[#This Row],[NIM]],DbsMunaqis[#Data],5)</f>
        <v>#N/A</v>
      </c>
      <c r="D201" s="165" t="e">
        <f>VLOOKUP(VLOOKUP(YudisiumThp22131[[#This Row],[NIM]],DbsMunaqis[],6),TblJurusan[],2)</f>
        <v>#N/A</v>
      </c>
      <c r="E201" s="165" t="e">
        <f>VLOOKUP(VLOOKUP(YudisiumThp22131[[#This Row],[NIM]],DbsMunaqis[],7),TblProdi[],2)</f>
        <v>#N/A</v>
      </c>
      <c r="F201" s="166" t="e">
        <f>VLOOKUP(YudisiumThp22131[[#This Row],[NIM]],DbsMunaqis[#Data],14)</f>
        <v>#N/A</v>
      </c>
      <c r="G201" s="165" t="e">
        <f>VLOOKUP(YudisiumThp22131[[#This Row],[NIM]],DbsMunaqis[#Data],15)</f>
        <v>#N/A</v>
      </c>
      <c r="H201" s="174" t="e">
        <f>VLOOKUP(YudisiumThp22131[[#This Row],[NIM]],DbsMunaqis[#Data],17)</f>
        <v>#N/A</v>
      </c>
      <c r="I201" s="172">
        <v>42082</v>
      </c>
    </row>
    <row r="202" spans="1:9">
      <c r="A202" s="171">
        <v>193</v>
      </c>
      <c r="B202" s="164" t="s">
        <v>10162</v>
      </c>
      <c r="C202" s="165" t="e">
        <f>VLOOKUP(YudisiumThp22131[[#This Row],[NIM]],DbsMunaqis[#Data],5)</f>
        <v>#N/A</v>
      </c>
      <c r="D202" s="165" t="e">
        <f>VLOOKUP(VLOOKUP(YudisiumThp22131[[#This Row],[NIM]],DbsMunaqis[],6),TblJurusan[],2)</f>
        <v>#N/A</v>
      </c>
      <c r="E202" s="165" t="e">
        <f>VLOOKUP(VLOOKUP(YudisiumThp22131[[#This Row],[NIM]],DbsMunaqis[],7),TblProdi[],2)</f>
        <v>#N/A</v>
      </c>
      <c r="F202" s="166" t="e">
        <f>VLOOKUP(YudisiumThp22131[[#This Row],[NIM]],DbsMunaqis[#Data],14)</f>
        <v>#N/A</v>
      </c>
      <c r="G202" s="165" t="e">
        <f>VLOOKUP(YudisiumThp22131[[#This Row],[NIM]],DbsMunaqis[#Data],15)</f>
        <v>#N/A</v>
      </c>
      <c r="H202" s="174" t="e">
        <f>VLOOKUP(YudisiumThp22131[[#This Row],[NIM]],DbsMunaqis[#Data],17)</f>
        <v>#N/A</v>
      </c>
      <c r="I202" s="172">
        <v>42012</v>
      </c>
    </row>
    <row r="203" spans="1:9">
      <c r="A203" s="171">
        <v>194</v>
      </c>
      <c r="B203" s="164" t="s">
        <v>10233</v>
      </c>
      <c r="C203" s="165" t="e">
        <f>VLOOKUP(YudisiumThp22131[[#This Row],[NIM]],DbsMunaqis[#Data],5)</f>
        <v>#N/A</v>
      </c>
      <c r="D203" s="165" t="e">
        <f>VLOOKUP(VLOOKUP(YudisiumThp22131[[#This Row],[NIM]],DbsMunaqis[],6),TblJurusan[],2)</f>
        <v>#N/A</v>
      </c>
      <c r="E203" s="165" t="e">
        <f>VLOOKUP(VLOOKUP(YudisiumThp22131[[#This Row],[NIM]],DbsMunaqis[],7),TblProdi[],2)</f>
        <v>#N/A</v>
      </c>
      <c r="F203" s="166" t="e">
        <f>VLOOKUP(YudisiumThp22131[[#This Row],[NIM]],DbsMunaqis[#Data],14)</f>
        <v>#N/A</v>
      </c>
      <c r="G203" s="165" t="e">
        <f>VLOOKUP(YudisiumThp22131[[#This Row],[NIM]],DbsMunaqis[#Data],15)</f>
        <v>#N/A</v>
      </c>
      <c r="H203" s="174" t="e">
        <f>VLOOKUP(YudisiumThp22131[[#This Row],[NIM]],DbsMunaqis[#Data],17)</f>
        <v>#N/A</v>
      </c>
      <c r="I203" s="172">
        <v>42082</v>
      </c>
    </row>
    <row r="204" spans="1:9">
      <c r="A204" s="171">
        <v>195</v>
      </c>
      <c r="B204" s="164" t="s">
        <v>10202</v>
      </c>
      <c r="C204" s="165" t="e">
        <f>VLOOKUP(YudisiumThp22131[[#This Row],[NIM]],DbsMunaqis[#Data],5)</f>
        <v>#N/A</v>
      </c>
      <c r="D204" s="165" t="e">
        <f>VLOOKUP(VLOOKUP(YudisiumThp22131[[#This Row],[NIM]],DbsMunaqis[],6),TblJurusan[],2)</f>
        <v>#N/A</v>
      </c>
      <c r="E204" s="165" t="e">
        <f>VLOOKUP(VLOOKUP(YudisiumThp22131[[#This Row],[NIM]],DbsMunaqis[],7),TblProdi[],2)</f>
        <v>#N/A</v>
      </c>
      <c r="F204" s="166" t="e">
        <f>VLOOKUP(YudisiumThp22131[[#This Row],[NIM]],DbsMunaqis[#Data],14)</f>
        <v>#N/A</v>
      </c>
      <c r="G204" s="165" t="e">
        <f>VLOOKUP(YudisiumThp22131[[#This Row],[NIM]],DbsMunaqis[#Data],15)</f>
        <v>#N/A</v>
      </c>
      <c r="H204" s="174" t="e">
        <f>VLOOKUP(YudisiumThp22131[[#This Row],[NIM]],DbsMunaqis[#Data],17)</f>
        <v>#N/A</v>
      </c>
      <c r="I204" s="172">
        <v>42040</v>
      </c>
    </row>
    <row r="205" spans="1:9">
      <c r="A205" s="171">
        <v>196</v>
      </c>
      <c r="B205" s="164" t="s">
        <v>10106</v>
      </c>
      <c r="C205" s="165" t="e">
        <f>VLOOKUP(YudisiumThp22131[[#This Row],[NIM]],DbsMunaqis[#Data],5)</f>
        <v>#N/A</v>
      </c>
      <c r="D205" s="165" t="e">
        <f>VLOOKUP(VLOOKUP(YudisiumThp22131[[#This Row],[NIM]],DbsMunaqis[],6),TblJurusan[],2)</f>
        <v>#N/A</v>
      </c>
      <c r="E205" s="165" t="e">
        <f>VLOOKUP(VLOOKUP(YudisiumThp22131[[#This Row],[NIM]],DbsMunaqis[],7),TblProdi[],2)</f>
        <v>#N/A</v>
      </c>
      <c r="F205" s="166" t="e">
        <f>VLOOKUP(YudisiumThp22131[[#This Row],[NIM]],DbsMunaqis[#Data],14)</f>
        <v>#N/A</v>
      </c>
      <c r="G205" s="165" t="e">
        <f>VLOOKUP(YudisiumThp22131[[#This Row],[NIM]],DbsMunaqis[#Data],15)</f>
        <v>#N/A</v>
      </c>
      <c r="H205" s="174" t="e">
        <f>VLOOKUP(YudisiumThp22131[[#This Row],[NIM]],DbsMunaqis[#Data],17)</f>
        <v>#N/A</v>
      </c>
      <c r="I205" s="172">
        <v>41893</v>
      </c>
    </row>
    <row r="206" spans="1:9">
      <c r="A206" s="171">
        <v>197</v>
      </c>
      <c r="B206" s="164" t="s">
        <v>10203</v>
      </c>
      <c r="C206" s="165" t="e">
        <f>VLOOKUP(YudisiumThp22131[[#This Row],[NIM]],DbsMunaqis[#Data],5)</f>
        <v>#N/A</v>
      </c>
      <c r="D206" s="165" t="e">
        <f>VLOOKUP(VLOOKUP(YudisiumThp22131[[#This Row],[NIM]],DbsMunaqis[],6),TblJurusan[],2)</f>
        <v>#N/A</v>
      </c>
      <c r="E206" s="165" t="e">
        <f>VLOOKUP(VLOOKUP(YudisiumThp22131[[#This Row],[NIM]],DbsMunaqis[],7),TblProdi[],2)</f>
        <v>#N/A</v>
      </c>
      <c r="F206" s="166" t="e">
        <f>VLOOKUP(YudisiumThp22131[[#This Row],[NIM]],DbsMunaqis[#Data],14)</f>
        <v>#N/A</v>
      </c>
      <c r="G206" s="165" t="e">
        <f>VLOOKUP(YudisiumThp22131[[#This Row],[NIM]],DbsMunaqis[#Data],15)</f>
        <v>#N/A</v>
      </c>
      <c r="H206" s="174" t="e">
        <f>VLOOKUP(YudisiumThp22131[[#This Row],[NIM]],DbsMunaqis[#Data],17)</f>
        <v>#N/A</v>
      </c>
      <c r="I206" s="172">
        <v>42040</v>
      </c>
    </row>
    <row r="207" spans="1:9">
      <c r="A207" s="171">
        <v>198</v>
      </c>
      <c r="B207" s="164" t="s">
        <v>10246</v>
      </c>
      <c r="C207" s="165" t="e">
        <f>VLOOKUP(YudisiumThp22131[[#This Row],[NIM]],DbsMunaqis[#Data],5)</f>
        <v>#N/A</v>
      </c>
      <c r="D207" s="165" t="e">
        <f>VLOOKUP(VLOOKUP(YudisiumThp22131[[#This Row],[NIM]],DbsMunaqis[],6),TblJurusan[],2)</f>
        <v>#N/A</v>
      </c>
      <c r="E207" s="165" t="e">
        <f>VLOOKUP(VLOOKUP(YudisiumThp22131[[#This Row],[NIM]],DbsMunaqis[],7),TblProdi[],2)</f>
        <v>#N/A</v>
      </c>
      <c r="F207" s="166" t="e">
        <f>VLOOKUP(YudisiumThp22131[[#This Row],[NIM]],DbsMunaqis[#Data],14)</f>
        <v>#N/A</v>
      </c>
      <c r="G207" s="165" t="e">
        <f>VLOOKUP(YudisiumThp22131[[#This Row],[NIM]],DbsMunaqis[#Data],15)</f>
        <v>#N/A</v>
      </c>
      <c r="H207" s="174" t="e">
        <f>VLOOKUP(YudisiumThp22131[[#This Row],[NIM]],DbsMunaqis[#Data],17)</f>
        <v>#N/A</v>
      </c>
      <c r="I207" s="172">
        <v>42082</v>
      </c>
    </row>
    <row r="208" spans="1:9">
      <c r="A208" s="171">
        <v>199</v>
      </c>
      <c r="B208" s="164" t="s">
        <v>10204</v>
      </c>
      <c r="C208" s="165" t="e">
        <f>VLOOKUP(YudisiumThp22131[[#This Row],[NIM]],DbsMunaqis[#Data],5)</f>
        <v>#N/A</v>
      </c>
      <c r="D208" s="165" t="e">
        <f>VLOOKUP(VLOOKUP(YudisiumThp22131[[#This Row],[NIM]],DbsMunaqis[],6),TblJurusan[],2)</f>
        <v>#N/A</v>
      </c>
      <c r="E208" s="165" t="e">
        <f>VLOOKUP(VLOOKUP(YudisiumThp22131[[#This Row],[NIM]],DbsMunaqis[],7),TblProdi[],2)</f>
        <v>#N/A</v>
      </c>
      <c r="F208" s="166" t="e">
        <f>VLOOKUP(YudisiumThp22131[[#This Row],[NIM]],DbsMunaqis[#Data],14)</f>
        <v>#N/A</v>
      </c>
      <c r="G208" s="165" t="e">
        <f>VLOOKUP(YudisiumThp22131[[#This Row],[NIM]],DbsMunaqis[#Data],15)</f>
        <v>#N/A</v>
      </c>
      <c r="H208" s="174" t="e">
        <f>VLOOKUP(YudisiumThp22131[[#This Row],[NIM]],DbsMunaqis[#Data],17)</f>
        <v>#N/A</v>
      </c>
      <c r="I208" s="172">
        <v>42040</v>
      </c>
    </row>
    <row r="209" spans="1:9">
      <c r="A209" s="171">
        <v>200</v>
      </c>
      <c r="B209" s="164" t="s">
        <v>10105</v>
      </c>
      <c r="C209" s="165" t="e">
        <f>VLOOKUP(YudisiumThp22131[[#This Row],[NIM]],DbsMunaqis[#Data],5)</f>
        <v>#N/A</v>
      </c>
      <c r="D209" s="165" t="e">
        <f>VLOOKUP(VLOOKUP(YudisiumThp22131[[#This Row],[NIM]],DbsMunaqis[],6),TblJurusan[],2)</f>
        <v>#N/A</v>
      </c>
      <c r="E209" s="165" t="e">
        <f>VLOOKUP(VLOOKUP(YudisiumThp22131[[#This Row],[NIM]],DbsMunaqis[],7),TblProdi[],2)</f>
        <v>#N/A</v>
      </c>
      <c r="F209" s="166" t="e">
        <f>VLOOKUP(YudisiumThp22131[[#This Row],[NIM]],DbsMunaqis[#Data],14)</f>
        <v>#N/A</v>
      </c>
      <c r="G209" s="165" t="e">
        <f>VLOOKUP(YudisiumThp22131[[#This Row],[NIM]],DbsMunaqis[#Data],15)</f>
        <v>#N/A</v>
      </c>
      <c r="H209" s="174" t="e">
        <f>VLOOKUP(YudisiumThp22131[[#This Row],[NIM]],DbsMunaqis[#Data],17)</f>
        <v>#N/A</v>
      </c>
      <c r="I209" s="172">
        <v>41893</v>
      </c>
    </row>
    <row r="210" spans="1:9">
      <c r="A210" s="171">
        <v>201</v>
      </c>
      <c r="B210" s="164" t="s">
        <v>10219</v>
      </c>
      <c r="C210" s="165" t="e">
        <f>VLOOKUP(YudisiumThp22131[[#This Row],[NIM]],DbsMunaqis[#Data],5)</f>
        <v>#N/A</v>
      </c>
      <c r="D210" s="165" t="e">
        <f>VLOOKUP(VLOOKUP(YudisiumThp22131[[#This Row],[NIM]],DbsMunaqis[],6),TblJurusan[],2)</f>
        <v>#N/A</v>
      </c>
      <c r="E210" s="165" t="e">
        <f>VLOOKUP(VLOOKUP(YudisiumThp22131[[#This Row],[NIM]],DbsMunaqis[],7),TblProdi[],2)</f>
        <v>#N/A</v>
      </c>
      <c r="F210" s="166" t="e">
        <f>VLOOKUP(YudisiumThp22131[[#This Row],[NIM]],DbsMunaqis[#Data],14)</f>
        <v>#N/A</v>
      </c>
      <c r="G210" s="165" t="e">
        <f>VLOOKUP(YudisiumThp22131[[#This Row],[NIM]],DbsMunaqis[#Data],15)</f>
        <v>#N/A</v>
      </c>
      <c r="H210" s="174" t="e">
        <f>VLOOKUP(YudisiumThp22131[[#This Row],[NIM]],DbsMunaqis[#Data],17)</f>
        <v>#N/A</v>
      </c>
      <c r="I210" s="172">
        <v>42040</v>
      </c>
    </row>
    <row r="211" spans="1:9">
      <c r="A211" s="171">
        <v>202</v>
      </c>
      <c r="B211" s="164" t="s">
        <v>10224</v>
      </c>
      <c r="C211" s="165" t="e">
        <f>VLOOKUP(YudisiumThp22131[[#This Row],[NIM]],DbsMunaqis[#Data],5)</f>
        <v>#N/A</v>
      </c>
      <c r="D211" s="165" t="e">
        <f>VLOOKUP(VLOOKUP(YudisiumThp22131[[#This Row],[NIM]],DbsMunaqis[],6),TblJurusan[],2)</f>
        <v>#N/A</v>
      </c>
      <c r="E211" s="165" t="e">
        <f>VLOOKUP(VLOOKUP(YudisiumThp22131[[#This Row],[NIM]],DbsMunaqis[],7),TblProdi[],2)</f>
        <v>#N/A</v>
      </c>
      <c r="F211" s="166" t="e">
        <f>VLOOKUP(YudisiumThp22131[[#This Row],[NIM]],DbsMunaqis[#Data],14)</f>
        <v>#N/A</v>
      </c>
      <c r="G211" s="165" t="e">
        <f>VLOOKUP(YudisiumThp22131[[#This Row],[NIM]],DbsMunaqis[#Data],15)</f>
        <v>#N/A</v>
      </c>
      <c r="H211" s="174" t="e">
        <f>VLOOKUP(YudisiumThp22131[[#This Row],[NIM]],DbsMunaqis[#Data],17)</f>
        <v>#N/A</v>
      </c>
      <c r="I211" s="172">
        <v>42040</v>
      </c>
    </row>
    <row r="212" spans="1:9">
      <c r="A212" s="171">
        <v>203</v>
      </c>
      <c r="B212" s="164" t="s">
        <v>10266</v>
      </c>
      <c r="C212" s="165" t="e">
        <f>VLOOKUP(YudisiumThp22131[[#This Row],[NIM]],DbsMunaqis[#Data],5)</f>
        <v>#N/A</v>
      </c>
      <c r="D212" s="165" t="e">
        <f>VLOOKUP(VLOOKUP(YudisiumThp22131[[#This Row],[NIM]],DbsMunaqis[],6),TblJurusan[],2)</f>
        <v>#N/A</v>
      </c>
      <c r="E212" s="165" t="e">
        <f>VLOOKUP(VLOOKUP(YudisiumThp22131[[#This Row],[NIM]],DbsMunaqis[],7),TblProdi[],2)</f>
        <v>#N/A</v>
      </c>
      <c r="F212" s="166" t="e">
        <f>VLOOKUP(YudisiumThp22131[[#This Row],[NIM]],DbsMunaqis[#Data],14)</f>
        <v>#N/A</v>
      </c>
      <c r="G212" s="165" t="e">
        <f>VLOOKUP(YudisiumThp22131[[#This Row],[NIM]],DbsMunaqis[#Data],15)</f>
        <v>#N/A</v>
      </c>
      <c r="H212" s="174" t="e">
        <f>VLOOKUP(YudisiumThp22131[[#This Row],[NIM]],DbsMunaqis[#Data],17)</f>
        <v>#N/A</v>
      </c>
      <c r="I212" s="172">
        <v>42082</v>
      </c>
    </row>
    <row r="213" spans="1:9">
      <c r="A213" s="171">
        <v>204</v>
      </c>
      <c r="B213" s="164" t="s">
        <v>10101</v>
      </c>
      <c r="C213" s="165" t="e">
        <f>VLOOKUP(YudisiumThp22131[[#This Row],[NIM]],DbsMunaqis[#Data],5)</f>
        <v>#N/A</v>
      </c>
      <c r="D213" s="165" t="e">
        <f>VLOOKUP(VLOOKUP(YudisiumThp22131[[#This Row],[NIM]],DbsMunaqis[],6),TblJurusan[],2)</f>
        <v>#N/A</v>
      </c>
      <c r="E213" s="165" t="e">
        <f>VLOOKUP(VLOOKUP(YudisiumThp22131[[#This Row],[NIM]],DbsMunaqis[],7),TblProdi[],2)</f>
        <v>#N/A</v>
      </c>
      <c r="F213" s="166" t="e">
        <f>VLOOKUP(YudisiumThp22131[[#This Row],[NIM]],DbsMunaqis[#Data],14)</f>
        <v>#N/A</v>
      </c>
      <c r="G213" s="165" t="e">
        <f>VLOOKUP(YudisiumThp22131[[#This Row],[NIM]],DbsMunaqis[#Data],15)</f>
        <v>#N/A</v>
      </c>
      <c r="H213" s="174" t="e">
        <f>VLOOKUP(YudisiumThp22131[[#This Row],[NIM]],DbsMunaqis[#Data],17)</f>
        <v>#N/A</v>
      </c>
      <c r="I213" s="172">
        <v>41893</v>
      </c>
    </row>
    <row r="214" spans="1:9">
      <c r="A214" s="171">
        <v>205</v>
      </c>
      <c r="B214" s="164" t="s">
        <v>10142</v>
      </c>
      <c r="C214" s="165" t="e">
        <f>VLOOKUP(YudisiumThp22131[[#This Row],[NIM]],DbsMunaqis[#Data],5)</f>
        <v>#N/A</v>
      </c>
      <c r="D214" s="165" t="e">
        <f>VLOOKUP(VLOOKUP(YudisiumThp22131[[#This Row],[NIM]],DbsMunaqis[],6),TblJurusan[],2)</f>
        <v>#N/A</v>
      </c>
      <c r="E214" s="165" t="e">
        <f>VLOOKUP(VLOOKUP(YudisiumThp22131[[#This Row],[NIM]],DbsMunaqis[],7),TblProdi[],2)</f>
        <v>#N/A</v>
      </c>
      <c r="F214" s="166" t="e">
        <f>VLOOKUP(YudisiumThp22131[[#This Row],[NIM]],DbsMunaqis[#Data],14)</f>
        <v>#N/A</v>
      </c>
      <c r="G214" s="165" t="e">
        <f>VLOOKUP(YudisiumThp22131[[#This Row],[NIM]],DbsMunaqis[#Data],15)</f>
        <v>#N/A</v>
      </c>
      <c r="H214" s="174" t="e">
        <f>VLOOKUP(YudisiumThp22131[[#This Row],[NIM]],DbsMunaqis[#Data],17)</f>
        <v>#N/A</v>
      </c>
      <c r="I214" s="172">
        <v>41960</v>
      </c>
    </row>
    <row r="215" spans="1:9">
      <c r="A215" s="171">
        <v>206</v>
      </c>
      <c r="B215" s="164" t="s">
        <v>10078</v>
      </c>
      <c r="C215" s="165" t="e">
        <f>VLOOKUP(YudisiumThp22131[[#This Row],[NIM]],DbsMunaqis[#Data],5)</f>
        <v>#N/A</v>
      </c>
      <c r="D215" s="165" t="e">
        <f>VLOOKUP(VLOOKUP(YudisiumThp22131[[#This Row],[NIM]],DbsMunaqis[],6),TblJurusan[],2)</f>
        <v>#N/A</v>
      </c>
      <c r="E215" s="165" t="e">
        <f>VLOOKUP(VLOOKUP(YudisiumThp22131[[#This Row],[NIM]],DbsMunaqis[],7),TblProdi[],2)</f>
        <v>#N/A</v>
      </c>
      <c r="F215" s="166" t="e">
        <f>VLOOKUP(YudisiumThp22131[[#This Row],[NIM]],DbsMunaqis[#Data],14)</f>
        <v>#N/A</v>
      </c>
      <c r="G215" s="165" t="e">
        <f>VLOOKUP(YudisiumThp22131[[#This Row],[NIM]],DbsMunaqis[#Data],15)</f>
        <v>#N/A</v>
      </c>
      <c r="H215" s="174" t="e">
        <f>VLOOKUP(YudisiumThp22131[[#This Row],[NIM]],DbsMunaqis[#Data],17)</f>
        <v>#N/A</v>
      </c>
      <c r="I215" s="172">
        <v>41893</v>
      </c>
    </row>
    <row r="216" spans="1:9">
      <c r="A216" s="171">
        <v>207</v>
      </c>
      <c r="B216" s="164" t="s">
        <v>10083</v>
      </c>
      <c r="C216" s="165" t="e">
        <f>VLOOKUP(YudisiumThp22131[[#This Row],[NIM]],DbsMunaqis[#Data],5)</f>
        <v>#N/A</v>
      </c>
      <c r="D216" s="165" t="e">
        <f>VLOOKUP(VLOOKUP(YudisiumThp22131[[#This Row],[NIM]],DbsMunaqis[],6),TblJurusan[],2)</f>
        <v>#N/A</v>
      </c>
      <c r="E216" s="165" t="e">
        <f>VLOOKUP(VLOOKUP(YudisiumThp22131[[#This Row],[NIM]],DbsMunaqis[],7),TblProdi[],2)</f>
        <v>#N/A</v>
      </c>
      <c r="F216" s="166" t="e">
        <f>VLOOKUP(YudisiumThp22131[[#This Row],[NIM]],DbsMunaqis[#Data],14)</f>
        <v>#N/A</v>
      </c>
      <c r="G216" s="165" t="e">
        <f>VLOOKUP(YudisiumThp22131[[#This Row],[NIM]],DbsMunaqis[#Data],15)</f>
        <v>#N/A</v>
      </c>
      <c r="H216" s="174" t="e">
        <f>VLOOKUP(YudisiumThp22131[[#This Row],[NIM]],DbsMunaqis[#Data],17)</f>
        <v>#N/A</v>
      </c>
      <c r="I216" s="172">
        <v>41893</v>
      </c>
    </row>
    <row r="217" spans="1:9">
      <c r="A217" s="171">
        <v>208</v>
      </c>
      <c r="B217" s="164" t="s">
        <v>10084</v>
      </c>
      <c r="C217" s="165" t="e">
        <f>VLOOKUP(YudisiumThp22131[[#This Row],[NIM]],DbsMunaqis[#Data],5)</f>
        <v>#N/A</v>
      </c>
      <c r="D217" s="165" t="e">
        <f>VLOOKUP(VLOOKUP(YudisiumThp22131[[#This Row],[NIM]],DbsMunaqis[],6),TblJurusan[],2)</f>
        <v>#N/A</v>
      </c>
      <c r="E217" s="165" t="e">
        <f>VLOOKUP(VLOOKUP(YudisiumThp22131[[#This Row],[NIM]],DbsMunaqis[],7),TblProdi[],2)</f>
        <v>#N/A</v>
      </c>
      <c r="F217" s="166" t="e">
        <f>VLOOKUP(YudisiumThp22131[[#This Row],[NIM]],DbsMunaqis[#Data],14)</f>
        <v>#N/A</v>
      </c>
      <c r="G217" s="165" t="e">
        <f>VLOOKUP(YudisiumThp22131[[#This Row],[NIM]],DbsMunaqis[#Data],15)</f>
        <v>#N/A</v>
      </c>
      <c r="H217" s="174" t="e">
        <f>VLOOKUP(YudisiumThp22131[[#This Row],[NIM]],DbsMunaqis[#Data],17)</f>
        <v>#N/A</v>
      </c>
      <c r="I217" s="172">
        <v>41893</v>
      </c>
    </row>
    <row r="218" spans="1:9">
      <c r="A218" s="171">
        <v>209</v>
      </c>
      <c r="B218" s="164" t="s">
        <v>10141</v>
      </c>
      <c r="C218" s="165" t="e">
        <f>VLOOKUP(YudisiumThp22131[[#This Row],[NIM]],DbsMunaqis[#Data],5)</f>
        <v>#N/A</v>
      </c>
      <c r="D218" s="165" t="e">
        <f>VLOOKUP(VLOOKUP(YudisiumThp22131[[#This Row],[NIM]],DbsMunaqis[],6),TblJurusan[],2)</f>
        <v>#N/A</v>
      </c>
      <c r="E218" s="165" t="e">
        <f>VLOOKUP(VLOOKUP(YudisiumThp22131[[#This Row],[NIM]],DbsMunaqis[],7),TblProdi[],2)</f>
        <v>#N/A</v>
      </c>
      <c r="F218" s="166" t="e">
        <f>VLOOKUP(YudisiumThp22131[[#This Row],[NIM]],DbsMunaqis[#Data],14)</f>
        <v>#N/A</v>
      </c>
      <c r="G218" s="165" t="e">
        <f>VLOOKUP(YudisiumThp22131[[#This Row],[NIM]],DbsMunaqis[#Data],15)</f>
        <v>#N/A</v>
      </c>
      <c r="H218" s="174" t="e">
        <f>VLOOKUP(YudisiumThp22131[[#This Row],[NIM]],DbsMunaqis[#Data],17)</f>
        <v>#N/A</v>
      </c>
      <c r="I218" s="172">
        <v>41960</v>
      </c>
    </row>
    <row r="219" spans="1:9">
      <c r="A219" s="171">
        <v>210</v>
      </c>
      <c r="B219" s="164" t="s">
        <v>10075</v>
      </c>
      <c r="C219" s="165" t="e">
        <f>VLOOKUP(YudisiumThp22131[[#This Row],[NIM]],DbsMunaqis[#Data],5)</f>
        <v>#N/A</v>
      </c>
      <c r="D219" s="165" t="e">
        <f>VLOOKUP(VLOOKUP(YudisiumThp22131[[#This Row],[NIM]],DbsMunaqis[],6),TblJurusan[],2)</f>
        <v>#N/A</v>
      </c>
      <c r="E219" s="165" t="e">
        <f>VLOOKUP(VLOOKUP(YudisiumThp22131[[#This Row],[NIM]],DbsMunaqis[],7),TblProdi[],2)</f>
        <v>#N/A</v>
      </c>
      <c r="F219" s="166" t="e">
        <f>VLOOKUP(YudisiumThp22131[[#This Row],[NIM]],DbsMunaqis[#Data],14)</f>
        <v>#N/A</v>
      </c>
      <c r="G219" s="165" t="e">
        <f>VLOOKUP(YudisiumThp22131[[#This Row],[NIM]],DbsMunaqis[#Data],15)</f>
        <v>#N/A</v>
      </c>
      <c r="H219" s="174" t="e">
        <f>VLOOKUP(YudisiumThp22131[[#This Row],[NIM]],DbsMunaqis[#Data],17)</f>
        <v>#N/A</v>
      </c>
      <c r="I219" s="172">
        <v>41893</v>
      </c>
    </row>
    <row r="220" spans="1:9">
      <c r="A220" s="171">
        <v>211</v>
      </c>
      <c r="B220" s="164" t="s">
        <v>10140</v>
      </c>
      <c r="C220" s="165" t="e">
        <f>VLOOKUP(YudisiumThp22131[[#This Row],[NIM]],DbsMunaqis[#Data],5)</f>
        <v>#N/A</v>
      </c>
      <c r="D220" s="165" t="e">
        <f>VLOOKUP(VLOOKUP(YudisiumThp22131[[#This Row],[NIM]],DbsMunaqis[],6),TblJurusan[],2)</f>
        <v>#N/A</v>
      </c>
      <c r="E220" s="165" t="e">
        <f>VLOOKUP(VLOOKUP(YudisiumThp22131[[#This Row],[NIM]],DbsMunaqis[],7),TblProdi[],2)</f>
        <v>#N/A</v>
      </c>
      <c r="F220" s="166" t="e">
        <f>VLOOKUP(YudisiumThp22131[[#This Row],[NIM]],DbsMunaqis[#Data],14)</f>
        <v>#N/A</v>
      </c>
      <c r="G220" s="165" t="e">
        <f>VLOOKUP(YudisiumThp22131[[#This Row],[NIM]],DbsMunaqis[#Data],15)</f>
        <v>#N/A</v>
      </c>
      <c r="H220" s="174" t="e">
        <f>VLOOKUP(YudisiumThp22131[[#This Row],[NIM]],DbsMunaqis[#Data],17)</f>
        <v>#N/A</v>
      </c>
      <c r="I220" s="172">
        <v>41960</v>
      </c>
    </row>
    <row r="221" spans="1:9">
      <c r="A221" s="171">
        <v>212</v>
      </c>
      <c r="B221" s="164" t="s">
        <v>10609</v>
      </c>
      <c r="C221" s="165" t="e">
        <f>VLOOKUP(YudisiumThp22131[[#This Row],[NIM]],DbsMunaqis[#Data],5)</f>
        <v>#N/A</v>
      </c>
      <c r="D221" s="165" t="e">
        <f>VLOOKUP(VLOOKUP(YudisiumThp22131[[#This Row],[NIM]],DbsMunaqis[],6),TblJurusan[],2)</f>
        <v>#N/A</v>
      </c>
      <c r="E221" s="165" t="e">
        <f>VLOOKUP(VLOOKUP(YudisiumThp22131[[#This Row],[NIM]],DbsMunaqis[],7),TblProdi[],2)</f>
        <v>#N/A</v>
      </c>
      <c r="F221" s="166" t="e">
        <f>VLOOKUP(YudisiumThp22131[[#This Row],[NIM]],DbsMunaqis[#Data],14)</f>
        <v>#N/A</v>
      </c>
      <c r="G221" s="165" t="e">
        <f>VLOOKUP(YudisiumThp22131[[#This Row],[NIM]],DbsMunaqis[#Data],15)</f>
        <v>#N/A</v>
      </c>
      <c r="H221" s="174" t="e">
        <f>VLOOKUP(YudisiumThp22131[[#This Row],[NIM]],DbsMunaqis[#Data],17)</f>
        <v>#N/A</v>
      </c>
      <c r="I221" s="172">
        <v>42082</v>
      </c>
    </row>
    <row r="222" spans="1:9">
      <c r="A222" s="171">
        <v>213</v>
      </c>
      <c r="B222" s="164" t="s">
        <v>10296</v>
      </c>
      <c r="C222" s="165" t="e">
        <f>VLOOKUP(YudisiumThp22131[[#This Row],[NIM]],DbsMunaqis[#Data],5)</f>
        <v>#N/A</v>
      </c>
      <c r="D222" s="165" t="e">
        <f>VLOOKUP(VLOOKUP(YudisiumThp22131[[#This Row],[NIM]],DbsMunaqis[],6),TblJurusan[],2)</f>
        <v>#N/A</v>
      </c>
      <c r="E222" s="165" t="e">
        <f>VLOOKUP(VLOOKUP(YudisiumThp22131[[#This Row],[NIM]],DbsMunaqis[],7),TblProdi[],2)</f>
        <v>#N/A</v>
      </c>
      <c r="F222" s="166" t="e">
        <f>VLOOKUP(YudisiumThp22131[[#This Row],[NIM]],DbsMunaqis[#Data],14)</f>
        <v>#N/A</v>
      </c>
      <c r="G222" s="165" t="e">
        <f>VLOOKUP(YudisiumThp22131[[#This Row],[NIM]],DbsMunaqis[#Data],15)</f>
        <v>#N/A</v>
      </c>
      <c r="H222" s="174" t="e">
        <f>VLOOKUP(YudisiumThp22131[[#This Row],[NIM]],DbsMunaqis[#Data],17)</f>
        <v>#N/A</v>
      </c>
      <c r="I222" s="172">
        <v>42082</v>
      </c>
    </row>
    <row r="223" spans="1:9">
      <c r="A223" s="171">
        <v>214</v>
      </c>
      <c r="B223" s="164" t="s">
        <v>10633</v>
      </c>
      <c r="C223" s="165" t="e">
        <f>VLOOKUP(YudisiumThp22131[[#This Row],[NIM]],DbsMunaqis[#Data],5)</f>
        <v>#N/A</v>
      </c>
      <c r="D223" s="165" t="e">
        <f>VLOOKUP(VLOOKUP(YudisiumThp22131[[#This Row],[NIM]],DbsMunaqis[],6),TblJurusan[],2)</f>
        <v>#N/A</v>
      </c>
      <c r="E223" s="165" t="e">
        <f>VLOOKUP(VLOOKUP(YudisiumThp22131[[#This Row],[NIM]],DbsMunaqis[],7),TblProdi[],2)</f>
        <v>#N/A</v>
      </c>
      <c r="F223" s="166" t="e">
        <f>VLOOKUP(YudisiumThp22131[[#This Row],[NIM]],DbsMunaqis[#Data],14)</f>
        <v>#N/A</v>
      </c>
      <c r="G223" s="165" t="e">
        <f>VLOOKUP(YudisiumThp22131[[#This Row],[NIM]],DbsMunaqis[#Data],15)</f>
        <v>#N/A</v>
      </c>
      <c r="H223" s="174" t="e">
        <f>VLOOKUP(YudisiumThp22131[[#This Row],[NIM]],DbsMunaqis[#Data],17)</f>
        <v>#N/A</v>
      </c>
      <c r="I223" s="172">
        <v>42082</v>
      </c>
    </row>
    <row r="224" spans="1:9">
      <c r="A224" s="171">
        <v>215</v>
      </c>
      <c r="B224" s="164" t="s">
        <v>10305</v>
      </c>
      <c r="C224" s="165" t="e">
        <f>VLOOKUP(YudisiumThp22131[[#This Row],[NIM]],DbsMunaqis[#Data],5)</f>
        <v>#N/A</v>
      </c>
      <c r="D224" s="165" t="e">
        <f>VLOOKUP(VLOOKUP(YudisiumThp22131[[#This Row],[NIM]],DbsMunaqis[],6),TblJurusan[],2)</f>
        <v>#N/A</v>
      </c>
      <c r="E224" s="165" t="e">
        <f>VLOOKUP(VLOOKUP(YudisiumThp22131[[#This Row],[NIM]],DbsMunaqis[],7),TblProdi[],2)</f>
        <v>#N/A</v>
      </c>
      <c r="F224" s="166" t="e">
        <f>VLOOKUP(YudisiumThp22131[[#This Row],[NIM]],DbsMunaqis[#Data],14)</f>
        <v>#N/A</v>
      </c>
      <c r="G224" s="165" t="e">
        <f>VLOOKUP(YudisiumThp22131[[#This Row],[NIM]],DbsMunaqis[#Data],15)</f>
        <v>#N/A</v>
      </c>
      <c r="H224" s="174" t="e">
        <f>VLOOKUP(YudisiumThp22131[[#This Row],[NIM]],DbsMunaqis[#Data],17)</f>
        <v>#N/A</v>
      </c>
      <c r="I224" s="172">
        <v>42082</v>
      </c>
    </row>
    <row r="225" spans="1:9">
      <c r="A225" s="171">
        <v>216</v>
      </c>
      <c r="B225" s="164" t="s">
        <v>10293</v>
      </c>
      <c r="C225" s="165" t="e">
        <f>VLOOKUP(YudisiumThp22131[[#This Row],[NIM]],DbsMunaqis[#Data],5)</f>
        <v>#N/A</v>
      </c>
      <c r="D225" s="165" t="e">
        <f>VLOOKUP(VLOOKUP(YudisiumThp22131[[#This Row],[NIM]],DbsMunaqis[],6),TblJurusan[],2)</f>
        <v>#N/A</v>
      </c>
      <c r="E225" s="165" t="e">
        <f>VLOOKUP(VLOOKUP(YudisiumThp22131[[#This Row],[NIM]],DbsMunaqis[],7),TblProdi[],2)</f>
        <v>#N/A</v>
      </c>
      <c r="F225" s="166" t="e">
        <f>VLOOKUP(YudisiumThp22131[[#This Row],[NIM]],DbsMunaqis[#Data],14)</f>
        <v>#N/A</v>
      </c>
      <c r="G225" s="165" t="e">
        <f>VLOOKUP(YudisiumThp22131[[#This Row],[NIM]],DbsMunaqis[#Data],15)</f>
        <v>#N/A</v>
      </c>
      <c r="H225" s="174" t="e">
        <f>VLOOKUP(YudisiumThp22131[[#This Row],[NIM]],DbsMunaqis[#Data],17)</f>
        <v>#N/A</v>
      </c>
      <c r="I225" s="172">
        <v>42082</v>
      </c>
    </row>
    <row r="226" spans="1:9">
      <c r="A226" s="171">
        <v>217</v>
      </c>
      <c r="B226" s="164" t="s">
        <v>10705</v>
      </c>
      <c r="C226" s="165" t="e">
        <f>VLOOKUP(YudisiumThp22131[[#This Row],[NIM]],DbsMunaqis[#Data],5)</f>
        <v>#N/A</v>
      </c>
      <c r="D226" s="165" t="e">
        <f>VLOOKUP(VLOOKUP(YudisiumThp22131[[#This Row],[NIM]],DbsMunaqis[],6),TblJurusan[],2)</f>
        <v>#N/A</v>
      </c>
      <c r="E226" s="165" t="e">
        <f>VLOOKUP(VLOOKUP(YudisiumThp22131[[#This Row],[NIM]],DbsMunaqis[],7),TblProdi[],2)</f>
        <v>#N/A</v>
      </c>
      <c r="F226" s="166" t="e">
        <f>VLOOKUP(YudisiumThp22131[[#This Row],[NIM]],DbsMunaqis[#Data],14)</f>
        <v>#N/A</v>
      </c>
      <c r="G226" s="165" t="e">
        <f>VLOOKUP(YudisiumThp22131[[#This Row],[NIM]],DbsMunaqis[#Data],15)</f>
        <v>#N/A</v>
      </c>
      <c r="H226" s="174" t="e">
        <f>VLOOKUP(YudisiumThp22131[[#This Row],[NIM]],DbsMunaqis[#Data],17)</f>
        <v>#N/A</v>
      </c>
      <c r="I226" s="172">
        <v>42082</v>
      </c>
    </row>
    <row r="227" spans="1:9">
      <c r="A227" s="171">
        <v>218</v>
      </c>
      <c r="B227" s="164" t="s">
        <v>10719</v>
      </c>
      <c r="C227" s="165" t="e">
        <f>VLOOKUP(YudisiumThp22131[[#This Row],[NIM]],DbsMunaqis[#Data],5)</f>
        <v>#N/A</v>
      </c>
      <c r="D227" s="165" t="e">
        <f>VLOOKUP(VLOOKUP(YudisiumThp22131[[#This Row],[NIM]],DbsMunaqis[],6),TblJurusan[],2)</f>
        <v>#N/A</v>
      </c>
      <c r="E227" s="165" t="e">
        <f>VLOOKUP(VLOOKUP(YudisiumThp22131[[#This Row],[NIM]],DbsMunaqis[],7),TblProdi[],2)</f>
        <v>#N/A</v>
      </c>
      <c r="F227" s="166" t="e">
        <f>VLOOKUP(YudisiumThp22131[[#This Row],[NIM]],DbsMunaqis[#Data],14)</f>
        <v>#N/A</v>
      </c>
      <c r="G227" s="165" t="e">
        <f>VLOOKUP(YudisiumThp22131[[#This Row],[NIM]],DbsMunaqis[#Data],15)</f>
        <v>#N/A</v>
      </c>
      <c r="H227" s="174" t="e">
        <f>VLOOKUP(YudisiumThp22131[[#This Row],[NIM]],DbsMunaqis[#Data],17)</f>
        <v>#N/A</v>
      </c>
      <c r="I227" s="172">
        <v>42082</v>
      </c>
    </row>
    <row r="228" spans="1:9">
      <c r="A228" s="171">
        <v>219</v>
      </c>
      <c r="B228" s="164" t="s">
        <v>10723</v>
      </c>
      <c r="C228" s="165" t="e">
        <f>VLOOKUP(YudisiumThp22131[[#This Row],[NIM]],DbsMunaqis[#Data],5)</f>
        <v>#N/A</v>
      </c>
      <c r="D228" s="165" t="e">
        <f>VLOOKUP(VLOOKUP(YudisiumThp22131[[#This Row],[NIM]],DbsMunaqis[],6),TblJurusan[],2)</f>
        <v>#N/A</v>
      </c>
      <c r="E228" s="165" t="e">
        <f>VLOOKUP(VLOOKUP(YudisiumThp22131[[#This Row],[NIM]],DbsMunaqis[],7),TblProdi[],2)</f>
        <v>#N/A</v>
      </c>
      <c r="F228" s="166" t="e">
        <f>VLOOKUP(YudisiumThp22131[[#This Row],[NIM]],DbsMunaqis[#Data],14)</f>
        <v>#N/A</v>
      </c>
      <c r="G228" s="165" t="e">
        <f>VLOOKUP(YudisiumThp22131[[#This Row],[NIM]],DbsMunaqis[#Data],15)</f>
        <v>#N/A</v>
      </c>
      <c r="H228" s="174" t="e">
        <f>VLOOKUP(YudisiumThp22131[[#This Row],[NIM]],DbsMunaqis[#Data],17)</f>
        <v>#N/A</v>
      </c>
      <c r="I228" s="172">
        <v>42082</v>
      </c>
    </row>
    <row r="229" spans="1:9">
      <c r="A229" s="171">
        <v>220</v>
      </c>
      <c r="B229" s="164" t="s">
        <v>10755</v>
      </c>
      <c r="C229" s="165" t="e">
        <f>VLOOKUP(YudisiumThp22131[[#This Row],[NIM]],DbsMunaqis[#Data],5)</f>
        <v>#N/A</v>
      </c>
      <c r="D229" s="165" t="e">
        <f>VLOOKUP(VLOOKUP(YudisiumThp22131[[#This Row],[NIM]],DbsMunaqis[],6),TblJurusan[],2)</f>
        <v>#N/A</v>
      </c>
      <c r="E229" s="165" t="e">
        <f>VLOOKUP(VLOOKUP(YudisiumThp22131[[#This Row],[NIM]],DbsMunaqis[],7),TblProdi[],2)</f>
        <v>#N/A</v>
      </c>
      <c r="F229" s="166" t="e">
        <f>VLOOKUP(YudisiumThp22131[[#This Row],[NIM]],DbsMunaqis[#Data],14)</f>
        <v>#N/A</v>
      </c>
      <c r="G229" s="165" t="e">
        <f>VLOOKUP(YudisiumThp22131[[#This Row],[NIM]],DbsMunaqis[#Data],15)</f>
        <v>#N/A</v>
      </c>
      <c r="H229" s="174" t="e">
        <f>VLOOKUP(YudisiumThp22131[[#This Row],[NIM]],DbsMunaqis[#Data],17)</f>
        <v>#N/A</v>
      </c>
      <c r="I229" s="172">
        <v>42082</v>
      </c>
    </row>
    <row r="230" spans="1:9">
      <c r="A230" s="171">
        <v>221</v>
      </c>
      <c r="B230" s="164" t="s">
        <v>10761</v>
      </c>
      <c r="C230" s="165" t="e">
        <f>VLOOKUP(YudisiumThp22131[[#This Row],[NIM]],DbsMunaqis[#Data],5)</f>
        <v>#N/A</v>
      </c>
      <c r="D230" s="165" t="e">
        <f>VLOOKUP(VLOOKUP(YudisiumThp22131[[#This Row],[NIM]],DbsMunaqis[],6),TblJurusan[],2)</f>
        <v>#N/A</v>
      </c>
      <c r="E230" s="165" t="e">
        <f>VLOOKUP(VLOOKUP(YudisiumThp22131[[#This Row],[NIM]],DbsMunaqis[],7),TblProdi[],2)</f>
        <v>#N/A</v>
      </c>
      <c r="F230" s="166" t="e">
        <f>VLOOKUP(YudisiumThp22131[[#This Row],[NIM]],DbsMunaqis[#Data],14)</f>
        <v>#N/A</v>
      </c>
      <c r="G230" s="165" t="e">
        <f>VLOOKUP(YudisiumThp22131[[#This Row],[NIM]],DbsMunaqis[#Data],15)</f>
        <v>#N/A</v>
      </c>
      <c r="H230" s="174" t="e">
        <f>VLOOKUP(YudisiumThp22131[[#This Row],[NIM]],DbsMunaqis[#Data],17)</f>
        <v>#N/A</v>
      </c>
      <c r="I230" s="172">
        <v>42082</v>
      </c>
    </row>
    <row r="231" spans="1:9">
      <c r="A231" s="171">
        <v>222</v>
      </c>
      <c r="B231" s="164" t="s">
        <v>10774</v>
      </c>
      <c r="C231" s="165" t="e">
        <f>VLOOKUP(YudisiumThp22131[[#This Row],[NIM]],DbsMunaqis[#Data],5)</f>
        <v>#N/A</v>
      </c>
      <c r="D231" s="165" t="e">
        <f>VLOOKUP(VLOOKUP(YudisiumThp22131[[#This Row],[NIM]],DbsMunaqis[],6),TblJurusan[],2)</f>
        <v>#N/A</v>
      </c>
      <c r="E231" s="165" t="e">
        <f>VLOOKUP(VLOOKUP(YudisiumThp22131[[#This Row],[NIM]],DbsMunaqis[],7),TblProdi[],2)</f>
        <v>#N/A</v>
      </c>
      <c r="F231" s="166" t="e">
        <f>VLOOKUP(YudisiumThp22131[[#This Row],[NIM]],DbsMunaqis[#Data],14)</f>
        <v>#N/A</v>
      </c>
      <c r="G231" s="165" t="e">
        <f>VLOOKUP(YudisiumThp22131[[#This Row],[NIM]],DbsMunaqis[#Data],15)</f>
        <v>#N/A</v>
      </c>
      <c r="H231" s="174" t="e">
        <f>VLOOKUP(YudisiumThp22131[[#This Row],[NIM]],DbsMunaqis[#Data],17)</f>
        <v>#N/A</v>
      </c>
      <c r="I231" s="172">
        <v>42082</v>
      </c>
    </row>
    <row r="232" spans="1:9">
      <c r="A232" s="171">
        <v>223</v>
      </c>
      <c r="B232" s="164" t="s">
        <v>10800</v>
      </c>
      <c r="C232" s="165" t="e">
        <f>VLOOKUP(YudisiumThp22131[[#This Row],[NIM]],DbsMunaqis[#Data],5)</f>
        <v>#N/A</v>
      </c>
      <c r="D232" s="165" t="e">
        <f>VLOOKUP(VLOOKUP(YudisiumThp22131[[#This Row],[NIM]],DbsMunaqis[],6),TblJurusan[],2)</f>
        <v>#N/A</v>
      </c>
      <c r="E232" s="165" t="e">
        <f>VLOOKUP(VLOOKUP(YudisiumThp22131[[#This Row],[NIM]],DbsMunaqis[],7),TblProdi[],2)</f>
        <v>#N/A</v>
      </c>
      <c r="F232" s="166" t="e">
        <f>VLOOKUP(YudisiumThp22131[[#This Row],[NIM]],DbsMunaqis[#Data],14)</f>
        <v>#N/A</v>
      </c>
      <c r="G232" s="165" t="e">
        <f>VLOOKUP(YudisiumThp22131[[#This Row],[NIM]],DbsMunaqis[#Data],15)</f>
        <v>#N/A</v>
      </c>
      <c r="H232" s="174" t="e">
        <f>VLOOKUP(YudisiumThp22131[[#This Row],[NIM]],DbsMunaqis[#Data],17)</f>
        <v>#N/A</v>
      </c>
      <c r="I232" s="172">
        <v>42082</v>
      </c>
    </row>
    <row r="233" spans="1:9">
      <c r="A233" s="171">
        <v>224</v>
      </c>
      <c r="B233" s="164" t="s">
        <v>10815</v>
      </c>
      <c r="C233" s="165" t="e">
        <f>VLOOKUP(YudisiumThp22131[[#This Row],[NIM]],DbsMunaqis[#Data],5)</f>
        <v>#N/A</v>
      </c>
      <c r="D233" s="165" t="e">
        <f>VLOOKUP(VLOOKUP(YudisiumThp22131[[#This Row],[NIM]],DbsMunaqis[],6),TblJurusan[],2)</f>
        <v>#N/A</v>
      </c>
      <c r="E233" s="165" t="e">
        <f>VLOOKUP(VLOOKUP(YudisiumThp22131[[#This Row],[NIM]],DbsMunaqis[],7),TblProdi[],2)</f>
        <v>#N/A</v>
      </c>
      <c r="F233" s="166" t="e">
        <f>VLOOKUP(YudisiumThp22131[[#This Row],[NIM]],DbsMunaqis[#Data],14)</f>
        <v>#N/A</v>
      </c>
      <c r="G233" s="165" t="e">
        <f>VLOOKUP(YudisiumThp22131[[#This Row],[NIM]],DbsMunaqis[#Data],15)</f>
        <v>#N/A</v>
      </c>
      <c r="H233" s="174" t="e">
        <f>VLOOKUP(YudisiumThp22131[[#This Row],[NIM]],DbsMunaqis[#Data],17)</f>
        <v>#N/A</v>
      </c>
      <c r="I233" s="172">
        <v>42082</v>
      </c>
    </row>
    <row r="234" spans="1:9">
      <c r="A234" s="171">
        <v>225</v>
      </c>
      <c r="B234" s="164" t="s">
        <v>10821</v>
      </c>
      <c r="C234" s="165" t="e">
        <f>VLOOKUP(YudisiumThp22131[[#This Row],[NIM]],DbsMunaqis[#Data],5)</f>
        <v>#N/A</v>
      </c>
      <c r="D234" s="165" t="e">
        <f>VLOOKUP(VLOOKUP(YudisiumThp22131[[#This Row],[NIM]],DbsMunaqis[],6),TblJurusan[],2)</f>
        <v>#N/A</v>
      </c>
      <c r="E234" s="165" t="e">
        <f>VLOOKUP(VLOOKUP(YudisiumThp22131[[#This Row],[NIM]],DbsMunaqis[],7),TblProdi[],2)</f>
        <v>#N/A</v>
      </c>
      <c r="F234" s="166" t="e">
        <f>VLOOKUP(YudisiumThp22131[[#This Row],[NIM]],DbsMunaqis[#Data],14)</f>
        <v>#N/A</v>
      </c>
      <c r="G234" s="165" t="e">
        <f>VLOOKUP(YudisiumThp22131[[#This Row],[NIM]],DbsMunaqis[#Data],15)</f>
        <v>#N/A</v>
      </c>
      <c r="H234" s="174" t="e">
        <f>VLOOKUP(YudisiumThp22131[[#This Row],[NIM]],DbsMunaqis[#Data],17)</f>
        <v>#N/A</v>
      </c>
      <c r="I234" s="172">
        <v>42082</v>
      </c>
    </row>
    <row r="235" spans="1:9">
      <c r="A235" s="171">
        <v>226</v>
      </c>
      <c r="B235" s="164" t="s">
        <v>10097</v>
      </c>
      <c r="C235" s="165" t="e">
        <f>VLOOKUP(YudisiumThp22131[[#This Row],[NIM]],DbsMunaqis[#Data],5)</f>
        <v>#N/A</v>
      </c>
      <c r="D235" s="165" t="e">
        <f>VLOOKUP(VLOOKUP(YudisiumThp22131[[#This Row],[NIM]],DbsMunaqis[],6),TblJurusan[],2)</f>
        <v>#N/A</v>
      </c>
      <c r="E235" s="165" t="e">
        <f>VLOOKUP(VLOOKUP(YudisiumThp22131[[#This Row],[NIM]],DbsMunaqis[],7),TblProdi[],2)</f>
        <v>#N/A</v>
      </c>
      <c r="F235" s="166" t="e">
        <f>VLOOKUP(YudisiumThp22131[[#This Row],[NIM]],DbsMunaqis[#Data],14)</f>
        <v>#N/A</v>
      </c>
      <c r="G235" s="165" t="e">
        <f>VLOOKUP(YudisiumThp22131[[#This Row],[NIM]],DbsMunaqis[#Data],15)</f>
        <v>#N/A</v>
      </c>
      <c r="H235" s="174" t="e">
        <f>VLOOKUP(YudisiumThp22131[[#This Row],[NIM]],DbsMunaqis[#Data],17)</f>
        <v>#N/A</v>
      </c>
      <c r="I235" s="172">
        <v>41893</v>
      </c>
    </row>
    <row r="236" spans="1:9">
      <c r="A236" s="171">
        <v>227</v>
      </c>
      <c r="B236" s="164" t="s">
        <v>10854</v>
      </c>
      <c r="C236" s="165" t="e">
        <f>VLOOKUP(YudisiumThp22131[[#This Row],[NIM]],DbsMunaqis[#Data],5)</f>
        <v>#N/A</v>
      </c>
      <c r="D236" s="165" t="e">
        <f>VLOOKUP(VLOOKUP(YudisiumThp22131[[#This Row],[NIM]],DbsMunaqis[],6),TblJurusan[],2)</f>
        <v>#N/A</v>
      </c>
      <c r="E236" s="165" t="e">
        <f>VLOOKUP(VLOOKUP(YudisiumThp22131[[#This Row],[NIM]],DbsMunaqis[],7),TblProdi[],2)</f>
        <v>#N/A</v>
      </c>
      <c r="F236" s="166" t="e">
        <f>VLOOKUP(YudisiumThp22131[[#This Row],[NIM]],DbsMunaqis[#Data],14)</f>
        <v>#N/A</v>
      </c>
      <c r="G236" s="165" t="e">
        <f>VLOOKUP(YudisiumThp22131[[#This Row],[NIM]],DbsMunaqis[#Data],15)</f>
        <v>#N/A</v>
      </c>
      <c r="H236" s="174" t="e">
        <f>VLOOKUP(YudisiumThp22131[[#This Row],[NIM]],DbsMunaqis[#Data],17)</f>
        <v>#N/A</v>
      </c>
      <c r="I236" s="172">
        <v>42082</v>
      </c>
    </row>
    <row r="237" spans="1:9">
      <c r="A237" s="171">
        <v>228</v>
      </c>
      <c r="B237" s="164" t="s">
        <v>10182</v>
      </c>
      <c r="C237" s="165" t="e">
        <f>VLOOKUP(YudisiumThp22131[[#This Row],[NIM]],DbsMunaqis[#Data],5)</f>
        <v>#N/A</v>
      </c>
      <c r="D237" s="165" t="e">
        <f>VLOOKUP(VLOOKUP(YudisiumThp22131[[#This Row],[NIM]],DbsMunaqis[],6),TblJurusan[],2)</f>
        <v>#N/A</v>
      </c>
      <c r="E237" s="165" t="e">
        <f>VLOOKUP(VLOOKUP(YudisiumThp22131[[#This Row],[NIM]],DbsMunaqis[],7),TblProdi[],2)</f>
        <v>#N/A</v>
      </c>
      <c r="F237" s="166" t="e">
        <f>VLOOKUP(YudisiumThp22131[[#This Row],[NIM]],DbsMunaqis[#Data],14)</f>
        <v>#N/A</v>
      </c>
      <c r="G237" s="165" t="e">
        <f>VLOOKUP(YudisiumThp22131[[#This Row],[NIM]],DbsMunaqis[#Data],15)</f>
        <v>#N/A</v>
      </c>
      <c r="H237" s="174" t="e">
        <f>VLOOKUP(YudisiumThp22131[[#This Row],[NIM]],DbsMunaqis[#Data],17)</f>
        <v>#N/A</v>
      </c>
      <c r="I237" s="172">
        <v>42012</v>
      </c>
    </row>
    <row r="238" spans="1:9">
      <c r="A238" s="171">
        <v>229</v>
      </c>
      <c r="B238" s="164" t="s">
        <v>11178</v>
      </c>
      <c r="C238" s="165" t="e">
        <f>VLOOKUP(YudisiumThp22131[[#This Row],[NIM]],DbsMunaqis[#Data],5)</f>
        <v>#N/A</v>
      </c>
      <c r="D238" s="165" t="e">
        <f>VLOOKUP(VLOOKUP(YudisiumThp22131[[#This Row],[NIM]],DbsMunaqis[],6),TblJurusan[],2)</f>
        <v>#N/A</v>
      </c>
      <c r="E238" s="165" t="e">
        <f>VLOOKUP(VLOOKUP(YudisiumThp22131[[#This Row],[NIM]],DbsMunaqis[],7),TblProdi[],2)</f>
        <v>#N/A</v>
      </c>
      <c r="F238" s="166" t="e">
        <f>VLOOKUP(YudisiumThp22131[[#This Row],[NIM]],DbsMunaqis[#Data],14)</f>
        <v>#N/A</v>
      </c>
      <c r="G238" s="165" t="e">
        <f>VLOOKUP(YudisiumThp22131[[#This Row],[NIM]],DbsMunaqis[#Data],15)</f>
        <v>#N/A</v>
      </c>
      <c r="H238" s="174" t="e">
        <f>VLOOKUP(YudisiumThp22131[[#This Row],[NIM]],DbsMunaqis[#Data],17)</f>
        <v>#N/A</v>
      </c>
      <c r="I238" s="172">
        <v>42082</v>
      </c>
    </row>
    <row r="239" spans="1:9">
      <c r="A239" s="171">
        <v>230</v>
      </c>
      <c r="B239" s="164" t="s">
        <v>11203</v>
      </c>
      <c r="C239" s="165" t="e">
        <f>VLOOKUP(YudisiumThp22131[[#This Row],[NIM]],DbsMunaqis[#Data],5)</f>
        <v>#N/A</v>
      </c>
      <c r="D239" s="165" t="e">
        <f>VLOOKUP(VLOOKUP(YudisiumThp22131[[#This Row],[NIM]],DbsMunaqis[],6),TblJurusan[],2)</f>
        <v>#N/A</v>
      </c>
      <c r="E239" s="165" t="e">
        <f>VLOOKUP(VLOOKUP(YudisiumThp22131[[#This Row],[NIM]],DbsMunaqis[],7),TblProdi[],2)</f>
        <v>#N/A</v>
      </c>
      <c r="F239" s="166" t="e">
        <f>VLOOKUP(YudisiumThp22131[[#This Row],[NIM]],DbsMunaqis[#Data],14)</f>
        <v>#N/A</v>
      </c>
      <c r="G239" s="165" t="e">
        <f>VLOOKUP(YudisiumThp22131[[#This Row],[NIM]],DbsMunaqis[#Data],15)</f>
        <v>#N/A</v>
      </c>
      <c r="H239" s="174" t="e">
        <f>VLOOKUP(YudisiumThp22131[[#This Row],[NIM]],DbsMunaqis[#Data],17)</f>
        <v>#N/A</v>
      </c>
      <c r="I239" s="172">
        <v>42082</v>
      </c>
    </row>
    <row r="240" spans="1:9">
      <c r="A240" s="171">
        <v>231</v>
      </c>
      <c r="B240" s="164" t="s">
        <v>11213</v>
      </c>
      <c r="C240" s="165" t="e">
        <f>VLOOKUP(YudisiumThp22131[[#This Row],[NIM]],DbsMunaqis[#Data],5)</f>
        <v>#N/A</v>
      </c>
      <c r="D240" s="165" t="e">
        <f>VLOOKUP(VLOOKUP(YudisiumThp22131[[#This Row],[NIM]],DbsMunaqis[],6),TblJurusan[],2)</f>
        <v>#N/A</v>
      </c>
      <c r="E240" s="165" t="e">
        <f>VLOOKUP(VLOOKUP(YudisiumThp22131[[#This Row],[NIM]],DbsMunaqis[],7),TblProdi[],2)</f>
        <v>#N/A</v>
      </c>
      <c r="F240" s="166" t="e">
        <f>VLOOKUP(YudisiumThp22131[[#This Row],[NIM]],DbsMunaqis[#Data],14)</f>
        <v>#N/A</v>
      </c>
      <c r="G240" s="165" t="e">
        <f>VLOOKUP(YudisiumThp22131[[#This Row],[NIM]],DbsMunaqis[#Data],15)</f>
        <v>#N/A</v>
      </c>
      <c r="H240" s="174" t="e">
        <f>VLOOKUP(YudisiumThp22131[[#This Row],[NIM]],DbsMunaqis[#Data],17)</f>
        <v>#N/A</v>
      </c>
      <c r="I240" s="172">
        <v>42082</v>
      </c>
    </row>
    <row r="241" spans="1:9">
      <c r="A241" s="171">
        <v>232</v>
      </c>
      <c r="B241" s="164" t="s">
        <v>11221</v>
      </c>
      <c r="C241" s="165" t="e">
        <f>VLOOKUP(YudisiumThp22131[[#This Row],[NIM]],DbsMunaqis[#Data],5)</f>
        <v>#N/A</v>
      </c>
      <c r="D241" s="165" t="e">
        <f>VLOOKUP(VLOOKUP(YudisiumThp22131[[#This Row],[NIM]],DbsMunaqis[],6),TblJurusan[],2)</f>
        <v>#N/A</v>
      </c>
      <c r="E241" s="165" t="e">
        <f>VLOOKUP(VLOOKUP(YudisiumThp22131[[#This Row],[NIM]],DbsMunaqis[],7),TblProdi[],2)</f>
        <v>#N/A</v>
      </c>
      <c r="F241" s="166" t="e">
        <f>VLOOKUP(YudisiumThp22131[[#This Row],[NIM]],DbsMunaqis[#Data],14)</f>
        <v>#N/A</v>
      </c>
      <c r="G241" s="165" t="e">
        <f>VLOOKUP(YudisiumThp22131[[#This Row],[NIM]],DbsMunaqis[#Data],15)</f>
        <v>#N/A</v>
      </c>
      <c r="H241" s="174" t="e">
        <f>VLOOKUP(YudisiumThp22131[[#This Row],[NIM]],DbsMunaqis[#Data],17)</f>
        <v>#N/A</v>
      </c>
      <c r="I241" s="172">
        <v>42082</v>
      </c>
    </row>
    <row r="242" spans="1:9">
      <c r="A242" s="171">
        <v>233</v>
      </c>
      <c r="B242" s="164" t="s">
        <v>11232</v>
      </c>
      <c r="C242" s="165" t="e">
        <f>VLOOKUP(YudisiumThp22131[[#This Row],[NIM]],DbsMunaqis[#Data],5)</f>
        <v>#N/A</v>
      </c>
      <c r="D242" s="165" t="e">
        <f>VLOOKUP(VLOOKUP(YudisiumThp22131[[#This Row],[NIM]],DbsMunaqis[],6),TblJurusan[],2)</f>
        <v>#N/A</v>
      </c>
      <c r="E242" s="165" t="e">
        <f>VLOOKUP(VLOOKUP(YudisiumThp22131[[#This Row],[NIM]],DbsMunaqis[],7),TblProdi[],2)</f>
        <v>#N/A</v>
      </c>
      <c r="F242" s="166" t="e">
        <f>VLOOKUP(YudisiumThp22131[[#This Row],[NIM]],DbsMunaqis[#Data],14)</f>
        <v>#N/A</v>
      </c>
      <c r="G242" s="165" t="e">
        <f>VLOOKUP(YudisiumThp22131[[#This Row],[NIM]],DbsMunaqis[#Data],15)</f>
        <v>#N/A</v>
      </c>
      <c r="H242" s="174" t="e">
        <f>VLOOKUP(YudisiumThp22131[[#This Row],[NIM]],DbsMunaqis[#Data],17)</f>
        <v>#N/A</v>
      </c>
      <c r="I242" s="172">
        <v>42082</v>
      </c>
    </row>
    <row r="243" spans="1:9">
      <c r="A243" s="171">
        <v>234</v>
      </c>
      <c r="B243" s="164" t="s">
        <v>11236</v>
      </c>
      <c r="C243" s="165" t="e">
        <f>VLOOKUP(YudisiumThp22131[[#This Row],[NIM]],DbsMunaqis[#Data],5)</f>
        <v>#N/A</v>
      </c>
      <c r="D243" s="165" t="e">
        <f>VLOOKUP(VLOOKUP(YudisiumThp22131[[#This Row],[NIM]],DbsMunaqis[],6),TblJurusan[],2)</f>
        <v>#N/A</v>
      </c>
      <c r="E243" s="165" t="e">
        <f>VLOOKUP(VLOOKUP(YudisiumThp22131[[#This Row],[NIM]],DbsMunaqis[],7),TblProdi[],2)</f>
        <v>#N/A</v>
      </c>
      <c r="F243" s="166" t="e">
        <f>VLOOKUP(YudisiumThp22131[[#This Row],[NIM]],DbsMunaqis[#Data],14)</f>
        <v>#N/A</v>
      </c>
      <c r="G243" s="165" t="e">
        <f>VLOOKUP(YudisiumThp22131[[#This Row],[NIM]],DbsMunaqis[#Data],15)</f>
        <v>#N/A</v>
      </c>
      <c r="H243" s="174" t="e">
        <f>VLOOKUP(YudisiumThp22131[[#This Row],[NIM]],DbsMunaqis[#Data],17)</f>
        <v>#N/A</v>
      </c>
      <c r="I243" s="172">
        <v>42082</v>
      </c>
    </row>
    <row r="244" spans="1:9">
      <c r="A244" s="171">
        <v>235</v>
      </c>
      <c r="B244" s="164" t="s">
        <v>11238</v>
      </c>
      <c r="C244" s="165" t="e">
        <f>VLOOKUP(YudisiumThp22131[[#This Row],[NIM]],DbsMunaqis[#Data],5)</f>
        <v>#N/A</v>
      </c>
      <c r="D244" s="165" t="e">
        <f>VLOOKUP(VLOOKUP(YudisiumThp22131[[#This Row],[NIM]],DbsMunaqis[],6),TblJurusan[],2)</f>
        <v>#N/A</v>
      </c>
      <c r="E244" s="165" t="e">
        <f>VLOOKUP(VLOOKUP(YudisiumThp22131[[#This Row],[NIM]],DbsMunaqis[],7),TblProdi[],2)</f>
        <v>#N/A</v>
      </c>
      <c r="F244" s="166" t="e">
        <f>VLOOKUP(YudisiumThp22131[[#This Row],[NIM]],DbsMunaqis[#Data],14)</f>
        <v>#N/A</v>
      </c>
      <c r="G244" s="165" t="e">
        <f>VLOOKUP(YudisiumThp22131[[#This Row],[NIM]],DbsMunaqis[#Data],15)</f>
        <v>#N/A</v>
      </c>
      <c r="H244" s="174" t="e">
        <f>VLOOKUP(YudisiumThp22131[[#This Row],[NIM]],DbsMunaqis[#Data],17)</f>
        <v>#N/A</v>
      </c>
      <c r="I244" s="172">
        <v>42082</v>
      </c>
    </row>
    <row r="245" spans="1:9">
      <c r="A245" s="171">
        <v>236</v>
      </c>
      <c r="B245" s="164" t="s">
        <v>11255</v>
      </c>
      <c r="C245" s="165" t="e">
        <f>VLOOKUP(YudisiumThp22131[[#This Row],[NIM]],DbsMunaqis[#Data],5)</f>
        <v>#N/A</v>
      </c>
      <c r="D245" s="165" t="e">
        <f>VLOOKUP(VLOOKUP(YudisiumThp22131[[#This Row],[NIM]],DbsMunaqis[],6),TblJurusan[],2)</f>
        <v>#N/A</v>
      </c>
      <c r="E245" s="165" t="e">
        <f>VLOOKUP(VLOOKUP(YudisiumThp22131[[#This Row],[NIM]],DbsMunaqis[],7),TblProdi[],2)</f>
        <v>#N/A</v>
      </c>
      <c r="F245" s="166" t="e">
        <f>VLOOKUP(YudisiumThp22131[[#This Row],[NIM]],DbsMunaqis[#Data],14)</f>
        <v>#N/A</v>
      </c>
      <c r="G245" s="165" t="e">
        <f>VLOOKUP(YudisiumThp22131[[#This Row],[NIM]],DbsMunaqis[#Data],15)</f>
        <v>#N/A</v>
      </c>
      <c r="H245" s="174" t="e">
        <f>VLOOKUP(YudisiumThp22131[[#This Row],[NIM]],DbsMunaqis[#Data],17)</f>
        <v>#N/A</v>
      </c>
      <c r="I245" s="172">
        <v>42082</v>
      </c>
    </row>
    <row r="246" spans="1:9">
      <c r="A246" s="171">
        <v>237</v>
      </c>
      <c r="B246" s="164" t="s">
        <v>11259</v>
      </c>
      <c r="C246" s="165" t="e">
        <f>VLOOKUP(YudisiumThp22131[[#This Row],[NIM]],DbsMunaqis[#Data],5)</f>
        <v>#N/A</v>
      </c>
      <c r="D246" s="165" t="e">
        <f>VLOOKUP(VLOOKUP(YudisiumThp22131[[#This Row],[NIM]],DbsMunaqis[],6),TblJurusan[],2)</f>
        <v>#N/A</v>
      </c>
      <c r="E246" s="165" t="e">
        <f>VLOOKUP(VLOOKUP(YudisiumThp22131[[#This Row],[NIM]],DbsMunaqis[],7),TblProdi[],2)</f>
        <v>#N/A</v>
      </c>
      <c r="F246" s="166" t="e">
        <f>VLOOKUP(YudisiumThp22131[[#This Row],[NIM]],DbsMunaqis[#Data],14)</f>
        <v>#N/A</v>
      </c>
      <c r="G246" s="165" t="e">
        <f>VLOOKUP(YudisiumThp22131[[#This Row],[NIM]],DbsMunaqis[#Data],15)</f>
        <v>#N/A</v>
      </c>
      <c r="H246" s="174" t="e">
        <f>VLOOKUP(YudisiumThp22131[[#This Row],[NIM]],DbsMunaqis[#Data],17)</f>
        <v>#N/A</v>
      </c>
      <c r="I246" s="172">
        <v>42082</v>
      </c>
    </row>
    <row r="247" spans="1:9">
      <c r="A247" s="171">
        <v>238</v>
      </c>
      <c r="B247" s="164" t="s">
        <v>11268</v>
      </c>
      <c r="C247" s="165" t="e">
        <f>VLOOKUP(YudisiumThp22131[[#This Row],[NIM]],DbsMunaqis[#Data],5)</f>
        <v>#N/A</v>
      </c>
      <c r="D247" s="165" t="e">
        <f>VLOOKUP(VLOOKUP(YudisiumThp22131[[#This Row],[NIM]],DbsMunaqis[],6),TblJurusan[],2)</f>
        <v>#N/A</v>
      </c>
      <c r="E247" s="165" t="e">
        <f>VLOOKUP(VLOOKUP(YudisiumThp22131[[#This Row],[NIM]],DbsMunaqis[],7),TblProdi[],2)</f>
        <v>#N/A</v>
      </c>
      <c r="F247" s="166" t="e">
        <f>VLOOKUP(YudisiumThp22131[[#This Row],[NIM]],DbsMunaqis[#Data],14)</f>
        <v>#N/A</v>
      </c>
      <c r="G247" s="165" t="e">
        <f>VLOOKUP(YudisiumThp22131[[#This Row],[NIM]],DbsMunaqis[#Data],15)</f>
        <v>#N/A</v>
      </c>
      <c r="H247" s="174" t="e">
        <f>VLOOKUP(YudisiumThp22131[[#This Row],[NIM]],DbsMunaqis[#Data],17)</f>
        <v>#N/A</v>
      </c>
      <c r="I247" s="172">
        <v>42082</v>
      </c>
    </row>
    <row r="248" spans="1:9">
      <c r="A248" s="171">
        <v>239</v>
      </c>
      <c r="B248" s="164" t="s">
        <v>11273</v>
      </c>
      <c r="C248" s="165" t="e">
        <f>VLOOKUP(YudisiumThp22131[[#This Row],[NIM]],DbsMunaqis[#Data],5)</f>
        <v>#N/A</v>
      </c>
      <c r="D248" s="165" t="e">
        <f>VLOOKUP(VLOOKUP(YudisiumThp22131[[#This Row],[NIM]],DbsMunaqis[],6),TblJurusan[],2)</f>
        <v>#N/A</v>
      </c>
      <c r="E248" s="165" t="e">
        <f>VLOOKUP(VLOOKUP(YudisiumThp22131[[#This Row],[NIM]],DbsMunaqis[],7),TblProdi[],2)</f>
        <v>#N/A</v>
      </c>
      <c r="F248" s="166" t="e">
        <f>VLOOKUP(YudisiumThp22131[[#This Row],[NIM]],DbsMunaqis[#Data],14)</f>
        <v>#N/A</v>
      </c>
      <c r="G248" s="165" t="e">
        <f>VLOOKUP(YudisiumThp22131[[#This Row],[NIM]],DbsMunaqis[#Data],15)</f>
        <v>#N/A</v>
      </c>
      <c r="H248" s="174" t="e">
        <f>VLOOKUP(YudisiumThp22131[[#This Row],[NIM]],DbsMunaqis[#Data],17)</f>
        <v>#N/A</v>
      </c>
      <c r="I248" s="172">
        <v>42082</v>
      </c>
    </row>
    <row r="249" spans="1:9">
      <c r="A249" s="171">
        <v>240</v>
      </c>
      <c r="B249" s="164" t="s">
        <v>11327</v>
      </c>
      <c r="C249" s="165" t="e">
        <f>VLOOKUP(YudisiumThp22131[[#This Row],[NIM]],DbsMunaqis[#Data],5)</f>
        <v>#N/A</v>
      </c>
      <c r="D249" s="165" t="e">
        <f>VLOOKUP(VLOOKUP(YudisiumThp22131[[#This Row],[NIM]],DbsMunaqis[],6),TblJurusan[],2)</f>
        <v>#N/A</v>
      </c>
      <c r="E249" s="165" t="e">
        <f>VLOOKUP(VLOOKUP(YudisiumThp22131[[#This Row],[NIM]],DbsMunaqis[],7),TblProdi[],2)</f>
        <v>#N/A</v>
      </c>
      <c r="F249" s="166" t="e">
        <f>VLOOKUP(YudisiumThp22131[[#This Row],[NIM]],DbsMunaqis[#Data],14)</f>
        <v>#N/A</v>
      </c>
      <c r="G249" s="165" t="e">
        <f>VLOOKUP(YudisiumThp22131[[#This Row],[NIM]],DbsMunaqis[#Data],15)</f>
        <v>#N/A</v>
      </c>
      <c r="H249" s="174" t="e">
        <f>VLOOKUP(YudisiumThp22131[[#This Row],[NIM]],DbsMunaqis[#Data],17)</f>
        <v>#N/A</v>
      </c>
      <c r="I249" s="172">
        <v>42082</v>
      </c>
    </row>
    <row r="250" spans="1:9">
      <c r="A250" s="171">
        <v>241</v>
      </c>
      <c r="B250" s="164" t="s">
        <v>11335</v>
      </c>
      <c r="C250" s="165" t="e">
        <f>VLOOKUP(YudisiumThp22131[[#This Row],[NIM]],DbsMunaqis[#Data],5)</f>
        <v>#N/A</v>
      </c>
      <c r="D250" s="165" t="e">
        <f>VLOOKUP(VLOOKUP(YudisiumThp22131[[#This Row],[NIM]],DbsMunaqis[],6),TblJurusan[],2)</f>
        <v>#N/A</v>
      </c>
      <c r="E250" s="165" t="e">
        <f>VLOOKUP(VLOOKUP(YudisiumThp22131[[#This Row],[NIM]],DbsMunaqis[],7),TblProdi[],2)</f>
        <v>#N/A</v>
      </c>
      <c r="F250" s="166" t="e">
        <f>VLOOKUP(YudisiumThp22131[[#This Row],[NIM]],DbsMunaqis[#Data],14)</f>
        <v>#N/A</v>
      </c>
      <c r="G250" s="165" t="e">
        <f>VLOOKUP(YudisiumThp22131[[#This Row],[NIM]],DbsMunaqis[#Data],15)</f>
        <v>#N/A</v>
      </c>
      <c r="H250" s="174" t="e">
        <f>VLOOKUP(YudisiumThp22131[[#This Row],[NIM]],DbsMunaqis[#Data],17)</f>
        <v>#N/A</v>
      </c>
      <c r="I250" s="172">
        <v>42082</v>
      </c>
    </row>
    <row r="251" spans="1:9">
      <c r="A251" s="171">
        <v>242</v>
      </c>
      <c r="B251" s="164" t="s">
        <v>11342</v>
      </c>
      <c r="C251" s="165" t="e">
        <f>VLOOKUP(YudisiumThp22131[[#This Row],[NIM]],DbsMunaqis[#Data],5)</f>
        <v>#N/A</v>
      </c>
      <c r="D251" s="165" t="e">
        <f>VLOOKUP(VLOOKUP(YudisiumThp22131[[#This Row],[NIM]],DbsMunaqis[],6),TblJurusan[],2)</f>
        <v>#N/A</v>
      </c>
      <c r="E251" s="165" t="e">
        <f>VLOOKUP(VLOOKUP(YudisiumThp22131[[#This Row],[NIM]],DbsMunaqis[],7),TblProdi[],2)</f>
        <v>#N/A</v>
      </c>
      <c r="F251" s="166" t="e">
        <f>VLOOKUP(YudisiumThp22131[[#This Row],[NIM]],DbsMunaqis[#Data],14)</f>
        <v>#N/A</v>
      </c>
      <c r="G251" s="165" t="e">
        <f>VLOOKUP(YudisiumThp22131[[#This Row],[NIM]],DbsMunaqis[#Data],15)</f>
        <v>#N/A</v>
      </c>
      <c r="H251" s="174" t="e">
        <f>VLOOKUP(YudisiumThp22131[[#This Row],[NIM]],DbsMunaqis[#Data],17)</f>
        <v>#N/A</v>
      </c>
      <c r="I251" s="172">
        <v>42082</v>
      </c>
    </row>
    <row r="252" spans="1:9" ht="14.4">
      <c r="A252"/>
      <c r="B252"/>
      <c r="C252"/>
      <c r="D252"/>
      <c r="E252"/>
      <c r="F252"/>
      <c r="G252"/>
      <c r="H252"/>
      <c r="I252"/>
    </row>
    <row r="253" spans="1:9" ht="14.4">
      <c r="A253"/>
      <c r="B253"/>
      <c r="C253"/>
      <c r="D253"/>
      <c r="E253"/>
      <c r="F253"/>
      <c r="G253"/>
      <c r="H253"/>
      <c r="I253"/>
    </row>
  </sheetData>
  <mergeCells count="4">
    <mergeCell ref="A2:I2"/>
    <mergeCell ref="A3:I3"/>
    <mergeCell ref="A4:I4"/>
    <mergeCell ref="A5:I5"/>
  </mergeCells>
  <pageMargins left="1.5748031496062993" right="0.70866141732283472" top="0.74803149606299213" bottom="0.74803149606299213" header="0.35433070866141736" footer="0.31496062992125984"/>
  <pageSetup paperSize="9" scale="76" orientation="portrait" horizontalDpi="4294967293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H55"/>
  <sheetViews>
    <sheetView view="pageBreakPreview" zoomScale="103" zoomScaleNormal="100" zoomScaleSheetLayoutView="103" workbookViewId="0">
      <selection activeCell="K10" sqref="K10"/>
    </sheetView>
  </sheetViews>
  <sheetFormatPr defaultColWidth="9.21875" defaultRowHeight="13.8"/>
  <cols>
    <col min="1" max="1" width="4.5546875" style="40" customWidth="1"/>
    <col min="2" max="2" width="10.77734375" style="40" bestFit="1" customWidth="1"/>
    <col min="3" max="3" width="22.21875" style="78" customWidth="1"/>
    <col min="4" max="4" width="12" style="42" customWidth="1"/>
    <col min="5" max="5" width="14.21875" style="92" customWidth="1"/>
    <col min="6" max="6" width="5.77734375" style="40" customWidth="1"/>
    <col min="7" max="7" width="19.21875" style="40" customWidth="1"/>
    <col min="8" max="8" width="13.21875" style="92" customWidth="1"/>
    <col min="9" max="16384" width="9.21875" style="40"/>
  </cols>
  <sheetData>
    <row r="1" spans="1:8">
      <c r="B1" s="41"/>
      <c r="F1" s="43"/>
      <c r="G1" s="43"/>
    </row>
    <row r="2" spans="1:8">
      <c r="A2" s="358" t="s">
        <v>15138</v>
      </c>
      <c r="B2" s="358"/>
      <c r="C2" s="358"/>
      <c r="D2" s="358"/>
      <c r="E2" s="358"/>
      <c r="F2" s="358"/>
      <c r="G2" s="358"/>
      <c r="H2" s="358"/>
    </row>
    <row r="3" spans="1:8">
      <c r="A3" s="358" t="s">
        <v>15139</v>
      </c>
      <c r="B3" s="358"/>
      <c r="C3" s="358"/>
      <c r="D3" s="358"/>
      <c r="E3" s="358"/>
      <c r="F3" s="358"/>
      <c r="G3" s="358"/>
      <c r="H3" s="358"/>
    </row>
    <row r="4" spans="1:8" ht="6" customHeight="1">
      <c r="A4" s="344"/>
      <c r="B4" s="344"/>
      <c r="C4" s="344"/>
      <c r="D4" s="344"/>
      <c r="E4" s="344"/>
      <c r="F4" s="344"/>
      <c r="G4" s="344"/>
      <c r="H4" s="344"/>
    </row>
    <row r="5" spans="1:8">
      <c r="A5" s="357" t="s">
        <v>15140</v>
      </c>
      <c r="B5" s="357"/>
      <c r="C5" s="357"/>
      <c r="D5" s="357"/>
      <c r="E5" s="357"/>
      <c r="F5" s="357"/>
      <c r="G5" s="357"/>
      <c r="H5" s="357"/>
    </row>
    <row r="6" spans="1:8">
      <c r="A6" s="359" t="s">
        <v>15141</v>
      </c>
      <c r="B6" s="359"/>
      <c r="C6" s="359"/>
      <c r="D6" s="359"/>
      <c r="E6" s="359"/>
      <c r="F6" s="359"/>
      <c r="G6" s="359"/>
      <c r="H6" s="359"/>
    </row>
    <row r="7" spans="1:8" ht="15" customHeight="1">
      <c r="A7" s="48" t="s">
        <v>9756</v>
      </c>
      <c r="B7" s="48"/>
      <c r="C7" s="80"/>
      <c r="D7" s="49"/>
      <c r="F7" s="137"/>
      <c r="G7" s="137"/>
      <c r="H7" s="137" t="s">
        <v>16017</v>
      </c>
    </row>
    <row r="8" spans="1:8" ht="6.75" customHeight="1">
      <c r="A8" s="28"/>
      <c r="B8" s="27"/>
      <c r="C8" s="79"/>
      <c r="D8" s="46"/>
      <c r="E8" s="138"/>
      <c r="F8" s="47"/>
      <c r="G8" s="47"/>
      <c r="H8" s="138"/>
    </row>
    <row r="9" spans="1:8" ht="34.5" customHeight="1" thickBot="1">
      <c r="A9" s="50" t="s">
        <v>0</v>
      </c>
      <c r="B9" s="51" t="s">
        <v>9553</v>
      </c>
      <c r="C9" s="81" t="s">
        <v>9651</v>
      </c>
      <c r="D9" s="52" t="s">
        <v>9757</v>
      </c>
      <c r="E9" s="81" t="s">
        <v>9758</v>
      </c>
      <c r="F9" s="52" t="s">
        <v>9559</v>
      </c>
      <c r="G9" s="69" t="s">
        <v>9759</v>
      </c>
      <c r="H9" s="139" t="s">
        <v>16016</v>
      </c>
    </row>
    <row r="10" spans="1:8" ht="42.75" customHeight="1" thickTop="1">
      <c r="A10" s="53">
        <v>1</v>
      </c>
      <c r="B10" s="86" t="s">
        <v>14211</v>
      </c>
      <c r="C10" s="54" t="e">
        <f>VLOOKUP(YudisiumThp221[[#This Row],[NIM]],DbsMunaqis[#Data],5)</f>
        <v>#N/A</v>
      </c>
      <c r="D10" s="59" t="e">
        <f>VLOOKUP(VLOOKUP(YudisiumThp221[[#This Row],[NIM]],DbsMunaqis[],6),TblJurusan[],2)</f>
        <v>#N/A</v>
      </c>
      <c r="E10" s="54" t="e">
        <f>VLOOKUP(VLOOKUP(YudisiumThp221[[#This Row],[NIM]],DbsMunaqis[],7),TblProdi[],2)</f>
        <v>#N/A</v>
      </c>
      <c r="F10" s="56" t="e">
        <f>VLOOKUP(YudisiumThp221[[#This Row],[NIM]],DbsMunaqis[#Data],14)</f>
        <v>#N/A</v>
      </c>
      <c r="G10" s="286" t="e">
        <f>VLOOKUP(YudisiumThp221[[#This Row],[NIM]],DbsMunaqis[#Data],15)</f>
        <v>#N/A</v>
      </c>
      <c r="H10" s="140"/>
    </row>
    <row r="11" spans="1:8" ht="30" customHeight="1">
      <c r="A11" s="58">
        <v>2</v>
      </c>
      <c r="B11" s="86"/>
      <c r="C11" s="59" t="e">
        <f>VLOOKUP(YudisiumThp221[[#This Row],[NIM]],DbsMunaqis[#Data],5)</f>
        <v>#N/A</v>
      </c>
      <c r="D11" s="59" t="e">
        <f>VLOOKUP(VLOOKUP(YudisiumThp221[[#This Row],[NIM]],DbsMunaqis[],6),TblJurusan[],2)</f>
        <v>#N/A</v>
      </c>
      <c r="E11" s="59" t="e">
        <f>VLOOKUP(VLOOKUP(YudisiumThp221[[#This Row],[NIM]],DbsMunaqis[],7),TblProdi[],2)</f>
        <v>#N/A</v>
      </c>
      <c r="F11" s="60" t="e">
        <f>VLOOKUP(YudisiumThp221[[#This Row],[NIM]],DbsMunaqis[#Data],14)</f>
        <v>#N/A</v>
      </c>
      <c r="G11" s="287" t="e">
        <f>VLOOKUP(YudisiumThp221[[#This Row],[NIM]],DbsMunaqis[#Data],15)</f>
        <v>#N/A</v>
      </c>
      <c r="H11" s="95"/>
    </row>
    <row r="12" spans="1:8" ht="30" customHeight="1">
      <c r="A12" s="62">
        <v>3</v>
      </c>
      <c r="B12" s="86"/>
      <c r="C12" s="59" t="e">
        <f>VLOOKUP(YudisiumThp221[[#This Row],[NIM]],DbsMunaqis[#Data],5)</f>
        <v>#N/A</v>
      </c>
      <c r="D12" s="59" t="e">
        <f>VLOOKUP(VLOOKUP(YudisiumThp221[[#This Row],[NIM]],DbsMunaqis[],6),TblJurusan[],2)</f>
        <v>#N/A</v>
      </c>
      <c r="E12" s="59" t="e">
        <f>VLOOKUP(VLOOKUP(YudisiumThp221[[#This Row],[NIM]],DbsMunaqis[],7),TblProdi[],2)</f>
        <v>#N/A</v>
      </c>
      <c r="F12" s="60" t="e">
        <f>VLOOKUP(YudisiumThp221[[#This Row],[NIM]],DbsMunaqis[#Data],14)</f>
        <v>#N/A</v>
      </c>
      <c r="G12" s="287" t="e">
        <f>VLOOKUP(YudisiumThp221[[#This Row],[NIM]],DbsMunaqis[#Data],15)</f>
        <v>#N/A</v>
      </c>
      <c r="H12" s="95"/>
    </row>
    <row r="13" spans="1:8" ht="30" customHeight="1">
      <c r="A13" s="58">
        <v>4</v>
      </c>
      <c r="B13" s="86"/>
      <c r="C13" s="59" t="e">
        <f>VLOOKUP(YudisiumThp221[[#This Row],[NIM]],DbsMunaqis[#Data],5)</f>
        <v>#N/A</v>
      </c>
      <c r="D13" s="59" t="e">
        <f>VLOOKUP(VLOOKUP(YudisiumThp221[[#This Row],[NIM]],DbsMunaqis[],6),TblJurusan[],2)</f>
        <v>#N/A</v>
      </c>
      <c r="E13" s="59" t="e">
        <f>VLOOKUP(VLOOKUP(YudisiumThp221[[#This Row],[NIM]],DbsMunaqis[],7),TblProdi[],2)</f>
        <v>#N/A</v>
      </c>
      <c r="F13" s="60" t="e">
        <f>VLOOKUP(YudisiumThp221[[#This Row],[NIM]],DbsMunaqis[#Data],14)</f>
        <v>#N/A</v>
      </c>
      <c r="G13" s="287" t="e">
        <f>VLOOKUP(YudisiumThp221[[#This Row],[NIM]],DbsMunaqis[#Data],15)</f>
        <v>#N/A</v>
      </c>
      <c r="H13" s="95"/>
    </row>
    <row r="14" spans="1:8" ht="30" customHeight="1">
      <c r="A14" s="62">
        <v>5</v>
      </c>
      <c r="B14" s="86"/>
      <c r="C14" s="59" t="e">
        <f>VLOOKUP(YudisiumThp221[[#This Row],[NIM]],DbsMunaqis[#Data],5)</f>
        <v>#N/A</v>
      </c>
      <c r="D14" s="59" t="e">
        <f>VLOOKUP(VLOOKUP(YudisiumThp221[[#This Row],[NIM]],DbsMunaqis[],6),TblJurusan[],2)</f>
        <v>#N/A</v>
      </c>
      <c r="E14" s="59" t="e">
        <f>VLOOKUP(VLOOKUP(YudisiumThp221[[#This Row],[NIM]],DbsMunaqis[],7),TblProdi[],2)</f>
        <v>#N/A</v>
      </c>
      <c r="F14" s="60" t="e">
        <f>VLOOKUP(YudisiumThp221[[#This Row],[NIM]],DbsMunaqis[#Data],14)</f>
        <v>#N/A</v>
      </c>
      <c r="G14" s="287" t="e">
        <f>VLOOKUP(YudisiumThp221[[#This Row],[NIM]],DbsMunaqis[#Data],15)</f>
        <v>#N/A</v>
      </c>
      <c r="H14" s="95"/>
    </row>
    <row r="15" spans="1:8" ht="30" customHeight="1">
      <c r="A15" s="58">
        <v>6</v>
      </c>
      <c r="B15" s="41"/>
      <c r="C15" s="59" t="e">
        <f>VLOOKUP(YudisiumThp221[[#This Row],[NIM]],DbsMunaqis[#Data],5)</f>
        <v>#N/A</v>
      </c>
      <c r="D15" s="59" t="e">
        <f>VLOOKUP(VLOOKUP(YudisiumThp221[[#This Row],[NIM]],DbsMunaqis[],6),TblJurusan[],2)</f>
        <v>#N/A</v>
      </c>
      <c r="E15" s="59" t="e">
        <f>VLOOKUP(VLOOKUP(YudisiumThp221[[#This Row],[NIM]],DbsMunaqis[],7),TblProdi[],2)</f>
        <v>#N/A</v>
      </c>
      <c r="F15" s="60" t="e">
        <f>VLOOKUP(YudisiumThp221[[#This Row],[NIM]],DbsMunaqis[#Data],14)</f>
        <v>#N/A</v>
      </c>
      <c r="G15" s="287" t="e">
        <f>VLOOKUP(YudisiumThp221[[#This Row],[NIM]],DbsMunaqis[#Data],15)</f>
        <v>#N/A</v>
      </c>
      <c r="H15" s="95"/>
    </row>
    <row r="16" spans="1:8" ht="30" customHeight="1">
      <c r="A16" s="62">
        <v>7</v>
      </c>
      <c r="B16" s="63"/>
      <c r="C16" s="64" t="e">
        <f>VLOOKUP(YudisiumThp221[[#This Row],[NIM]],DbsMunaqis[#Data],5)</f>
        <v>#N/A</v>
      </c>
      <c r="D16" s="59" t="e">
        <f>VLOOKUP(VLOOKUP(YudisiumThp221[[#This Row],[NIM]],DbsMunaqis[],6),TblJurusan[],2)</f>
        <v>#N/A</v>
      </c>
      <c r="E16" s="59" t="e">
        <f>VLOOKUP(VLOOKUP(YudisiumThp221[[#This Row],[NIM]],DbsMunaqis[],7),TblProdi[],2)</f>
        <v>#N/A</v>
      </c>
      <c r="F16" s="60" t="e">
        <f>VLOOKUP(YudisiumThp221[[#This Row],[NIM]],DbsMunaqis[#Data],14)</f>
        <v>#N/A</v>
      </c>
      <c r="G16" s="287" t="e">
        <f>VLOOKUP(YudisiumThp221[[#This Row],[NIM]],DbsMunaqis[#Data],15)</f>
        <v>#N/A</v>
      </c>
      <c r="H16" s="95"/>
    </row>
    <row r="17" spans="1:8" ht="30" customHeight="1">
      <c r="A17" s="58">
        <v>8</v>
      </c>
      <c r="B17" s="63"/>
      <c r="C17" s="64" t="e">
        <f>VLOOKUP(YudisiumThp221[[#This Row],[NIM]],DbsMunaqis[#Data],5)</f>
        <v>#N/A</v>
      </c>
      <c r="D17" s="59" t="e">
        <f>VLOOKUP(VLOOKUP(YudisiumThp221[[#This Row],[NIM]],DbsMunaqis[],6),TblJurusan[],2)</f>
        <v>#N/A</v>
      </c>
      <c r="E17" s="59" t="e">
        <f>VLOOKUP(VLOOKUP(YudisiumThp221[[#This Row],[NIM]],DbsMunaqis[],7),TblProdi[],2)</f>
        <v>#N/A</v>
      </c>
      <c r="F17" s="60" t="e">
        <f>VLOOKUP(YudisiumThp221[[#This Row],[NIM]],DbsMunaqis[#Data],14)</f>
        <v>#N/A</v>
      </c>
      <c r="G17" s="287" t="e">
        <f>VLOOKUP(YudisiumThp221[[#This Row],[NIM]],DbsMunaqis[#Data],15)</f>
        <v>#N/A</v>
      </c>
      <c r="H17" s="95"/>
    </row>
    <row r="18" spans="1:8" ht="30" customHeight="1">
      <c r="A18" s="62">
        <v>9</v>
      </c>
      <c r="B18" s="63"/>
      <c r="C18" s="64" t="e">
        <f>VLOOKUP(YudisiumThp221[[#This Row],[NIM]],DbsMunaqis[#Data],5)</f>
        <v>#N/A</v>
      </c>
      <c r="D18" s="59" t="e">
        <f>VLOOKUP(VLOOKUP(YudisiumThp221[[#This Row],[NIM]],DbsMunaqis[],6),TblJurusan[],2)</f>
        <v>#N/A</v>
      </c>
      <c r="E18" s="59" t="e">
        <f>VLOOKUP(VLOOKUP(YudisiumThp221[[#This Row],[NIM]],DbsMunaqis[],7),TblProdi[],2)</f>
        <v>#N/A</v>
      </c>
      <c r="F18" s="60" t="e">
        <f>VLOOKUP(YudisiumThp221[[#This Row],[NIM]],DbsMunaqis[#Data],14)</f>
        <v>#N/A</v>
      </c>
      <c r="G18" s="287" t="e">
        <f>VLOOKUP(YudisiumThp221[[#This Row],[NIM]],DbsMunaqis[#Data],15)</f>
        <v>#N/A</v>
      </c>
      <c r="H18" s="95"/>
    </row>
    <row r="19" spans="1:8" ht="30" customHeight="1">
      <c r="A19" s="58">
        <v>10</v>
      </c>
      <c r="B19" s="63"/>
      <c r="C19" s="64" t="e">
        <f>VLOOKUP(YudisiumThp221[[#This Row],[NIM]],DbsMunaqis[#Data],5)</f>
        <v>#N/A</v>
      </c>
      <c r="D19" s="59" t="e">
        <f>VLOOKUP(VLOOKUP(YudisiumThp221[[#This Row],[NIM]],DbsMunaqis[],6),TblJurusan[],2)</f>
        <v>#N/A</v>
      </c>
      <c r="E19" s="59" t="e">
        <f>VLOOKUP(VLOOKUP(YudisiumThp221[[#This Row],[NIM]],DbsMunaqis[],7),TblProdi[],2)</f>
        <v>#N/A</v>
      </c>
      <c r="F19" s="60" t="e">
        <f>VLOOKUP(YudisiumThp221[[#This Row],[NIM]],DbsMunaqis[#Data],14)</f>
        <v>#N/A</v>
      </c>
      <c r="G19" s="287" t="e">
        <f>VLOOKUP(YudisiumThp221[[#This Row],[NIM]],DbsMunaqis[#Data],15)</f>
        <v>#N/A</v>
      </c>
      <c r="H19" s="95"/>
    </row>
    <row r="20" spans="1:8" ht="30" customHeight="1">
      <c r="A20" s="62">
        <v>11</v>
      </c>
      <c r="B20" s="63"/>
      <c r="C20" s="64" t="e">
        <f>VLOOKUP(YudisiumThp221[[#This Row],[NIM]],DbsMunaqis[#Data],5)</f>
        <v>#N/A</v>
      </c>
      <c r="D20" s="59" t="e">
        <f>VLOOKUP(VLOOKUP(YudisiumThp221[[#This Row],[NIM]],DbsMunaqis[],6),TblJurusan[],2)</f>
        <v>#N/A</v>
      </c>
      <c r="E20" s="59" t="e">
        <f>VLOOKUP(VLOOKUP(YudisiumThp221[[#This Row],[NIM]],DbsMunaqis[],7),TblProdi[],2)</f>
        <v>#N/A</v>
      </c>
      <c r="F20" s="60" t="e">
        <f>VLOOKUP(YudisiumThp221[[#This Row],[NIM]],DbsMunaqis[#Data],14)</f>
        <v>#N/A</v>
      </c>
      <c r="G20" s="287" t="e">
        <f>VLOOKUP(YudisiumThp221[[#This Row],[NIM]],DbsMunaqis[#Data],15)</f>
        <v>#N/A</v>
      </c>
      <c r="H20" s="95"/>
    </row>
    <row r="21" spans="1:8" ht="30" customHeight="1">
      <c r="A21" s="58">
        <v>12</v>
      </c>
      <c r="B21" s="63"/>
      <c r="C21" s="64" t="e">
        <f>VLOOKUP(YudisiumThp221[[#This Row],[NIM]],DbsMunaqis[#Data],5)</f>
        <v>#N/A</v>
      </c>
      <c r="D21" s="59" t="e">
        <f>VLOOKUP(VLOOKUP(YudisiumThp221[[#This Row],[NIM]],DbsMunaqis[],6),TblJurusan[],2)</f>
        <v>#N/A</v>
      </c>
      <c r="E21" s="59" t="e">
        <f>VLOOKUP(VLOOKUP(YudisiumThp221[[#This Row],[NIM]],DbsMunaqis[],7),TblProdi[],2)</f>
        <v>#N/A</v>
      </c>
      <c r="F21" s="60" t="e">
        <f>VLOOKUP(YudisiumThp221[[#This Row],[NIM]],DbsMunaqis[#Data],14)</f>
        <v>#N/A</v>
      </c>
      <c r="G21" s="287" t="e">
        <f>VLOOKUP(YudisiumThp221[[#This Row],[NIM]],DbsMunaqis[#Data],15)</f>
        <v>#N/A</v>
      </c>
      <c r="H21" s="95"/>
    </row>
    <row r="22" spans="1:8" ht="30" customHeight="1">
      <c r="A22" s="62">
        <v>13</v>
      </c>
      <c r="B22" s="63"/>
      <c r="C22" s="64" t="e">
        <f>VLOOKUP(YudisiumThp221[[#This Row],[NIM]],DbsMunaqis[#Data],5)</f>
        <v>#N/A</v>
      </c>
      <c r="D22" s="59" t="e">
        <f>VLOOKUP(VLOOKUP(YudisiumThp221[[#This Row],[NIM]],DbsMunaqis[],6),TblJurusan[],2)</f>
        <v>#N/A</v>
      </c>
      <c r="E22" s="59" t="e">
        <f>VLOOKUP(VLOOKUP(YudisiumThp221[[#This Row],[NIM]],DbsMunaqis[],7),TblProdi[],2)</f>
        <v>#N/A</v>
      </c>
      <c r="F22" s="60" t="e">
        <f>VLOOKUP(YudisiumThp221[[#This Row],[NIM]],DbsMunaqis[#Data],14)</f>
        <v>#N/A</v>
      </c>
      <c r="G22" s="287" t="e">
        <f>VLOOKUP(YudisiumThp221[[#This Row],[NIM]],DbsMunaqis[#Data],15)</f>
        <v>#N/A</v>
      </c>
      <c r="H22" s="95"/>
    </row>
    <row r="23" spans="1:8" ht="30" customHeight="1">
      <c r="A23" s="58">
        <v>14</v>
      </c>
      <c r="B23" s="63"/>
      <c r="C23" s="64" t="e">
        <f>VLOOKUP(YudisiumThp221[[#This Row],[NIM]],DbsMunaqis[#Data],5)</f>
        <v>#N/A</v>
      </c>
      <c r="D23" s="59" t="e">
        <f>VLOOKUP(VLOOKUP(YudisiumThp221[[#This Row],[NIM]],DbsMunaqis[],6),TblJurusan[],2)</f>
        <v>#N/A</v>
      </c>
      <c r="E23" s="59" t="e">
        <f>VLOOKUP(VLOOKUP(YudisiumThp221[[#This Row],[NIM]],DbsMunaqis[],7),TblProdi[],2)</f>
        <v>#N/A</v>
      </c>
      <c r="F23" s="60" t="e">
        <f>VLOOKUP(YudisiumThp221[[#This Row],[NIM]],DbsMunaqis[#Data],14)</f>
        <v>#N/A</v>
      </c>
      <c r="G23" s="287" t="e">
        <f>VLOOKUP(YudisiumThp221[[#This Row],[NIM]],DbsMunaqis[#Data],15)</f>
        <v>#N/A</v>
      </c>
      <c r="H23" s="95"/>
    </row>
    <row r="24" spans="1:8" ht="30" customHeight="1">
      <c r="A24" s="62">
        <v>15</v>
      </c>
      <c r="B24" s="63"/>
      <c r="C24" s="64" t="e">
        <f>VLOOKUP(YudisiumThp221[[#This Row],[NIM]],DbsMunaqis[#Data],5)</f>
        <v>#N/A</v>
      </c>
      <c r="D24" s="59" t="e">
        <f>VLOOKUP(VLOOKUP(YudisiumThp221[[#This Row],[NIM]],DbsMunaqis[],6),TblJurusan[],2)</f>
        <v>#N/A</v>
      </c>
      <c r="E24" s="59" t="e">
        <f>VLOOKUP(VLOOKUP(YudisiumThp221[[#This Row],[NIM]],DbsMunaqis[],7),TblProdi[],2)</f>
        <v>#N/A</v>
      </c>
      <c r="F24" s="60" t="e">
        <f>VLOOKUP(YudisiumThp221[[#This Row],[NIM]],DbsMunaqis[#Data],14)</f>
        <v>#N/A</v>
      </c>
      <c r="G24" s="287" t="e">
        <f>VLOOKUP(YudisiumThp221[[#This Row],[NIM]],DbsMunaqis[#Data],15)</f>
        <v>#N/A</v>
      </c>
      <c r="H24" s="95"/>
    </row>
    <row r="25" spans="1:8" ht="30" customHeight="1">
      <c r="A25" s="58">
        <v>16</v>
      </c>
      <c r="B25" s="63"/>
      <c r="C25" s="64" t="e">
        <f>VLOOKUP(YudisiumThp221[[#This Row],[NIM]],DbsMunaqis[#Data],5)</f>
        <v>#N/A</v>
      </c>
      <c r="D25" s="59" t="e">
        <f>VLOOKUP(VLOOKUP(YudisiumThp221[[#This Row],[NIM]],DbsMunaqis[],6),TblJurusan[],2)</f>
        <v>#N/A</v>
      </c>
      <c r="E25" s="59" t="e">
        <f>VLOOKUP(VLOOKUP(YudisiumThp221[[#This Row],[NIM]],DbsMunaqis[],7),TblProdi[],2)</f>
        <v>#N/A</v>
      </c>
      <c r="F25" s="60" t="e">
        <f>VLOOKUP(YudisiumThp221[[#This Row],[NIM]],DbsMunaqis[#Data],14)</f>
        <v>#N/A</v>
      </c>
      <c r="G25" s="287" t="e">
        <f>VLOOKUP(YudisiumThp221[[#This Row],[NIM]],DbsMunaqis[#Data],15)</f>
        <v>#N/A</v>
      </c>
      <c r="H25" s="95"/>
    </row>
    <row r="26" spans="1:8" ht="30" customHeight="1">
      <c r="A26" s="62">
        <v>17</v>
      </c>
      <c r="B26" s="63"/>
      <c r="C26" s="64" t="e">
        <f>VLOOKUP(YudisiumThp221[[#This Row],[NIM]],DbsMunaqis[#Data],5)</f>
        <v>#N/A</v>
      </c>
      <c r="D26" s="59" t="e">
        <f>VLOOKUP(VLOOKUP(YudisiumThp221[[#This Row],[NIM]],DbsMunaqis[],6),TblJurusan[],2)</f>
        <v>#N/A</v>
      </c>
      <c r="E26" s="59" t="e">
        <f>VLOOKUP(VLOOKUP(YudisiumThp221[[#This Row],[NIM]],DbsMunaqis[],7),TblProdi[],2)</f>
        <v>#N/A</v>
      </c>
      <c r="F26" s="60" t="e">
        <f>VLOOKUP(YudisiumThp221[[#This Row],[NIM]],DbsMunaqis[#Data],14)</f>
        <v>#N/A</v>
      </c>
      <c r="G26" s="287" t="e">
        <f>VLOOKUP(YudisiumThp221[[#This Row],[NIM]],DbsMunaqis[#Data],15)</f>
        <v>#N/A</v>
      </c>
      <c r="H26" s="95"/>
    </row>
    <row r="27" spans="1:8" ht="30" customHeight="1">
      <c r="A27" s="58">
        <v>18</v>
      </c>
      <c r="B27" s="63"/>
      <c r="C27" s="64" t="e">
        <f>VLOOKUP(YudisiumThp221[[#This Row],[NIM]],DbsMunaqis[#Data],5)</f>
        <v>#N/A</v>
      </c>
      <c r="D27" s="59" t="e">
        <f>VLOOKUP(VLOOKUP(YudisiumThp221[[#This Row],[NIM]],DbsMunaqis[],6),TblJurusan[],2)</f>
        <v>#N/A</v>
      </c>
      <c r="E27" s="59" t="e">
        <f>VLOOKUP(VLOOKUP(YudisiumThp221[[#This Row],[NIM]],DbsMunaqis[],7),TblProdi[],2)</f>
        <v>#N/A</v>
      </c>
      <c r="F27" s="60" t="e">
        <f>VLOOKUP(YudisiumThp221[[#This Row],[NIM]],DbsMunaqis[#Data],14)</f>
        <v>#N/A</v>
      </c>
      <c r="G27" s="287" t="e">
        <f>VLOOKUP(YudisiumThp221[[#This Row],[NIM]],DbsMunaqis[#Data],15)</f>
        <v>#N/A</v>
      </c>
      <c r="H27" s="95"/>
    </row>
    <row r="28" spans="1:8" ht="30" customHeight="1">
      <c r="A28" s="62">
        <v>19</v>
      </c>
      <c r="B28" s="63"/>
      <c r="C28" s="64" t="e">
        <f>VLOOKUP(YudisiumThp221[[#This Row],[NIM]],DbsMunaqis[#Data],5)</f>
        <v>#N/A</v>
      </c>
      <c r="D28" s="59" t="e">
        <f>VLOOKUP(VLOOKUP(YudisiumThp221[[#This Row],[NIM]],DbsMunaqis[],6),TblJurusan[],2)</f>
        <v>#N/A</v>
      </c>
      <c r="E28" s="59" t="e">
        <f>VLOOKUP(VLOOKUP(YudisiumThp221[[#This Row],[NIM]],DbsMunaqis[],7),TblProdi[],2)</f>
        <v>#N/A</v>
      </c>
      <c r="F28" s="60" t="e">
        <f>VLOOKUP(YudisiumThp221[[#This Row],[NIM]],DbsMunaqis[#Data],14)</f>
        <v>#N/A</v>
      </c>
      <c r="G28" s="287" t="e">
        <f>VLOOKUP(YudisiumThp221[[#This Row],[NIM]],DbsMunaqis[#Data],15)</f>
        <v>#N/A</v>
      </c>
      <c r="H28" s="95"/>
    </row>
    <row r="29" spans="1:8" ht="30" customHeight="1">
      <c r="A29" s="58">
        <v>20</v>
      </c>
      <c r="B29" s="63"/>
      <c r="C29" s="64" t="e">
        <f>VLOOKUP(YudisiumThp221[[#This Row],[NIM]],DbsMunaqis[#Data],5)</f>
        <v>#N/A</v>
      </c>
      <c r="D29" s="59" t="e">
        <f>VLOOKUP(VLOOKUP(YudisiumThp221[[#This Row],[NIM]],DbsMunaqis[],6),TblJurusan[],2)</f>
        <v>#N/A</v>
      </c>
      <c r="E29" s="59" t="e">
        <f>VLOOKUP(VLOOKUP(YudisiumThp221[[#This Row],[NIM]],DbsMunaqis[],7),TblProdi[],2)</f>
        <v>#N/A</v>
      </c>
      <c r="F29" s="60" t="e">
        <f>VLOOKUP(YudisiumThp221[[#This Row],[NIM]],DbsMunaqis[#Data],14)</f>
        <v>#N/A</v>
      </c>
      <c r="G29" s="287" t="e">
        <f>VLOOKUP(YudisiumThp221[[#This Row],[NIM]],DbsMunaqis[#Data],15)</f>
        <v>#N/A</v>
      </c>
      <c r="H29" s="95"/>
    </row>
    <row r="30" spans="1:8" ht="30" customHeight="1">
      <c r="A30" s="62">
        <v>21</v>
      </c>
      <c r="B30" s="63"/>
      <c r="C30" s="64" t="e">
        <f>VLOOKUP(YudisiumThp221[[#This Row],[NIM]],DbsMunaqis[#Data],5)</f>
        <v>#N/A</v>
      </c>
      <c r="D30" s="59" t="e">
        <f>VLOOKUP(VLOOKUP(YudisiumThp221[[#This Row],[NIM]],DbsMunaqis[],6),TblJurusan[],2)</f>
        <v>#N/A</v>
      </c>
      <c r="E30" s="59" t="e">
        <f>VLOOKUP(VLOOKUP(YudisiumThp221[[#This Row],[NIM]],DbsMunaqis[],7),TblProdi[],2)</f>
        <v>#N/A</v>
      </c>
      <c r="F30" s="60" t="e">
        <f>VLOOKUP(YudisiumThp221[[#This Row],[NIM]],DbsMunaqis[#Data],14)</f>
        <v>#N/A</v>
      </c>
      <c r="G30" s="287" t="e">
        <f>VLOOKUP(YudisiumThp221[[#This Row],[NIM]],DbsMunaqis[#Data],15)</f>
        <v>#N/A</v>
      </c>
      <c r="H30" s="95"/>
    </row>
    <row r="31" spans="1:8" ht="30" customHeight="1">
      <c r="A31" s="58">
        <v>22</v>
      </c>
      <c r="B31" s="63"/>
      <c r="C31" s="64" t="e">
        <f>VLOOKUP(YudisiumThp221[[#This Row],[NIM]],DbsMunaqis[#Data],5)</f>
        <v>#N/A</v>
      </c>
      <c r="D31" s="59" t="e">
        <f>VLOOKUP(VLOOKUP(YudisiumThp221[[#This Row],[NIM]],DbsMunaqis[],6),TblJurusan[],2)</f>
        <v>#N/A</v>
      </c>
      <c r="E31" s="59" t="e">
        <f>VLOOKUP(VLOOKUP(YudisiumThp221[[#This Row],[NIM]],DbsMunaqis[],7),TblProdi[],2)</f>
        <v>#N/A</v>
      </c>
      <c r="F31" s="60" t="e">
        <f>VLOOKUP(YudisiumThp221[[#This Row],[NIM]],DbsMunaqis[#Data],14)</f>
        <v>#N/A</v>
      </c>
      <c r="G31" s="287" t="e">
        <f>VLOOKUP(YudisiumThp221[[#This Row],[NIM]],DbsMunaqis[#Data],15)</f>
        <v>#N/A</v>
      </c>
      <c r="H31" s="95"/>
    </row>
    <row r="32" spans="1:8" ht="30" customHeight="1">
      <c r="A32" s="62">
        <v>23</v>
      </c>
      <c r="B32" s="63"/>
      <c r="C32" s="64" t="e">
        <f>VLOOKUP(YudisiumThp221[[#This Row],[NIM]],DbsMunaqis[#Data],5)</f>
        <v>#N/A</v>
      </c>
      <c r="D32" s="59" t="e">
        <f>VLOOKUP(VLOOKUP(YudisiumThp221[[#This Row],[NIM]],DbsMunaqis[],6),TblJurusan[],2)</f>
        <v>#N/A</v>
      </c>
      <c r="E32" s="59" t="e">
        <f>VLOOKUP(VLOOKUP(YudisiumThp221[[#This Row],[NIM]],DbsMunaqis[],7),TblProdi[],2)</f>
        <v>#N/A</v>
      </c>
      <c r="F32" s="60" t="e">
        <f>VLOOKUP(YudisiumThp221[[#This Row],[NIM]],DbsMunaqis[#Data],14)</f>
        <v>#N/A</v>
      </c>
      <c r="G32" s="287" t="e">
        <f>VLOOKUP(YudisiumThp221[[#This Row],[NIM]],DbsMunaqis[#Data],15)</f>
        <v>#N/A</v>
      </c>
      <c r="H32" s="95"/>
    </row>
    <row r="33" spans="1:8" ht="30" customHeight="1">
      <c r="A33" s="58">
        <v>24</v>
      </c>
      <c r="B33" s="63"/>
      <c r="C33" s="64" t="e">
        <f>VLOOKUP(YudisiumThp221[[#This Row],[NIM]],DbsMunaqis[#Data],5)</f>
        <v>#N/A</v>
      </c>
      <c r="D33" s="59" t="e">
        <f>VLOOKUP(VLOOKUP(YudisiumThp221[[#This Row],[NIM]],DbsMunaqis[],6),TblJurusan[],2)</f>
        <v>#N/A</v>
      </c>
      <c r="E33" s="59" t="e">
        <f>VLOOKUP(VLOOKUP(YudisiumThp221[[#This Row],[NIM]],DbsMunaqis[],7),TblProdi[],2)</f>
        <v>#N/A</v>
      </c>
      <c r="F33" s="60" t="e">
        <f>VLOOKUP(YudisiumThp221[[#This Row],[NIM]],DbsMunaqis[#Data],14)</f>
        <v>#N/A</v>
      </c>
      <c r="G33" s="287" t="e">
        <f>VLOOKUP(YudisiumThp221[[#This Row],[NIM]],DbsMunaqis[#Data],15)</f>
        <v>#N/A</v>
      </c>
      <c r="H33" s="95"/>
    </row>
    <row r="34" spans="1:8" ht="30" customHeight="1">
      <c r="A34" s="62">
        <v>25</v>
      </c>
      <c r="B34" s="63"/>
      <c r="C34" s="64" t="e">
        <f>VLOOKUP(YudisiumThp221[[#This Row],[NIM]],DbsMunaqis[#Data],5)</f>
        <v>#N/A</v>
      </c>
      <c r="D34" s="59" t="e">
        <f>VLOOKUP(VLOOKUP(YudisiumThp221[[#This Row],[NIM]],DbsMunaqis[],6),TblJurusan[],2)</f>
        <v>#N/A</v>
      </c>
      <c r="E34" s="59" t="e">
        <f>VLOOKUP(VLOOKUP(YudisiumThp221[[#This Row],[NIM]],DbsMunaqis[],7),TblProdi[],2)</f>
        <v>#N/A</v>
      </c>
      <c r="F34" s="60" t="e">
        <f>VLOOKUP(YudisiumThp221[[#This Row],[NIM]],DbsMunaqis[#Data],14)</f>
        <v>#N/A</v>
      </c>
      <c r="G34" s="287" t="e">
        <f>VLOOKUP(YudisiumThp221[[#This Row],[NIM]],DbsMunaqis[#Data],15)</f>
        <v>#N/A</v>
      </c>
      <c r="H34" s="95"/>
    </row>
    <row r="35" spans="1:8" ht="30" customHeight="1">
      <c r="A35" s="58">
        <v>26</v>
      </c>
      <c r="B35" s="63"/>
      <c r="C35" s="64" t="e">
        <f>VLOOKUP(YudisiumThp221[[#This Row],[NIM]],DbsMunaqis[#Data],5)</f>
        <v>#N/A</v>
      </c>
      <c r="D35" s="59" t="e">
        <f>VLOOKUP(VLOOKUP(YudisiumThp221[[#This Row],[NIM]],DbsMunaqis[],6),TblJurusan[],2)</f>
        <v>#N/A</v>
      </c>
      <c r="E35" s="59" t="e">
        <f>VLOOKUP(VLOOKUP(YudisiumThp221[[#This Row],[NIM]],DbsMunaqis[],7),TblProdi[],2)</f>
        <v>#N/A</v>
      </c>
      <c r="F35" s="60" t="e">
        <f>VLOOKUP(YudisiumThp221[[#This Row],[NIM]],DbsMunaqis[#Data],14)</f>
        <v>#N/A</v>
      </c>
      <c r="G35" s="287" t="e">
        <f>VLOOKUP(YudisiumThp221[[#This Row],[NIM]],DbsMunaqis[#Data],15)</f>
        <v>#N/A</v>
      </c>
      <c r="H35" s="95"/>
    </row>
    <row r="36" spans="1:8" ht="30" customHeight="1">
      <c r="A36" s="62">
        <v>27</v>
      </c>
      <c r="B36" s="63"/>
      <c r="C36" s="64" t="e">
        <f>VLOOKUP(YudisiumThp221[[#This Row],[NIM]],DbsMunaqis[#Data],5)</f>
        <v>#N/A</v>
      </c>
      <c r="D36" s="59" t="e">
        <f>VLOOKUP(VLOOKUP(YudisiumThp221[[#This Row],[NIM]],DbsMunaqis[],6),TblJurusan[],2)</f>
        <v>#N/A</v>
      </c>
      <c r="E36" s="59" t="e">
        <f>VLOOKUP(VLOOKUP(YudisiumThp221[[#This Row],[NIM]],DbsMunaqis[],7),TblProdi[],2)</f>
        <v>#N/A</v>
      </c>
      <c r="F36" s="60" t="e">
        <f>VLOOKUP(YudisiumThp221[[#This Row],[NIM]],DbsMunaqis[#Data],14)</f>
        <v>#N/A</v>
      </c>
      <c r="G36" s="287" t="e">
        <f>VLOOKUP(YudisiumThp221[[#This Row],[NIM]],DbsMunaqis[#Data],15)</f>
        <v>#N/A</v>
      </c>
      <c r="H36" s="95"/>
    </row>
    <row r="37" spans="1:8" ht="30" customHeight="1">
      <c r="A37" s="58">
        <v>28</v>
      </c>
      <c r="B37" s="63"/>
      <c r="C37" s="64" t="e">
        <f>VLOOKUP(YudisiumThp221[[#This Row],[NIM]],DbsMunaqis[#Data],5)</f>
        <v>#N/A</v>
      </c>
      <c r="D37" s="59" t="e">
        <f>VLOOKUP(VLOOKUP(YudisiumThp221[[#This Row],[NIM]],DbsMunaqis[],6),TblJurusan[],2)</f>
        <v>#N/A</v>
      </c>
      <c r="E37" s="59" t="e">
        <f>VLOOKUP(VLOOKUP(YudisiumThp221[[#This Row],[NIM]],DbsMunaqis[],7),TblProdi[],2)</f>
        <v>#N/A</v>
      </c>
      <c r="F37" s="60" t="e">
        <f>VLOOKUP(YudisiumThp221[[#This Row],[NIM]],DbsMunaqis[#Data],14)</f>
        <v>#N/A</v>
      </c>
      <c r="G37" s="287" t="e">
        <f>VLOOKUP(YudisiumThp221[[#This Row],[NIM]],DbsMunaqis[#Data],15)</f>
        <v>#N/A</v>
      </c>
      <c r="H37" s="95"/>
    </row>
    <row r="38" spans="1:8" ht="30" customHeight="1">
      <c r="A38" s="62">
        <v>29</v>
      </c>
      <c r="B38" s="63"/>
      <c r="C38" s="64" t="e">
        <f>VLOOKUP(YudisiumThp221[[#This Row],[NIM]],DbsMunaqis[#Data],5)</f>
        <v>#N/A</v>
      </c>
      <c r="D38" s="59" t="e">
        <f>VLOOKUP(VLOOKUP(YudisiumThp221[[#This Row],[NIM]],DbsMunaqis[],6),TblJurusan[],2)</f>
        <v>#N/A</v>
      </c>
      <c r="E38" s="59" t="e">
        <f>VLOOKUP(VLOOKUP(YudisiumThp221[[#This Row],[NIM]],DbsMunaqis[],7),TblProdi[],2)</f>
        <v>#N/A</v>
      </c>
      <c r="F38" s="60" t="e">
        <f>VLOOKUP(YudisiumThp221[[#This Row],[NIM]],DbsMunaqis[#Data],14)</f>
        <v>#N/A</v>
      </c>
      <c r="G38" s="287" t="e">
        <f>VLOOKUP(YudisiumThp221[[#This Row],[NIM]],DbsMunaqis[#Data],15)</f>
        <v>#N/A</v>
      </c>
      <c r="H38" s="95"/>
    </row>
    <row r="39" spans="1:8" ht="30" customHeight="1">
      <c r="A39" s="58">
        <v>30</v>
      </c>
      <c r="B39" s="63"/>
      <c r="C39" s="64" t="e">
        <f>VLOOKUP(YudisiumThp221[[#This Row],[NIM]],DbsMunaqis[#Data],5)</f>
        <v>#N/A</v>
      </c>
      <c r="D39" s="59" t="e">
        <f>VLOOKUP(VLOOKUP(YudisiumThp221[[#This Row],[NIM]],DbsMunaqis[],6),TblJurusan[],2)</f>
        <v>#N/A</v>
      </c>
      <c r="E39" s="59" t="e">
        <f>VLOOKUP(VLOOKUP(YudisiumThp221[[#This Row],[NIM]],DbsMunaqis[],7),TblProdi[],2)</f>
        <v>#N/A</v>
      </c>
      <c r="F39" s="60" t="e">
        <f>VLOOKUP(YudisiumThp221[[#This Row],[NIM]],DbsMunaqis[#Data],14)</f>
        <v>#N/A</v>
      </c>
      <c r="G39" s="287" t="e">
        <f>VLOOKUP(YudisiumThp221[[#This Row],[NIM]],DbsMunaqis[#Data],15)</f>
        <v>#N/A</v>
      </c>
      <c r="H39" s="95"/>
    </row>
    <row r="40" spans="1:8" ht="30" customHeight="1">
      <c r="A40" s="62">
        <v>31</v>
      </c>
      <c r="B40" s="63"/>
      <c r="C40" s="64" t="e">
        <f>VLOOKUP(YudisiumThp221[[#This Row],[NIM]],DbsMunaqis[#Data],5)</f>
        <v>#N/A</v>
      </c>
      <c r="D40" s="59" t="e">
        <f>VLOOKUP(VLOOKUP(YudisiumThp221[[#This Row],[NIM]],DbsMunaqis[],6),TblJurusan[],2)</f>
        <v>#N/A</v>
      </c>
      <c r="E40" s="59" t="e">
        <f>VLOOKUP(VLOOKUP(YudisiumThp221[[#This Row],[NIM]],DbsMunaqis[],7),TblProdi[],2)</f>
        <v>#N/A</v>
      </c>
      <c r="F40" s="60" t="e">
        <f>VLOOKUP(YudisiumThp221[[#This Row],[NIM]],DbsMunaqis[#Data],14)</f>
        <v>#N/A</v>
      </c>
      <c r="G40" s="287" t="e">
        <f>VLOOKUP(YudisiumThp221[[#This Row],[NIM]],DbsMunaqis[#Data],15)</f>
        <v>#N/A</v>
      </c>
      <c r="H40" s="95"/>
    </row>
    <row r="41" spans="1:8" ht="30" customHeight="1">
      <c r="A41" s="58">
        <v>32</v>
      </c>
      <c r="B41" s="63"/>
      <c r="C41" s="64" t="e">
        <f>VLOOKUP(YudisiumThp221[[#This Row],[NIM]],DbsMunaqis[#Data],5)</f>
        <v>#N/A</v>
      </c>
      <c r="D41" s="59" t="e">
        <f>VLOOKUP(VLOOKUP(YudisiumThp221[[#This Row],[NIM]],DbsMunaqis[],6),TblJurusan[],2)</f>
        <v>#N/A</v>
      </c>
      <c r="E41" s="59" t="e">
        <f>VLOOKUP(VLOOKUP(YudisiumThp221[[#This Row],[NIM]],DbsMunaqis[],7),TblProdi[],2)</f>
        <v>#N/A</v>
      </c>
      <c r="F41" s="60" t="e">
        <f>VLOOKUP(YudisiumThp221[[#This Row],[NIM]],DbsMunaqis[#Data],14)</f>
        <v>#N/A</v>
      </c>
      <c r="G41" s="287" t="e">
        <f>VLOOKUP(YudisiumThp221[[#This Row],[NIM]],DbsMunaqis[#Data],15)</f>
        <v>#N/A</v>
      </c>
      <c r="H41" s="95"/>
    </row>
    <row r="42" spans="1:8" ht="30" customHeight="1">
      <c r="A42" s="62">
        <v>33</v>
      </c>
      <c r="B42" s="63"/>
      <c r="C42" s="64" t="e">
        <f>VLOOKUP(YudisiumThp221[[#This Row],[NIM]],DbsMunaqis[#Data],5)</f>
        <v>#N/A</v>
      </c>
      <c r="D42" s="59" t="e">
        <f>VLOOKUP(VLOOKUP(YudisiumThp221[[#This Row],[NIM]],DbsMunaqis[],6),TblJurusan[],2)</f>
        <v>#N/A</v>
      </c>
      <c r="E42" s="59" t="e">
        <f>VLOOKUP(VLOOKUP(YudisiumThp221[[#This Row],[NIM]],DbsMunaqis[],7),TblProdi[],2)</f>
        <v>#N/A</v>
      </c>
      <c r="F42" s="60" t="e">
        <f>VLOOKUP(YudisiumThp221[[#This Row],[NIM]],DbsMunaqis[#Data],14)</f>
        <v>#N/A</v>
      </c>
      <c r="G42" s="287" t="e">
        <f>VLOOKUP(YudisiumThp221[[#This Row],[NIM]],DbsMunaqis[#Data],15)</f>
        <v>#N/A</v>
      </c>
      <c r="H42" s="95"/>
    </row>
    <row r="43" spans="1:8" ht="30" customHeight="1">
      <c r="A43" s="58">
        <v>34</v>
      </c>
      <c r="B43" s="63"/>
      <c r="C43" s="64" t="e">
        <f>VLOOKUP(YudisiumThp221[[#This Row],[NIM]],DbsMunaqis[#Data],5)</f>
        <v>#N/A</v>
      </c>
      <c r="D43" s="59" t="e">
        <f>VLOOKUP(VLOOKUP(YudisiumThp221[[#This Row],[NIM]],DbsMunaqis[],6),TblJurusan[],2)</f>
        <v>#N/A</v>
      </c>
      <c r="E43" s="59" t="e">
        <f>VLOOKUP(VLOOKUP(YudisiumThp221[[#This Row],[NIM]],DbsMunaqis[],7),TblProdi[],2)</f>
        <v>#N/A</v>
      </c>
      <c r="F43" s="60" t="e">
        <f>VLOOKUP(YudisiumThp221[[#This Row],[NIM]],DbsMunaqis[#Data],14)</f>
        <v>#N/A</v>
      </c>
      <c r="G43" s="287" t="e">
        <f>VLOOKUP(YudisiumThp221[[#This Row],[NIM]],DbsMunaqis[#Data],15)</f>
        <v>#N/A</v>
      </c>
      <c r="H43" s="95"/>
    </row>
    <row r="44" spans="1:8" ht="30" customHeight="1">
      <c r="A44" s="62">
        <v>35</v>
      </c>
      <c r="B44" s="63"/>
      <c r="C44" s="64" t="e">
        <f>VLOOKUP(YudisiumThp221[[#This Row],[NIM]],DbsMunaqis[#Data],5)</f>
        <v>#N/A</v>
      </c>
      <c r="D44" s="59" t="e">
        <f>VLOOKUP(VLOOKUP(YudisiumThp221[[#This Row],[NIM]],DbsMunaqis[],6),TblJurusan[],2)</f>
        <v>#N/A</v>
      </c>
      <c r="E44" s="59" t="e">
        <f>VLOOKUP(VLOOKUP(YudisiumThp221[[#This Row],[NIM]],DbsMunaqis[],7),TblProdi[],2)</f>
        <v>#N/A</v>
      </c>
      <c r="F44" s="60" t="e">
        <f>VLOOKUP(YudisiumThp221[[#This Row],[NIM]],DbsMunaqis[#Data],14)</f>
        <v>#N/A</v>
      </c>
      <c r="G44" s="287" t="e">
        <f>VLOOKUP(YudisiumThp221[[#This Row],[NIM]],DbsMunaqis[#Data],15)</f>
        <v>#N/A</v>
      </c>
      <c r="H44" s="95"/>
    </row>
    <row r="45" spans="1:8" ht="7.5" customHeight="1"/>
    <row r="46" spans="1:8">
      <c r="B46" s="65" t="s">
        <v>9760</v>
      </c>
      <c r="C46" s="141" t="s">
        <v>9761</v>
      </c>
      <c r="E46" s="46" t="s">
        <v>16015</v>
      </c>
      <c r="F46" s="46"/>
      <c r="G46" s="46"/>
    </row>
    <row r="47" spans="1:8">
      <c r="B47" s="66" t="s">
        <v>9909</v>
      </c>
      <c r="C47" s="82" t="s">
        <v>9762</v>
      </c>
      <c r="E47" s="46"/>
      <c r="F47" s="46"/>
      <c r="G47" s="46"/>
    </row>
    <row r="48" spans="1:8" ht="15" customHeight="1">
      <c r="B48" s="66" t="s">
        <v>9910</v>
      </c>
      <c r="C48" s="142" t="s">
        <v>9763</v>
      </c>
      <c r="E48" s="46" t="s">
        <v>16007</v>
      </c>
      <c r="F48" s="46"/>
      <c r="G48" s="46"/>
    </row>
    <row r="49" spans="2:7">
      <c r="B49" s="66" t="s">
        <v>9764</v>
      </c>
      <c r="C49" s="82" t="s">
        <v>9765</v>
      </c>
      <c r="E49" s="46"/>
      <c r="F49" s="67"/>
      <c r="G49" s="67"/>
    </row>
    <row r="50" spans="2:7">
      <c r="B50" s="41"/>
      <c r="E50" s="46"/>
      <c r="F50" s="67"/>
      <c r="G50" s="67"/>
    </row>
    <row r="51" spans="2:7">
      <c r="B51" s="41"/>
      <c r="E51" s="46"/>
      <c r="F51" s="67"/>
      <c r="G51" s="67"/>
    </row>
    <row r="52" spans="2:7">
      <c r="B52" s="41"/>
      <c r="E52" s="46"/>
      <c r="F52" s="67"/>
      <c r="G52" s="67"/>
    </row>
    <row r="53" spans="2:7">
      <c r="B53" s="41"/>
      <c r="E53" s="46"/>
      <c r="F53" s="67"/>
      <c r="G53" s="67"/>
    </row>
    <row r="54" spans="2:7">
      <c r="B54" s="41"/>
      <c r="E54" s="76" t="s">
        <v>16008</v>
      </c>
      <c r="F54" s="76"/>
      <c r="G54" s="76"/>
    </row>
    <row r="55" spans="2:7">
      <c r="B55" s="41"/>
      <c r="E55" s="77"/>
      <c r="F55" s="77"/>
      <c r="G55" s="77"/>
    </row>
  </sheetData>
  <mergeCells count="5">
    <mergeCell ref="A5:H5"/>
    <mergeCell ref="A2:H2"/>
    <mergeCell ref="A3:H3"/>
    <mergeCell ref="A4:H4"/>
    <mergeCell ref="A6:H6"/>
  </mergeCells>
  <pageMargins left="0.78" right="0.70866141732283472" top="0.51181102362204722" bottom="0.74803149606299213" header="0.35433070866141736" footer="0.31496062992125984"/>
  <pageSetup paperSize="9" scale="83" orientation="portrait" horizontalDpi="4294967293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14"/>
  <sheetViews>
    <sheetView view="pageBreakPreview" topLeftCell="A22" zoomScaleNormal="100" zoomScaleSheetLayoutView="100" workbookViewId="0">
      <selection activeCell="K47" sqref="K47"/>
    </sheetView>
  </sheetViews>
  <sheetFormatPr defaultColWidth="9.21875" defaultRowHeight="20.100000000000001" customHeight="1"/>
  <cols>
    <col min="1" max="1" width="5.77734375" style="145" customWidth="1"/>
    <col min="2" max="2" width="10.77734375" style="145" bestFit="1" customWidth="1"/>
    <col min="3" max="3" width="15" style="145" customWidth="1"/>
    <col min="4" max="4" width="16.5546875" style="145" customWidth="1"/>
    <col min="5" max="5" width="15.77734375" style="145" customWidth="1"/>
    <col min="6" max="6" width="6.44140625" style="145" customWidth="1"/>
    <col min="7" max="7" width="12.5546875" style="145" customWidth="1"/>
    <col min="8" max="16384" width="9.21875" style="145"/>
  </cols>
  <sheetData>
    <row r="1" spans="1:7" ht="20.100000000000001" customHeight="1">
      <c r="A1" s="344" t="s">
        <v>9647</v>
      </c>
      <c r="B1" s="344"/>
      <c r="C1" s="344"/>
      <c r="D1" s="344"/>
      <c r="E1" s="344"/>
      <c r="F1" s="344"/>
      <c r="G1" s="344"/>
    </row>
    <row r="2" spans="1:7" ht="20.100000000000001" customHeight="1">
      <c r="A2" s="344" t="s">
        <v>9648</v>
      </c>
      <c r="B2" s="344"/>
      <c r="C2" s="344"/>
      <c r="D2" s="344"/>
      <c r="E2" s="344"/>
      <c r="F2" s="344"/>
      <c r="G2" s="344"/>
    </row>
    <row r="3" spans="1:7" ht="20.100000000000001" customHeight="1">
      <c r="A3" s="344" t="s">
        <v>9649</v>
      </c>
      <c r="B3" s="344"/>
      <c r="C3" s="344"/>
      <c r="D3" s="344"/>
      <c r="E3" s="344"/>
      <c r="F3" s="344"/>
      <c r="G3" s="344"/>
    </row>
    <row r="4" spans="1:7" ht="20.100000000000001" customHeight="1">
      <c r="A4" s="360" t="s">
        <v>9650</v>
      </c>
      <c r="B4" s="360"/>
      <c r="C4" s="360"/>
      <c r="D4" s="360"/>
      <c r="E4" s="360"/>
      <c r="F4" s="360"/>
      <c r="G4" s="360"/>
    </row>
    <row r="5" spans="1:7" ht="4.5" customHeight="1">
      <c r="A5" s="155"/>
      <c r="B5" s="155"/>
      <c r="C5" s="155"/>
      <c r="D5" s="155"/>
      <c r="E5" s="155"/>
      <c r="F5" s="155"/>
      <c r="G5" s="155"/>
    </row>
    <row r="6" spans="1:7" ht="20.100000000000001" customHeight="1">
      <c r="A6" s="361" t="s">
        <v>10212</v>
      </c>
      <c r="B6" s="361"/>
      <c r="C6" s="361"/>
      <c r="D6" s="361"/>
      <c r="E6" s="361"/>
      <c r="F6" s="361"/>
      <c r="G6" s="361"/>
    </row>
    <row r="7" spans="1:7" ht="30" customHeight="1" thickBot="1">
      <c r="A7" s="143" t="s">
        <v>0</v>
      </c>
      <c r="B7" s="144" t="s">
        <v>9553</v>
      </c>
      <c r="C7" s="81" t="s">
        <v>9651</v>
      </c>
      <c r="D7" s="81" t="s">
        <v>9757</v>
      </c>
      <c r="E7" s="81" t="s">
        <v>9758</v>
      </c>
      <c r="F7" s="81" t="s">
        <v>9559</v>
      </c>
      <c r="G7" s="139" t="s">
        <v>9759</v>
      </c>
    </row>
    <row r="8" spans="1:7" ht="30" hidden="1" customHeight="1" thickTop="1">
      <c r="A8" s="146">
        <v>1</v>
      </c>
      <c r="B8" s="147" t="s">
        <v>10079</v>
      </c>
      <c r="C8" s="54" t="e">
        <f>VLOOKUP(YudisiumThp22121[[#This Row],[NIM]],DbsMunaqis[#Data],5)</f>
        <v>#N/A</v>
      </c>
      <c r="D8" s="59" t="e">
        <f>VLOOKUP(VLOOKUP(YudisiumThp22121[[#This Row],[NIM]],DbsMunaqis[],6),TblJurusan[],2)</f>
        <v>#N/A</v>
      </c>
      <c r="E8" s="54" t="e">
        <f>VLOOKUP(VLOOKUP(YudisiumThp22121[[#This Row],[NIM]],DbsMunaqis[],7),TblProdi[],2)</f>
        <v>#N/A</v>
      </c>
      <c r="F8" s="148" t="e">
        <f>VLOOKUP(YudisiumThp22121[[#This Row],[NIM]],DbsMunaqis[#Data],14)</f>
        <v>#N/A</v>
      </c>
      <c r="G8" s="140" t="e">
        <f>VLOOKUP(YudisiumThp22121[[#This Row],[NIM]],DbsMunaqis[#Data],15)</f>
        <v>#N/A</v>
      </c>
    </row>
    <row r="9" spans="1:7" ht="30" hidden="1" customHeight="1">
      <c r="A9" s="149">
        <v>2</v>
      </c>
      <c r="B9" s="150" t="s">
        <v>10093</v>
      </c>
      <c r="C9" s="59" t="e">
        <f>VLOOKUP(YudisiumThp22121[[#This Row],[NIM]],DbsMunaqis[#Data],5)</f>
        <v>#N/A</v>
      </c>
      <c r="D9" s="59" t="e">
        <f>VLOOKUP(VLOOKUP(YudisiumThp22121[[#This Row],[NIM]],DbsMunaqis[],6),TblJurusan[],2)</f>
        <v>#N/A</v>
      </c>
      <c r="E9" s="59" t="e">
        <f>VLOOKUP(VLOOKUP(YudisiumThp22121[[#This Row],[NIM]],DbsMunaqis[],7),TblProdi[],2)</f>
        <v>#N/A</v>
      </c>
      <c r="F9" s="151" t="e">
        <f>VLOOKUP(YudisiumThp22121[[#This Row],[NIM]],DbsMunaqis[#Data],14)</f>
        <v>#N/A</v>
      </c>
      <c r="G9" s="95" t="e">
        <f>VLOOKUP(YudisiumThp22121[[#This Row],[NIM]],DbsMunaqis[#Data],15)</f>
        <v>#N/A</v>
      </c>
    </row>
    <row r="10" spans="1:7" ht="30" hidden="1" customHeight="1">
      <c r="A10" s="152">
        <v>3</v>
      </c>
      <c r="B10" s="150" t="s">
        <v>10087</v>
      </c>
      <c r="C10" s="59" t="e">
        <f>VLOOKUP(YudisiumThp22121[[#This Row],[NIM]],DbsMunaqis[#Data],5)</f>
        <v>#N/A</v>
      </c>
      <c r="D10" s="59" t="e">
        <f>VLOOKUP(VLOOKUP(YudisiumThp22121[[#This Row],[NIM]],DbsMunaqis[],6),TblJurusan[],2)</f>
        <v>#N/A</v>
      </c>
      <c r="E10" s="59" t="e">
        <f>VLOOKUP(VLOOKUP(YudisiumThp22121[[#This Row],[NIM]],DbsMunaqis[],7),TblProdi[],2)</f>
        <v>#N/A</v>
      </c>
      <c r="F10" s="151" t="e">
        <f>VLOOKUP(YudisiumThp22121[[#This Row],[NIM]],DbsMunaqis[#Data],14)</f>
        <v>#N/A</v>
      </c>
      <c r="G10" s="95" t="e">
        <f>VLOOKUP(YudisiumThp22121[[#This Row],[NIM]],DbsMunaqis[#Data],15)</f>
        <v>#N/A</v>
      </c>
    </row>
    <row r="11" spans="1:7" ht="30" hidden="1" customHeight="1">
      <c r="A11" s="149">
        <v>4</v>
      </c>
      <c r="B11" s="150" t="s">
        <v>10092</v>
      </c>
      <c r="C11" s="59" t="e">
        <f>VLOOKUP(YudisiumThp22121[[#This Row],[NIM]],DbsMunaqis[#Data],5)</f>
        <v>#N/A</v>
      </c>
      <c r="D11" s="59" t="e">
        <f>VLOOKUP(VLOOKUP(YudisiumThp22121[[#This Row],[NIM]],DbsMunaqis[],6),TblJurusan[],2)</f>
        <v>#N/A</v>
      </c>
      <c r="E11" s="59" t="e">
        <f>VLOOKUP(VLOOKUP(YudisiumThp22121[[#This Row],[NIM]],DbsMunaqis[],7),TblProdi[],2)</f>
        <v>#N/A</v>
      </c>
      <c r="F11" s="151" t="e">
        <f>VLOOKUP(YudisiumThp22121[[#This Row],[NIM]],DbsMunaqis[#Data],14)</f>
        <v>#N/A</v>
      </c>
      <c r="G11" s="95" t="e">
        <f>VLOOKUP(YudisiumThp22121[[#This Row],[NIM]],DbsMunaqis[#Data],15)</f>
        <v>#N/A</v>
      </c>
    </row>
    <row r="12" spans="1:7" ht="30" hidden="1" customHeight="1" thickTop="1">
      <c r="A12" s="152">
        <v>1</v>
      </c>
      <c r="B12" s="150" t="s">
        <v>10075</v>
      </c>
      <c r="C12" s="59" t="e">
        <f>VLOOKUP(YudisiumThp22121[[#This Row],[NIM]],DbsMunaqis[#Data],5)</f>
        <v>#N/A</v>
      </c>
      <c r="D12" s="59" t="e">
        <f>VLOOKUP(VLOOKUP(YudisiumThp22121[[#This Row],[NIM]],DbsMunaqis[],6),TblJurusan[],2)</f>
        <v>#N/A</v>
      </c>
      <c r="E12" s="59" t="e">
        <f>VLOOKUP(VLOOKUP(YudisiumThp22121[[#This Row],[NIM]],DbsMunaqis[],7),TblProdi[],2)</f>
        <v>#N/A</v>
      </c>
      <c r="F12" s="151" t="e">
        <f>VLOOKUP(YudisiumThp22121[[#This Row],[NIM]],DbsMunaqis[#Data],14)</f>
        <v>#N/A</v>
      </c>
      <c r="G12" s="95" t="e">
        <f>VLOOKUP(YudisiumThp22121[[#This Row],[NIM]],DbsMunaqis[#Data],15)</f>
        <v>#N/A</v>
      </c>
    </row>
    <row r="13" spans="1:7" ht="30" hidden="1" customHeight="1">
      <c r="A13" s="149">
        <v>6</v>
      </c>
      <c r="B13" s="150" t="s">
        <v>10088</v>
      </c>
      <c r="C13" s="59" t="e">
        <f>VLOOKUP(YudisiumThp22121[[#This Row],[NIM]],DbsMunaqis[#Data],5)</f>
        <v>#N/A</v>
      </c>
      <c r="D13" s="59" t="e">
        <f>VLOOKUP(VLOOKUP(YudisiumThp22121[[#This Row],[NIM]],DbsMunaqis[],6),TblJurusan[],2)</f>
        <v>#N/A</v>
      </c>
      <c r="E13" s="59" t="e">
        <f>VLOOKUP(VLOOKUP(YudisiumThp22121[[#This Row],[NIM]],DbsMunaqis[],7),TblProdi[],2)</f>
        <v>#N/A</v>
      </c>
      <c r="F13" s="151" t="e">
        <f>VLOOKUP(YudisiumThp22121[[#This Row],[NIM]],DbsMunaqis[#Data],14)</f>
        <v>#N/A</v>
      </c>
      <c r="G13" s="95" t="e">
        <f>VLOOKUP(YudisiumThp22121[[#This Row],[NIM]],DbsMunaqis[#Data],15)</f>
        <v>#N/A</v>
      </c>
    </row>
    <row r="14" spans="1:7" ht="30" hidden="1" customHeight="1">
      <c r="A14" s="152">
        <v>7</v>
      </c>
      <c r="B14" s="150" t="s">
        <v>10086</v>
      </c>
      <c r="C14" s="59" t="e">
        <f>VLOOKUP(YudisiumThp22121[[#This Row],[NIM]],DbsMunaqis[#Data],5)</f>
        <v>#N/A</v>
      </c>
      <c r="D14" s="59" t="e">
        <f>VLOOKUP(VLOOKUP(YudisiumThp22121[[#This Row],[NIM]],DbsMunaqis[],6),TblJurusan[],2)</f>
        <v>#N/A</v>
      </c>
      <c r="E14" s="59" t="e">
        <f>VLOOKUP(VLOOKUP(YudisiumThp22121[[#This Row],[NIM]],DbsMunaqis[],7),TblProdi[],2)</f>
        <v>#N/A</v>
      </c>
      <c r="F14" s="151" t="e">
        <f>VLOOKUP(YudisiumThp22121[[#This Row],[NIM]],DbsMunaqis[#Data],14)</f>
        <v>#N/A</v>
      </c>
      <c r="G14" s="95" t="e">
        <f>VLOOKUP(YudisiumThp22121[[#This Row],[NIM]],DbsMunaqis[#Data],15)</f>
        <v>#N/A</v>
      </c>
    </row>
    <row r="15" spans="1:7" ht="30" hidden="1" customHeight="1">
      <c r="A15" s="149">
        <v>8</v>
      </c>
      <c r="B15" s="153" t="s">
        <v>10090</v>
      </c>
      <c r="C15" s="64" t="e">
        <f>VLOOKUP(YudisiumThp22121[[#This Row],[NIM]],DbsMunaqis[#Data],5)</f>
        <v>#N/A</v>
      </c>
      <c r="D15" s="59" t="e">
        <f>VLOOKUP(VLOOKUP(YudisiumThp22121[[#This Row],[NIM]],DbsMunaqis[],6),TblJurusan[],2)</f>
        <v>#N/A</v>
      </c>
      <c r="E15" s="59" t="e">
        <f>VLOOKUP(VLOOKUP(YudisiumThp22121[[#This Row],[NIM]],DbsMunaqis[],7),TblProdi[],2)</f>
        <v>#N/A</v>
      </c>
      <c r="F15" s="151" t="e">
        <f>VLOOKUP(YudisiumThp22121[[#This Row],[NIM]],DbsMunaqis[#Data],14)</f>
        <v>#N/A</v>
      </c>
      <c r="G15" s="95" t="e">
        <f>VLOOKUP(YudisiumThp22121[[#This Row],[NIM]],DbsMunaqis[#Data],15)</f>
        <v>#N/A</v>
      </c>
    </row>
    <row r="16" spans="1:7" ht="30" hidden="1" customHeight="1">
      <c r="A16" s="152">
        <v>9</v>
      </c>
      <c r="B16" s="153" t="s">
        <v>10089</v>
      </c>
      <c r="C16" s="64" t="e">
        <f>VLOOKUP(YudisiumThp22121[[#This Row],[NIM]],DbsMunaqis[#Data],5)</f>
        <v>#N/A</v>
      </c>
      <c r="D16" s="59" t="e">
        <f>VLOOKUP(VLOOKUP(YudisiumThp22121[[#This Row],[NIM]],DbsMunaqis[],6),TblJurusan[],2)</f>
        <v>#N/A</v>
      </c>
      <c r="E16" s="59" t="e">
        <f>VLOOKUP(VLOOKUP(YudisiumThp22121[[#This Row],[NIM]],DbsMunaqis[],7),TblProdi[],2)</f>
        <v>#N/A</v>
      </c>
      <c r="F16" s="151" t="e">
        <f>VLOOKUP(YudisiumThp22121[[#This Row],[NIM]],DbsMunaqis[#Data],14)</f>
        <v>#N/A</v>
      </c>
      <c r="G16" s="95" t="e">
        <f>VLOOKUP(YudisiumThp22121[[#This Row],[NIM]],DbsMunaqis[#Data],15)</f>
        <v>#N/A</v>
      </c>
    </row>
    <row r="17" spans="1:7" ht="30" hidden="1" customHeight="1">
      <c r="A17" s="149">
        <v>10</v>
      </c>
      <c r="B17" s="153" t="s">
        <v>10085</v>
      </c>
      <c r="C17" s="64" t="e">
        <f>VLOOKUP(YudisiumThp22121[[#This Row],[NIM]],DbsMunaqis[#Data],5)</f>
        <v>#N/A</v>
      </c>
      <c r="D17" s="59" t="e">
        <f>VLOOKUP(VLOOKUP(YudisiumThp22121[[#This Row],[NIM]],DbsMunaqis[],6),TblJurusan[],2)</f>
        <v>#N/A</v>
      </c>
      <c r="E17" s="59" t="e">
        <f>VLOOKUP(VLOOKUP(YudisiumThp22121[[#This Row],[NIM]],DbsMunaqis[],7),TblProdi[],2)</f>
        <v>#N/A</v>
      </c>
      <c r="F17" s="151" t="e">
        <f>VLOOKUP(YudisiumThp22121[[#This Row],[NIM]],DbsMunaqis[#Data],14)</f>
        <v>#N/A</v>
      </c>
      <c r="G17" s="95" t="e">
        <f>VLOOKUP(YudisiumThp22121[[#This Row],[NIM]],DbsMunaqis[#Data],15)</f>
        <v>#N/A</v>
      </c>
    </row>
    <row r="18" spans="1:7" ht="30" hidden="1" customHeight="1">
      <c r="A18" s="152">
        <v>11</v>
      </c>
      <c r="B18" s="153" t="s">
        <v>10076</v>
      </c>
      <c r="C18" s="64" t="e">
        <f>VLOOKUP(YudisiumThp22121[[#This Row],[NIM]],DbsMunaqis[#Data],5)</f>
        <v>#N/A</v>
      </c>
      <c r="D18" s="59" t="e">
        <f>VLOOKUP(VLOOKUP(YudisiumThp22121[[#This Row],[NIM]],DbsMunaqis[],6),TblJurusan[],2)</f>
        <v>#N/A</v>
      </c>
      <c r="E18" s="59" t="e">
        <f>VLOOKUP(VLOOKUP(YudisiumThp22121[[#This Row],[NIM]],DbsMunaqis[],7),TblProdi[],2)</f>
        <v>#N/A</v>
      </c>
      <c r="F18" s="151" t="e">
        <f>VLOOKUP(YudisiumThp22121[[#This Row],[NIM]],DbsMunaqis[#Data],14)</f>
        <v>#N/A</v>
      </c>
      <c r="G18" s="95" t="e">
        <f>VLOOKUP(YudisiumThp22121[[#This Row],[NIM]],DbsMunaqis[#Data],15)</f>
        <v>#N/A</v>
      </c>
    </row>
    <row r="19" spans="1:7" ht="30" hidden="1" customHeight="1">
      <c r="A19" s="149">
        <v>12</v>
      </c>
      <c r="B19" s="153" t="s">
        <v>10077</v>
      </c>
      <c r="C19" s="64" t="e">
        <f>VLOOKUP(YudisiumThp22121[[#This Row],[NIM]],DbsMunaqis[#Data],5)</f>
        <v>#N/A</v>
      </c>
      <c r="D19" s="59" t="e">
        <f>VLOOKUP(VLOOKUP(YudisiumThp22121[[#This Row],[NIM]],DbsMunaqis[],6),TblJurusan[],2)</f>
        <v>#N/A</v>
      </c>
      <c r="E19" s="59" t="e">
        <f>VLOOKUP(VLOOKUP(YudisiumThp22121[[#This Row],[NIM]],DbsMunaqis[],7),TblProdi[],2)</f>
        <v>#N/A</v>
      </c>
      <c r="F19" s="151" t="e">
        <f>VLOOKUP(YudisiumThp22121[[#This Row],[NIM]],DbsMunaqis[#Data],14)</f>
        <v>#N/A</v>
      </c>
      <c r="G19" s="95" t="e">
        <f>VLOOKUP(YudisiumThp22121[[#This Row],[NIM]],DbsMunaqis[#Data],15)</f>
        <v>#N/A</v>
      </c>
    </row>
    <row r="20" spans="1:7" ht="30" hidden="1" customHeight="1">
      <c r="A20" s="152">
        <v>2</v>
      </c>
      <c r="B20" s="153" t="s">
        <v>10078</v>
      </c>
      <c r="C20" s="64" t="e">
        <f>VLOOKUP(YudisiumThp22121[[#This Row],[NIM]],DbsMunaqis[#Data],5)</f>
        <v>#N/A</v>
      </c>
      <c r="D20" s="59" t="e">
        <f>VLOOKUP(VLOOKUP(YudisiumThp22121[[#This Row],[NIM]],DbsMunaqis[],6),TblJurusan[],2)</f>
        <v>#N/A</v>
      </c>
      <c r="E20" s="59" t="e">
        <f>VLOOKUP(VLOOKUP(YudisiumThp22121[[#This Row],[NIM]],DbsMunaqis[],7),TblProdi[],2)</f>
        <v>#N/A</v>
      </c>
      <c r="F20" s="151" t="e">
        <f>VLOOKUP(YudisiumThp22121[[#This Row],[NIM]],DbsMunaqis[#Data],14)</f>
        <v>#N/A</v>
      </c>
      <c r="G20" s="95" t="e">
        <f>VLOOKUP(YudisiumThp22121[[#This Row],[NIM]],DbsMunaqis[#Data],15)</f>
        <v>#N/A</v>
      </c>
    </row>
    <row r="21" spans="1:7" ht="30" hidden="1" customHeight="1">
      <c r="A21" s="149">
        <v>13</v>
      </c>
      <c r="B21" s="153" t="s">
        <v>10094</v>
      </c>
      <c r="C21" s="64" t="e">
        <f>VLOOKUP(YudisiumThp22121[[#This Row],[NIM]],DbsMunaqis[#Data],5)</f>
        <v>#N/A</v>
      </c>
      <c r="D21" s="59" t="e">
        <f>VLOOKUP(VLOOKUP(YudisiumThp22121[[#This Row],[NIM]],DbsMunaqis[],6),TblJurusan[],2)</f>
        <v>#N/A</v>
      </c>
      <c r="E21" s="59" t="e">
        <f>VLOOKUP(VLOOKUP(YudisiumThp22121[[#This Row],[NIM]],DbsMunaqis[],7),TblProdi[],2)</f>
        <v>#N/A</v>
      </c>
      <c r="F21" s="151" t="e">
        <f>VLOOKUP(YudisiumThp22121[[#This Row],[NIM]],DbsMunaqis[#Data],14)</f>
        <v>#N/A</v>
      </c>
      <c r="G21" s="95" t="e">
        <f>VLOOKUP(YudisiumThp22121[[#This Row],[NIM]],DbsMunaqis[#Data],15)</f>
        <v>#N/A</v>
      </c>
    </row>
    <row r="22" spans="1:7" ht="30" customHeight="1" thickTop="1">
      <c r="A22" s="152">
        <v>1</v>
      </c>
      <c r="B22" s="153" t="s">
        <v>10107</v>
      </c>
      <c r="C22" s="64" t="e">
        <f>VLOOKUP(YudisiumThp22121[[#This Row],[NIM]],DbsMunaqis[#Data],5)</f>
        <v>#N/A</v>
      </c>
      <c r="D22" s="59" t="e">
        <f>VLOOKUP(VLOOKUP(YudisiumThp22121[[#This Row],[NIM]],DbsMunaqis[],6),TblJurusan[],2)</f>
        <v>#N/A</v>
      </c>
      <c r="E22" s="59" t="e">
        <f>VLOOKUP(VLOOKUP(YudisiumThp22121[[#This Row],[NIM]],DbsMunaqis[],7),TblProdi[],2)</f>
        <v>#N/A</v>
      </c>
      <c r="F22" s="151" t="e">
        <f>VLOOKUP(YudisiumThp22121[[#This Row],[NIM]],DbsMunaqis[#Data],14)</f>
        <v>#N/A</v>
      </c>
      <c r="G22" s="95" t="e">
        <f>VLOOKUP(YudisiumThp22121[[#This Row],[NIM]],DbsMunaqis[#Data],15)</f>
        <v>#N/A</v>
      </c>
    </row>
    <row r="23" spans="1:7" ht="30" hidden="1" customHeight="1">
      <c r="A23" s="149">
        <v>14</v>
      </c>
      <c r="B23" s="153" t="s">
        <v>10096</v>
      </c>
      <c r="C23" s="64" t="e">
        <f>VLOOKUP(YudisiumThp22121[[#This Row],[NIM]],DbsMunaqis[#Data],5)</f>
        <v>#N/A</v>
      </c>
      <c r="D23" s="59" t="e">
        <f>VLOOKUP(VLOOKUP(YudisiumThp22121[[#This Row],[NIM]],DbsMunaqis[],6),TblJurusan[],2)</f>
        <v>#N/A</v>
      </c>
      <c r="E23" s="59" t="e">
        <f>VLOOKUP(VLOOKUP(YudisiumThp22121[[#This Row],[NIM]],DbsMunaqis[],7),TblProdi[],2)</f>
        <v>#N/A</v>
      </c>
      <c r="F23" s="151" t="e">
        <f>VLOOKUP(YudisiumThp22121[[#This Row],[NIM]],DbsMunaqis[#Data],14)</f>
        <v>#N/A</v>
      </c>
      <c r="G23" s="95" t="e">
        <f>VLOOKUP(YudisiumThp22121[[#This Row],[NIM]],DbsMunaqis[#Data],15)</f>
        <v>#N/A</v>
      </c>
    </row>
    <row r="24" spans="1:7" ht="30" hidden="1" customHeight="1">
      <c r="A24" s="152">
        <v>15</v>
      </c>
      <c r="B24" s="153" t="s">
        <v>10112</v>
      </c>
      <c r="C24" s="64" t="e">
        <f>VLOOKUP(YudisiumThp22121[[#This Row],[NIM]],DbsMunaqis[#Data],5)</f>
        <v>#N/A</v>
      </c>
      <c r="D24" s="59" t="e">
        <f>VLOOKUP(VLOOKUP(YudisiumThp22121[[#This Row],[NIM]],DbsMunaqis[],6),TblJurusan[],2)</f>
        <v>#N/A</v>
      </c>
      <c r="E24" s="59" t="e">
        <f>VLOOKUP(VLOOKUP(YudisiumThp22121[[#This Row],[NIM]],DbsMunaqis[],7),TblProdi[],2)</f>
        <v>#N/A</v>
      </c>
      <c r="F24" s="151" t="e">
        <f>VLOOKUP(YudisiumThp22121[[#This Row],[NIM]],DbsMunaqis[#Data],14)</f>
        <v>#N/A</v>
      </c>
      <c r="G24" s="95" t="e">
        <f>VLOOKUP(YudisiumThp22121[[#This Row],[NIM]],DbsMunaqis[#Data],15)</f>
        <v>#N/A</v>
      </c>
    </row>
    <row r="25" spans="1:7" ht="30" hidden="1" customHeight="1">
      <c r="A25" s="149">
        <v>16</v>
      </c>
      <c r="B25" s="153" t="s">
        <v>10113</v>
      </c>
      <c r="C25" s="64" t="e">
        <f>VLOOKUP(YudisiumThp22121[[#This Row],[NIM]],DbsMunaqis[#Data],5)</f>
        <v>#N/A</v>
      </c>
      <c r="D25" s="59" t="e">
        <f>VLOOKUP(VLOOKUP(YudisiumThp22121[[#This Row],[NIM]],DbsMunaqis[],6),TblJurusan[],2)</f>
        <v>#N/A</v>
      </c>
      <c r="E25" s="59" t="e">
        <f>VLOOKUP(VLOOKUP(YudisiumThp22121[[#This Row],[NIM]],DbsMunaqis[],7),TblProdi[],2)</f>
        <v>#N/A</v>
      </c>
      <c r="F25" s="151" t="e">
        <f>VLOOKUP(YudisiumThp22121[[#This Row],[NIM]],DbsMunaqis[#Data],14)</f>
        <v>#N/A</v>
      </c>
      <c r="G25" s="95" t="e">
        <f>VLOOKUP(YudisiumThp22121[[#This Row],[NIM]],DbsMunaqis[#Data],15)</f>
        <v>#N/A</v>
      </c>
    </row>
    <row r="26" spans="1:7" ht="30" hidden="1" customHeight="1">
      <c r="A26" s="152">
        <v>17</v>
      </c>
      <c r="B26" s="153" t="s">
        <v>10118</v>
      </c>
      <c r="C26" s="64" t="e">
        <f>VLOOKUP(YudisiumThp22121[[#This Row],[NIM]],DbsMunaqis[#Data],5)</f>
        <v>#N/A</v>
      </c>
      <c r="D26" s="59" t="e">
        <f>VLOOKUP(VLOOKUP(YudisiumThp22121[[#This Row],[NIM]],DbsMunaqis[],6),TblJurusan[],2)</f>
        <v>#N/A</v>
      </c>
      <c r="E26" s="59" t="e">
        <f>VLOOKUP(VLOOKUP(YudisiumThp22121[[#This Row],[NIM]],DbsMunaqis[],7),TblProdi[],2)</f>
        <v>#N/A</v>
      </c>
      <c r="F26" s="151" t="e">
        <f>VLOOKUP(YudisiumThp22121[[#This Row],[NIM]],DbsMunaqis[#Data],14)</f>
        <v>#N/A</v>
      </c>
      <c r="G26" s="95" t="e">
        <f>VLOOKUP(YudisiumThp22121[[#This Row],[NIM]],DbsMunaqis[#Data],15)</f>
        <v>#N/A</v>
      </c>
    </row>
    <row r="27" spans="1:7" ht="30" hidden="1" customHeight="1">
      <c r="A27" s="149">
        <v>18</v>
      </c>
      <c r="B27" s="153" t="s">
        <v>10109</v>
      </c>
      <c r="C27" s="64" t="e">
        <f>VLOOKUP(YudisiumThp22121[[#This Row],[NIM]],DbsMunaqis[#Data],5)</f>
        <v>#N/A</v>
      </c>
      <c r="D27" s="59" t="e">
        <f>VLOOKUP(VLOOKUP(YudisiumThp22121[[#This Row],[NIM]],DbsMunaqis[],6),TblJurusan[],2)</f>
        <v>#N/A</v>
      </c>
      <c r="E27" s="59" t="e">
        <f>VLOOKUP(VLOOKUP(YudisiumThp22121[[#This Row],[NIM]],DbsMunaqis[],7),TblProdi[],2)</f>
        <v>#N/A</v>
      </c>
      <c r="F27" s="151" t="e">
        <f>VLOOKUP(YudisiumThp22121[[#This Row],[NIM]],DbsMunaqis[#Data],14)</f>
        <v>#N/A</v>
      </c>
      <c r="G27" s="95" t="e">
        <f>VLOOKUP(YudisiumThp22121[[#This Row],[NIM]],DbsMunaqis[#Data],15)</f>
        <v>#N/A</v>
      </c>
    </row>
    <row r="28" spans="1:7" ht="30" hidden="1" customHeight="1">
      <c r="A28" s="152">
        <v>19</v>
      </c>
      <c r="B28" s="153" t="s">
        <v>10091</v>
      </c>
      <c r="C28" s="64" t="e">
        <f>VLOOKUP(YudisiumThp22121[[#This Row],[NIM]],DbsMunaqis[#Data],5)</f>
        <v>#N/A</v>
      </c>
      <c r="D28" s="59" t="e">
        <f>VLOOKUP(VLOOKUP(YudisiumThp22121[[#This Row],[NIM]],DbsMunaqis[],6),TblJurusan[],2)</f>
        <v>#N/A</v>
      </c>
      <c r="E28" s="59" t="e">
        <f>VLOOKUP(VLOOKUP(YudisiumThp22121[[#This Row],[NIM]],DbsMunaqis[],7),TblProdi[],2)</f>
        <v>#N/A</v>
      </c>
      <c r="F28" s="151" t="e">
        <f>VLOOKUP(YudisiumThp22121[[#This Row],[NIM]],DbsMunaqis[#Data],14)</f>
        <v>#N/A</v>
      </c>
      <c r="G28" s="95" t="e">
        <f>VLOOKUP(YudisiumThp22121[[#This Row],[NIM]],DbsMunaqis[#Data],15)</f>
        <v>#N/A</v>
      </c>
    </row>
    <row r="29" spans="1:7" ht="30" hidden="1" customHeight="1">
      <c r="A29" s="149">
        <v>20</v>
      </c>
      <c r="B29" s="153" t="s">
        <v>10108</v>
      </c>
      <c r="C29" s="64" t="e">
        <f>VLOOKUP(YudisiumThp22121[[#This Row],[NIM]],DbsMunaqis[#Data],5)</f>
        <v>#N/A</v>
      </c>
      <c r="D29" s="59" t="e">
        <f>VLOOKUP(VLOOKUP(YudisiumThp22121[[#This Row],[NIM]],DbsMunaqis[],6),TblJurusan[],2)</f>
        <v>#N/A</v>
      </c>
      <c r="E29" s="59" t="e">
        <f>VLOOKUP(VLOOKUP(YudisiumThp22121[[#This Row],[NIM]],DbsMunaqis[],7),TblProdi[],2)</f>
        <v>#N/A</v>
      </c>
      <c r="F29" s="151" t="e">
        <f>VLOOKUP(YudisiumThp22121[[#This Row],[NIM]],DbsMunaqis[#Data],14)</f>
        <v>#N/A</v>
      </c>
      <c r="G29" s="95" t="e">
        <f>VLOOKUP(YudisiumThp22121[[#This Row],[NIM]],DbsMunaqis[#Data],15)</f>
        <v>#N/A</v>
      </c>
    </row>
    <row r="30" spans="1:7" ht="30" hidden="1" customHeight="1">
      <c r="A30" s="152">
        <v>21</v>
      </c>
      <c r="B30" s="153" t="s">
        <v>10121</v>
      </c>
      <c r="C30" s="64" t="e">
        <f>VLOOKUP(YudisiumThp22121[[#This Row],[NIM]],DbsMunaqis[#Data],5)</f>
        <v>#N/A</v>
      </c>
      <c r="D30" s="59" t="e">
        <f>VLOOKUP(VLOOKUP(YudisiumThp22121[[#This Row],[NIM]],DbsMunaqis[],6),TblJurusan[],2)</f>
        <v>#N/A</v>
      </c>
      <c r="E30" s="59" t="e">
        <f>VLOOKUP(VLOOKUP(YudisiumThp22121[[#This Row],[NIM]],DbsMunaqis[],7),TblProdi[],2)</f>
        <v>#N/A</v>
      </c>
      <c r="F30" s="151" t="e">
        <f>VLOOKUP(YudisiumThp22121[[#This Row],[NIM]],DbsMunaqis[#Data],14)</f>
        <v>#N/A</v>
      </c>
      <c r="G30" s="95" t="e">
        <f>VLOOKUP(YudisiumThp22121[[#This Row],[NIM]],DbsMunaqis[#Data],15)</f>
        <v>#N/A</v>
      </c>
    </row>
    <row r="31" spans="1:7" ht="30" hidden="1" customHeight="1">
      <c r="A31" s="149">
        <v>3</v>
      </c>
      <c r="B31" s="153" t="s">
        <v>10105</v>
      </c>
      <c r="C31" s="64" t="e">
        <f>VLOOKUP(YudisiumThp22121[[#This Row],[NIM]],DbsMunaqis[#Data],5)</f>
        <v>#N/A</v>
      </c>
      <c r="D31" s="59" t="e">
        <f>VLOOKUP(VLOOKUP(YudisiumThp22121[[#This Row],[NIM]],DbsMunaqis[],6),TblJurusan[],2)</f>
        <v>#N/A</v>
      </c>
      <c r="E31" s="59" t="e">
        <f>VLOOKUP(VLOOKUP(YudisiumThp22121[[#This Row],[NIM]],DbsMunaqis[],7),TblProdi[],2)</f>
        <v>#N/A</v>
      </c>
      <c r="F31" s="151" t="e">
        <f>VLOOKUP(YudisiumThp22121[[#This Row],[NIM]],DbsMunaqis[#Data],14)</f>
        <v>#N/A</v>
      </c>
      <c r="G31" s="95" t="e">
        <f>VLOOKUP(YudisiumThp22121[[#This Row],[NIM]],DbsMunaqis[#Data],15)</f>
        <v>#N/A</v>
      </c>
    </row>
    <row r="32" spans="1:7" ht="30" hidden="1" customHeight="1">
      <c r="A32" s="152">
        <v>4</v>
      </c>
      <c r="B32" s="153" t="s">
        <v>10084</v>
      </c>
      <c r="C32" s="64" t="e">
        <f>VLOOKUP(YudisiumThp22121[[#This Row],[NIM]],DbsMunaqis[#Data],5)</f>
        <v>#N/A</v>
      </c>
      <c r="D32" s="59" t="e">
        <f>VLOOKUP(VLOOKUP(YudisiumThp22121[[#This Row],[NIM]],DbsMunaqis[],6),TblJurusan[],2)</f>
        <v>#N/A</v>
      </c>
      <c r="E32" s="59" t="e">
        <f>VLOOKUP(VLOOKUP(YudisiumThp22121[[#This Row],[NIM]],DbsMunaqis[],7),TblProdi[],2)</f>
        <v>#N/A</v>
      </c>
      <c r="F32" s="151" t="e">
        <f>VLOOKUP(YudisiumThp22121[[#This Row],[NIM]],DbsMunaqis[#Data],14)</f>
        <v>#N/A</v>
      </c>
      <c r="G32" s="95" t="e">
        <f>VLOOKUP(YudisiumThp22121[[#This Row],[NIM]],DbsMunaqis[#Data],15)</f>
        <v>#N/A</v>
      </c>
    </row>
    <row r="33" spans="1:7" ht="30" hidden="1" customHeight="1">
      <c r="A33" s="149">
        <v>22</v>
      </c>
      <c r="B33" s="153" t="s">
        <v>10103</v>
      </c>
      <c r="C33" s="64" t="e">
        <f>VLOOKUP(YudisiumThp22121[[#This Row],[NIM]],DbsMunaqis[#Data],5)</f>
        <v>#N/A</v>
      </c>
      <c r="D33" s="59" t="e">
        <f>VLOOKUP(VLOOKUP(YudisiumThp22121[[#This Row],[NIM]],DbsMunaqis[],6),TblJurusan[],2)</f>
        <v>#N/A</v>
      </c>
      <c r="E33" s="59" t="e">
        <f>VLOOKUP(VLOOKUP(YudisiumThp22121[[#This Row],[NIM]],DbsMunaqis[],7),TblProdi[],2)</f>
        <v>#N/A</v>
      </c>
      <c r="F33" s="151" t="e">
        <f>VLOOKUP(YudisiumThp22121[[#This Row],[NIM]],DbsMunaqis[#Data],14)</f>
        <v>#N/A</v>
      </c>
      <c r="G33" s="95" t="e">
        <f>VLOOKUP(YudisiumThp22121[[#This Row],[NIM]],DbsMunaqis[#Data],15)</f>
        <v>#N/A</v>
      </c>
    </row>
    <row r="34" spans="1:7" ht="30" hidden="1" customHeight="1">
      <c r="A34" s="152">
        <v>23</v>
      </c>
      <c r="B34" s="153" t="s">
        <v>10104</v>
      </c>
      <c r="C34" s="64" t="e">
        <f>VLOOKUP(YudisiumThp22121[[#This Row],[NIM]],DbsMunaqis[#Data],5)</f>
        <v>#N/A</v>
      </c>
      <c r="D34" s="59" t="e">
        <f>VLOOKUP(VLOOKUP(YudisiumThp22121[[#This Row],[NIM]],DbsMunaqis[],6),TblJurusan[],2)</f>
        <v>#N/A</v>
      </c>
      <c r="E34" s="59" t="e">
        <f>VLOOKUP(VLOOKUP(YudisiumThp22121[[#This Row],[NIM]],DbsMunaqis[],7),TblProdi[],2)</f>
        <v>#N/A</v>
      </c>
      <c r="F34" s="151" t="e">
        <f>VLOOKUP(YudisiumThp22121[[#This Row],[NIM]],DbsMunaqis[#Data],14)</f>
        <v>#N/A</v>
      </c>
      <c r="G34" s="95" t="e">
        <f>VLOOKUP(YudisiumThp22121[[#This Row],[NIM]],DbsMunaqis[#Data],15)</f>
        <v>#N/A</v>
      </c>
    </row>
    <row r="35" spans="1:7" ht="30" hidden="1" customHeight="1">
      <c r="A35" s="149">
        <v>24</v>
      </c>
      <c r="B35" s="153" t="s">
        <v>10117</v>
      </c>
      <c r="C35" s="64" t="e">
        <f>VLOOKUP(YudisiumThp22121[[#This Row],[NIM]],DbsMunaqis[#Data],5)</f>
        <v>#N/A</v>
      </c>
      <c r="D35" s="59" t="e">
        <f>VLOOKUP(VLOOKUP(YudisiumThp22121[[#This Row],[NIM]],DbsMunaqis[],6),TblJurusan[],2)</f>
        <v>#N/A</v>
      </c>
      <c r="E35" s="59" t="e">
        <f>VLOOKUP(VLOOKUP(YudisiumThp22121[[#This Row],[NIM]],DbsMunaqis[],7),TblProdi[],2)</f>
        <v>#N/A</v>
      </c>
      <c r="F35" s="151" t="e">
        <f>VLOOKUP(YudisiumThp22121[[#This Row],[NIM]],DbsMunaqis[#Data],14)</f>
        <v>#N/A</v>
      </c>
      <c r="G35" s="95" t="e">
        <f>VLOOKUP(YudisiumThp22121[[#This Row],[NIM]],DbsMunaqis[#Data],15)</f>
        <v>#N/A</v>
      </c>
    </row>
    <row r="36" spans="1:7" ht="30" hidden="1" customHeight="1">
      <c r="A36" s="152">
        <v>25</v>
      </c>
      <c r="B36" s="153" t="s">
        <v>10102</v>
      </c>
      <c r="C36" s="64" t="e">
        <f>VLOOKUP(YudisiumThp22121[[#This Row],[NIM]],DbsMunaqis[#Data],5)</f>
        <v>#N/A</v>
      </c>
      <c r="D36" s="59" t="e">
        <f>VLOOKUP(VLOOKUP(YudisiumThp22121[[#This Row],[NIM]],DbsMunaqis[],6),TblJurusan[],2)</f>
        <v>#N/A</v>
      </c>
      <c r="E36" s="59" t="e">
        <f>VLOOKUP(VLOOKUP(YudisiumThp22121[[#This Row],[NIM]],DbsMunaqis[],7),TblProdi[],2)</f>
        <v>#N/A</v>
      </c>
      <c r="F36" s="151" t="e">
        <f>VLOOKUP(YudisiumThp22121[[#This Row],[NIM]],DbsMunaqis[#Data],14)</f>
        <v>#N/A</v>
      </c>
      <c r="G36" s="95" t="e">
        <f>VLOOKUP(YudisiumThp22121[[#This Row],[NIM]],DbsMunaqis[#Data],15)</f>
        <v>#N/A</v>
      </c>
    </row>
    <row r="37" spans="1:7" ht="30" customHeight="1">
      <c r="A37" s="149">
        <v>2</v>
      </c>
      <c r="B37" s="153" t="s">
        <v>10106</v>
      </c>
      <c r="C37" s="64" t="e">
        <f>VLOOKUP(YudisiumThp22121[[#This Row],[NIM]],DbsMunaqis[#Data],5)</f>
        <v>#N/A</v>
      </c>
      <c r="D37" s="59" t="e">
        <f>VLOOKUP(VLOOKUP(YudisiumThp22121[[#This Row],[NIM]],DbsMunaqis[],6),TblJurusan[],2)</f>
        <v>#N/A</v>
      </c>
      <c r="E37" s="59" t="e">
        <f>VLOOKUP(VLOOKUP(YudisiumThp22121[[#This Row],[NIM]],DbsMunaqis[],7),TblProdi[],2)</f>
        <v>#N/A</v>
      </c>
      <c r="F37" s="151" t="e">
        <f>VLOOKUP(YudisiumThp22121[[#This Row],[NIM]],DbsMunaqis[#Data],14)</f>
        <v>#N/A</v>
      </c>
      <c r="G37" s="95" t="e">
        <f>VLOOKUP(YudisiumThp22121[[#This Row],[NIM]],DbsMunaqis[#Data],15)</f>
        <v>#N/A</v>
      </c>
    </row>
    <row r="38" spans="1:7" ht="30" hidden="1" customHeight="1">
      <c r="A38" s="152">
        <v>26</v>
      </c>
      <c r="B38" s="153" t="s">
        <v>10120</v>
      </c>
      <c r="C38" s="64" t="e">
        <f>VLOOKUP(YudisiumThp22121[[#This Row],[NIM]],DbsMunaqis[#Data],5)</f>
        <v>#N/A</v>
      </c>
      <c r="D38" s="59" t="e">
        <f>VLOOKUP(VLOOKUP(YudisiumThp22121[[#This Row],[NIM]],DbsMunaqis[],6),TblJurusan[],2)</f>
        <v>#N/A</v>
      </c>
      <c r="E38" s="59" t="e">
        <f>VLOOKUP(VLOOKUP(YudisiumThp22121[[#This Row],[NIM]],DbsMunaqis[],7),TblProdi[],2)</f>
        <v>#N/A</v>
      </c>
      <c r="F38" s="151" t="e">
        <f>VLOOKUP(YudisiumThp22121[[#This Row],[NIM]],DbsMunaqis[#Data],14)</f>
        <v>#N/A</v>
      </c>
      <c r="G38" s="95" t="e">
        <f>VLOOKUP(YudisiumThp22121[[#This Row],[NIM]],DbsMunaqis[#Data],15)</f>
        <v>#N/A</v>
      </c>
    </row>
    <row r="39" spans="1:7" ht="30" hidden="1" customHeight="1">
      <c r="A39" s="149">
        <v>27</v>
      </c>
      <c r="B39" s="153" t="s">
        <v>10116</v>
      </c>
      <c r="C39" s="64" t="e">
        <f>VLOOKUP(YudisiumThp22121[[#This Row],[NIM]],DbsMunaqis[#Data],5)</f>
        <v>#N/A</v>
      </c>
      <c r="D39" s="59" t="e">
        <f>VLOOKUP(VLOOKUP(YudisiumThp22121[[#This Row],[NIM]],DbsMunaqis[],6),TblJurusan[],2)</f>
        <v>#N/A</v>
      </c>
      <c r="E39" s="59" t="e">
        <f>VLOOKUP(VLOOKUP(YudisiumThp22121[[#This Row],[NIM]],DbsMunaqis[],7),TblProdi[],2)</f>
        <v>#N/A</v>
      </c>
      <c r="F39" s="151" t="e">
        <f>VLOOKUP(YudisiumThp22121[[#This Row],[NIM]],DbsMunaqis[#Data],14)</f>
        <v>#N/A</v>
      </c>
      <c r="G39" s="95" t="e">
        <f>VLOOKUP(YudisiumThp22121[[#This Row],[NIM]],DbsMunaqis[#Data],15)</f>
        <v>#N/A</v>
      </c>
    </row>
    <row r="40" spans="1:7" ht="30" hidden="1" customHeight="1">
      <c r="A40" s="152">
        <v>5</v>
      </c>
      <c r="B40" s="153" t="s">
        <v>10101</v>
      </c>
      <c r="C40" s="64" t="e">
        <f>VLOOKUP(YudisiumThp22121[[#This Row],[NIM]],DbsMunaqis[#Data],5)</f>
        <v>#N/A</v>
      </c>
      <c r="D40" s="59" t="e">
        <f>VLOOKUP(VLOOKUP(YudisiumThp22121[[#This Row],[NIM]],DbsMunaqis[],6),TblJurusan[],2)</f>
        <v>#N/A</v>
      </c>
      <c r="E40" s="59" t="e">
        <f>VLOOKUP(VLOOKUP(YudisiumThp22121[[#This Row],[NIM]],DbsMunaqis[],7),TblProdi[],2)</f>
        <v>#N/A</v>
      </c>
      <c r="F40" s="151" t="e">
        <f>VLOOKUP(YudisiumThp22121[[#This Row],[NIM]],DbsMunaqis[#Data],14)</f>
        <v>#N/A</v>
      </c>
      <c r="G40" s="95" t="e">
        <f>VLOOKUP(YudisiumThp22121[[#This Row],[NIM]],DbsMunaqis[#Data],15)</f>
        <v>#N/A</v>
      </c>
    </row>
    <row r="41" spans="1:7" ht="30" hidden="1" customHeight="1">
      <c r="A41" s="149">
        <v>28</v>
      </c>
      <c r="B41" s="153" t="s">
        <v>10097</v>
      </c>
      <c r="C41" s="64" t="e">
        <f>VLOOKUP(YudisiumThp22121[[#This Row],[NIM]],DbsMunaqis[#Data],5)</f>
        <v>#N/A</v>
      </c>
      <c r="D41" s="59" t="e">
        <f>VLOOKUP(VLOOKUP(YudisiumThp22121[[#This Row],[NIM]],DbsMunaqis[],6),TblJurusan[],2)</f>
        <v>#N/A</v>
      </c>
      <c r="E41" s="59" t="e">
        <f>VLOOKUP(VLOOKUP(YudisiumThp22121[[#This Row],[NIM]],DbsMunaqis[],7),TblProdi[],2)</f>
        <v>#N/A</v>
      </c>
      <c r="F41" s="151" t="e">
        <f>VLOOKUP(YudisiumThp22121[[#This Row],[NIM]],DbsMunaqis[#Data],14)</f>
        <v>#N/A</v>
      </c>
      <c r="G41" s="95" t="e">
        <f>VLOOKUP(YudisiumThp22121[[#This Row],[NIM]],DbsMunaqis[#Data],15)</f>
        <v>#N/A</v>
      </c>
    </row>
    <row r="42" spans="1:7" ht="30" hidden="1" customHeight="1">
      <c r="A42" s="152">
        <v>29</v>
      </c>
      <c r="B42" s="153" t="s">
        <v>10100</v>
      </c>
      <c r="C42" s="64" t="e">
        <f>VLOOKUP(YudisiumThp22121[[#This Row],[NIM]],DbsMunaqis[#Data],5)</f>
        <v>#N/A</v>
      </c>
      <c r="D42" s="59" t="e">
        <f>VLOOKUP(VLOOKUP(YudisiumThp22121[[#This Row],[NIM]],DbsMunaqis[],6),TblJurusan[],2)</f>
        <v>#N/A</v>
      </c>
      <c r="E42" s="59" t="e">
        <f>VLOOKUP(VLOOKUP(YudisiumThp22121[[#This Row],[NIM]],DbsMunaqis[],7),TblProdi[],2)</f>
        <v>#N/A</v>
      </c>
      <c r="F42" s="151" t="e">
        <f>VLOOKUP(YudisiumThp22121[[#This Row],[NIM]],DbsMunaqis[#Data],14)</f>
        <v>#N/A</v>
      </c>
      <c r="G42" s="95" t="e">
        <f>VLOOKUP(YudisiumThp22121[[#This Row],[NIM]],DbsMunaqis[#Data],15)</f>
        <v>#N/A</v>
      </c>
    </row>
    <row r="43" spans="1:7" ht="30" hidden="1" customHeight="1">
      <c r="A43" s="149">
        <v>30</v>
      </c>
      <c r="B43" s="150" t="s">
        <v>10110</v>
      </c>
      <c r="C43" s="59" t="e">
        <f>VLOOKUP(YudisiumThp22121[[#This Row],[NIM]],DbsMunaqis[#Data],5)</f>
        <v>#N/A</v>
      </c>
      <c r="D43" s="59" t="e">
        <f>VLOOKUP(VLOOKUP(YudisiumThp22121[[#This Row],[NIM]],DbsMunaqis[],6),TblJurusan[],2)</f>
        <v>#N/A</v>
      </c>
      <c r="E43" s="59" t="e">
        <f>VLOOKUP(VLOOKUP(YudisiumThp22121[[#This Row],[NIM]],DbsMunaqis[],7),TblProdi[],2)</f>
        <v>#N/A</v>
      </c>
      <c r="F43" s="151" t="e">
        <f>VLOOKUP(YudisiumThp22121[[#This Row],[NIM]],DbsMunaqis[#Data],14)</f>
        <v>#N/A</v>
      </c>
      <c r="G43" s="95" t="e">
        <f>VLOOKUP(YudisiumThp22121[[#This Row],[NIM]],DbsMunaqis[#Data],15)</f>
        <v>#N/A</v>
      </c>
    </row>
    <row r="44" spans="1:7" ht="30" hidden="1" customHeight="1">
      <c r="A44" s="152">
        <v>6</v>
      </c>
      <c r="B44" s="153" t="s">
        <v>10083</v>
      </c>
      <c r="C44" s="64" t="e">
        <f>VLOOKUP(YudisiumThp22121[[#This Row],[NIM]],DbsMunaqis[#Data],5)</f>
        <v>#N/A</v>
      </c>
      <c r="D44" s="59" t="e">
        <f>VLOOKUP(VLOOKUP(YudisiumThp22121[[#This Row],[NIM]],DbsMunaqis[],6),TblJurusan[],2)</f>
        <v>#N/A</v>
      </c>
      <c r="E44" s="59" t="e">
        <f>VLOOKUP(VLOOKUP(YudisiumThp22121[[#This Row],[NIM]],DbsMunaqis[],7),TblProdi[],2)</f>
        <v>#N/A</v>
      </c>
      <c r="F44" s="151" t="e">
        <f>VLOOKUP(YudisiumThp22121[[#This Row],[NIM]],DbsMunaqis[#Data],14)</f>
        <v>#N/A</v>
      </c>
      <c r="G44" s="95" t="e">
        <f>VLOOKUP(YudisiumThp22121[[#This Row],[NIM]],DbsMunaqis[#Data],15)</f>
        <v>#N/A</v>
      </c>
    </row>
    <row r="45" spans="1:7" ht="30" hidden="1" customHeight="1">
      <c r="A45" s="149">
        <v>31</v>
      </c>
      <c r="B45" s="154" t="s">
        <v>7543</v>
      </c>
      <c r="C45" s="64" t="e">
        <f>VLOOKUP(YudisiumThp22121[[#This Row],[NIM]],DbsMunaqis[#Data],5)</f>
        <v>#N/A</v>
      </c>
      <c r="D45" s="59" t="e">
        <f>VLOOKUP(VLOOKUP(YudisiumThp22121[[#This Row],[NIM]],DbsMunaqis[],6),TblJurusan[],2)</f>
        <v>#N/A</v>
      </c>
      <c r="E45" s="59" t="e">
        <f>VLOOKUP(VLOOKUP(YudisiumThp22121[[#This Row],[NIM]],DbsMunaqis[],7),TblProdi[],2)</f>
        <v>#N/A</v>
      </c>
      <c r="F45" s="151" t="e">
        <f>VLOOKUP(YudisiumThp22121[[#This Row],[NIM]],DbsMunaqis[#Data],14)</f>
        <v>#N/A</v>
      </c>
      <c r="G45" s="95" t="e">
        <f>VLOOKUP(YudisiumThp22121[[#This Row],[NIM]],DbsMunaqis[#Data],15)</f>
        <v>#N/A</v>
      </c>
    </row>
    <row r="46" spans="1:7" ht="30" customHeight="1">
      <c r="A46" s="152">
        <v>3</v>
      </c>
      <c r="B46" s="153" t="s">
        <v>10134</v>
      </c>
      <c r="C46" s="64" t="e">
        <f>VLOOKUP(YudisiumThp22121[[#This Row],[NIM]],DbsMunaqis[#Data],5)</f>
        <v>#N/A</v>
      </c>
      <c r="D46" s="59" t="e">
        <f>VLOOKUP(VLOOKUP(YudisiumThp22121[[#This Row],[NIM]],DbsMunaqis[],6),TblJurusan[],2)</f>
        <v>#N/A</v>
      </c>
      <c r="E46" s="59" t="e">
        <f>VLOOKUP(VLOOKUP(YudisiumThp22121[[#This Row],[NIM]],DbsMunaqis[],7),TblProdi[],2)</f>
        <v>#N/A</v>
      </c>
      <c r="F46" s="151" t="e">
        <f>VLOOKUP(YudisiumThp22121[[#This Row],[NIM]],DbsMunaqis[#Data],14)</f>
        <v>#N/A</v>
      </c>
      <c r="G46" s="95" t="e">
        <f>VLOOKUP(YudisiumThp22121[[#This Row],[NIM]],DbsMunaqis[#Data],15)</f>
        <v>#N/A</v>
      </c>
    </row>
    <row r="47" spans="1:7" ht="30" customHeight="1">
      <c r="A47" s="149">
        <v>4</v>
      </c>
      <c r="B47" s="153" t="s">
        <v>10131</v>
      </c>
      <c r="C47" s="64" t="e">
        <f>VLOOKUP(YudisiumThp22121[[#This Row],[NIM]],DbsMunaqis[#Data],5)</f>
        <v>#N/A</v>
      </c>
      <c r="D47" s="59" t="e">
        <f>VLOOKUP(VLOOKUP(YudisiumThp22121[[#This Row],[NIM]],DbsMunaqis[],6),TblJurusan[],2)</f>
        <v>#N/A</v>
      </c>
      <c r="E47" s="59" t="e">
        <f>VLOOKUP(VLOOKUP(YudisiumThp22121[[#This Row],[NIM]],DbsMunaqis[],7),TblProdi[],2)</f>
        <v>#N/A</v>
      </c>
      <c r="F47" s="151" t="e">
        <f>VLOOKUP(YudisiumThp22121[[#This Row],[NIM]],DbsMunaqis[#Data],14)</f>
        <v>#N/A</v>
      </c>
      <c r="G47" s="95" t="e">
        <f>VLOOKUP(YudisiumThp22121[[#This Row],[NIM]],DbsMunaqis[#Data],15)</f>
        <v>#N/A</v>
      </c>
    </row>
    <row r="48" spans="1:7" ht="30" hidden="1" customHeight="1">
      <c r="A48" s="152">
        <v>32</v>
      </c>
      <c r="B48" s="153" t="s">
        <v>4145</v>
      </c>
      <c r="C48" s="64" t="e">
        <f>VLOOKUP(YudisiumThp22121[[#This Row],[NIM]],DbsMunaqis[#Data],5)</f>
        <v>#N/A</v>
      </c>
      <c r="D48" s="59" t="e">
        <f>VLOOKUP(VLOOKUP(YudisiumThp22121[[#This Row],[NIM]],DbsMunaqis[],6),TblJurusan[],2)</f>
        <v>#N/A</v>
      </c>
      <c r="E48" s="59" t="e">
        <f>VLOOKUP(VLOOKUP(YudisiumThp22121[[#This Row],[NIM]],DbsMunaqis[],7),TblProdi[],2)</f>
        <v>#N/A</v>
      </c>
      <c r="F48" s="151" t="e">
        <f>VLOOKUP(YudisiumThp22121[[#This Row],[NIM]],DbsMunaqis[#Data],14)</f>
        <v>#N/A</v>
      </c>
      <c r="G48" s="95" t="e">
        <f>VLOOKUP(YudisiumThp22121[[#This Row],[NIM]],DbsMunaqis[#Data],15)</f>
        <v>#N/A</v>
      </c>
    </row>
    <row r="49" spans="1:7" ht="30" hidden="1" customHeight="1">
      <c r="A49" s="149">
        <v>33</v>
      </c>
      <c r="B49" s="153" t="s">
        <v>5356</v>
      </c>
      <c r="C49" s="64" t="e">
        <f>VLOOKUP(YudisiumThp22121[[#This Row],[NIM]],DbsMunaqis[#Data],5)</f>
        <v>#N/A</v>
      </c>
      <c r="D49" s="59" t="e">
        <f>VLOOKUP(VLOOKUP(YudisiumThp22121[[#This Row],[NIM]],DbsMunaqis[],6),TblJurusan[],2)</f>
        <v>#N/A</v>
      </c>
      <c r="E49" s="59" t="e">
        <f>VLOOKUP(VLOOKUP(YudisiumThp22121[[#This Row],[NIM]],DbsMunaqis[],7),TblProdi[],2)</f>
        <v>#N/A</v>
      </c>
      <c r="F49" s="151" t="e">
        <f>VLOOKUP(YudisiumThp22121[[#This Row],[NIM]],DbsMunaqis[#Data],14)</f>
        <v>#N/A</v>
      </c>
      <c r="G49" s="95" t="e">
        <f>VLOOKUP(YudisiumThp22121[[#This Row],[NIM]],DbsMunaqis[#Data],15)</f>
        <v>#N/A</v>
      </c>
    </row>
    <row r="50" spans="1:7" ht="30" hidden="1" customHeight="1">
      <c r="A50" s="152">
        <v>34</v>
      </c>
      <c r="B50" s="153" t="s">
        <v>10143</v>
      </c>
      <c r="C50" s="64" t="e">
        <f>VLOOKUP(YudisiumThp22121[[#This Row],[NIM]],DbsMunaqis[#Data],5)</f>
        <v>#N/A</v>
      </c>
      <c r="D50" s="59" t="e">
        <f>VLOOKUP(VLOOKUP(YudisiumThp22121[[#This Row],[NIM]],DbsMunaqis[],6),TblJurusan[],2)</f>
        <v>#N/A</v>
      </c>
      <c r="E50" s="59" t="e">
        <f>VLOOKUP(VLOOKUP(YudisiumThp22121[[#This Row],[NIM]],DbsMunaqis[],7),TblProdi[],2)</f>
        <v>#N/A</v>
      </c>
      <c r="F50" s="151" t="e">
        <f>VLOOKUP(YudisiumThp22121[[#This Row],[NIM]],DbsMunaqis[#Data],14)</f>
        <v>#N/A</v>
      </c>
      <c r="G50" s="95" t="e">
        <f>VLOOKUP(YudisiumThp22121[[#This Row],[NIM]],DbsMunaqis[#Data],15)</f>
        <v>#N/A</v>
      </c>
    </row>
    <row r="51" spans="1:7" ht="30" hidden="1" customHeight="1">
      <c r="A51" s="149">
        <v>35</v>
      </c>
      <c r="B51" s="153" t="s">
        <v>10123</v>
      </c>
      <c r="C51" s="64" t="e">
        <f>VLOOKUP(YudisiumThp22121[[#This Row],[NIM]],DbsMunaqis[#Data],5)</f>
        <v>#N/A</v>
      </c>
      <c r="D51" s="59" t="e">
        <f>VLOOKUP(VLOOKUP(YudisiumThp22121[[#This Row],[NIM]],DbsMunaqis[],6),TblJurusan[],2)</f>
        <v>#N/A</v>
      </c>
      <c r="E51" s="59" t="e">
        <f>VLOOKUP(VLOOKUP(YudisiumThp22121[[#This Row],[NIM]],DbsMunaqis[],7),TblProdi[],2)</f>
        <v>#N/A</v>
      </c>
      <c r="F51" s="151" t="e">
        <f>VLOOKUP(YudisiumThp22121[[#This Row],[NIM]],DbsMunaqis[#Data],14)</f>
        <v>#N/A</v>
      </c>
      <c r="G51" s="95" t="e">
        <f>VLOOKUP(YudisiumThp22121[[#This Row],[NIM]],DbsMunaqis[#Data],15)</f>
        <v>#N/A</v>
      </c>
    </row>
    <row r="52" spans="1:7" ht="30" hidden="1" customHeight="1">
      <c r="A52" s="152">
        <v>36</v>
      </c>
      <c r="B52" s="153" t="s">
        <v>10146</v>
      </c>
      <c r="C52" s="64" t="e">
        <f>VLOOKUP(YudisiumThp22121[[#This Row],[NIM]],DbsMunaqis[#Data],5)</f>
        <v>#N/A</v>
      </c>
      <c r="D52" s="59" t="e">
        <f>VLOOKUP(VLOOKUP(YudisiumThp22121[[#This Row],[NIM]],DbsMunaqis[],6),TblJurusan[],2)</f>
        <v>#N/A</v>
      </c>
      <c r="E52" s="59" t="e">
        <f>VLOOKUP(VLOOKUP(YudisiumThp22121[[#This Row],[NIM]],DbsMunaqis[],7),TblProdi[],2)</f>
        <v>#N/A</v>
      </c>
      <c r="F52" s="151" t="e">
        <f>VLOOKUP(YudisiumThp22121[[#This Row],[NIM]],DbsMunaqis[#Data],14)</f>
        <v>#N/A</v>
      </c>
      <c r="G52" s="95" t="e">
        <f>VLOOKUP(YudisiumThp22121[[#This Row],[NIM]],DbsMunaqis[#Data],15)</f>
        <v>#N/A</v>
      </c>
    </row>
    <row r="53" spans="1:7" ht="30" hidden="1" customHeight="1">
      <c r="A53" s="149">
        <v>37</v>
      </c>
      <c r="B53" s="153" t="s">
        <v>10145</v>
      </c>
      <c r="C53" s="64" t="e">
        <f>VLOOKUP(YudisiumThp22121[[#This Row],[NIM]],DbsMunaqis[#Data],5)</f>
        <v>#N/A</v>
      </c>
      <c r="D53" s="59" t="e">
        <f>VLOOKUP(VLOOKUP(YudisiumThp22121[[#This Row],[NIM]],DbsMunaqis[],6),TblJurusan[],2)</f>
        <v>#N/A</v>
      </c>
      <c r="E53" s="59" t="e">
        <f>VLOOKUP(VLOOKUP(YudisiumThp22121[[#This Row],[NIM]],DbsMunaqis[],7),TblProdi[],2)</f>
        <v>#N/A</v>
      </c>
      <c r="F53" s="151" t="e">
        <f>VLOOKUP(YudisiumThp22121[[#This Row],[NIM]],DbsMunaqis[#Data],14)</f>
        <v>#N/A</v>
      </c>
      <c r="G53" s="95" t="e">
        <f>VLOOKUP(YudisiumThp22121[[#This Row],[NIM]],DbsMunaqis[#Data],15)</f>
        <v>#N/A</v>
      </c>
    </row>
    <row r="54" spans="1:7" ht="30" hidden="1" customHeight="1">
      <c r="A54" s="152">
        <v>38</v>
      </c>
      <c r="B54" s="153" t="s">
        <v>10136</v>
      </c>
      <c r="C54" s="64" t="e">
        <f>VLOOKUP(YudisiumThp22121[[#This Row],[NIM]],DbsMunaqis[#Data],5)</f>
        <v>#N/A</v>
      </c>
      <c r="D54" s="59" t="e">
        <f>VLOOKUP(VLOOKUP(YudisiumThp22121[[#This Row],[NIM]],DbsMunaqis[],6),TblJurusan[],2)</f>
        <v>#N/A</v>
      </c>
      <c r="E54" s="59" t="e">
        <f>VLOOKUP(VLOOKUP(YudisiumThp22121[[#This Row],[NIM]],DbsMunaqis[],7),TblProdi[],2)</f>
        <v>#N/A</v>
      </c>
      <c r="F54" s="151" t="e">
        <f>VLOOKUP(YudisiumThp22121[[#This Row],[NIM]],DbsMunaqis[#Data],14)</f>
        <v>#N/A</v>
      </c>
      <c r="G54" s="95" t="e">
        <f>VLOOKUP(YudisiumThp22121[[#This Row],[NIM]],DbsMunaqis[#Data],15)</f>
        <v>#N/A</v>
      </c>
    </row>
    <row r="55" spans="1:7" ht="30" hidden="1" customHeight="1">
      <c r="A55" s="149">
        <v>39</v>
      </c>
      <c r="B55" s="153" t="s">
        <v>10137</v>
      </c>
      <c r="C55" s="64" t="e">
        <f>VLOOKUP(YudisiumThp22121[[#This Row],[NIM]],DbsMunaqis[#Data],5)</f>
        <v>#N/A</v>
      </c>
      <c r="D55" s="59" t="e">
        <f>VLOOKUP(VLOOKUP(YudisiumThp22121[[#This Row],[NIM]],DbsMunaqis[],6),TblJurusan[],2)</f>
        <v>#N/A</v>
      </c>
      <c r="E55" s="59" t="e">
        <f>VLOOKUP(VLOOKUP(YudisiumThp22121[[#This Row],[NIM]],DbsMunaqis[],7),TblProdi[],2)</f>
        <v>#N/A</v>
      </c>
      <c r="F55" s="151" t="e">
        <f>VLOOKUP(YudisiumThp22121[[#This Row],[NIM]],DbsMunaqis[#Data],14)</f>
        <v>#N/A</v>
      </c>
      <c r="G55" s="95" t="e">
        <f>VLOOKUP(YudisiumThp22121[[#This Row],[NIM]],DbsMunaqis[#Data],15)</f>
        <v>#N/A</v>
      </c>
    </row>
    <row r="56" spans="1:7" ht="30" hidden="1" customHeight="1">
      <c r="A56" s="152">
        <v>40</v>
      </c>
      <c r="B56" s="153" t="s">
        <v>10130</v>
      </c>
      <c r="C56" s="64" t="e">
        <f>VLOOKUP(YudisiumThp22121[[#This Row],[NIM]],DbsMunaqis[#Data],5)</f>
        <v>#N/A</v>
      </c>
      <c r="D56" s="59" t="e">
        <f>VLOOKUP(VLOOKUP(YudisiumThp22121[[#This Row],[NIM]],DbsMunaqis[],6),TblJurusan[],2)</f>
        <v>#N/A</v>
      </c>
      <c r="E56" s="59" t="e">
        <f>VLOOKUP(VLOOKUP(YudisiumThp22121[[#This Row],[NIM]],DbsMunaqis[],7),TblProdi[],2)</f>
        <v>#N/A</v>
      </c>
      <c r="F56" s="151" t="e">
        <f>VLOOKUP(YudisiumThp22121[[#This Row],[NIM]],DbsMunaqis[#Data],14)</f>
        <v>#N/A</v>
      </c>
      <c r="G56" s="95" t="e">
        <f>VLOOKUP(YudisiumThp22121[[#This Row],[NIM]],DbsMunaqis[#Data],15)</f>
        <v>#N/A</v>
      </c>
    </row>
    <row r="57" spans="1:7" ht="30" hidden="1" customHeight="1">
      <c r="A57" s="149">
        <v>41</v>
      </c>
      <c r="B57" s="153" t="s">
        <v>10133</v>
      </c>
      <c r="C57" s="64" t="e">
        <f>VLOOKUP(YudisiumThp22121[[#This Row],[NIM]],DbsMunaqis[#Data],5)</f>
        <v>#N/A</v>
      </c>
      <c r="D57" s="59" t="e">
        <f>VLOOKUP(VLOOKUP(YudisiumThp22121[[#This Row],[NIM]],DbsMunaqis[],6),TblJurusan[],2)</f>
        <v>#N/A</v>
      </c>
      <c r="E57" s="59" t="e">
        <f>VLOOKUP(VLOOKUP(YudisiumThp22121[[#This Row],[NIM]],DbsMunaqis[],7),TblProdi[],2)</f>
        <v>#N/A</v>
      </c>
      <c r="F57" s="151" t="e">
        <f>VLOOKUP(YudisiumThp22121[[#This Row],[NIM]],DbsMunaqis[#Data],14)</f>
        <v>#N/A</v>
      </c>
      <c r="G57" s="95" t="e">
        <f>VLOOKUP(YudisiumThp22121[[#This Row],[NIM]],DbsMunaqis[#Data],15)</f>
        <v>#N/A</v>
      </c>
    </row>
    <row r="58" spans="1:7" ht="30" hidden="1" customHeight="1">
      <c r="A58" s="152">
        <v>42</v>
      </c>
      <c r="B58" s="153" t="s">
        <v>10132</v>
      </c>
      <c r="C58" s="64" t="e">
        <f>VLOOKUP(YudisiumThp22121[[#This Row],[NIM]],DbsMunaqis[#Data],5)</f>
        <v>#N/A</v>
      </c>
      <c r="D58" s="59" t="e">
        <f>VLOOKUP(VLOOKUP(YudisiumThp22121[[#This Row],[NIM]],DbsMunaqis[],6),TblJurusan[],2)</f>
        <v>#N/A</v>
      </c>
      <c r="E58" s="59" t="e">
        <f>VLOOKUP(VLOOKUP(YudisiumThp22121[[#This Row],[NIM]],DbsMunaqis[],7),TblProdi[],2)</f>
        <v>#N/A</v>
      </c>
      <c r="F58" s="151" t="e">
        <f>VLOOKUP(YudisiumThp22121[[#This Row],[NIM]],DbsMunaqis[#Data],14)</f>
        <v>#N/A</v>
      </c>
      <c r="G58" s="95" t="e">
        <f>VLOOKUP(YudisiumThp22121[[#This Row],[NIM]],DbsMunaqis[#Data],15)</f>
        <v>#N/A</v>
      </c>
    </row>
    <row r="59" spans="1:7" ht="30" hidden="1" customHeight="1">
      <c r="A59" s="149">
        <v>43</v>
      </c>
      <c r="B59" s="153" t="s">
        <v>10124</v>
      </c>
      <c r="C59" s="64" t="e">
        <f>VLOOKUP(YudisiumThp22121[[#This Row],[NIM]],DbsMunaqis[#Data],5)</f>
        <v>#N/A</v>
      </c>
      <c r="D59" s="59" t="e">
        <f>VLOOKUP(VLOOKUP(YudisiumThp22121[[#This Row],[NIM]],DbsMunaqis[],6),TblJurusan[],2)</f>
        <v>#N/A</v>
      </c>
      <c r="E59" s="59" t="e">
        <f>VLOOKUP(VLOOKUP(YudisiumThp22121[[#This Row],[NIM]],DbsMunaqis[],7),TblProdi[],2)</f>
        <v>#N/A</v>
      </c>
      <c r="F59" s="151" t="e">
        <f>VLOOKUP(YudisiumThp22121[[#This Row],[NIM]],DbsMunaqis[#Data],14)</f>
        <v>#N/A</v>
      </c>
      <c r="G59" s="95" t="e">
        <f>VLOOKUP(YudisiumThp22121[[#This Row],[NIM]],DbsMunaqis[#Data],15)</f>
        <v>#N/A</v>
      </c>
    </row>
    <row r="60" spans="1:7" ht="30" customHeight="1">
      <c r="A60" s="152">
        <v>5</v>
      </c>
      <c r="B60" s="153" t="s">
        <v>6794</v>
      </c>
      <c r="C60" s="64" t="e">
        <f>VLOOKUP(YudisiumThp22121[[#This Row],[NIM]],DbsMunaqis[#Data],5)</f>
        <v>#N/A</v>
      </c>
      <c r="D60" s="59" t="e">
        <f>VLOOKUP(VLOOKUP(YudisiumThp22121[[#This Row],[NIM]],DbsMunaqis[],6),TblJurusan[],2)</f>
        <v>#N/A</v>
      </c>
      <c r="E60" s="59" t="e">
        <f>VLOOKUP(VLOOKUP(YudisiumThp22121[[#This Row],[NIM]],DbsMunaqis[],7),TblProdi[],2)</f>
        <v>#N/A</v>
      </c>
      <c r="F60" s="151" t="e">
        <f>VLOOKUP(YudisiumThp22121[[#This Row],[NIM]],DbsMunaqis[#Data],14)</f>
        <v>#N/A</v>
      </c>
      <c r="G60" s="95" t="e">
        <f>VLOOKUP(YudisiumThp22121[[#This Row],[NIM]],DbsMunaqis[#Data],15)</f>
        <v>#N/A</v>
      </c>
    </row>
    <row r="61" spans="1:7" ht="30" hidden="1" customHeight="1">
      <c r="A61" s="149">
        <v>7</v>
      </c>
      <c r="B61" s="153" t="s">
        <v>10141</v>
      </c>
      <c r="C61" s="64" t="e">
        <f>VLOOKUP(YudisiumThp22121[[#This Row],[NIM]],DbsMunaqis[#Data],5)</f>
        <v>#N/A</v>
      </c>
      <c r="D61" s="59" t="e">
        <f>VLOOKUP(VLOOKUP(YudisiumThp22121[[#This Row],[NIM]],DbsMunaqis[],6),TblJurusan[],2)</f>
        <v>#N/A</v>
      </c>
      <c r="E61" s="59" t="e">
        <f>VLOOKUP(VLOOKUP(YudisiumThp22121[[#This Row],[NIM]],DbsMunaqis[],7),TblProdi[],2)</f>
        <v>#N/A</v>
      </c>
      <c r="F61" s="151" t="e">
        <f>VLOOKUP(YudisiumThp22121[[#This Row],[NIM]],DbsMunaqis[#Data],14)</f>
        <v>#N/A</v>
      </c>
      <c r="G61" s="95" t="e">
        <f>VLOOKUP(YudisiumThp22121[[#This Row],[NIM]],DbsMunaqis[#Data],15)</f>
        <v>#N/A</v>
      </c>
    </row>
    <row r="62" spans="1:7" ht="30" hidden="1" customHeight="1">
      <c r="A62" s="152">
        <v>8</v>
      </c>
      <c r="B62" s="153" t="s">
        <v>10142</v>
      </c>
      <c r="C62" s="64" t="e">
        <f>VLOOKUP(YudisiumThp22121[[#This Row],[NIM]],DbsMunaqis[#Data],5)</f>
        <v>#N/A</v>
      </c>
      <c r="D62" s="59" t="e">
        <f>VLOOKUP(VLOOKUP(YudisiumThp22121[[#This Row],[NIM]],DbsMunaqis[],6),TblJurusan[],2)</f>
        <v>#N/A</v>
      </c>
      <c r="E62" s="59" t="e">
        <f>VLOOKUP(VLOOKUP(YudisiumThp22121[[#This Row],[NIM]],DbsMunaqis[],7),TblProdi[],2)</f>
        <v>#N/A</v>
      </c>
      <c r="F62" s="151" t="e">
        <f>VLOOKUP(YudisiumThp22121[[#This Row],[NIM]],DbsMunaqis[#Data],14)</f>
        <v>#N/A</v>
      </c>
      <c r="G62" s="95" t="e">
        <f>VLOOKUP(YudisiumThp22121[[#This Row],[NIM]],DbsMunaqis[#Data],15)</f>
        <v>#N/A</v>
      </c>
    </row>
    <row r="63" spans="1:7" ht="30" hidden="1" customHeight="1">
      <c r="A63" s="149">
        <v>44</v>
      </c>
      <c r="B63" s="153" t="s">
        <v>10144</v>
      </c>
      <c r="C63" s="64" t="e">
        <f>VLOOKUP(YudisiumThp22121[[#This Row],[NIM]],DbsMunaqis[#Data],5)</f>
        <v>#N/A</v>
      </c>
      <c r="D63" s="59" t="e">
        <f>VLOOKUP(VLOOKUP(YudisiumThp22121[[#This Row],[NIM]],DbsMunaqis[],6),TblJurusan[],2)</f>
        <v>#N/A</v>
      </c>
      <c r="E63" s="59" t="e">
        <f>VLOOKUP(VLOOKUP(YudisiumThp22121[[#This Row],[NIM]],DbsMunaqis[],7),TblProdi[],2)</f>
        <v>#N/A</v>
      </c>
      <c r="F63" s="151" t="e">
        <f>VLOOKUP(YudisiumThp22121[[#This Row],[NIM]],DbsMunaqis[#Data],14)</f>
        <v>#N/A</v>
      </c>
      <c r="G63" s="95" t="e">
        <f>VLOOKUP(YudisiumThp22121[[#This Row],[NIM]],DbsMunaqis[#Data],15)</f>
        <v>#N/A</v>
      </c>
    </row>
    <row r="64" spans="1:7" ht="30" hidden="1" customHeight="1">
      <c r="A64" s="152">
        <v>9</v>
      </c>
      <c r="B64" s="153" t="s">
        <v>10140</v>
      </c>
      <c r="C64" s="64" t="e">
        <f>VLOOKUP(YudisiumThp22121[[#This Row],[NIM]],DbsMunaqis[#Data],5)</f>
        <v>#N/A</v>
      </c>
      <c r="D64" s="59" t="e">
        <f>VLOOKUP(VLOOKUP(YudisiumThp22121[[#This Row],[NIM]],DbsMunaqis[],6),TblJurusan[],2)</f>
        <v>#N/A</v>
      </c>
      <c r="E64" s="59" t="e">
        <f>VLOOKUP(VLOOKUP(YudisiumThp22121[[#This Row],[NIM]],DbsMunaqis[],7),TblProdi[],2)</f>
        <v>#N/A</v>
      </c>
      <c r="F64" s="151" t="e">
        <f>VLOOKUP(YudisiumThp22121[[#This Row],[NIM]],DbsMunaqis[#Data],14)</f>
        <v>#N/A</v>
      </c>
      <c r="G64" s="95" t="e">
        <f>VLOOKUP(YudisiumThp22121[[#This Row],[NIM]],DbsMunaqis[#Data],15)</f>
        <v>#N/A</v>
      </c>
    </row>
    <row r="65" spans="1:7" ht="30" hidden="1" customHeight="1">
      <c r="A65" s="149">
        <v>45</v>
      </c>
      <c r="B65" s="153" t="s">
        <v>10138</v>
      </c>
      <c r="C65" s="64" t="e">
        <f>VLOOKUP(YudisiumThp22121[[#This Row],[NIM]],DbsMunaqis[#Data],5)</f>
        <v>#N/A</v>
      </c>
      <c r="D65" s="59" t="e">
        <f>VLOOKUP(VLOOKUP(YudisiumThp22121[[#This Row],[NIM]],DbsMunaqis[],6),TblJurusan[],2)</f>
        <v>#N/A</v>
      </c>
      <c r="E65" s="59" t="e">
        <f>VLOOKUP(VLOOKUP(YudisiumThp22121[[#This Row],[NIM]],DbsMunaqis[],7),TblProdi[],2)</f>
        <v>#N/A</v>
      </c>
      <c r="F65" s="151" t="e">
        <f>VLOOKUP(YudisiumThp22121[[#This Row],[NIM]],DbsMunaqis[#Data],14)</f>
        <v>#N/A</v>
      </c>
      <c r="G65" s="95" t="e">
        <f>VLOOKUP(YudisiumThp22121[[#This Row],[NIM]],DbsMunaqis[#Data],15)</f>
        <v>#N/A</v>
      </c>
    </row>
    <row r="66" spans="1:7" ht="30" hidden="1" customHeight="1">
      <c r="A66" s="152">
        <v>46</v>
      </c>
      <c r="B66" s="153" t="s">
        <v>10148</v>
      </c>
      <c r="C66" s="64" t="e">
        <f>VLOOKUP(YudisiumThp22121[[#This Row],[NIM]],DbsMunaqis[#Data],5)</f>
        <v>#N/A</v>
      </c>
      <c r="D66" s="59" t="e">
        <f>VLOOKUP(VLOOKUP(YudisiumThp22121[[#This Row],[NIM]],DbsMunaqis[],6),TblJurusan[],2)</f>
        <v>#N/A</v>
      </c>
      <c r="E66" s="59" t="e">
        <f>VLOOKUP(VLOOKUP(YudisiumThp22121[[#This Row],[NIM]],DbsMunaqis[],7),TblProdi[],2)</f>
        <v>#N/A</v>
      </c>
      <c r="F66" s="151" t="e">
        <f>VLOOKUP(YudisiumThp22121[[#This Row],[NIM]],DbsMunaqis[#Data],14)</f>
        <v>#N/A</v>
      </c>
      <c r="G66" s="95" t="e">
        <f>VLOOKUP(YudisiumThp22121[[#This Row],[NIM]],DbsMunaqis[#Data],15)</f>
        <v>#N/A</v>
      </c>
    </row>
    <row r="67" spans="1:7" ht="30" hidden="1" customHeight="1">
      <c r="A67" s="149">
        <v>47</v>
      </c>
      <c r="B67" s="153" t="s">
        <v>10149</v>
      </c>
      <c r="C67" s="64" t="e">
        <f>VLOOKUP(YudisiumThp22121[[#This Row],[NIM]],DbsMunaqis[#Data],5)</f>
        <v>#N/A</v>
      </c>
      <c r="D67" s="59" t="e">
        <f>VLOOKUP(VLOOKUP(YudisiumThp22121[[#This Row],[NIM]],DbsMunaqis[],6),TblJurusan[],2)</f>
        <v>#N/A</v>
      </c>
      <c r="E67" s="59" t="e">
        <f>VLOOKUP(VLOOKUP(YudisiumThp22121[[#This Row],[NIM]],DbsMunaqis[],7),TblProdi[],2)</f>
        <v>#N/A</v>
      </c>
      <c r="F67" s="151" t="e">
        <f>VLOOKUP(YudisiumThp22121[[#This Row],[NIM]],DbsMunaqis[#Data],14)</f>
        <v>#N/A</v>
      </c>
      <c r="G67" s="95" t="e">
        <f>VLOOKUP(YudisiumThp22121[[#This Row],[NIM]],DbsMunaqis[#Data],15)</f>
        <v>#N/A</v>
      </c>
    </row>
    <row r="68" spans="1:7" ht="30" hidden="1" customHeight="1">
      <c r="A68" s="152">
        <v>48</v>
      </c>
      <c r="B68" s="153" t="s">
        <v>10150</v>
      </c>
      <c r="C68" s="64" t="e">
        <f>VLOOKUP(YudisiumThp22121[[#This Row],[NIM]],DbsMunaqis[#Data],5)</f>
        <v>#N/A</v>
      </c>
      <c r="D68" s="59" t="e">
        <f>VLOOKUP(VLOOKUP(YudisiumThp22121[[#This Row],[NIM]],DbsMunaqis[],6),TblJurusan[],2)</f>
        <v>#N/A</v>
      </c>
      <c r="E68" s="59" t="e">
        <f>VLOOKUP(VLOOKUP(YudisiumThp22121[[#This Row],[NIM]],DbsMunaqis[],7),TblProdi[],2)</f>
        <v>#N/A</v>
      </c>
      <c r="F68" s="151" t="e">
        <f>VLOOKUP(YudisiumThp22121[[#This Row],[NIM]],DbsMunaqis[#Data],14)</f>
        <v>#N/A</v>
      </c>
      <c r="G68" s="95" t="e">
        <f>VLOOKUP(YudisiumThp22121[[#This Row],[NIM]],DbsMunaqis[#Data],15)</f>
        <v>#N/A</v>
      </c>
    </row>
    <row r="69" spans="1:7" ht="30" hidden="1" customHeight="1">
      <c r="A69" s="149">
        <v>49</v>
      </c>
      <c r="B69" s="153" t="s">
        <v>10147</v>
      </c>
      <c r="C69" s="64" t="e">
        <f>VLOOKUP(YudisiumThp22121[[#This Row],[NIM]],DbsMunaqis[#Data],5)</f>
        <v>#N/A</v>
      </c>
      <c r="D69" s="59" t="e">
        <f>VLOOKUP(VLOOKUP(YudisiumThp22121[[#This Row],[NIM]],DbsMunaqis[],6),TblJurusan[],2)</f>
        <v>#N/A</v>
      </c>
      <c r="E69" s="59" t="e">
        <f>VLOOKUP(VLOOKUP(YudisiumThp22121[[#This Row],[NIM]],DbsMunaqis[],7),TblProdi[],2)</f>
        <v>#N/A</v>
      </c>
      <c r="F69" s="151" t="e">
        <f>VLOOKUP(YudisiumThp22121[[#This Row],[NIM]],DbsMunaqis[#Data],14)</f>
        <v>#N/A</v>
      </c>
      <c r="G69" s="95" t="e">
        <f>VLOOKUP(YudisiumThp22121[[#This Row],[NIM]],DbsMunaqis[#Data],15)</f>
        <v>#N/A</v>
      </c>
    </row>
    <row r="70" spans="1:7" ht="30" hidden="1" customHeight="1">
      <c r="A70" s="152">
        <v>50</v>
      </c>
      <c r="B70" s="147" t="s">
        <v>10122</v>
      </c>
      <c r="C70" s="64" t="e">
        <f>VLOOKUP(YudisiumThp22121[[#This Row],[NIM]],DbsMunaqis[#Data],5)</f>
        <v>#N/A</v>
      </c>
      <c r="D70" s="59" t="e">
        <f>VLOOKUP(VLOOKUP(YudisiumThp22121[[#This Row],[NIM]],DbsMunaqis[],6),TblJurusan[],2)</f>
        <v>#N/A</v>
      </c>
      <c r="E70" s="59" t="e">
        <f>VLOOKUP(VLOOKUP(YudisiumThp22121[[#This Row],[NIM]],DbsMunaqis[],7),TblProdi[],2)</f>
        <v>#N/A</v>
      </c>
      <c r="F70" s="151" t="e">
        <f>VLOOKUP(YudisiumThp22121[[#This Row],[NIM]],DbsMunaqis[#Data],14)</f>
        <v>#N/A</v>
      </c>
      <c r="G70" s="95" t="e">
        <f>VLOOKUP(YudisiumThp22121[[#This Row],[NIM]],DbsMunaqis[#Data],15)</f>
        <v>#N/A</v>
      </c>
    </row>
    <row r="71" spans="1:7" ht="30" hidden="1" customHeight="1">
      <c r="A71" s="149">
        <v>51</v>
      </c>
      <c r="B71" s="150" t="s">
        <v>10161</v>
      </c>
      <c r="C71" s="64" t="e">
        <f>VLOOKUP(YudisiumThp22121[[#This Row],[NIM]],DbsMunaqis[#Data],5)</f>
        <v>#N/A</v>
      </c>
      <c r="D71" s="59" t="e">
        <f>VLOOKUP(VLOOKUP(YudisiumThp22121[[#This Row],[NIM]],DbsMunaqis[],6),TblJurusan[],2)</f>
        <v>#N/A</v>
      </c>
      <c r="E71" s="59" t="e">
        <f>VLOOKUP(VLOOKUP(YudisiumThp22121[[#This Row],[NIM]],DbsMunaqis[],7),TblProdi[],2)</f>
        <v>#N/A</v>
      </c>
      <c r="F71" s="151" t="e">
        <f>VLOOKUP(YudisiumThp22121[[#This Row],[NIM]],DbsMunaqis[#Data],14)</f>
        <v>#N/A</v>
      </c>
      <c r="G71" s="95" t="e">
        <f>VLOOKUP(YudisiumThp22121[[#This Row],[NIM]],DbsMunaqis[#Data],15)</f>
        <v>#N/A</v>
      </c>
    </row>
    <row r="72" spans="1:7" ht="30" hidden="1" customHeight="1">
      <c r="A72" s="152">
        <v>52</v>
      </c>
      <c r="B72" s="150" t="s">
        <v>10153</v>
      </c>
      <c r="C72" s="64" t="e">
        <f>VLOOKUP(YudisiumThp22121[[#This Row],[NIM]],DbsMunaqis[#Data],5)</f>
        <v>#N/A</v>
      </c>
      <c r="D72" s="59" t="e">
        <f>VLOOKUP(VLOOKUP(YudisiumThp22121[[#This Row],[NIM]],DbsMunaqis[],6),TblJurusan[],2)</f>
        <v>#N/A</v>
      </c>
      <c r="E72" s="59" t="e">
        <f>VLOOKUP(VLOOKUP(YudisiumThp22121[[#This Row],[NIM]],DbsMunaqis[],7),TblProdi[],2)</f>
        <v>#N/A</v>
      </c>
      <c r="F72" s="151" t="e">
        <f>VLOOKUP(YudisiumThp22121[[#This Row],[NIM]],DbsMunaqis[#Data],14)</f>
        <v>#N/A</v>
      </c>
      <c r="G72" s="95" t="e">
        <f>VLOOKUP(YudisiumThp22121[[#This Row],[NIM]],DbsMunaqis[#Data],15)</f>
        <v>#N/A</v>
      </c>
    </row>
    <row r="73" spans="1:7" ht="30" hidden="1" customHeight="1">
      <c r="A73" s="149">
        <v>53</v>
      </c>
      <c r="B73" s="150" t="s">
        <v>10154</v>
      </c>
      <c r="C73" s="64" t="e">
        <f>VLOOKUP(YudisiumThp22121[[#This Row],[NIM]],DbsMunaqis[#Data],5)</f>
        <v>#N/A</v>
      </c>
      <c r="D73" s="59" t="e">
        <f>VLOOKUP(VLOOKUP(YudisiumThp22121[[#This Row],[NIM]],DbsMunaqis[],6),TblJurusan[],2)</f>
        <v>#N/A</v>
      </c>
      <c r="E73" s="59" t="e">
        <f>VLOOKUP(VLOOKUP(YudisiumThp22121[[#This Row],[NIM]],DbsMunaqis[],7),TblProdi[],2)</f>
        <v>#N/A</v>
      </c>
      <c r="F73" s="151" t="e">
        <f>VLOOKUP(YudisiumThp22121[[#This Row],[NIM]],DbsMunaqis[#Data],14)</f>
        <v>#N/A</v>
      </c>
      <c r="G73" s="95" t="e">
        <f>VLOOKUP(YudisiumThp22121[[#This Row],[NIM]],DbsMunaqis[#Data],15)</f>
        <v>#N/A</v>
      </c>
    </row>
    <row r="74" spans="1:7" ht="30" hidden="1" customHeight="1">
      <c r="A74" s="152">
        <v>54</v>
      </c>
      <c r="B74" s="150" t="s">
        <v>8151</v>
      </c>
      <c r="C74" s="64" t="e">
        <f>VLOOKUP(YudisiumThp22121[[#This Row],[NIM]],DbsMunaqis[#Data],5)</f>
        <v>#N/A</v>
      </c>
      <c r="D74" s="59" t="e">
        <f>VLOOKUP(VLOOKUP(YudisiumThp22121[[#This Row],[NIM]],DbsMunaqis[],6),TblJurusan[],2)</f>
        <v>#N/A</v>
      </c>
      <c r="E74" s="59" t="e">
        <f>VLOOKUP(VLOOKUP(YudisiumThp22121[[#This Row],[NIM]],DbsMunaqis[],7),TblProdi[],2)</f>
        <v>#N/A</v>
      </c>
      <c r="F74" s="151" t="e">
        <f>VLOOKUP(YudisiumThp22121[[#This Row],[NIM]],DbsMunaqis[#Data],14)</f>
        <v>#N/A</v>
      </c>
      <c r="G74" s="95" t="e">
        <f>VLOOKUP(YudisiumThp22121[[#This Row],[NIM]],DbsMunaqis[#Data],15)</f>
        <v>#N/A</v>
      </c>
    </row>
    <row r="75" spans="1:7" ht="30" hidden="1" customHeight="1">
      <c r="A75" s="149">
        <v>55</v>
      </c>
      <c r="B75" s="150" t="s">
        <v>8175</v>
      </c>
      <c r="C75" s="64" t="e">
        <f>VLOOKUP(YudisiumThp22121[[#This Row],[NIM]],DbsMunaqis[#Data],5)</f>
        <v>#N/A</v>
      </c>
      <c r="D75" s="59" t="e">
        <f>VLOOKUP(VLOOKUP(YudisiumThp22121[[#This Row],[NIM]],DbsMunaqis[],6),TblJurusan[],2)</f>
        <v>#N/A</v>
      </c>
      <c r="E75" s="59" t="e">
        <f>VLOOKUP(VLOOKUP(YudisiumThp22121[[#This Row],[NIM]],DbsMunaqis[],7),TblProdi[],2)</f>
        <v>#N/A</v>
      </c>
      <c r="F75" s="151" t="e">
        <f>VLOOKUP(YudisiumThp22121[[#This Row],[NIM]],DbsMunaqis[#Data],14)</f>
        <v>#N/A</v>
      </c>
      <c r="G75" s="95" t="e">
        <f>VLOOKUP(YudisiumThp22121[[#This Row],[NIM]],DbsMunaqis[#Data],15)</f>
        <v>#N/A</v>
      </c>
    </row>
    <row r="76" spans="1:7" ht="30" hidden="1" customHeight="1">
      <c r="A76" s="152">
        <v>56</v>
      </c>
      <c r="B76" s="150" t="s">
        <v>10172</v>
      </c>
      <c r="C76" s="64" t="e">
        <f>VLOOKUP(YudisiumThp22121[[#This Row],[NIM]],DbsMunaqis[#Data],5)</f>
        <v>#N/A</v>
      </c>
      <c r="D76" s="59" t="e">
        <f>VLOOKUP(VLOOKUP(YudisiumThp22121[[#This Row],[NIM]],DbsMunaqis[],6),TblJurusan[],2)</f>
        <v>#N/A</v>
      </c>
      <c r="E76" s="59" t="e">
        <f>VLOOKUP(VLOOKUP(YudisiumThp22121[[#This Row],[NIM]],DbsMunaqis[],7),TblProdi[],2)</f>
        <v>#N/A</v>
      </c>
      <c r="F76" s="151" t="e">
        <f>VLOOKUP(YudisiumThp22121[[#This Row],[NIM]],DbsMunaqis[#Data],14)</f>
        <v>#N/A</v>
      </c>
      <c r="G76" s="95" t="e">
        <f>VLOOKUP(YudisiumThp22121[[#This Row],[NIM]],DbsMunaqis[#Data],15)</f>
        <v>#N/A</v>
      </c>
    </row>
    <row r="77" spans="1:7" ht="30" hidden="1" customHeight="1">
      <c r="A77" s="149">
        <v>57</v>
      </c>
      <c r="B77" s="153" t="s">
        <v>10157</v>
      </c>
      <c r="C77" s="64" t="e">
        <f>VLOOKUP(YudisiumThp22121[[#This Row],[NIM]],DbsMunaqis[#Data],5)</f>
        <v>#N/A</v>
      </c>
      <c r="D77" s="59" t="e">
        <f>VLOOKUP(VLOOKUP(YudisiumThp22121[[#This Row],[NIM]],DbsMunaqis[],6),TblJurusan[],2)</f>
        <v>#N/A</v>
      </c>
      <c r="E77" s="59" t="e">
        <f>VLOOKUP(VLOOKUP(YudisiumThp22121[[#This Row],[NIM]],DbsMunaqis[],7),TblProdi[],2)</f>
        <v>#N/A</v>
      </c>
      <c r="F77" s="151" t="e">
        <f>VLOOKUP(YudisiumThp22121[[#This Row],[NIM]],DbsMunaqis[#Data],14)</f>
        <v>#N/A</v>
      </c>
      <c r="G77" s="95" t="e">
        <f>VLOOKUP(YudisiumThp22121[[#This Row],[NIM]],DbsMunaqis[#Data],15)</f>
        <v>#N/A</v>
      </c>
    </row>
    <row r="78" spans="1:7" ht="30" hidden="1" customHeight="1">
      <c r="A78" s="152">
        <v>58</v>
      </c>
      <c r="B78" s="153" t="s">
        <v>10170</v>
      </c>
      <c r="C78" s="64" t="e">
        <f>VLOOKUP(YudisiumThp22121[[#This Row],[NIM]],DbsMunaqis[#Data],5)</f>
        <v>#N/A</v>
      </c>
      <c r="D78" s="59" t="e">
        <f>VLOOKUP(VLOOKUP(YudisiumThp22121[[#This Row],[NIM]],DbsMunaqis[],6),TblJurusan[],2)</f>
        <v>#N/A</v>
      </c>
      <c r="E78" s="59" t="e">
        <f>VLOOKUP(VLOOKUP(YudisiumThp22121[[#This Row],[NIM]],DbsMunaqis[],7),TblProdi[],2)</f>
        <v>#N/A</v>
      </c>
      <c r="F78" s="151" t="e">
        <f>VLOOKUP(YudisiumThp22121[[#This Row],[NIM]],DbsMunaqis[#Data],14)</f>
        <v>#N/A</v>
      </c>
      <c r="G78" s="95" t="e">
        <f>VLOOKUP(YudisiumThp22121[[#This Row],[NIM]],DbsMunaqis[#Data],15)</f>
        <v>#N/A</v>
      </c>
    </row>
    <row r="79" spans="1:7" ht="30" hidden="1" customHeight="1">
      <c r="A79" s="149">
        <v>59</v>
      </c>
      <c r="B79" s="153" t="s">
        <v>10169</v>
      </c>
      <c r="C79" s="64" t="e">
        <f>VLOOKUP(YudisiumThp22121[[#This Row],[NIM]],DbsMunaqis[#Data],5)</f>
        <v>#N/A</v>
      </c>
      <c r="D79" s="59" t="e">
        <f>VLOOKUP(VLOOKUP(YudisiumThp22121[[#This Row],[NIM]],DbsMunaqis[],6),TblJurusan[],2)</f>
        <v>#N/A</v>
      </c>
      <c r="E79" s="59" t="e">
        <f>VLOOKUP(VLOOKUP(YudisiumThp22121[[#This Row],[NIM]],DbsMunaqis[],7),TblProdi[],2)</f>
        <v>#N/A</v>
      </c>
      <c r="F79" s="151" t="e">
        <f>VLOOKUP(YudisiumThp22121[[#This Row],[NIM]],DbsMunaqis[#Data],14)</f>
        <v>#N/A</v>
      </c>
      <c r="G79" s="95" t="e">
        <f>VLOOKUP(YudisiumThp22121[[#This Row],[NIM]],DbsMunaqis[#Data],15)</f>
        <v>#N/A</v>
      </c>
    </row>
    <row r="80" spans="1:7" ht="30" customHeight="1">
      <c r="A80" s="152">
        <v>6</v>
      </c>
      <c r="B80" s="153" t="s">
        <v>10162</v>
      </c>
      <c r="C80" s="64" t="e">
        <f>VLOOKUP(YudisiumThp22121[[#This Row],[NIM]],DbsMunaqis[#Data],5)</f>
        <v>#N/A</v>
      </c>
      <c r="D80" s="59" t="e">
        <f>VLOOKUP(VLOOKUP(YudisiumThp22121[[#This Row],[NIM]],DbsMunaqis[],6),TblJurusan[],2)</f>
        <v>#N/A</v>
      </c>
      <c r="E80" s="59" t="e">
        <f>VLOOKUP(VLOOKUP(YudisiumThp22121[[#This Row],[NIM]],DbsMunaqis[],7),TblProdi[],2)</f>
        <v>#N/A</v>
      </c>
      <c r="F80" s="151" t="e">
        <f>VLOOKUP(YudisiumThp22121[[#This Row],[NIM]],DbsMunaqis[#Data],14)</f>
        <v>#N/A</v>
      </c>
      <c r="G80" s="95" t="e">
        <f>VLOOKUP(YudisiumThp22121[[#This Row],[NIM]],DbsMunaqis[#Data],15)</f>
        <v>#N/A</v>
      </c>
    </row>
    <row r="81" spans="1:7" ht="30" hidden="1" customHeight="1">
      <c r="A81" s="149">
        <v>60</v>
      </c>
      <c r="B81" s="153" t="s">
        <v>10177</v>
      </c>
      <c r="C81" s="64" t="e">
        <f>VLOOKUP(YudisiumThp22121[[#This Row],[NIM]],DbsMunaqis[#Data],5)</f>
        <v>#N/A</v>
      </c>
      <c r="D81" s="59" t="e">
        <f>VLOOKUP(VLOOKUP(YudisiumThp22121[[#This Row],[NIM]],DbsMunaqis[],6),TblJurusan[],2)</f>
        <v>#N/A</v>
      </c>
      <c r="E81" s="59" t="e">
        <f>VLOOKUP(VLOOKUP(YudisiumThp22121[[#This Row],[NIM]],DbsMunaqis[],7),TblProdi[],2)</f>
        <v>#N/A</v>
      </c>
      <c r="F81" s="151" t="e">
        <f>VLOOKUP(YudisiumThp22121[[#This Row],[NIM]],DbsMunaqis[#Data],14)</f>
        <v>#N/A</v>
      </c>
      <c r="G81" s="95" t="e">
        <f>VLOOKUP(YudisiumThp22121[[#This Row],[NIM]],DbsMunaqis[#Data],15)</f>
        <v>#N/A</v>
      </c>
    </row>
    <row r="82" spans="1:7" ht="30" customHeight="1">
      <c r="A82" s="152">
        <v>7</v>
      </c>
      <c r="B82" s="153" t="s">
        <v>10152</v>
      </c>
      <c r="C82" s="64" t="e">
        <f>VLOOKUP(YudisiumThp22121[[#This Row],[NIM]],DbsMunaqis[#Data],5)</f>
        <v>#N/A</v>
      </c>
      <c r="D82" s="59" t="e">
        <f>VLOOKUP(VLOOKUP(YudisiumThp22121[[#This Row],[NIM]],DbsMunaqis[],6),TblJurusan[],2)</f>
        <v>#N/A</v>
      </c>
      <c r="E82" s="59" t="e">
        <f>VLOOKUP(VLOOKUP(YudisiumThp22121[[#This Row],[NIM]],DbsMunaqis[],7),TblProdi[],2)</f>
        <v>#N/A</v>
      </c>
      <c r="F82" s="151" t="e">
        <f>VLOOKUP(YudisiumThp22121[[#This Row],[NIM]],DbsMunaqis[#Data],14)</f>
        <v>#N/A</v>
      </c>
      <c r="G82" s="95" t="e">
        <f>VLOOKUP(YudisiumThp22121[[#This Row],[NIM]],DbsMunaqis[#Data],15)</f>
        <v>#N/A</v>
      </c>
    </row>
    <row r="83" spans="1:7" ht="30" hidden="1" customHeight="1">
      <c r="A83" s="149">
        <v>61</v>
      </c>
      <c r="B83" s="153" t="s">
        <v>10198</v>
      </c>
      <c r="C83" s="64" t="e">
        <f>VLOOKUP(YudisiumThp22121[[#This Row],[NIM]],DbsMunaqis[#Data],5)</f>
        <v>#N/A</v>
      </c>
      <c r="D83" s="59" t="e">
        <f>VLOOKUP(VLOOKUP(YudisiumThp22121[[#This Row],[NIM]],DbsMunaqis[],6),TblJurusan[],2)</f>
        <v>#N/A</v>
      </c>
      <c r="E83" s="59" t="e">
        <f>VLOOKUP(VLOOKUP(YudisiumThp22121[[#This Row],[NIM]],DbsMunaqis[],7),TblProdi[],2)</f>
        <v>#N/A</v>
      </c>
      <c r="F83" s="151" t="e">
        <f>VLOOKUP(YudisiumThp22121[[#This Row],[NIM]],DbsMunaqis[#Data],14)</f>
        <v>#N/A</v>
      </c>
      <c r="G83" s="95" t="e">
        <f>VLOOKUP(YudisiumThp22121[[#This Row],[NIM]],DbsMunaqis[#Data],15)</f>
        <v>#N/A</v>
      </c>
    </row>
    <row r="84" spans="1:7" ht="30" hidden="1" customHeight="1">
      <c r="A84" s="152">
        <v>62</v>
      </c>
      <c r="B84" s="153" t="s">
        <v>10187</v>
      </c>
      <c r="C84" s="64" t="e">
        <f>VLOOKUP(YudisiumThp22121[[#This Row],[NIM]],DbsMunaqis[#Data],5)</f>
        <v>#N/A</v>
      </c>
      <c r="D84" s="59" t="e">
        <f>VLOOKUP(VLOOKUP(YudisiumThp22121[[#This Row],[NIM]],DbsMunaqis[],6),TblJurusan[],2)</f>
        <v>#N/A</v>
      </c>
      <c r="E84" s="59" t="e">
        <f>VLOOKUP(VLOOKUP(YudisiumThp22121[[#This Row],[NIM]],DbsMunaqis[],7),TblProdi[],2)</f>
        <v>#N/A</v>
      </c>
      <c r="F84" s="151" t="e">
        <f>VLOOKUP(YudisiumThp22121[[#This Row],[NIM]],DbsMunaqis[#Data],14)</f>
        <v>#N/A</v>
      </c>
      <c r="G84" s="95" t="e">
        <f>VLOOKUP(YudisiumThp22121[[#This Row],[NIM]],DbsMunaqis[#Data],15)</f>
        <v>#N/A</v>
      </c>
    </row>
    <row r="85" spans="1:7" ht="30" hidden="1" customHeight="1">
      <c r="A85" s="149">
        <v>63</v>
      </c>
      <c r="B85" s="153" t="s">
        <v>10182</v>
      </c>
      <c r="C85" s="64" t="e">
        <f>VLOOKUP(YudisiumThp22121[[#This Row],[NIM]],DbsMunaqis[#Data],5)</f>
        <v>#N/A</v>
      </c>
      <c r="D85" s="59" t="e">
        <f>VLOOKUP(VLOOKUP(YudisiumThp22121[[#This Row],[NIM]],DbsMunaqis[],6),TblJurusan[],2)</f>
        <v>#N/A</v>
      </c>
      <c r="E85" s="59" t="e">
        <f>VLOOKUP(VLOOKUP(YudisiumThp22121[[#This Row],[NIM]],DbsMunaqis[],7),TblProdi[],2)</f>
        <v>#N/A</v>
      </c>
      <c r="F85" s="151" t="e">
        <f>VLOOKUP(YudisiumThp22121[[#This Row],[NIM]],DbsMunaqis[#Data],14)</f>
        <v>#N/A</v>
      </c>
      <c r="G85" s="95" t="e">
        <f>VLOOKUP(YudisiumThp22121[[#This Row],[NIM]],DbsMunaqis[#Data],15)</f>
        <v>#N/A</v>
      </c>
    </row>
    <row r="86" spans="1:7" ht="30" hidden="1" customHeight="1">
      <c r="A86" s="152">
        <v>64</v>
      </c>
      <c r="B86" s="153" t="s">
        <v>10181</v>
      </c>
      <c r="C86" s="64" t="e">
        <f>VLOOKUP(YudisiumThp22121[[#This Row],[NIM]],DbsMunaqis[#Data],5)</f>
        <v>#N/A</v>
      </c>
      <c r="D86" s="59" t="e">
        <f>VLOOKUP(VLOOKUP(YudisiumThp22121[[#This Row],[NIM]],DbsMunaqis[],6),TblJurusan[],2)</f>
        <v>#N/A</v>
      </c>
      <c r="E86" s="59" t="e">
        <f>VLOOKUP(VLOOKUP(YudisiumThp22121[[#This Row],[NIM]],DbsMunaqis[],7),TblProdi[],2)</f>
        <v>#N/A</v>
      </c>
      <c r="F86" s="151" t="e">
        <f>VLOOKUP(YudisiumThp22121[[#This Row],[NIM]],DbsMunaqis[#Data],14)</f>
        <v>#N/A</v>
      </c>
      <c r="G86" s="95" t="e">
        <f>VLOOKUP(YudisiumThp22121[[#This Row],[NIM]],DbsMunaqis[#Data],15)</f>
        <v>#N/A</v>
      </c>
    </row>
    <row r="87" spans="1:7" ht="30" hidden="1" customHeight="1">
      <c r="A87" s="149">
        <v>65</v>
      </c>
      <c r="B87" s="153" t="s">
        <v>10159</v>
      </c>
      <c r="C87" s="64" t="e">
        <f>VLOOKUP(YudisiumThp22121[[#This Row],[NIM]],DbsMunaqis[#Data],5)</f>
        <v>#N/A</v>
      </c>
      <c r="D87" s="59" t="e">
        <f>VLOOKUP(VLOOKUP(YudisiumThp22121[[#This Row],[NIM]],DbsMunaqis[],6),TblJurusan[],2)</f>
        <v>#N/A</v>
      </c>
      <c r="E87" s="59" t="e">
        <f>VLOOKUP(VLOOKUP(YudisiumThp22121[[#This Row],[NIM]],DbsMunaqis[],7),TblProdi[],2)</f>
        <v>#N/A</v>
      </c>
      <c r="F87" s="151" t="e">
        <f>VLOOKUP(YudisiumThp22121[[#This Row],[NIM]],DbsMunaqis[#Data],14)</f>
        <v>#N/A</v>
      </c>
      <c r="G87" s="95" t="e">
        <f>VLOOKUP(YudisiumThp22121[[#This Row],[NIM]],DbsMunaqis[#Data],15)</f>
        <v>#N/A</v>
      </c>
    </row>
    <row r="88" spans="1:7" ht="30" customHeight="1">
      <c r="A88" s="152">
        <v>8</v>
      </c>
      <c r="B88" s="153" t="s">
        <v>10160</v>
      </c>
      <c r="C88" s="64" t="e">
        <f>VLOOKUP(YudisiumThp22121[[#This Row],[NIM]],DbsMunaqis[#Data],5)</f>
        <v>#N/A</v>
      </c>
      <c r="D88" s="59" t="e">
        <f>VLOOKUP(VLOOKUP(YudisiumThp22121[[#This Row],[NIM]],DbsMunaqis[],6),TblJurusan[],2)</f>
        <v>#N/A</v>
      </c>
      <c r="E88" s="59" t="e">
        <f>VLOOKUP(VLOOKUP(YudisiumThp22121[[#This Row],[NIM]],DbsMunaqis[],7),TblProdi[],2)</f>
        <v>#N/A</v>
      </c>
      <c r="F88" s="151" t="e">
        <f>VLOOKUP(YudisiumThp22121[[#This Row],[NIM]],DbsMunaqis[#Data],14)</f>
        <v>#N/A</v>
      </c>
      <c r="G88" s="95" t="e">
        <f>VLOOKUP(YudisiumThp22121[[#This Row],[NIM]],DbsMunaqis[#Data],15)</f>
        <v>#N/A</v>
      </c>
    </row>
    <row r="89" spans="1:7" ht="30" hidden="1" customHeight="1">
      <c r="A89" s="149">
        <v>66</v>
      </c>
      <c r="B89" s="153" t="s">
        <v>10165</v>
      </c>
      <c r="C89" s="64" t="e">
        <f>VLOOKUP(YudisiumThp22121[[#This Row],[NIM]],DbsMunaqis[#Data],5)</f>
        <v>#N/A</v>
      </c>
      <c r="D89" s="59" t="e">
        <f>VLOOKUP(VLOOKUP(YudisiumThp22121[[#This Row],[NIM]],DbsMunaqis[],6),TblJurusan[],2)</f>
        <v>#N/A</v>
      </c>
      <c r="E89" s="59" t="e">
        <f>VLOOKUP(VLOOKUP(YudisiumThp22121[[#This Row],[NIM]],DbsMunaqis[],7),TblProdi[],2)</f>
        <v>#N/A</v>
      </c>
      <c r="F89" s="151" t="e">
        <f>VLOOKUP(YudisiumThp22121[[#This Row],[NIM]],DbsMunaqis[#Data],14)</f>
        <v>#N/A</v>
      </c>
      <c r="G89" s="95" t="e">
        <f>VLOOKUP(YudisiumThp22121[[#This Row],[NIM]],DbsMunaqis[#Data],15)</f>
        <v>#N/A</v>
      </c>
    </row>
    <row r="90" spans="1:7" ht="30" hidden="1" customHeight="1">
      <c r="A90" s="152">
        <v>67</v>
      </c>
      <c r="B90" s="153" t="s">
        <v>10163</v>
      </c>
      <c r="C90" s="64" t="e">
        <f>VLOOKUP(YudisiumThp22121[[#This Row],[NIM]],DbsMunaqis[#Data],5)</f>
        <v>#N/A</v>
      </c>
      <c r="D90" s="59" t="e">
        <f>VLOOKUP(VLOOKUP(YudisiumThp22121[[#This Row],[NIM]],DbsMunaqis[],6),TblJurusan[],2)</f>
        <v>#N/A</v>
      </c>
      <c r="E90" s="59" t="e">
        <f>VLOOKUP(VLOOKUP(YudisiumThp22121[[#This Row],[NIM]],DbsMunaqis[],7),TblProdi[],2)</f>
        <v>#N/A</v>
      </c>
      <c r="F90" s="151" t="e">
        <f>VLOOKUP(YudisiumThp22121[[#This Row],[NIM]],DbsMunaqis[#Data],14)</f>
        <v>#N/A</v>
      </c>
      <c r="G90" s="95" t="e">
        <f>VLOOKUP(YudisiumThp22121[[#This Row],[NIM]],DbsMunaqis[#Data],15)</f>
        <v>#N/A</v>
      </c>
    </row>
    <row r="91" spans="1:7" ht="30" hidden="1" customHeight="1">
      <c r="A91" s="149">
        <v>68</v>
      </c>
      <c r="B91" s="153" t="s">
        <v>10166</v>
      </c>
      <c r="C91" s="64" t="e">
        <f>VLOOKUP(YudisiumThp22121[[#This Row],[NIM]],DbsMunaqis[#Data],5)</f>
        <v>#N/A</v>
      </c>
      <c r="D91" s="59" t="e">
        <f>VLOOKUP(VLOOKUP(YudisiumThp22121[[#This Row],[NIM]],DbsMunaqis[],6),TblJurusan[],2)</f>
        <v>#N/A</v>
      </c>
      <c r="E91" s="59" t="e">
        <f>VLOOKUP(VLOOKUP(YudisiumThp22121[[#This Row],[NIM]],DbsMunaqis[],7),TblProdi[],2)</f>
        <v>#N/A</v>
      </c>
      <c r="F91" s="151" t="e">
        <f>VLOOKUP(YudisiumThp22121[[#This Row],[NIM]],DbsMunaqis[#Data],14)</f>
        <v>#N/A</v>
      </c>
      <c r="G91" s="95" t="e">
        <f>VLOOKUP(YudisiumThp22121[[#This Row],[NIM]],DbsMunaqis[#Data],15)</f>
        <v>#N/A</v>
      </c>
    </row>
    <row r="92" spans="1:7" ht="30" hidden="1" customHeight="1">
      <c r="A92" s="152">
        <v>69</v>
      </c>
      <c r="B92" s="153" t="s">
        <v>10186</v>
      </c>
      <c r="C92" s="64" t="e">
        <f>VLOOKUP(YudisiumThp22121[[#This Row],[NIM]],DbsMunaqis[#Data],5)</f>
        <v>#N/A</v>
      </c>
      <c r="D92" s="59" t="e">
        <f>VLOOKUP(VLOOKUP(YudisiumThp22121[[#This Row],[NIM]],DbsMunaqis[],6),TblJurusan[],2)</f>
        <v>#N/A</v>
      </c>
      <c r="E92" s="59" t="e">
        <f>VLOOKUP(VLOOKUP(YudisiumThp22121[[#This Row],[NIM]],DbsMunaqis[],7),TblProdi[],2)</f>
        <v>#N/A</v>
      </c>
      <c r="F92" s="151" t="e">
        <f>VLOOKUP(YudisiumThp22121[[#This Row],[NIM]],DbsMunaqis[#Data],14)</f>
        <v>#N/A</v>
      </c>
      <c r="G92" s="95" t="e">
        <f>VLOOKUP(YudisiumThp22121[[#This Row],[NIM]],DbsMunaqis[#Data],15)</f>
        <v>#N/A</v>
      </c>
    </row>
    <row r="93" spans="1:7" ht="30" hidden="1" customHeight="1">
      <c r="A93" s="149">
        <v>70</v>
      </c>
      <c r="B93" s="153" t="s">
        <v>10185</v>
      </c>
      <c r="C93" s="64" t="e">
        <f>VLOOKUP(YudisiumThp22121[[#This Row],[NIM]],DbsMunaqis[#Data],5)</f>
        <v>#N/A</v>
      </c>
      <c r="D93" s="59" t="e">
        <f>VLOOKUP(VLOOKUP(YudisiumThp22121[[#This Row],[NIM]],DbsMunaqis[],6),TblJurusan[],2)</f>
        <v>#N/A</v>
      </c>
      <c r="E93" s="59" t="e">
        <f>VLOOKUP(VLOOKUP(YudisiumThp22121[[#This Row],[NIM]],DbsMunaqis[],7),TblProdi[],2)</f>
        <v>#N/A</v>
      </c>
      <c r="F93" s="151" t="e">
        <f>VLOOKUP(YudisiumThp22121[[#This Row],[NIM]],DbsMunaqis[#Data],14)</f>
        <v>#N/A</v>
      </c>
      <c r="G93" s="95" t="e">
        <f>VLOOKUP(YudisiumThp22121[[#This Row],[NIM]],DbsMunaqis[#Data],15)</f>
        <v>#N/A</v>
      </c>
    </row>
    <row r="94" spans="1:7" ht="30" hidden="1" customHeight="1">
      <c r="A94" s="152">
        <v>71</v>
      </c>
      <c r="B94" s="153" t="s">
        <v>10176</v>
      </c>
      <c r="C94" s="64" t="e">
        <f>VLOOKUP(YudisiumThp22121[[#This Row],[NIM]],DbsMunaqis[#Data],5)</f>
        <v>#N/A</v>
      </c>
      <c r="D94" s="59" t="e">
        <f>VLOOKUP(VLOOKUP(YudisiumThp22121[[#This Row],[NIM]],DbsMunaqis[],6),TblJurusan[],2)</f>
        <v>#N/A</v>
      </c>
      <c r="E94" s="59" t="e">
        <f>VLOOKUP(VLOOKUP(YudisiumThp22121[[#This Row],[NIM]],DbsMunaqis[],7),TblProdi[],2)</f>
        <v>#N/A</v>
      </c>
      <c r="F94" s="151" t="e">
        <f>VLOOKUP(YudisiumThp22121[[#This Row],[NIM]],DbsMunaqis[#Data],14)</f>
        <v>#N/A</v>
      </c>
      <c r="G94" s="95" t="e">
        <f>VLOOKUP(YudisiumThp22121[[#This Row],[NIM]],DbsMunaqis[#Data],15)</f>
        <v>#N/A</v>
      </c>
    </row>
    <row r="95" spans="1:7" ht="30" hidden="1" customHeight="1">
      <c r="A95" s="149">
        <v>72</v>
      </c>
      <c r="B95" s="153" t="s">
        <v>10178</v>
      </c>
      <c r="C95" s="64" t="e">
        <f>VLOOKUP(YudisiumThp22121[[#This Row],[NIM]],DbsMunaqis[#Data],5)</f>
        <v>#N/A</v>
      </c>
      <c r="D95" s="59" t="e">
        <f>VLOOKUP(VLOOKUP(YudisiumThp22121[[#This Row],[NIM]],DbsMunaqis[],6),TblJurusan[],2)</f>
        <v>#N/A</v>
      </c>
      <c r="E95" s="59" t="e">
        <f>VLOOKUP(VLOOKUP(YudisiumThp22121[[#This Row],[NIM]],DbsMunaqis[],7),TblProdi[],2)</f>
        <v>#N/A</v>
      </c>
      <c r="F95" s="151" t="e">
        <f>VLOOKUP(YudisiumThp22121[[#This Row],[NIM]],DbsMunaqis[#Data],14)</f>
        <v>#N/A</v>
      </c>
      <c r="G95" s="95" t="e">
        <f>VLOOKUP(YudisiumThp22121[[#This Row],[NIM]],DbsMunaqis[#Data],15)</f>
        <v>#N/A</v>
      </c>
    </row>
    <row r="96" spans="1:7" ht="30" hidden="1" customHeight="1">
      <c r="A96" s="152">
        <v>73</v>
      </c>
      <c r="B96" s="153" t="s">
        <v>10174</v>
      </c>
      <c r="C96" s="64" t="e">
        <f>VLOOKUP(YudisiumThp22121[[#This Row],[NIM]],DbsMunaqis[#Data],5)</f>
        <v>#N/A</v>
      </c>
      <c r="D96" s="59" t="e">
        <f>VLOOKUP(VLOOKUP(YudisiumThp22121[[#This Row],[NIM]],DbsMunaqis[],6),TblJurusan[],2)</f>
        <v>#N/A</v>
      </c>
      <c r="E96" s="59" t="e">
        <f>VLOOKUP(VLOOKUP(YudisiumThp22121[[#This Row],[NIM]],DbsMunaqis[],7),TblProdi[],2)</f>
        <v>#N/A</v>
      </c>
      <c r="F96" s="151" t="e">
        <f>VLOOKUP(YudisiumThp22121[[#This Row],[NIM]],DbsMunaqis[#Data],14)</f>
        <v>#N/A</v>
      </c>
      <c r="G96" s="95" t="e">
        <f>VLOOKUP(YudisiumThp22121[[#This Row],[NIM]],DbsMunaqis[#Data],15)</f>
        <v>#N/A</v>
      </c>
    </row>
    <row r="97" spans="1:7" ht="30" hidden="1" customHeight="1">
      <c r="A97" s="149">
        <v>74</v>
      </c>
      <c r="B97" s="153" t="s">
        <v>10175</v>
      </c>
      <c r="C97" s="64" t="e">
        <f>VLOOKUP(YudisiumThp22121[[#This Row],[NIM]],DbsMunaqis[#Data],5)</f>
        <v>#N/A</v>
      </c>
      <c r="D97" s="59" t="e">
        <f>VLOOKUP(VLOOKUP(YudisiumThp22121[[#This Row],[NIM]],DbsMunaqis[],6),TblJurusan[],2)</f>
        <v>#N/A</v>
      </c>
      <c r="E97" s="59" t="e">
        <f>VLOOKUP(VLOOKUP(YudisiumThp22121[[#This Row],[NIM]],DbsMunaqis[],7),TblProdi[],2)</f>
        <v>#N/A</v>
      </c>
      <c r="F97" s="151" t="e">
        <f>VLOOKUP(YudisiumThp22121[[#This Row],[NIM]],DbsMunaqis[#Data],14)</f>
        <v>#N/A</v>
      </c>
      <c r="G97" s="95" t="e">
        <f>VLOOKUP(YudisiumThp22121[[#This Row],[NIM]],DbsMunaqis[#Data],15)</f>
        <v>#N/A</v>
      </c>
    </row>
    <row r="98" spans="1:7" ht="30" hidden="1" customHeight="1">
      <c r="A98" s="152">
        <v>75</v>
      </c>
      <c r="B98" s="153" t="s">
        <v>10155</v>
      </c>
      <c r="C98" s="64" t="e">
        <f>VLOOKUP(YudisiumThp22121[[#This Row],[NIM]],DbsMunaqis[#Data],5)</f>
        <v>#N/A</v>
      </c>
      <c r="D98" s="59" t="e">
        <f>VLOOKUP(VLOOKUP(YudisiumThp22121[[#This Row],[NIM]],DbsMunaqis[],6),TblJurusan[],2)</f>
        <v>#N/A</v>
      </c>
      <c r="E98" s="59" t="e">
        <f>VLOOKUP(VLOOKUP(YudisiumThp22121[[#This Row],[NIM]],DbsMunaqis[],7),TblProdi[],2)</f>
        <v>#N/A</v>
      </c>
      <c r="F98" s="151" t="e">
        <f>VLOOKUP(YudisiumThp22121[[#This Row],[NIM]],DbsMunaqis[#Data],14)</f>
        <v>#N/A</v>
      </c>
      <c r="G98" s="95" t="e">
        <f>VLOOKUP(YudisiumThp22121[[#This Row],[NIM]],DbsMunaqis[#Data],15)</f>
        <v>#N/A</v>
      </c>
    </row>
    <row r="99" spans="1:7" ht="30" hidden="1" customHeight="1">
      <c r="A99" s="149">
        <v>76</v>
      </c>
      <c r="B99" s="153" t="s">
        <v>10135</v>
      </c>
      <c r="C99" s="64" t="e">
        <f>VLOOKUP(YudisiumThp22121[[#This Row],[NIM]],DbsMunaqis[#Data],5)</f>
        <v>#N/A</v>
      </c>
      <c r="D99" s="59" t="e">
        <f>VLOOKUP(VLOOKUP(YudisiumThp22121[[#This Row],[NIM]],DbsMunaqis[],6),TblJurusan[],2)</f>
        <v>#N/A</v>
      </c>
      <c r="E99" s="59" t="e">
        <f>VLOOKUP(VLOOKUP(YudisiumThp22121[[#This Row],[NIM]],DbsMunaqis[],7),TblProdi[],2)</f>
        <v>#N/A</v>
      </c>
      <c r="F99" s="151" t="e">
        <f>VLOOKUP(YudisiumThp22121[[#This Row],[NIM]],DbsMunaqis[#Data],14)</f>
        <v>#N/A</v>
      </c>
      <c r="G99" s="95" t="e">
        <f>VLOOKUP(YudisiumThp22121[[#This Row],[NIM]],DbsMunaqis[#Data],15)</f>
        <v>#N/A</v>
      </c>
    </row>
    <row r="100" spans="1:7" s="156" customFormat="1" ht="20.100000000000001" customHeight="1">
      <c r="E100" s="156" t="s">
        <v>10208</v>
      </c>
    </row>
    <row r="101" spans="1:7" s="156" customFormat="1" ht="16.5" customHeight="1">
      <c r="E101" s="156" t="s">
        <v>10209</v>
      </c>
    </row>
    <row r="102" spans="1:7" s="156" customFormat="1" ht="16.5" customHeight="1">
      <c r="E102" s="156" t="s">
        <v>10210</v>
      </c>
    </row>
    <row r="103" spans="1:7" s="156" customFormat="1" ht="20.100000000000001" customHeight="1"/>
    <row r="104" spans="1:7" s="156" customFormat="1" ht="20.100000000000001" customHeight="1"/>
    <row r="105" spans="1:7" s="156" customFormat="1" ht="20.100000000000001" customHeight="1"/>
    <row r="106" spans="1:7" s="156" customFormat="1" ht="20.100000000000001" customHeight="1">
      <c r="E106" s="157" t="s">
        <v>10211</v>
      </c>
    </row>
    <row r="107" spans="1:7" s="156" customFormat="1" ht="20.100000000000001" customHeight="1">
      <c r="E107" s="156" t="s">
        <v>10081</v>
      </c>
    </row>
    <row r="108" spans="1:7" s="156" customFormat="1" ht="20.100000000000001" customHeight="1"/>
    <row r="109" spans="1:7" s="156" customFormat="1" ht="20.100000000000001" customHeight="1"/>
    <row r="110" spans="1:7" s="156" customFormat="1" ht="20.100000000000001" customHeight="1"/>
    <row r="111" spans="1:7" s="156" customFormat="1" ht="20.100000000000001" customHeight="1"/>
    <row r="112" spans="1:7" s="156" customFormat="1" ht="20.100000000000001" customHeight="1"/>
    <row r="113" s="156" customFormat="1" ht="20.100000000000001" customHeight="1"/>
    <row r="114" s="156" customFormat="1" ht="20.100000000000001" customHeight="1"/>
  </sheetData>
  <mergeCells count="5">
    <mergeCell ref="A4:G4"/>
    <mergeCell ref="A1:G1"/>
    <mergeCell ref="A2:G2"/>
    <mergeCell ref="A3:G3"/>
    <mergeCell ref="A6:G6"/>
  </mergeCells>
  <pageMargins left="1.1299999999999999" right="0.70866141732283472" top="0.74803149606299213" bottom="1.5" header="0.31496062992125984" footer="0.31496062992125984"/>
  <pageSetup paperSize="5" orientation="portrait" horizontalDpi="4294967293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"/>
  <dimension ref="A1:BY5557"/>
  <sheetViews>
    <sheetView topLeftCell="A5531" workbookViewId="0">
      <selection activeCell="C5551" sqref="C5551"/>
    </sheetView>
  </sheetViews>
  <sheetFormatPr defaultRowHeight="14.4"/>
  <cols>
    <col min="1" max="1" width="11.21875" bestFit="1" customWidth="1"/>
    <col min="2" max="2" width="31.77734375" bestFit="1" customWidth="1"/>
    <col min="3" max="3" width="25.77734375" bestFit="1" customWidth="1"/>
    <col min="4" max="4" width="10.77734375" bestFit="1" customWidth="1"/>
    <col min="5" max="5" width="56.21875" bestFit="1" customWidth="1"/>
    <col min="6" max="6" width="16.77734375" bestFit="1" customWidth="1"/>
  </cols>
  <sheetData>
    <row r="1" spans="1:77">
      <c r="A1" t="s">
        <v>9476</v>
      </c>
      <c r="B1" t="s">
        <v>9477</v>
      </c>
      <c r="C1" t="s">
        <v>9478</v>
      </c>
      <c r="D1" t="s">
        <v>9479</v>
      </c>
      <c r="E1" t="s">
        <v>9480</v>
      </c>
      <c r="F1" t="s">
        <v>9481</v>
      </c>
      <c r="G1" t="s">
        <v>9482</v>
      </c>
      <c r="H1" t="s">
        <v>9483</v>
      </c>
      <c r="I1" t="s">
        <v>9484</v>
      </c>
      <c r="J1" t="s">
        <v>9485</v>
      </c>
      <c r="K1" t="s">
        <v>9486</v>
      </c>
      <c r="L1" t="s">
        <v>9487</v>
      </c>
      <c r="M1" t="s">
        <v>9488</v>
      </c>
      <c r="N1" t="s">
        <v>9489</v>
      </c>
      <c r="O1" t="s">
        <v>9490</v>
      </c>
      <c r="P1" t="s">
        <v>9491</v>
      </c>
      <c r="Q1" t="s">
        <v>9492</v>
      </c>
      <c r="R1" t="s">
        <v>9493</v>
      </c>
      <c r="S1" t="s">
        <v>9494</v>
      </c>
      <c r="T1" t="s">
        <v>9495</v>
      </c>
      <c r="U1" t="s">
        <v>9496</v>
      </c>
      <c r="V1" t="s">
        <v>9497</v>
      </c>
      <c r="W1" t="s">
        <v>9498</v>
      </c>
      <c r="X1" t="s">
        <v>9499</v>
      </c>
      <c r="Y1" t="s">
        <v>9500</v>
      </c>
      <c r="Z1" t="s">
        <v>9501</v>
      </c>
      <c r="AA1" t="s">
        <v>9502</v>
      </c>
      <c r="AB1" t="s">
        <v>9503</v>
      </c>
      <c r="AC1" t="s">
        <v>9504</v>
      </c>
      <c r="AD1" t="s">
        <v>9505</v>
      </c>
      <c r="AE1" t="s">
        <v>9506</v>
      </c>
      <c r="AF1" t="s">
        <v>9507</v>
      </c>
      <c r="AG1" t="s">
        <v>9508</v>
      </c>
      <c r="AH1" t="s">
        <v>9509</v>
      </c>
      <c r="AI1" t="s">
        <v>9510</v>
      </c>
      <c r="AJ1" t="s">
        <v>9511</v>
      </c>
      <c r="AK1" t="s">
        <v>9512</v>
      </c>
      <c r="AL1" t="s">
        <v>9513</v>
      </c>
      <c r="AM1" t="s">
        <v>9514</v>
      </c>
      <c r="AN1" t="s">
        <v>9515</v>
      </c>
      <c r="AO1" t="s">
        <v>9516</v>
      </c>
      <c r="AP1" t="s">
        <v>9517</v>
      </c>
      <c r="AQ1" t="s">
        <v>9518</v>
      </c>
      <c r="AR1" t="s">
        <v>9519</v>
      </c>
      <c r="AS1" t="s">
        <v>9520</v>
      </c>
      <c r="AT1" t="s">
        <v>9521</v>
      </c>
      <c r="AU1" t="s">
        <v>9522</v>
      </c>
      <c r="AV1" t="s">
        <v>9523</v>
      </c>
      <c r="AW1" t="s">
        <v>9524</v>
      </c>
      <c r="AX1" t="s">
        <v>9525</v>
      </c>
      <c r="AY1" t="s">
        <v>9526</v>
      </c>
      <c r="AZ1" t="s">
        <v>9527</v>
      </c>
      <c r="BA1" t="s">
        <v>9528</v>
      </c>
      <c r="BB1" t="s">
        <v>9529</v>
      </c>
      <c r="BC1" t="s">
        <v>9530</v>
      </c>
      <c r="BD1" t="s">
        <v>9531</v>
      </c>
      <c r="BE1" t="s">
        <v>9532</v>
      </c>
      <c r="BF1" t="s">
        <v>9533</v>
      </c>
      <c r="BG1" t="s">
        <v>9534</v>
      </c>
      <c r="BH1" t="s">
        <v>9535</v>
      </c>
      <c r="BI1" t="s">
        <v>9536</v>
      </c>
      <c r="BJ1" t="s">
        <v>9537</v>
      </c>
      <c r="BK1" t="s">
        <v>9538</v>
      </c>
      <c r="BL1" t="s">
        <v>9539</v>
      </c>
      <c r="BM1" t="s">
        <v>9540</v>
      </c>
      <c r="BN1" t="s">
        <v>9541</v>
      </c>
      <c r="BO1" t="s">
        <v>9542</v>
      </c>
      <c r="BP1" t="s">
        <v>9543</v>
      </c>
      <c r="BQ1" t="s">
        <v>9544</v>
      </c>
      <c r="BR1" t="s">
        <v>9545</v>
      </c>
      <c r="BS1" t="s">
        <v>9546</v>
      </c>
      <c r="BT1" t="s">
        <v>9547</v>
      </c>
      <c r="BU1" t="s">
        <v>9548</v>
      </c>
      <c r="BV1" t="s">
        <v>9549</v>
      </c>
      <c r="BW1" t="s">
        <v>9550</v>
      </c>
      <c r="BX1" t="s">
        <v>9551</v>
      </c>
      <c r="BY1" t="s">
        <v>9552</v>
      </c>
    </row>
    <row r="2" spans="1:77">
      <c r="A2" t="s">
        <v>18</v>
      </c>
      <c r="B2" t="s">
        <v>19</v>
      </c>
      <c r="C2" t="s">
        <v>20</v>
      </c>
      <c r="D2" s="1">
        <v>30367</v>
      </c>
      <c r="E2" t="s">
        <v>21</v>
      </c>
      <c r="G2" s="1"/>
      <c r="H2" s="1"/>
      <c r="K2">
        <v>0</v>
      </c>
      <c r="AB2" t="s">
        <v>22</v>
      </c>
      <c r="AC2" t="s">
        <v>23</v>
      </c>
      <c r="AD2" t="s">
        <v>24</v>
      </c>
      <c r="AE2" t="s">
        <v>24</v>
      </c>
      <c r="AF2" t="s">
        <v>25</v>
      </c>
      <c r="AO2" t="s">
        <v>26</v>
      </c>
      <c r="AP2" t="s">
        <v>27</v>
      </c>
      <c r="AS2" t="s">
        <v>28</v>
      </c>
      <c r="AT2" t="s">
        <v>29</v>
      </c>
      <c r="AV2">
        <v>3</v>
      </c>
      <c r="AX2">
        <v>2.86</v>
      </c>
      <c r="AZ2">
        <v>2.91</v>
      </c>
      <c r="BA2">
        <v>3.67</v>
      </c>
      <c r="BB2">
        <v>3</v>
      </c>
      <c r="BP2">
        <v>0</v>
      </c>
      <c r="BQ2">
        <v>0</v>
      </c>
      <c r="BR2">
        <v>0</v>
      </c>
      <c r="BS2">
        <v>0</v>
      </c>
      <c r="BT2" s="1"/>
    </row>
    <row r="3" spans="1:77">
      <c r="A3" t="s">
        <v>30</v>
      </c>
      <c r="B3" t="s">
        <v>31</v>
      </c>
      <c r="D3" s="1"/>
      <c r="G3" s="1"/>
      <c r="H3" s="1"/>
      <c r="K3">
        <v>0</v>
      </c>
      <c r="AB3" t="s">
        <v>22</v>
      </c>
      <c r="AC3" t="s">
        <v>32</v>
      </c>
      <c r="AD3" t="s">
        <v>33</v>
      </c>
      <c r="AE3" t="s">
        <v>33</v>
      </c>
      <c r="AF3" t="s">
        <v>25</v>
      </c>
      <c r="AO3" t="s">
        <v>26</v>
      </c>
      <c r="AP3" t="s">
        <v>34</v>
      </c>
      <c r="AS3" t="s">
        <v>28</v>
      </c>
      <c r="BO3" t="s">
        <v>34</v>
      </c>
      <c r="BP3">
        <v>0</v>
      </c>
      <c r="BQ3">
        <v>0</v>
      </c>
      <c r="BR3">
        <v>0</v>
      </c>
      <c r="BS3">
        <v>0</v>
      </c>
      <c r="BT3" s="1"/>
    </row>
    <row r="4" spans="1:77">
      <c r="A4" t="s">
        <v>35</v>
      </c>
      <c r="B4" t="s">
        <v>36</v>
      </c>
      <c r="D4" s="1"/>
      <c r="G4" s="1"/>
      <c r="H4" s="1"/>
      <c r="K4">
        <v>0</v>
      </c>
      <c r="AB4" t="s">
        <v>22</v>
      </c>
      <c r="AC4" t="s">
        <v>32</v>
      </c>
      <c r="AD4" t="s">
        <v>33</v>
      </c>
      <c r="AE4" t="s">
        <v>33</v>
      </c>
      <c r="AF4" t="s">
        <v>25</v>
      </c>
      <c r="AO4" t="s">
        <v>26</v>
      </c>
      <c r="AP4" t="s">
        <v>34</v>
      </c>
      <c r="AS4" t="s">
        <v>28</v>
      </c>
      <c r="AU4">
        <v>3.31</v>
      </c>
      <c r="AV4">
        <v>3.37</v>
      </c>
      <c r="AW4">
        <v>3</v>
      </c>
      <c r="AX4">
        <v>3.21</v>
      </c>
      <c r="AY4">
        <v>3.19</v>
      </c>
      <c r="AZ4">
        <v>3.29</v>
      </c>
      <c r="BB4">
        <v>1.6</v>
      </c>
      <c r="BO4" t="s">
        <v>34</v>
      </c>
      <c r="BP4">
        <v>0</v>
      </c>
      <c r="BQ4">
        <v>0</v>
      </c>
      <c r="BR4">
        <v>0</v>
      </c>
      <c r="BS4">
        <v>0</v>
      </c>
      <c r="BT4" s="1"/>
    </row>
    <row r="5" spans="1:77">
      <c r="A5" t="s">
        <v>37</v>
      </c>
      <c r="B5" t="s">
        <v>38</v>
      </c>
      <c r="D5" s="1"/>
      <c r="G5" s="1"/>
      <c r="H5" s="1"/>
      <c r="K5">
        <v>0</v>
      </c>
      <c r="AB5" t="s">
        <v>22</v>
      </c>
      <c r="AC5" t="s">
        <v>32</v>
      </c>
      <c r="AD5" t="s">
        <v>33</v>
      </c>
      <c r="AE5" t="s">
        <v>33</v>
      </c>
      <c r="AF5" t="s">
        <v>25</v>
      </c>
      <c r="AO5" t="s">
        <v>26</v>
      </c>
      <c r="AP5" t="s">
        <v>34</v>
      </c>
      <c r="AS5" t="s">
        <v>28</v>
      </c>
      <c r="BO5" t="s">
        <v>34</v>
      </c>
      <c r="BP5">
        <v>0</v>
      </c>
      <c r="BQ5">
        <v>0</v>
      </c>
      <c r="BR5">
        <v>0</v>
      </c>
      <c r="BS5">
        <v>0</v>
      </c>
      <c r="BT5" s="1"/>
    </row>
    <row r="6" spans="1:77">
      <c r="A6" t="s">
        <v>39</v>
      </c>
      <c r="B6" t="s">
        <v>40</v>
      </c>
      <c r="C6" t="s">
        <v>20</v>
      </c>
      <c r="D6" s="1">
        <v>31737</v>
      </c>
      <c r="E6" t="s">
        <v>41</v>
      </c>
      <c r="G6" s="1"/>
      <c r="H6" s="1"/>
      <c r="K6">
        <v>0</v>
      </c>
      <c r="AB6" t="s">
        <v>22</v>
      </c>
      <c r="AC6" t="s">
        <v>32</v>
      </c>
      <c r="AD6" t="s">
        <v>33</v>
      </c>
      <c r="AE6" t="s">
        <v>33</v>
      </c>
      <c r="AF6" t="s">
        <v>25</v>
      </c>
      <c r="AO6" t="s">
        <v>26</v>
      </c>
      <c r="AP6" t="s">
        <v>34</v>
      </c>
      <c r="AS6" t="s">
        <v>28</v>
      </c>
      <c r="AT6" t="s">
        <v>42</v>
      </c>
      <c r="AU6">
        <v>3.11</v>
      </c>
      <c r="AV6">
        <v>3.37</v>
      </c>
      <c r="BB6">
        <v>3.5</v>
      </c>
      <c r="BO6" t="s">
        <v>43</v>
      </c>
      <c r="BP6">
        <v>0</v>
      </c>
      <c r="BQ6">
        <v>0</v>
      </c>
      <c r="BR6">
        <v>0</v>
      </c>
      <c r="BS6">
        <v>0</v>
      </c>
      <c r="BT6" s="1"/>
    </row>
    <row r="7" spans="1:77">
      <c r="A7" t="s">
        <v>44</v>
      </c>
      <c r="B7" t="s">
        <v>45</v>
      </c>
      <c r="D7" s="1"/>
      <c r="G7" s="1"/>
      <c r="H7" s="1"/>
      <c r="K7">
        <v>0</v>
      </c>
      <c r="AB7" t="s">
        <v>22</v>
      </c>
      <c r="AC7" t="s">
        <v>32</v>
      </c>
      <c r="AD7" t="s">
        <v>33</v>
      </c>
      <c r="AE7" t="s">
        <v>33</v>
      </c>
      <c r="AF7" t="s">
        <v>25</v>
      </c>
      <c r="AO7" t="s">
        <v>26</v>
      </c>
      <c r="AP7" t="s">
        <v>34</v>
      </c>
      <c r="AS7" t="s">
        <v>28</v>
      </c>
      <c r="BO7" t="s">
        <v>34</v>
      </c>
      <c r="BP7">
        <v>0</v>
      </c>
      <c r="BQ7">
        <v>0</v>
      </c>
      <c r="BR7">
        <v>0</v>
      </c>
      <c r="BS7">
        <v>0</v>
      </c>
      <c r="BT7" s="1"/>
    </row>
    <row r="8" spans="1:77">
      <c r="A8" t="s">
        <v>46</v>
      </c>
      <c r="B8" t="s">
        <v>47</v>
      </c>
      <c r="D8" s="1"/>
      <c r="G8" s="1"/>
      <c r="H8" s="1"/>
      <c r="K8">
        <v>0</v>
      </c>
      <c r="AB8" t="s">
        <v>22</v>
      </c>
      <c r="AC8" t="s">
        <v>32</v>
      </c>
      <c r="AD8" t="s">
        <v>33</v>
      </c>
      <c r="AE8" t="s">
        <v>33</v>
      </c>
      <c r="AF8" t="s">
        <v>48</v>
      </c>
      <c r="AO8" t="s">
        <v>26</v>
      </c>
      <c r="AP8" t="s">
        <v>34</v>
      </c>
      <c r="AS8" t="s">
        <v>28</v>
      </c>
      <c r="BO8" t="s">
        <v>34</v>
      </c>
      <c r="BP8">
        <v>0</v>
      </c>
      <c r="BQ8">
        <v>0</v>
      </c>
      <c r="BR8">
        <v>0</v>
      </c>
      <c r="BS8">
        <v>0</v>
      </c>
      <c r="BT8" s="1"/>
    </row>
    <row r="9" spans="1:77">
      <c r="A9" t="s">
        <v>49</v>
      </c>
      <c r="B9" t="s">
        <v>50</v>
      </c>
      <c r="D9" s="1"/>
      <c r="G9" s="1"/>
      <c r="H9" s="1"/>
      <c r="K9">
        <v>0</v>
      </c>
      <c r="AB9" t="s">
        <v>22</v>
      </c>
      <c r="AC9" t="s">
        <v>32</v>
      </c>
      <c r="AD9" t="s">
        <v>33</v>
      </c>
      <c r="AE9" t="s">
        <v>33</v>
      </c>
      <c r="AF9" t="s">
        <v>25</v>
      </c>
      <c r="AO9" t="s">
        <v>26</v>
      </c>
      <c r="AP9" t="s">
        <v>51</v>
      </c>
      <c r="AS9" t="s">
        <v>28</v>
      </c>
      <c r="AU9">
        <v>1.69</v>
      </c>
      <c r="AV9">
        <v>3.21</v>
      </c>
      <c r="AW9">
        <v>2.89</v>
      </c>
      <c r="AX9">
        <v>2.89</v>
      </c>
      <c r="AY9">
        <v>1.9</v>
      </c>
      <c r="AZ9">
        <v>3.11</v>
      </c>
      <c r="BA9">
        <v>3.09</v>
      </c>
      <c r="BB9">
        <v>3.33</v>
      </c>
      <c r="BO9" t="s">
        <v>43</v>
      </c>
      <c r="BP9">
        <v>0</v>
      </c>
      <c r="BQ9">
        <v>0</v>
      </c>
      <c r="BR9">
        <v>0</v>
      </c>
      <c r="BS9">
        <v>0</v>
      </c>
      <c r="BT9" s="1"/>
    </row>
    <row r="10" spans="1:77">
      <c r="A10" t="s">
        <v>52</v>
      </c>
      <c r="B10" t="s">
        <v>53</v>
      </c>
      <c r="D10" s="1"/>
      <c r="G10" s="1"/>
      <c r="H10" s="1"/>
      <c r="K10">
        <v>0</v>
      </c>
      <c r="AB10" t="s">
        <v>22</v>
      </c>
      <c r="AC10" t="s">
        <v>32</v>
      </c>
      <c r="AD10" t="s">
        <v>33</v>
      </c>
      <c r="AE10" t="s">
        <v>33</v>
      </c>
      <c r="AF10" t="s">
        <v>48</v>
      </c>
      <c r="AO10" t="s">
        <v>26</v>
      </c>
      <c r="AP10" t="s">
        <v>51</v>
      </c>
      <c r="AS10" t="s">
        <v>28</v>
      </c>
      <c r="AW10">
        <v>2.79</v>
      </c>
      <c r="AX10">
        <v>2.74</v>
      </c>
      <c r="AY10">
        <v>2.86</v>
      </c>
      <c r="AZ10">
        <v>1.52</v>
      </c>
      <c r="BA10">
        <v>3.18</v>
      </c>
      <c r="BB10">
        <v>3.83</v>
      </c>
      <c r="BO10" t="s">
        <v>43</v>
      </c>
      <c r="BP10">
        <v>0</v>
      </c>
      <c r="BQ10">
        <v>0</v>
      </c>
      <c r="BR10">
        <v>0</v>
      </c>
      <c r="BS10">
        <v>0</v>
      </c>
      <c r="BT10" s="1"/>
    </row>
    <row r="11" spans="1:77">
      <c r="A11" t="s">
        <v>54</v>
      </c>
      <c r="B11" t="s">
        <v>55</v>
      </c>
      <c r="D11" s="1"/>
      <c r="G11" s="1"/>
      <c r="H11" s="1"/>
      <c r="K11">
        <v>0</v>
      </c>
      <c r="AB11" t="s">
        <v>22</v>
      </c>
      <c r="AC11" t="s">
        <v>32</v>
      </c>
      <c r="AD11" t="s">
        <v>33</v>
      </c>
      <c r="AE11" t="s">
        <v>33</v>
      </c>
      <c r="AF11" t="s">
        <v>48</v>
      </c>
      <c r="AO11" t="s">
        <v>26</v>
      </c>
      <c r="AP11" t="s">
        <v>51</v>
      </c>
      <c r="AS11" t="s">
        <v>28</v>
      </c>
      <c r="AU11">
        <v>3.21</v>
      </c>
      <c r="AV11">
        <v>1</v>
      </c>
      <c r="BA11">
        <v>3.45</v>
      </c>
      <c r="BB11">
        <v>3.83</v>
      </c>
      <c r="BO11" t="s">
        <v>43</v>
      </c>
      <c r="BP11">
        <v>0</v>
      </c>
      <c r="BQ11">
        <v>0</v>
      </c>
      <c r="BR11">
        <v>0</v>
      </c>
      <c r="BS11">
        <v>0</v>
      </c>
      <c r="BT11" s="1"/>
    </row>
    <row r="12" spans="1:77">
      <c r="A12" t="s">
        <v>56</v>
      </c>
      <c r="B12" t="s">
        <v>57</v>
      </c>
      <c r="D12" s="1"/>
      <c r="G12" s="1"/>
      <c r="H12" s="1"/>
      <c r="K12">
        <v>0</v>
      </c>
      <c r="AB12" t="s">
        <v>22</v>
      </c>
      <c r="AC12" t="s">
        <v>32</v>
      </c>
      <c r="AD12" t="s">
        <v>58</v>
      </c>
      <c r="AE12" t="s">
        <v>58</v>
      </c>
      <c r="AF12" t="s">
        <v>48</v>
      </c>
      <c r="AO12" t="s">
        <v>26</v>
      </c>
      <c r="AP12" t="s">
        <v>51</v>
      </c>
      <c r="AS12" t="s">
        <v>28</v>
      </c>
      <c r="AU12">
        <v>3.5</v>
      </c>
      <c r="AV12">
        <v>3.35</v>
      </c>
      <c r="AW12">
        <v>3.7</v>
      </c>
      <c r="AX12">
        <v>3.32</v>
      </c>
      <c r="AY12">
        <v>3.25</v>
      </c>
      <c r="AZ12">
        <v>3.14</v>
      </c>
      <c r="BA12">
        <v>3.15</v>
      </c>
      <c r="BB12">
        <v>3.5</v>
      </c>
      <c r="BO12" t="s">
        <v>43</v>
      </c>
      <c r="BP12">
        <v>0</v>
      </c>
      <c r="BQ12">
        <v>0</v>
      </c>
      <c r="BR12">
        <v>0</v>
      </c>
      <c r="BS12">
        <v>0</v>
      </c>
      <c r="BT12" s="1"/>
    </row>
    <row r="13" spans="1:77">
      <c r="A13" t="s">
        <v>59</v>
      </c>
      <c r="B13" t="s">
        <v>60</v>
      </c>
      <c r="D13" s="1"/>
      <c r="G13" s="1"/>
      <c r="H13" s="1"/>
      <c r="K13">
        <v>0</v>
      </c>
      <c r="AB13" t="s">
        <v>22</v>
      </c>
      <c r="AC13" t="s">
        <v>32</v>
      </c>
      <c r="AD13" t="s">
        <v>58</v>
      </c>
      <c r="AE13" t="s">
        <v>58</v>
      </c>
      <c r="AF13" t="s">
        <v>48</v>
      </c>
      <c r="AO13" t="s">
        <v>26</v>
      </c>
      <c r="AP13" t="s">
        <v>51</v>
      </c>
      <c r="AS13" t="s">
        <v>28</v>
      </c>
      <c r="AU13">
        <v>3.2</v>
      </c>
      <c r="AV13">
        <v>3.35</v>
      </c>
      <c r="AX13">
        <v>1.26</v>
      </c>
      <c r="BA13">
        <v>3.33</v>
      </c>
      <c r="BB13">
        <v>2.17</v>
      </c>
      <c r="BO13" t="s">
        <v>43</v>
      </c>
      <c r="BP13">
        <v>0</v>
      </c>
      <c r="BQ13">
        <v>0</v>
      </c>
      <c r="BR13">
        <v>0</v>
      </c>
      <c r="BS13">
        <v>0</v>
      </c>
      <c r="BT13" s="1"/>
    </row>
    <row r="14" spans="1:77">
      <c r="A14" t="s">
        <v>61</v>
      </c>
      <c r="B14" t="s">
        <v>62</v>
      </c>
      <c r="D14" s="1"/>
      <c r="G14" s="1"/>
      <c r="H14" s="1"/>
      <c r="K14">
        <v>0</v>
      </c>
      <c r="AB14" t="s">
        <v>22</v>
      </c>
      <c r="AC14" t="s">
        <v>32</v>
      </c>
      <c r="AD14" t="s">
        <v>58</v>
      </c>
      <c r="AE14" t="s">
        <v>58</v>
      </c>
      <c r="AF14" t="s">
        <v>48</v>
      </c>
      <c r="AO14" t="s">
        <v>26</v>
      </c>
      <c r="AP14" t="s">
        <v>51</v>
      </c>
      <c r="AS14" t="s">
        <v>28</v>
      </c>
      <c r="AU14">
        <v>3.8</v>
      </c>
      <c r="AV14">
        <v>3.61</v>
      </c>
      <c r="AW14">
        <v>3.8</v>
      </c>
      <c r="AX14">
        <v>4</v>
      </c>
      <c r="AY14">
        <v>3.9</v>
      </c>
      <c r="AZ14">
        <v>4</v>
      </c>
      <c r="BA14">
        <v>3.78</v>
      </c>
      <c r="BB14">
        <v>4</v>
      </c>
      <c r="BO14" t="s">
        <v>43</v>
      </c>
      <c r="BP14">
        <v>0</v>
      </c>
      <c r="BQ14">
        <v>0</v>
      </c>
      <c r="BR14">
        <v>0</v>
      </c>
      <c r="BS14">
        <v>1</v>
      </c>
      <c r="BT14" s="1">
        <v>40204</v>
      </c>
    </row>
    <row r="15" spans="1:77">
      <c r="A15" t="s">
        <v>63</v>
      </c>
      <c r="B15" t="s">
        <v>64</v>
      </c>
      <c r="D15" s="1"/>
      <c r="G15" s="1"/>
      <c r="H15" s="1"/>
      <c r="K15">
        <v>0</v>
      </c>
      <c r="AB15" t="s">
        <v>22</v>
      </c>
      <c r="AC15" t="s">
        <v>32</v>
      </c>
      <c r="AD15" t="s">
        <v>58</v>
      </c>
      <c r="AE15" t="s">
        <v>58</v>
      </c>
      <c r="AF15" t="s">
        <v>48</v>
      </c>
      <c r="AO15" t="s">
        <v>26</v>
      </c>
      <c r="AP15" t="s">
        <v>51</v>
      </c>
      <c r="AS15" t="s">
        <v>28</v>
      </c>
      <c r="AU15">
        <v>3.8</v>
      </c>
      <c r="AV15">
        <v>3.48</v>
      </c>
      <c r="AW15">
        <v>3.8</v>
      </c>
      <c r="AX15">
        <v>3.89</v>
      </c>
      <c r="AY15">
        <v>4</v>
      </c>
      <c r="AZ15">
        <v>3.71</v>
      </c>
      <c r="BA15">
        <v>3.56</v>
      </c>
      <c r="BB15">
        <v>4</v>
      </c>
      <c r="BO15" t="s">
        <v>43</v>
      </c>
      <c r="BP15">
        <v>0</v>
      </c>
      <c r="BQ15">
        <v>0</v>
      </c>
      <c r="BR15">
        <v>0</v>
      </c>
      <c r="BS15">
        <v>1</v>
      </c>
      <c r="BT15" s="1">
        <v>40204</v>
      </c>
    </row>
    <row r="16" spans="1:77">
      <c r="A16" t="s">
        <v>65</v>
      </c>
      <c r="B16" t="s">
        <v>66</v>
      </c>
      <c r="D16" s="1"/>
      <c r="G16" s="1"/>
      <c r="H16" s="1"/>
      <c r="K16">
        <v>0</v>
      </c>
      <c r="AB16" t="s">
        <v>22</v>
      </c>
      <c r="AC16" t="s">
        <v>32</v>
      </c>
      <c r="AD16" t="s">
        <v>58</v>
      </c>
      <c r="AE16" t="s">
        <v>58</v>
      </c>
      <c r="AF16" t="s">
        <v>48</v>
      </c>
      <c r="AO16" t="s">
        <v>26</v>
      </c>
      <c r="AP16" t="s">
        <v>51</v>
      </c>
      <c r="AS16" t="s">
        <v>28</v>
      </c>
      <c r="AU16">
        <v>3.7</v>
      </c>
      <c r="AV16">
        <v>3.78</v>
      </c>
      <c r="AW16">
        <v>3.8</v>
      </c>
      <c r="AX16">
        <v>4</v>
      </c>
      <c r="AY16">
        <v>3.9</v>
      </c>
      <c r="AZ16">
        <v>3.57</v>
      </c>
      <c r="BA16">
        <v>3.5</v>
      </c>
      <c r="BB16">
        <v>4</v>
      </c>
      <c r="BO16" t="s">
        <v>28</v>
      </c>
      <c r="BP16">
        <v>0</v>
      </c>
      <c r="BQ16">
        <v>0</v>
      </c>
      <c r="BR16">
        <v>0</v>
      </c>
      <c r="BS16">
        <v>0</v>
      </c>
      <c r="BT16" s="1"/>
    </row>
    <row r="17" spans="1:75">
      <c r="A17" t="s">
        <v>67</v>
      </c>
      <c r="B17" t="s">
        <v>68</v>
      </c>
      <c r="D17" s="1"/>
      <c r="G17" s="1"/>
      <c r="H17" s="1"/>
      <c r="K17">
        <v>0</v>
      </c>
      <c r="AB17" t="s">
        <v>22</v>
      </c>
      <c r="AC17" t="s">
        <v>23</v>
      </c>
      <c r="AD17" t="s">
        <v>24</v>
      </c>
      <c r="AE17" t="s">
        <v>24</v>
      </c>
      <c r="AF17" t="s">
        <v>48</v>
      </c>
      <c r="AO17" t="s">
        <v>26</v>
      </c>
      <c r="AP17" t="s">
        <v>51</v>
      </c>
      <c r="AS17" t="s">
        <v>28</v>
      </c>
      <c r="AU17">
        <v>3.71</v>
      </c>
      <c r="AV17">
        <v>4</v>
      </c>
      <c r="AW17">
        <v>3.64</v>
      </c>
      <c r="AX17">
        <v>1.48</v>
      </c>
      <c r="AY17">
        <v>2.91</v>
      </c>
      <c r="AZ17">
        <v>3.5</v>
      </c>
      <c r="BA17">
        <v>3.8</v>
      </c>
      <c r="BB17">
        <v>3.8</v>
      </c>
      <c r="BO17" t="s">
        <v>43</v>
      </c>
      <c r="BP17">
        <v>0</v>
      </c>
      <c r="BQ17">
        <v>0</v>
      </c>
      <c r="BR17">
        <v>0</v>
      </c>
      <c r="BS17">
        <v>0</v>
      </c>
      <c r="BT17" s="1"/>
    </row>
    <row r="18" spans="1:75">
      <c r="A18" t="s">
        <v>69</v>
      </c>
      <c r="B18" t="s">
        <v>70</v>
      </c>
      <c r="D18" s="1"/>
      <c r="G18" s="1"/>
      <c r="H18" s="1"/>
      <c r="K18">
        <v>0</v>
      </c>
      <c r="AB18" t="s">
        <v>22</v>
      </c>
      <c r="AC18" t="s">
        <v>23</v>
      </c>
      <c r="AD18" t="s">
        <v>24</v>
      </c>
      <c r="AE18" t="s">
        <v>24</v>
      </c>
      <c r="AF18" t="s">
        <v>25</v>
      </c>
      <c r="AO18" t="s">
        <v>26</v>
      </c>
      <c r="AP18" t="s">
        <v>51</v>
      </c>
      <c r="AS18" t="s">
        <v>28</v>
      </c>
      <c r="AU18">
        <v>3.48</v>
      </c>
      <c r="AV18">
        <v>3.38</v>
      </c>
      <c r="AW18">
        <v>3.68</v>
      </c>
      <c r="AX18">
        <v>3.46</v>
      </c>
      <c r="AY18">
        <v>3.68</v>
      </c>
      <c r="AZ18">
        <v>3.18</v>
      </c>
      <c r="BA18">
        <v>3.47</v>
      </c>
      <c r="BB18">
        <v>3.4</v>
      </c>
      <c r="BO18" t="s">
        <v>43</v>
      </c>
      <c r="BP18">
        <v>0</v>
      </c>
      <c r="BQ18">
        <v>0</v>
      </c>
      <c r="BR18">
        <v>0</v>
      </c>
      <c r="BS18">
        <v>0</v>
      </c>
      <c r="BT18" s="1"/>
    </row>
    <row r="19" spans="1:75">
      <c r="A19" t="s">
        <v>71</v>
      </c>
      <c r="B19" t="s">
        <v>72</v>
      </c>
      <c r="C19" t="s">
        <v>73</v>
      </c>
      <c r="D19" s="1">
        <v>32074</v>
      </c>
      <c r="E19" t="s">
        <v>74</v>
      </c>
      <c r="G19" s="1"/>
      <c r="H19" s="1"/>
      <c r="K19">
        <v>0</v>
      </c>
      <c r="AB19" t="s">
        <v>22</v>
      </c>
      <c r="AC19" t="s">
        <v>23</v>
      </c>
      <c r="AD19" t="s">
        <v>24</v>
      </c>
      <c r="AE19" t="s">
        <v>24</v>
      </c>
      <c r="AF19" t="s">
        <v>25</v>
      </c>
      <c r="AO19" t="s">
        <v>26</v>
      </c>
      <c r="AP19" t="s">
        <v>51</v>
      </c>
      <c r="AS19" t="s">
        <v>28</v>
      </c>
      <c r="AT19" t="s">
        <v>75</v>
      </c>
      <c r="AU19">
        <v>3.29</v>
      </c>
      <c r="AV19">
        <v>3.14</v>
      </c>
      <c r="AW19">
        <v>3</v>
      </c>
      <c r="AX19">
        <v>3.31</v>
      </c>
      <c r="AY19">
        <v>3.17</v>
      </c>
      <c r="AZ19">
        <v>3.18</v>
      </c>
      <c r="BA19">
        <v>3.15</v>
      </c>
      <c r="BB19">
        <v>0</v>
      </c>
      <c r="BO19" t="s">
        <v>43</v>
      </c>
      <c r="BP19">
        <v>0</v>
      </c>
      <c r="BQ19">
        <v>0</v>
      </c>
      <c r="BR19">
        <v>0</v>
      </c>
      <c r="BS19">
        <v>0</v>
      </c>
      <c r="BT19" s="1"/>
    </row>
    <row r="20" spans="1:75">
      <c r="A20" t="s">
        <v>76</v>
      </c>
      <c r="B20" t="s">
        <v>77</v>
      </c>
      <c r="C20" t="s">
        <v>78</v>
      </c>
      <c r="D20" s="1">
        <v>30627</v>
      </c>
      <c r="E20" t="s">
        <v>79</v>
      </c>
      <c r="G20" s="1"/>
      <c r="H20" s="1"/>
      <c r="K20">
        <v>0</v>
      </c>
      <c r="AB20" t="s">
        <v>22</v>
      </c>
      <c r="AC20" t="s">
        <v>23</v>
      </c>
      <c r="AD20" t="s">
        <v>80</v>
      </c>
      <c r="AE20" t="s">
        <v>80</v>
      </c>
      <c r="AF20" t="s">
        <v>48</v>
      </c>
      <c r="AO20" t="s">
        <v>26</v>
      </c>
      <c r="AP20" t="s">
        <v>51</v>
      </c>
      <c r="AS20" t="s">
        <v>51</v>
      </c>
      <c r="AT20" t="s">
        <v>81</v>
      </c>
      <c r="BO20" t="s">
        <v>27</v>
      </c>
      <c r="BP20">
        <v>0</v>
      </c>
      <c r="BQ20">
        <v>0</v>
      </c>
      <c r="BR20">
        <v>0</v>
      </c>
      <c r="BS20">
        <v>0</v>
      </c>
      <c r="BT20" s="1"/>
    </row>
    <row r="21" spans="1:75">
      <c r="A21" t="s">
        <v>82</v>
      </c>
      <c r="B21" t="s">
        <v>83</v>
      </c>
      <c r="D21" s="1"/>
      <c r="G21" s="1"/>
      <c r="H21" s="1"/>
      <c r="K21">
        <v>0</v>
      </c>
      <c r="AB21" t="s">
        <v>22</v>
      </c>
      <c r="AC21" t="s">
        <v>23</v>
      </c>
      <c r="AD21" t="s">
        <v>80</v>
      </c>
      <c r="AE21" t="s">
        <v>80</v>
      </c>
      <c r="AF21" t="s">
        <v>48</v>
      </c>
      <c r="AO21" t="s">
        <v>26</v>
      </c>
      <c r="AP21" t="s">
        <v>51</v>
      </c>
      <c r="AS21" t="s">
        <v>28</v>
      </c>
      <c r="AY21">
        <v>3.8</v>
      </c>
      <c r="BA21">
        <v>3.91</v>
      </c>
      <c r="BB21">
        <v>4</v>
      </c>
      <c r="BO21" t="s">
        <v>43</v>
      </c>
      <c r="BP21">
        <v>0</v>
      </c>
      <c r="BQ21">
        <v>0</v>
      </c>
      <c r="BR21">
        <v>0</v>
      </c>
      <c r="BS21">
        <v>0</v>
      </c>
      <c r="BT21" s="1"/>
    </row>
    <row r="22" spans="1:75">
      <c r="A22" t="s">
        <v>84</v>
      </c>
      <c r="B22" t="s">
        <v>85</v>
      </c>
      <c r="C22" t="s">
        <v>86</v>
      </c>
      <c r="D22" s="1">
        <v>31778</v>
      </c>
      <c r="E22" t="s">
        <v>20</v>
      </c>
      <c r="G22" s="1"/>
      <c r="H22" s="1"/>
      <c r="K22">
        <v>0</v>
      </c>
      <c r="AB22" t="s">
        <v>22</v>
      </c>
      <c r="AC22" t="s">
        <v>23</v>
      </c>
      <c r="AD22" t="s">
        <v>80</v>
      </c>
      <c r="AE22" t="s">
        <v>80</v>
      </c>
      <c r="AF22" t="s">
        <v>48</v>
      </c>
      <c r="AO22" t="s">
        <v>26</v>
      </c>
      <c r="AP22" t="s">
        <v>51</v>
      </c>
      <c r="AS22" t="s">
        <v>28</v>
      </c>
      <c r="AT22" t="s">
        <v>87</v>
      </c>
      <c r="AU22">
        <v>3.61</v>
      </c>
      <c r="AV22">
        <v>3.25</v>
      </c>
      <c r="AW22">
        <v>2.57</v>
      </c>
      <c r="AX22">
        <v>3</v>
      </c>
      <c r="AY22">
        <v>2</v>
      </c>
      <c r="AZ22">
        <v>3.88</v>
      </c>
      <c r="BA22">
        <v>3.83</v>
      </c>
      <c r="BB22">
        <v>3.9</v>
      </c>
      <c r="BO22" t="s">
        <v>43</v>
      </c>
      <c r="BP22">
        <v>0</v>
      </c>
      <c r="BQ22">
        <v>0</v>
      </c>
      <c r="BR22">
        <v>0</v>
      </c>
      <c r="BS22">
        <v>0</v>
      </c>
      <c r="BT22" s="1"/>
    </row>
    <row r="23" spans="1:75">
      <c r="A23" t="s">
        <v>88</v>
      </c>
      <c r="B23" t="s">
        <v>89</v>
      </c>
      <c r="D23" s="1"/>
      <c r="G23" s="1"/>
      <c r="H23" s="1"/>
      <c r="K23">
        <v>0</v>
      </c>
      <c r="AB23" t="s">
        <v>22</v>
      </c>
      <c r="AC23" t="s">
        <v>23</v>
      </c>
      <c r="AD23" t="s">
        <v>80</v>
      </c>
      <c r="AE23" t="s">
        <v>80</v>
      </c>
      <c r="AF23" t="s">
        <v>48</v>
      </c>
      <c r="AO23" t="s">
        <v>26</v>
      </c>
      <c r="AP23" t="s">
        <v>51</v>
      </c>
      <c r="AS23" t="s">
        <v>28</v>
      </c>
      <c r="AV23">
        <v>3.09</v>
      </c>
      <c r="AW23">
        <v>3.5</v>
      </c>
      <c r="BA23">
        <v>3.65</v>
      </c>
      <c r="BB23">
        <v>3.7</v>
      </c>
      <c r="BO23" t="s">
        <v>43</v>
      </c>
      <c r="BP23">
        <v>0</v>
      </c>
      <c r="BQ23">
        <v>0</v>
      </c>
      <c r="BR23">
        <v>0</v>
      </c>
      <c r="BS23">
        <v>0</v>
      </c>
      <c r="BT23" s="1"/>
    </row>
    <row r="24" spans="1:75">
      <c r="A24" t="s">
        <v>90</v>
      </c>
      <c r="B24" t="s">
        <v>91</v>
      </c>
      <c r="D24" s="1"/>
      <c r="G24" s="1"/>
      <c r="H24" s="1"/>
      <c r="K24">
        <v>0</v>
      </c>
      <c r="AB24" t="s">
        <v>22</v>
      </c>
      <c r="AC24" t="s">
        <v>23</v>
      </c>
      <c r="AD24" t="s">
        <v>80</v>
      </c>
      <c r="AE24" t="s">
        <v>80</v>
      </c>
      <c r="AF24" t="s">
        <v>25</v>
      </c>
      <c r="AO24" t="s">
        <v>26</v>
      </c>
      <c r="AP24" t="s">
        <v>51</v>
      </c>
      <c r="AS24" t="s">
        <v>28</v>
      </c>
      <c r="BA24">
        <v>3.74</v>
      </c>
      <c r="BB24">
        <v>3.7</v>
      </c>
      <c r="BO24" t="s">
        <v>43</v>
      </c>
      <c r="BP24">
        <v>0</v>
      </c>
      <c r="BQ24">
        <v>0</v>
      </c>
      <c r="BR24">
        <v>0</v>
      </c>
      <c r="BS24">
        <v>0</v>
      </c>
      <c r="BT24" s="1"/>
    </row>
    <row r="25" spans="1:75">
      <c r="A25" t="s">
        <v>92</v>
      </c>
      <c r="B25" t="s">
        <v>93</v>
      </c>
      <c r="D25" s="1"/>
      <c r="G25" s="1"/>
      <c r="H25" s="1"/>
      <c r="K25">
        <v>0</v>
      </c>
      <c r="AB25" t="s">
        <v>22</v>
      </c>
      <c r="AC25" t="s">
        <v>23</v>
      </c>
      <c r="AD25" t="s">
        <v>80</v>
      </c>
      <c r="AE25" t="s">
        <v>80</v>
      </c>
      <c r="AF25" t="s">
        <v>48</v>
      </c>
      <c r="AO25" t="s">
        <v>26</v>
      </c>
      <c r="AP25" t="s">
        <v>51</v>
      </c>
      <c r="AS25" t="s">
        <v>28</v>
      </c>
      <c r="AX25">
        <v>3.16</v>
      </c>
      <c r="BA25">
        <v>3.74</v>
      </c>
      <c r="BB25">
        <v>3.7</v>
      </c>
      <c r="BO25" t="s">
        <v>43</v>
      </c>
      <c r="BP25">
        <v>0</v>
      </c>
      <c r="BQ25">
        <v>0</v>
      </c>
      <c r="BR25">
        <v>0</v>
      </c>
      <c r="BS25">
        <v>0</v>
      </c>
      <c r="BT25" s="1"/>
    </row>
    <row r="26" spans="1:75">
      <c r="A26" t="s">
        <v>94</v>
      </c>
      <c r="B26" t="s">
        <v>95</v>
      </c>
      <c r="C26" t="s">
        <v>96</v>
      </c>
      <c r="D26" s="1">
        <v>32075</v>
      </c>
      <c r="E26" t="s">
        <v>97</v>
      </c>
      <c r="G26" s="1"/>
      <c r="H26" s="1"/>
      <c r="K26">
        <v>0</v>
      </c>
      <c r="AB26" t="s">
        <v>22</v>
      </c>
      <c r="AC26" t="s">
        <v>32</v>
      </c>
      <c r="AD26" t="s">
        <v>33</v>
      </c>
      <c r="AE26" t="s">
        <v>33</v>
      </c>
      <c r="AF26" t="s">
        <v>25</v>
      </c>
      <c r="AH26" t="s">
        <v>98</v>
      </c>
      <c r="AI26" t="s">
        <v>99</v>
      </c>
      <c r="AJ26" t="s">
        <v>100</v>
      </c>
      <c r="AK26" t="s">
        <v>4</v>
      </c>
      <c r="AO26" t="s">
        <v>26</v>
      </c>
      <c r="AP26" t="s">
        <v>28</v>
      </c>
      <c r="AS26" t="s">
        <v>28</v>
      </c>
      <c r="AT26" t="s">
        <v>101</v>
      </c>
      <c r="AV26">
        <v>2.5</v>
      </c>
      <c r="AW26">
        <v>2</v>
      </c>
      <c r="AX26">
        <v>1.68</v>
      </c>
      <c r="AZ26">
        <v>1.0900000000000001</v>
      </c>
      <c r="BO26" t="s">
        <v>43</v>
      </c>
      <c r="BP26">
        <v>0</v>
      </c>
      <c r="BQ26">
        <v>0</v>
      </c>
      <c r="BR26">
        <v>0</v>
      </c>
      <c r="BS26">
        <v>0</v>
      </c>
      <c r="BT26" s="1"/>
      <c r="BV26" t="s">
        <v>102</v>
      </c>
      <c r="BW26" t="s">
        <v>102</v>
      </c>
    </row>
    <row r="27" spans="1:75">
      <c r="A27" t="s">
        <v>103</v>
      </c>
      <c r="B27" t="s">
        <v>104</v>
      </c>
      <c r="C27" t="s">
        <v>105</v>
      </c>
      <c r="D27" s="1">
        <v>31048</v>
      </c>
      <c r="E27" t="s">
        <v>106</v>
      </c>
      <c r="G27" s="1"/>
      <c r="H27" s="1"/>
      <c r="K27">
        <v>0</v>
      </c>
      <c r="AB27" t="s">
        <v>22</v>
      </c>
      <c r="AC27" t="s">
        <v>32</v>
      </c>
      <c r="AD27" t="s">
        <v>33</v>
      </c>
      <c r="AE27" t="s">
        <v>33</v>
      </c>
      <c r="AF27" t="s">
        <v>25</v>
      </c>
      <c r="AH27" t="s">
        <v>107</v>
      </c>
      <c r="AI27" t="s">
        <v>99</v>
      </c>
      <c r="AJ27" t="s">
        <v>108</v>
      </c>
      <c r="AK27" t="s">
        <v>4</v>
      </c>
      <c r="AO27" t="s">
        <v>26</v>
      </c>
      <c r="AP27" t="s">
        <v>28</v>
      </c>
      <c r="AS27" t="s">
        <v>28</v>
      </c>
      <c r="AT27" t="s">
        <v>109</v>
      </c>
      <c r="AU27">
        <v>3</v>
      </c>
      <c r="AW27">
        <v>3.47</v>
      </c>
      <c r="AX27">
        <v>3.79</v>
      </c>
      <c r="AY27">
        <v>3.42</v>
      </c>
      <c r="AZ27">
        <v>2.83</v>
      </c>
      <c r="BB27">
        <v>2.67</v>
      </c>
      <c r="BO27" t="s">
        <v>43</v>
      </c>
      <c r="BP27">
        <v>0</v>
      </c>
      <c r="BQ27">
        <v>0</v>
      </c>
      <c r="BR27">
        <v>0</v>
      </c>
      <c r="BS27">
        <v>0</v>
      </c>
      <c r="BT27" s="1"/>
      <c r="BV27" t="s">
        <v>102</v>
      </c>
      <c r="BW27" t="s">
        <v>102</v>
      </c>
    </row>
    <row r="28" spans="1:75">
      <c r="A28" t="s">
        <v>110</v>
      </c>
      <c r="B28" t="s">
        <v>111</v>
      </c>
      <c r="C28" t="s">
        <v>112</v>
      </c>
      <c r="D28" s="1">
        <v>31872</v>
      </c>
      <c r="E28" t="s">
        <v>113</v>
      </c>
      <c r="G28" s="1"/>
      <c r="H28" s="1"/>
      <c r="K28">
        <v>0</v>
      </c>
      <c r="AB28" t="s">
        <v>22</v>
      </c>
      <c r="AC28" t="s">
        <v>32</v>
      </c>
      <c r="AD28" t="s">
        <v>33</v>
      </c>
      <c r="AE28" t="s">
        <v>33</v>
      </c>
      <c r="AF28" t="s">
        <v>48</v>
      </c>
      <c r="AH28" t="s">
        <v>114</v>
      </c>
      <c r="AI28" t="s">
        <v>115</v>
      </c>
      <c r="AJ28" t="s">
        <v>116</v>
      </c>
      <c r="AK28" t="s">
        <v>4</v>
      </c>
      <c r="AO28" t="s">
        <v>26</v>
      </c>
      <c r="AP28" t="s">
        <v>28</v>
      </c>
      <c r="AS28" t="s">
        <v>28</v>
      </c>
      <c r="AT28" t="s">
        <v>117</v>
      </c>
      <c r="AU28">
        <v>3.16</v>
      </c>
      <c r="AW28">
        <v>3.58</v>
      </c>
      <c r="AX28">
        <v>3.89</v>
      </c>
      <c r="AY28">
        <v>3.62</v>
      </c>
      <c r="AZ28">
        <v>3.91</v>
      </c>
      <c r="BB28">
        <v>1.67</v>
      </c>
      <c r="BO28" t="s">
        <v>43</v>
      </c>
      <c r="BP28">
        <v>0</v>
      </c>
      <c r="BQ28">
        <v>0</v>
      </c>
      <c r="BR28">
        <v>0</v>
      </c>
      <c r="BS28">
        <v>0</v>
      </c>
      <c r="BT28" s="1"/>
      <c r="BV28" t="s">
        <v>118</v>
      </c>
      <c r="BW28" t="s">
        <v>118</v>
      </c>
    </row>
    <row r="29" spans="1:75">
      <c r="A29" t="s">
        <v>119</v>
      </c>
      <c r="B29" t="s">
        <v>120</v>
      </c>
      <c r="C29" t="s">
        <v>121</v>
      </c>
      <c r="D29" s="1">
        <v>30666</v>
      </c>
      <c r="E29" t="s">
        <v>122</v>
      </c>
      <c r="G29" s="1"/>
      <c r="H29" s="1"/>
      <c r="K29">
        <v>0</v>
      </c>
      <c r="AB29" t="s">
        <v>22</v>
      </c>
      <c r="AC29" t="s">
        <v>32</v>
      </c>
      <c r="AD29" t="s">
        <v>33</v>
      </c>
      <c r="AE29" t="s">
        <v>33</v>
      </c>
      <c r="AF29" t="s">
        <v>25</v>
      </c>
      <c r="AH29" t="s">
        <v>123</v>
      </c>
      <c r="AI29" t="s">
        <v>99</v>
      </c>
      <c r="AJ29" t="s">
        <v>123</v>
      </c>
      <c r="AK29" t="s">
        <v>4</v>
      </c>
      <c r="AO29" t="s">
        <v>26</v>
      </c>
      <c r="AP29" t="s">
        <v>28</v>
      </c>
      <c r="AS29" t="s">
        <v>28</v>
      </c>
      <c r="AT29" t="s">
        <v>124</v>
      </c>
      <c r="BO29" t="s">
        <v>43</v>
      </c>
      <c r="BP29">
        <v>0</v>
      </c>
      <c r="BQ29">
        <v>0</v>
      </c>
      <c r="BR29">
        <v>0</v>
      </c>
      <c r="BS29">
        <v>0</v>
      </c>
      <c r="BT29" s="1"/>
      <c r="BV29" t="s">
        <v>125</v>
      </c>
      <c r="BW29" t="s">
        <v>102</v>
      </c>
    </row>
    <row r="30" spans="1:75">
      <c r="A30" t="s">
        <v>126</v>
      </c>
      <c r="B30" t="s">
        <v>127</v>
      </c>
      <c r="C30" t="s">
        <v>123</v>
      </c>
      <c r="D30" s="1">
        <v>32162</v>
      </c>
      <c r="E30" t="s">
        <v>128</v>
      </c>
      <c r="G30" s="1"/>
      <c r="H30" s="1"/>
      <c r="K30">
        <v>0</v>
      </c>
      <c r="AB30" t="s">
        <v>22</v>
      </c>
      <c r="AC30" t="s">
        <v>32</v>
      </c>
      <c r="AD30" t="s">
        <v>33</v>
      </c>
      <c r="AE30" t="s">
        <v>33</v>
      </c>
      <c r="AF30" t="s">
        <v>25</v>
      </c>
      <c r="AH30" t="s">
        <v>129</v>
      </c>
      <c r="AI30" t="s">
        <v>99</v>
      </c>
      <c r="AJ30" t="s">
        <v>130</v>
      </c>
      <c r="AK30" t="s">
        <v>131</v>
      </c>
      <c r="AO30" t="s">
        <v>26</v>
      </c>
      <c r="AP30" t="s">
        <v>28</v>
      </c>
      <c r="AS30" t="s">
        <v>28</v>
      </c>
      <c r="AT30" t="s">
        <v>132</v>
      </c>
      <c r="AU30">
        <v>3.42</v>
      </c>
      <c r="AW30">
        <v>3.21</v>
      </c>
      <c r="AX30">
        <v>3.58</v>
      </c>
      <c r="AY30">
        <v>3.48</v>
      </c>
      <c r="AZ30">
        <v>3.57</v>
      </c>
      <c r="BB30">
        <v>2</v>
      </c>
      <c r="BO30" t="s">
        <v>43</v>
      </c>
      <c r="BP30">
        <v>0</v>
      </c>
      <c r="BQ30">
        <v>0</v>
      </c>
      <c r="BR30">
        <v>0</v>
      </c>
      <c r="BS30">
        <v>0</v>
      </c>
      <c r="BT30" s="1"/>
      <c r="BV30" t="s">
        <v>123</v>
      </c>
      <c r="BW30" t="s">
        <v>123</v>
      </c>
    </row>
    <row r="31" spans="1:75">
      <c r="A31" t="s">
        <v>14</v>
      </c>
      <c r="B31" t="s">
        <v>133</v>
      </c>
      <c r="C31" t="s">
        <v>134</v>
      </c>
      <c r="D31" s="1">
        <v>32337</v>
      </c>
      <c r="E31" t="s">
        <v>135</v>
      </c>
      <c r="G31" s="1"/>
      <c r="H31" s="1"/>
      <c r="K31">
        <v>0</v>
      </c>
      <c r="AB31" t="s">
        <v>22</v>
      </c>
      <c r="AC31" t="s">
        <v>32</v>
      </c>
      <c r="AD31" t="s">
        <v>33</v>
      </c>
      <c r="AE31" t="s">
        <v>33</v>
      </c>
      <c r="AF31" t="s">
        <v>25</v>
      </c>
      <c r="AH31" t="s">
        <v>136</v>
      </c>
      <c r="AI31" t="s">
        <v>99</v>
      </c>
      <c r="AJ31" t="s">
        <v>137</v>
      </c>
      <c r="AK31" t="s">
        <v>4</v>
      </c>
      <c r="AO31" t="s">
        <v>26</v>
      </c>
      <c r="AP31" t="s">
        <v>28</v>
      </c>
      <c r="AS31" t="s">
        <v>28</v>
      </c>
      <c r="AT31" t="s">
        <v>138</v>
      </c>
      <c r="AU31">
        <v>3.26</v>
      </c>
      <c r="AW31">
        <v>3.21</v>
      </c>
      <c r="AX31">
        <v>3.74</v>
      </c>
      <c r="AY31">
        <v>3.29</v>
      </c>
      <c r="AZ31">
        <v>3.3</v>
      </c>
      <c r="BB31">
        <v>3.5</v>
      </c>
      <c r="BO31" t="s">
        <v>43</v>
      </c>
      <c r="BP31">
        <v>0</v>
      </c>
      <c r="BQ31">
        <v>0</v>
      </c>
      <c r="BR31">
        <v>0</v>
      </c>
      <c r="BS31">
        <v>0</v>
      </c>
      <c r="BT31" s="1"/>
      <c r="BV31" t="s">
        <v>123</v>
      </c>
      <c r="BW31" t="s">
        <v>123</v>
      </c>
    </row>
    <row r="32" spans="1:75">
      <c r="A32" t="s">
        <v>139</v>
      </c>
      <c r="B32" t="s">
        <v>140</v>
      </c>
      <c r="C32" t="s">
        <v>141</v>
      </c>
      <c r="D32" s="1">
        <v>30869</v>
      </c>
      <c r="E32" t="s">
        <v>142</v>
      </c>
      <c r="G32" s="1"/>
      <c r="H32" s="1"/>
      <c r="K32">
        <v>0</v>
      </c>
      <c r="AA32" t="s">
        <v>143</v>
      </c>
      <c r="AB32" t="s">
        <v>22</v>
      </c>
      <c r="AC32" t="s">
        <v>32</v>
      </c>
      <c r="AD32" t="s">
        <v>33</v>
      </c>
      <c r="AE32" t="s">
        <v>33</v>
      </c>
      <c r="AF32" t="s">
        <v>48</v>
      </c>
      <c r="AH32" t="s">
        <v>144</v>
      </c>
      <c r="AI32" t="s">
        <v>145</v>
      </c>
      <c r="AJ32" t="s">
        <v>146</v>
      </c>
      <c r="AK32" t="s">
        <v>123</v>
      </c>
      <c r="AO32" t="s">
        <v>26</v>
      </c>
      <c r="AP32" t="s">
        <v>28</v>
      </c>
      <c r="AS32" t="s">
        <v>28</v>
      </c>
      <c r="AT32" t="s">
        <v>147</v>
      </c>
      <c r="AU32">
        <v>2.84</v>
      </c>
      <c r="AV32">
        <v>2.88</v>
      </c>
      <c r="AW32">
        <v>3.16</v>
      </c>
      <c r="AX32">
        <v>3.32</v>
      </c>
      <c r="AY32">
        <v>3</v>
      </c>
      <c r="AZ32">
        <v>3.04</v>
      </c>
      <c r="BB32">
        <v>2</v>
      </c>
      <c r="BO32" t="s">
        <v>43</v>
      </c>
      <c r="BP32">
        <v>0</v>
      </c>
      <c r="BQ32">
        <v>0</v>
      </c>
      <c r="BR32">
        <v>0</v>
      </c>
      <c r="BS32">
        <v>0</v>
      </c>
      <c r="BT32" s="1"/>
      <c r="BV32" t="s">
        <v>148</v>
      </c>
      <c r="BW32" t="s">
        <v>102</v>
      </c>
    </row>
    <row r="33" spans="1:75">
      <c r="A33" t="s">
        <v>149</v>
      </c>
      <c r="B33" t="s">
        <v>150</v>
      </c>
      <c r="C33" t="s">
        <v>151</v>
      </c>
      <c r="D33" s="1">
        <v>29064</v>
      </c>
      <c r="E33" t="s">
        <v>152</v>
      </c>
      <c r="G33" s="1"/>
      <c r="H33" s="1"/>
      <c r="K33">
        <v>0</v>
      </c>
      <c r="AB33" t="s">
        <v>22</v>
      </c>
      <c r="AC33" t="s">
        <v>32</v>
      </c>
      <c r="AD33" t="s">
        <v>33</v>
      </c>
      <c r="AE33" t="s">
        <v>33</v>
      </c>
      <c r="AF33" t="s">
        <v>25</v>
      </c>
      <c r="AH33" t="s">
        <v>153</v>
      </c>
      <c r="AI33" t="s">
        <v>99</v>
      </c>
      <c r="AJ33" t="s">
        <v>154</v>
      </c>
      <c r="AK33" t="s">
        <v>155</v>
      </c>
      <c r="AO33" t="s">
        <v>26</v>
      </c>
      <c r="AP33" t="s">
        <v>28</v>
      </c>
      <c r="AS33" t="s">
        <v>28</v>
      </c>
      <c r="AT33" t="s">
        <v>156</v>
      </c>
      <c r="AU33">
        <v>2.89</v>
      </c>
      <c r="AV33">
        <v>3</v>
      </c>
      <c r="AW33">
        <v>3.32</v>
      </c>
      <c r="AX33">
        <v>3.53</v>
      </c>
      <c r="AY33">
        <v>3.17</v>
      </c>
      <c r="AZ33">
        <v>3.48</v>
      </c>
      <c r="BO33" t="s">
        <v>43</v>
      </c>
      <c r="BP33">
        <v>0</v>
      </c>
      <c r="BQ33">
        <v>0</v>
      </c>
      <c r="BR33">
        <v>0</v>
      </c>
      <c r="BS33">
        <v>0</v>
      </c>
      <c r="BT33" s="1"/>
      <c r="BV33" t="s">
        <v>157</v>
      </c>
      <c r="BW33" t="s">
        <v>155</v>
      </c>
    </row>
    <row r="34" spans="1:75">
      <c r="A34" t="s">
        <v>158</v>
      </c>
      <c r="B34" t="s">
        <v>159</v>
      </c>
      <c r="C34" t="s">
        <v>160</v>
      </c>
      <c r="D34" s="1">
        <v>31964</v>
      </c>
      <c r="E34" t="s">
        <v>161</v>
      </c>
      <c r="G34" s="1"/>
      <c r="H34" s="1"/>
      <c r="K34">
        <v>0</v>
      </c>
      <c r="AB34" t="s">
        <v>22</v>
      </c>
      <c r="AC34" t="s">
        <v>32</v>
      </c>
      <c r="AD34" t="s">
        <v>33</v>
      </c>
      <c r="AE34" t="s">
        <v>33</v>
      </c>
      <c r="AF34" t="s">
        <v>48</v>
      </c>
      <c r="AH34" t="s">
        <v>162</v>
      </c>
      <c r="AI34" t="s">
        <v>145</v>
      </c>
      <c r="AJ34" t="s">
        <v>163</v>
      </c>
      <c r="AK34" t="s">
        <v>4</v>
      </c>
      <c r="AO34" t="s">
        <v>26</v>
      </c>
      <c r="AP34" t="s">
        <v>28</v>
      </c>
      <c r="AS34" t="s">
        <v>28</v>
      </c>
      <c r="AT34" t="s">
        <v>164</v>
      </c>
      <c r="AU34">
        <v>2.63</v>
      </c>
      <c r="AW34">
        <v>3.47</v>
      </c>
      <c r="AX34">
        <v>2.89</v>
      </c>
      <c r="AY34">
        <v>2.67</v>
      </c>
      <c r="AZ34">
        <v>2.2200000000000002</v>
      </c>
      <c r="BO34" t="s">
        <v>43</v>
      </c>
      <c r="BP34">
        <v>0</v>
      </c>
      <c r="BQ34">
        <v>0</v>
      </c>
      <c r="BR34">
        <v>0</v>
      </c>
      <c r="BS34">
        <v>0</v>
      </c>
      <c r="BT34" s="1"/>
      <c r="BV34" t="s">
        <v>165</v>
      </c>
      <c r="BW34" t="s">
        <v>118</v>
      </c>
    </row>
    <row r="35" spans="1:75">
      <c r="A35" t="s">
        <v>166</v>
      </c>
      <c r="B35" t="s">
        <v>167</v>
      </c>
      <c r="C35" t="s">
        <v>168</v>
      </c>
      <c r="D35" s="1">
        <v>31823</v>
      </c>
      <c r="E35" t="s">
        <v>169</v>
      </c>
      <c r="G35" s="1"/>
      <c r="H35" s="1"/>
      <c r="K35">
        <v>0</v>
      </c>
      <c r="AB35" t="s">
        <v>22</v>
      </c>
      <c r="AC35" t="s">
        <v>32</v>
      </c>
      <c r="AD35" t="s">
        <v>33</v>
      </c>
      <c r="AE35" t="s">
        <v>33</v>
      </c>
      <c r="AF35" t="s">
        <v>48</v>
      </c>
      <c r="AH35" t="s">
        <v>170</v>
      </c>
      <c r="AI35" t="s">
        <v>4</v>
      </c>
      <c r="AJ35" t="s">
        <v>171</v>
      </c>
      <c r="AK35" t="s">
        <v>172</v>
      </c>
      <c r="AO35" t="s">
        <v>26</v>
      </c>
      <c r="AP35" t="s">
        <v>28</v>
      </c>
      <c r="AS35" t="s">
        <v>28</v>
      </c>
      <c r="AT35" t="s">
        <v>173</v>
      </c>
      <c r="AU35">
        <v>2.68</v>
      </c>
      <c r="AW35">
        <v>3.21</v>
      </c>
      <c r="AX35">
        <v>3.21</v>
      </c>
      <c r="AY35">
        <v>3</v>
      </c>
      <c r="AZ35">
        <v>3.39</v>
      </c>
      <c r="BA35">
        <v>3.22</v>
      </c>
      <c r="BB35">
        <v>2</v>
      </c>
      <c r="BO35" t="s">
        <v>43</v>
      </c>
      <c r="BP35">
        <v>0</v>
      </c>
      <c r="BQ35">
        <v>0</v>
      </c>
      <c r="BR35">
        <v>0</v>
      </c>
      <c r="BS35">
        <v>0</v>
      </c>
      <c r="BT35" s="1"/>
      <c r="BV35" t="s">
        <v>123</v>
      </c>
      <c r="BW35" t="s">
        <v>123</v>
      </c>
    </row>
    <row r="36" spans="1:75">
      <c r="A36" t="s">
        <v>174</v>
      </c>
      <c r="B36" t="s">
        <v>175</v>
      </c>
      <c r="C36" t="s">
        <v>176</v>
      </c>
      <c r="D36" s="1">
        <v>32550</v>
      </c>
      <c r="E36" t="s">
        <v>177</v>
      </c>
      <c r="G36" s="1"/>
      <c r="H36" s="1"/>
      <c r="K36">
        <v>0</v>
      </c>
      <c r="AB36" t="s">
        <v>22</v>
      </c>
      <c r="AC36" t="s">
        <v>32</v>
      </c>
      <c r="AD36" t="s">
        <v>33</v>
      </c>
      <c r="AE36" t="s">
        <v>33</v>
      </c>
      <c r="AF36" t="s">
        <v>48</v>
      </c>
      <c r="AH36" t="s">
        <v>178</v>
      </c>
      <c r="AI36" t="s">
        <v>179</v>
      </c>
      <c r="AJ36" t="s">
        <v>180</v>
      </c>
      <c r="AK36" t="s">
        <v>4</v>
      </c>
      <c r="AO36" t="s">
        <v>26</v>
      </c>
      <c r="AP36" t="s">
        <v>28</v>
      </c>
      <c r="AS36" t="s">
        <v>28</v>
      </c>
      <c r="AT36" t="s">
        <v>181</v>
      </c>
      <c r="AU36">
        <v>2.2599999999999998</v>
      </c>
      <c r="AW36">
        <v>3.16</v>
      </c>
      <c r="AX36">
        <v>3.11</v>
      </c>
      <c r="AY36">
        <v>3.04</v>
      </c>
      <c r="AZ36">
        <v>3.3</v>
      </c>
      <c r="BO36" t="s">
        <v>43</v>
      </c>
      <c r="BP36">
        <v>0</v>
      </c>
      <c r="BQ36">
        <v>0</v>
      </c>
      <c r="BR36">
        <v>0</v>
      </c>
      <c r="BS36">
        <v>0</v>
      </c>
      <c r="BT36" s="1"/>
      <c r="BV36" t="s">
        <v>182</v>
      </c>
      <c r="BW36" t="s">
        <v>183</v>
      </c>
    </row>
    <row r="37" spans="1:75">
      <c r="A37" t="s">
        <v>184</v>
      </c>
      <c r="B37" t="s">
        <v>185</v>
      </c>
      <c r="C37" t="s">
        <v>121</v>
      </c>
      <c r="D37" s="1">
        <v>32087</v>
      </c>
      <c r="E37" t="s">
        <v>122</v>
      </c>
      <c r="G37" s="1"/>
      <c r="H37" s="1"/>
      <c r="K37">
        <v>0</v>
      </c>
      <c r="AB37" t="s">
        <v>22</v>
      </c>
      <c r="AC37" t="s">
        <v>32</v>
      </c>
      <c r="AD37" t="s">
        <v>33</v>
      </c>
      <c r="AE37" t="s">
        <v>33</v>
      </c>
      <c r="AF37" t="s">
        <v>48</v>
      </c>
      <c r="AH37" t="s">
        <v>136</v>
      </c>
      <c r="AI37" t="s">
        <v>99</v>
      </c>
      <c r="AJ37" t="s">
        <v>186</v>
      </c>
      <c r="AK37" t="s">
        <v>4</v>
      </c>
      <c r="AO37" t="s">
        <v>26</v>
      </c>
      <c r="AP37" t="s">
        <v>28</v>
      </c>
      <c r="AS37" t="s">
        <v>28</v>
      </c>
      <c r="AT37" t="s">
        <v>187</v>
      </c>
      <c r="BO37" t="s">
        <v>43</v>
      </c>
      <c r="BP37">
        <v>0</v>
      </c>
      <c r="BQ37">
        <v>0</v>
      </c>
      <c r="BR37">
        <v>0</v>
      </c>
      <c r="BS37">
        <v>0</v>
      </c>
      <c r="BT37" s="1"/>
      <c r="BV37" t="s">
        <v>102</v>
      </c>
      <c r="BW37" t="s">
        <v>102</v>
      </c>
    </row>
    <row r="38" spans="1:75">
      <c r="A38" t="s">
        <v>188</v>
      </c>
      <c r="B38" t="s">
        <v>189</v>
      </c>
      <c r="C38" t="s">
        <v>190</v>
      </c>
      <c r="D38" s="1">
        <v>31860</v>
      </c>
      <c r="E38" t="s">
        <v>191</v>
      </c>
      <c r="G38" s="1"/>
      <c r="H38" s="1"/>
      <c r="K38">
        <v>0</v>
      </c>
      <c r="AB38" t="s">
        <v>22</v>
      </c>
      <c r="AC38" t="s">
        <v>32</v>
      </c>
      <c r="AD38" t="s">
        <v>33</v>
      </c>
      <c r="AE38" t="s">
        <v>33</v>
      </c>
      <c r="AF38" t="s">
        <v>48</v>
      </c>
      <c r="AH38" t="s">
        <v>192</v>
      </c>
      <c r="AI38" t="s">
        <v>99</v>
      </c>
      <c r="AJ38" t="s">
        <v>193</v>
      </c>
      <c r="AK38" t="s">
        <v>4</v>
      </c>
      <c r="AO38" t="s">
        <v>26</v>
      </c>
      <c r="AP38" t="s">
        <v>28</v>
      </c>
      <c r="AS38" t="s">
        <v>28</v>
      </c>
      <c r="AT38" t="s">
        <v>194</v>
      </c>
      <c r="AU38">
        <v>3.11</v>
      </c>
      <c r="AW38">
        <v>3.21</v>
      </c>
      <c r="AX38">
        <v>3.47</v>
      </c>
      <c r="AY38">
        <v>3.38</v>
      </c>
      <c r="AZ38">
        <v>3.61</v>
      </c>
      <c r="BB38">
        <v>1.83</v>
      </c>
      <c r="BO38" t="s">
        <v>43</v>
      </c>
      <c r="BP38">
        <v>0</v>
      </c>
      <c r="BQ38">
        <v>0</v>
      </c>
      <c r="BR38">
        <v>0</v>
      </c>
      <c r="BS38">
        <v>0</v>
      </c>
      <c r="BT38" s="1"/>
      <c r="BV38" t="s">
        <v>102</v>
      </c>
      <c r="BW38" t="s">
        <v>102</v>
      </c>
    </row>
    <row r="39" spans="1:75">
      <c r="A39" t="s">
        <v>195</v>
      </c>
      <c r="B39" t="s">
        <v>196</v>
      </c>
      <c r="C39" t="s">
        <v>121</v>
      </c>
      <c r="D39" s="1">
        <v>31172</v>
      </c>
      <c r="E39" t="s">
        <v>122</v>
      </c>
      <c r="G39" s="1"/>
      <c r="H39" s="1"/>
      <c r="K39">
        <v>0</v>
      </c>
      <c r="AB39" t="s">
        <v>22</v>
      </c>
      <c r="AC39" t="s">
        <v>32</v>
      </c>
      <c r="AD39" t="s">
        <v>33</v>
      </c>
      <c r="AE39" t="s">
        <v>33</v>
      </c>
      <c r="AF39" t="s">
        <v>25</v>
      </c>
      <c r="AH39" t="s">
        <v>136</v>
      </c>
      <c r="AI39" t="s">
        <v>99</v>
      </c>
      <c r="AJ39" t="s">
        <v>197</v>
      </c>
      <c r="AK39" t="s">
        <v>4</v>
      </c>
      <c r="AO39" t="s">
        <v>26</v>
      </c>
      <c r="AP39" t="s">
        <v>28</v>
      </c>
      <c r="AS39" t="s">
        <v>28</v>
      </c>
      <c r="AT39" t="s">
        <v>198</v>
      </c>
      <c r="AU39">
        <v>2.89</v>
      </c>
      <c r="AV39">
        <v>3.31</v>
      </c>
      <c r="AW39">
        <v>3.11</v>
      </c>
      <c r="AX39">
        <v>3.26</v>
      </c>
      <c r="AY39">
        <v>3.52</v>
      </c>
      <c r="AZ39">
        <v>3.74</v>
      </c>
      <c r="BB39">
        <v>2.5</v>
      </c>
      <c r="BO39" t="s">
        <v>43</v>
      </c>
      <c r="BP39">
        <v>0</v>
      </c>
      <c r="BQ39">
        <v>0</v>
      </c>
      <c r="BR39">
        <v>0</v>
      </c>
      <c r="BS39">
        <v>0</v>
      </c>
      <c r="BT39" s="1"/>
      <c r="BV39" t="s">
        <v>102</v>
      </c>
      <c r="BW39" t="s">
        <v>102</v>
      </c>
    </row>
    <row r="40" spans="1:75">
      <c r="A40" t="s">
        <v>199</v>
      </c>
      <c r="B40" t="s">
        <v>200</v>
      </c>
      <c r="C40" t="s">
        <v>201</v>
      </c>
      <c r="D40" s="1">
        <v>31751</v>
      </c>
      <c r="E40" t="s">
        <v>202</v>
      </c>
      <c r="G40" s="1"/>
      <c r="H40" s="1"/>
      <c r="K40">
        <v>0</v>
      </c>
      <c r="AB40" t="s">
        <v>22</v>
      </c>
      <c r="AC40" t="s">
        <v>32</v>
      </c>
      <c r="AD40" t="s">
        <v>33</v>
      </c>
      <c r="AE40" t="s">
        <v>33</v>
      </c>
      <c r="AF40" t="s">
        <v>48</v>
      </c>
      <c r="AH40" t="s">
        <v>203</v>
      </c>
      <c r="AI40" t="s">
        <v>145</v>
      </c>
      <c r="AJ40" t="s">
        <v>204</v>
      </c>
      <c r="AK40" t="s">
        <v>4</v>
      </c>
      <c r="AO40" t="s">
        <v>26</v>
      </c>
      <c r="AP40" t="s">
        <v>28</v>
      </c>
      <c r="AS40" t="s">
        <v>28</v>
      </c>
      <c r="AT40" t="s">
        <v>205</v>
      </c>
      <c r="AV40">
        <v>2.88</v>
      </c>
      <c r="BO40" t="s">
        <v>43</v>
      </c>
      <c r="BP40">
        <v>0</v>
      </c>
      <c r="BQ40">
        <v>0</v>
      </c>
      <c r="BR40">
        <v>0</v>
      </c>
      <c r="BS40">
        <v>0</v>
      </c>
      <c r="BT40" s="1"/>
      <c r="BV40" t="s">
        <v>148</v>
      </c>
      <c r="BW40" t="s">
        <v>148</v>
      </c>
    </row>
    <row r="41" spans="1:75">
      <c r="A41" t="s">
        <v>206</v>
      </c>
      <c r="B41" t="s">
        <v>207</v>
      </c>
      <c r="C41" t="s">
        <v>208</v>
      </c>
      <c r="D41" s="1">
        <v>31463</v>
      </c>
      <c r="E41" t="s">
        <v>209</v>
      </c>
      <c r="G41" s="1"/>
      <c r="H41" s="1"/>
      <c r="K41">
        <v>0</v>
      </c>
      <c r="AB41" t="s">
        <v>22</v>
      </c>
      <c r="AC41" t="s">
        <v>32</v>
      </c>
      <c r="AD41" t="s">
        <v>33</v>
      </c>
      <c r="AE41" t="s">
        <v>33</v>
      </c>
      <c r="AF41" t="s">
        <v>48</v>
      </c>
      <c r="AH41" t="s">
        <v>136</v>
      </c>
      <c r="AI41" t="s">
        <v>99</v>
      </c>
      <c r="AJ41" t="s">
        <v>210</v>
      </c>
      <c r="AK41" t="s">
        <v>4</v>
      </c>
      <c r="AO41" t="s">
        <v>26</v>
      </c>
      <c r="AP41" t="s">
        <v>28</v>
      </c>
      <c r="AS41" t="s">
        <v>28</v>
      </c>
      <c r="AT41" t="s">
        <v>211</v>
      </c>
      <c r="BO41" t="s">
        <v>43</v>
      </c>
      <c r="BP41">
        <v>0</v>
      </c>
      <c r="BQ41">
        <v>0</v>
      </c>
      <c r="BR41">
        <v>0</v>
      </c>
      <c r="BS41">
        <v>0</v>
      </c>
      <c r="BT41" s="1"/>
      <c r="BV41" t="s">
        <v>123</v>
      </c>
      <c r="BW41" t="s">
        <v>123</v>
      </c>
    </row>
    <row r="42" spans="1:75">
      <c r="A42" t="s">
        <v>212</v>
      </c>
      <c r="B42" t="s">
        <v>213</v>
      </c>
      <c r="C42" t="s">
        <v>214</v>
      </c>
      <c r="D42" s="1">
        <v>32685</v>
      </c>
      <c r="E42" t="s">
        <v>215</v>
      </c>
      <c r="G42" s="1"/>
      <c r="H42" s="1"/>
      <c r="K42">
        <v>0</v>
      </c>
      <c r="AB42" t="s">
        <v>22</v>
      </c>
      <c r="AC42" t="s">
        <v>32</v>
      </c>
      <c r="AD42" t="s">
        <v>33</v>
      </c>
      <c r="AE42" t="s">
        <v>33</v>
      </c>
      <c r="AF42" t="s">
        <v>25</v>
      </c>
      <c r="AH42" t="s">
        <v>216</v>
      </c>
      <c r="AI42" t="s">
        <v>217</v>
      </c>
      <c r="AJ42" t="s">
        <v>218</v>
      </c>
      <c r="AK42" t="s">
        <v>4</v>
      </c>
      <c r="AO42" t="s">
        <v>26</v>
      </c>
      <c r="AP42" t="s">
        <v>28</v>
      </c>
      <c r="AS42" t="s">
        <v>28</v>
      </c>
      <c r="AT42" t="s">
        <v>219</v>
      </c>
      <c r="BO42" t="s">
        <v>43</v>
      </c>
      <c r="BP42">
        <v>0</v>
      </c>
      <c r="BQ42">
        <v>0</v>
      </c>
      <c r="BR42">
        <v>0</v>
      </c>
      <c r="BS42">
        <v>0</v>
      </c>
      <c r="BT42" s="1"/>
      <c r="BV42" t="s">
        <v>220</v>
      </c>
      <c r="BW42" t="s">
        <v>221</v>
      </c>
    </row>
    <row r="43" spans="1:75">
      <c r="A43" t="s">
        <v>222</v>
      </c>
      <c r="B43" t="s">
        <v>223</v>
      </c>
      <c r="C43" t="s">
        <v>224</v>
      </c>
      <c r="D43" s="1">
        <v>31574</v>
      </c>
      <c r="E43" t="s">
        <v>123</v>
      </c>
      <c r="G43" s="1"/>
      <c r="H43" s="1"/>
      <c r="K43">
        <v>0</v>
      </c>
      <c r="AB43" t="s">
        <v>22</v>
      </c>
      <c r="AC43" t="s">
        <v>32</v>
      </c>
      <c r="AD43" t="s">
        <v>33</v>
      </c>
      <c r="AE43" t="s">
        <v>33</v>
      </c>
      <c r="AF43" t="s">
        <v>25</v>
      </c>
      <c r="AH43" t="s">
        <v>225</v>
      </c>
      <c r="AI43" t="s">
        <v>99</v>
      </c>
      <c r="AJ43" t="s">
        <v>226</v>
      </c>
      <c r="AK43" t="s">
        <v>4</v>
      </c>
      <c r="AO43" t="s">
        <v>26</v>
      </c>
      <c r="AP43" t="s">
        <v>28</v>
      </c>
      <c r="AS43" t="s">
        <v>28</v>
      </c>
      <c r="AT43" t="s">
        <v>227</v>
      </c>
      <c r="AU43">
        <v>3.56</v>
      </c>
      <c r="AV43">
        <v>3.75</v>
      </c>
      <c r="AW43">
        <v>3.42</v>
      </c>
      <c r="BO43" t="s">
        <v>43</v>
      </c>
      <c r="BP43">
        <v>0</v>
      </c>
      <c r="BQ43">
        <v>0</v>
      </c>
      <c r="BR43">
        <v>0</v>
      </c>
      <c r="BS43">
        <v>0</v>
      </c>
      <c r="BT43" s="1"/>
      <c r="BV43" t="s">
        <v>123</v>
      </c>
      <c r="BW43" t="s">
        <v>123</v>
      </c>
    </row>
    <row r="44" spans="1:75">
      <c r="A44" t="s">
        <v>16</v>
      </c>
      <c r="B44" t="s">
        <v>228</v>
      </c>
      <c r="C44" t="s">
        <v>229</v>
      </c>
      <c r="D44" s="1">
        <v>31842</v>
      </c>
      <c r="E44" t="s">
        <v>230</v>
      </c>
      <c r="G44" s="1"/>
      <c r="H44" s="1"/>
      <c r="K44">
        <v>0</v>
      </c>
      <c r="AB44" t="s">
        <v>22</v>
      </c>
      <c r="AC44" t="s">
        <v>32</v>
      </c>
      <c r="AD44" t="s">
        <v>33</v>
      </c>
      <c r="AE44" t="s">
        <v>33</v>
      </c>
      <c r="AF44" t="s">
        <v>48</v>
      </c>
      <c r="AH44" t="s">
        <v>231</v>
      </c>
      <c r="AI44" t="s">
        <v>99</v>
      </c>
      <c r="AJ44" t="s">
        <v>232</v>
      </c>
      <c r="AK44" t="s">
        <v>4</v>
      </c>
      <c r="AO44" t="s">
        <v>26</v>
      </c>
      <c r="AP44" t="s">
        <v>28</v>
      </c>
      <c r="AS44" t="s">
        <v>28</v>
      </c>
      <c r="AT44" t="s">
        <v>233</v>
      </c>
      <c r="AU44">
        <v>2.95</v>
      </c>
      <c r="AV44">
        <v>3.13</v>
      </c>
      <c r="AW44">
        <v>3</v>
      </c>
      <c r="AX44">
        <v>3</v>
      </c>
      <c r="AY44">
        <v>3.19</v>
      </c>
      <c r="AZ44">
        <v>3.57</v>
      </c>
      <c r="BB44">
        <v>3.4</v>
      </c>
      <c r="BO44" t="s">
        <v>43</v>
      </c>
      <c r="BP44">
        <v>0</v>
      </c>
      <c r="BQ44">
        <v>0</v>
      </c>
      <c r="BR44">
        <v>0</v>
      </c>
      <c r="BS44">
        <v>0</v>
      </c>
      <c r="BT44" s="1"/>
      <c r="BV44" t="s">
        <v>234</v>
      </c>
      <c r="BW44" t="s">
        <v>155</v>
      </c>
    </row>
    <row r="45" spans="1:75">
      <c r="A45" t="s">
        <v>235</v>
      </c>
      <c r="B45" t="s">
        <v>236</v>
      </c>
      <c r="C45" t="s">
        <v>237</v>
      </c>
      <c r="D45" s="1">
        <v>32017</v>
      </c>
      <c r="E45" t="s">
        <v>238</v>
      </c>
      <c r="G45" s="1"/>
      <c r="H45" s="1"/>
      <c r="K45">
        <v>0</v>
      </c>
      <c r="AB45" t="s">
        <v>22</v>
      </c>
      <c r="AC45" t="s">
        <v>32</v>
      </c>
      <c r="AD45" t="s">
        <v>33</v>
      </c>
      <c r="AE45" t="s">
        <v>33</v>
      </c>
      <c r="AF45" t="s">
        <v>25</v>
      </c>
      <c r="AH45" t="s">
        <v>231</v>
      </c>
      <c r="AI45" t="s">
        <v>145</v>
      </c>
      <c r="AJ45" t="s">
        <v>239</v>
      </c>
      <c r="AK45" t="s">
        <v>4</v>
      </c>
      <c r="AO45" t="s">
        <v>26</v>
      </c>
      <c r="AP45" t="s">
        <v>28</v>
      </c>
      <c r="AS45" t="s">
        <v>28</v>
      </c>
      <c r="AT45" t="s">
        <v>138</v>
      </c>
      <c r="AU45">
        <v>3.32</v>
      </c>
      <c r="AV45">
        <v>3.56</v>
      </c>
      <c r="AW45">
        <v>3.21</v>
      </c>
      <c r="AX45">
        <v>3.79</v>
      </c>
      <c r="AY45">
        <v>3.62</v>
      </c>
      <c r="AZ45">
        <v>3.48</v>
      </c>
      <c r="BB45">
        <v>2</v>
      </c>
      <c r="BO45" t="s">
        <v>43</v>
      </c>
      <c r="BP45">
        <v>0</v>
      </c>
      <c r="BQ45">
        <v>0</v>
      </c>
      <c r="BR45">
        <v>0</v>
      </c>
      <c r="BS45">
        <v>0</v>
      </c>
      <c r="BT45" s="1"/>
      <c r="BV45" t="s">
        <v>102</v>
      </c>
      <c r="BW45" t="s">
        <v>102</v>
      </c>
    </row>
    <row r="46" spans="1:75">
      <c r="A46" t="s">
        <v>240</v>
      </c>
      <c r="B46" t="s">
        <v>241</v>
      </c>
      <c r="C46" t="s">
        <v>242</v>
      </c>
      <c r="D46" s="1">
        <v>32133</v>
      </c>
      <c r="E46" t="s">
        <v>243</v>
      </c>
      <c r="G46" s="1"/>
      <c r="H46" s="1"/>
      <c r="K46">
        <v>0</v>
      </c>
      <c r="AB46" t="s">
        <v>22</v>
      </c>
      <c r="AC46" t="s">
        <v>32</v>
      </c>
      <c r="AD46" t="s">
        <v>33</v>
      </c>
      <c r="AE46" t="s">
        <v>33</v>
      </c>
      <c r="AF46" t="s">
        <v>48</v>
      </c>
      <c r="AH46" t="s">
        <v>244</v>
      </c>
      <c r="AI46" t="s">
        <v>145</v>
      </c>
      <c r="AJ46" t="s">
        <v>245</v>
      </c>
      <c r="AK46" t="s">
        <v>4</v>
      </c>
      <c r="AO46" t="s">
        <v>26</v>
      </c>
      <c r="AP46" t="s">
        <v>28</v>
      </c>
      <c r="AS46" t="s">
        <v>28</v>
      </c>
      <c r="AT46" t="s">
        <v>246</v>
      </c>
      <c r="AU46">
        <v>3.47</v>
      </c>
      <c r="AV46">
        <v>3.56</v>
      </c>
      <c r="AW46">
        <v>3.68</v>
      </c>
      <c r="AX46">
        <v>3.42</v>
      </c>
      <c r="AY46">
        <v>3.19</v>
      </c>
      <c r="AZ46">
        <v>2.83</v>
      </c>
      <c r="BB46">
        <v>2</v>
      </c>
      <c r="BO46" t="s">
        <v>43</v>
      </c>
      <c r="BP46">
        <v>0</v>
      </c>
      <c r="BQ46">
        <v>0</v>
      </c>
      <c r="BR46">
        <v>0</v>
      </c>
      <c r="BS46">
        <v>0</v>
      </c>
      <c r="BT46" s="1"/>
      <c r="BV46" t="s">
        <v>123</v>
      </c>
      <c r="BW46" t="s">
        <v>123</v>
      </c>
    </row>
    <row r="47" spans="1:75">
      <c r="A47" t="s">
        <v>247</v>
      </c>
      <c r="B47" t="s">
        <v>248</v>
      </c>
      <c r="C47" t="s">
        <v>249</v>
      </c>
      <c r="D47" s="1">
        <v>30589</v>
      </c>
      <c r="E47" t="s">
        <v>250</v>
      </c>
      <c r="G47" s="1"/>
      <c r="H47" s="1"/>
      <c r="K47">
        <v>0</v>
      </c>
      <c r="AB47" t="s">
        <v>22</v>
      </c>
      <c r="AC47" t="s">
        <v>32</v>
      </c>
      <c r="AD47" t="s">
        <v>33</v>
      </c>
      <c r="AE47" t="s">
        <v>33</v>
      </c>
      <c r="AF47" t="s">
        <v>48</v>
      </c>
      <c r="AH47" t="s">
        <v>251</v>
      </c>
      <c r="AI47" t="s">
        <v>99</v>
      </c>
      <c r="AJ47" t="s">
        <v>252</v>
      </c>
      <c r="AK47" t="s">
        <v>4</v>
      </c>
      <c r="AO47" t="s">
        <v>26</v>
      </c>
      <c r="AP47" t="s">
        <v>28</v>
      </c>
      <c r="AS47" t="s">
        <v>28</v>
      </c>
      <c r="AT47" t="s">
        <v>253</v>
      </c>
      <c r="BO47" t="s">
        <v>43</v>
      </c>
      <c r="BP47">
        <v>0</v>
      </c>
      <c r="BQ47">
        <v>0</v>
      </c>
      <c r="BR47">
        <v>0</v>
      </c>
      <c r="BS47">
        <v>0</v>
      </c>
      <c r="BT47" s="1"/>
      <c r="BV47" t="s">
        <v>102</v>
      </c>
      <c r="BW47" t="s">
        <v>165</v>
      </c>
    </row>
    <row r="48" spans="1:75">
      <c r="A48" t="s">
        <v>254</v>
      </c>
      <c r="B48" t="s">
        <v>255</v>
      </c>
      <c r="C48" t="s">
        <v>256</v>
      </c>
      <c r="D48" s="1">
        <v>31778</v>
      </c>
      <c r="E48" t="s">
        <v>257</v>
      </c>
      <c r="G48" s="1"/>
      <c r="H48" s="1"/>
      <c r="K48">
        <v>0</v>
      </c>
      <c r="AB48" t="s">
        <v>22</v>
      </c>
      <c r="AC48" t="s">
        <v>32</v>
      </c>
      <c r="AD48" t="s">
        <v>33</v>
      </c>
      <c r="AE48" t="s">
        <v>33</v>
      </c>
      <c r="AF48" t="s">
        <v>48</v>
      </c>
      <c r="AH48" t="s">
        <v>258</v>
      </c>
      <c r="AI48" t="s">
        <v>145</v>
      </c>
      <c r="AJ48" t="s">
        <v>259</v>
      </c>
      <c r="AK48" t="s">
        <v>4</v>
      </c>
      <c r="AO48" t="s">
        <v>26</v>
      </c>
      <c r="AP48" t="s">
        <v>28</v>
      </c>
      <c r="AS48" t="s">
        <v>28</v>
      </c>
      <c r="AT48" t="s">
        <v>260</v>
      </c>
      <c r="AU48">
        <v>2.89</v>
      </c>
      <c r="AV48">
        <v>3.06</v>
      </c>
      <c r="AW48">
        <v>3.21</v>
      </c>
      <c r="AX48">
        <v>3.05</v>
      </c>
      <c r="AY48">
        <v>3.33</v>
      </c>
      <c r="AZ48">
        <v>3.22</v>
      </c>
      <c r="BB48">
        <v>2</v>
      </c>
      <c r="BO48" t="s">
        <v>43</v>
      </c>
      <c r="BP48">
        <v>0</v>
      </c>
      <c r="BQ48">
        <v>0</v>
      </c>
      <c r="BR48">
        <v>0</v>
      </c>
      <c r="BS48">
        <v>0</v>
      </c>
      <c r="BT48" s="1"/>
      <c r="BV48" t="s">
        <v>123</v>
      </c>
      <c r="BW48" t="s">
        <v>123</v>
      </c>
    </row>
    <row r="49" spans="1:75">
      <c r="A49" t="s">
        <v>261</v>
      </c>
      <c r="B49" t="s">
        <v>262</v>
      </c>
      <c r="C49" t="s">
        <v>263</v>
      </c>
      <c r="D49" s="1">
        <v>31847</v>
      </c>
      <c r="E49" t="s">
        <v>106</v>
      </c>
      <c r="G49" s="1"/>
      <c r="H49" s="1"/>
      <c r="K49">
        <v>0</v>
      </c>
      <c r="AB49" t="s">
        <v>22</v>
      </c>
      <c r="AC49" t="s">
        <v>32</v>
      </c>
      <c r="AD49" t="s">
        <v>33</v>
      </c>
      <c r="AE49" t="s">
        <v>33</v>
      </c>
      <c r="AF49" t="s">
        <v>25</v>
      </c>
      <c r="AH49" t="s">
        <v>264</v>
      </c>
      <c r="AI49" t="s">
        <v>99</v>
      </c>
      <c r="AJ49" t="s">
        <v>265</v>
      </c>
      <c r="AK49" t="s">
        <v>4</v>
      </c>
      <c r="AO49" t="s">
        <v>26</v>
      </c>
      <c r="AP49" t="s">
        <v>28</v>
      </c>
      <c r="AS49" t="s">
        <v>28</v>
      </c>
      <c r="AT49" t="s">
        <v>181</v>
      </c>
      <c r="AU49">
        <v>2.58</v>
      </c>
      <c r="AV49">
        <v>2.69</v>
      </c>
      <c r="AW49">
        <v>3.11</v>
      </c>
      <c r="AX49">
        <v>3.37</v>
      </c>
      <c r="AY49">
        <v>3.1</v>
      </c>
      <c r="AZ49">
        <v>3.22</v>
      </c>
      <c r="BA49">
        <v>3.39</v>
      </c>
      <c r="BB49">
        <v>2</v>
      </c>
      <c r="BO49" t="s">
        <v>43</v>
      </c>
      <c r="BP49">
        <v>0</v>
      </c>
      <c r="BQ49">
        <v>0</v>
      </c>
      <c r="BR49">
        <v>0</v>
      </c>
      <c r="BS49">
        <v>0</v>
      </c>
      <c r="BT49" s="1"/>
      <c r="BV49" t="s">
        <v>123</v>
      </c>
      <c r="BW49" t="s">
        <v>123</v>
      </c>
    </row>
    <row r="50" spans="1:75">
      <c r="A50" t="s">
        <v>266</v>
      </c>
      <c r="B50" t="s">
        <v>267</v>
      </c>
      <c r="C50" t="s">
        <v>123</v>
      </c>
      <c r="D50" s="1"/>
      <c r="E50" t="s">
        <v>123</v>
      </c>
      <c r="G50" s="1"/>
      <c r="H50" s="1"/>
      <c r="K50">
        <v>0</v>
      </c>
      <c r="AB50" t="s">
        <v>22</v>
      </c>
      <c r="AC50" t="s">
        <v>32</v>
      </c>
      <c r="AD50" t="s">
        <v>33</v>
      </c>
      <c r="AE50" t="s">
        <v>33</v>
      </c>
      <c r="AF50" t="s">
        <v>25</v>
      </c>
      <c r="AH50" t="s">
        <v>123</v>
      </c>
      <c r="AI50" t="s">
        <v>123</v>
      </c>
      <c r="AJ50" t="s">
        <v>123</v>
      </c>
      <c r="AK50" t="s">
        <v>123</v>
      </c>
      <c r="AO50" t="s">
        <v>26</v>
      </c>
      <c r="AP50" t="s">
        <v>28</v>
      </c>
      <c r="AS50" t="s">
        <v>28</v>
      </c>
      <c r="AT50" t="s">
        <v>123</v>
      </c>
      <c r="AU50">
        <v>3.58</v>
      </c>
      <c r="AV50">
        <v>3.56</v>
      </c>
      <c r="BO50" t="s">
        <v>43</v>
      </c>
      <c r="BP50">
        <v>0</v>
      </c>
      <c r="BQ50">
        <v>0</v>
      </c>
      <c r="BR50">
        <v>0</v>
      </c>
      <c r="BS50">
        <v>0</v>
      </c>
      <c r="BT50" s="1"/>
      <c r="BV50" t="s">
        <v>123</v>
      </c>
      <c r="BW50" t="s">
        <v>123</v>
      </c>
    </row>
    <row r="51" spans="1:75">
      <c r="A51" t="s">
        <v>268</v>
      </c>
      <c r="B51" t="s">
        <v>269</v>
      </c>
      <c r="C51" t="s">
        <v>224</v>
      </c>
      <c r="D51" s="1">
        <v>32069</v>
      </c>
      <c r="E51" t="s">
        <v>224</v>
      </c>
      <c r="G51" s="1"/>
      <c r="H51" s="1"/>
      <c r="K51">
        <v>0</v>
      </c>
      <c r="AA51" t="s">
        <v>270</v>
      </c>
      <c r="AB51" t="s">
        <v>22</v>
      </c>
      <c r="AC51" t="s">
        <v>32</v>
      </c>
      <c r="AD51" t="s">
        <v>33</v>
      </c>
      <c r="AE51" t="s">
        <v>33</v>
      </c>
      <c r="AF51" t="s">
        <v>25</v>
      </c>
      <c r="AH51" t="s">
        <v>136</v>
      </c>
      <c r="AI51" t="s">
        <v>99</v>
      </c>
      <c r="AJ51" t="s">
        <v>271</v>
      </c>
      <c r="AK51" t="s">
        <v>4</v>
      </c>
      <c r="AO51" t="s">
        <v>26</v>
      </c>
      <c r="AP51" t="s">
        <v>28</v>
      </c>
      <c r="AS51" t="s">
        <v>28</v>
      </c>
      <c r="AT51" t="s">
        <v>181</v>
      </c>
      <c r="AU51">
        <v>3.42</v>
      </c>
      <c r="AV51">
        <v>3.75</v>
      </c>
      <c r="AW51">
        <v>3.53</v>
      </c>
      <c r="AX51">
        <v>3.79</v>
      </c>
      <c r="AY51">
        <v>3.52</v>
      </c>
      <c r="AZ51">
        <v>3.65</v>
      </c>
      <c r="BB51">
        <v>2</v>
      </c>
      <c r="BO51" t="s">
        <v>43</v>
      </c>
      <c r="BP51">
        <v>0</v>
      </c>
      <c r="BQ51">
        <v>0</v>
      </c>
      <c r="BR51">
        <v>0</v>
      </c>
      <c r="BS51">
        <v>0</v>
      </c>
      <c r="BT51" s="1"/>
      <c r="BV51" t="s">
        <v>148</v>
      </c>
      <c r="BW51" t="s">
        <v>155</v>
      </c>
    </row>
    <row r="52" spans="1:75">
      <c r="A52" t="s">
        <v>272</v>
      </c>
      <c r="B52" t="s">
        <v>273</v>
      </c>
      <c r="C52" t="s">
        <v>274</v>
      </c>
      <c r="D52" s="1">
        <v>32037</v>
      </c>
      <c r="E52" t="s">
        <v>275</v>
      </c>
      <c r="G52" s="1"/>
      <c r="H52" s="1"/>
      <c r="K52">
        <v>0</v>
      </c>
      <c r="AB52" t="s">
        <v>22</v>
      </c>
      <c r="AC52" t="s">
        <v>32</v>
      </c>
      <c r="AD52" t="s">
        <v>33</v>
      </c>
      <c r="AE52" t="s">
        <v>33</v>
      </c>
      <c r="AF52" t="s">
        <v>25</v>
      </c>
      <c r="AH52" t="s">
        <v>276</v>
      </c>
      <c r="AI52" t="s">
        <v>145</v>
      </c>
      <c r="AJ52" t="s">
        <v>277</v>
      </c>
      <c r="AK52" t="s">
        <v>4</v>
      </c>
      <c r="AO52" t="s">
        <v>26</v>
      </c>
      <c r="AP52" t="s">
        <v>28</v>
      </c>
      <c r="AS52" t="s">
        <v>28</v>
      </c>
      <c r="AT52" t="s">
        <v>278</v>
      </c>
      <c r="AU52">
        <v>2.89</v>
      </c>
      <c r="AV52">
        <v>2.69</v>
      </c>
      <c r="AW52">
        <v>3</v>
      </c>
      <c r="AX52">
        <v>3.74</v>
      </c>
      <c r="AY52">
        <v>3.29</v>
      </c>
      <c r="AZ52">
        <v>3.43</v>
      </c>
      <c r="BA52">
        <v>3.33</v>
      </c>
      <c r="BB52">
        <v>1.33</v>
      </c>
      <c r="BO52" t="s">
        <v>43</v>
      </c>
      <c r="BP52">
        <v>0</v>
      </c>
      <c r="BQ52">
        <v>0</v>
      </c>
      <c r="BR52">
        <v>0</v>
      </c>
      <c r="BS52">
        <v>0</v>
      </c>
      <c r="BT52" s="1"/>
      <c r="BV52" t="s">
        <v>148</v>
      </c>
      <c r="BW52" t="s">
        <v>148</v>
      </c>
    </row>
    <row r="53" spans="1:75">
      <c r="A53" t="s">
        <v>279</v>
      </c>
      <c r="B53" t="s">
        <v>280</v>
      </c>
      <c r="C53" t="s">
        <v>281</v>
      </c>
      <c r="D53" s="1">
        <v>32491</v>
      </c>
      <c r="E53" t="s">
        <v>281</v>
      </c>
      <c r="G53" s="1"/>
      <c r="H53" s="1"/>
      <c r="K53">
        <v>0</v>
      </c>
      <c r="AB53" t="s">
        <v>22</v>
      </c>
      <c r="AC53" t="s">
        <v>32</v>
      </c>
      <c r="AD53" t="s">
        <v>33</v>
      </c>
      <c r="AE53" t="s">
        <v>33</v>
      </c>
      <c r="AF53" t="s">
        <v>25</v>
      </c>
      <c r="AH53" t="s">
        <v>282</v>
      </c>
      <c r="AI53" t="s">
        <v>123</v>
      </c>
      <c r="AJ53" t="s">
        <v>283</v>
      </c>
      <c r="AK53" t="s">
        <v>123</v>
      </c>
      <c r="AO53" t="s">
        <v>26</v>
      </c>
      <c r="AP53" t="s">
        <v>28</v>
      </c>
      <c r="AS53" t="s">
        <v>28</v>
      </c>
      <c r="AT53" t="s">
        <v>181</v>
      </c>
      <c r="AU53">
        <v>3.53</v>
      </c>
      <c r="AV53">
        <v>3.63</v>
      </c>
      <c r="AW53">
        <v>3.53</v>
      </c>
      <c r="AX53">
        <v>3.68</v>
      </c>
      <c r="AY53">
        <v>3.57</v>
      </c>
      <c r="AZ53">
        <v>3.61</v>
      </c>
      <c r="BB53">
        <v>2.5</v>
      </c>
      <c r="BO53" t="s">
        <v>43</v>
      </c>
      <c r="BP53">
        <v>0</v>
      </c>
      <c r="BQ53">
        <v>0</v>
      </c>
      <c r="BR53">
        <v>0</v>
      </c>
      <c r="BS53">
        <v>0</v>
      </c>
      <c r="BT53" s="1"/>
      <c r="BV53" t="s">
        <v>123</v>
      </c>
      <c r="BW53" t="s">
        <v>123</v>
      </c>
    </row>
    <row r="54" spans="1:75">
      <c r="A54" t="s">
        <v>284</v>
      </c>
      <c r="B54" t="s">
        <v>285</v>
      </c>
      <c r="C54" t="s">
        <v>286</v>
      </c>
      <c r="D54" s="1">
        <v>31665</v>
      </c>
      <c r="E54" t="s">
        <v>287</v>
      </c>
      <c r="G54" s="1"/>
      <c r="H54" s="1"/>
      <c r="K54">
        <v>0</v>
      </c>
      <c r="AB54" t="s">
        <v>22</v>
      </c>
      <c r="AC54" t="s">
        <v>32</v>
      </c>
      <c r="AD54" t="s">
        <v>33</v>
      </c>
      <c r="AE54" t="s">
        <v>33</v>
      </c>
      <c r="AF54" t="s">
        <v>25</v>
      </c>
      <c r="AH54" t="s">
        <v>288</v>
      </c>
      <c r="AI54" t="s">
        <v>123</v>
      </c>
      <c r="AJ54" t="s">
        <v>289</v>
      </c>
      <c r="AK54" t="s">
        <v>123</v>
      </c>
      <c r="AO54" t="s">
        <v>26</v>
      </c>
      <c r="AP54" t="s">
        <v>28</v>
      </c>
      <c r="AS54" t="s">
        <v>28</v>
      </c>
      <c r="AT54" t="s">
        <v>290</v>
      </c>
      <c r="AU54">
        <v>3.32</v>
      </c>
      <c r="AV54">
        <v>3.06</v>
      </c>
      <c r="AW54">
        <v>2.79</v>
      </c>
      <c r="AX54">
        <v>3.79</v>
      </c>
      <c r="AY54">
        <v>2.52</v>
      </c>
      <c r="AZ54">
        <v>2.74</v>
      </c>
      <c r="BO54" t="s">
        <v>43</v>
      </c>
      <c r="BP54">
        <v>0</v>
      </c>
      <c r="BQ54">
        <v>0</v>
      </c>
      <c r="BR54">
        <v>0</v>
      </c>
      <c r="BS54">
        <v>0</v>
      </c>
      <c r="BT54" s="1"/>
      <c r="BV54" t="s">
        <v>102</v>
      </c>
      <c r="BW54" t="s">
        <v>148</v>
      </c>
    </row>
    <row r="55" spans="1:75">
      <c r="A55" t="s">
        <v>291</v>
      </c>
      <c r="B55" t="s">
        <v>292</v>
      </c>
      <c r="C55" t="s">
        <v>293</v>
      </c>
      <c r="D55" s="1">
        <v>32276</v>
      </c>
      <c r="E55" t="s">
        <v>294</v>
      </c>
      <c r="G55" s="1"/>
      <c r="H55" s="1"/>
      <c r="K55">
        <v>0</v>
      </c>
      <c r="AA55" t="s">
        <v>295</v>
      </c>
      <c r="AB55" t="s">
        <v>22</v>
      </c>
      <c r="AC55" t="s">
        <v>32</v>
      </c>
      <c r="AD55" t="s">
        <v>33</v>
      </c>
      <c r="AE55" t="s">
        <v>33</v>
      </c>
      <c r="AF55" t="s">
        <v>25</v>
      </c>
      <c r="AH55" t="s">
        <v>296</v>
      </c>
      <c r="AI55" t="s">
        <v>297</v>
      </c>
      <c r="AJ55" t="s">
        <v>298</v>
      </c>
      <c r="AK55" t="s">
        <v>145</v>
      </c>
      <c r="AN55" t="s">
        <v>299</v>
      </c>
      <c r="AO55" t="s">
        <v>26</v>
      </c>
      <c r="AP55" t="s">
        <v>28</v>
      </c>
      <c r="AS55" t="s">
        <v>28</v>
      </c>
      <c r="AT55" t="s">
        <v>138</v>
      </c>
      <c r="AU55">
        <v>3.58</v>
      </c>
      <c r="AV55">
        <v>3.75</v>
      </c>
      <c r="AX55">
        <v>3.42</v>
      </c>
      <c r="AY55">
        <v>3.43</v>
      </c>
      <c r="AZ55">
        <v>3.09</v>
      </c>
      <c r="BB55">
        <v>2</v>
      </c>
      <c r="BO55" t="s">
        <v>43</v>
      </c>
      <c r="BP55">
        <v>0</v>
      </c>
      <c r="BQ55">
        <v>0</v>
      </c>
      <c r="BR55">
        <v>0</v>
      </c>
      <c r="BS55">
        <v>0</v>
      </c>
      <c r="BT55" s="1"/>
      <c r="BV55" t="s">
        <v>123</v>
      </c>
      <c r="BW55" t="s">
        <v>123</v>
      </c>
    </row>
    <row r="56" spans="1:75">
      <c r="A56" t="s">
        <v>300</v>
      </c>
      <c r="B56" t="s">
        <v>301</v>
      </c>
      <c r="C56" t="s">
        <v>96</v>
      </c>
      <c r="D56" s="1">
        <v>30170</v>
      </c>
      <c r="E56" t="s">
        <v>302</v>
      </c>
      <c r="G56" s="1"/>
      <c r="H56" s="1"/>
      <c r="K56">
        <v>0</v>
      </c>
      <c r="AB56" t="s">
        <v>22</v>
      </c>
      <c r="AC56" t="s">
        <v>32</v>
      </c>
      <c r="AD56" t="s">
        <v>33</v>
      </c>
      <c r="AE56" t="s">
        <v>33</v>
      </c>
      <c r="AF56" t="s">
        <v>48</v>
      </c>
      <c r="AH56" t="s">
        <v>303</v>
      </c>
      <c r="AI56" t="s">
        <v>99</v>
      </c>
      <c r="AJ56" t="s">
        <v>304</v>
      </c>
      <c r="AK56" t="s">
        <v>4</v>
      </c>
      <c r="AO56" t="s">
        <v>26</v>
      </c>
      <c r="AP56" t="s">
        <v>28</v>
      </c>
      <c r="AS56" t="s">
        <v>28</v>
      </c>
      <c r="AT56" t="s">
        <v>305</v>
      </c>
      <c r="AU56">
        <v>3.05</v>
      </c>
      <c r="AV56">
        <v>3</v>
      </c>
      <c r="AW56">
        <v>3.11</v>
      </c>
      <c r="AX56">
        <v>2.89</v>
      </c>
      <c r="AY56">
        <v>3.19</v>
      </c>
      <c r="AZ56">
        <v>3.13</v>
      </c>
      <c r="BB56">
        <v>1.33</v>
      </c>
      <c r="BO56" t="s">
        <v>43</v>
      </c>
      <c r="BP56">
        <v>0</v>
      </c>
      <c r="BQ56">
        <v>0</v>
      </c>
      <c r="BR56">
        <v>0</v>
      </c>
      <c r="BS56">
        <v>0</v>
      </c>
      <c r="BT56" s="1"/>
      <c r="BV56" t="s">
        <v>125</v>
      </c>
      <c r="BW56" t="s">
        <v>125</v>
      </c>
    </row>
    <row r="57" spans="1:75">
      <c r="A57" t="s">
        <v>306</v>
      </c>
      <c r="B57" t="s">
        <v>307</v>
      </c>
      <c r="C57" t="s">
        <v>308</v>
      </c>
      <c r="D57" s="1">
        <v>31652</v>
      </c>
      <c r="E57" t="s">
        <v>309</v>
      </c>
      <c r="G57" s="1"/>
      <c r="H57" s="1"/>
      <c r="K57">
        <v>0</v>
      </c>
      <c r="AB57" t="s">
        <v>22</v>
      </c>
      <c r="AC57" t="s">
        <v>32</v>
      </c>
      <c r="AD57" t="s">
        <v>33</v>
      </c>
      <c r="AE57" t="s">
        <v>33</v>
      </c>
      <c r="AF57" t="s">
        <v>48</v>
      </c>
      <c r="AH57" t="s">
        <v>310</v>
      </c>
      <c r="AI57" t="s">
        <v>99</v>
      </c>
      <c r="AJ57" t="s">
        <v>232</v>
      </c>
      <c r="AK57" t="s">
        <v>4</v>
      </c>
      <c r="AO57" t="s">
        <v>26</v>
      </c>
      <c r="AP57" t="s">
        <v>28</v>
      </c>
      <c r="AS57" t="s">
        <v>28</v>
      </c>
      <c r="AT57" t="s">
        <v>311</v>
      </c>
      <c r="AU57">
        <v>3</v>
      </c>
      <c r="AV57">
        <v>3.13</v>
      </c>
      <c r="AW57">
        <v>3.26</v>
      </c>
      <c r="AX57">
        <v>3.42</v>
      </c>
      <c r="AY57">
        <v>3.38</v>
      </c>
      <c r="AZ57">
        <v>3.43</v>
      </c>
      <c r="BO57" t="s">
        <v>43</v>
      </c>
      <c r="BP57">
        <v>0</v>
      </c>
      <c r="BQ57">
        <v>0</v>
      </c>
      <c r="BR57">
        <v>0</v>
      </c>
      <c r="BS57">
        <v>0</v>
      </c>
      <c r="BT57" s="1"/>
      <c r="BV57" t="s">
        <v>148</v>
      </c>
      <c r="BW57" t="s">
        <v>102</v>
      </c>
    </row>
    <row r="58" spans="1:75">
      <c r="A58" t="s">
        <v>312</v>
      </c>
      <c r="B58" t="s">
        <v>313</v>
      </c>
      <c r="C58" t="s">
        <v>314</v>
      </c>
      <c r="D58" s="1">
        <v>32142</v>
      </c>
      <c r="E58" t="s">
        <v>123</v>
      </c>
      <c r="G58" s="1"/>
      <c r="H58" s="1"/>
      <c r="K58">
        <v>0</v>
      </c>
      <c r="AB58" t="s">
        <v>22</v>
      </c>
      <c r="AC58" t="s">
        <v>32</v>
      </c>
      <c r="AD58" t="s">
        <v>33</v>
      </c>
      <c r="AE58" t="s">
        <v>33</v>
      </c>
      <c r="AF58" t="s">
        <v>48</v>
      </c>
      <c r="AH58" t="s">
        <v>123</v>
      </c>
      <c r="AI58" t="s">
        <v>99</v>
      </c>
      <c r="AJ58" t="s">
        <v>315</v>
      </c>
      <c r="AK58" t="s">
        <v>4</v>
      </c>
      <c r="AO58" t="s">
        <v>26</v>
      </c>
      <c r="AP58" t="s">
        <v>28</v>
      </c>
      <c r="AS58" t="s">
        <v>28</v>
      </c>
      <c r="AT58" t="s">
        <v>316</v>
      </c>
      <c r="AU58">
        <v>3.11</v>
      </c>
      <c r="AV58">
        <v>2.56</v>
      </c>
      <c r="AW58">
        <v>3.11</v>
      </c>
      <c r="AX58">
        <v>3.47</v>
      </c>
      <c r="AY58">
        <v>3</v>
      </c>
      <c r="AZ58">
        <v>3.13</v>
      </c>
      <c r="BB58">
        <v>1.83</v>
      </c>
      <c r="BO58" t="s">
        <v>43</v>
      </c>
      <c r="BP58">
        <v>0</v>
      </c>
      <c r="BQ58">
        <v>0</v>
      </c>
      <c r="BR58">
        <v>0</v>
      </c>
      <c r="BS58">
        <v>0</v>
      </c>
      <c r="BT58" s="1"/>
      <c r="BV58" t="s">
        <v>148</v>
      </c>
      <c r="BW58" t="s">
        <v>102</v>
      </c>
    </row>
    <row r="59" spans="1:75">
      <c r="A59" t="s">
        <v>317</v>
      </c>
      <c r="B59" t="s">
        <v>318</v>
      </c>
      <c r="C59" t="s">
        <v>319</v>
      </c>
      <c r="D59" s="1">
        <v>31864</v>
      </c>
      <c r="E59" t="s">
        <v>320</v>
      </c>
      <c r="G59" s="1"/>
      <c r="H59" s="1"/>
      <c r="K59">
        <v>0</v>
      </c>
      <c r="AB59" t="s">
        <v>22</v>
      </c>
      <c r="AC59" t="s">
        <v>32</v>
      </c>
      <c r="AD59" t="s">
        <v>33</v>
      </c>
      <c r="AE59" t="s">
        <v>33</v>
      </c>
      <c r="AF59" t="s">
        <v>48</v>
      </c>
      <c r="AH59" t="s">
        <v>321</v>
      </c>
      <c r="AI59" t="s">
        <v>322</v>
      </c>
      <c r="AJ59" t="s">
        <v>323</v>
      </c>
      <c r="AK59" t="s">
        <v>4</v>
      </c>
      <c r="AO59" t="s">
        <v>26</v>
      </c>
      <c r="AP59" t="s">
        <v>28</v>
      </c>
      <c r="AS59" t="s">
        <v>28</v>
      </c>
      <c r="AT59" t="s">
        <v>324</v>
      </c>
      <c r="AU59">
        <v>2.84</v>
      </c>
      <c r="AV59">
        <v>3</v>
      </c>
      <c r="AW59">
        <v>2.79</v>
      </c>
      <c r="AX59">
        <v>3.42</v>
      </c>
      <c r="AY59">
        <v>3.1</v>
      </c>
      <c r="AZ59">
        <v>3.57</v>
      </c>
      <c r="BB59">
        <v>2</v>
      </c>
      <c r="BO59" t="s">
        <v>43</v>
      </c>
      <c r="BP59">
        <v>0</v>
      </c>
      <c r="BQ59">
        <v>0</v>
      </c>
      <c r="BR59">
        <v>0</v>
      </c>
      <c r="BS59">
        <v>0</v>
      </c>
      <c r="BT59" s="1"/>
      <c r="BV59" t="s">
        <v>325</v>
      </c>
      <c r="BW59" t="s">
        <v>102</v>
      </c>
    </row>
    <row r="60" spans="1:75">
      <c r="A60" t="s">
        <v>326</v>
      </c>
      <c r="B60" t="s">
        <v>327</v>
      </c>
      <c r="C60" t="s">
        <v>328</v>
      </c>
      <c r="D60" s="1">
        <v>32215</v>
      </c>
      <c r="E60" t="s">
        <v>123</v>
      </c>
      <c r="G60" s="1"/>
      <c r="H60" s="1"/>
      <c r="K60">
        <v>0</v>
      </c>
      <c r="AB60" t="s">
        <v>22</v>
      </c>
      <c r="AC60" t="s">
        <v>32</v>
      </c>
      <c r="AD60" t="s">
        <v>33</v>
      </c>
      <c r="AE60" t="s">
        <v>33</v>
      </c>
      <c r="AF60" t="s">
        <v>48</v>
      </c>
      <c r="AH60" t="s">
        <v>329</v>
      </c>
      <c r="AI60" t="s">
        <v>99</v>
      </c>
      <c r="AJ60" t="s">
        <v>330</v>
      </c>
      <c r="AK60" t="s">
        <v>4</v>
      </c>
      <c r="AO60" t="s">
        <v>26</v>
      </c>
      <c r="AP60" t="s">
        <v>28</v>
      </c>
      <c r="AS60" t="s">
        <v>28</v>
      </c>
      <c r="AT60" t="s">
        <v>194</v>
      </c>
      <c r="AU60">
        <v>3.16</v>
      </c>
      <c r="AV60">
        <v>3.13</v>
      </c>
      <c r="AW60">
        <v>3</v>
      </c>
      <c r="AX60">
        <v>3.21</v>
      </c>
      <c r="AY60">
        <v>3.14</v>
      </c>
      <c r="AZ60">
        <v>3.13</v>
      </c>
      <c r="BA60">
        <v>3.61</v>
      </c>
      <c r="BB60">
        <v>1.83</v>
      </c>
      <c r="BO60" t="s">
        <v>43</v>
      </c>
      <c r="BP60">
        <v>0</v>
      </c>
      <c r="BQ60">
        <v>0</v>
      </c>
      <c r="BR60">
        <v>0</v>
      </c>
      <c r="BS60">
        <v>0</v>
      </c>
      <c r="BT60" s="1"/>
      <c r="BV60" t="s">
        <v>102</v>
      </c>
      <c r="BW60" t="s">
        <v>102</v>
      </c>
    </row>
    <row r="61" spans="1:75">
      <c r="A61" t="s">
        <v>331</v>
      </c>
      <c r="B61" t="s">
        <v>332</v>
      </c>
      <c r="C61" t="s">
        <v>123</v>
      </c>
      <c r="D61" s="1"/>
      <c r="E61" t="s">
        <v>123</v>
      </c>
      <c r="G61" s="1"/>
      <c r="H61" s="1"/>
      <c r="K61">
        <v>0</v>
      </c>
      <c r="AB61" t="s">
        <v>22</v>
      </c>
      <c r="AC61" t="s">
        <v>32</v>
      </c>
      <c r="AD61" t="s">
        <v>33</v>
      </c>
      <c r="AE61" t="s">
        <v>33</v>
      </c>
      <c r="AF61" t="s">
        <v>48</v>
      </c>
      <c r="AH61" t="s">
        <v>123</v>
      </c>
      <c r="AI61" t="s">
        <v>123</v>
      </c>
      <c r="AJ61" t="s">
        <v>123</v>
      </c>
      <c r="AK61" t="s">
        <v>123</v>
      </c>
      <c r="AO61" t="s">
        <v>26</v>
      </c>
      <c r="AP61" t="s">
        <v>28</v>
      </c>
      <c r="AS61" t="s">
        <v>28</v>
      </c>
      <c r="AT61" t="s">
        <v>123</v>
      </c>
      <c r="BO61" t="s">
        <v>43</v>
      </c>
      <c r="BP61">
        <v>0</v>
      </c>
      <c r="BQ61">
        <v>0</v>
      </c>
      <c r="BR61">
        <v>0</v>
      </c>
      <c r="BS61">
        <v>0</v>
      </c>
      <c r="BT61" s="1"/>
      <c r="BV61" t="s">
        <v>123</v>
      </c>
      <c r="BW61" t="s">
        <v>123</v>
      </c>
    </row>
    <row r="62" spans="1:75">
      <c r="A62" t="s">
        <v>333</v>
      </c>
      <c r="B62" t="s">
        <v>334</v>
      </c>
      <c r="C62" t="s">
        <v>121</v>
      </c>
      <c r="D62" s="1">
        <v>31812</v>
      </c>
      <c r="E62" t="s">
        <v>122</v>
      </c>
      <c r="G62" s="1"/>
      <c r="H62" s="1"/>
      <c r="K62">
        <v>0</v>
      </c>
      <c r="AB62" t="s">
        <v>22</v>
      </c>
      <c r="AC62" t="s">
        <v>32</v>
      </c>
      <c r="AD62" t="s">
        <v>33</v>
      </c>
      <c r="AE62" t="s">
        <v>33</v>
      </c>
      <c r="AF62" t="s">
        <v>48</v>
      </c>
      <c r="AH62" t="s">
        <v>335</v>
      </c>
      <c r="AI62" t="s">
        <v>217</v>
      </c>
      <c r="AJ62" t="s">
        <v>336</v>
      </c>
      <c r="AK62" t="s">
        <v>4</v>
      </c>
      <c r="AO62" t="s">
        <v>26</v>
      </c>
      <c r="AP62" t="s">
        <v>28</v>
      </c>
      <c r="AS62" t="s">
        <v>28</v>
      </c>
      <c r="AT62" t="s">
        <v>337</v>
      </c>
      <c r="AU62">
        <v>3.26</v>
      </c>
      <c r="AV62">
        <v>3</v>
      </c>
      <c r="AW62">
        <v>3.21</v>
      </c>
      <c r="AX62">
        <v>3.21</v>
      </c>
      <c r="AY62">
        <v>3.19</v>
      </c>
      <c r="AZ62">
        <v>3.26</v>
      </c>
      <c r="BB62">
        <v>2</v>
      </c>
      <c r="BO62" t="s">
        <v>43</v>
      </c>
      <c r="BP62">
        <v>0</v>
      </c>
      <c r="BQ62">
        <v>0</v>
      </c>
      <c r="BR62">
        <v>0</v>
      </c>
      <c r="BS62">
        <v>0</v>
      </c>
      <c r="BT62" s="1"/>
      <c r="BV62" t="s">
        <v>338</v>
      </c>
      <c r="BW62" t="s">
        <v>102</v>
      </c>
    </row>
    <row r="63" spans="1:75">
      <c r="A63" t="s">
        <v>339</v>
      </c>
      <c r="B63" t="s">
        <v>340</v>
      </c>
      <c r="C63" t="s">
        <v>286</v>
      </c>
      <c r="D63" s="1">
        <v>31886</v>
      </c>
      <c r="E63" t="s">
        <v>320</v>
      </c>
      <c r="G63" s="1"/>
      <c r="H63" s="1"/>
      <c r="K63">
        <v>0</v>
      </c>
      <c r="AB63" t="s">
        <v>22</v>
      </c>
      <c r="AC63" t="s">
        <v>32</v>
      </c>
      <c r="AD63" t="s">
        <v>33</v>
      </c>
      <c r="AE63" t="s">
        <v>33</v>
      </c>
      <c r="AF63" t="s">
        <v>25</v>
      </c>
      <c r="AH63" t="s">
        <v>341</v>
      </c>
      <c r="AI63" t="s">
        <v>131</v>
      </c>
      <c r="AJ63" t="s">
        <v>342</v>
      </c>
      <c r="AK63" t="s">
        <v>4</v>
      </c>
      <c r="AO63" t="s">
        <v>26</v>
      </c>
      <c r="AP63" t="s">
        <v>28</v>
      </c>
      <c r="AS63" t="s">
        <v>28</v>
      </c>
      <c r="AT63" t="s">
        <v>343</v>
      </c>
      <c r="AU63">
        <v>3.37</v>
      </c>
      <c r="AV63">
        <v>3.19</v>
      </c>
      <c r="AW63">
        <v>3.42</v>
      </c>
      <c r="AX63">
        <v>3.42</v>
      </c>
      <c r="AY63">
        <v>3.71</v>
      </c>
      <c r="AZ63">
        <v>2.96</v>
      </c>
      <c r="BO63" t="s">
        <v>43</v>
      </c>
      <c r="BP63">
        <v>0</v>
      </c>
      <c r="BQ63">
        <v>0</v>
      </c>
      <c r="BR63">
        <v>0</v>
      </c>
      <c r="BS63">
        <v>0</v>
      </c>
      <c r="BT63" s="1"/>
      <c r="BV63" t="s">
        <v>344</v>
      </c>
      <c r="BW63" t="s">
        <v>165</v>
      </c>
    </row>
    <row r="64" spans="1:75">
      <c r="A64" t="s">
        <v>345</v>
      </c>
      <c r="B64" t="s">
        <v>346</v>
      </c>
      <c r="C64" t="s">
        <v>214</v>
      </c>
      <c r="D64" s="1">
        <v>32150</v>
      </c>
      <c r="E64" t="s">
        <v>123</v>
      </c>
      <c r="G64" s="1"/>
      <c r="H64" s="1"/>
      <c r="K64">
        <v>0</v>
      </c>
      <c r="AB64" t="s">
        <v>22</v>
      </c>
      <c r="AC64" t="s">
        <v>32</v>
      </c>
      <c r="AD64" t="s">
        <v>33</v>
      </c>
      <c r="AE64" t="s">
        <v>33</v>
      </c>
      <c r="AF64" t="s">
        <v>48</v>
      </c>
      <c r="AH64" t="s">
        <v>347</v>
      </c>
      <c r="AI64" t="s">
        <v>99</v>
      </c>
      <c r="AJ64" t="s">
        <v>348</v>
      </c>
      <c r="AK64" t="s">
        <v>4</v>
      </c>
      <c r="AO64" t="s">
        <v>26</v>
      </c>
      <c r="AP64" t="s">
        <v>28</v>
      </c>
      <c r="AS64" t="s">
        <v>28</v>
      </c>
      <c r="AT64" t="s">
        <v>349</v>
      </c>
      <c r="AU64">
        <v>3.16</v>
      </c>
      <c r="AV64">
        <v>2.88</v>
      </c>
      <c r="AW64">
        <v>3.11</v>
      </c>
      <c r="AX64">
        <v>3.47</v>
      </c>
      <c r="AY64">
        <v>2.9</v>
      </c>
      <c r="AZ64">
        <v>3.22</v>
      </c>
      <c r="BB64">
        <v>2.5</v>
      </c>
      <c r="BO64" t="s">
        <v>43</v>
      </c>
      <c r="BP64">
        <v>0</v>
      </c>
      <c r="BQ64">
        <v>0</v>
      </c>
      <c r="BR64">
        <v>0</v>
      </c>
      <c r="BS64">
        <v>0</v>
      </c>
      <c r="BT64" s="1"/>
      <c r="BV64" t="s">
        <v>118</v>
      </c>
      <c r="BW64" t="s">
        <v>118</v>
      </c>
    </row>
    <row r="65" spans="1:75">
      <c r="A65" t="s">
        <v>350</v>
      </c>
      <c r="B65" t="s">
        <v>351</v>
      </c>
      <c r="C65" t="s">
        <v>281</v>
      </c>
      <c r="D65" s="1">
        <v>31901</v>
      </c>
      <c r="E65" t="s">
        <v>281</v>
      </c>
      <c r="G65" s="1"/>
      <c r="H65" s="1"/>
      <c r="K65">
        <v>0</v>
      </c>
      <c r="AA65" t="s">
        <v>352</v>
      </c>
      <c r="AB65" t="s">
        <v>22</v>
      </c>
      <c r="AC65" t="s">
        <v>32</v>
      </c>
      <c r="AD65" t="s">
        <v>33</v>
      </c>
      <c r="AE65" t="s">
        <v>33</v>
      </c>
      <c r="AF65" t="s">
        <v>25</v>
      </c>
      <c r="AH65" t="s">
        <v>136</v>
      </c>
      <c r="AI65" t="s">
        <v>99</v>
      </c>
      <c r="AJ65" t="s">
        <v>353</v>
      </c>
      <c r="AK65" t="s">
        <v>4</v>
      </c>
      <c r="AO65" t="s">
        <v>26</v>
      </c>
      <c r="AP65" t="s">
        <v>28</v>
      </c>
      <c r="AS65" t="s">
        <v>28</v>
      </c>
      <c r="AT65" t="s">
        <v>227</v>
      </c>
      <c r="AU65">
        <v>3.26</v>
      </c>
      <c r="AV65">
        <v>3.63</v>
      </c>
      <c r="AW65">
        <v>3.42</v>
      </c>
      <c r="AX65">
        <v>3.42</v>
      </c>
      <c r="AY65">
        <v>3.29</v>
      </c>
      <c r="AZ65">
        <v>2.48</v>
      </c>
      <c r="BB65">
        <v>2</v>
      </c>
      <c r="BO65" t="s">
        <v>43</v>
      </c>
      <c r="BP65">
        <v>0</v>
      </c>
      <c r="BQ65">
        <v>0</v>
      </c>
      <c r="BR65">
        <v>0</v>
      </c>
      <c r="BS65">
        <v>0</v>
      </c>
      <c r="BT65" s="1"/>
      <c r="BV65" t="s">
        <v>102</v>
      </c>
      <c r="BW65" t="s">
        <v>102</v>
      </c>
    </row>
    <row r="66" spans="1:75">
      <c r="A66" t="s">
        <v>354</v>
      </c>
      <c r="B66" t="s">
        <v>355</v>
      </c>
      <c r="C66" t="s">
        <v>356</v>
      </c>
      <c r="D66" s="1">
        <v>31718</v>
      </c>
      <c r="E66" t="s">
        <v>357</v>
      </c>
      <c r="G66" s="1"/>
      <c r="H66" s="1"/>
      <c r="K66">
        <v>0</v>
      </c>
      <c r="AB66" t="s">
        <v>22</v>
      </c>
      <c r="AC66" t="s">
        <v>32</v>
      </c>
      <c r="AD66" t="s">
        <v>33</v>
      </c>
      <c r="AE66" t="s">
        <v>33</v>
      </c>
      <c r="AF66" t="s">
        <v>25</v>
      </c>
      <c r="AH66" t="s">
        <v>358</v>
      </c>
      <c r="AI66" t="s">
        <v>359</v>
      </c>
      <c r="AJ66" t="s">
        <v>360</v>
      </c>
      <c r="AK66" t="s">
        <v>4</v>
      </c>
      <c r="AO66" t="s">
        <v>26</v>
      </c>
      <c r="AP66" t="s">
        <v>28</v>
      </c>
      <c r="AS66" t="s">
        <v>28</v>
      </c>
      <c r="AT66" t="s">
        <v>361</v>
      </c>
      <c r="AU66">
        <v>2.89</v>
      </c>
      <c r="AY66">
        <v>2.14</v>
      </c>
      <c r="AZ66">
        <v>1.04</v>
      </c>
      <c r="BO66" t="s">
        <v>43</v>
      </c>
      <c r="BP66">
        <v>0</v>
      </c>
      <c r="BQ66">
        <v>0</v>
      </c>
      <c r="BR66">
        <v>0</v>
      </c>
      <c r="BS66">
        <v>0</v>
      </c>
      <c r="BT66" s="1"/>
      <c r="BV66" t="s">
        <v>148</v>
      </c>
      <c r="BW66" t="s">
        <v>362</v>
      </c>
    </row>
    <row r="67" spans="1:75">
      <c r="A67" t="s">
        <v>363</v>
      </c>
      <c r="B67" t="s">
        <v>364</v>
      </c>
      <c r="C67" t="s">
        <v>365</v>
      </c>
      <c r="D67" s="1">
        <v>31219</v>
      </c>
      <c r="E67" t="s">
        <v>366</v>
      </c>
      <c r="G67" s="1"/>
      <c r="H67" s="1"/>
      <c r="K67">
        <v>0</v>
      </c>
      <c r="AB67" t="s">
        <v>22</v>
      </c>
      <c r="AC67" t="s">
        <v>32</v>
      </c>
      <c r="AD67" t="s">
        <v>33</v>
      </c>
      <c r="AE67" t="s">
        <v>33</v>
      </c>
      <c r="AF67" t="s">
        <v>25</v>
      </c>
      <c r="AH67" t="s">
        <v>367</v>
      </c>
      <c r="AI67" t="s">
        <v>99</v>
      </c>
      <c r="AJ67" t="s">
        <v>368</v>
      </c>
      <c r="AK67" t="s">
        <v>99</v>
      </c>
      <c r="AO67" t="s">
        <v>26</v>
      </c>
      <c r="AP67" t="s">
        <v>28</v>
      </c>
      <c r="AS67" t="s">
        <v>28</v>
      </c>
      <c r="AT67" t="s">
        <v>369</v>
      </c>
      <c r="AU67">
        <v>2.84</v>
      </c>
      <c r="AV67">
        <v>3.25</v>
      </c>
      <c r="AW67">
        <v>3.68</v>
      </c>
      <c r="AX67">
        <v>3.63</v>
      </c>
      <c r="AY67">
        <v>3.19</v>
      </c>
      <c r="AZ67">
        <v>3.13</v>
      </c>
      <c r="BB67">
        <v>2</v>
      </c>
      <c r="BO67" t="s">
        <v>43</v>
      </c>
      <c r="BP67">
        <v>0</v>
      </c>
      <c r="BQ67">
        <v>0</v>
      </c>
      <c r="BR67">
        <v>0</v>
      </c>
      <c r="BS67">
        <v>0</v>
      </c>
      <c r="BT67" s="1"/>
      <c r="BV67" t="s">
        <v>370</v>
      </c>
      <c r="BW67" t="s">
        <v>102</v>
      </c>
    </row>
    <row r="68" spans="1:75">
      <c r="A68" t="s">
        <v>371</v>
      </c>
      <c r="B68" t="s">
        <v>372</v>
      </c>
      <c r="C68" t="s">
        <v>123</v>
      </c>
      <c r="D68" s="1"/>
      <c r="E68" t="s">
        <v>123</v>
      </c>
      <c r="G68" s="1"/>
      <c r="H68" s="1"/>
      <c r="I68" t="s">
        <v>373</v>
      </c>
      <c r="J68" t="s">
        <v>374</v>
      </c>
      <c r="K68">
        <v>0</v>
      </c>
      <c r="AB68" t="s">
        <v>22</v>
      </c>
      <c r="AC68" t="s">
        <v>32</v>
      </c>
      <c r="AD68" t="s">
        <v>33</v>
      </c>
      <c r="AE68" t="s">
        <v>33</v>
      </c>
      <c r="AF68" t="s">
        <v>25</v>
      </c>
      <c r="AG68" t="s">
        <v>375</v>
      </c>
      <c r="AH68" t="s">
        <v>123</v>
      </c>
      <c r="AI68" t="s">
        <v>123</v>
      </c>
      <c r="AJ68" t="s">
        <v>123</v>
      </c>
      <c r="AK68" t="s">
        <v>123</v>
      </c>
      <c r="AO68" t="s">
        <v>26</v>
      </c>
      <c r="AP68" t="s">
        <v>28</v>
      </c>
      <c r="AS68" t="s">
        <v>28</v>
      </c>
      <c r="AT68" t="s">
        <v>123</v>
      </c>
      <c r="BA68">
        <v>3.39</v>
      </c>
      <c r="BB68">
        <v>3.33</v>
      </c>
      <c r="BO68" t="s">
        <v>43</v>
      </c>
      <c r="BP68">
        <v>0</v>
      </c>
      <c r="BQ68">
        <v>0</v>
      </c>
      <c r="BR68">
        <v>0</v>
      </c>
      <c r="BS68">
        <v>1</v>
      </c>
      <c r="BT68" s="1">
        <v>40156</v>
      </c>
      <c r="BV68" t="s">
        <v>123</v>
      </c>
      <c r="BW68" t="s">
        <v>123</v>
      </c>
    </row>
    <row r="69" spans="1:75">
      <c r="A69" t="s">
        <v>376</v>
      </c>
      <c r="B69" t="s">
        <v>377</v>
      </c>
      <c r="C69" t="s">
        <v>123</v>
      </c>
      <c r="D69" s="1"/>
      <c r="E69" t="s">
        <v>123</v>
      </c>
      <c r="G69" s="1"/>
      <c r="H69" s="1"/>
      <c r="K69">
        <v>0</v>
      </c>
      <c r="AB69" t="s">
        <v>22</v>
      </c>
      <c r="AC69" t="s">
        <v>32</v>
      </c>
      <c r="AD69" t="s">
        <v>33</v>
      </c>
      <c r="AE69" t="s">
        <v>33</v>
      </c>
      <c r="AF69" t="s">
        <v>48</v>
      </c>
      <c r="AH69" t="s">
        <v>123</v>
      </c>
      <c r="AI69" t="s">
        <v>123</v>
      </c>
      <c r="AJ69" t="s">
        <v>123</v>
      </c>
      <c r="AK69" t="s">
        <v>123</v>
      </c>
      <c r="AO69" t="s">
        <v>26</v>
      </c>
      <c r="AP69" t="s">
        <v>28</v>
      </c>
      <c r="AS69" t="s">
        <v>28</v>
      </c>
      <c r="AT69" t="s">
        <v>123</v>
      </c>
      <c r="BO69" t="s">
        <v>43</v>
      </c>
      <c r="BP69">
        <v>0</v>
      </c>
      <c r="BQ69">
        <v>0</v>
      </c>
      <c r="BR69">
        <v>0</v>
      </c>
      <c r="BS69">
        <v>0</v>
      </c>
      <c r="BT69" s="1"/>
      <c r="BV69" t="s">
        <v>123</v>
      </c>
      <c r="BW69" t="s">
        <v>123</v>
      </c>
    </row>
    <row r="70" spans="1:75">
      <c r="A70" t="s">
        <v>378</v>
      </c>
      <c r="B70" t="s">
        <v>379</v>
      </c>
      <c r="C70" t="s">
        <v>380</v>
      </c>
      <c r="D70" s="1">
        <v>30149</v>
      </c>
      <c r="E70" t="s">
        <v>381</v>
      </c>
      <c r="G70" s="1"/>
      <c r="H70" s="1"/>
      <c r="K70">
        <v>0</v>
      </c>
      <c r="AB70" t="s">
        <v>22</v>
      </c>
      <c r="AC70" t="s">
        <v>32</v>
      </c>
      <c r="AD70" t="s">
        <v>33</v>
      </c>
      <c r="AE70" t="s">
        <v>33</v>
      </c>
      <c r="AF70" t="s">
        <v>25</v>
      </c>
      <c r="AH70" t="s">
        <v>382</v>
      </c>
      <c r="AI70" t="s">
        <v>123</v>
      </c>
      <c r="AJ70" t="s">
        <v>383</v>
      </c>
      <c r="AK70" t="s">
        <v>123</v>
      </c>
      <c r="AO70" t="s">
        <v>26</v>
      </c>
      <c r="AP70" t="s">
        <v>28</v>
      </c>
      <c r="AS70" t="s">
        <v>28</v>
      </c>
      <c r="AT70" t="s">
        <v>384</v>
      </c>
      <c r="BO70" t="s">
        <v>43</v>
      </c>
      <c r="BP70">
        <v>0</v>
      </c>
      <c r="BQ70">
        <v>0</v>
      </c>
      <c r="BR70">
        <v>0</v>
      </c>
      <c r="BS70">
        <v>0</v>
      </c>
      <c r="BT70" s="1"/>
      <c r="BV70" t="s">
        <v>157</v>
      </c>
      <c r="BW70" t="s">
        <v>157</v>
      </c>
    </row>
    <row r="71" spans="1:75">
      <c r="A71" t="s">
        <v>385</v>
      </c>
      <c r="B71" t="s">
        <v>386</v>
      </c>
      <c r="C71" t="s">
        <v>123</v>
      </c>
      <c r="D71" s="1"/>
      <c r="E71" t="s">
        <v>123</v>
      </c>
      <c r="G71" s="1"/>
      <c r="H71" s="1"/>
      <c r="K71">
        <v>0</v>
      </c>
      <c r="AB71" t="s">
        <v>22</v>
      </c>
      <c r="AC71" t="s">
        <v>32</v>
      </c>
      <c r="AD71" t="s">
        <v>33</v>
      </c>
      <c r="AE71" t="s">
        <v>33</v>
      </c>
      <c r="AF71" t="s">
        <v>25</v>
      </c>
      <c r="AH71" t="s">
        <v>123</v>
      </c>
      <c r="AI71" t="s">
        <v>123</v>
      </c>
      <c r="AJ71" t="s">
        <v>123</v>
      </c>
      <c r="AK71" t="s">
        <v>123</v>
      </c>
      <c r="AO71" t="s">
        <v>26</v>
      </c>
      <c r="AP71" t="s">
        <v>28</v>
      </c>
      <c r="AS71" t="s">
        <v>28</v>
      </c>
      <c r="AT71" t="s">
        <v>123</v>
      </c>
      <c r="BO71" t="s">
        <v>43</v>
      </c>
      <c r="BP71">
        <v>0</v>
      </c>
      <c r="BQ71">
        <v>0</v>
      </c>
      <c r="BR71">
        <v>0</v>
      </c>
      <c r="BS71">
        <v>0</v>
      </c>
      <c r="BT71" s="1"/>
      <c r="BV71" t="s">
        <v>123</v>
      </c>
      <c r="BW71" t="s">
        <v>123</v>
      </c>
    </row>
    <row r="72" spans="1:75">
      <c r="A72" t="s">
        <v>387</v>
      </c>
      <c r="B72" t="s">
        <v>388</v>
      </c>
      <c r="C72" t="s">
        <v>389</v>
      </c>
      <c r="D72" s="1">
        <v>31260</v>
      </c>
      <c r="E72" t="s">
        <v>390</v>
      </c>
      <c r="G72" s="1"/>
      <c r="H72" s="1"/>
      <c r="K72">
        <v>0</v>
      </c>
      <c r="AB72" t="s">
        <v>22</v>
      </c>
      <c r="AC72" t="s">
        <v>32</v>
      </c>
      <c r="AD72" t="s">
        <v>33</v>
      </c>
      <c r="AE72" t="s">
        <v>33</v>
      </c>
      <c r="AF72" t="s">
        <v>48</v>
      </c>
      <c r="AH72" t="s">
        <v>391</v>
      </c>
      <c r="AI72" t="s">
        <v>392</v>
      </c>
      <c r="AJ72" t="s">
        <v>393</v>
      </c>
      <c r="AK72" t="s">
        <v>4</v>
      </c>
      <c r="AO72" t="s">
        <v>26</v>
      </c>
      <c r="AP72" t="s">
        <v>28</v>
      </c>
      <c r="AS72" t="s">
        <v>28</v>
      </c>
      <c r="AT72" t="s">
        <v>123</v>
      </c>
      <c r="BO72" t="s">
        <v>43</v>
      </c>
      <c r="BP72">
        <v>0</v>
      </c>
      <c r="BQ72">
        <v>0</v>
      </c>
      <c r="BR72">
        <v>0</v>
      </c>
      <c r="BS72">
        <v>0</v>
      </c>
      <c r="BT72" s="1"/>
      <c r="BV72" t="s">
        <v>102</v>
      </c>
      <c r="BW72" t="s">
        <v>102</v>
      </c>
    </row>
    <row r="73" spans="1:75">
      <c r="A73" t="s">
        <v>394</v>
      </c>
      <c r="B73" t="s">
        <v>395</v>
      </c>
      <c r="C73" t="s">
        <v>123</v>
      </c>
      <c r="D73" s="1"/>
      <c r="E73" t="s">
        <v>123</v>
      </c>
      <c r="G73" s="1"/>
      <c r="H73" s="1"/>
      <c r="K73">
        <v>0</v>
      </c>
      <c r="AB73" t="s">
        <v>22</v>
      </c>
      <c r="AC73" t="s">
        <v>32</v>
      </c>
      <c r="AD73" t="s">
        <v>33</v>
      </c>
      <c r="AE73" t="s">
        <v>33</v>
      </c>
      <c r="AF73" t="s">
        <v>25</v>
      </c>
      <c r="AH73" t="s">
        <v>123</v>
      </c>
      <c r="AI73" t="s">
        <v>123</v>
      </c>
      <c r="AJ73" t="s">
        <v>123</v>
      </c>
      <c r="AK73" t="s">
        <v>123</v>
      </c>
      <c r="AO73" t="s">
        <v>26</v>
      </c>
      <c r="AP73" t="s">
        <v>28</v>
      </c>
      <c r="AS73" t="s">
        <v>28</v>
      </c>
      <c r="AT73" t="s">
        <v>123</v>
      </c>
      <c r="BO73" t="s">
        <v>43</v>
      </c>
      <c r="BP73">
        <v>0</v>
      </c>
      <c r="BQ73">
        <v>0</v>
      </c>
      <c r="BR73">
        <v>0</v>
      </c>
      <c r="BS73">
        <v>0</v>
      </c>
      <c r="BT73" s="1"/>
      <c r="BV73" t="s">
        <v>123</v>
      </c>
      <c r="BW73" t="s">
        <v>123</v>
      </c>
    </row>
    <row r="74" spans="1:75">
      <c r="A74" t="s">
        <v>396</v>
      </c>
      <c r="B74" t="s">
        <v>397</v>
      </c>
      <c r="C74" t="s">
        <v>398</v>
      </c>
      <c r="D74" s="1">
        <v>30043</v>
      </c>
      <c r="E74" t="s">
        <v>399</v>
      </c>
      <c r="G74" s="1"/>
      <c r="H74" s="1"/>
      <c r="K74">
        <v>0</v>
      </c>
      <c r="AB74" t="s">
        <v>22</v>
      </c>
      <c r="AC74" t="s">
        <v>32</v>
      </c>
      <c r="AD74" t="s">
        <v>33</v>
      </c>
      <c r="AE74" t="s">
        <v>33</v>
      </c>
      <c r="AF74" t="s">
        <v>25</v>
      </c>
      <c r="AH74" t="s">
        <v>162</v>
      </c>
      <c r="AI74" t="s">
        <v>217</v>
      </c>
      <c r="AJ74" t="s">
        <v>400</v>
      </c>
      <c r="AK74" t="s">
        <v>145</v>
      </c>
      <c r="AO74" t="s">
        <v>26</v>
      </c>
      <c r="AP74" t="s">
        <v>28</v>
      </c>
      <c r="AS74" t="s">
        <v>28</v>
      </c>
      <c r="AT74" t="s">
        <v>384</v>
      </c>
      <c r="BO74" t="s">
        <v>43</v>
      </c>
      <c r="BP74">
        <v>0</v>
      </c>
      <c r="BQ74">
        <v>0</v>
      </c>
      <c r="BR74">
        <v>0</v>
      </c>
      <c r="BS74">
        <v>0</v>
      </c>
      <c r="BT74" s="1"/>
      <c r="BV74" t="s">
        <v>148</v>
      </c>
      <c r="BW74" t="s">
        <v>148</v>
      </c>
    </row>
    <row r="75" spans="1:75">
      <c r="A75" t="s">
        <v>401</v>
      </c>
      <c r="B75" t="s">
        <v>402</v>
      </c>
      <c r="C75" t="s">
        <v>123</v>
      </c>
      <c r="D75" s="1"/>
      <c r="E75" t="s">
        <v>123</v>
      </c>
      <c r="G75" s="1"/>
      <c r="H75" s="1"/>
      <c r="K75">
        <v>0</v>
      </c>
      <c r="AB75" t="s">
        <v>22</v>
      </c>
      <c r="AC75" t="s">
        <v>32</v>
      </c>
      <c r="AD75" t="s">
        <v>33</v>
      </c>
      <c r="AE75" t="s">
        <v>33</v>
      </c>
      <c r="AF75" t="s">
        <v>25</v>
      </c>
      <c r="AH75" t="s">
        <v>123</v>
      </c>
      <c r="AI75" t="s">
        <v>123</v>
      </c>
      <c r="AJ75" t="s">
        <v>123</v>
      </c>
      <c r="AK75" t="s">
        <v>123</v>
      </c>
      <c r="AO75" t="s">
        <v>26</v>
      </c>
      <c r="AP75" t="s">
        <v>28</v>
      </c>
      <c r="AS75" t="s">
        <v>28</v>
      </c>
      <c r="AT75" t="s">
        <v>123</v>
      </c>
      <c r="BO75" t="s">
        <v>43</v>
      </c>
      <c r="BP75">
        <v>0</v>
      </c>
      <c r="BQ75">
        <v>0</v>
      </c>
      <c r="BR75">
        <v>0</v>
      </c>
      <c r="BS75">
        <v>0</v>
      </c>
      <c r="BT75" s="1"/>
      <c r="BV75" t="s">
        <v>123</v>
      </c>
      <c r="BW75" t="s">
        <v>123</v>
      </c>
    </row>
    <row r="76" spans="1:75">
      <c r="A76" t="s">
        <v>403</v>
      </c>
      <c r="B76" t="s">
        <v>404</v>
      </c>
      <c r="C76" t="s">
        <v>123</v>
      </c>
      <c r="D76" s="1"/>
      <c r="E76" t="s">
        <v>123</v>
      </c>
      <c r="G76" s="1"/>
      <c r="H76" s="1"/>
      <c r="K76">
        <v>0</v>
      </c>
      <c r="AB76" t="s">
        <v>22</v>
      </c>
      <c r="AC76" t="s">
        <v>32</v>
      </c>
      <c r="AD76" t="s">
        <v>33</v>
      </c>
      <c r="AE76" t="s">
        <v>33</v>
      </c>
      <c r="AF76" t="s">
        <v>48</v>
      </c>
      <c r="AH76" t="s">
        <v>123</v>
      </c>
      <c r="AI76" t="s">
        <v>123</v>
      </c>
      <c r="AJ76" t="s">
        <v>123</v>
      </c>
      <c r="AK76" t="s">
        <v>123</v>
      </c>
      <c r="AO76" t="s">
        <v>26</v>
      </c>
      <c r="AP76" t="s">
        <v>28</v>
      </c>
      <c r="AS76" t="s">
        <v>28</v>
      </c>
      <c r="AT76" t="s">
        <v>123</v>
      </c>
      <c r="AU76">
        <v>3.11</v>
      </c>
      <c r="AV76">
        <v>3.26</v>
      </c>
      <c r="AW76">
        <v>2.68</v>
      </c>
      <c r="AX76">
        <v>3.42</v>
      </c>
      <c r="AZ76">
        <v>3.89</v>
      </c>
      <c r="BA76">
        <v>3.3</v>
      </c>
      <c r="BB76">
        <v>3.5</v>
      </c>
      <c r="BO76" t="s">
        <v>43</v>
      </c>
      <c r="BP76">
        <v>0</v>
      </c>
      <c r="BQ76">
        <v>0</v>
      </c>
      <c r="BR76">
        <v>0</v>
      </c>
      <c r="BS76">
        <v>0</v>
      </c>
      <c r="BT76" s="1"/>
      <c r="BV76" t="s">
        <v>123</v>
      </c>
      <c r="BW76" t="s">
        <v>123</v>
      </c>
    </row>
    <row r="77" spans="1:75">
      <c r="A77" t="s">
        <v>405</v>
      </c>
      <c r="B77" t="s">
        <v>406</v>
      </c>
      <c r="C77" t="s">
        <v>123</v>
      </c>
      <c r="D77" s="1"/>
      <c r="E77" t="s">
        <v>123</v>
      </c>
      <c r="G77" s="1"/>
      <c r="H77" s="1"/>
      <c r="K77">
        <v>0</v>
      </c>
      <c r="AB77" t="s">
        <v>22</v>
      </c>
      <c r="AC77" t="s">
        <v>32</v>
      </c>
      <c r="AD77" t="s">
        <v>33</v>
      </c>
      <c r="AE77" t="s">
        <v>33</v>
      </c>
      <c r="AF77" t="s">
        <v>48</v>
      </c>
      <c r="AH77" t="s">
        <v>123</v>
      </c>
      <c r="AI77" t="s">
        <v>123</v>
      </c>
      <c r="AJ77" t="s">
        <v>123</v>
      </c>
      <c r="AK77" t="s">
        <v>123</v>
      </c>
      <c r="AO77" t="s">
        <v>26</v>
      </c>
      <c r="AP77" t="s">
        <v>28</v>
      </c>
      <c r="AS77" t="s">
        <v>28</v>
      </c>
      <c r="AT77" t="s">
        <v>123</v>
      </c>
      <c r="BO77" t="s">
        <v>43</v>
      </c>
      <c r="BP77">
        <v>0</v>
      </c>
      <c r="BQ77">
        <v>0</v>
      </c>
      <c r="BR77">
        <v>0</v>
      </c>
      <c r="BS77">
        <v>0</v>
      </c>
      <c r="BT77" s="1"/>
      <c r="BV77" t="s">
        <v>123</v>
      </c>
      <c r="BW77" t="s">
        <v>123</v>
      </c>
    </row>
    <row r="78" spans="1:75">
      <c r="A78" t="s">
        <v>407</v>
      </c>
      <c r="B78" t="s">
        <v>408</v>
      </c>
      <c r="C78" t="s">
        <v>409</v>
      </c>
      <c r="D78" s="1">
        <v>30335</v>
      </c>
      <c r="E78" t="s">
        <v>410</v>
      </c>
      <c r="G78" s="1"/>
      <c r="H78" s="1"/>
      <c r="K78">
        <v>0</v>
      </c>
      <c r="AB78" t="s">
        <v>22</v>
      </c>
      <c r="AC78" t="s">
        <v>32</v>
      </c>
      <c r="AD78" t="s">
        <v>33</v>
      </c>
      <c r="AE78" t="s">
        <v>33</v>
      </c>
      <c r="AF78" t="s">
        <v>25</v>
      </c>
      <c r="AH78" t="s">
        <v>411</v>
      </c>
      <c r="AI78" t="s">
        <v>131</v>
      </c>
      <c r="AJ78" t="s">
        <v>412</v>
      </c>
      <c r="AK78" t="s">
        <v>131</v>
      </c>
      <c r="AO78" t="s">
        <v>26</v>
      </c>
      <c r="AP78" t="s">
        <v>28</v>
      </c>
      <c r="AS78" t="s">
        <v>28</v>
      </c>
      <c r="AT78" t="s">
        <v>384</v>
      </c>
      <c r="BO78" t="s">
        <v>43</v>
      </c>
      <c r="BP78">
        <v>0</v>
      </c>
      <c r="BQ78">
        <v>0</v>
      </c>
      <c r="BR78">
        <v>0</v>
      </c>
      <c r="BS78">
        <v>0</v>
      </c>
      <c r="BT78" s="1"/>
      <c r="BV78" t="s">
        <v>165</v>
      </c>
      <c r="BW78" t="s">
        <v>165</v>
      </c>
    </row>
    <row r="79" spans="1:75">
      <c r="A79" t="s">
        <v>413</v>
      </c>
      <c r="B79" t="s">
        <v>414</v>
      </c>
      <c r="C79" t="s">
        <v>415</v>
      </c>
      <c r="D79" s="1">
        <v>28385</v>
      </c>
      <c r="E79" t="s">
        <v>416</v>
      </c>
      <c r="G79" s="1"/>
      <c r="H79" s="1"/>
      <c r="K79">
        <v>0</v>
      </c>
      <c r="AB79" t="s">
        <v>22</v>
      </c>
      <c r="AC79" t="s">
        <v>32</v>
      </c>
      <c r="AD79" t="s">
        <v>33</v>
      </c>
      <c r="AE79" t="s">
        <v>33</v>
      </c>
      <c r="AF79" t="s">
        <v>48</v>
      </c>
      <c r="AH79" t="s">
        <v>162</v>
      </c>
      <c r="AI79" t="s">
        <v>392</v>
      </c>
      <c r="AJ79" t="s">
        <v>417</v>
      </c>
      <c r="AK79" t="s">
        <v>4</v>
      </c>
      <c r="AO79" t="s">
        <v>26</v>
      </c>
      <c r="AP79" t="s">
        <v>28</v>
      </c>
      <c r="AS79" t="s">
        <v>28</v>
      </c>
      <c r="AT79" t="s">
        <v>418</v>
      </c>
      <c r="BO79" t="s">
        <v>43</v>
      </c>
      <c r="BP79">
        <v>0</v>
      </c>
      <c r="BQ79">
        <v>0</v>
      </c>
      <c r="BR79">
        <v>0</v>
      </c>
      <c r="BS79">
        <v>0</v>
      </c>
      <c r="BT79" s="1"/>
      <c r="BV79" t="s">
        <v>102</v>
      </c>
      <c r="BW79" t="s">
        <v>102</v>
      </c>
    </row>
    <row r="80" spans="1:75">
      <c r="A80" t="s">
        <v>419</v>
      </c>
      <c r="B80" t="s">
        <v>420</v>
      </c>
      <c r="C80" t="s">
        <v>123</v>
      </c>
      <c r="D80" s="1"/>
      <c r="E80" t="s">
        <v>421</v>
      </c>
      <c r="G80" s="1"/>
      <c r="H80" s="1"/>
      <c r="K80">
        <v>0</v>
      </c>
      <c r="AB80" t="s">
        <v>22</v>
      </c>
      <c r="AC80" t="s">
        <v>32</v>
      </c>
      <c r="AD80" t="s">
        <v>33</v>
      </c>
      <c r="AE80" t="s">
        <v>33</v>
      </c>
      <c r="AF80" t="s">
        <v>48</v>
      </c>
      <c r="AH80" t="s">
        <v>422</v>
      </c>
      <c r="AI80" t="s">
        <v>423</v>
      </c>
      <c r="AJ80" t="s">
        <v>424</v>
      </c>
      <c r="AK80" t="s">
        <v>4</v>
      </c>
      <c r="AO80" t="s">
        <v>26</v>
      </c>
      <c r="AP80" t="s">
        <v>28</v>
      </c>
      <c r="AS80" t="s">
        <v>28</v>
      </c>
      <c r="AT80" t="s">
        <v>384</v>
      </c>
      <c r="BO80" t="s">
        <v>43</v>
      </c>
      <c r="BP80">
        <v>0</v>
      </c>
      <c r="BQ80">
        <v>0</v>
      </c>
      <c r="BR80">
        <v>0</v>
      </c>
      <c r="BS80">
        <v>0</v>
      </c>
      <c r="BT80" s="1"/>
      <c r="BV80" t="s">
        <v>102</v>
      </c>
      <c r="BW80" t="s">
        <v>102</v>
      </c>
    </row>
    <row r="81" spans="1:75">
      <c r="A81" t="s">
        <v>425</v>
      </c>
      <c r="B81" t="s">
        <v>426</v>
      </c>
      <c r="C81" t="s">
        <v>123</v>
      </c>
      <c r="D81" s="1"/>
      <c r="E81" t="s">
        <v>123</v>
      </c>
      <c r="G81" s="1"/>
      <c r="H81" s="1"/>
      <c r="K81">
        <v>0</v>
      </c>
      <c r="AB81" t="s">
        <v>22</v>
      </c>
      <c r="AC81" t="s">
        <v>32</v>
      </c>
      <c r="AD81" t="s">
        <v>33</v>
      </c>
      <c r="AE81" t="s">
        <v>33</v>
      </c>
      <c r="AF81" t="s">
        <v>48</v>
      </c>
      <c r="AH81" t="s">
        <v>123</v>
      </c>
      <c r="AI81" t="s">
        <v>123</v>
      </c>
      <c r="AJ81" t="s">
        <v>123</v>
      </c>
      <c r="AK81" t="s">
        <v>123</v>
      </c>
      <c r="AO81" t="s">
        <v>26</v>
      </c>
      <c r="AP81" t="s">
        <v>28</v>
      </c>
      <c r="AS81" t="s">
        <v>28</v>
      </c>
      <c r="AT81" t="s">
        <v>123</v>
      </c>
      <c r="BO81" t="s">
        <v>43</v>
      </c>
      <c r="BP81">
        <v>0</v>
      </c>
      <c r="BQ81">
        <v>0</v>
      </c>
      <c r="BR81">
        <v>0</v>
      </c>
      <c r="BS81">
        <v>0</v>
      </c>
      <c r="BT81" s="1"/>
      <c r="BV81" t="s">
        <v>123</v>
      </c>
      <c r="BW81" t="s">
        <v>123</v>
      </c>
    </row>
    <row r="82" spans="1:75">
      <c r="A82" t="s">
        <v>427</v>
      </c>
      <c r="B82" t="s">
        <v>428</v>
      </c>
      <c r="C82" t="s">
        <v>123</v>
      </c>
      <c r="D82" s="1"/>
      <c r="E82" t="s">
        <v>123</v>
      </c>
      <c r="G82" s="1"/>
      <c r="H82" s="1"/>
      <c r="K82">
        <v>0</v>
      </c>
      <c r="AB82" t="s">
        <v>22</v>
      </c>
      <c r="AC82" t="s">
        <v>32</v>
      </c>
      <c r="AD82" t="s">
        <v>33</v>
      </c>
      <c r="AE82" t="s">
        <v>33</v>
      </c>
      <c r="AF82" t="s">
        <v>25</v>
      </c>
      <c r="AH82" t="s">
        <v>123</v>
      </c>
      <c r="AI82" t="s">
        <v>123</v>
      </c>
      <c r="AJ82" t="s">
        <v>123</v>
      </c>
      <c r="AK82" t="s">
        <v>123</v>
      </c>
      <c r="AO82" t="s">
        <v>26</v>
      </c>
      <c r="AP82" t="s">
        <v>28</v>
      </c>
      <c r="AS82" t="s">
        <v>28</v>
      </c>
      <c r="AT82" t="s">
        <v>123</v>
      </c>
      <c r="BO82" t="s">
        <v>43</v>
      </c>
      <c r="BP82">
        <v>0</v>
      </c>
      <c r="BQ82">
        <v>0</v>
      </c>
      <c r="BR82">
        <v>0</v>
      </c>
      <c r="BS82">
        <v>0</v>
      </c>
      <c r="BT82" s="1"/>
      <c r="BV82" t="s">
        <v>123</v>
      </c>
      <c r="BW82" t="s">
        <v>123</v>
      </c>
    </row>
    <row r="83" spans="1:75">
      <c r="A83" t="s">
        <v>429</v>
      </c>
      <c r="B83" t="s">
        <v>430</v>
      </c>
      <c r="C83" t="s">
        <v>123</v>
      </c>
      <c r="D83" s="1"/>
      <c r="E83" t="s">
        <v>123</v>
      </c>
      <c r="G83" s="1"/>
      <c r="H83" s="1"/>
      <c r="K83">
        <v>0</v>
      </c>
      <c r="AB83" t="s">
        <v>22</v>
      </c>
      <c r="AC83" t="s">
        <v>32</v>
      </c>
      <c r="AD83" t="s">
        <v>33</v>
      </c>
      <c r="AE83" t="s">
        <v>33</v>
      </c>
      <c r="AF83" t="s">
        <v>25</v>
      </c>
      <c r="AH83" t="s">
        <v>431</v>
      </c>
      <c r="AI83" t="s">
        <v>392</v>
      </c>
      <c r="AJ83" t="s">
        <v>432</v>
      </c>
      <c r="AK83" t="s">
        <v>4</v>
      </c>
      <c r="AO83" t="s">
        <v>26</v>
      </c>
      <c r="AP83" t="s">
        <v>28</v>
      </c>
      <c r="AS83" t="s">
        <v>28</v>
      </c>
      <c r="AT83" t="s">
        <v>433</v>
      </c>
      <c r="BO83" t="s">
        <v>43</v>
      </c>
      <c r="BP83">
        <v>0</v>
      </c>
      <c r="BQ83">
        <v>0</v>
      </c>
      <c r="BR83">
        <v>0</v>
      </c>
      <c r="BS83">
        <v>0</v>
      </c>
      <c r="BT83" s="1"/>
      <c r="BV83" t="s">
        <v>157</v>
      </c>
      <c r="BW83" t="s">
        <v>155</v>
      </c>
    </row>
    <row r="84" spans="1:75">
      <c r="A84" t="s">
        <v>434</v>
      </c>
      <c r="B84" t="s">
        <v>435</v>
      </c>
      <c r="C84" t="s">
        <v>436</v>
      </c>
      <c r="D84" s="1">
        <v>31353</v>
      </c>
      <c r="E84" t="s">
        <v>437</v>
      </c>
      <c r="G84" s="1"/>
      <c r="H84" s="1"/>
      <c r="K84">
        <v>0</v>
      </c>
      <c r="AB84" t="s">
        <v>22</v>
      </c>
      <c r="AC84" t="s">
        <v>32</v>
      </c>
      <c r="AD84" t="s">
        <v>33</v>
      </c>
      <c r="AE84" t="s">
        <v>33</v>
      </c>
      <c r="AF84" t="s">
        <v>25</v>
      </c>
      <c r="AH84" t="s">
        <v>438</v>
      </c>
      <c r="AI84" t="s">
        <v>392</v>
      </c>
      <c r="AJ84" t="s">
        <v>439</v>
      </c>
      <c r="AK84" t="s">
        <v>4</v>
      </c>
      <c r="AO84" t="s">
        <v>26</v>
      </c>
      <c r="AP84" t="s">
        <v>28</v>
      </c>
      <c r="AS84" t="s">
        <v>28</v>
      </c>
      <c r="AT84" t="s">
        <v>440</v>
      </c>
      <c r="BO84" t="s">
        <v>43</v>
      </c>
      <c r="BP84">
        <v>0</v>
      </c>
      <c r="BQ84">
        <v>0</v>
      </c>
      <c r="BR84">
        <v>0</v>
      </c>
      <c r="BS84">
        <v>0</v>
      </c>
      <c r="BT84" s="1"/>
      <c r="BV84" t="s">
        <v>118</v>
      </c>
      <c r="BW84" t="s">
        <v>155</v>
      </c>
    </row>
    <row r="85" spans="1:75">
      <c r="A85" t="s">
        <v>441</v>
      </c>
      <c r="B85" t="s">
        <v>442</v>
      </c>
      <c r="C85" t="s">
        <v>123</v>
      </c>
      <c r="D85" s="1"/>
      <c r="E85" t="s">
        <v>123</v>
      </c>
      <c r="G85" s="1"/>
      <c r="H85" s="1"/>
      <c r="K85">
        <v>0</v>
      </c>
      <c r="AB85" t="s">
        <v>22</v>
      </c>
      <c r="AC85" t="s">
        <v>32</v>
      </c>
      <c r="AD85" t="s">
        <v>33</v>
      </c>
      <c r="AE85" t="s">
        <v>33</v>
      </c>
      <c r="AF85" t="s">
        <v>48</v>
      </c>
      <c r="AH85" t="s">
        <v>123</v>
      </c>
      <c r="AI85" t="s">
        <v>123</v>
      </c>
      <c r="AJ85" t="s">
        <v>123</v>
      </c>
      <c r="AK85" t="s">
        <v>123</v>
      </c>
      <c r="AO85" t="s">
        <v>26</v>
      </c>
      <c r="AP85" t="s">
        <v>28</v>
      </c>
      <c r="AS85" t="s">
        <v>28</v>
      </c>
      <c r="AT85" t="s">
        <v>123</v>
      </c>
      <c r="BO85" t="s">
        <v>43</v>
      </c>
      <c r="BP85">
        <v>0</v>
      </c>
      <c r="BQ85">
        <v>0</v>
      </c>
      <c r="BR85">
        <v>0</v>
      </c>
      <c r="BS85">
        <v>0</v>
      </c>
      <c r="BT85" s="1"/>
      <c r="BV85" t="s">
        <v>123</v>
      </c>
      <c r="BW85" t="s">
        <v>123</v>
      </c>
    </row>
    <row r="86" spans="1:75">
      <c r="A86" t="s">
        <v>443</v>
      </c>
      <c r="B86" t="s">
        <v>444</v>
      </c>
      <c r="C86" t="s">
        <v>409</v>
      </c>
      <c r="D86" s="1">
        <v>31230</v>
      </c>
      <c r="E86" t="s">
        <v>445</v>
      </c>
      <c r="G86" s="1"/>
      <c r="H86" s="1"/>
      <c r="K86">
        <v>0</v>
      </c>
      <c r="AB86" t="s">
        <v>22</v>
      </c>
      <c r="AC86" t="s">
        <v>32</v>
      </c>
      <c r="AD86" t="s">
        <v>33</v>
      </c>
      <c r="AE86" t="s">
        <v>33</v>
      </c>
      <c r="AF86" t="s">
        <v>25</v>
      </c>
      <c r="AH86" t="s">
        <v>446</v>
      </c>
      <c r="AI86" t="s">
        <v>392</v>
      </c>
      <c r="AJ86" t="s">
        <v>447</v>
      </c>
      <c r="AK86" t="s">
        <v>4</v>
      </c>
      <c r="AO86" t="s">
        <v>26</v>
      </c>
      <c r="AP86" t="s">
        <v>28</v>
      </c>
      <c r="AS86" t="s">
        <v>28</v>
      </c>
      <c r="AT86" t="s">
        <v>448</v>
      </c>
      <c r="BO86" t="s">
        <v>43</v>
      </c>
      <c r="BP86">
        <v>0</v>
      </c>
      <c r="BQ86">
        <v>0</v>
      </c>
      <c r="BR86">
        <v>0</v>
      </c>
      <c r="BS86">
        <v>0</v>
      </c>
      <c r="BT86" s="1"/>
      <c r="BV86" t="s">
        <v>165</v>
      </c>
      <c r="BW86" t="s">
        <v>102</v>
      </c>
    </row>
    <row r="87" spans="1:75">
      <c r="A87" t="s">
        <v>449</v>
      </c>
      <c r="B87" t="s">
        <v>450</v>
      </c>
      <c r="C87" t="s">
        <v>123</v>
      </c>
      <c r="D87" s="1"/>
      <c r="E87" t="s">
        <v>123</v>
      </c>
      <c r="G87" s="1"/>
      <c r="H87" s="1"/>
      <c r="K87">
        <v>0</v>
      </c>
      <c r="AB87" t="s">
        <v>22</v>
      </c>
      <c r="AC87" t="s">
        <v>32</v>
      </c>
      <c r="AD87" t="s">
        <v>33</v>
      </c>
      <c r="AE87" t="s">
        <v>33</v>
      </c>
      <c r="AF87" t="s">
        <v>25</v>
      </c>
      <c r="AH87" t="s">
        <v>123</v>
      </c>
      <c r="AI87" t="s">
        <v>123</v>
      </c>
      <c r="AJ87" t="s">
        <v>123</v>
      </c>
      <c r="AK87" t="s">
        <v>123</v>
      </c>
      <c r="AO87" t="s">
        <v>26</v>
      </c>
      <c r="AP87" t="s">
        <v>28</v>
      </c>
      <c r="AS87" t="s">
        <v>28</v>
      </c>
      <c r="AT87" t="s">
        <v>123</v>
      </c>
      <c r="BO87" t="s">
        <v>43</v>
      </c>
      <c r="BP87">
        <v>0</v>
      </c>
      <c r="BQ87">
        <v>0</v>
      </c>
      <c r="BR87">
        <v>0</v>
      </c>
      <c r="BS87">
        <v>0</v>
      </c>
      <c r="BT87" s="1"/>
      <c r="BV87" t="s">
        <v>123</v>
      </c>
      <c r="BW87" t="s">
        <v>123</v>
      </c>
    </row>
    <row r="88" spans="1:75">
      <c r="A88" t="s">
        <v>451</v>
      </c>
      <c r="B88" t="s">
        <v>452</v>
      </c>
      <c r="C88" t="s">
        <v>436</v>
      </c>
      <c r="D88" s="1">
        <v>32217</v>
      </c>
      <c r="E88" t="s">
        <v>106</v>
      </c>
      <c r="G88" s="1"/>
      <c r="H88" s="1"/>
      <c r="K88">
        <v>0</v>
      </c>
      <c r="AB88" t="s">
        <v>22</v>
      </c>
      <c r="AC88" t="s">
        <v>32</v>
      </c>
      <c r="AD88" t="s">
        <v>33</v>
      </c>
      <c r="AE88" t="s">
        <v>33</v>
      </c>
      <c r="AF88" t="s">
        <v>25</v>
      </c>
      <c r="AH88" t="s">
        <v>453</v>
      </c>
      <c r="AI88" t="s">
        <v>454</v>
      </c>
      <c r="AJ88" t="s">
        <v>455</v>
      </c>
      <c r="AK88" t="s">
        <v>456</v>
      </c>
      <c r="AO88" t="s">
        <v>26</v>
      </c>
      <c r="AP88" t="s">
        <v>28</v>
      </c>
      <c r="AS88" t="s">
        <v>28</v>
      </c>
      <c r="AT88" t="s">
        <v>457</v>
      </c>
      <c r="AU88">
        <v>2.74</v>
      </c>
      <c r="AV88">
        <v>3.75</v>
      </c>
      <c r="AW88">
        <v>3.53</v>
      </c>
      <c r="AX88">
        <v>3.37</v>
      </c>
      <c r="AY88">
        <v>3.38</v>
      </c>
      <c r="AZ88">
        <v>3.57</v>
      </c>
      <c r="BB88">
        <v>2</v>
      </c>
      <c r="BO88" t="s">
        <v>43</v>
      </c>
      <c r="BP88">
        <v>0</v>
      </c>
      <c r="BQ88">
        <v>0</v>
      </c>
      <c r="BR88">
        <v>0</v>
      </c>
      <c r="BS88">
        <v>0</v>
      </c>
      <c r="BT88" s="1"/>
      <c r="BV88" t="s">
        <v>458</v>
      </c>
      <c r="BW88" t="s">
        <v>102</v>
      </c>
    </row>
    <row r="89" spans="1:75">
      <c r="A89" t="s">
        <v>459</v>
      </c>
      <c r="B89" t="s">
        <v>460</v>
      </c>
      <c r="C89" t="s">
        <v>461</v>
      </c>
      <c r="D89" s="1">
        <v>31986</v>
      </c>
      <c r="E89" t="s">
        <v>462</v>
      </c>
      <c r="G89" s="1"/>
      <c r="H89" s="1"/>
      <c r="K89">
        <v>0</v>
      </c>
      <c r="AB89" t="s">
        <v>22</v>
      </c>
      <c r="AC89" t="s">
        <v>32</v>
      </c>
      <c r="AD89" t="s">
        <v>33</v>
      </c>
      <c r="AE89" t="s">
        <v>33</v>
      </c>
      <c r="AF89" t="s">
        <v>48</v>
      </c>
      <c r="AH89" t="s">
        <v>463</v>
      </c>
      <c r="AI89" t="s">
        <v>99</v>
      </c>
      <c r="AJ89" t="s">
        <v>464</v>
      </c>
      <c r="AK89" t="s">
        <v>4</v>
      </c>
      <c r="AO89" t="s">
        <v>26</v>
      </c>
      <c r="AP89" t="s">
        <v>28</v>
      </c>
      <c r="AS89" t="s">
        <v>28</v>
      </c>
      <c r="AT89" t="s">
        <v>465</v>
      </c>
      <c r="AU89">
        <v>2.81</v>
      </c>
      <c r="AV89">
        <v>2.95</v>
      </c>
      <c r="AW89">
        <v>3.42</v>
      </c>
      <c r="AX89">
        <v>3.42</v>
      </c>
      <c r="AY89">
        <v>2.9</v>
      </c>
      <c r="AZ89">
        <v>3.3</v>
      </c>
      <c r="BB89">
        <v>2</v>
      </c>
      <c r="BO89" t="s">
        <v>43</v>
      </c>
      <c r="BP89">
        <v>0</v>
      </c>
      <c r="BQ89">
        <v>0</v>
      </c>
      <c r="BR89">
        <v>0</v>
      </c>
      <c r="BS89">
        <v>0</v>
      </c>
      <c r="BT89" s="1"/>
      <c r="BV89" t="s">
        <v>102</v>
      </c>
      <c r="BW89" t="s">
        <v>102</v>
      </c>
    </row>
    <row r="90" spans="1:75">
      <c r="A90" t="s">
        <v>466</v>
      </c>
      <c r="B90" t="s">
        <v>83</v>
      </c>
      <c r="C90" t="s">
        <v>467</v>
      </c>
      <c r="D90" s="1">
        <v>30425</v>
      </c>
      <c r="E90" t="s">
        <v>468</v>
      </c>
      <c r="G90" s="1"/>
      <c r="H90" s="1"/>
      <c r="K90">
        <v>0</v>
      </c>
      <c r="AB90" t="s">
        <v>22</v>
      </c>
      <c r="AC90" t="s">
        <v>32</v>
      </c>
      <c r="AD90" t="s">
        <v>33</v>
      </c>
      <c r="AE90" t="s">
        <v>33</v>
      </c>
      <c r="AF90" t="s">
        <v>48</v>
      </c>
      <c r="AH90" t="s">
        <v>469</v>
      </c>
      <c r="AI90" t="s">
        <v>145</v>
      </c>
      <c r="AJ90" t="s">
        <v>470</v>
      </c>
      <c r="AK90" t="s">
        <v>145</v>
      </c>
      <c r="AO90" t="s">
        <v>26</v>
      </c>
      <c r="AP90" t="s">
        <v>28</v>
      </c>
      <c r="AS90" t="s">
        <v>28</v>
      </c>
      <c r="AT90" t="s">
        <v>471</v>
      </c>
      <c r="AU90">
        <v>2.81</v>
      </c>
      <c r="AV90">
        <v>3.05</v>
      </c>
      <c r="AW90">
        <v>3.05</v>
      </c>
      <c r="AX90">
        <v>2.95</v>
      </c>
      <c r="AY90">
        <v>2.9</v>
      </c>
      <c r="AZ90">
        <v>2.8</v>
      </c>
      <c r="BB90">
        <v>2</v>
      </c>
      <c r="BO90" t="s">
        <v>43</v>
      </c>
      <c r="BP90">
        <v>0</v>
      </c>
      <c r="BQ90">
        <v>0</v>
      </c>
      <c r="BR90">
        <v>0</v>
      </c>
      <c r="BS90">
        <v>0</v>
      </c>
      <c r="BT90" s="1"/>
      <c r="BV90" t="s">
        <v>102</v>
      </c>
      <c r="BW90" t="s">
        <v>102</v>
      </c>
    </row>
    <row r="91" spans="1:75">
      <c r="A91" t="s">
        <v>472</v>
      </c>
      <c r="B91" t="s">
        <v>473</v>
      </c>
      <c r="C91" t="s">
        <v>474</v>
      </c>
      <c r="D91" s="1">
        <v>28423</v>
      </c>
      <c r="E91" t="s">
        <v>475</v>
      </c>
      <c r="G91" s="1"/>
      <c r="H91" s="1"/>
      <c r="K91">
        <v>0</v>
      </c>
      <c r="AB91" t="s">
        <v>22</v>
      </c>
      <c r="AC91" t="s">
        <v>32</v>
      </c>
      <c r="AD91" t="s">
        <v>33</v>
      </c>
      <c r="AE91" t="s">
        <v>33</v>
      </c>
      <c r="AF91" t="s">
        <v>48</v>
      </c>
      <c r="AH91" t="s">
        <v>476</v>
      </c>
      <c r="AI91" t="s">
        <v>99</v>
      </c>
      <c r="AJ91" t="s">
        <v>477</v>
      </c>
      <c r="AK91" t="s">
        <v>4</v>
      </c>
      <c r="AO91" t="s">
        <v>26</v>
      </c>
      <c r="AP91" t="s">
        <v>28</v>
      </c>
      <c r="AS91" t="s">
        <v>28</v>
      </c>
      <c r="AT91" t="s">
        <v>478</v>
      </c>
      <c r="AU91">
        <v>2.75</v>
      </c>
      <c r="AV91">
        <v>2.84</v>
      </c>
      <c r="AW91">
        <v>3.05</v>
      </c>
      <c r="AX91">
        <v>2.3199999999999998</v>
      </c>
      <c r="AZ91">
        <v>3</v>
      </c>
      <c r="BB91">
        <v>2.33</v>
      </c>
      <c r="BO91" t="s">
        <v>43</v>
      </c>
      <c r="BP91">
        <v>0</v>
      </c>
      <c r="BQ91">
        <v>0</v>
      </c>
      <c r="BR91">
        <v>0</v>
      </c>
      <c r="BS91">
        <v>0</v>
      </c>
      <c r="BT91" s="1"/>
      <c r="BV91" t="s">
        <v>157</v>
      </c>
      <c r="BW91" t="s">
        <v>157</v>
      </c>
    </row>
    <row r="92" spans="1:75">
      <c r="A92" t="s">
        <v>479</v>
      </c>
      <c r="B92" t="s">
        <v>480</v>
      </c>
      <c r="C92" t="s">
        <v>481</v>
      </c>
      <c r="D92" s="1">
        <v>28118</v>
      </c>
      <c r="E92" t="s">
        <v>482</v>
      </c>
      <c r="G92" s="1"/>
      <c r="H92" s="1"/>
      <c r="K92">
        <v>0</v>
      </c>
      <c r="AB92" t="s">
        <v>22</v>
      </c>
      <c r="AC92" t="s">
        <v>32</v>
      </c>
      <c r="AD92" t="s">
        <v>33</v>
      </c>
      <c r="AE92" t="s">
        <v>33</v>
      </c>
      <c r="AF92" t="s">
        <v>48</v>
      </c>
      <c r="AH92" t="s">
        <v>483</v>
      </c>
      <c r="AI92" t="s">
        <v>99</v>
      </c>
      <c r="AJ92" t="s">
        <v>484</v>
      </c>
      <c r="AK92" t="s">
        <v>4</v>
      </c>
      <c r="AO92" t="s">
        <v>26</v>
      </c>
      <c r="AP92" t="s">
        <v>28</v>
      </c>
      <c r="AS92" t="s">
        <v>28</v>
      </c>
      <c r="AT92" t="s">
        <v>485</v>
      </c>
      <c r="AU92">
        <v>2.94</v>
      </c>
      <c r="AV92">
        <v>2.84</v>
      </c>
      <c r="AW92">
        <v>3</v>
      </c>
      <c r="AX92">
        <v>2.42</v>
      </c>
      <c r="AZ92">
        <v>3.1</v>
      </c>
      <c r="BB92">
        <v>2</v>
      </c>
      <c r="BO92" t="s">
        <v>43</v>
      </c>
      <c r="BP92">
        <v>0</v>
      </c>
      <c r="BQ92">
        <v>0</v>
      </c>
      <c r="BR92">
        <v>0</v>
      </c>
      <c r="BS92">
        <v>0</v>
      </c>
      <c r="BT92" s="1"/>
      <c r="BV92" t="s">
        <v>157</v>
      </c>
      <c r="BW92" t="s">
        <v>165</v>
      </c>
    </row>
    <row r="93" spans="1:75">
      <c r="A93" t="s">
        <v>486</v>
      </c>
      <c r="B93" t="s">
        <v>487</v>
      </c>
      <c r="C93" t="s">
        <v>488</v>
      </c>
      <c r="D93" s="1"/>
      <c r="E93" t="s">
        <v>488</v>
      </c>
      <c r="G93" s="1"/>
      <c r="H93" s="1"/>
      <c r="K93">
        <v>0</v>
      </c>
      <c r="AB93" t="s">
        <v>22</v>
      </c>
      <c r="AC93" t="s">
        <v>32</v>
      </c>
      <c r="AD93" t="s">
        <v>33</v>
      </c>
      <c r="AE93" t="s">
        <v>33</v>
      </c>
      <c r="AF93" t="s">
        <v>25</v>
      </c>
      <c r="AH93" t="s">
        <v>489</v>
      </c>
      <c r="AI93" t="s">
        <v>99</v>
      </c>
      <c r="AJ93" t="s">
        <v>490</v>
      </c>
      <c r="AK93" t="s">
        <v>4</v>
      </c>
      <c r="AO93" t="s">
        <v>26</v>
      </c>
      <c r="AP93" t="s">
        <v>28</v>
      </c>
      <c r="AS93" t="s">
        <v>28</v>
      </c>
      <c r="AT93" t="s">
        <v>491</v>
      </c>
      <c r="AU93">
        <v>3.19</v>
      </c>
      <c r="AV93">
        <v>2.68</v>
      </c>
      <c r="AW93">
        <v>3.16</v>
      </c>
      <c r="AX93">
        <v>2.42</v>
      </c>
      <c r="AZ93">
        <v>3.1</v>
      </c>
      <c r="BB93">
        <v>2</v>
      </c>
      <c r="BO93" t="s">
        <v>43</v>
      </c>
      <c r="BP93">
        <v>0</v>
      </c>
      <c r="BQ93">
        <v>0</v>
      </c>
      <c r="BR93">
        <v>0</v>
      </c>
      <c r="BS93">
        <v>0</v>
      </c>
      <c r="BT93" s="1"/>
      <c r="BV93" t="s">
        <v>102</v>
      </c>
      <c r="BW93" t="s">
        <v>102</v>
      </c>
    </row>
    <row r="94" spans="1:75">
      <c r="A94" t="s">
        <v>492</v>
      </c>
      <c r="B94" t="s">
        <v>493</v>
      </c>
      <c r="C94" t="s">
        <v>494</v>
      </c>
      <c r="D94" s="1">
        <v>31869</v>
      </c>
      <c r="E94" t="s">
        <v>495</v>
      </c>
      <c r="G94" s="1"/>
      <c r="H94" s="1"/>
      <c r="K94">
        <v>0</v>
      </c>
      <c r="AB94" t="s">
        <v>22</v>
      </c>
      <c r="AC94" t="s">
        <v>32</v>
      </c>
      <c r="AD94" t="s">
        <v>33</v>
      </c>
      <c r="AE94" t="s">
        <v>33</v>
      </c>
      <c r="AF94" t="s">
        <v>25</v>
      </c>
      <c r="AH94" t="s">
        <v>496</v>
      </c>
      <c r="AI94" t="s">
        <v>99</v>
      </c>
      <c r="AJ94" t="s">
        <v>497</v>
      </c>
      <c r="AK94" t="s">
        <v>4</v>
      </c>
      <c r="AO94" t="s">
        <v>26</v>
      </c>
      <c r="AP94" t="s">
        <v>28</v>
      </c>
      <c r="AS94" t="s">
        <v>28</v>
      </c>
      <c r="AT94" t="s">
        <v>498</v>
      </c>
      <c r="AU94">
        <v>2.06</v>
      </c>
      <c r="AV94">
        <v>2.68</v>
      </c>
      <c r="AW94">
        <v>3.53</v>
      </c>
      <c r="BO94" t="s">
        <v>43</v>
      </c>
      <c r="BP94">
        <v>0</v>
      </c>
      <c r="BQ94">
        <v>0</v>
      </c>
      <c r="BR94">
        <v>0</v>
      </c>
      <c r="BS94">
        <v>0</v>
      </c>
      <c r="BT94" s="1"/>
      <c r="BV94" t="s">
        <v>125</v>
      </c>
      <c r="BW94" t="s">
        <v>102</v>
      </c>
    </row>
    <row r="95" spans="1:75">
      <c r="A95" t="s">
        <v>499</v>
      </c>
      <c r="B95" t="s">
        <v>500</v>
      </c>
      <c r="C95" t="s">
        <v>501</v>
      </c>
      <c r="D95" s="1">
        <v>31668</v>
      </c>
      <c r="E95" t="s">
        <v>502</v>
      </c>
      <c r="G95" s="1"/>
      <c r="H95" s="1"/>
      <c r="K95">
        <v>0</v>
      </c>
      <c r="AB95" t="s">
        <v>22</v>
      </c>
      <c r="AC95" t="s">
        <v>32</v>
      </c>
      <c r="AD95" t="s">
        <v>33</v>
      </c>
      <c r="AE95" t="s">
        <v>33</v>
      </c>
      <c r="AF95" t="s">
        <v>25</v>
      </c>
      <c r="AH95" t="s">
        <v>503</v>
      </c>
      <c r="AI95" t="s">
        <v>145</v>
      </c>
      <c r="AJ95" t="s">
        <v>504</v>
      </c>
      <c r="AK95" t="s">
        <v>4</v>
      </c>
      <c r="AO95" t="s">
        <v>26</v>
      </c>
      <c r="AP95" t="s">
        <v>28</v>
      </c>
      <c r="AS95" t="s">
        <v>28</v>
      </c>
      <c r="AT95" t="s">
        <v>498</v>
      </c>
      <c r="AU95">
        <v>3.25</v>
      </c>
      <c r="AV95">
        <v>2.74</v>
      </c>
      <c r="AW95">
        <v>3.16</v>
      </c>
      <c r="AX95">
        <v>2.42</v>
      </c>
      <c r="AZ95">
        <v>3.6</v>
      </c>
      <c r="BB95">
        <v>2</v>
      </c>
      <c r="BO95" t="s">
        <v>43</v>
      </c>
      <c r="BP95">
        <v>0</v>
      </c>
      <c r="BQ95">
        <v>0</v>
      </c>
      <c r="BR95">
        <v>0</v>
      </c>
      <c r="BS95">
        <v>0</v>
      </c>
      <c r="BT95" s="1"/>
      <c r="BV95" t="s">
        <v>157</v>
      </c>
      <c r="BW95" t="s">
        <v>157</v>
      </c>
    </row>
    <row r="96" spans="1:75">
      <c r="A96" t="s">
        <v>505</v>
      </c>
      <c r="B96" t="s">
        <v>506</v>
      </c>
      <c r="C96" t="s">
        <v>507</v>
      </c>
      <c r="D96" s="1">
        <v>31931</v>
      </c>
      <c r="E96" t="s">
        <v>508</v>
      </c>
      <c r="G96" s="1"/>
      <c r="H96" s="1"/>
      <c r="K96">
        <v>0</v>
      </c>
      <c r="AB96" t="s">
        <v>22</v>
      </c>
      <c r="AC96" t="s">
        <v>32</v>
      </c>
      <c r="AD96" t="s">
        <v>33</v>
      </c>
      <c r="AE96" t="s">
        <v>33</v>
      </c>
      <c r="AF96" t="s">
        <v>25</v>
      </c>
      <c r="AH96" t="s">
        <v>509</v>
      </c>
      <c r="AI96" t="s">
        <v>4</v>
      </c>
      <c r="AJ96" t="s">
        <v>510</v>
      </c>
      <c r="AK96" t="s">
        <v>172</v>
      </c>
      <c r="AO96" t="s">
        <v>26</v>
      </c>
      <c r="AP96" t="s">
        <v>28</v>
      </c>
      <c r="AS96" t="s">
        <v>28</v>
      </c>
      <c r="AT96" t="s">
        <v>498</v>
      </c>
      <c r="AU96">
        <v>3</v>
      </c>
      <c r="AV96">
        <v>2.89</v>
      </c>
      <c r="AW96">
        <v>3</v>
      </c>
      <c r="AX96">
        <v>2.42</v>
      </c>
      <c r="AZ96">
        <v>3.3</v>
      </c>
      <c r="BB96">
        <v>2</v>
      </c>
      <c r="BO96" t="s">
        <v>43</v>
      </c>
      <c r="BP96">
        <v>0</v>
      </c>
      <c r="BQ96">
        <v>0</v>
      </c>
      <c r="BR96">
        <v>0</v>
      </c>
      <c r="BS96">
        <v>0</v>
      </c>
      <c r="BT96" s="1"/>
      <c r="BV96" t="s">
        <v>157</v>
      </c>
      <c r="BW96" t="s">
        <v>157</v>
      </c>
    </row>
    <row r="97" spans="1:75">
      <c r="A97" t="s">
        <v>511</v>
      </c>
      <c r="B97" t="s">
        <v>512</v>
      </c>
      <c r="C97" t="s">
        <v>513</v>
      </c>
      <c r="D97" s="1">
        <v>32030</v>
      </c>
      <c r="E97" t="s">
        <v>514</v>
      </c>
      <c r="G97" s="1"/>
      <c r="H97" s="1"/>
      <c r="K97">
        <v>0</v>
      </c>
      <c r="AB97" t="s">
        <v>22</v>
      </c>
      <c r="AC97" t="s">
        <v>32</v>
      </c>
      <c r="AD97" t="s">
        <v>33</v>
      </c>
      <c r="AE97" t="s">
        <v>33</v>
      </c>
      <c r="AF97" t="s">
        <v>25</v>
      </c>
      <c r="AH97" t="s">
        <v>515</v>
      </c>
      <c r="AI97" t="s">
        <v>99</v>
      </c>
      <c r="AJ97" t="s">
        <v>516</v>
      </c>
      <c r="AK97" t="s">
        <v>4</v>
      </c>
      <c r="AO97" t="s">
        <v>26</v>
      </c>
      <c r="AP97" t="s">
        <v>28</v>
      </c>
      <c r="AS97" t="s">
        <v>28</v>
      </c>
      <c r="AT97" t="s">
        <v>498</v>
      </c>
      <c r="AU97">
        <v>2.63</v>
      </c>
      <c r="AV97">
        <v>2.79</v>
      </c>
      <c r="AW97">
        <v>3</v>
      </c>
      <c r="AX97">
        <v>3.11</v>
      </c>
      <c r="AZ97">
        <v>2.9</v>
      </c>
      <c r="BB97">
        <v>1.83</v>
      </c>
      <c r="BO97" t="s">
        <v>43</v>
      </c>
      <c r="BP97">
        <v>0</v>
      </c>
      <c r="BQ97">
        <v>0</v>
      </c>
      <c r="BR97">
        <v>0</v>
      </c>
      <c r="BS97">
        <v>0</v>
      </c>
      <c r="BT97" s="1"/>
      <c r="BV97" t="s">
        <v>125</v>
      </c>
      <c r="BW97" t="s">
        <v>102</v>
      </c>
    </row>
    <row r="98" spans="1:75">
      <c r="A98" t="s">
        <v>517</v>
      </c>
      <c r="B98" t="s">
        <v>518</v>
      </c>
      <c r="C98" t="s">
        <v>519</v>
      </c>
      <c r="D98" s="1">
        <v>31897</v>
      </c>
      <c r="E98" t="s">
        <v>520</v>
      </c>
      <c r="G98" s="1"/>
      <c r="H98" s="1"/>
      <c r="K98">
        <v>0</v>
      </c>
      <c r="AB98" t="s">
        <v>22</v>
      </c>
      <c r="AC98" t="s">
        <v>32</v>
      </c>
      <c r="AD98" t="s">
        <v>33</v>
      </c>
      <c r="AE98" t="s">
        <v>33</v>
      </c>
      <c r="AF98" t="s">
        <v>25</v>
      </c>
      <c r="AH98" t="s">
        <v>521</v>
      </c>
      <c r="AI98" t="s">
        <v>99</v>
      </c>
      <c r="AJ98" t="s">
        <v>522</v>
      </c>
      <c r="AK98" t="s">
        <v>4</v>
      </c>
      <c r="AO98" t="s">
        <v>26</v>
      </c>
      <c r="AP98" t="s">
        <v>28</v>
      </c>
      <c r="AS98" t="s">
        <v>28</v>
      </c>
      <c r="AT98" t="s">
        <v>523</v>
      </c>
      <c r="AU98">
        <v>2.81</v>
      </c>
      <c r="AV98">
        <v>2.89</v>
      </c>
      <c r="AW98">
        <v>2.42</v>
      </c>
      <c r="AX98">
        <v>2.68</v>
      </c>
      <c r="AZ98">
        <v>2.2000000000000002</v>
      </c>
      <c r="BO98" t="s">
        <v>43</v>
      </c>
      <c r="BP98">
        <v>0</v>
      </c>
      <c r="BQ98">
        <v>0</v>
      </c>
      <c r="BR98">
        <v>0</v>
      </c>
      <c r="BS98">
        <v>0</v>
      </c>
      <c r="BT98" s="1"/>
      <c r="BV98" t="s">
        <v>102</v>
      </c>
      <c r="BW98" t="s">
        <v>102</v>
      </c>
    </row>
    <row r="99" spans="1:75">
      <c r="A99" t="s">
        <v>524</v>
      </c>
      <c r="B99" t="s">
        <v>525</v>
      </c>
      <c r="C99" t="s">
        <v>526</v>
      </c>
      <c r="D99" s="1">
        <v>32007</v>
      </c>
      <c r="E99" t="s">
        <v>527</v>
      </c>
      <c r="G99" s="1"/>
      <c r="H99" s="1"/>
      <c r="K99">
        <v>0</v>
      </c>
      <c r="AB99" t="s">
        <v>22</v>
      </c>
      <c r="AC99" t="s">
        <v>32</v>
      </c>
      <c r="AD99" t="s">
        <v>33</v>
      </c>
      <c r="AE99" t="s">
        <v>33</v>
      </c>
      <c r="AF99" t="s">
        <v>25</v>
      </c>
      <c r="AH99" t="s">
        <v>528</v>
      </c>
      <c r="AI99" t="s">
        <v>145</v>
      </c>
      <c r="AJ99" t="s">
        <v>529</v>
      </c>
      <c r="AK99" t="s">
        <v>4</v>
      </c>
      <c r="AO99" t="s">
        <v>26</v>
      </c>
      <c r="AP99" t="s">
        <v>28</v>
      </c>
      <c r="AS99" t="s">
        <v>28</v>
      </c>
      <c r="AT99" t="s">
        <v>530</v>
      </c>
      <c r="AU99">
        <v>3</v>
      </c>
      <c r="AW99">
        <v>2.58</v>
      </c>
      <c r="AX99">
        <v>2.79</v>
      </c>
      <c r="BA99">
        <v>3</v>
      </c>
      <c r="BB99">
        <v>2</v>
      </c>
      <c r="BO99" t="s">
        <v>43</v>
      </c>
      <c r="BP99">
        <v>0</v>
      </c>
      <c r="BQ99">
        <v>0</v>
      </c>
      <c r="BR99">
        <v>0</v>
      </c>
      <c r="BS99">
        <v>0</v>
      </c>
      <c r="BT99" s="1"/>
      <c r="BV99" t="s">
        <v>118</v>
      </c>
      <c r="BW99" t="s">
        <v>531</v>
      </c>
    </row>
    <row r="100" spans="1:75">
      <c r="A100" t="s">
        <v>532</v>
      </c>
      <c r="B100" t="s">
        <v>533</v>
      </c>
      <c r="C100" t="s">
        <v>519</v>
      </c>
      <c r="D100" s="1">
        <v>30114</v>
      </c>
      <c r="E100" t="s">
        <v>534</v>
      </c>
      <c r="G100" s="1"/>
      <c r="H100" s="1"/>
      <c r="K100">
        <v>0</v>
      </c>
      <c r="AB100" t="s">
        <v>22</v>
      </c>
      <c r="AC100" t="s">
        <v>32</v>
      </c>
      <c r="AD100" t="s">
        <v>33</v>
      </c>
      <c r="AE100" t="s">
        <v>33</v>
      </c>
      <c r="AF100" t="s">
        <v>25</v>
      </c>
      <c r="AH100" t="s">
        <v>535</v>
      </c>
      <c r="AI100" t="s">
        <v>145</v>
      </c>
      <c r="AJ100" t="s">
        <v>536</v>
      </c>
      <c r="AK100" t="s">
        <v>4</v>
      </c>
      <c r="AO100" t="s">
        <v>26</v>
      </c>
      <c r="AP100" t="s">
        <v>28</v>
      </c>
      <c r="AS100" t="s">
        <v>28</v>
      </c>
      <c r="AT100" t="s">
        <v>537</v>
      </c>
      <c r="AU100">
        <v>2.81</v>
      </c>
      <c r="AV100">
        <v>2.79</v>
      </c>
      <c r="AW100">
        <v>3.11</v>
      </c>
      <c r="AX100">
        <v>3.21</v>
      </c>
      <c r="AZ100">
        <v>3.1</v>
      </c>
      <c r="BA100">
        <v>3.29</v>
      </c>
      <c r="BO100" t="s">
        <v>43</v>
      </c>
      <c r="BP100">
        <v>0</v>
      </c>
      <c r="BQ100">
        <v>0</v>
      </c>
      <c r="BR100">
        <v>0</v>
      </c>
      <c r="BS100">
        <v>0</v>
      </c>
      <c r="BT100" s="1"/>
      <c r="BV100" t="s">
        <v>157</v>
      </c>
      <c r="BW100" t="s">
        <v>157</v>
      </c>
    </row>
    <row r="101" spans="1:75">
      <c r="A101" t="s">
        <v>538</v>
      </c>
      <c r="B101" t="s">
        <v>539</v>
      </c>
      <c r="C101" t="s">
        <v>540</v>
      </c>
      <c r="D101" s="1">
        <v>31352</v>
      </c>
      <c r="E101" t="s">
        <v>540</v>
      </c>
      <c r="G101" s="1"/>
      <c r="H101" s="1"/>
      <c r="K101">
        <v>0</v>
      </c>
      <c r="AB101" t="s">
        <v>22</v>
      </c>
      <c r="AC101" t="s">
        <v>32</v>
      </c>
      <c r="AD101" t="s">
        <v>33</v>
      </c>
      <c r="AE101" t="s">
        <v>33</v>
      </c>
      <c r="AF101" t="s">
        <v>25</v>
      </c>
      <c r="AH101" t="s">
        <v>541</v>
      </c>
      <c r="AI101" t="s">
        <v>99</v>
      </c>
      <c r="AJ101" t="s">
        <v>542</v>
      </c>
      <c r="AK101" t="s">
        <v>4</v>
      </c>
      <c r="AO101" t="s">
        <v>26</v>
      </c>
      <c r="AP101" t="s">
        <v>28</v>
      </c>
      <c r="AS101" t="s">
        <v>28</v>
      </c>
      <c r="AT101" t="s">
        <v>543</v>
      </c>
      <c r="AU101">
        <v>2.31</v>
      </c>
      <c r="AV101">
        <v>2.95</v>
      </c>
      <c r="AW101">
        <v>2.3199999999999998</v>
      </c>
      <c r="AX101">
        <v>2.2599999999999998</v>
      </c>
      <c r="AZ101">
        <v>3.1</v>
      </c>
      <c r="BB101">
        <v>2</v>
      </c>
      <c r="BO101" t="s">
        <v>43</v>
      </c>
      <c r="BP101">
        <v>0</v>
      </c>
      <c r="BQ101">
        <v>0</v>
      </c>
      <c r="BR101">
        <v>0</v>
      </c>
      <c r="BS101">
        <v>0</v>
      </c>
      <c r="BT101" s="1"/>
      <c r="BV101" t="s">
        <v>102</v>
      </c>
      <c r="BW101" t="s">
        <v>102</v>
      </c>
    </row>
    <row r="102" spans="1:75">
      <c r="A102" t="s">
        <v>544</v>
      </c>
      <c r="B102" t="s">
        <v>545</v>
      </c>
      <c r="C102" t="s">
        <v>546</v>
      </c>
      <c r="D102" s="1">
        <v>31972</v>
      </c>
      <c r="E102" t="s">
        <v>546</v>
      </c>
      <c r="G102" s="1"/>
      <c r="H102" s="1"/>
      <c r="K102">
        <v>0</v>
      </c>
      <c r="AB102" t="s">
        <v>22</v>
      </c>
      <c r="AC102" t="s">
        <v>32</v>
      </c>
      <c r="AD102" t="s">
        <v>33</v>
      </c>
      <c r="AE102" t="s">
        <v>33</v>
      </c>
      <c r="AF102" t="s">
        <v>25</v>
      </c>
      <c r="AH102" t="s">
        <v>547</v>
      </c>
      <c r="AI102" t="s">
        <v>99</v>
      </c>
      <c r="AJ102" t="s">
        <v>548</v>
      </c>
      <c r="AK102" t="s">
        <v>4</v>
      </c>
      <c r="AO102" t="s">
        <v>26</v>
      </c>
      <c r="AP102" t="s">
        <v>28</v>
      </c>
      <c r="AS102" t="s">
        <v>28</v>
      </c>
      <c r="AT102" t="s">
        <v>305</v>
      </c>
      <c r="AU102">
        <v>2.44</v>
      </c>
      <c r="AV102">
        <v>2.2599999999999998</v>
      </c>
      <c r="AW102">
        <v>3.32</v>
      </c>
      <c r="AX102">
        <v>2.79</v>
      </c>
      <c r="AZ102">
        <v>3.2</v>
      </c>
      <c r="BB102">
        <v>2</v>
      </c>
      <c r="BO102" t="s">
        <v>43</v>
      </c>
      <c r="BP102">
        <v>0</v>
      </c>
      <c r="BQ102">
        <v>0</v>
      </c>
      <c r="BR102">
        <v>0</v>
      </c>
      <c r="BS102">
        <v>0</v>
      </c>
      <c r="BT102" s="1"/>
      <c r="BV102" t="s">
        <v>102</v>
      </c>
      <c r="BW102" t="s">
        <v>155</v>
      </c>
    </row>
    <row r="103" spans="1:75">
      <c r="A103" t="s">
        <v>549</v>
      </c>
      <c r="B103" t="s">
        <v>550</v>
      </c>
      <c r="C103" t="s">
        <v>519</v>
      </c>
      <c r="D103" s="1">
        <v>26879</v>
      </c>
      <c r="E103" t="s">
        <v>551</v>
      </c>
      <c r="G103" s="1"/>
      <c r="H103" s="1"/>
      <c r="K103">
        <v>0</v>
      </c>
      <c r="AB103" t="s">
        <v>22</v>
      </c>
      <c r="AC103" t="s">
        <v>32</v>
      </c>
      <c r="AD103" t="s">
        <v>33</v>
      </c>
      <c r="AE103" t="s">
        <v>33</v>
      </c>
      <c r="AF103" t="s">
        <v>48</v>
      </c>
      <c r="AH103" t="s">
        <v>552</v>
      </c>
      <c r="AI103" t="s">
        <v>99</v>
      </c>
      <c r="AJ103" t="s">
        <v>553</v>
      </c>
      <c r="AK103" t="s">
        <v>4</v>
      </c>
      <c r="AO103" t="s">
        <v>26</v>
      </c>
      <c r="AP103" t="s">
        <v>28</v>
      </c>
      <c r="AS103" t="s">
        <v>28</v>
      </c>
      <c r="AT103" t="s">
        <v>554</v>
      </c>
      <c r="AU103">
        <v>2.56</v>
      </c>
      <c r="AV103">
        <v>2.21</v>
      </c>
      <c r="AW103">
        <v>3</v>
      </c>
      <c r="AX103">
        <v>2.68</v>
      </c>
      <c r="AY103">
        <v>3.24</v>
      </c>
      <c r="BB103">
        <v>2</v>
      </c>
      <c r="BO103" t="s">
        <v>43</v>
      </c>
      <c r="BP103">
        <v>0</v>
      </c>
      <c r="BQ103">
        <v>0</v>
      </c>
      <c r="BR103">
        <v>0</v>
      </c>
      <c r="BS103">
        <v>0</v>
      </c>
      <c r="BT103" s="1"/>
      <c r="BV103" t="s">
        <v>102</v>
      </c>
      <c r="BW103" t="s">
        <v>102</v>
      </c>
    </row>
    <row r="104" spans="1:75">
      <c r="A104" t="s">
        <v>555</v>
      </c>
      <c r="B104" t="s">
        <v>556</v>
      </c>
      <c r="C104" t="s">
        <v>557</v>
      </c>
      <c r="D104" s="1"/>
      <c r="E104" t="s">
        <v>557</v>
      </c>
      <c r="G104" s="1"/>
      <c r="H104" s="1"/>
      <c r="K104">
        <v>0</v>
      </c>
      <c r="AB104" t="s">
        <v>22</v>
      </c>
      <c r="AC104" t="s">
        <v>32</v>
      </c>
      <c r="AD104" t="s">
        <v>33</v>
      </c>
      <c r="AE104" t="s">
        <v>33</v>
      </c>
      <c r="AF104" t="s">
        <v>48</v>
      </c>
      <c r="AH104" t="s">
        <v>558</v>
      </c>
      <c r="AI104" t="s">
        <v>99</v>
      </c>
      <c r="AJ104" t="s">
        <v>559</v>
      </c>
      <c r="AK104" t="s">
        <v>4</v>
      </c>
      <c r="AO104" t="s">
        <v>26</v>
      </c>
      <c r="AP104" t="s">
        <v>28</v>
      </c>
      <c r="AS104" t="s">
        <v>28</v>
      </c>
      <c r="AT104" t="s">
        <v>465</v>
      </c>
      <c r="AU104">
        <v>2.88</v>
      </c>
      <c r="AV104">
        <v>2.84</v>
      </c>
      <c r="AW104">
        <v>3.37</v>
      </c>
      <c r="AX104">
        <v>3.21</v>
      </c>
      <c r="AY104">
        <v>3.48</v>
      </c>
      <c r="AZ104">
        <v>3</v>
      </c>
      <c r="BB104">
        <v>2</v>
      </c>
      <c r="BO104" t="s">
        <v>43</v>
      </c>
      <c r="BP104">
        <v>0</v>
      </c>
      <c r="BQ104">
        <v>0</v>
      </c>
      <c r="BR104">
        <v>0</v>
      </c>
      <c r="BS104">
        <v>0</v>
      </c>
      <c r="BT104" s="1"/>
      <c r="BV104" t="s">
        <v>123</v>
      </c>
      <c r="BW104" t="s">
        <v>123</v>
      </c>
    </row>
    <row r="105" spans="1:75">
      <c r="A105" t="s">
        <v>560</v>
      </c>
      <c r="B105" t="s">
        <v>561</v>
      </c>
      <c r="C105" t="s">
        <v>562</v>
      </c>
      <c r="D105" s="1">
        <v>31568</v>
      </c>
      <c r="E105" t="s">
        <v>563</v>
      </c>
      <c r="G105" s="1"/>
      <c r="H105" s="1"/>
      <c r="K105">
        <v>0</v>
      </c>
      <c r="AB105" t="s">
        <v>22</v>
      </c>
      <c r="AC105" t="s">
        <v>32</v>
      </c>
      <c r="AD105" t="s">
        <v>33</v>
      </c>
      <c r="AE105" t="s">
        <v>33</v>
      </c>
      <c r="AF105" t="s">
        <v>25</v>
      </c>
      <c r="AH105" t="s">
        <v>564</v>
      </c>
      <c r="AI105" t="s">
        <v>565</v>
      </c>
      <c r="AJ105" t="s">
        <v>566</v>
      </c>
      <c r="AK105" t="s">
        <v>4</v>
      </c>
      <c r="AO105" t="s">
        <v>26</v>
      </c>
      <c r="AP105" t="s">
        <v>28</v>
      </c>
      <c r="AS105" t="s">
        <v>28</v>
      </c>
      <c r="AT105" t="s">
        <v>194</v>
      </c>
      <c r="AU105">
        <v>2.79</v>
      </c>
      <c r="AV105">
        <v>3.5</v>
      </c>
      <c r="AW105">
        <v>3.32</v>
      </c>
      <c r="AX105">
        <v>3.42</v>
      </c>
      <c r="AY105">
        <v>3.19</v>
      </c>
      <c r="AZ105">
        <v>3.35</v>
      </c>
      <c r="BB105">
        <v>1.83</v>
      </c>
      <c r="BO105" t="s">
        <v>43</v>
      </c>
      <c r="BP105">
        <v>0</v>
      </c>
      <c r="BQ105">
        <v>0</v>
      </c>
      <c r="BR105">
        <v>0</v>
      </c>
      <c r="BS105">
        <v>0</v>
      </c>
      <c r="BT105" s="1"/>
      <c r="BV105" t="s">
        <v>102</v>
      </c>
      <c r="BW105" t="s">
        <v>102</v>
      </c>
    </row>
    <row r="106" spans="1:75">
      <c r="A106" t="s">
        <v>567</v>
      </c>
      <c r="B106" t="s">
        <v>568</v>
      </c>
      <c r="C106" t="s">
        <v>436</v>
      </c>
      <c r="D106" s="1">
        <v>30055</v>
      </c>
      <c r="E106" t="s">
        <v>563</v>
      </c>
      <c r="G106" s="1"/>
      <c r="H106" s="1"/>
      <c r="K106">
        <v>0</v>
      </c>
      <c r="AB106" t="s">
        <v>22</v>
      </c>
      <c r="AC106" t="s">
        <v>32</v>
      </c>
      <c r="AD106" t="s">
        <v>33</v>
      </c>
      <c r="AE106" t="s">
        <v>33</v>
      </c>
      <c r="AF106" t="s">
        <v>25</v>
      </c>
      <c r="AH106" t="s">
        <v>569</v>
      </c>
      <c r="AI106" t="s">
        <v>145</v>
      </c>
      <c r="AJ106" t="s">
        <v>570</v>
      </c>
      <c r="AK106" t="s">
        <v>4</v>
      </c>
      <c r="AO106" t="s">
        <v>26</v>
      </c>
      <c r="AP106" t="s">
        <v>28</v>
      </c>
      <c r="AS106" t="s">
        <v>28</v>
      </c>
      <c r="AT106" t="s">
        <v>571</v>
      </c>
      <c r="AU106">
        <v>2.95</v>
      </c>
      <c r="AV106">
        <v>3.63</v>
      </c>
      <c r="AW106">
        <v>3.32</v>
      </c>
      <c r="AX106">
        <v>3.53</v>
      </c>
      <c r="AY106">
        <v>3.29</v>
      </c>
      <c r="AZ106">
        <v>3.43</v>
      </c>
      <c r="BB106">
        <v>2</v>
      </c>
      <c r="BO106" t="s">
        <v>43</v>
      </c>
      <c r="BP106">
        <v>0</v>
      </c>
      <c r="BQ106">
        <v>0</v>
      </c>
      <c r="BR106">
        <v>0</v>
      </c>
      <c r="BS106">
        <v>0</v>
      </c>
      <c r="BT106" s="1"/>
      <c r="BV106" t="s">
        <v>148</v>
      </c>
      <c r="BW106" t="s">
        <v>102</v>
      </c>
    </row>
    <row r="107" spans="1:75">
      <c r="A107" t="s">
        <v>572</v>
      </c>
      <c r="B107" t="s">
        <v>573</v>
      </c>
      <c r="C107" t="s">
        <v>574</v>
      </c>
      <c r="D107" s="1"/>
      <c r="E107" t="s">
        <v>575</v>
      </c>
      <c r="G107" s="1"/>
      <c r="H107" s="1"/>
      <c r="K107">
        <v>0</v>
      </c>
      <c r="AB107" t="s">
        <v>22</v>
      </c>
      <c r="AC107" t="s">
        <v>32</v>
      </c>
      <c r="AD107" t="s">
        <v>33</v>
      </c>
      <c r="AE107" t="s">
        <v>33</v>
      </c>
      <c r="AF107" t="s">
        <v>48</v>
      </c>
      <c r="AH107" t="s">
        <v>576</v>
      </c>
      <c r="AI107" t="s">
        <v>99</v>
      </c>
      <c r="AJ107" t="s">
        <v>577</v>
      </c>
      <c r="AK107" t="s">
        <v>4</v>
      </c>
      <c r="AO107" t="s">
        <v>26</v>
      </c>
      <c r="AP107" t="s">
        <v>28</v>
      </c>
      <c r="AS107" t="s">
        <v>28</v>
      </c>
      <c r="AT107" t="s">
        <v>578</v>
      </c>
      <c r="AU107">
        <v>2.69</v>
      </c>
      <c r="AV107">
        <v>3.21</v>
      </c>
      <c r="AW107">
        <v>3.32</v>
      </c>
      <c r="AX107">
        <v>3.32</v>
      </c>
      <c r="AZ107">
        <v>3.1</v>
      </c>
      <c r="BB107">
        <v>2</v>
      </c>
      <c r="BO107" t="s">
        <v>43</v>
      </c>
      <c r="BP107">
        <v>0</v>
      </c>
      <c r="BQ107">
        <v>0</v>
      </c>
      <c r="BR107">
        <v>0</v>
      </c>
      <c r="BS107">
        <v>0</v>
      </c>
      <c r="BT107" s="1"/>
      <c r="BV107" t="s">
        <v>102</v>
      </c>
      <c r="BW107" t="s">
        <v>102</v>
      </c>
    </row>
    <row r="108" spans="1:75">
      <c r="A108" t="s">
        <v>579</v>
      </c>
      <c r="B108" t="s">
        <v>580</v>
      </c>
      <c r="C108" t="s">
        <v>581</v>
      </c>
      <c r="D108" s="1">
        <v>28934</v>
      </c>
      <c r="E108" t="s">
        <v>581</v>
      </c>
      <c r="G108" s="1"/>
      <c r="H108" s="1"/>
      <c r="K108">
        <v>0</v>
      </c>
      <c r="AB108" t="s">
        <v>22</v>
      </c>
      <c r="AC108" t="s">
        <v>32</v>
      </c>
      <c r="AD108" t="s">
        <v>33</v>
      </c>
      <c r="AE108" t="s">
        <v>33</v>
      </c>
      <c r="AF108" t="s">
        <v>25</v>
      </c>
      <c r="AH108" t="s">
        <v>582</v>
      </c>
      <c r="AI108" t="s">
        <v>145</v>
      </c>
      <c r="AJ108" t="s">
        <v>583</v>
      </c>
      <c r="AK108" t="s">
        <v>145</v>
      </c>
      <c r="AO108" t="s">
        <v>26</v>
      </c>
      <c r="AP108" t="s">
        <v>28</v>
      </c>
      <c r="AS108" t="s">
        <v>28</v>
      </c>
      <c r="AT108" t="s">
        <v>584</v>
      </c>
      <c r="BO108" t="s">
        <v>43</v>
      </c>
      <c r="BP108">
        <v>0</v>
      </c>
      <c r="BQ108">
        <v>0</v>
      </c>
      <c r="BR108">
        <v>0</v>
      </c>
      <c r="BS108">
        <v>0</v>
      </c>
      <c r="BT108" s="1"/>
      <c r="BV108" t="s">
        <v>102</v>
      </c>
      <c r="BW108" t="s">
        <v>102</v>
      </c>
    </row>
    <row r="109" spans="1:75">
      <c r="A109" t="s">
        <v>585</v>
      </c>
      <c r="B109" t="s">
        <v>586</v>
      </c>
      <c r="C109" t="s">
        <v>587</v>
      </c>
      <c r="D109" s="1"/>
      <c r="E109" t="s">
        <v>588</v>
      </c>
      <c r="G109" s="1"/>
      <c r="H109" s="1"/>
      <c r="K109">
        <v>0</v>
      </c>
      <c r="AB109" t="s">
        <v>22</v>
      </c>
      <c r="AC109" t="s">
        <v>32</v>
      </c>
      <c r="AD109" t="s">
        <v>33</v>
      </c>
      <c r="AE109" t="s">
        <v>33</v>
      </c>
      <c r="AF109" t="s">
        <v>48</v>
      </c>
      <c r="AH109" t="s">
        <v>589</v>
      </c>
      <c r="AI109" t="s">
        <v>99</v>
      </c>
      <c r="AJ109" t="s">
        <v>590</v>
      </c>
      <c r="AK109" t="s">
        <v>4</v>
      </c>
      <c r="AO109" t="s">
        <v>26</v>
      </c>
      <c r="AP109" t="s">
        <v>28</v>
      </c>
      <c r="AS109" t="s">
        <v>28</v>
      </c>
      <c r="AT109" t="s">
        <v>465</v>
      </c>
      <c r="AU109">
        <v>2.06</v>
      </c>
      <c r="AV109">
        <v>2.3199999999999998</v>
      </c>
      <c r="AW109">
        <v>2.68</v>
      </c>
      <c r="AX109">
        <v>2.0499999999999998</v>
      </c>
      <c r="AZ109">
        <v>1.8</v>
      </c>
      <c r="BB109">
        <v>1.83</v>
      </c>
      <c r="BO109" t="s">
        <v>43</v>
      </c>
      <c r="BP109">
        <v>0</v>
      </c>
      <c r="BQ109">
        <v>0</v>
      </c>
      <c r="BR109">
        <v>0</v>
      </c>
      <c r="BS109">
        <v>0</v>
      </c>
      <c r="BT109" s="1"/>
      <c r="BV109" t="s">
        <v>102</v>
      </c>
      <c r="BW109" t="s">
        <v>102</v>
      </c>
    </row>
    <row r="110" spans="1:75">
      <c r="A110" t="s">
        <v>591</v>
      </c>
      <c r="B110" t="s">
        <v>592</v>
      </c>
      <c r="C110" t="s">
        <v>593</v>
      </c>
      <c r="D110" s="1">
        <v>30448</v>
      </c>
      <c r="E110" t="s">
        <v>593</v>
      </c>
      <c r="G110" s="1"/>
      <c r="H110" s="1"/>
      <c r="K110">
        <v>0</v>
      </c>
      <c r="AB110" t="s">
        <v>22</v>
      </c>
      <c r="AC110" t="s">
        <v>32</v>
      </c>
      <c r="AD110" t="s">
        <v>33</v>
      </c>
      <c r="AE110" t="s">
        <v>33</v>
      </c>
      <c r="AF110" t="s">
        <v>25</v>
      </c>
      <c r="AH110" t="s">
        <v>594</v>
      </c>
      <c r="AI110" t="s">
        <v>99</v>
      </c>
      <c r="AJ110" t="s">
        <v>595</v>
      </c>
      <c r="AK110" t="s">
        <v>4</v>
      </c>
      <c r="AO110" t="s">
        <v>26</v>
      </c>
      <c r="AP110" t="s">
        <v>28</v>
      </c>
      <c r="AS110" t="s">
        <v>28</v>
      </c>
      <c r="AT110" t="s">
        <v>491</v>
      </c>
      <c r="BO110" t="s">
        <v>43</v>
      </c>
      <c r="BP110">
        <v>0</v>
      </c>
      <c r="BQ110">
        <v>0</v>
      </c>
      <c r="BR110">
        <v>0</v>
      </c>
      <c r="BS110">
        <v>0</v>
      </c>
      <c r="BT110" s="1"/>
      <c r="BV110" t="s">
        <v>102</v>
      </c>
      <c r="BW110" t="s">
        <v>102</v>
      </c>
    </row>
    <row r="111" spans="1:75">
      <c r="A111" t="s">
        <v>596</v>
      </c>
      <c r="B111" t="s">
        <v>597</v>
      </c>
      <c r="C111" t="s">
        <v>598</v>
      </c>
      <c r="D111" s="1"/>
      <c r="E111" t="s">
        <v>599</v>
      </c>
      <c r="G111" s="1"/>
      <c r="H111" s="1"/>
      <c r="K111">
        <v>0</v>
      </c>
      <c r="AB111" t="s">
        <v>22</v>
      </c>
      <c r="AC111" t="s">
        <v>32</v>
      </c>
      <c r="AD111" t="s">
        <v>33</v>
      </c>
      <c r="AE111" t="s">
        <v>33</v>
      </c>
      <c r="AF111" t="s">
        <v>25</v>
      </c>
      <c r="AH111" t="s">
        <v>600</v>
      </c>
      <c r="AI111" t="s">
        <v>131</v>
      </c>
      <c r="AJ111" t="s">
        <v>601</v>
      </c>
      <c r="AK111" t="s">
        <v>4</v>
      </c>
      <c r="AO111" t="s">
        <v>26</v>
      </c>
      <c r="AP111" t="s">
        <v>28</v>
      </c>
      <c r="AS111" t="s">
        <v>28</v>
      </c>
      <c r="AT111" t="s">
        <v>602</v>
      </c>
      <c r="BO111" t="s">
        <v>43</v>
      </c>
      <c r="BP111">
        <v>0</v>
      </c>
      <c r="BQ111">
        <v>0</v>
      </c>
      <c r="BR111">
        <v>0</v>
      </c>
      <c r="BS111">
        <v>0</v>
      </c>
      <c r="BT111" s="1"/>
      <c r="BV111" t="s">
        <v>458</v>
      </c>
      <c r="BW111" t="s">
        <v>102</v>
      </c>
    </row>
    <row r="112" spans="1:75">
      <c r="A112" t="s">
        <v>603</v>
      </c>
      <c r="B112" t="s">
        <v>604</v>
      </c>
      <c r="C112" t="s">
        <v>605</v>
      </c>
      <c r="D112" s="1"/>
      <c r="E112" t="s">
        <v>606</v>
      </c>
      <c r="G112" s="1"/>
      <c r="H112" s="1"/>
      <c r="K112">
        <v>0</v>
      </c>
      <c r="AB112" t="s">
        <v>22</v>
      </c>
      <c r="AC112" t="s">
        <v>32</v>
      </c>
      <c r="AD112" t="s">
        <v>33</v>
      </c>
      <c r="AE112" t="s">
        <v>33</v>
      </c>
      <c r="AF112" t="s">
        <v>25</v>
      </c>
      <c r="AH112" t="s">
        <v>463</v>
      </c>
      <c r="AI112" t="s">
        <v>123</v>
      </c>
      <c r="AJ112" t="s">
        <v>607</v>
      </c>
      <c r="AK112" t="s">
        <v>123</v>
      </c>
      <c r="AO112" t="s">
        <v>26</v>
      </c>
      <c r="AP112" t="s">
        <v>28</v>
      </c>
      <c r="AS112" t="s">
        <v>28</v>
      </c>
      <c r="AT112" t="s">
        <v>608</v>
      </c>
      <c r="BO112" t="s">
        <v>43</v>
      </c>
      <c r="BP112">
        <v>0</v>
      </c>
      <c r="BQ112">
        <v>0</v>
      </c>
      <c r="BR112">
        <v>0</v>
      </c>
      <c r="BS112">
        <v>0</v>
      </c>
      <c r="BT112" s="1"/>
      <c r="BV112" t="s">
        <v>123</v>
      </c>
      <c r="BW112" t="s">
        <v>123</v>
      </c>
    </row>
    <row r="113" spans="1:75">
      <c r="A113" t="s">
        <v>609</v>
      </c>
      <c r="B113" t="s">
        <v>580</v>
      </c>
      <c r="C113" t="s">
        <v>610</v>
      </c>
      <c r="D113" s="1">
        <v>29016</v>
      </c>
      <c r="E113" t="s">
        <v>611</v>
      </c>
      <c r="G113" s="1"/>
      <c r="H113" s="1"/>
      <c r="K113">
        <v>0</v>
      </c>
      <c r="AB113" t="s">
        <v>22</v>
      </c>
      <c r="AC113" t="s">
        <v>32</v>
      </c>
      <c r="AD113" t="s">
        <v>33</v>
      </c>
      <c r="AE113" t="s">
        <v>33</v>
      </c>
      <c r="AF113" t="s">
        <v>25</v>
      </c>
      <c r="AH113" t="s">
        <v>123</v>
      </c>
      <c r="AI113" t="s">
        <v>123</v>
      </c>
      <c r="AJ113" t="s">
        <v>123</v>
      </c>
      <c r="AK113" t="s">
        <v>123</v>
      </c>
      <c r="AO113" t="s">
        <v>26</v>
      </c>
      <c r="AP113" t="s">
        <v>28</v>
      </c>
      <c r="AS113" t="s">
        <v>28</v>
      </c>
      <c r="AT113" t="s">
        <v>612</v>
      </c>
      <c r="BO113" t="s">
        <v>43</v>
      </c>
      <c r="BP113">
        <v>0</v>
      </c>
      <c r="BQ113">
        <v>0</v>
      </c>
      <c r="BR113">
        <v>0</v>
      </c>
      <c r="BS113">
        <v>0</v>
      </c>
      <c r="BT113" s="1"/>
      <c r="BV113" t="s">
        <v>123</v>
      </c>
      <c r="BW113" t="s">
        <v>123</v>
      </c>
    </row>
    <row r="114" spans="1:75">
      <c r="A114" t="s">
        <v>613</v>
      </c>
      <c r="B114" t="s">
        <v>614</v>
      </c>
      <c r="C114" t="s">
        <v>615</v>
      </c>
      <c r="D114" s="1">
        <v>30042</v>
      </c>
      <c r="E114" t="s">
        <v>615</v>
      </c>
      <c r="G114" s="1"/>
      <c r="H114" s="1"/>
      <c r="K114">
        <v>0</v>
      </c>
      <c r="AB114" t="s">
        <v>22</v>
      </c>
      <c r="AC114" t="s">
        <v>32</v>
      </c>
      <c r="AD114" t="s">
        <v>33</v>
      </c>
      <c r="AE114" t="s">
        <v>33</v>
      </c>
      <c r="AF114" t="s">
        <v>25</v>
      </c>
      <c r="AH114" t="s">
        <v>123</v>
      </c>
      <c r="AI114" t="s">
        <v>123</v>
      </c>
      <c r="AJ114" t="s">
        <v>123</v>
      </c>
      <c r="AK114" t="s">
        <v>123</v>
      </c>
      <c r="AO114" t="s">
        <v>26</v>
      </c>
      <c r="AP114" t="s">
        <v>28</v>
      </c>
      <c r="AS114" t="s">
        <v>28</v>
      </c>
      <c r="AT114" t="s">
        <v>616</v>
      </c>
      <c r="BO114" t="s">
        <v>43</v>
      </c>
      <c r="BP114">
        <v>0</v>
      </c>
      <c r="BQ114">
        <v>0</v>
      </c>
      <c r="BR114">
        <v>0</v>
      </c>
      <c r="BS114">
        <v>0</v>
      </c>
      <c r="BT114" s="1"/>
      <c r="BV114" t="s">
        <v>123</v>
      </c>
      <c r="BW114" t="s">
        <v>123</v>
      </c>
    </row>
    <row r="115" spans="1:75">
      <c r="A115" t="s">
        <v>617</v>
      </c>
      <c r="B115" t="s">
        <v>95</v>
      </c>
      <c r="C115" t="s">
        <v>618</v>
      </c>
      <c r="D115" s="1">
        <v>30753</v>
      </c>
      <c r="E115" t="s">
        <v>618</v>
      </c>
      <c r="G115" s="1"/>
      <c r="H115" s="1"/>
      <c r="K115">
        <v>0</v>
      </c>
      <c r="AB115" t="s">
        <v>22</v>
      </c>
      <c r="AC115" t="s">
        <v>32</v>
      </c>
      <c r="AD115" t="s">
        <v>33</v>
      </c>
      <c r="AE115" t="s">
        <v>33</v>
      </c>
      <c r="AF115" t="s">
        <v>25</v>
      </c>
      <c r="AH115" t="s">
        <v>619</v>
      </c>
      <c r="AI115" t="s">
        <v>99</v>
      </c>
      <c r="AJ115" t="s">
        <v>620</v>
      </c>
      <c r="AK115" t="s">
        <v>4</v>
      </c>
      <c r="AO115" t="s">
        <v>26</v>
      </c>
      <c r="AP115" t="s">
        <v>28</v>
      </c>
      <c r="AS115" t="s">
        <v>28</v>
      </c>
      <c r="AT115" t="s">
        <v>616</v>
      </c>
      <c r="BO115" t="s">
        <v>43</v>
      </c>
      <c r="BP115">
        <v>0</v>
      </c>
      <c r="BQ115">
        <v>0</v>
      </c>
      <c r="BR115">
        <v>0</v>
      </c>
      <c r="BS115">
        <v>0</v>
      </c>
      <c r="BT115" s="1"/>
      <c r="BV115" t="s">
        <v>102</v>
      </c>
      <c r="BW115" t="s">
        <v>102</v>
      </c>
    </row>
    <row r="116" spans="1:75">
      <c r="A116" t="s">
        <v>621</v>
      </c>
      <c r="B116" t="s">
        <v>622</v>
      </c>
      <c r="C116" t="s">
        <v>623</v>
      </c>
      <c r="D116" s="1">
        <v>30633</v>
      </c>
      <c r="E116" t="s">
        <v>624</v>
      </c>
      <c r="G116" s="1"/>
      <c r="H116" s="1"/>
      <c r="K116">
        <v>0</v>
      </c>
      <c r="AB116" t="s">
        <v>22</v>
      </c>
      <c r="AC116" t="s">
        <v>32</v>
      </c>
      <c r="AD116" t="s">
        <v>33</v>
      </c>
      <c r="AE116" t="s">
        <v>33</v>
      </c>
      <c r="AF116" t="s">
        <v>25</v>
      </c>
      <c r="AH116" t="s">
        <v>625</v>
      </c>
      <c r="AI116" t="s">
        <v>99</v>
      </c>
      <c r="AJ116" t="s">
        <v>626</v>
      </c>
      <c r="AK116" t="s">
        <v>4</v>
      </c>
      <c r="AO116" t="s">
        <v>26</v>
      </c>
      <c r="AP116" t="s">
        <v>28</v>
      </c>
      <c r="AS116" t="s">
        <v>28</v>
      </c>
      <c r="AT116" t="s">
        <v>627</v>
      </c>
      <c r="BO116" t="s">
        <v>43</v>
      </c>
      <c r="BP116">
        <v>0</v>
      </c>
      <c r="BQ116">
        <v>0</v>
      </c>
      <c r="BR116">
        <v>0</v>
      </c>
      <c r="BS116">
        <v>0</v>
      </c>
      <c r="BT116" s="1"/>
      <c r="BV116" t="s">
        <v>102</v>
      </c>
      <c r="BW116" t="s">
        <v>125</v>
      </c>
    </row>
    <row r="117" spans="1:75">
      <c r="A117" t="s">
        <v>628</v>
      </c>
      <c r="B117" t="s">
        <v>629</v>
      </c>
      <c r="C117" t="s">
        <v>630</v>
      </c>
      <c r="D117" s="1">
        <v>30594</v>
      </c>
      <c r="E117" t="s">
        <v>630</v>
      </c>
      <c r="G117" s="1"/>
      <c r="H117" s="1"/>
      <c r="K117">
        <v>0</v>
      </c>
      <c r="AB117" t="s">
        <v>22</v>
      </c>
      <c r="AC117" t="s">
        <v>32</v>
      </c>
      <c r="AD117" t="s">
        <v>33</v>
      </c>
      <c r="AE117" t="s">
        <v>33</v>
      </c>
      <c r="AF117" t="s">
        <v>25</v>
      </c>
      <c r="AH117" t="s">
        <v>631</v>
      </c>
      <c r="AI117" t="s">
        <v>179</v>
      </c>
      <c r="AJ117" t="s">
        <v>632</v>
      </c>
      <c r="AK117" t="s">
        <v>179</v>
      </c>
      <c r="AO117" t="s">
        <v>26</v>
      </c>
      <c r="AP117" t="s">
        <v>28</v>
      </c>
      <c r="AS117" t="s">
        <v>28</v>
      </c>
      <c r="AT117" t="s">
        <v>633</v>
      </c>
      <c r="BO117" t="s">
        <v>43</v>
      </c>
      <c r="BP117">
        <v>0</v>
      </c>
      <c r="BQ117">
        <v>0</v>
      </c>
      <c r="BR117">
        <v>0</v>
      </c>
      <c r="BS117">
        <v>0</v>
      </c>
      <c r="BT117" s="1"/>
      <c r="BV117" t="s">
        <v>102</v>
      </c>
      <c r="BW117" t="s">
        <v>102</v>
      </c>
    </row>
    <row r="118" spans="1:75">
      <c r="A118" t="s">
        <v>634</v>
      </c>
      <c r="B118" t="s">
        <v>635</v>
      </c>
      <c r="C118" t="s">
        <v>467</v>
      </c>
      <c r="D118" s="1">
        <v>27560</v>
      </c>
      <c r="E118" t="s">
        <v>636</v>
      </c>
      <c r="G118" s="1"/>
      <c r="H118" s="1"/>
      <c r="K118">
        <v>0</v>
      </c>
      <c r="AB118" t="s">
        <v>22</v>
      </c>
      <c r="AC118" t="s">
        <v>32</v>
      </c>
      <c r="AD118" t="s">
        <v>33</v>
      </c>
      <c r="AE118" t="s">
        <v>33</v>
      </c>
      <c r="AF118" t="s">
        <v>25</v>
      </c>
      <c r="AH118" t="s">
        <v>637</v>
      </c>
      <c r="AI118" t="s">
        <v>179</v>
      </c>
      <c r="AJ118" t="s">
        <v>638</v>
      </c>
      <c r="AK118" t="s">
        <v>179</v>
      </c>
      <c r="AO118" t="s">
        <v>26</v>
      </c>
      <c r="AP118" t="s">
        <v>28</v>
      </c>
      <c r="AS118" t="s">
        <v>28</v>
      </c>
      <c r="AT118" t="s">
        <v>639</v>
      </c>
      <c r="BO118" t="s">
        <v>43</v>
      </c>
      <c r="BP118">
        <v>0</v>
      </c>
      <c r="BQ118">
        <v>0</v>
      </c>
      <c r="BR118">
        <v>0</v>
      </c>
      <c r="BS118">
        <v>0</v>
      </c>
      <c r="BT118" s="1"/>
      <c r="BV118" t="s">
        <v>123</v>
      </c>
      <c r="BW118" t="s">
        <v>123</v>
      </c>
    </row>
    <row r="119" spans="1:75">
      <c r="A119" t="s">
        <v>640</v>
      </c>
      <c r="B119" t="s">
        <v>641</v>
      </c>
      <c r="C119" t="s">
        <v>642</v>
      </c>
      <c r="D119" s="1">
        <v>29190</v>
      </c>
      <c r="E119" t="s">
        <v>105</v>
      </c>
      <c r="G119" s="1"/>
      <c r="H119" s="1"/>
      <c r="K119">
        <v>0</v>
      </c>
      <c r="AB119" t="s">
        <v>22</v>
      </c>
      <c r="AC119" t="s">
        <v>32</v>
      </c>
      <c r="AD119" t="s">
        <v>33</v>
      </c>
      <c r="AE119" t="s">
        <v>33</v>
      </c>
      <c r="AF119" t="s">
        <v>25</v>
      </c>
      <c r="AH119" t="s">
        <v>643</v>
      </c>
      <c r="AI119" t="s">
        <v>99</v>
      </c>
      <c r="AJ119" t="s">
        <v>644</v>
      </c>
      <c r="AK119" t="s">
        <v>4</v>
      </c>
      <c r="AO119" t="s">
        <v>26</v>
      </c>
      <c r="AP119" t="s">
        <v>28</v>
      </c>
      <c r="AS119" t="s">
        <v>28</v>
      </c>
      <c r="AT119" t="s">
        <v>633</v>
      </c>
      <c r="BO119" t="s">
        <v>43</v>
      </c>
      <c r="BP119">
        <v>0</v>
      </c>
      <c r="BQ119">
        <v>0</v>
      </c>
      <c r="BR119">
        <v>0</v>
      </c>
      <c r="BS119">
        <v>0</v>
      </c>
      <c r="BT119" s="1"/>
      <c r="BV119" t="s">
        <v>102</v>
      </c>
      <c r="BW119" t="s">
        <v>102</v>
      </c>
    </row>
    <row r="120" spans="1:75">
      <c r="A120" t="s">
        <v>645</v>
      </c>
      <c r="B120" t="s">
        <v>646</v>
      </c>
      <c r="C120" t="s">
        <v>636</v>
      </c>
      <c r="D120" s="1">
        <v>30117</v>
      </c>
      <c r="E120" t="s">
        <v>398</v>
      </c>
      <c r="G120" s="1"/>
      <c r="H120" s="1"/>
      <c r="K120">
        <v>0</v>
      </c>
      <c r="AB120" t="s">
        <v>22</v>
      </c>
      <c r="AC120" t="s">
        <v>32</v>
      </c>
      <c r="AD120" t="s">
        <v>33</v>
      </c>
      <c r="AE120" t="s">
        <v>33</v>
      </c>
      <c r="AF120" t="s">
        <v>25</v>
      </c>
      <c r="AH120" t="s">
        <v>647</v>
      </c>
      <c r="AI120" t="s">
        <v>648</v>
      </c>
      <c r="AJ120" t="s">
        <v>649</v>
      </c>
      <c r="AK120" t="s">
        <v>217</v>
      </c>
      <c r="AO120" t="s">
        <v>26</v>
      </c>
      <c r="AP120" t="s">
        <v>28</v>
      </c>
      <c r="AS120" t="s">
        <v>28</v>
      </c>
      <c r="AT120" t="s">
        <v>650</v>
      </c>
      <c r="BO120" t="s">
        <v>43</v>
      </c>
      <c r="BP120">
        <v>0</v>
      </c>
      <c r="BQ120">
        <v>0</v>
      </c>
      <c r="BR120">
        <v>0</v>
      </c>
      <c r="BS120">
        <v>0</v>
      </c>
      <c r="BT120" s="1"/>
      <c r="BV120" t="s">
        <v>148</v>
      </c>
      <c r="BW120" t="s">
        <v>458</v>
      </c>
    </row>
    <row r="121" spans="1:75">
      <c r="A121" t="s">
        <v>651</v>
      </c>
      <c r="B121" t="s">
        <v>652</v>
      </c>
      <c r="C121" t="s">
        <v>398</v>
      </c>
      <c r="D121" s="1">
        <v>30902</v>
      </c>
      <c r="E121" t="s">
        <v>398</v>
      </c>
      <c r="G121" s="1"/>
      <c r="H121" s="1"/>
      <c r="K121">
        <v>0</v>
      </c>
      <c r="AB121" t="s">
        <v>22</v>
      </c>
      <c r="AC121" t="s">
        <v>32</v>
      </c>
      <c r="AD121" t="s">
        <v>33</v>
      </c>
      <c r="AE121" t="s">
        <v>33</v>
      </c>
      <c r="AF121" t="s">
        <v>25</v>
      </c>
      <c r="AH121" t="s">
        <v>653</v>
      </c>
      <c r="AI121" t="s">
        <v>654</v>
      </c>
      <c r="AJ121" t="s">
        <v>655</v>
      </c>
      <c r="AK121" t="s">
        <v>656</v>
      </c>
      <c r="AO121" t="s">
        <v>26</v>
      </c>
      <c r="AP121" t="s">
        <v>28</v>
      </c>
      <c r="AS121" t="s">
        <v>28</v>
      </c>
      <c r="AT121" t="s">
        <v>657</v>
      </c>
      <c r="AW121">
        <v>2.89</v>
      </c>
      <c r="AX121">
        <v>0</v>
      </c>
      <c r="BO121" t="s">
        <v>43</v>
      </c>
      <c r="BP121">
        <v>0</v>
      </c>
      <c r="BQ121">
        <v>0</v>
      </c>
      <c r="BR121">
        <v>0</v>
      </c>
      <c r="BS121">
        <v>0</v>
      </c>
      <c r="BT121" s="1"/>
      <c r="BV121" t="s">
        <v>102</v>
      </c>
      <c r="BW121" t="s">
        <v>102</v>
      </c>
    </row>
    <row r="122" spans="1:75">
      <c r="A122" t="s">
        <v>658</v>
      </c>
      <c r="B122" t="s">
        <v>659</v>
      </c>
      <c r="C122" t="s">
        <v>660</v>
      </c>
      <c r="D122" s="1">
        <v>24827</v>
      </c>
      <c r="E122" t="s">
        <v>661</v>
      </c>
      <c r="G122" s="1"/>
      <c r="H122" s="1"/>
      <c r="K122">
        <v>0</v>
      </c>
      <c r="AB122" t="s">
        <v>22</v>
      </c>
      <c r="AC122" t="s">
        <v>32</v>
      </c>
      <c r="AD122" t="s">
        <v>33</v>
      </c>
      <c r="AE122" t="s">
        <v>33</v>
      </c>
      <c r="AF122" t="s">
        <v>48</v>
      </c>
      <c r="AH122" t="s">
        <v>564</v>
      </c>
      <c r="AI122" t="s">
        <v>654</v>
      </c>
      <c r="AJ122" t="s">
        <v>662</v>
      </c>
      <c r="AK122" t="s">
        <v>456</v>
      </c>
      <c r="AO122" t="s">
        <v>26</v>
      </c>
      <c r="AP122" t="s">
        <v>28</v>
      </c>
      <c r="AS122" t="s">
        <v>28</v>
      </c>
      <c r="AT122" t="s">
        <v>663</v>
      </c>
      <c r="BO122" t="s">
        <v>43</v>
      </c>
      <c r="BP122">
        <v>0</v>
      </c>
      <c r="BQ122">
        <v>0</v>
      </c>
      <c r="BR122">
        <v>0</v>
      </c>
      <c r="BS122">
        <v>0</v>
      </c>
      <c r="BT122" s="1"/>
      <c r="BV122" t="s">
        <v>165</v>
      </c>
      <c r="BW122" t="s">
        <v>664</v>
      </c>
    </row>
    <row r="123" spans="1:75">
      <c r="A123" t="s">
        <v>665</v>
      </c>
      <c r="B123" t="s">
        <v>666</v>
      </c>
      <c r="C123" t="s">
        <v>667</v>
      </c>
      <c r="D123" s="1">
        <v>25397</v>
      </c>
      <c r="E123" t="s">
        <v>598</v>
      </c>
      <c r="G123" s="1"/>
      <c r="H123" s="1"/>
      <c r="K123">
        <v>0</v>
      </c>
      <c r="AB123" t="s">
        <v>22</v>
      </c>
      <c r="AC123" t="s">
        <v>32</v>
      </c>
      <c r="AD123" t="s">
        <v>33</v>
      </c>
      <c r="AE123" t="s">
        <v>33</v>
      </c>
      <c r="AF123" t="s">
        <v>48</v>
      </c>
      <c r="AH123" t="s">
        <v>668</v>
      </c>
      <c r="AI123" t="s">
        <v>99</v>
      </c>
      <c r="AJ123" t="s">
        <v>669</v>
      </c>
      <c r="AK123" t="s">
        <v>99</v>
      </c>
      <c r="AO123" t="s">
        <v>26</v>
      </c>
      <c r="AP123" t="s">
        <v>28</v>
      </c>
      <c r="AS123" t="s">
        <v>28</v>
      </c>
      <c r="AT123" t="s">
        <v>670</v>
      </c>
      <c r="BO123" t="s">
        <v>43</v>
      </c>
      <c r="BP123">
        <v>0</v>
      </c>
      <c r="BQ123">
        <v>0</v>
      </c>
      <c r="BR123">
        <v>0</v>
      </c>
      <c r="BS123">
        <v>0</v>
      </c>
      <c r="BT123" s="1"/>
      <c r="BV123" t="s">
        <v>102</v>
      </c>
      <c r="BW123" t="s">
        <v>155</v>
      </c>
    </row>
    <row r="124" spans="1:75">
      <c r="A124" t="s">
        <v>671</v>
      </c>
      <c r="B124" t="s">
        <v>672</v>
      </c>
      <c r="C124" t="s">
        <v>673</v>
      </c>
      <c r="D124" s="1"/>
      <c r="E124" t="s">
        <v>674</v>
      </c>
      <c r="G124" s="1"/>
      <c r="H124" s="1"/>
      <c r="K124">
        <v>0</v>
      </c>
      <c r="AB124" t="s">
        <v>22</v>
      </c>
      <c r="AC124" t="s">
        <v>32</v>
      </c>
      <c r="AD124" t="s">
        <v>33</v>
      </c>
      <c r="AE124" t="s">
        <v>33</v>
      </c>
      <c r="AF124" t="s">
        <v>48</v>
      </c>
      <c r="AH124" t="s">
        <v>675</v>
      </c>
      <c r="AI124" t="s">
        <v>123</v>
      </c>
      <c r="AJ124" t="s">
        <v>676</v>
      </c>
      <c r="AK124" t="s">
        <v>123</v>
      </c>
      <c r="AO124" t="s">
        <v>26</v>
      </c>
      <c r="AP124" t="s">
        <v>28</v>
      </c>
      <c r="AS124" t="s">
        <v>28</v>
      </c>
      <c r="AT124" t="s">
        <v>670</v>
      </c>
      <c r="BO124" t="s">
        <v>43</v>
      </c>
      <c r="BP124">
        <v>0</v>
      </c>
      <c r="BQ124">
        <v>0</v>
      </c>
      <c r="BR124">
        <v>0</v>
      </c>
      <c r="BS124">
        <v>0</v>
      </c>
      <c r="BT124" s="1"/>
      <c r="BV124" t="s">
        <v>123</v>
      </c>
      <c r="BW124" t="s">
        <v>123</v>
      </c>
    </row>
    <row r="125" spans="1:75">
      <c r="A125" t="s">
        <v>677</v>
      </c>
      <c r="B125" t="s">
        <v>678</v>
      </c>
      <c r="C125" t="s">
        <v>679</v>
      </c>
      <c r="D125" s="1">
        <v>30499</v>
      </c>
      <c r="E125" t="s">
        <v>636</v>
      </c>
      <c r="G125" s="1"/>
      <c r="H125" s="1"/>
      <c r="K125">
        <v>0</v>
      </c>
      <c r="AB125" t="s">
        <v>22</v>
      </c>
      <c r="AC125" t="s">
        <v>32</v>
      </c>
      <c r="AD125" t="s">
        <v>33</v>
      </c>
      <c r="AE125" t="s">
        <v>33</v>
      </c>
      <c r="AF125" t="s">
        <v>48</v>
      </c>
      <c r="AH125" t="s">
        <v>680</v>
      </c>
      <c r="AI125" t="s">
        <v>123</v>
      </c>
      <c r="AJ125" t="s">
        <v>681</v>
      </c>
      <c r="AK125" t="s">
        <v>123</v>
      </c>
      <c r="AO125" t="s">
        <v>26</v>
      </c>
      <c r="AP125" t="s">
        <v>28</v>
      </c>
      <c r="AS125" t="s">
        <v>28</v>
      </c>
      <c r="AT125" t="s">
        <v>682</v>
      </c>
      <c r="BO125" t="s">
        <v>43</v>
      </c>
      <c r="BP125">
        <v>0</v>
      </c>
      <c r="BQ125">
        <v>0</v>
      </c>
      <c r="BR125">
        <v>0</v>
      </c>
      <c r="BS125">
        <v>0</v>
      </c>
      <c r="BT125" s="1"/>
      <c r="BV125" t="s">
        <v>123</v>
      </c>
      <c r="BW125" t="s">
        <v>123</v>
      </c>
    </row>
    <row r="126" spans="1:75">
      <c r="A126" t="s">
        <v>683</v>
      </c>
      <c r="B126" t="s">
        <v>684</v>
      </c>
      <c r="C126" t="s">
        <v>685</v>
      </c>
      <c r="D126" s="1">
        <v>29890</v>
      </c>
      <c r="E126" t="s">
        <v>685</v>
      </c>
      <c r="G126" s="1"/>
      <c r="H126" s="1"/>
      <c r="K126">
        <v>0</v>
      </c>
      <c r="AB126" t="s">
        <v>22</v>
      </c>
      <c r="AC126" t="s">
        <v>32</v>
      </c>
      <c r="AD126" t="s">
        <v>33</v>
      </c>
      <c r="AE126" t="s">
        <v>33</v>
      </c>
      <c r="AF126" t="s">
        <v>48</v>
      </c>
      <c r="AH126" t="s">
        <v>686</v>
      </c>
      <c r="AI126" t="s">
        <v>217</v>
      </c>
      <c r="AJ126" t="s">
        <v>687</v>
      </c>
      <c r="AK126" t="s">
        <v>217</v>
      </c>
      <c r="AO126" t="s">
        <v>26</v>
      </c>
      <c r="AP126" t="s">
        <v>28</v>
      </c>
      <c r="AS126" t="s">
        <v>28</v>
      </c>
      <c r="AT126" t="s">
        <v>670</v>
      </c>
      <c r="BO126" t="s">
        <v>43</v>
      </c>
      <c r="BP126">
        <v>0</v>
      </c>
      <c r="BQ126">
        <v>0</v>
      </c>
      <c r="BR126">
        <v>0</v>
      </c>
      <c r="BS126">
        <v>0</v>
      </c>
      <c r="BT126" s="1"/>
      <c r="BV126" t="s">
        <v>344</v>
      </c>
      <c r="BW126" t="s">
        <v>688</v>
      </c>
    </row>
    <row r="127" spans="1:75">
      <c r="A127" t="s">
        <v>689</v>
      </c>
      <c r="B127" t="s">
        <v>690</v>
      </c>
      <c r="C127" t="s">
        <v>630</v>
      </c>
      <c r="D127" s="1">
        <v>25702</v>
      </c>
      <c r="E127" t="s">
        <v>691</v>
      </c>
      <c r="G127" s="1"/>
      <c r="H127" s="1"/>
      <c r="K127">
        <v>0</v>
      </c>
      <c r="AB127" t="s">
        <v>22</v>
      </c>
      <c r="AC127" t="s">
        <v>32</v>
      </c>
      <c r="AD127" t="s">
        <v>33</v>
      </c>
      <c r="AE127" t="s">
        <v>33</v>
      </c>
      <c r="AF127" t="s">
        <v>48</v>
      </c>
      <c r="AH127" t="s">
        <v>692</v>
      </c>
      <c r="AI127" t="s">
        <v>99</v>
      </c>
      <c r="AJ127" t="s">
        <v>693</v>
      </c>
      <c r="AK127" t="s">
        <v>4</v>
      </c>
      <c r="AO127" t="s">
        <v>26</v>
      </c>
      <c r="AP127" t="s">
        <v>28</v>
      </c>
      <c r="AS127" t="s">
        <v>28</v>
      </c>
      <c r="AT127" t="s">
        <v>670</v>
      </c>
      <c r="BO127" t="s">
        <v>43</v>
      </c>
      <c r="BP127">
        <v>0</v>
      </c>
      <c r="BQ127">
        <v>0</v>
      </c>
      <c r="BR127">
        <v>0</v>
      </c>
      <c r="BS127">
        <v>0</v>
      </c>
      <c r="BT127" s="1"/>
      <c r="BV127" t="s">
        <v>148</v>
      </c>
      <c r="BW127" t="s">
        <v>102</v>
      </c>
    </row>
    <row r="128" spans="1:75">
      <c r="A128" t="s">
        <v>694</v>
      </c>
      <c r="B128" t="s">
        <v>695</v>
      </c>
      <c r="C128" t="s">
        <v>696</v>
      </c>
      <c r="D128" s="1">
        <v>30402</v>
      </c>
      <c r="E128" t="s">
        <v>611</v>
      </c>
      <c r="G128" s="1"/>
      <c r="H128" s="1"/>
      <c r="K128">
        <v>0</v>
      </c>
      <c r="AB128" t="s">
        <v>22</v>
      </c>
      <c r="AC128" t="s">
        <v>32</v>
      </c>
      <c r="AD128" t="s">
        <v>33</v>
      </c>
      <c r="AE128" t="s">
        <v>33</v>
      </c>
      <c r="AF128" t="s">
        <v>48</v>
      </c>
      <c r="AH128" t="s">
        <v>697</v>
      </c>
      <c r="AI128" t="s">
        <v>654</v>
      </c>
      <c r="AJ128" t="s">
        <v>698</v>
      </c>
      <c r="AK128" t="s">
        <v>456</v>
      </c>
      <c r="AO128" t="s">
        <v>26</v>
      </c>
      <c r="AP128" t="s">
        <v>28</v>
      </c>
      <c r="AS128" t="s">
        <v>28</v>
      </c>
      <c r="AT128" t="s">
        <v>682</v>
      </c>
      <c r="BO128" t="s">
        <v>43</v>
      </c>
      <c r="BP128">
        <v>0</v>
      </c>
      <c r="BQ128">
        <v>0</v>
      </c>
      <c r="BR128">
        <v>0</v>
      </c>
      <c r="BS128">
        <v>0</v>
      </c>
      <c r="BT128" s="1"/>
      <c r="BV128" t="s">
        <v>458</v>
      </c>
      <c r="BW128" t="s">
        <v>102</v>
      </c>
    </row>
    <row r="129" spans="1:75">
      <c r="A129" t="s">
        <v>699</v>
      </c>
      <c r="B129" t="s">
        <v>60</v>
      </c>
      <c r="C129" t="s">
        <v>700</v>
      </c>
      <c r="D129" s="1">
        <v>25009</v>
      </c>
      <c r="E129" t="s">
        <v>630</v>
      </c>
      <c r="G129" s="1"/>
      <c r="H129" s="1"/>
      <c r="K129">
        <v>0</v>
      </c>
      <c r="AB129" t="s">
        <v>22</v>
      </c>
      <c r="AC129" t="s">
        <v>32</v>
      </c>
      <c r="AD129" t="s">
        <v>33</v>
      </c>
      <c r="AE129" t="s">
        <v>33</v>
      </c>
      <c r="AF129" t="s">
        <v>48</v>
      </c>
      <c r="AH129" t="s">
        <v>701</v>
      </c>
      <c r="AI129" t="s">
        <v>217</v>
      </c>
      <c r="AJ129" t="s">
        <v>702</v>
      </c>
      <c r="AK129" t="s">
        <v>4</v>
      </c>
      <c r="AO129" t="s">
        <v>26</v>
      </c>
      <c r="AP129" t="s">
        <v>28</v>
      </c>
      <c r="AS129" t="s">
        <v>28</v>
      </c>
      <c r="AT129" t="s">
        <v>663</v>
      </c>
      <c r="BO129" t="s">
        <v>43</v>
      </c>
      <c r="BP129">
        <v>0</v>
      </c>
      <c r="BQ129">
        <v>0</v>
      </c>
      <c r="BR129">
        <v>0</v>
      </c>
      <c r="BS129">
        <v>0</v>
      </c>
      <c r="BT129" s="1"/>
      <c r="BV129" t="s">
        <v>165</v>
      </c>
      <c r="BW129" t="s">
        <v>102</v>
      </c>
    </row>
    <row r="130" spans="1:75">
      <c r="A130" t="s">
        <v>703</v>
      </c>
      <c r="B130" t="s">
        <v>704</v>
      </c>
      <c r="C130" t="s">
        <v>190</v>
      </c>
      <c r="D130" s="1">
        <v>30874</v>
      </c>
      <c r="E130" t="s">
        <v>190</v>
      </c>
      <c r="G130" s="1"/>
      <c r="H130" s="1"/>
      <c r="K130">
        <v>0</v>
      </c>
      <c r="AB130" t="s">
        <v>22</v>
      </c>
      <c r="AC130" t="s">
        <v>32</v>
      </c>
      <c r="AD130" t="s">
        <v>33</v>
      </c>
      <c r="AE130" t="s">
        <v>33</v>
      </c>
      <c r="AF130" t="s">
        <v>48</v>
      </c>
      <c r="AH130" t="s">
        <v>705</v>
      </c>
      <c r="AI130" t="s">
        <v>217</v>
      </c>
      <c r="AJ130" t="s">
        <v>706</v>
      </c>
      <c r="AK130" t="s">
        <v>4</v>
      </c>
      <c r="AO130" t="s">
        <v>26</v>
      </c>
      <c r="AP130" t="s">
        <v>28</v>
      </c>
      <c r="AS130" t="s">
        <v>28</v>
      </c>
      <c r="AT130" t="s">
        <v>663</v>
      </c>
      <c r="BB130">
        <v>3.5</v>
      </c>
      <c r="BO130" t="s">
        <v>43</v>
      </c>
      <c r="BP130">
        <v>0</v>
      </c>
      <c r="BQ130">
        <v>0</v>
      </c>
      <c r="BR130">
        <v>0</v>
      </c>
      <c r="BS130">
        <v>0</v>
      </c>
      <c r="BT130" s="1"/>
      <c r="BV130" t="s">
        <v>118</v>
      </c>
      <c r="BW130" t="s">
        <v>148</v>
      </c>
    </row>
    <row r="131" spans="1:75">
      <c r="A131" t="s">
        <v>707</v>
      </c>
      <c r="B131" t="s">
        <v>473</v>
      </c>
      <c r="C131" t="s">
        <v>708</v>
      </c>
      <c r="D131" s="1">
        <v>28295</v>
      </c>
      <c r="E131" t="s">
        <v>708</v>
      </c>
      <c r="G131" s="1"/>
      <c r="H131" s="1"/>
      <c r="K131">
        <v>0</v>
      </c>
      <c r="AB131" t="s">
        <v>22</v>
      </c>
      <c r="AC131" t="s">
        <v>32</v>
      </c>
      <c r="AD131" t="s">
        <v>33</v>
      </c>
      <c r="AE131" t="s">
        <v>33</v>
      </c>
      <c r="AF131" t="s">
        <v>48</v>
      </c>
      <c r="AH131" t="s">
        <v>709</v>
      </c>
      <c r="AI131" t="s">
        <v>99</v>
      </c>
      <c r="AJ131" t="s">
        <v>710</v>
      </c>
      <c r="AK131" t="s">
        <v>4</v>
      </c>
      <c r="AO131" t="s">
        <v>26</v>
      </c>
      <c r="AP131" t="s">
        <v>28</v>
      </c>
      <c r="AS131" t="s">
        <v>28</v>
      </c>
      <c r="AT131" t="s">
        <v>670</v>
      </c>
      <c r="BO131" t="s">
        <v>43</v>
      </c>
      <c r="BP131">
        <v>0</v>
      </c>
      <c r="BQ131">
        <v>0</v>
      </c>
      <c r="BR131">
        <v>0</v>
      </c>
      <c r="BS131">
        <v>0</v>
      </c>
      <c r="BT131" s="1"/>
      <c r="BV131" t="s">
        <v>148</v>
      </c>
      <c r="BW131" t="s">
        <v>102</v>
      </c>
    </row>
    <row r="132" spans="1:75">
      <c r="A132" t="s">
        <v>711</v>
      </c>
      <c r="B132" t="s">
        <v>712</v>
      </c>
      <c r="C132" t="s">
        <v>467</v>
      </c>
      <c r="D132" s="1">
        <v>30609</v>
      </c>
      <c r="E132" t="s">
        <v>467</v>
      </c>
      <c r="G132" s="1"/>
      <c r="H132" s="1"/>
      <c r="K132">
        <v>0</v>
      </c>
      <c r="AB132" t="s">
        <v>22</v>
      </c>
      <c r="AC132" t="s">
        <v>32</v>
      </c>
      <c r="AD132" t="s">
        <v>33</v>
      </c>
      <c r="AE132" t="s">
        <v>33</v>
      </c>
      <c r="AF132" t="s">
        <v>48</v>
      </c>
      <c r="AH132" t="s">
        <v>713</v>
      </c>
      <c r="AI132" t="s">
        <v>145</v>
      </c>
      <c r="AJ132" t="s">
        <v>714</v>
      </c>
      <c r="AK132" t="s">
        <v>145</v>
      </c>
      <c r="AO132" t="s">
        <v>26</v>
      </c>
      <c r="AP132" t="s">
        <v>28</v>
      </c>
      <c r="AS132" t="s">
        <v>28</v>
      </c>
      <c r="AT132" t="s">
        <v>715</v>
      </c>
      <c r="BO132" t="s">
        <v>43</v>
      </c>
      <c r="BP132">
        <v>0</v>
      </c>
      <c r="BQ132">
        <v>0</v>
      </c>
      <c r="BR132">
        <v>0</v>
      </c>
      <c r="BS132">
        <v>0</v>
      </c>
      <c r="BT132" s="1"/>
      <c r="BV132" t="s">
        <v>148</v>
      </c>
      <c r="BW132" t="s">
        <v>716</v>
      </c>
    </row>
    <row r="133" spans="1:75">
      <c r="A133" t="s">
        <v>717</v>
      </c>
      <c r="B133" t="s">
        <v>718</v>
      </c>
      <c r="C133" t="s">
        <v>719</v>
      </c>
      <c r="D133" s="1">
        <v>29845</v>
      </c>
      <c r="E133" t="s">
        <v>719</v>
      </c>
      <c r="G133" s="1"/>
      <c r="H133" s="1"/>
      <c r="K133">
        <v>0</v>
      </c>
      <c r="AB133" t="s">
        <v>22</v>
      </c>
      <c r="AC133" t="s">
        <v>32</v>
      </c>
      <c r="AD133" t="s">
        <v>33</v>
      </c>
      <c r="AE133" t="s">
        <v>33</v>
      </c>
      <c r="AF133" t="s">
        <v>48</v>
      </c>
      <c r="AH133" t="s">
        <v>720</v>
      </c>
      <c r="AI133" t="s">
        <v>123</v>
      </c>
      <c r="AJ133" t="s">
        <v>721</v>
      </c>
      <c r="AK133" t="s">
        <v>123</v>
      </c>
      <c r="AO133" t="s">
        <v>26</v>
      </c>
      <c r="AP133" t="s">
        <v>28</v>
      </c>
      <c r="AS133" t="s">
        <v>28</v>
      </c>
      <c r="AT133" t="s">
        <v>657</v>
      </c>
      <c r="BO133" t="s">
        <v>43</v>
      </c>
      <c r="BP133">
        <v>0</v>
      </c>
      <c r="BQ133">
        <v>0</v>
      </c>
      <c r="BR133">
        <v>0</v>
      </c>
      <c r="BS133">
        <v>0</v>
      </c>
      <c r="BT133" s="1"/>
      <c r="BV133" t="s">
        <v>123</v>
      </c>
      <c r="BW133" t="s">
        <v>123</v>
      </c>
    </row>
    <row r="134" spans="1:75">
      <c r="A134" t="s">
        <v>722</v>
      </c>
      <c r="B134" t="s">
        <v>327</v>
      </c>
      <c r="C134" t="s">
        <v>700</v>
      </c>
      <c r="D134" s="1">
        <v>30594</v>
      </c>
      <c r="E134" t="s">
        <v>691</v>
      </c>
      <c r="G134" s="1"/>
      <c r="H134" s="1"/>
      <c r="K134">
        <v>0</v>
      </c>
      <c r="AB134" t="s">
        <v>22</v>
      </c>
      <c r="AC134" t="s">
        <v>32</v>
      </c>
      <c r="AD134" t="s">
        <v>33</v>
      </c>
      <c r="AE134" t="s">
        <v>33</v>
      </c>
      <c r="AF134" t="s">
        <v>48</v>
      </c>
      <c r="AH134" t="s">
        <v>723</v>
      </c>
      <c r="AI134" t="s">
        <v>724</v>
      </c>
      <c r="AJ134" t="s">
        <v>725</v>
      </c>
      <c r="AK134" t="s">
        <v>4</v>
      </c>
      <c r="AO134" t="s">
        <v>26</v>
      </c>
      <c r="AP134" t="s">
        <v>28</v>
      </c>
      <c r="AS134" t="s">
        <v>28</v>
      </c>
      <c r="AT134" t="s">
        <v>682</v>
      </c>
      <c r="BO134" t="s">
        <v>43</v>
      </c>
      <c r="BP134">
        <v>0</v>
      </c>
      <c r="BQ134">
        <v>0</v>
      </c>
      <c r="BR134">
        <v>0</v>
      </c>
      <c r="BS134">
        <v>0</v>
      </c>
      <c r="BT134" s="1"/>
      <c r="BV134" t="s">
        <v>123</v>
      </c>
      <c r="BW134" t="s">
        <v>123</v>
      </c>
    </row>
    <row r="135" spans="1:75">
      <c r="A135" t="s">
        <v>726</v>
      </c>
      <c r="B135" t="s">
        <v>727</v>
      </c>
      <c r="C135" t="s">
        <v>691</v>
      </c>
      <c r="D135" s="1">
        <v>27830</v>
      </c>
      <c r="E135" t="s">
        <v>719</v>
      </c>
      <c r="G135" s="1"/>
      <c r="H135" s="1"/>
      <c r="K135">
        <v>0</v>
      </c>
      <c r="AB135" t="s">
        <v>22</v>
      </c>
      <c r="AC135" t="s">
        <v>32</v>
      </c>
      <c r="AD135" t="s">
        <v>33</v>
      </c>
      <c r="AE135" t="s">
        <v>33</v>
      </c>
      <c r="AF135" t="s">
        <v>48</v>
      </c>
      <c r="AH135" t="s">
        <v>728</v>
      </c>
      <c r="AI135" t="s">
        <v>145</v>
      </c>
      <c r="AJ135" t="s">
        <v>729</v>
      </c>
      <c r="AK135" t="s">
        <v>4</v>
      </c>
      <c r="AO135" t="s">
        <v>26</v>
      </c>
      <c r="AP135" t="s">
        <v>28</v>
      </c>
      <c r="AS135" t="s">
        <v>28</v>
      </c>
      <c r="AT135" t="s">
        <v>670</v>
      </c>
      <c r="BO135" t="s">
        <v>43</v>
      </c>
      <c r="BP135">
        <v>0</v>
      </c>
      <c r="BQ135">
        <v>0</v>
      </c>
      <c r="BR135">
        <v>0</v>
      </c>
      <c r="BS135">
        <v>0</v>
      </c>
      <c r="BT135" s="1"/>
      <c r="BV135" t="s">
        <v>123</v>
      </c>
      <c r="BW135" t="s">
        <v>123</v>
      </c>
    </row>
    <row r="136" spans="1:75">
      <c r="A136" t="s">
        <v>730</v>
      </c>
      <c r="B136" t="s">
        <v>731</v>
      </c>
      <c r="C136" t="s">
        <v>618</v>
      </c>
      <c r="D136" s="1">
        <v>29740</v>
      </c>
      <c r="E136" t="s">
        <v>618</v>
      </c>
      <c r="G136" s="1"/>
      <c r="H136" s="1"/>
      <c r="K136">
        <v>0</v>
      </c>
      <c r="AB136" t="s">
        <v>22</v>
      </c>
      <c r="AC136" t="s">
        <v>32</v>
      </c>
      <c r="AD136" t="s">
        <v>33</v>
      </c>
      <c r="AE136" t="s">
        <v>33</v>
      </c>
      <c r="AF136" t="s">
        <v>48</v>
      </c>
      <c r="AH136" t="s">
        <v>732</v>
      </c>
      <c r="AI136" t="s">
        <v>733</v>
      </c>
      <c r="AJ136" t="s">
        <v>734</v>
      </c>
      <c r="AK136" t="s">
        <v>4</v>
      </c>
      <c r="AO136" t="s">
        <v>26</v>
      </c>
      <c r="AP136" t="s">
        <v>28</v>
      </c>
      <c r="AS136" t="s">
        <v>28</v>
      </c>
      <c r="AT136" t="s">
        <v>735</v>
      </c>
      <c r="BO136" t="s">
        <v>43</v>
      </c>
      <c r="BP136">
        <v>0</v>
      </c>
      <c r="BQ136">
        <v>0</v>
      </c>
      <c r="BR136">
        <v>0</v>
      </c>
      <c r="BS136">
        <v>0</v>
      </c>
      <c r="BT136" s="1"/>
      <c r="BV136" t="s">
        <v>664</v>
      </c>
      <c r="BW136" t="s">
        <v>102</v>
      </c>
    </row>
    <row r="137" spans="1:75">
      <c r="A137" t="s">
        <v>736</v>
      </c>
      <c r="B137" t="s">
        <v>737</v>
      </c>
      <c r="C137" t="s">
        <v>719</v>
      </c>
      <c r="D137" s="1">
        <v>26099</v>
      </c>
      <c r="E137" t="s">
        <v>719</v>
      </c>
      <c r="G137" s="1"/>
      <c r="H137" s="1"/>
      <c r="K137">
        <v>0</v>
      </c>
      <c r="AB137" t="s">
        <v>22</v>
      </c>
      <c r="AC137" t="s">
        <v>32</v>
      </c>
      <c r="AD137" t="s">
        <v>33</v>
      </c>
      <c r="AE137" t="s">
        <v>33</v>
      </c>
      <c r="AF137" t="s">
        <v>48</v>
      </c>
      <c r="AH137" t="s">
        <v>738</v>
      </c>
      <c r="AI137" t="s">
        <v>99</v>
      </c>
      <c r="AJ137" t="s">
        <v>739</v>
      </c>
      <c r="AK137" t="s">
        <v>4</v>
      </c>
      <c r="AO137" t="s">
        <v>26</v>
      </c>
      <c r="AP137" t="s">
        <v>28</v>
      </c>
      <c r="AS137" t="s">
        <v>28</v>
      </c>
      <c r="AT137" t="s">
        <v>682</v>
      </c>
      <c r="BO137" t="s">
        <v>43</v>
      </c>
      <c r="BP137">
        <v>0</v>
      </c>
      <c r="BQ137">
        <v>0</v>
      </c>
      <c r="BR137">
        <v>0</v>
      </c>
      <c r="BS137">
        <v>0</v>
      </c>
      <c r="BT137" s="1"/>
      <c r="BV137" t="s">
        <v>157</v>
      </c>
      <c r="BW137" t="s">
        <v>157</v>
      </c>
    </row>
    <row r="138" spans="1:75">
      <c r="A138" t="s">
        <v>740</v>
      </c>
      <c r="B138" t="s">
        <v>741</v>
      </c>
      <c r="C138" t="s">
        <v>719</v>
      </c>
      <c r="D138" s="1">
        <v>28867</v>
      </c>
      <c r="E138" t="s">
        <v>719</v>
      </c>
      <c r="G138" s="1"/>
      <c r="H138" s="1"/>
      <c r="K138">
        <v>0</v>
      </c>
      <c r="AB138" t="s">
        <v>22</v>
      </c>
      <c r="AC138" t="s">
        <v>32</v>
      </c>
      <c r="AD138" t="s">
        <v>33</v>
      </c>
      <c r="AE138" t="s">
        <v>33</v>
      </c>
      <c r="AF138" t="s">
        <v>48</v>
      </c>
      <c r="AH138" t="s">
        <v>742</v>
      </c>
      <c r="AI138" t="s">
        <v>123</v>
      </c>
      <c r="AJ138" t="s">
        <v>743</v>
      </c>
      <c r="AK138" t="s">
        <v>123</v>
      </c>
      <c r="AO138" t="s">
        <v>26</v>
      </c>
      <c r="AP138" t="s">
        <v>28</v>
      </c>
      <c r="AS138" t="s">
        <v>28</v>
      </c>
      <c r="AT138" t="s">
        <v>682</v>
      </c>
      <c r="BO138" t="s">
        <v>43</v>
      </c>
      <c r="BP138">
        <v>0</v>
      </c>
      <c r="BQ138">
        <v>0</v>
      </c>
      <c r="BR138">
        <v>0</v>
      </c>
      <c r="BS138">
        <v>0</v>
      </c>
      <c r="BT138" s="1"/>
      <c r="BV138" t="s">
        <v>102</v>
      </c>
      <c r="BW138" t="s">
        <v>102</v>
      </c>
    </row>
    <row r="139" spans="1:75">
      <c r="A139" t="s">
        <v>744</v>
      </c>
      <c r="B139" t="s">
        <v>731</v>
      </c>
      <c r="C139" t="s">
        <v>719</v>
      </c>
      <c r="D139" s="1">
        <v>29493</v>
      </c>
      <c r="E139" t="s">
        <v>719</v>
      </c>
      <c r="G139" s="1"/>
      <c r="H139" s="1"/>
      <c r="K139">
        <v>0</v>
      </c>
      <c r="AB139" t="s">
        <v>22</v>
      </c>
      <c r="AC139" t="s">
        <v>32</v>
      </c>
      <c r="AD139" t="s">
        <v>33</v>
      </c>
      <c r="AE139" t="s">
        <v>33</v>
      </c>
      <c r="AF139" t="s">
        <v>48</v>
      </c>
      <c r="AH139" t="s">
        <v>745</v>
      </c>
      <c r="AI139" t="s">
        <v>99</v>
      </c>
      <c r="AJ139" t="s">
        <v>412</v>
      </c>
      <c r="AK139" t="s">
        <v>4</v>
      </c>
      <c r="AO139" t="s">
        <v>26</v>
      </c>
      <c r="AP139" t="s">
        <v>28</v>
      </c>
      <c r="AS139" t="s">
        <v>28</v>
      </c>
      <c r="AT139" t="s">
        <v>682</v>
      </c>
      <c r="BO139" t="s">
        <v>43</v>
      </c>
      <c r="BP139">
        <v>0</v>
      </c>
      <c r="BQ139">
        <v>0</v>
      </c>
      <c r="BR139">
        <v>0</v>
      </c>
      <c r="BS139">
        <v>0</v>
      </c>
      <c r="BT139" s="1"/>
      <c r="BV139" t="s">
        <v>102</v>
      </c>
      <c r="BW139" t="s">
        <v>165</v>
      </c>
    </row>
    <row r="140" spans="1:75">
      <c r="A140" t="s">
        <v>746</v>
      </c>
      <c r="B140" t="s">
        <v>747</v>
      </c>
      <c r="C140" t="s">
        <v>748</v>
      </c>
      <c r="D140" s="1">
        <v>29861</v>
      </c>
      <c r="E140" t="s">
        <v>630</v>
      </c>
      <c r="G140" s="1"/>
      <c r="H140" s="1"/>
      <c r="K140">
        <v>0</v>
      </c>
      <c r="AB140" t="s">
        <v>22</v>
      </c>
      <c r="AC140" t="s">
        <v>32</v>
      </c>
      <c r="AD140" t="s">
        <v>33</v>
      </c>
      <c r="AE140" t="s">
        <v>33</v>
      </c>
      <c r="AF140" t="s">
        <v>48</v>
      </c>
      <c r="AH140" t="s">
        <v>749</v>
      </c>
      <c r="AI140" t="s">
        <v>217</v>
      </c>
      <c r="AJ140" t="s">
        <v>750</v>
      </c>
      <c r="AK140" t="s">
        <v>4</v>
      </c>
      <c r="AO140" t="s">
        <v>26</v>
      </c>
      <c r="AP140" t="s">
        <v>28</v>
      </c>
      <c r="AS140" t="s">
        <v>28</v>
      </c>
      <c r="AT140" t="s">
        <v>751</v>
      </c>
      <c r="BO140" t="s">
        <v>43</v>
      </c>
      <c r="BP140">
        <v>0</v>
      </c>
      <c r="BQ140">
        <v>0</v>
      </c>
      <c r="BR140">
        <v>0</v>
      </c>
      <c r="BS140">
        <v>0</v>
      </c>
      <c r="BT140" s="1"/>
      <c r="BV140" t="s">
        <v>102</v>
      </c>
      <c r="BW140" t="s">
        <v>102</v>
      </c>
    </row>
    <row r="141" spans="1:75">
      <c r="A141" t="s">
        <v>752</v>
      </c>
      <c r="B141" t="s">
        <v>753</v>
      </c>
      <c r="C141" t="s">
        <v>719</v>
      </c>
      <c r="D141" s="1">
        <v>28785</v>
      </c>
      <c r="E141" t="s">
        <v>719</v>
      </c>
      <c r="G141" s="1"/>
      <c r="H141" s="1"/>
      <c r="K141">
        <v>0</v>
      </c>
      <c r="AB141" t="s">
        <v>22</v>
      </c>
      <c r="AC141" t="s">
        <v>32</v>
      </c>
      <c r="AD141" t="s">
        <v>33</v>
      </c>
      <c r="AE141" t="s">
        <v>33</v>
      </c>
      <c r="AF141" t="s">
        <v>48</v>
      </c>
      <c r="AH141" t="s">
        <v>745</v>
      </c>
      <c r="AI141" t="s">
        <v>99</v>
      </c>
      <c r="AJ141" t="s">
        <v>412</v>
      </c>
      <c r="AK141" t="s">
        <v>4</v>
      </c>
      <c r="AO141" t="s">
        <v>26</v>
      </c>
      <c r="AP141" t="s">
        <v>28</v>
      </c>
      <c r="AS141" t="s">
        <v>28</v>
      </c>
      <c r="AT141" t="s">
        <v>670</v>
      </c>
      <c r="BO141" t="s">
        <v>43</v>
      </c>
      <c r="BP141">
        <v>0</v>
      </c>
      <c r="BQ141">
        <v>0</v>
      </c>
      <c r="BR141">
        <v>0</v>
      </c>
      <c r="BS141">
        <v>0</v>
      </c>
      <c r="BT141" s="1"/>
      <c r="BV141" t="s">
        <v>102</v>
      </c>
      <c r="BW141" t="s">
        <v>165</v>
      </c>
    </row>
    <row r="142" spans="1:75">
      <c r="A142" t="s">
        <v>754</v>
      </c>
      <c r="B142" t="s">
        <v>755</v>
      </c>
      <c r="C142" t="s">
        <v>519</v>
      </c>
      <c r="D142" s="1"/>
      <c r="E142" t="s">
        <v>520</v>
      </c>
      <c r="G142" s="1"/>
      <c r="H142" s="1"/>
      <c r="K142">
        <v>0</v>
      </c>
      <c r="AB142" t="s">
        <v>22</v>
      </c>
      <c r="AC142" t="s">
        <v>32</v>
      </c>
      <c r="AD142" t="s">
        <v>33</v>
      </c>
      <c r="AE142" t="s">
        <v>33</v>
      </c>
      <c r="AF142" t="s">
        <v>25</v>
      </c>
      <c r="AH142" t="s">
        <v>756</v>
      </c>
      <c r="AI142" t="s">
        <v>179</v>
      </c>
      <c r="AJ142" t="s">
        <v>757</v>
      </c>
      <c r="AK142" t="s">
        <v>179</v>
      </c>
      <c r="AO142" t="s">
        <v>26</v>
      </c>
      <c r="AP142" t="s">
        <v>28</v>
      </c>
      <c r="AS142" t="s">
        <v>28</v>
      </c>
      <c r="AT142" t="s">
        <v>758</v>
      </c>
      <c r="BO142" t="s">
        <v>43</v>
      </c>
      <c r="BP142">
        <v>0</v>
      </c>
      <c r="BQ142">
        <v>0</v>
      </c>
      <c r="BR142">
        <v>0</v>
      </c>
      <c r="BS142">
        <v>0</v>
      </c>
      <c r="BT142" s="1"/>
      <c r="BV142" t="s">
        <v>123</v>
      </c>
      <c r="BW142" t="s">
        <v>123</v>
      </c>
    </row>
    <row r="143" spans="1:75">
      <c r="A143" t="s">
        <v>759</v>
      </c>
      <c r="B143" t="s">
        <v>760</v>
      </c>
      <c r="C143" t="s">
        <v>691</v>
      </c>
      <c r="D143" s="1">
        <v>31421</v>
      </c>
      <c r="E143" t="s">
        <v>719</v>
      </c>
      <c r="G143" s="1"/>
      <c r="H143" s="1"/>
      <c r="K143">
        <v>0</v>
      </c>
      <c r="AB143" t="s">
        <v>22</v>
      </c>
      <c r="AC143" t="s">
        <v>32</v>
      </c>
      <c r="AD143" t="s">
        <v>33</v>
      </c>
      <c r="AE143" t="s">
        <v>33</v>
      </c>
      <c r="AF143" t="s">
        <v>25</v>
      </c>
      <c r="AH143" t="s">
        <v>761</v>
      </c>
      <c r="AI143" t="s">
        <v>99</v>
      </c>
      <c r="AJ143" t="s">
        <v>762</v>
      </c>
      <c r="AK143" t="s">
        <v>145</v>
      </c>
      <c r="AO143" t="s">
        <v>26</v>
      </c>
      <c r="AP143" t="s">
        <v>28</v>
      </c>
      <c r="AS143" t="s">
        <v>28</v>
      </c>
      <c r="AT143" t="s">
        <v>758</v>
      </c>
      <c r="BO143" t="s">
        <v>43</v>
      </c>
      <c r="BP143">
        <v>0</v>
      </c>
      <c r="BQ143">
        <v>0</v>
      </c>
      <c r="BR143">
        <v>0</v>
      </c>
      <c r="BS143">
        <v>0</v>
      </c>
      <c r="BT143" s="1"/>
      <c r="BV143" t="s">
        <v>102</v>
      </c>
      <c r="BW143" t="s">
        <v>763</v>
      </c>
    </row>
    <row r="144" spans="1:75">
      <c r="A144" t="s">
        <v>764</v>
      </c>
      <c r="B144" t="s">
        <v>765</v>
      </c>
      <c r="C144" t="s">
        <v>691</v>
      </c>
      <c r="D144" s="1">
        <v>28074</v>
      </c>
      <c r="E144" t="s">
        <v>719</v>
      </c>
      <c r="G144" s="1"/>
      <c r="H144" s="1"/>
      <c r="K144">
        <v>0</v>
      </c>
      <c r="AB144" t="s">
        <v>22</v>
      </c>
      <c r="AC144" t="s">
        <v>32</v>
      </c>
      <c r="AD144" t="s">
        <v>33</v>
      </c>
      <c r="AE144" t="s">
        <v>33</v>
      </c>
      <c r="AF144" t="s">
        <v>48</v>
      </c>
      <c r="AH144" t="s">
        <v>766</v>
      </c>
      <c r="AI144" t="s">
        <v>145</v>
      </c>
      <c r="AJ144" t="s">
        <v>767</v>
      </c>
      <c r="AK144" t="s">
        <v>4</v>
      </c>
      <c r="AO144" t="s">
        <v>26</v>
      </c>
      <c r="AP144" t="s">
        <v>28</v>
      </c>
      <c r="AS144" t="s">
        <v>28</v>
      </c>
      <c r="AT144" t="s">
        <v>670</v>
      </c>
      <c r="BO144" t="s">
        <v>43</v>
      </c>
      <c r="BP144">
        <v>0</v>
      </c>
      <c r="BQ144">
        <v>0</v>
      </c>
      <c r="BR144">
        <v>0</v>
      </c>
      <c r="BS144">
        <v>0</v>
      </c>
      <c r="BT144" s="1"/>
      <c r="BV144" t="s">
        <v>102</v>
      </c>
      <c r="BW144" t="s">
        <v>102</v>
      </c>
    </row>
    <row r="145" spans="1:75">
      <c r="A145" t="s">
        <v>768</v>
      </c>
      <c r="B145" t="s">
        <v>66</v>
      </c>
      <c r="C145" t="s">
        <v>719</v>
      </c>
      <c r="D145" s="1">
        <v>26723</v>
      </c>
      <c r="E145" t="s">
        <v>719</v>
      </c>
      <c r="G145" s="1"/>
      <c r="H145" s="1"/>
      <c r="K145">
        <v>0</v>
      </c>
      <c r="AB145" t="s">
        <v>22</v>
      </c>
      <c r="AC145" t="s">
        <v>32</v>
      </c>
      <c r="AD145" t="s">
        <v>33</v>
      </c>
      <c r="AE145" t="s">
        <v>33</v>
      </c>
      <c r="AF145" t="s">
        <v>48</v>
      </c>
      <c r="AH145" t="s">
        <v>769</v>
      </c>
      <c r="AI145" t="s">
        <v>145</v>
      </c>
      <c r="AJ145" t="s">
        <v>770</v>
      </c>
      <c r="AK145" t="s">
        <v>4</v>
      </c>
      <c r="AO145" t="s">
        <v>26</v>
      </c>
      <c r="AP145" t="s">
        <v>28</v>
      </c>
      <c r="AS145" t="s">
        <v>28</v>
      </c>
      <c r="AT145" t="s">
        <v>670</v>
      </c>
      <c r="BO145" t="s">
        <v>43</v>
      </c>
      <c r="BP145">
        <v>0</v>
      </c>
      <c r="BQ145">
        <v>0</v>
      </c>
      <c r="BR145">
        <v>0</v>
      </c>
      <c r="BS145">
        <v>0</v>
      </c>
      <c r="BT145" s="1"/>
      <c r="BV145" t="s">
        <v>102</v>
      </c>
      <c r="BW145" t="s">
        <v>102</v>
      </c>
    </row>
    <row r="146" spans="1:75">
      <c r="A146" t="s">
        <v>771</v>
      </c>
      <c r="B146" t="s">
        <v>772</v>
      </c>
      <c r="C146" t="s">
        <v>546</v>
      </c>
      <c r="D146" s="1">
        <v>30702</v>
      </c>
      <c r="E146" t="s">
        <v>546</v>
      </c>
      <c r="G146" s="1"/>
      <c r="H146" s="1"/>
      <c r="K146">
        <v>0</v>
      </c>
      <c r="AB146" t="s">
        <v>22</v>
      </c>
      <c r="AC146" t="s">
        <v>32</v>
      </c>
      <c r="AD146" t="s">
        <v>33</v>
      </c>
      <c r="AE146" t="s">
        <v>33</v>
      </c>
      <c r="AF146" t="s">
        <v>25</v>
      </c>
      <c r="AH146" t="s">
        <v>773</v>
      </c>
      <c r="AI146" t="s">
        <v>99</v>
      </c>
      <c r="AJ146" t="s">
        <v>774</v>
      </c>
      <c r="AK146" t="s">
        <v>4</v>
      </c>
      <c r="AO146" t="s">
        <v>26</v>
      </c>
      <c r="AP146" t="s">
        <v>28</v>
      </c>
      <c r="AS146" t="s">
        <v>28</v>
      </c>
      <c r="AT146" t="s">
        <v>715</v>
      </c>
      <c r="BO146" t="s">
        <v>43</v>
      </c>
      <c r="BP146">
        <v>0</v>
      </c>
      <c r="BQ146">
        <v>0</v>
      </c>
      <c r="BR146">
        <v>0</v>
      </c>
      <c r="BS146">
        <v>0</v>
      </c>
      <c r="BT146" s="1"/>
      <c r="BV146" t="s">
        <v>102</v>
      </c>
      <c r="BW146" t="s">
        <v>102</v>
      </c>
    </row>
    <row r="147" spans="1:75">
      <c r="A147" t="s">
        <v>775</v>
      </c>
      <c r="B147" t="s">
        <v>776</v>
      </c>
      <c r="C147" t="s">
        <v>123</v>
      </c>
      <c r="D147" s="1"/>
      <c r="E147" t="s">
        <v>123</v>
      </c>
      <c r="G147" s="1"/>
      <c r="H147" s="1"/>
      <c r="K147">
        <v>0</v>
      </c>
      <c r="AB147" t="s">
        <v>22</v>
      </c>
      <c r="AC147" t="s">
        <v>32</v>
      </c>
      <c r="AD147" t="s">
        <v>33</v>
      </c>
      <c r="AE147" t="s">
        <v>33</v>
      </c>
      <c r="AF147" t="s">
        <v>48</v>
      </c>
      <c r="AH147" t="s">
        <v>123</v>
      </c>
      <c r="AI147" t="s">
        <v>123</v>
      </c>
      <c r="AJ147" t="s">
        <v>123</v>
      </c>
      <c r="AK147" t="s">
        <v>123</v>
      </c>
      <c r="AO147" t="s">
        <v>26</v>
      </c>
      <c r="AP147" t="s">
        <v>28</v>
      </c>
      <c r="AS147" t="s">
        <v>28</v>
      </c>
      <c r="AT147" t="s">
        <v>123</v>
      </c>
      <c r="AU147">
        <v>2.56</v>
      </c>
      <c r="AV147">
        <v>2.31</v>
      </c>
      <c r="AW147">
        <v>2.42</v>
      </c>
      <c r="AX147">
        <v>2.3199999999999998</v>
      </c>
      <c r="AY147">
        <v>2.74</v>
      </c>
      <c r="AZ147">
        <v>3.3</v>
      </c>
      <c r="BO147" t="s">
        <v>43</v>
      </c>
      <c r="BP147">
        <v>0</v>
      </c>
      <c r="BQ147">
        <v>0</v>
      </c>
      <c r="BR147">
        <v>0</v>
      </c>
      <c r="BS147">
        <v>0</v>
      </c>
      <c r="BT147" s="1"/>
      <c r="BV147" t="s">
        <v>123</v>
      </c>
      <c r="BW147" t="s">
        <v>123</v>
      </c>
    </row>
    <row r="148" spans="1:75">
      <c r="A148" t="s">
        <v>777</v>
      </c>
      <c r="B148" t="s">
        <v>580</v>
      </c>
      <c r="C148" t="s">
        <v>123</v>
      </c>
      <c r="D148" s="1"/>
      <c r="E148" t="s">
        <v>123</v>
      </c>
      <c r="G148" s="1"/>
      <c r="H148" s="1"/>
      <c r="K148">
        <v>0</v>
      </c>
      <c r="AB148" t="s">
        <v>22</v>
      </c>
      <c r="AC148" t="s">
        <v>32</v>
      </c>
      <c r="AD148" t="s">
        <v>33</v>
      </c>
      <c r="AE148" t="s">
        <v>33</v>
      </c>
      <c r="AF148" t="s">
        <v>25</v>
      </c>
      <c r="AH148" t="s">
        <v>123</v>
      </c>
      <c r="AI148" t="s">
        <v>123</v>
      </c>
      <c r="AJ148" t="s">
        <v>123</v>
      </c>
      <c r="AK148" t="s">
        <v>123</v>
      </c>
      <c r="AO148" t="s">
        <v>26</v>
      </c>
      <c r="AP148" t="s">
        <v>28</v>
      </c>
      <c r="AS148" t="s">
        <v>28</v>
      </c>
      <c r="AT148" t="s">
        <v>123</v>
      </c>
      <c r="BO148" t="s">
        <v>43</v>
      </c>
      <c r="BP148">
        <v>0</v>
      </c>
      <c r="BQ148">
        <v>0</v>
      </c>
      <c r="BR148">
        <v>0</v>
      </c>
      <c r="BS148">
        <v>0</v>
      </c>
      <c r="BT148" s="1"/>
      <c r="BV148" t="s">
        <v>123</v>
      </c>
      <c r="BW148" t="s">
        <v>123</v>
      </c>
    </row>
    <row r="149" spans="1:75">
      <c r="A149" t="s">
        <v>778</v>
      </c>
      <c r="B149" t="s">
        <v>586</v>
      </c>
      <c r="C149" t="s">
        <v>123</v>
      </c>
      <c r="D149" s="1"/>
      <c r="E149" t="s">
        <v>123</v>
      </c>
      <c r="G149" s="1"/>
      <c r="H149" s="1"/>
      <c r="K149">
        <v>0</v>
      </c>
      <c r="AB149" t="s">
        <v>22</v>
      </c>
      <c r="AC149" t="s">
        <v>32</v>
      </c>
      <c r="AD149" t="s">
        <v>33</v>
      </c>
      <c r="AE149" t="s">
        <v>33</v>
      </c>
      <c r="AF149" t="s">
        <v>48</v>
      </c>
      <c r="AH149" t="s">
        <v>123</v>
      </c>
      <c r="AI149" t="s">
        <v>123</v>
      </c>
      <c r="AJ149" t="s">
        <v>123</v>
      </c>
      <c r="AK149" t="s">
        <v>123</v>
      </c>
      <c r="AO149" t="s">
        <v>26</v>
      </c>
      <c r="AP149" t="s">
        <v>28</v>
      </c>
      <c r="AS149" t="s">
        <v>28</v>
      </c>
      <c r="AT149" t="s">
        <v>123</v>
      </c>
      <c r="BO149" t="s">
        <v>43</v>
      </c>
      <c r="BP149">
        <v>0</v>
      </c>
      <c r="BQ149">
        <v>0</v>
      </c>
      <c r="BR149">
        <v>0</v>
      </c>
      <c r="BS149">
        <v>0</v>
      </c>
      <c r="BT149" s="1"/>
      <c r="BV149" t="s">
        <v>123</v>
      </c>
      <c r="BW149" t="s">
        <v>123</v>
      </c>
    </row>
    <row r="150" spans="1:75">
      <c r="A150" t="s">
        <v>779</v>
      </c>
      <c r="B150" t="s">
        <v>780</v>
      </c>
      <c r="C150" t="s">
        <v>618</v>
      </c>
      <c r="D150" s="1">
        <v>31049</v>
      </c>
      <c r="E150" t="s">
        <v>781</v>
      </c>
      <c r="G150" s="1"/>
      <c r="H150" s="1"/>
      <c r="K150">
        <v>0</v>
      </c>
      <c r="AB150" t="s">
        <v>22</v>
      </c>
      <c r="AC150" t="s">
        <v>32</v>
      </c>
      <c r="AD150" t="s">
        <v>33</v>
      </c>
      <c r="AE150" t="s">
        <v>33</v>
      </c>
      <c r="AF150" t="s">
        <v>48</v>
      </c>
      <c r="AH150" t="s">
        <v>782</v>
      </c>
      <c r="AI150" t="s">
        <v>99</v>
      </c>
      <c r="AJ150" t="s">
        <v>783</v>
      </c>
      <c r="AK150" t="s">
        <v>4</v>
      </c>
      <c r="AO150" t="s">
        <v>26</v>
      </c>
      <c r="AP150" t="s">
        <v>28</v>
      </c>
      <c r="AS150" t="s">
        <v>28</v>
      </c>
      <c r="AT150" t="s">
        <v>491</v>
      </c>
      <c r="AU150">
        <v>2.5</v>
      </c>
      <c r="AV150">
        <v>2.68</v>
      </c>
      <c r="AW150">
        <v>3.32</v>
      </c>
      <c r="AX150">
        <v>3.26</v>
      </c>
      <c r="AY150">
        <v>3.1</v>
      </c>
      <c r="AZ150">
        <v>3</v>
      </c>
      <c r="BB150">
        <v>1.83</v>
      </c>
      <c r="BO150" t="s">
        <v>43</v>
      </c>
      <c r="BP150">
        <v>0</v>
      </c>
      <c r="BQ150">
        <v>0</v>
      </c>
      <c r="BR150">
        <v>0</v>
      </c>
      <c r="BS150">
        <v>0</v>
      </c>
      <c r="BT150" s="1"/>
      <c r="BV150" t="s">
        <v>165</v>
      </c>
      <c r="BW150" t="s">
        <v>125</v>
      </c>
    </row>
    <row r="151" spans="1:75">
      <c r="A151" t="s">
        <v>784</v>
      </c>
      <c r="B151" t="s">
        <v>785</v>
      </c>
      <c r="C151" t="s">
        <v>786</v>
      </c>
      <c r="D151" s="1">
        <v>31141</v>
      </c>
      <c r="E151" t="s">
        <v>786</v>
      </c>
      <c r="G151" s="1"/>
      <c r="H151" s="1"/>
      <c r="K151">
        <v>0</v>
      </c>
      <c r="AB151" t="s">
        <v>22</v>
      </c>
      <c r="AC151" t="s">
        <v>32</v>
      </c>
      <c r="AD151" t="s">
        <v>33</v>
      </c>
      <c r="AE151" t="s">
        <v>33</v>
      </c>
      <c r="AF151" t="s">
        <v>25</v>
      </c>
      <c r="AH151" t="s">
        <v>787</v>
      </c>
      <c r="AI151" t="s">
        <v>99</v>
      </c>
      <c r="AJ151" t="s">
        <v>788</v>
      </c>
      <c r="AK151" t="s">
        <v>4</v>
      </c>
      <c r="AO151" t="s">
        <v>26</v>
      </c>
      <c r="AP151" t="s">
        <v>28</v>
      </c>
      <c r="AS151" t="s">
        <v>28</v>
      </c>
      <c r="AT151" t="s">
        <v>491</v>
      </c>
      <c r="AU151">
        <v>1.5</v>
      </c>
      <c r="AV151">
        <v>2.2599999999999998</v>
      </c>
      <c r="BO151" t="s">
        <v>43</v>
      </c>
      <c r="BP151">
        <v>0</v>
      </c>
      <c r="BQ151">
        <v>0</v>
      </c>
      <c r="BR151">
        <v>0</v>
      </c>
      <c r="BS151">
        <v>0</v>
      </c>
      <c r="BT151" s="1"/>
      <c r="BV151" t="s">
        <v>157</v>
      </c>
      <c r="BW151" t="s">
        <v>157</v>
      </c>
    </row>
    <row r="152" spans="1:75">
      <c r="A152" t="s">
        <v>789</v>
      </c>
      <c r="B152" t="s">
        <v>790</v>
      </c>
      <c r="C152" t="s">
        <v>708</v>
      </c>
      <c r="D152" s="1">
        <v>30811</v>
      </c>
      <c r="E152" t="s">
        <v>708</v>
      </c>
      <c r="G152" s="1"/>
      <c r="H152" s="1"/>
      <c r="K152">
        <v>0</v>
      </c>
      <c r="AB152" t="s">
        <v>22</v>
      </c>
      <c r="AC152" t="s">
        <v>32</v>
      </c>
      <c r="AD152" t="s">
        <v>33</v>
      </c>
      <c r="AE152" t="s">
        <v>33</v>
      </c>
      <c r="AF152" t="s">
        <v>48</v>
      </c>
      <c r="AH152" t="s">
        <v>791</v>
      </c>
      <c r="AI152" t="s">
        <v>99</v>
      </c>
      <c r="AJ152" t="s">
        <v>792</v>
      </c>
      <c r="AK152" t="s">
        <v>4</v>
      </c>
      <c r="AO152" t="s">
        <v>26</v>
      </c>
      <c r="AP152" t="s">
        <v>28</v>
      </c>
      <c r="AS152" t="s">
        <v>28</v>
      </c>
      <c r="AT152" t="s">
        <v>465</v>
      </c>
      <c r="AU152">
        <v>2.5</v>
      </c>
      <c r="AV152">
        <v>2.21</v>
      </c>
      <c r="AW152">
        <v>3.11</v>
      </c>
      <c r="AX152">
        <v>3</v>
      </c>
      <c r="AZ152">
        <v>3</v>
      </c>
      <c r="BB152">
        <v>2</v>
      </c>
      <c r="BO152" t="s">
        <v>43</v>
      </c>
      <c r="BP152">
        <v>0</v>
      </c>
      <c r="BQ152">
        <v>0</v>
      </c>
      <c r="BR152">
        <v>0</v>
      </c>
      <c r="BS152">
        <v>0</v>
      </c>
      <c r="BT152" s="1"/>
      <c r="BV152" t="s">
        <v>102</v>
      </c>
      <c r="BW152" t="s">
        <v>102</v>
      </c>
    </row>
    <row r="153" spans="1:75">
      <c r="A153" t="s">
        <v>793</v>
      </c>
      <c r="B153" t="s">
        <v>794</v>
      </c>
      <c r="C153" t="s">
        <v>795</v>
      </c>
      <c r="D153" s="1">
        <v>31298</v>
      </c>
      <c r="E153" t="s">
        <v>795</v>
      </c>
      <c r="G153" s="1"/>
      <c r="H153" s="1"/>
      <c r="K153">
        <v>0</v>
      </c>
      <c r="AB153" t="s">
        <v>22</v>
      </c>
      <c r="AC153" t="s">
        <v>32</v>
      </c>
      <c r="AD153" t="s">
        <v>33</v>
      </c>
      <c r="AE153" t="s">
        <v>33</v>
      </c>
      <c r="AF153" t="s">
        <v>25</v>
      </c>
      <c r="AH153" t="s">
        <v>123</v>
      </c>
      <c r="AI153" t="s">
        <v>123</v>
      </c>
      <c r="AJ153" t="s">
        <v>123</v>
      </c>
      <c r="AK153" t="s">
        <v>123</v>
      </c>
      <c r="AO153" t="s">
        <v>26</v>
      </c>
      <c r="AP153" t="s">
        <v>28</v>
      </c>
      <c r="AS153" t="s">
        <v>28</v>
      </c>
      <c r="AT153" t="s">
        <v>796</v>
      </c>
      <c r="BO153" t="s">
        <v>43</v>
      </c>
      <c r="BP153">
        <v>0</v>
      </c>
      <c r="BQ153">
        <v>0</v>
      </c>
      <c r="BR153">
        <v>0</v>
      </c>
      <c r="BS153">
        <v>0</v>
      </c>
      <c r="BT153" s="1"/>
      <c r="BV153" t="s">
        <v>123</v>
      </c>
      <c r="BW153" t="s">
        <v>123</v>
      </c>
    </row>
    <row r="154" spans="1:75">
      <c r="A154" t="s">
        <v>797</v>
      </c>
      <c r="B154" t="s">
        <v>404</v>
      </c>
      <c r="C154" t="s">
        <v>618</v>
      </c>
      <c r="D154" s="1">
        <v>31237</v>
      </c>
      <c r="E154" t="s">
        <v>798</v>
      </c>
      <c r="G154" s="1"/>
      <c r="H154" s="1"/>
      <c r="K154">
        <v>0</v>
      </c>
      <c r="AB154" t="s">
        <v>22</v>
      </c>
      <c r="AC154" t="s">
        <v>32</v>
      </c>
      <c r="AD154" t="s">
        <v>33</v>
      </c>
      <c r="AE154" t="s">
        <v>33</v>
      </c>
      <c r="AF154" t="s">
        <v>48</v>
      </c>
      <c r="AH154" t="s">
        <v>799</v>
      </c>
      <c r="AI154" t="s">
        <v>99</v>
      </c>
      <c r="AJ154" t="s">
        <v>800</v>
      </c>
      <c r="AK154" t="s">
        <v>4</v>
      </c>
      <c r="AO154" t="s">
        <v>26</v>
      </c>
      <c r="AP154" t="s">
        <v>28</v>
      </c>
      <c r="AS154" t="s">
        <v>28</v>
      </c>
      <c r="AT154" t="s">
        <v>801</v>
      </c>
      <c r="AU154">
        <v>2.31</v>
      </c>
      <c r="AV154">
        <v>2.84</v>
      </c>
      <c r="AW154">
        <v>3.26</v>
      </c>
      <c r="AX154">
        <v>3.21</v>
      </c>
      <c r="AZ154">
        <v>3.1</v>
      </c>
      <c r="BB154">
        <v>2</v>
      </c>
      <c r="BO154" t="s">
        <v>43</v>
      </c>
      <c r="BP154">
        <v>0</v>
      </c>
      <c r="BQ154">
        <v>0</v>
      </c>
      <c r="BR154">
        <v>0</v>
      </c>
      <c r="BS154">
        <v>0</v>
      </c>
      <c r="BT154" s="1"/>
      <c r="BV154" t="s">
        <v>123</v>
      </c>
      <c r="BW154" t="s">
        <v>123</v>
      </c>
    </row>
    <row r="155" spans="1:75">
      <c r="A155" t="s">
        <v>802</v>
      </c>
      <c r="B155" t="s">
        <v>803</v>
      </c>
      <c r="C155" t="s">
        <v>804</v>
      </c>
      <c r="D155" s="1">
        <v>38760</v>
      </c>
      <c r="E155" t="s">
        <v>805</v>
      </c>
      <c r="G155" s="1"/>
      <c r="H155" s="1"/>
      <c r="K155">
        <v>0</v>
      </c>
      <c r="AB155" t="s">
        <v>22</v>
      </c>
      <c r="AC155" t="s">
        <v>32</v>
      </c>
      <c r="AD155" t="s">
        <v>33</v>
      </c>
      <c r="AE155" t="s">
        <v>33</v>
      </c>
      <c r="AF155" t="s">
        <v>25</v>
      </c>
      <c r="AH155" t="s">
        <v>806</v>
      </c>
      <c r="AI155" t="s">
        <v>99</v>
      </c>
      <c r="AJ155" t="s">
        <v>807</v>
      </c>
      <c r="AK155" t="s">
        <v>4</v>
      </c>
      <c r="AO155" t="s">
        <v>26</v>
      </c>
      <c r="AP155" t="s">
        <v>28</v>
      </c>
      <c r="AS155" t="s">
        <v>28</v>
      </c>
      <c r="AT155" t="s">
        <v>498</v>
      </c>
      <c r="AU155">
        <v>3</v>
      </c>
      <c r="AV155">
        <v>2.63</v>
      </c>
      <c r="BO155" t="s">
        <v>43</v>
      </c>
      <c r="BP155">
        <v>0</v>
      </c>
      <c r="BQ155">
        <v>0</v>
      </c>
      <c r="BR155">
        <v>0</v>
      </c>
      <c r="BS155">
        <v>0</v>
      </c>
      <c r="BT155" s="1"/>
      <c r="BV155" t="s">
        <v>102</v>
      </c>
      <c r="BW155" t="s">
        <v>102</v>
      </c>
    </row>
    <row r="156" spans="1:75">
      <c r="A156" t="s">
        <v>808</v>
      </c>
      <c r="B156" t="s">
        <v>809</v>
      </c>
      <c r="C156" t="s">
        <v>810</v>
      </c>
      <c r="D156" s="1">
        <v>29315</v>
      </c>
      <c r="E156" t="s">
        <v>700</v>
      </c>
      <c r="G156" s="1"/>
      <c r="H156" s="1"/>
      <c r="K156">
        <v>0</v>
      </c>
      <c r="AB156" t="s">
        <v>22</v>
      </c>
      <c r="AC156" t="s">
        <v>32</v>
      </c>
      <c r="AD156" t="s">
        <v>33</v>
      </c>
      <c r="AE156" t="s">
        <v>33</v>
      </c>
      <c r="AF156" t="s">
        <v>48</v>
      </c>
      <c r="AH156" t="s">
        <v>329</v>
      </c>
      <c r="AI156" t="s">
        <v>99</v>
      </c>
      <c r="AJ156" t="s">
        <v>811</v>
      </c>
      <c r="AK156" t="s">
        <v>4</v>
      </c>
      <c r="AO156" t="s">
        <v>26</v>
      </c>
      <c r="AP156" t="s">
        <v>28</v>
      </c>
      <c r="AS156" t="s">
        <v>28</v>
      </c>
      <c r="AT156" t="s">
        <v>812</v>
      </c>
      <c r="BO156" t="s">
        <v>43</v>
      </c>
      <c r="BP156">
        <v>0</v>
      </c>
      <c r="BQ156">
        <v>0</v>
      </c>
      <c r="BR156">
        <v>0</v>
      </c>
      <c r="BS156">
        <v>0</v>
      </c>
      <c r="BT156" s="1"/>
      <c r="BV156" t="s">
        <v>102</v>
      </c>
      <c r="BW156" t="s">
        <v>102</v>
      </c>
    </row>
    <row r="157" spans="1:75">
      <c r="A157" t="s">
        <v>813</v>
      </c>
      <c r="B157" t="s">
        <v>814</v>
      </c>
      <c r="C157" t="s">
        <v>815</v>
      </c>
      <c r="D157" s="1">
        <v>31507</v>
      </c>
      <c r="E157" t="s">
        <v>816</v>
      </c>
      <c r="G157" s="1"/>
      <c r="H157" s="1"/>
      <c r="K157">
        <v>0</v>
      </c>
      <c r="AB157" t="s">
        <v>22</v>
      </c>
      <c r="AC157" t="s">
        <v>32</v>
      </c>
      <c r="AD157" t="s">
        <v>33</v>
      </c>
      <c r="AE157" t="s">
        <v>33</v>
      </c>
      <c r="AF157" t="s">
        <v>25</v>
      </c>
      <c r="AH157" t="s">
        <v>817</v>
      </c>
      <c r="AI157" t="s">
        <v>131</v>
      </c>
      <c r="AJ157" t="s">
        <v>155</v>
      </c>
      <c r="AK157" t="s">
        <v>155</v>
      </c>
      <c r="AO157" t="s">
        <v>26</v>
      </c>
      <c r="AP157" t="s">
        <v>28</v>
      </c>
      <c r="AS157" t="s">
        <v>28</v>
      </c>
      <c r="AT157" t="s">
        <v>523</v>
      </c>
      <c r="AW157">
        <v>0.95</v>
      </c>
      <c r="AX157">
        <v>1.68</v>
      </c>
      <c r="BO157" t="s">
        <v>43</v>
      </c>
      <c r="BP157">
        <v>0</v>
      </c>
      <c r="BQ157">
        <v>0</v>
      </c>
      <c r="BR157">
        <v>0</v>
      </c>
      <c r="BS157">
        <v>0</v>
      </c>
      <c r="BT157" s="1"/>
      <c r="BV157" t="s">
        <v>123</v>
      </c>
      <c r="BW157" t="s">
        <v>123</v>
      </c>
    </row>
    <row r="158" spans="1:75">
      <c r="A158" t="s">
        <v>818</v>
      </c>
      <c r="B158" t="s">
        <v>819</v>
      </c>
      <c r="C158" t="s">
        <v>691</v>
      </c>
      <c r="D158" s="1">
        <v>29795</v>
      </c>
      <c r="E158" t="s">
        <v>691</v>
      </c>
      <c r="G158" s="1"/>
      <c r="H158" s="1"/>
      <c r="K158">
        <v>0</v>
      </c>
      <c r="AB158" t="s">
        <v>22</v>
      </c>
      <c r="AC158" t="s">
        <v>32</v>
      </c>
      <c r="AD158" t="s">
        <v>33</v>
      </c>
      <c r="AE158" t="s">
        <v>33</v>
      </c>
      <c r="AF158" t="s">
        <v>48</v>
      </c>
      <c r="AH158" t="s">
        <v>820</v>
      </c>
      <c r="AI158" t="s">
        <v>99</v>
      </c>
      <c r="AJ158" t="s">
        <v>821</v>
      </c>
      <c r="AK158" t="s">
        <v>4</v>
      </c>
      <c r="AO158" t="s">
        <v>26</v>
      </c>
      <c r="AP158" t="s">
        <v>28</v>
      </c>
      <c r="AS158" t="s">
        <v>28</v>
      </c>
      <c r="AT158" t="s">
        <v>650</v>
      </c>
      <c r="BO158" t="s">
        <v>43</v>
      </c>
      <c r="BP158">
        <v>0</v>
      </c>
      <c r="BQ158">
        <v>0</v>
      </c>
      <c r="BR158">
        <v>0</v>
      </c>
      <c r="BS158">
        <v>0</v>
      </c>
      <c r="BT158" s="1"/>
      <c r="BV158" t="s">
        <v>148</v>
      </c>
      <c r="BW158" t="s">
        <v>102</v>
      </c>
    </row>
    <row r="159" spans="1:75">
      <c r="A159" t="s">
        <v>822</v>
      </c>
      <c r="B159" t="s">
        <v>823</v>
      </c>
      <c r="C159" t="s">
        <v>824</v>
      </c>
      <c r="D159" s="1">
        <v>22079</v>
      </c>
      <c r="E159" t="s">
        <v>825</v>
      </c>
      <c r="G159" s="1"/>
      <c r="H159" s="1"/>
      <c r="K159">
        <v>0</v>
      </c>
      <c r="AB159" t="s">
        <v>22</v>
      </c>
      <c r="AC159" t="s">
        <v>32</v>
      </c>
      <c r="AD159" t="s">
        <v>33</v>
      </c>
      <c r="AE159" t="s">
        <v>33</v>
      </c>
      <c r="AF159" t="s">
        <v>25</v>
      </c>
      <c r="AH159" t="s">
        <v>826</v>
      </c>
      <c r="AI159" t="s">
        <v>99</v>
      </c>
      <c r="AJ159" t="s">
        <v>827</v>
      </c>
      <c r="AK159" t="s">
        <v>4</v>
      </c>
      <c r="AO159" t="s">
        <v>26</v>
      </c>
      <c r="AP159" t="s">
        <v>28</v>
      </c>
      <c r="AS159" t="s">
        <v>28</v>
      </c>
      <c r="AT159" t="s">
        <v>828</v>
      </c>
      <c r="BO159" t="s">
        <v>43</v>
      </c>
      <c r="BP159">
        <v>0</v>
      </c>
      <c r="BQ159">
        <v>0</v>
      </c>
      <c r="BR159">
        <v>0</v>
      </c>
      <c r="BS159">
        <v>0</v>
      </c>
      <c r="BT159" s="1"/>
      <c r="BV159" t="s">
        <v>123</v>
      </c>
      <c r="BW159" t="s">
        <v>123</v>
      </c>
    </row>
    <row r="160" spans="1:75">
      <c r="A160" t="s">
        <v>829</v>
      </c>
      <c r="B160" t="s">
        <v>830</v>
      </c>
      <c r="C160" t="s">
        <v>123</v>
      </c>
      <c r="D160" s="1"/>
      <c r="E160" t="s">
        <v>123</v>
      </c>
      <c r="G160" s="1"/>
      <c r="H160" s="1"/>
      <c r="K160">
        <v>0</v>
      </c>
      <c r="AB160" t="s">
        <v>22</v>
      </c>
      <c r="AC160" t="s">
        <v>32</v>
      </c>
      <c r="AD160" t="s">
        <v>33</v>
      </c>
      <c r="AE160" t="s">
        <v>33</v>
      </c>
      <c r="AF160" t="s">
        <v>48</v>
      </c>
      <c r="AH160" t="s">
        <v>123</v>
      </c>
      <c r="AI160" t="s">
        <v>123</v>
      </c>
      <c r="AJ160" t="s">
        <v>123</v>
      </c>
      <c r="AK160" t="s">
        <v>123</v>
      </c>
      <c r="AO160" t="s">
        <v>26</v>
      </c>
      <c r="AP160" t="s">
        <v>28</v>
      </c>
      <c r="AS160" t="s">
        <v>28</v>
      </c>
      <c r="AT160" t="s">
        <v>123</v>
      </c>
      <c r="BA160">
        <v>3.17</v>
      </c>
      <c r="BB160">
        <v>3.33</v>
      </c>
      <c r="BO160" t="s">
        <v>43</v>
      </c>
      <c r="BP160">
        <v>0</v>
      </c>
      <c r="BQ160">
        <v>0</v>
      </c>
      <c r="BR160">
        <v>0</v>
      </c>
      <c r="BS160">
        <v>0</v>
      </c>
      <c r="BT160" s="1"/>
      <c r="BV160" t="s">
        <v>123</v>
      </c>
      <c r="BW160" t="s">
        <v>123</v>
      </c>
    </row>
    <row r="161" spans="1:75">
      <c r="A161" t="s">
        <v>831</v>
      </c>
      <c r="B161" t="s">
        <v>832</v>
      </c>
      <c r="C161" t="s">
        <v>123</v>
      </c>
      <c r="D161" s="1"/>
      <c r="E161" t="s">
        <v>123</v>
      </c>
      <c r="G161" s="1"/>
      <c r="H161" s="1"/>
      <c r="K161">
        <v>0</v>
      </c>
      <c r="AB161" t="s">
        <v>22</v>
      </c>
      <c r="AC161" t="s">
        <v>32</v>
      </c>
      <c r="AD161" t="s">
        <v>33</v>
      </c>
      <c r="AE161" t="s">
        <v>33</v>
      </c>
      <c r="AF161" t="s">
        <v>48</v>
      </c>
      <c r="AH161" t="s">
        <v>123</v>
      </c>
      <c r="AI161" t="s">
        <v>123</v>
      </c>
      <c r="AJ161" t="s">
        <v>123</v>
      </c>
      <c r="AK161" t="s">
        <v>123</v>
      </c>
      <c r="AO161" t="s">
        <v>26</v>
      </c>
      <c r="AP161" t="s">
        <v>28</v>
      </c>
      <c r="AS161" t="s">
        <v>28</v>
      </c>
      <c r="AT161" t="s">
        <v>123</v>
      </c>
      <c r="BO161" t="s">
        <v>43</v>
      </c>
      <c r="BP161">
        <v>0</v>
      </c>
      <c r="BQ161">
        <v>0</v>
      </c>
      <c r="BR161">
        <v>0</v>
      </c>
      <c r="BS161">
        <v>0</v>
      </c>
      <c r="BT161" s="1"/>
      <c r="BV161" t="s">
        <v>123</v>
      </c>
      <c r="BW161" t="s">
        <v>123</v>
      </c>
    </row>
    <row r="162" spans="1:75">
      <c r="A162" t="s">
        <v>833</v>
      </c>
      <c r="B162" t="s">
        <v>834</v>
      </c>
      <c r="C162" t="s">
        <v>691</v>
      </c>
      <c r="D162" s="1">
        <v>29795</v>
      </c>
      <c r="E162" t="s">
        <v>123</v>
      </c>
      <c r="G162" s="1"/>
      <c r="H162" s="1"/>
      <c r="K162">
        <v>0</v>
      </c>
      <c r="AB162" t="s">
        <v>22</v>
      </c>
      <c r="AC162" t="s">
        <v>32</v>
      </c>
      <c r="AD162" t="s">
        <v>33</v>
      </c>
      <c r="AE162" t="s">
        <v>33</v>
      </c>
      <c r="AF162" t="s">
        <v>48</v>
      </c>
      <c r="AH162" t="s">
        <v>123</v>
      </c>
      <c r="AI162" t="s">
        <v>123</v>
      </c>
      <c r="AJ162" t="s">
        <v>123</v>
      </c>
      <c r="AK162" t="s">
        <v>123</v>
      </c>
      <c r="AO162" t="s">
        <v>26</v>
      </c>
      <c r="AP162" t="s">
        <v>28</v>
      </c>
      <c r="AS162" t="s">
        <v>28</v>
      </c>
      <c r="AT162" t="s">
        <v>650</v>
      </c>
      <c r="BO162" t="s">
        <v>43</v>
      </c>
      <c r="BP162">
        <v>0</v>
      </c>
      <c r="BQ162">
        <v>0</v>
      </c>
      <c r="BR162">
        <v>0</v>
      </c>
      <c r="BS162">
        <v>0</v>
      </c>
      <c r="BT162" s="1"/>
      <c r="BV162" t="s">
        <v>123</v>
      </c>
      <c r="BW162" t="s">
        <v>123</v>
      </c>
    </row>
    <row r="163" spans="1:75">
      <c r="A163" t="s">
        <v>835</v>
      </c>
      <c r="B163" t="s">
        <v>836</v>
      </c>
      <c r="C163" t="s">
        <v>824</v>
      </c>
      <c r="D163" s="1">
        <v>22079</v>
      </c>
      <c r="E163" t="s">
        <v>825</v>
      </c>
      <c r="G163" s="1"/>
      <c r="H163" s="1"/>
      <c r="K163">
        <v>0</v>
      </c>
      <c r="AB163" t="s">
        <v>22</v>
      </c>
      <c r="AC163" t="s">
        <v>32</v>
      </c>
      <c r="AD163" t="s">
        <v>33</v>
      </c>
      <c r="AE163" t="s">
        <v>33</v>
      </c>
      <c r="AF163" t="s">
        <v>25</v>
      </c>
      <c r="AH163" t="s">
        <v>826</v>
      </c>
      <c r="AI163" t="s">
        <v>99</v>
      </c>
      <c r="AJ163" t="s">
        <v>827</v>
      </c>
      <c r="AK163" t="s">
        <v>4</v>
      </c>
      <c r="AO163" t="s">
        <v>26</v>
      </c>
      <c r="AP163" t="s">
        <v>28</v>
      </c>
      <c r="AS163" t="s">
        <v>28</v>
      </c>
      <c r="AT163" t="s">
        <v>828</v>
      </c>
      <c r="BO163" t="s">
        <v>43</v>
      </c>
      <c r="BP163">
        <v>0</v>
      </c>
      <c r="BQ163">
        <v>0</v>
      </c>
      <c r="BR163">
        <v>0</v>
      </c>
      <c r="BS163">
        <v>0</v>
      </c>
      <c r="BT163" s="1"/>
      <c r="BV163" t="s">
        <v>123</v>
      </c>
      <c r="BW163" t="s">
        <v>123</v>
      </c>
    </row>
    <row r="164" spans="1:75">
      <c r="A164" t="s">
        <v>837</v>
      </c>
      <c r="B164" t="s">
        <v>838</v>
      </c>
      <c r="C164" t="s">
        <v>398</v>
      </c>
      <c r="D164" s="1">
        <v>28854</v>
      </c>
      <c r="E164" t="s">
        <v>839</v>
      </c>
      <c r="G164" s="1"/>
      <c r="H164" s="1"/>
      <c r="K164">
        <v>0</v>
      </c>
      <c r="AB164" t="s">
        <v>22</v>
      </c>
      <c r="AC164" t="s">
        <v>32</v>
      </c>
      <c r="AD164" t="s">
        <v>33</v>
      </c>
      <c r="AE164" t="s">
        <v>33</v>
      </c>
      <c r="AF164" t="s">
        <v>48</v>
      </c>
      <c r="AH164" t="s">
        <v>123</v>
      </c>
      <c r="AI164" t="s">
        <v>123</v>
      </c>
      <c r="AJ164" t="s">
        <v>123</v>
      </c>
      <c r="AK164" t="s">
        <v>123</v>
      </c>
      <c r="AO164" t="s">
        <v>26</v>
      </c>
      <c r="AP164" t="s">
        <v>28</v>
      </c>
      <c r="AS164" t="s">
        <v>28</v>
      </c>
      <c r="AT164" t="s">
        <v>670</v>
      </c>
      <c r="BO164" t="s">
        <v>43</v>
      </c>
      <c r="BP164">
        <v>0</v>
      </c>
      <c r="BQ164">
        <v>0</v>
      </c>
      <c r="BR164">
        <v>0</v>
      </c>
      <c r="BS164">
        <v>0</v>
      </c>
      <c r="BT164" s="1"/>
      <c r="BV164" t="s">
        <v>123</v>
      </c>
      <c r="BW164" t="s">
        <v>123</v>
      </c>
    </row>
    <row r="165" spans="1:75">
      <c r="A165" t="s">
        <v>840</v>
      </c>
      <c r="B165" t="s">
        <v>841</v>
      </c>
      <c r="C165" t="s">
        <v>691</v>
      </c>
      <c r="D165" s="1">
        <v>29795</v>
      </c>
      <c r="E165" t="s">
        <v>123</v>
      </c>
      <c r="G165" s="1"/>
      <c r="H165" s="1"/>
      <c r="K165">
        <v>0</v>
      </c>
      <c r="AB165" t="s">
        <v>22</v>
      </c>
      <c r="AC165" t="s">
        <v>32</v>
      </c>
      <c r="AD165" t="s">
        <v>33</v>
      </c>
      <c r="AE165" t="s">
        <v>33</v>
      </c>
      <c r="AF165" t="s">
        <v>48</v>
      </c>
      <c r="AH165" t="s">
        <v>123</v>
      </c>
      <c r="AI165" t="s">
        <v>123</v>
      </c>
      <c r="AJ165" t="s">
        <v>123</v>
      </c>
      <c r="AK165" t="s">
        <v>123</v>
      </c>
      <c r="AO165" t="s">
        <v>26</v>
      </c>
      <c r="AP165" t="s">
        <v>28</v>
      </c>
      <c r="AS165" t="s">
        <v>28</v>
      </c>
      <c r="AT165" t="s">
        <v>650</v>
      </c>
      <c r="BO165" t="s">
        <v>43</v>
      </c>
      <c r="BP165">
        <v>0</v>
      </c>
      <c r="BQ165">
        <v>0</v>
      </c>
      <c r="BR165">
        <v>0</v>
      </c>
      <c r="BS165">
        <v>0</v>
      </c>
      <c r="BT165" s="1"/>
      <c r="BV165" t="s">
        <v>123</v>
      </c>
      <c r="BW165" t="s">
        <v>123</v>
      </c>
    </row>
    <row r="166" spans="1:75">
      <c r="A166" t="s">
        <v>842</v>
      </c>
      <c r="B166" t="s">
        <v>843</v>
      </c>
      <c r="C166" t="s">
        <v>123</v>
      </c>
      <c r="D166" s="1"/>
      <c r="E166" t="s">
        <v>123</v>
      </c>
      <c r="G166" s="1"/>
      <c r="H166" s="1"/>
      <c r="K166">
        <v>0</v>
      </c>
      <c r="AB166" t="s">
        <v>22</v>
      </c>
      <c r="AC166" t="s">
        <v>32</v>
      </c>
      <c r="AD166" t="s">
        <v>33</v>
      </c>
      <c r="AE166" t="s">
        <v>33</v>
      </c>
      <c r="AF166" t="s">
        <v>48</v>
      </c>
      <c r="AH166" t="s">
        <v>123</v>
      </c>
      <c r="AI166" t="s">
        <v>123</v>
      </c>
      <c r="AJ166" t="s">
        <v>123</v>
      </c>
      <c r="AK166" t="s">
        <v>123</v>
      </c>
      <c r="AO166" t="s">
        <v>26</v>
      </c>
      <c r="AP166" t="s">
        <v>28</v>
      </c>
      <c r="AS166" t="s">
        <v>28</v>
      </c>
      <c r="AT166" t="s">
        <v>123</v>
      </c>
      <c r="BO166" t="s">
        <v>43</v>
      </c>
      <c r="BP166">
        <v>0</v>
      </c>
      <c r="BQ166">
        <v>0</v>
      </c>
      <c r="BR166">
        <v>0</v>
      </c>
      <c r="BS166">
        <v>0</v>
      </c>
      <c r="BT166" s="1"/>
      <c r="BV166" t="s">
        <v>123</v>
      </c>
      <c r="BW166" t="s">
        <v>123</v>
      </c>
    </row>
    <row r="167" spans="1:75">
      <c r="A167" t="s">
        <v>844</v>
      </c>
      <c r="B167" t="s">
        <v>845</v>
      </c>
      <c r="C167" t="s">
        <v>824</v>
      </c>
      <c r="D167" s="1">
        <v>22079</v>
      </c>
      <c r="E167" t="s">
        <v>825</v>
      </c>
      <c r="G167" s="1"/>
      <c r="H167" s="1"/>
      <c r="K167">
        <v>0</v>
      </c>
      <c r="AB167" t="s">
        <v>22</v>
      </c>
      <c r="AC167" t="s">
        <v>32</v>
      </c>
      <c r="AD167" t="s">
        <v>33</v>
      </c>
      <c r="AE167" t="s">
        <v>33</v>
      </c>
      <c r="AF167" t="s">
        <v>48</v>
      </c>
      <c r="AH167" t="s">
        <v>826</v>
      </c>
      <c r="AI167" t="s">
        <v>99</v>
      </c>
      <c r="AJ167" t="s">
        <v>827</v>
      </c>
      <c r="AK167" t="s">
        <v>4</v>
      </c>
      <c r="AO167" t="s">
        <v>26</v>
      </c>
      <c r="AP167" t="s">
        <v>28</v>
      </c>
      <c r="AS167" t="s">
        <v>28</v>
      </c>
      <c r="AT167" t="s">
        <v>828</v>
      </c>
      <c r="BO167" t="s">
        <v>43</v>
      </c>
      <c r="BP167">
        <v>0</v>
      </c>
      <c r="BQ167">
        <v>0</v>
      </c>
      <c r="BR167">
        <v>0</v>
      </c>
      <c r="BS167">
        <v>0</v>
      </c>
      <c r="BT167" s="1"/>
      <c r="BV167" t="s">
        <v>123</v>
      </c>
      <c r="BW167" t="s">
        <v>123</v>
      </c>
    </row>
    <row r="168" spans="1:75">
      <c r="A168" t="s">
        <v>846</v>
      </c>
      <c r="B168" t="s">
        <v>847</v>
      </c>
      <c r="C168" t="s">
        <v>123</v>
      </c>
      <c r="D168" s="1"/>
      <c r="E168" t="s">
        <v>123</v>
      </c>
      <c r="G168" s="1"/>
      <c r="H168" s="1"/>
      <c r="K168">
        <v>0</v>
      </c>
      <c r="AB168" t="s">
        <v>22</v>
      </c>
      <c r="AC168" t="s">
        <v>32</v>
      </c>
      <c r="AD168" t="s">
        <v>33</v>
      </c>
      <c r="AE168" t="s">
        <v>33</v>
      </c>
      <c r="AF168" t="s">
        <v>25</v>
      </c>
      <c r="AH168" t="s">
        <v>123</v>
      </c>
      <c r="AI168" t="s">
        <v>123</v>
      </c>
      <c r="AJ168" t="s">
        <v>123</v>
      </c>
      <c r="AK168" t="s">
        <v>123</v>
      </c>
      <c r="AO168" t="s">
        <v>26</v>
      </c>
      <c r="AP168" t="s">
        <v>28</v>
      </c>
      <c r="AS168" t="s">
        <v>28</v>
      </c>
      <c r="AT168" t="s">
        <v>123</v>
      </c>
      <c r="BO168" t="s">
        <v>43</v>
      </c>
      <c r="BP168">
        <v>0</v>
      </c>
      <c r="BQ168">
        <v>0</v>
      </c>
      <c r="BR168">
        <v>0</v>
      </c>
      <c r="BS168">
        <v>0</v>
      </c>
      <c r="BT168" s="1"/>
      <c r="BV168" t="s">
        <v>123</v>
      </c>
      <c r="BW168" t="s">
        <v>123</v>
      </c>
    </row>
    <row r="169" spans="1:75">
      <c r="A169" t="s">
        <v>848</v>
      </c>
      <c r="B169" t="s">
        <v>849</v>
      </c>
      <c r="C169" t="s">
        <v>691</v>
      </c>
      <c r="D169" s="1">
        <v>29795</v>
      </c>
      <c r="E169" t="s">
        <v>123</v>
      </c>
      <c r="G169" s="1"/>
      <c r="H169" s="1"/>
      <c r="K169">
        <v>0</v>
      </c>
      <c r="AB169" t="s">
        <v>22</v>
      </c>
      <c r="AC169" t="s">
        <v>32</v>
      </c>
      <c r="AD169" t="s">
        <v>33</v>
      </c>
      <c r="AE169" t="s">
        <v>33</v>
      </c>
      <c r="AF169" t="s">
        <v>48</v>
      </c>
      <c r="AH169" t="s">
        <v>123</v>
      </c>
      <c r="AI169" t="s">
        <v>123</v>
      </c>
      <c r="AJ169" t="s">
        <v>123</v>
      </c>
      <c r="AK169" t="s">
        <v>123</v>
      </c>
      <c r="AO169" t="s">
        <v>26</v>
      </c>
      <c r="AP169" t="s">
        <v>28</v>
      </c>
      <c r="AS169" t="s">
        <v>28</v>
      </c>
      <c r="AT169" t="s">
        <v>650</v>
      </c>
      <c r="BO169" t="s">
        <v>43</v>
      </c>
      <c r="BP169">
        <v>0</v>
      </c>
      <c r="BQ169">
        <v>0</v>
      </c>
      <c r="BR169">
        <v>0</v>
      </c>
      <c r="BS169">
        <v>0</v>
      </c>
      <c r="BT169" s="1"/>
      <c r="BV169" t="s">
        <v>123</v>
      </c>
      <c r="BW169" t="s">
        <v>123</v>
      </c>
    </row>
    <row r="170" spans="1:75">
      <c r="A170" t="s">
        <v>850</v>
      </c>
      <c r="B170" t="s">
        <v>851</v>
      </c>
      <c r="C170" t="s">
        <v>824</v>
      </c>
      <c r="D170" s="1">
        <v>22079</v>
      </c>
      <c r="E170" t="s">
        <v>825</v>
      </c>
      <c r="G170" s="1"/>
      <c r="H170" s="1"/>
      <c r="K170">
        <v>0</v>
      </c>
      <c r="AB170" t="s">
        <v>22</v>
      </c>
      <c r="AC170" t="s">
        <v>32</v>
      </c>
      <c r="AD170" t="s">
        <v>33</v>
      </c>
      <c r="AE170" t="s">
        <v>33</v>
      </c>
      <c r="AF170" t="s">
        <v>48</v>
      </c>
      <c r="AH170" t="s">
        <v>826</v>
      </c>
      <c r="AI170" t="s">
        <v>99</v>
      </c>
      <c r="AJ170" t="s">
        <v>827</v>
      </c>
      <c r="AK170" t="s">
        <v>4</v>
      </c>
      <c r="AO170" t="s">
        <v>26</v>
      </c>
      <c r="AP170" t="s">
        <v>28</v>
      </c>
      <c r="AS170" t="s">
        <v>28</v>
      </c>
      <c r="AT170" t="s">
        <v>828</v>
      </c>
      <c r="BO170" t="s">
        <v>43</v>
      </c>
      <c r="BP170">
        <v>0</v>
      </c>
      <c r="BQ170">
        <v>0</v>
      </c>
      <c r="BR170">
        <v>0</v>
      </c>
      <c r="BS170">
        <v>0</v>
      </c>
      <c r="BT170" s="1"/>
      <c r="BV170" t="s">
        <v>123</v>
      </c>
      <c r="BW170" t="s">
        <v>123</v>
      </c>
    </row>
    <row r="171" spans="1:75">
      <c r="A171" t="s">
        <v>852</v>
      </c>
      <c r="B171" t="s">
        <v>853</v>
      </c>
      <c r="C171" t="s">
        <v>123</v>
      </c>
      <c r="D171" s="1"/>
      <c r="E171" t="s">
        <v>123</v>
      </c>
      <c r="G171" s="1"/>
      <c r="H171" s="1"/>
      <c r="K171">
        <v>0</v>
      </c>
      <c r="AB171" t="s">
        <v>22</v>
      </c>
      <c r="AC171" t="s">
        <v>32</v>
      </c>
      <c r="AD171" t="s">
        <v>33</v>
      </c>
      <c r="AE171" t="s">
        <v>33</v>
      </c>
      <c r="AF171" t="s">
        <v>25</v>
      </c>
      <c r="AH171" t="s">
        <v>123</v>
      </c>
      <c r="AI171" t="s">
        <v>123</v>
      </c>
      <c r="AJ171" t="s">
        <v>123</v>
      </c>
      <c r="AK171" t="s">
        <v>123</v>
      </c>
      <c r="AO171" t="s">
        <v>26</v>
      </c>
      <c r="AP171" t="s">
        <v>28</v>
      </c>
      <c r="AS171" t="s">
        <v>28</v>
      </c>
      <c r="AT171" t="s">
        <v>123</v>
      </c>
      <c r="BO171" t="s">
        <v>43</v>
      </c>
      <c r="BP171">
        <v>0</v>
      </c>
      <c r="BQ171">
        <v>0</v>
      </c>
      <c r="BR171">
        <v>0</v>
      </c>
      <c r="BS171">
        <v>0</v>
      </c>
      <c r="BT171" s="1"/>
      <c r="BV171" t="s">
        <v>123</v>
      </c>
      <c r="BW171" t="s">
        <v>123</v>
      </c>
    </row>
    <row r="172" spans="1:75">
      <c r="A172" t="s">
        <v>854</v>
      </c>
      <c r="B172" t="s">
        <v>855</v>
      </c>
      <c r="C172" t="s">
        <v>691</v>
      </c>
      <c r="D172" s="1">
        <v>29795</v>
      </c>
      <c r="E172" t="s">
        <v>123</v>
      </c>
      <c r="G172" s="1"/>
      <c r="H172" s="1"/>
      <c r="K172">
        <v>0</v>
      </c>
      <c r="AB172" t="s">
        <v>22</v>
      </c>
      <c r="AC172" t="s">
        <v>32</v>
      </c>
      <c r="AD172" t="s">
        <v>33</v>
      </c>
      <c r="AE172" t="s">
        <v>33</v>
      </c>
      <c r="AF172" t="s">
        <v>48</v>
      </c>
      <c r="AH172" t="s">
        <v>123</v>
      </c>
      <c r="AI172" t="s">
        <v>123</v>
      </c>
      <c r="AJ172" t="s">
        <v>123</v>
      </c>
      <c r="AK172" t="s">
        <v>123</v>
      </c>
      <c r="AO172" t="s">
        <v>26</v>
      </c>
      <c r="AP172" t="s">
        <v>28</v>
      </c>
      <c r="AS172" t="s">
        <v>28</v>
      </c>
      <c r="AT172" t="s">
        <v>650</v>
      </c>
      <c r="BO172" t="s">
        <v>43</v>
      </c>
      <c r="BP172">
        <v>0</v>
      </c>
      <c r="BQ172">
        <v>0</v>
      </c>
      <c r="BR172">
        <v>0</v>
      </c>
      <c r="BS172">
        <v>0</v>
      </c>
      <c r="BT172" s="1"/>
      <c r="BV172" t="s">
        <v>123</v>
      </c>
      <c r="BW172" t="s">
        <v>123</v>
      </c>
    </row>
    <row r="173" spans="1:75">
      <c r="A173" t="s">
        <v>856</v>
      </c>
      <c r="B173" t="s">
        <v>857</v>
      </c>
      <c r="C173" t="s">
        <v>824</v>
      </c>
      <c r="D173" s="1">
        <v>22079</v>
      </c>
      <c r="E173" t="s">
        <v>825</v>
      </c>
      <c r="G173" s="1"/>
      <c r="H173" s="1"/>
      <c r="K173">
        <v>0</v>
      </c>
      <c r="AB173" t="s">
        <v>22</v>
      </c>
      <c r="AC173" t="s">
        <v>32</v>
      </c>
      <c r="AD173" t="s">
        <v>33</v>
      </c>
      <c r="AE173" t="s">
        <v>33</v>
      </c>
      <c r="AF173" t="s">
        <v>25</v>
      </c>
      <c r="AH173" t="s">
        <v>826</v>
      </c>
      <c r="AI173" t="s">
        <v>99</v>
      </c>
      <c r="AJ173" t="s">
        <v>827</v>
      </c>
      <c r="AK173" t="s">
        <v>4</v>
      </c>
      <c r="AO173" t="s">
        <v>26</v>
      </c>
      <c r="AP173" t="s">
        <v>28</v>
      </c>
      <c r="AS173" t="s">
        <v>28</v>
      </c>
      <c r="AT173" t="s">
        <v>828</v>
      </c>
      <c r="BO173" t="s">
        <v>43</v>
      </c>
      <c r="BP173">
        <v>0</v>
      </c>
      <c r="BQ173">
        <v>0</v>
      </c>
      <c r="BR173">
        <v>0</v>
      </c>
      <c r="BS173">
        <v>0</v>
      </c>
      <c r="BT173" s="1"/>
      <c r="BV173" t="s">
        <v>123</v>
      </c>
      <c r="BW173" t="s">
        <v>123</v>
      </c>
    </row>
    <row r="174" spans="1:75">
      <c r="A174" t="s">
        <v>858</v>
      </c>
      <c r="B174" t="s">
        <v>859</v>
      </c>
      <c r="C174" t="s">
        <v>123</v>
      </c>
      <c r="D174" s="1"/>
      <c r="E174" t="s">
        <v>123</v>
      </c>
      <c r="G174" s="1"/>
      <c r="H174" s="1"/>
      <c r="K174">
        <v>0</v>
      </c>
      <c r="AB174" t="s">
        <v>22</v>
      </c>
      <c r="AC174" t="s">
        <v>32</v>
      </c>
      <c r="AD174" t="s">
        <v>33</v>
      </c>
      <c r="AE174" t="s">
        <v>33</v>
      </c>
      <c r="AF174" t="s">
        <v>48</v>
      </c>
      <c r="AH174" t="s">
        <v>123</v>
      </c>
      <c r="AI174" t="s">
        <v>123</v>
      </c>
      <c r="AJ174" t="s">
        <v>123</v>
      </c>
      <c r="AK174" t="s">
        <v>123</v>
      </c>
      <c r="AO174" t="s">
        <v>26</v>
      </c>
      <c r="AP174" t="s">
        <v>28</v>
      </c>
      <c r="AS174" t="s">
        <v>28</v>
      </c>
      <c r="AT174" t="s">
        <v>123</v>
      </c>
      <c r="BO174" t="s">
        <v>43</v>
      </c>
      <c r="BP174">
        <v>0</v>
      </c>
      <c r="BQ174">
        <v>0</v>
      </c>
      <c r="BR174">
        <v>0</v>
      </c>
      <c r="BS174">
        <v>0</v>
      </c>
      <c r="BT174" s="1"/>
      <c r="BV174" t="s">
        <v>123</v>
      </c>
      <c r="BW174" t="s">
        <v>123</v>
      </c>
    </row>
    <row r="175" spans="1:75">
      <c r="A175" t="s">
        <v>860</v>
      </c>
      <c r="B175" t="s">
        <v>861</v>
      </c>
      <c r="C175" t="s">
        <v>691</v>
      </c>
      <c r="D175" s="1">
        <v>29795</v>
      </c>
      <c r="E175" t="s">
        <v>123</v>
      </c>
      <c r="G175" s="1"/>
      <c r="H175" s="1"/>
      <c r="K175">
        <v>0</v>
      </c>
      <c r="AB175" t="s">
        <v>22</v>
      </c>
      <c r="AC175" t="s">
        <v>32</v>
      </c>
      <c r="AD175" t="s">
        <v>33</v>
      </c>
      <c r="AE175" t="s">
        <v>33</v>
      </c>
      <c r="AF175" t="s">
        <v>48</v>
      </c>
      <c r="AH175" t="s">
        <v>123</v>
      </c>
      <c r="AI175" t="s">
        <v>123</v>
      </c>
      <c r="AJ175" t="s">
        <v>123</v>
      </c>
      <c r="AK175" t="s">
        <v>123</v>
      </c>
      <c r="AO175" t="s">
        <v>26</v>
      </c>
      <c r="AP175" t="s">
        <v>28</v>
      </c>
      <c r="AS175" t="s">
        <v>28</v>
      </c>
      <c r="AT175" t="s">
        <v>650</v>
      </c>
      <c r="BO175" t="s">
        <v>43</v>
      </c>
      <c r="BP175">
        <v>0</v>
      </c>
      <c r="BQ175">
        <v>0</v>
      </c>
      <c r="BR175">
        <v>0</v>
      </c>
      <c r="BS175">
        <v>0</v>
      </c>
      <c r="BT175" s="1"/>
      <c r="BV175" t="s">
        <v>123</v>
      </c>
      <c r="BW175" t="s">
        <v>123</v>
      </c>
    </row>
    <row r="176" spans="1:75">
      <c r="A176" t="s">
        <v>862</v>
      </c>
      <c r="B176" t="s">
        <v>863</v>
      </c>
      <c r="C176" t="s">
        <v>824</v>
      </c>
      <c r="D176" s="1">
        <v>22079</v>
      </c>
      <c r="E176" t="s">
        <v>825</v>
      </c>
      <c r="G176" s="1"/>
      <c r="H176" s="1"/>
      <c r="K176">
        <v>0</v>
      </c>
      <c r="AB176" t="s">
        <v>22</v>
      </c>
      <c r="AC176" t="s">
        <v>32</v>
      </c>
      <c r="AD176" t="s">
        <v>33</v>
      </c>
      <c r="AE176" t="s">
        <v>33</v>
      </c>
      <c r="AF176" t="s">
        <v>25</v>
      </c>
      <c r="AH176" t="s">
        <v>826</v>
      </c>
      <c r="AI176" t="s">
        <v>99</v>
      </c>
      <c r="AJ176" t="s">
        <v>827</v>
      </c>
      <c r="AK176" t="s">
        <v>4</v>
      </c>
      <c r="AO176" t="s">
        <v>26</v>
      </c>
      <c r="AP176" t="s">
        <v>28</v>
      </c>
      <c r="AS176" t="s">
        <v>28</v>
      </c>
      <c r="AT176" t="s">
        <v>828</v>
      </c>
      <c r="BO176" t="s">
        <v>43</v>
      </c>
      <c r="BP176">
        <v>0</v>
      </c>
      <c r="BQ176">
        <v>0</v>
      </c>
      <c r="BR176">
        <v>0</v>
      </c>
      <c r="BS176">
        <v>0</v>
      </c>
      <c r="BT176" s="1"/>
      <c r="BV176" t="s">
        <v>123</v>
      </c>
      <c r="BW176" t="s">
        <v>123</v>
      </c>
    </row>
    <row r="177" spans="1:75">
      <c r="A177" t="s">
        <v>864</v>
      </c>
      <c r="B177" t="s">
        <v>865</v>
      </c>
      <c r="C177" t="s">
        <v>123</v>
      </c>
      <c r="D177" s="1"/>
      <c r="E177" t="s">
        <v>123</v>
      </c>
      <c r="G177" s="1"/>
      <c r="H177" s="1"/>
      <c r="K177">
        <v>0</v>
      </c>
      <c r="AB177" t="s">
        <v>22</v>
      </c>
      <c r="AC177" t="s">
        <v>32</v>
      </c>
      <c r="AD177" t="s">
        <v>33</v>
      </c>
      <c r="AE177" t="s">
        <v>33</v>
      </c>
      <c r="AF177" t="s">
        <v>25</v>
      </c>
      <c r="AH177" t="s">
        <v>123</v>
      </c>
      <c r="AI177" t="s">
        <v>123</v>
      </c>
      <c r="AJ177" t="s">
        <v>123</v>
      </c>
      <c r="AK177" t="s">
        <v>123</v>
      </c>
      <c r="AO177" t="s">
        <v>26</v>
      </c>
      <c r="AP177" t="s">
        <v>28</v>
      </c>
      <c r="AS177" t="s">
        <v>28</v>
      </c>
      <c r="AT177" t="s">
        <v>123</v>
      </c>
      <c r="AW177">
        <v>2.89</v>
      </c>
      <c r="AX177">
        <v>2.79</v>
      </c>
      <c r="AY177">
        <v>3.05</v>
      </c>
      <c r="AZ177">
        <v>3.1</v>
      </c>
      <c r="BA177">
        <v>3.14</v>
      </c>
      <c r="BB177">
        <v>2</v>
      </c>
      <c r="BO177" t="s">
        <v>43</v>
      </c>
      <c r="BP177">
        <v>0</v>
      </c>
      <c r="BQ177">
        <v>0</v>
      </c>
      <c r="BR177">
        <v>0</v>
      </c>
      <c r="BS177">
        <v>0</v>
      </c>
      <c r="BT177" s="1"/>
      <c r="BV177" t="s">
        <v>123</v>
      </c>
      <c r="BW177" t="s">
        <v>123</v>
      </c>
    </row>
    <row r="178" spans="1:75">
      <c r="A178" t="s">
        <v>866</v>
      </c>
      <c r="B178" t="s">
        <v>867</v>
      </c>
      <c r="C178" t="s">
        <v>691</v>
      </c>
      <c r="D178" s="1">
        <v>29795</v>
      </c>
      <c r="E178" t="s">
        <v>123</v>
      </c>
      <c r="G178" s="1"/>
      <c r="H178" s="1"/>
      <c r="K178">
        <v>0</v>
      </c>
      <c r="AB178" t="s">
        <v>22</v>
      </c>
      <c r="AC178" t="s">
        <v>32</v>
      </c>
      <c r="AD178" t="s">
        <v>33</v>
      </c>
      <c r="AE178" t="s">
        <v>33</v>
      </c>
      <c r="AF178" t="s">
        <v>25</v>
      </c>
      <c r="AH178" t="s">
        <v>123</v>
      </c>
      <c r="AI178" t="s">
        <v>123</v>
      </c>
      <c r="AJ178" t="s">
        <v>123</v>
      </c>
      <c r="AK178" t="s">
        <v>123</v>
      </c>
      <c r="AO178" t="s">
        <v>26</v>
      </c>
      <c r="AP178" t="s">
        <v>28</v>
      </c>
      <c r="AS178" t="s">
        <v>28</v>
      </c>
      <c r="AT178" t="s">
        <v>650</v>
      </c>
      <c r="BO178" t="s">
        <v>43</v>
      </c>
      <c r="BP178">
        <v>0</v>
      </c>
      <c r="BQ178">
        <v>0</v>
      </c>
      <c r="BR178">
        <v>0</v>
      </c>
      <c r="BS178">
        <v>0</v>
      </c>
      <c r="BT178" s="1"/>
      <c r="BV178" t="s">
        <v>123</v>
      </c>
      <c r="BW178" t="s">
        <v>123</v>
      </c>
    </row>
    <row r="179" spans="1:75">
      <c r="A179" t="s">
        <v>868</v>
      </c>
      <c r="B179" t="s">
        <v>869</v>
      </c>
      <c r="C179" t="s">
        <v>824</v>
      </c>
      <c r="D179" s="1">
        <v>22079</v>
      </c>
      <c r="E179" t="s">
        <v>825</v>
      </c>
      <c r="G179" s="1"/>
      <c r="H179" s="1"/>
      <c r="K179">
        <v>0</v>
      </c>
      <c r="AB179" t="s">
        <v>22</v>
      </c>
      <c r="AC179" t="s">
        <v>32</v>
      </c>
      <c r="AD179" t="s">
        <v>33</v>
      </c>
      <c r="AE179" t="s">
        <v>33</v>
      </c>
      <c r="AF179" t="s">
        <v>48</v>
      </c>
      <c r="AH179" t="s">
        <v>826</v>
      </c>
      <c r="AI179" t="s">
        <v>99</v>
      </c>
      <c r="AJ179" t="s">
        <v>827</v>
      </c>
      <c r="AK179" t="s">
        <v>4</v>
      </c>
      <c r="AO179" t="s">
        <v>26</v>
      </c>
      <c r="AP179" t="s">
        <v>28</v>
      </c>
      <c r="AS179" t="s">
        <v>28</v>
      </c>
      <c r="AT179" t="s">
        <v>828</v>
      </c>
      <c r="BO179" t="s">
        <v>43</v>
      </c>
      <c r="BP179">
        <v>0</v>
      </c>
      <c r="BQ179">
        <v>0</v>
      </c>
      <c r="BR179">
        <v>0</v>
      </c>
      <c r="BS179">
        <v>0</v>
      </c>
      <c r="BT179" s="1"/>
      <c r="BV179" t="s">
        <v>123</v>
      </c>
      <c r="BW179" t="s">
        <v>123</v>
      </c>
    </row>
    <row r="180" spans="1:75">
      <c r="A180" t="s">
        <v>870</v>
      </c>
      <c r="B180" t="s">
        <v>871</v>
      </c>
      <c r="C180" t="s">
        <v>642</v>
      </c>
      <c r="D180" s="1">
        <v>29392</v>
      </c>
      <c r="E180" t="s">
        <v>642</v>
      </c>
      <c r="G180" s="1"/>
      <c r="H180" s="1"/>
      <c r="K180">
        <v>0</v>
      </c>
      <c r="AB180" t="s">
        <v>22</v>
      </c>
      <c r="AC180" t="s">
        <v>32</v>
      </c>
      <c r="AD180" t="s">
        <v>33</v>
      </c>
      <c r="AE180" t="s">
        <v>33</v>
      </c>
      <c r="AF180" t="s">
        <v>48</v>
      </c>
      <c r="AH180" t="s">
        <v>123</v>
      </c>
      <c r="AI180" t="s">
        <v>123</v>
      </c>
      <c r="AJ180" t="s">
        <v>123</v>
      </c>
      <c r="AK180" t="s">
        <v>123</v>
      </c>
      <c r="AO180" t="s">
        <v>26</v>
      </c>
      <c r="AP180" t="s">
        <v>28</v>
      </c>
      <c r="AS180" t="s">
        <v>28</v>
      </c>
      <c r="AT180" t="s">
        <v>735</v>
      </c>
      <c r="BO180" t="s">
        <v>43</v>
      </c>
      <c r="BP180">
        <v>0</v>
      </c>
      <c r="BQ180">
        <v>0</v>
      </c>
      <c r="BR180">
        <v>0</v>
      </c>
      <c r="BS180">
        <v>0</v>
      </c>
      <c r="BT180" s="1"/>
      <c r="BV180" t="s">
        <v>123</v>
      </c>
      <c r="BW180" t="s">
        <v>123</v>
      </c>
    </row>
    <row r="181" spans="1:75">
      <c r="A181" t="s">
        <v>872</v>
      </c>
      <c r="B181" t="s">
        <v>873</v>
      </c>
      <c r="C181" t="s">
        <v>691</v>
      </c>
      <c r="D181" s="1">
        <v>29795</v>
      </c>
      <c r="E181" t="s">
        <v>691</v>
      </c>
      <c r="G181" s="1"/>
      <c r="H181" s="1"/>
      <c r="K181">
        <v>0</v>
      </c>
      <c r="AB181" t="s">
        <v>22</v>
      </c>
      <c r="AC181" t="s">
        <v>32</v>
      </c>
      <c r="AD181" t="s">
        <v>33</v>
      </c>
      <c r="AE181" t="s">
        <v>33</v>
      </c>
      <c r="AF181" t="s">
        <v>48</v>
      </c>
      <c r="AH181" t="s">
        <v>123</v>
      </c>
      <c r="AI181" t="s">
        <v>123</v>
      </c>
      <c r="AJ181" t="s">
        <v>123</v>
      </c>
      <c r="AK181" t="s">
        <v>123</v>
      </c>
      <c r="AO181" t="s">
        <v>26</v>
      </c>
      <c r="AP181" t="s">
        <v>28</v>
      </c>
      <c r="AS181" t="s">
        <v>28</v>
      </c>
      <c r="AT181" t="s">
        <v>650</v>
      </c>
      <c r="BO181" t="s">
        <v>43</v>
      </c>
      <c r="BP181">
        <v>0</v>
      </c>
      <c r="BQ181">
        <v>0</v>
      </c>
      <c r="BR181">
        <v>0</v>
      </c>
      <c r="BS181">
        <v>0</v>
      </c>
      <c r="BT181" s="1"/>
      <c r="BV181" t="s">
        <v>123</v>
      </c>
      <c r="BW181" t="s">
        <v>123</v>
      </c>
    </row>
    <row r="182" spans="1:75">
      <c r="A182" t="s">
        <v>874</v>
      </c>
      <c r="B182" t="s">
        <v>875</v>
      </c>
      <c r="C182" t="s">
        <v>398</v>
      </c>
      <c r="D182" s="1">
        <v>27123</v>
      </c>
      <c r="E182" t="s">
        <v>876</v>
      </c>
      <c r="G182" s="1"/>
      <c r="H182" s="1"/>
      <c r="K182">
        <v>0</v>
      </c>
      <c r="AB182" t="s">
        <v>22</v>
      </c>
      <c r="AC182" t="s">
        <v>32</v>
      </c>
      <c r="AD182" t="s">
        <v>33</v>
      </c>
      <c r="AE182" t="s">
        <v>33</v>
      </c>
      <c r="AF182" t="s">
        <v>48</v>
      </c>
      <c r="AH182" t="s">
        <v>877</v>
      </c>
      <c r="AI182" t="s">
        <v>878</v>
      </c>
      <c r="AJ182" t="s">
        <v>879</v>
      </c>
      <c r="AK182" t="s">
        <v>880</v>
      </c>
      <c r="AO182" t="s">
        <v>26</v>
      </c>
      <c r="AP182" t="s">
        <v>28</v>
      </c>
      <c r="AS182" t="s">
        <v>28</v>
      </c>
      <c r="AT182" t="s">
        <v>881</v>
      </c>
      <c r="BO182" t="s">
        <v>43</v>
      </c>
      <c r="BP182">
        <v>0</v>
      </c>
      <c r="BQ182">
        <v>0</v>
      </c>
      <c r="BR182">
        <v>0</v>
      </c>
      <c r="BS182">
        <v>0</v>
      </c>
      <c r="BT182" s="1"/>
      <c r="BV182" t="s">
        <v>344</v>
      </c>
      <c r="BW182" t="s">
        <v>882</v>
      </c>
    </row>
    <row r="183" spans="1:75">
      <c r="A183" t="s">
        <v>883</v>
      </c>
      <c r="B183" t="s">
        <v>884</v>
      </c>
      <c r="C183" t="s">
        <v>885</v>
      </c>
      <c r="D183" s="1"/>
      <c r="E183" t="s">
        <v>708</v>
      </c>
      <c r="G183" s="1"/>
      <c r="H183" s="1"/>
      <c r="K183">
        <v>0</v>
      </c>
      <c r="AB183" t="s">
        <v>22</v>
      </c>
      <c r="AC183" t="s">
        <v>32</v>
      </c>
      <c r="AD183" t="s">
        <v>33</v>
      </c>
      <c r="AE183" t="s">
        <v>33</v>
      </c>
      <c r="AF183" t="s">
        <v>48</v>
      </c>
      <c r="AH183" t="s">
        <v>886</v>
      </c>
      <c r="AI183" t="s">
        <v>123</v>
      </c>
      <c r="AJ183" t="s">
        <v>887</v>
      </c>
      <c r="AK183" t="s">
        <v>123</v>
      </c>
      <c r="AO183" t="s">
        <v>26</v>
      </c>
      <c r="AP183" t="s">
        <v>28</v>
      </c>
      <c r="AS183" t="s">
        <v>28</v>
      </c>
      <c r="AT183" t="s">
        <v>888</v>
      </c>
      <c r="BO183" t="s">
        <v>43</v>
      </c>
      <c r="BP183">
        <v>0</v>
      </c>
      <c r="BQ183">
        <v>0</v>
      </c>
      <c r="BR183">
        <v>0</v>
      </c>
      <c r="BS183">
        <v>0</v>
      </c>
      <c r="BT183" s="1"/>
      <c r="BV183" t="s">
        <v>157</v>
      </c>
      <c r="BW183" t="s">
        <v>157</v>
      </c>
    </row>
    <row r="184" spans="1:75">
      <c r="A184" t="s">
        <v>889</v>
      </c>
      <c r="B184" t="s">
        <v>890</v>
      </c>
      <c r="C184" t="s">
        <v>891</v>
      </c>
      <c r="D184" s="1"/>
      <c r="E184" t="s">
        <v>892</v>
      </c>
      <c r="G184" s="1"/>
      <c r="H184" s="1"/>
      <c r="K184">
        <v>0</v>
      </c>
      <c r="AB184" t="s">
        <v>22</v>
      </c>
      <c r="AC184" t="s">
        <v>32</v>
      </c>
      <c r="AD184" t="s">
        <v>33</v>
      </c>
      <c r="AE184" t="s">
        <v>33</v>
      </c>
      <c r="AF184" t="s">
        <v>48</v>
      </c>
      <c r="AH184" t="s">
        <v>745</v>
      </c>
      <c r="AI184" t="s">
        <v>123</v>
      </c>
      <c r="AJ184" t="s">
        <v>893</v>
      </c>
      <c r="AK184" t="s">
        <v>123</v>
      </c>
      <c r="AO184" t="s">
        <v>26</v>
      </c>
      <c r="AP184" t="s">
        <v>28</v>
      </c>
      <c r="AS184" t="s">
        <v>28</v>
      </c>
      <c r="AT184" t="s">
        <v>758</v>
      </c>
      <c r="BO184" t="s">
        <v>43</v>
      </c>
      <c r="BP184">
        <v>0</v>
      </c>
      <c r="BQ184">
        <v>0</v>
      </c>
      <c r="BR184">
        <v>0</v>
      </c>
      <c r="BS184">
        <v>0</v>
      </c>
      <c r="BT184" s="1"/>
      <c r="BV184" t="s">
        <v>157</v>
      </c>
      <c r="BW184" t="s">
        <v>155</v>
      </c>
    </row>
    <row r="185" spans="1:75">
      <c r="A185" t="s">
        <v>894</v>
      </c>
      <c r="B185" t="s">
        <v>895</v>
      </c>
      <c r="C185" t="s">
        <v>885</v>
      </c>
      <c r="D185" s="1"/>
      <c r="E185" t="s">
        <v>885</v>
      </c>
      <c r="G185" s="1"/>
      <c r="H185" s="1"/>
      <c r="K185">
        <v>0</v>
      </c>
      <c r="AB185" t="s">
        <v>22</v>
      </c>
      <c r="AC185" t="s">
        <v>32</v>
      </c>
      <c r="AD185" t="s">
        <v>33</v>
      </c>
      <c r="AE185" t="s">
        <v>33</v>
      </c>
      <c r="AF185" t="s">
        <v>48</v>
      </c>
      <c r="AH185" t="s">
        <v>896</v>
      </c>
      <c r="AI185" t="s">
        <v>123</v>
      </c>
      <c r="AJ185" t="s">
        <v>897</v>
      </c>
      <c r="AK185" t="s">
        <v>123</v>
      </c>
      <c r="AO185" t="s">
        <v>26</v>
      </c>
      <c r="AP185" t="s">
        <v>28</v>
      </c>
      <c r="AS185" t="s">
        <v>28</v>
      </c>
      <c r="AT185" t="s">
        <v>627</v>
      </c>
      <c r="BB185">
        <v>3.33</v>
      </c>
      <c r="BO185" t="s">
        <v>43</v>
      </c>
      <c r="BP185">
        <v>0</v>
      </c>
      <c r="BQ185">
        <v>0</v>
      </c>
      <c r="BR185">
        <v>0</v>
      </c>
      <c r="BS185">
        <v>1</v>
      </c>
      <c r="BT185" s="1">
        <v>40156</v>
      </c>
      <c r="BV185" t="s">
        <v>157</v>
      </c>
      <c r="BW185" t="s">
        <v>155</v>
      </c>
    </row>
    <row r="186" spans="1:75">
      <c r="A186" t="s">
        <v>898</v>
      </c>
      <c r="B186" t="s">
        <v>899</v>
      </c>
      <c r="C186" t="s">
        <v>519</v>
      </c>
      <c r="D186" s="1"/>
      <c r="E186" t="s">
        <v>900</v>
      </c>
      <c r="G186" s="1"/>
      <c r="H186" s="1"/>
      <c r="K186">
        <v>0</v>
      </c>
      <c r="AB186" t="s">
        <v>22</v>
      </c>
      <c r="AC186" t="s">
        <v>32</v>
      </c>
      <c r="AD186" t="s">
        <v>33</v>
      </c>
      <c r="AE186" t="s">
        <v>33</v>
      </c>
      <c r="AF186" t="s">
        <v>48</v>
      </c>
      <c r="AH186" t="s">
        <v>123</v>
      </c>
      <c r="AI186" t="s">
        <v>123</v>
      </c>
      <c r="AJ186" t="s">
        <v>123</v>
      </c>
      <c r="AK186" t="s">
        <v>123</v>
      </c>
      <c r="AO186" t="s">
        <v>26</v>
      </c>
      <c r="AP186" t="s">
        <v>28</v>
      </c>
      <c r="AS186" t="s">
        <v>28</v>
      </c>
      <c r="AT186" t="s">
        <v>627</v>
      </c>
      <c r="BO186" t="s">
        <v>43</v>
      </c>
      <c r="BP186">
        <v>0</v>
      </c>
      <c r="BQ186">
        <v>0</v>
      </c>
      <c r="BR186">
        <v>0</v>
      </c>
      <c r="BS186">
        <v>0</v>
      </c>
      <c r="BT186" s="1"/>
      <c r="BV186" t="s">
        <v>123</v>
      </c>
      <c r="BW186" t="s">
        <v>123</v>
      </c>
    </row>
    <row r="187" spans="1:75">
      <c r="A187" t="s">
        <v>901</v>
      </c>
      <c r="B187" t="s">
        <v>902</v>
      </c>
      <c r="C187" t="s">
        <v>903</v>
      </c>
      <c r="D187" s="1">
        <v>27860</v>
      </c>
      <c r="E187" t="s">
        <v>885</v>
      </c>
      <c r="G187" s="1"/>
      <c r="H187" s="1"/>
      <c r="K187">
        <v>0</v>
      </c>
      <c r="AB187" t="s">
        <v>22</v>
      </c>
      <c r="AC187" t="s">
        <v>32</v>
      </c>
      <c r="AD187" t="s">
        <v>33</v>
      </c>
      <c r="AE187" t="s">
        <v>33</v>
      </c>
      <c r="AF187" t="s">
        <v>48</v>
      </c>
      <c r="AH187" t="s">
        <v>896</v>
      </c>
      <c r="AI187" t="s">
        <v>123</v>
      </c>
      <c r="AJ187" t="s">
        <v>897</v>
      </c>
      <c r="AK187" t="s">
        <v>123</v>
      </c>
      <c r="AO187" t="s">
        <v>26</v>
      </c>
      <c r="AP187" t="s">
        <v>28</v>
      </c>
      <c r="AS187" t="s">
        <v>28</v>
      </c>
      <c r="AT187" t="s">
        <v>904</v>
      </c>
      <c r="AY187">
        <v>3.19</v>
      </c>
      <c r="BA187">
        <v>3.11</v>
      </c>
      <c r="BB187">
        <v>2.83</v>
      </c>
      <c r="BO187" t="s">
        <v>43</v>
      </c>
      <c r="BP187">
        <v>0</v>
      </c>
      <c r="BQ187">
        <v>0</v>
      </c>
      <c r="BR187">
        <v>0</v>
      </c>
      <c r="BS187">
        <v>1</v>
      </c>
      <c r="BT187" s="1">
        <v>40156</v>
      </c>
      <c r="BV187" t="s">
        <v>123</v>
      </c>
      <c r="BW187" t="s">
        <v>123</v>
      </c>
    </row>
    <row r="188" spans="1:75">
      <c r="A188" t="s">
        <v>905</v>
      </c>
      <c r="B188" t="s">
        <v>906</v>
      </c>
      <c r="C188" t="s">
        <v>691</v>
      </c>
      <c r="D188" s="1">
        <v>29675</v>
      </c>
      <c r="E188" t="s">
        <v>514</v>
      </c>
      <c r="G188" s="1"/>
      <c r="H188" s="1"/>
      <c r="K188">
        <v>0</v>
      </c>
      <c r="AB188" t="s">
        <v>22</v>
      </c>
      <c r="AC188" t="s">
        <v>32</v>
      </c>
      <c r="AD188" t="s">
        <v>33</v>
      </c>
      <c r="AE188" t="s">
        <v>33</v>
      </c>
      <c r="AF188" t="s">
        <v>48</v>
      </c>
      <c r="AH188" t="s">
        <v>907</v>
      </c>
      <c r="AI188" t="s">
        <v>123</v>
      </c>
      <c r="AJ188" t="s">
        <v>908</v>
      </c>
      <c r="AK188" t="s">
        <v>123</v>
      </c>
      <c r="AO188" t="s">
        <v>26</v>
      </c>
      <c r="AP188" t="s">
        <v>28</v>
      </c>
      <c r="AS188" t="s">
        <v>28</v>
      </c>
      <c r="AT188" t="s">
        <v>602</v>
      </c>
      <c r="BO188" t="s">
        <v>43</v>
      </c>
      <c r="BP188">
        <v>0</v>
      </c>
      <c r="BQ188">
        <v>0</v>
      </c>
      <c r="BR188">
        <v>0</v>
      </c>
      <c r="BS188">
        <v>0</v>
      </c>
      <c r="BT188" s="1"/>
      <c r="BV188" t="s">
        <v>123</v>
      </c>
      <c r="BW188" t="s">
        <v>123</v>
      </c>
    </row>
    <row r="189" spans="1:75">
      <c r="A189" t="s">
        <v>909</v>
      </c>
      <c r="B189" t="s">
        <v>910</v>
      </c>
      <c r="C189" t="s">
        <v>123</v>
      </c>
      <c r="D189" s="1"/>
      <c r="E189" t="s">
        <v>123</v>
      </c>
      <c r="G189" s="1"/>
      <c r="H189" s="1"/>
      <c r="K189">
        <v>0</v>
      </c>
      <c r="AB189" t="s">
        <v>22</v>
      </c>
      <c r="AC189" t="s">
        <v>32</v>
      </c>
      <c r="AD189" t="s">
        <v>33</v>
      </c>
      <c r="AE189" t="s">
        <v>33</v>
      </c>
      <c r="AF189" t="s">
        <v>48</v>
      </c>
      <c r="AH189" t="s">
        <v>123</v>
      </c>
      <c r="AI189" t="s">
        <v>123</v>
      </c>
      <c r="AJ189" t="s">
        <v>123</v>
      </c>
      <c r="AK189" t="s">
        <v>123</v>
      </c>
      <c r="AO189" t="s">
        <v>26</v>
      </c>
      <c r="AP189" t="s">
        <v>28</v>
      </c>
      <c r="AS189" t="s">
        <v>28</v>
      </c>
      <c r="AT189" t="s">
        <v>123</v>
      </c>
      <c r="BO189" t="s">
        <v>43</v>
      </c>
      <c r="BP189">
        <v>0</v>
      </c>
      <c r="BQ189">
        <v>0</v>
      </c>
      <c r="BR189">
        <v>0</v>
      </c>
      <c r="BS189">
        <v>0</v>
      </c>
      <c r="BT189" s="1"/>
      <c r="BV189" t="s">
        <v>123</v>
      </c>
      <c r="BW189" t="s">
        <v>123</v>
      </c>
    </row>
    <row r="190" spans="1:75">
      <c r="A190" t="s">
        <v>911</v>
      </c>
      <c r="B190" t="s">
        <v>912</v>
      </c>
      <c r="C190" t="s">
        <v>691</v>
      </c>
      <c r="D190" s="1"/>
      <c r="E190" t="s">
        <v>691</v>
      </c>
      <c r="G190" s="1"/>
      <c r="H190" s="1"/>
      <c r="K190">
        <v>0</v>
      </c>
      <c r="AB190" t="s">
        <v>22</v>
      </c>
      <c r="AC190" t="s">
        <v>32</v>
      </c>
      <c r="AD190" t="s">
        <v>33</v>
      </c>
      <c r="AE190" t="s">
        <v>33</v>
      </c>
      <c r="AF190" t="s">
        <v>48</v>
      </c>
      <c r="AH190" t="s">
        <v>913</v>
      </c>
      <c r="AI190" t="s">
        <v>99</v>
      </c>
      <c r="AJ190" t="s">
        <v>914</v>
      </c>
      <c r="AK190" t="s">
        <v>4</v>
      </c>
      <c r="AO190" t="s">
        <v>26</v>
      </c>
      <c r="AP190" t="s">
        <v>28</v>
      </c>
      <c r="AS190" t="s">
        <v>28</v>
      </c>
      <c r="AT190" t="s">
        <v>915</v>
      </c>
      <c r="BO190" t="s">
        <v>43</v>
      </c>
      <c r="BP190">
        <v>0</v>
      </c>
      <c r="BQ190">
        <v>0</v>
      </c>
      <c r="BR190">
        <v>0</v>
      </c>
      <c r="BS190">
        <v>0</v>
      </c>
      <c r="BT190" s="1"/>
      <c r="BV190" t="s">
        <v>102</v>
      </c>
      <c r="BW190" t="s">
        <v>102</v>
      </c>
    </row>
    <row r="191" spans="1:75">
      <c r="A191" t="s">
        <v>916</v>
      </c>
      <c r="B191" t="s">
        <v>917</v>
      </c>
      <c r="C191" t="s">
        <v>691</v>
      </c>
      <c r="D191" s="1"/>
      <c r="E191" t="s">
        <v>691</v>
      </c>
      <c r="G191" s="1"/>
      <c r="H191" s="1"/>
      <c r="K191">
        <v>0</v>
      </c>
      <c r="AB191" t="s">
        <v>22</v>
      </c>
      <c r="AC191" t="s">
        <v>32</v>
      </c>
      <c r="AD191" t="s">
        <v>33</v>
      </c>
      <c r="AE191" t="s">
        <v>33</v>
      </c>
      <c r="AF191" t="s">
        <v>48</v>
      </c>
      <c r="AH191" t="s">
        <v>918</v>
      </c>
      <c r="AI191" t="s">
        <v>99</v>
      </c>
      <c r="AJ191" t="s">
        <v>919</v>
      </c>
      <c r="AK191" t="s">
        <v>4</v>
      </c>
      <c r="AO191" t="s">
        <v>26</v>
      </c>
      <c r="AP191" t="s">
        <v>28</v>
      </c>
      <c r="AS191" t="s">
        <v>28</v>
      </c>
      <c r="AT191" t="s">
        <v>888</v>
      </c>
      <c r="AU191">
        <v>2.89</v>
      </c>
      <c r="AV191">
        <v>3.21</v>
      </c>
      <c r="AW191">
        <v>2.95</v>
      </c>
      <c r="AX191">
        <v>3</v>
      </c>
      <c r="AY191">
        <v>3.33</v>
      </c>
      <c r="AZ191">
        <v>2.7</v>
      </c>
      <c r="BA191">
        <v>3.11</v>
      </c>
      <c r="BB191">
        <v>2.83</v>
      </c>
      <c r="BO191" t="s">
        <v>43</v>
      </c>
      <c r="BP191">
        <v>0</v>
      </c>
      <c r="BQ191">
        <v>0</v>
      </c>
      <c r="BR191">
        <v>0</v>
      </c>
      <c r="BS191">
        <v>0</v>
      </c>
      <c r="BT191" s="1"/>
      <c r="BV191" t="s">
        <v>102</v>
      </c>
      <c r="BW191" t="s">
        <v>102</v>
      </c>
    </row>
    <row r="192" spans="1:75">
      <c r="A192" t="s">
        <v>920</v>
      </c>
      <c r="B192" t="s">
        <v>921</v>
      </c>
      <c r="C192" t="s">
        <v>519</v>
      </c>
      <c r="D192" s="1"/>
      <c r="E192" t="s">
        <v>520</v>
      </c>
      <c r="G192" s="1"/>
      <c r="H192" s="1"/>
      <c r="K192">
        <v>0</v>
      </c>
      <c r="AB192" t="s">
        <v>22</v>
      </c>
      <c r="AC192" t="s">
        <v>32</v>
      </c>
      <c r="AD192" t="s">
        <v>33</v>
      </c>
      <c r="AE192" t="s">
        <v>33</v>
      </c>
      <c r="AF192" t="s">
        <v>48</v>
      </c>
      <c r="AH192" t="s">
        <v>922</v>
      </c>
      <c r="AI192" t="s">
        <v>123</v>
      </c>
      <c r="AJ192" t="s">
        <v>923</v>
      </c>
      <c r="AK192" t="s">
        <v>123</v>
      </c>
      <c r="AO192" t="s">
        <v>26</v>
      </c>
      <c r="AP192" t="s">
        <v>28</v>
      </c>
      <c r="AS192" t="s">
        <v>28</v>
      </c>
      <c r="AT192" t="s">
        <v>888</v>
      </c>
      <c r="BO192" t="s">
        <v>43</v>
      </c>
      <c r="BP192">
        <v>0</v>
      </c>
      <c r="BQ192">
        <v>0</v>
      </c>
      <c r="BR192">
        <v>0</v>
      </c>
      <c r="BS192">
        <v>0</v>
      </c>
      <c r="BT192" s="1"/>
      <c r="BV192" t="s">
        <v>102</v>
      </c>
      <c r="BW192" t="s">
        <v>102</v>
      </c>
    </row>
    <row r="193" spans="1:75">
      <c r="A193" t="s">
        <v>924</v>
      </c>
      <c r="B193" t="s">
        <v>925</v>
      </c>
      <c r="C193" t="s">
        <v>398</v>
      </c>
      <c r="D193" s="1"/>
      <c r="E193" t="s">
        <v>885</v>
      </c>
      <c r="G193" s="1"/>
      <c r="H193" s="1"/>
      <c r="K193">
        <v>0</v>
      </c>
      <c r="AB193" t="s">
        <v>22</v>
      </c>
      <c r="AC193" t="s">
        <v>32</v>
      </c>
      <c r="AD193" t="s">
        <v>33</v>
      </c>
      <c r="AE193" t="s">
        <v>33</v>
      </c>
      <c r="AF193" t="s">
        <v>48</v>
      </c>
      <c r="AH193" t="s">
        <v>926</v>
      </c>
      <c r="AI193" t="s">
        <v>123</v>
      </c>
      <c r="AJ193" t="s">
        <v>927</v>
      </c>
      <c r="AK193" t="s">
        <v>123</v>
      </c>
      <c r="AO193" t="s">
        <v>26</v>
      </c>
      <c r="AP193" t="s">
        <v>28</v>
      </c>
      <c r="AS193" t="s">
        <v>28</v>
      </c>
      <c r="AT193" t="s">
        <v>758</v>
      </c>
      <c r="BO193" t="s">
        <v>43</v>
      </c>
      <c r="BP193">
        <v>0</v>
      </c>
      <c r="BQ193">
        <v>0</v>
      </c>
      <c r="BR193">
        <v>0</v>
      </c>
      <c r="BS193">
        <v>0</v>
      </c>
      <c r="BT193" s="1"/>
      <c r="BV193" t="s">
        <v>157</v>
      </c>
      <c r="BW193" t="s">
        <v>157</v>
      </c>
    </row>
    <row r="194" spans="1:75">
      <c r="A194" t="s">
        <v>928</v>
      </c>
      <c r="B194" t="s">
        <v>929</v>
      </c>
      <c r="C194" t="s">
        <v>519</v>
      </c>
      <c r="D194" s="1"/>
      <c r="E194" t="s">
        <v>520</v>
      </c>
      <c r="G194" s="1"/>
      <c r="H194" s="1"/>
      <c r="K194">
        <v>0</v>
      </c>
      <c r="AB194" t="s">
        <v>22</v>
      </c>
      <c r="AC194" t="s">
        <v>32</v>
      </c>
      <c r="AD194" t="s">
        <v>33</v>
      </c>
      <c r="AE194" t="s">
        <v>33</v>
      </c>
      <c r="AF194" t="s">
        <v>48</v>
      </c>
      <c r="AH194" t="s">
        <v>756</v>
      </c>
      <c r="AI194" t="s">
        <v>179</v>
      </c>
      <c r="AJ194" t="s">
        <v>757</v>
      </c>
      <c r="AK194" t="s">
        <v>179</v>
      </c>
      <c r="AO194" t="s">
        <v>26</v>
      </c>
      <c r="AP194" t="s">
        <v>28</v>
      </c>
      <c r="AS194" t="s">
        <v>28</v>
      </c>
      <c r="AT194" t="s">
        <v>758</v>
      </c>
      <c r="BO194" t="s">
        <v>43</v>
      </c>
      <c r="BP194">
        <v>0</v>
      </c>
      <c r="BQ194">
        <v>0</v>
      </c>
      <c r="BR194">
        <v>0</v>
      </c>
      <c r="BS194">
        <v>0</v>
      </c>
      <c r="BT194" s="1"/>
      <c r="BV194" t="s">
        <v>123</v>
      </c>
      <c r="BW194" t="s">
        <v>123</v>
      </c>
    </row>
    <row r="195" spans="1:75">
      <c r="A195" t="s">
        <v>930</v>
      </c>
      <c r="B195" t="s">
        <v>931</v>
      </c>
      <c r="C195" t="s">
        <v>123</v>
      </c>
      <c r="D195" s="1"/>
      <c r="E195" t="s">
        <v>123</v>
      </c>
      <c r="G195" s="1"/>
      <c r="H195" s="1"/>
      <c r="K195">
        <v>0</v>
      </c>
      <c r="AB195" t="s">
        <v>22</v>
      </c>
      <c r="AC195" t="s">
        <v>32</v>
      </c>
      <c r="AD195" t="s">
        <v>33</v>
      </c>
      <c r="AE195" t="s">
        <v>33</v>
      </c>
      <c r="AF195" t="s">
        <v>48</v>
      </c>
      <c r="AH195" t="s">
        <v>123</v>
      </c>
      <c r="AI195" t="s">
        <v>123</v>
      </c>
      <c r="AJ195" t="s">
        <v>123</v>
      </c>
      <c r="AK195" t="s">
        <v>123</v>
      </c>
      <c r="AO195" t="s">
        <v>26</v>
      </c>
      <c r="AP195" t="s">
        <v>28</v>
      </c>
      <c r="AS195" t="s">
        <v>28</v>
      </c>
      <c r="AT195" t="s">
        <v>123</v>
      </c>
      <c r="BO195" t="s">
        <v>43</v>
      </c>
      <c r="BP195">
        <v>0</v>
      </c>
      <c r="BQ195">
        <v>0</v>
      </c>
      <c r="BR195">
        <v>0</v>
      </c>
      <c r="BS195">
        <v>0</v>
      </c>
      <c r="BT195" s="1"/>
      <c r="BV195" t="s">
        <v>123</v>
      </c>
      <c r="BW195" t="s">
        <v>123</v>
      </c>
    </row>
    <row r="196" spans="1:75">
      <c r="A196" t="s">
        <v>932</v>
      </c>
      <c r="B196" t="s">
        <v>933</v>
      </c>
      <c r="C196" t="s">
        <v>398</v>
      </c>
      <c r="D196" s="1"/>
      <c r="E196" t="s">
        <v>398</v>
      </c>
      <c r="G196" s="1"/>
      <c r="H196" s="1"/>
      <c r="K196">
        <v>0</v>
      </c>
      <c r="AB196" t="s">
        <v>22</v>
      </c>
      <c r="AC196" t="s">
        <v>32</v>
      </c>
      <c r="AD196" t="s">
        <v>33</v>
      </c>
      <c r="AE196" t="s">
        <v>33</v>
      </c>
      <c r="AF196" t="s">
        <v>48</v>
      </c>
      <c r="AH196" t="s">
        <v>934</v>
      </c>
      <c r="AI196" t="s">
        <v>935</v>
      </c>
      <c r="AJ196" t="s">
        <v>936</v>
      </c>
      <c r="AK196" t="s">
        <v>4</v>
      </c>
      <c r="AO196" t="s">
        <v>26</v>
      </c>
      <c r="AP196" t="s">
        <v>28</v>
      </c>
      <c r="AS196" t="s">
        <v>28</v>
      </c>
      <c r="AT196" t="s">
        <v>888</v>
      </c>
      <c r="BO196" t="s">
        <v>43</v>
      </c>
      <c r="BP196">
        <v>0</v>
      </c>
      <c r="BQ196">
        <v>0</v>
      </c>
      <c r="BR196">
        <v>0</v>
      </c>
      <c r="BS196">
        <v>0</v>
      </c>
      <c r="BT196" s="1"/>
      <c r="BV196" t="s">
        <v>165</v>
      </c>
      <c r="BW196" t="s">
        <v>157</v>
      </c>
    </row>
    <row r="197" spans="1:75">
      <c r="A197" t="s">
        <v>937</v>
      </c>
      <c r="B197" t="s">
        <v>938</v>
      </c>
      <c r="C197" t="s">
        <v>398</v>
      </c>
      <c r="D197" s="1"/>
      <c r="E197" t="s">
        <v>398</v>
      </c>
      <c r="G197" s="1"/>
      <c r="H197" s="1"/>
      <c r="K197">
        <v>0</v>
      </c>
      <c r="AB197" t="s">
        <v>22</v>
      </c>
      <c r="AC197" t="s">
        <v>32</v>
      </c>
      <c r="AD197" t="s">
        <v>33</v>
      </c>
      <c r="AE197" t="s">
        <v>33</v>
      </c>
      <c r="AF197" t="s">
        <v>48</v>
      </c>
      <c r="AH197" t="s">
        <v>582</v>
      </c>
      <c r="AI197" t="s">
        <v>123</v>
      </c>
      <c r="AJ197" t="s">
        <v>939</v>
      </c>
      <c r="AK197" t="s">
        <v>123</v>
      </c>
      <c r="AO197" t="s">
        <v>26</v>
      </c>
      <c r="AP197" t="s">
        <v>28</v>
      </c>
      <c r="AS197" t="s">
        <v>28</v>
      </c>
      <c r="AT197" t="s">
        <v>915</v>
      </c>
      <c r="BO197" t="s">
        <v>43</v>
      </c>
      <c r="BP197">
        <v>0</v>
      </c>
      <c r="BQ197">
        <v>0</v>
      </c>
      <c r="BR197">
        <v>0</v>
      </c>
      <c r="BS197">
        <v>0</v>
      </c>
      <c r="BT197" s="1"/>
      <c r="BV197" t="s">
        <v>123</v>
      </c>
      <c r="BW197" t="s">
        <v>123</v>
      </c>
    </row>
    <row r="198" spans="1:75">
      <c r="A198" t="s">
        <v>940</v>
      </c>
      <c r="B198" t="s">
        <v>941</v>
      </c>
      <c r="C198" t="s">
        <v>519</v>
      </c>
      <c r="D198" s="1">
        <v>20519</v>
      </c>
      <c r="E198" t="s">
        <v>398</v>
      </c>
      <c r="G198" s="1"/>
      <c r="H198" s="1"/>
      <c r="K198">
        <v>0</v>
      </c>
      <c r="AB198" t="s">
        <v>22</v>
      </c>
      <c r="AC198" t="s">
        <v>32</v>
      </c>
      <c r="AD198" t="s">
        <v>33</v>
      </c>
      <c r="AE198" t="s">
        <v>33</v>
      </c>
      <c r="AF198" t="s">
        <v>48</v>
      </c>
      <c r="AH198" t="s">
        <v>558</v>
      </c>
      <c r="AI198" t="s">
        <v>935</v>
      </c>
      <c r="AJ198" t="s">
        <v>942</v>
      </c>
      <c r="AK198" t="s">
        <v>935</v>
      </c>
      <c r="AO198" t="s">
        <v>26</v>
      </c>
      <c r="AP198" t="s">
        <v>28</v>
      </c>
      <c r="AS198" t="s">
        <v>28</v>
      </c>
      <c r="AT198" t="s">
        <v>888</v>
      </c>
      <c r="BO198" t="s">
        <v>43</v>
      </c>
      <c r="BP198">
        <v>0</v>
      </c>
      <c r="BQ198">
        <v>0</v>
      </c>
      <c r="BR198">
        <v>0</v>
      </c>
      <c r="BS198">
        <v>0</v>
      </c>
      <c r="BT198" s="1"/>
      <c r="BV198" t="s">
        <v>157</v>
      </c>
      <c r="BW198" t="s">
        <v>157</v>
      </c>
    </row>
    <row r="199" spans="1:75">
      <c r="A199" t="s">
        <v>943</v>
      </c>
      <c r="B199" t="s">
        <v>386</v>
      </c>
      <c r="C199" t="s">
        <v>944</v>
      </c>
      <c r="D199" s="1"/>
      <c r="E199" t="s">
        <v>945</v>
      </c>
      <c r="G199" s="1"/>
      <c r="H199" s="1"/>
      <c r="K199">
        <v>0</v>
      </c>
      <c r="AB199" t="s">
        <v>22</v>
      </c>
      <c r="AC199" t="s">
        <v>32</v>
      </c>
      <c r="AD199" t="s">
        <v>33</v>
      </c>
      <c r="AE199" t="s">
        <v>33</v>
      </c>
      <c r="AF199" t="s">
        <v>48</v>
      </c>
      <c r="AH199" t="s">
        <v>123</v>
      </c>
      <c r="AI199" t="s">
        <v>123</v>
      </c>
      <c r="AJ199" t="s">
        <v>123</v>
      </c>
      <c r="AK199" t="s">
        <v>123</v>
      </c>
      <c r="AO199" t="s">
        <v>26</v>
      </c>
      <c r="AP199" t="s">
        <v>28</v>
      </c>
      <c r="AS199" t="s">
        <v>28</v>
      </c>
      <c r="AT199" t="s">
        <v>888</v>
      </c>
      <c r="BO199" t="s">
        <v>43</v>
      </c>
      <c r="BP199">
        <v>0</v>
      </c>
      <c r="BQ199">
        <v>0</v>
      </c>
      <c r="BR199">
        <v>0</v>
      </c>
      <c r="BS199">
        <v>0</v>
      </c>
      <c r="BT199" s="1"/>
      <c r="BV199" t="s">
        <v>123</v>
      </c>
      <c r="BW199" t="s">
        <v>123</v>
      </c>
    </row>
    <row r="200" spans="1:75">
      <c r="A200" t="s">
        <v>946</v>
      </c>
      <c r="B200" t="s">
        <v>947</v>
      </c>
      <c r="C200" t="s">
        <v>519</v>
      </c>
      <c r="D200" s="1"/>
      <c r="E200" t="s">
        <v>520</v>
      </c>
      <c r="G200" s="1"/>
      <c r="H200" s="1"/>
      <c r="K200">
        <v>0</v>
      </c>
      <c r="AB200" t="s">
        <v>22</v>
      </c>
      <c r="AC200" t="s">
        <v>32</v>
      </c>
      <c r="AD200" t="s">
        <v>33</v>
      </c>
      <c r="AE200" t="s">
        <v>33</v>
      </c>
      <c r="AF200" t="s">
        <v>48</v>
      </c>
      <c r="AH200" t="s">
        <v>782</v>
      </c>
      <c r="AI200" t="s">
        <v>948</v>
      </c>
      <c r="AJ200" t="s">
        <v>949</v>
      </c>
      <c r="AK200" t="s">
        <v>4</v>
      </c>
      <c r="AO200" t="s">
        <v>26</v>
      </c>
      <c r="AP200" t="s">
        <v>28</v>
      </c>
      <c r="AS200" t="s">
        <v>28</v>
      </c>
      <c r="AT200" t="s">
        <v>888</v>
      </c>
      <c r="BO200" t="s">
        <v>43</v>
      </c>
      <c r="BP200">
        <v>0</v>
      </c>
      <c r="BQ200">
        <v>0</v>
      </c>
      <c r="BR200">
        <v>0</v>
      </c>
      <c r="BS200">
        <v>0</v>
      </c>
      <c r="BT200" s="1"/>
      <c r="BV200" t="s">
        <v>123</v>
      </c>
      <c r="BW200" t="s">
        <v>123</v>
      </c>
    </row>
    <row r="201" spans="1:75">
      <c r="A201" t="s">
        <v>950</v>
      </c>
      <c r="B201" t="s">
        <v>951</v>
      </c>
      <c r="C201" t="s">
        <v>398</v>
      </c>
      <c r="D201" s="1"/>
      <c r="E201" t="s">
        <v>398</v>
      </c>
      <c r="G201" s="1"/>
      <c r="H201" s="1"/>
      <c r="K201">
        <v>0</v>
      </c>
      <c r="AB201" t="s">
        <v>22</v>
      </c>
      <c r="AC201" t="s">
        <v>32</v>
      </c>
      <c r="AD201" t="s">
        <v>33</v>
      </c>
      <c r="AE201" t="s">
        <v>33</v>
      </c>
      <c r="AF201" t="s">
        <v>48</v>
      </c>
      <c r="AH201" t="s">
        <v>952</v>
      </c>
      <c r="AI201" t="s">
        <v>948</v>
      </c>
      <c r="AJ201" t="s">
        <v>953</v>
      </c>
      <c r="AK201" t="s">
        <v>948</v>
      </c>
      <c r="AO201" t="s">
        <v>26</v>
      </c>
      <c r="AP201" t="s">
        <v>28</v>
      </c>
      <c r="AS201" t="s">
        <v>28</v>
      </c>
      <c r="AT201" t="s">
        <v>888</v>
      </c>
      <c r="BO201" t="s">
        <v>43</v>
      </c>
      <c r="BP201">
        <v>0</v>
      </c>
      <c r="BQ201">
        <v>0</v>
      </c>
      <c r="BR201">
        <v>0</v>
      </c>
      <c r="BS201">
        <v>0</v>
      </c>
      <c r="BT201" s="1"/>
      <c r="BV201" t="s">
        <v>157</v>
      </c>
      <c r="BW201" t="s">
        <v>157</v>
      </c>
    </row>
    <row r="202" spans="1:75">
      <c r="A202" t="s">
        <v>954</v>
      </c>
      <c r="B202" t="s">
        <v>955</v>
      </c>
      <c r="C202" t="s">
        <v>123</v>
      </c>
      <c r="D202" s="1"/>
      <c r="E202" t="s">
        <v>123</v>
      </c>
      <c r="G202" s="1"/>
      <c r="H202" s="1"/>
      <c r="K202">
        <v>0</v>
      </c>
      <c r="AB202" t="s">
        <v>22</v>
      </c>
      <c r="AC202" t="s">
        <v>32</v>
      </c>
      <c r="AD202" t="s">
        <v>33</v>
      </c>
      <c r="AE202" t="s">
        <v>33</v>
      </c>
      <c r="AF202" t="s">
        <v>48</v>
      </c>
      <c r="AH202" t="s">
        <v>123</v>
      </c>
      <c r="AI202" t="s">
        <v>123</v>
      </c>
      <c r="AJ202" t="s">
        <v>123</v>
      </c>
      <c r="AK202" t="s">
        <v>123</v>
      </c>
      <c r="AO202" t="s">
        <v>26</v>
      </c>
      <c r="AP202" t="s">
        <v>28</v>
      </c>
      <c r="AS202" t="s">
        <v>28</v>
      </c>
      <c r="AT202" t="s">
        <v>123</v>
      </c>
      <c r="AU202">
        <v>2.84</v>
      </c>
      <c r="AV202">
        <v>2.94</v>
      </c>
      <c r="AW202">
        <v>3.37</v>
      </c>
      <c r="AX202">
        <v>3.26</v>
      </c>
      <c r="AY202">
        <v>3.19</v>
      </c>
      <c r="AZ202">
        <v>3.48</v>
      </c>
      <c r="BA202">
        <v>3.39</v>
      </c>
      <c r="BB202">
        <v>2.5</v>
      </c>
      <c r="BO202" t="s">
        <v>43</v>
      </c>
      <c r="BP202">
        <v>0</v>
      </c>
      <c r="BQ202">
        <v>0</v>
      </c>
      <c r="BR202">
        <v>0</v>
      </c>
      <c r="BS202">
        <v>0</v>
      </c>
      <c r="BT202" s="1"/>
      <c r="BV202" t="s">
        <v>123</v>
      </c>
      <c r="BW202" t="s">
        <v>123</v>
      </c>
    </row>
    <row r="203" spans="1:75">
      <c r="A203" t="s">
        <v>956</v>
      </c>
      <c r="B203" t="s">
        <v>957</v>
      </c>
      <c r="C203" t="s">
        <v>123</v>
      </c>
      <c r="D203" s="1"/>
      <c r="E203" t="s">
        <v>123</v>
      </c>
      <c r="G203" s="1"/>
      <c r="H203" s="1"/>
      <c r="K203">
        <v>0</v>
      </c>
      <c r="AB203" t="s">
        <v>22</v>
      </c>
      <c r="AC203" t="s">
        <v>32</v>
      </c>
      <c r="AD203" t="s">
        <v>33</v>
      </c>
      <c r="AE203" t="s">
        <v>33</v>
      </c>
      <c r="AF203" t="s">
        <v>48</v>
      </c>
      <c r="AH203" t="s">
        <v>123</v>
      </c>
      <c r="AI203" t="s">
        <v>123</v>
      </c>
      <c r="AJ203" t="s">
        <v>123</v>
      </c>
      <c r="AK203" t="s">
        <v>123</v>
      </c>
      <c r="AO203" t="s">
        <v>26</v>
      </c>
      <c r="AP203" t="s">
        <v>28</v>
      </c>
      <c r="AS203" t="s">
        <v>28</v>
      </c>
      <c r="AT203" t="s">
        <v>123</v>
      </c>
      <c r="BB203">
        <v>3.33</v>
      </c>
      <c r="BO203" t="s">
        <v>43</v>
      </c>
      <c r="BP203">
        <v>0</v>
      </c>
      <c r="BQ203">
        <v>0</v>
      </c>
      <c r="BR203">
        <v>0</v>
      </c>
      <c r="BS203">
        <v>0</v>
      </c>
      <c r="BT203" s="1"/>
      <c r="BV203" t="s">
        <v>123</v>
      </c>
      <c r="BW203" t="s">
        <v>123</v>
      </c>
    </row>
    <row r="204" spans="1:75">
      <c r="A204" t="s">
        <v>958</v>
      </c>
      <c r="B204" t="s">
        <v>959</v>
      </c>
      <c r="C204" t="s">
        <v>123</v>
      </c>
      <c r="D204" s="1"/>
      <c r="E204" t="s">
        <v>123</v>
      </c>
      <c r="G204" s="1"/>
      <c r="H204" s="1"/>
      <c r="K204">
        <v>0</v>
      </c>
      <c r="AB204" t="s">
        <v>22</v>
      </c>
      <c r="AC204" t="s">
        <v>32</v>
      </c>
      <c r="AD204" t="s">
        <v>33</v>
      </c>
      <c r="AE204" t="s">
        <v>33</v>
      </c>
      <c r="AF204" t="s">
        <v>48</v>
      </c>
      <c r="AH204" t="s">
        <v>123</v>
      </c>
      <c r="AI204" t="s">
        <v>123</v>
      </c>
      <c r="AJ204" t="s">
        <v>123</v>
      </c>
      <c r="AK204" t="s">
        <v>123</v>
      </c>
      <c r="AO204" t="s">
        <v>26</v>
      </c>
      <c r="AP204" t="s">
        <v>28</v>
      </c>
      <c r="AS204" t="s">
        <v>28</v>
      </c>
      <c r="AT204" t="s">
        <v>123</v>
      </c>
      <c r="BO204" t="s">
        <v>43</v>
      </c>
      <c r="BP204">
        <v>0</v>
      </c>
      <c r="BQ204">
        <v>0</v>
      </c>
      <c r="BR204">
        <v>0</v>
      </c>
      <c r="BS204">
        <v>0</v>
      </c>
      <c r="BT204" s="1"/>
      <c r="BV204" t="s">
        <v>123</v>
      </c>
      <c r="BW204" t="s">
        <v>123</v>
      </c>
    </row>
    <row r="205" spans="1:75">
      <c r="A205" t="s">
        <v>960</v>
      </c>
      <c r="B205" t="s">
        <v>961</v>
      </c>
      <c r="D205" s="1"/>
      <c r="G205" s="1"/>
      <c r="H205" s="1"/>
      <c r="K205">
        <v>0</v>
      </c>
      <c r="AB205" t="s">
        <v>22</v>
      </c>
      <c r="AC205" t="s">
        <v>32</v>
      </c>
      <c r="AD205" t="s">
        <v>33</v>
      </c>
      <c r="AE205" t="s">
        <v>33</v>
      </c>
      <c r="AF205" t="s">
        <v>48</v>
      </c>
      <c r="AO205" t="s">
        <v>26</v>
      </c>
      <c r="AP205" t="s">
        <v>962</v>
      </c>
      <c r="AS205" t="s">
        <v>43</v>
      </c>
      <c r="BO205" t="s">
        <v>962</v>
      </c>
      <c r="BP205">
        <v>0</v>
      </c>
      <c r="BQ205">
        <v>0</v>
      </c>
      <c r="BR205">
        <v>0</v>
      </c>
      <c r="BS205">
        <v>0</v>
      </c>
      <c r="BT205" s="1"/>
    </row>
    <row r="206" spans="1:75">
      <c r="A206" t="s">
        <v>963</v>
      </c>
      <c r="B206" t="s">
        <v>964</v>
      </c>
      <c r="D206" s="1"/>
      <c r="G206" s="1"/>
      <c r="H206" s="1"/>
      <c r="K206">
        <v>0</v>
      </c>
      <c r="AB206" t="s">
        <v>22</v>
      </c>
      <c r="AC206" t="s">
        <v>32</v>
      </c>
      <c r="AD206" t="s">
        <v>33</v>
      </c>
      <c r="AE206" t="s">
        <v>33</v>
      </c>
      <c r="AF206" t="s">
        <v>25</v>
      </c>
      <c r="AO206" t="s">
        <v>26</v>
      </c>
      <c r="AP206" t="s">
        <v>28</v>
      </c>
      <c r="AS206" t="s">
        <v>28</v>
      </c>
      <c r="AU206">
        <v>2.44</v>
      </c>
      <c r="AV206">
        <v>2.63</v>
      </c>
      <c r="AW206">
        <v>2.68</v>
      </c>
      <c r="AX206">
        <v>2.11</v>
      </c>
      <c r="AY206">
        <v>0.56999999999999995</v>
      </c>
      <c r="AZ206">
        <v>3</v>
      </c>
      <c r="BO206" t="s">
        <v>962</v>
      </c>
      <c r="BP206">
        <v>0</v>
      </c>
      <c r="BQ206">
        <v>0</v>
      </c>
      <c r="BR206">
        <v>0</v>
      </c>
      <c r="BS206">
        <v>0</v>
      </c>
      <c r="BT206" s="1"/>
    </row>
    <row r="207" spans="1:75">
      <c r="A207" t="s">
        <v>965</v>
      </c>
      <c r="B207" t="s">
        <v>966</v>
      </c>
      <c r="C207" t="s">
        <v>967</v>
      </c>
      <c r="D207" s="1">
        <v>32445</v>
      </c>
      <c r="E207" t="s">
        <v>968</v>
      </c>
      <c r="G207" s="1"/>
      <c r="H207" s="1"/>
      <c r="K207">
        <v>0</v>
      </c>
      <c r="AB207" t="s">
        <v>22</v>
      </c>
      <c r="AC207" t="s">
        <v>32</v>
      </c>
      <c r="AD207" t="s">
        <v>969</v>
      </c>
      <c r="AE207" t="s">
        <v>969</v>
      </c>
      <c r="AF207" t="s">
        <v>48</v>
      </c>
      <c r="AH207" t="s">
        <v>970</v>
      </c>
      <c r="AI207" t="s">
        <v>392</v>
      </c>
      <c r="AJ207" t="s">
        <v>971</v>
      </c>
      <c r="AK207" t="s">
        <v>4</v>
      </c>
      <c r="AO207" t="s">
        <v>26</v>
      </c>
      <c r="AP207" t="s">
        <v>28</v>
      </c>
      <c r="AS207" t="s">
        <v>43</v>
      </c>
      <c r="AT207" t="s">
        <v>972</v>
      </c>
      <c r="AU207">
        <v>3.61</v>
      </c>
      <c r="AV207">
        <v>3.63</v>
      </c>
      <c r="AW207">
        <v>3.22</v>
      </c>
      <c r="AX207">
        <v>3.39</v>
      </c>
      <c r="AY207">
        <v>2.46</v>
      </c>
      <c r="AZ207">
        <v>2.7</v>
      </c>
      <c r="BB207">
        <v>1.71</v>
      </c>
      <c r="BO207" t="s">
        <v>43</v>
      </c>
      <c r="BP207">
        <v>0</v>
      </c>
      <c r="BQ207">
        <v>0</v>
      </c>
      <c r="BR207">
        <v>0</v>
      </c>
      <c r="BS207">
        <v>0</v>
      </c>
      <c r="BT207" s="1"/>
      <c r="BV207" t="s">
        <v>102</v>
      </c>
      <c r="BW207" t="s">
        <v>155</v>
      </c>
    </row>
    <row r="208" spans="1:75">
      <c r="A208" t="s">
        <v>973</v>
      </c>
      <c r="B208" t="s">
        <v>974</v>
      </c>
      <c r="C208" t="s">
        <v>975</v>
      </c>
      <c r="D208" s="1">
        <v>32215</v>
      </c>
      <c r="E208" t="s">
        <v>976</v>
      </c>
      <c r="G208" s="1"/>
      <c r="H208" s="1"/>
      <c r="K208">
        <v>0</v>
      </c>
      <c r="AB208" t="s">
        <v>22</v>
      </c>
      <c r="AC208" t="s">
        <v>32</v>
      </c>
      <c r="AD208" t="s">
        <v>969</v>
      </c>
      <c r="AE208" t="s">
        <v>969</v>
      </c>
      <c r="AF208" t="s">
        <v>48</v>
      </c>
      <c r="AH208" t="s">
        <v>977</v>
      </c>
      <c r="AI208" t="s">
        <v>145</v>
      </c>
      <c r="AJ208" t="s">
        <v>978</v>
      </c>
      <c r="AK208" t="s">
        <v>4</v>
      </c>
      <c r="AO208" t="s">
        <v>26</v>
      </c>
      <c r="AP208" t="s">
        <v>28</v>
      </c>
      <c r="AS208" t="s">
        <v>43</v>
      </c>
      <c r="AT208" t="s">
        <v>972</v>
      </c>
      <c r="AU208">
        <v>3.78</v>
      </c>
      <c r="AV208">
        <v>3.88</v>
      </c>
      <c r="AW208">
        <v>3.89</v>
      </c>
      <c r="AX208">
        <v>4</v>
      </c>
      <c r="AY208">
        <v>2.42</v>
      </c>
      <c r="AZ208">
        <v>3.22</v>
      </c>
      <c r="BB208">
        <v>2.29</v>
      </c>
      <c r="BO208" t="s">
        <v>43</v>
      </c>
      <c r="BP208">
        <v>0</v>
      </c>
      <c r="BQ208">
        <v>0</v>
      </c>
      <c r="BR208">
        <v>0</v>
      </c>
      <c r="BS208">
        <v>0</v>
      </c>
      <c r="BT208" s="1"/>
      <c r="BV208" t="s">
        <v>102</v>
      </c>
      <c r="BW208" t="s">
        <v>148</v>
      </c>
    </row>
    <row r="209" spans="1:75">
      <c r="A209" t="s">
        <v>979</v>
      </c>
      <c r="B209" t="s">
        <v>980</v>
      </c>
      <c r="C209" t="s">
        <v>224</v>
      </c>
      <c r="D209" s="1">
        <v>32358</v>
      </c>
      <c r="E209" t="s">
        <v>981</v>
      </c>
      <c r="G209" s="1"/>
      <c r="H209" s="1"/>
      <c r="K209">
        <v>0</v>
      </c>
      <c r="AB209" t="s">
        <v>22</v>
      </c>
      <c r="AC209" t="s">
        <v>32</v>
      </c>
      <c r="AD209" t="s">
        <v>969</v>
      </c>
      <c r="AE209" t="s">
        <v>969</v>
      </c>
      <c r="AF209" t="s">
        <v>25</v>
      </c>
      <c r="AH209" t="s">
        <v>982</v>
      </c>
      <c r="AI209" t="s">
        <v>145</v>
      </c>
      <c r="AJ209" t="s">
        <v>983</v>
      </c>
      <c r="AK209" t="s">
        <v>4</v>
      </c>
      <c r="AO209" t="s">
        <v>26</v>
      </c>
      <c r="AP209" t="s">
        <v>28</v>
      </c>
      <c r="AS209" t="s">
        <v>43</v>
      </c>
      <c r="AT209" t="s">
        <v>984</v>
      </c>
      <c r="AU209">
        <v>3.61</v>
      </c>
      <c r="AV209">
        <v>3.63</v>
      </c>
      <c r="AW209">
        <v>3.56</v>
      </c>
      <c r="AX209">
        <v>3.38</v>
      </c>
      <c r="AY209">
        <v>2.33</v>
      </c>
      <c r="AZ209">
        <v>2.61</v>
      </c>
      <c r="BB209">
        <v>2.29</v>
      </c>
      <c r="BO209" t="s">
        <v>43</v>
      </c>
      <c r="BP209">
        <v>0</v>
      </c>
      <c r="BQ209">
        <v>0</v>
      </c>
      <c r="BR209">
        <v>0</v>
      </c>
      <c r="BS209">
        <v>0</v>
      </c>
      <c r="BT209" s="1"/>
      <c r="BV209" t="s">
        <v>118</v>
      </c>
      <c r="BW209" t="s">
        <v>118</v>
      </c>
    </row>
    <row r="210" spans="1:75">
      <c r="A210" t="s">
        <v>985</v>
      </c>
      <c r="B210" t="s">
        <v>986</v>
      </c>
      <c r="C210" t="s">
        <v>224</v>
      </c>
      <c r="D210" s="1">
        <v>31890</v>
      </c>
      <c r="E210" t="s">
        <v>987</v>
      </c>
      <c r="G210" s="1"/>
      <c r="H210" s="1"/>
      <c r="K210">
        <v>0</v>
      </c>
      <c r="AB210" t="s">
        <v>22</v>
      </c>
      <c r="AC210" t="s">
        <v>32</v>
      </c>
      <c r="AD210" t="s">
        <v>969</v>
      </c>
      <c r="AE210" t="s">
        <v>969</v>
      </c>
      <c r="AF210" t="s">
        <v>25</v>
      </c>
      <c r="AH210" t="s">
        <v>988</v>
      </c>
      <c r="AI210" t="s">
        <v>392</v>
      </c>
      <c r="AJ210" t="s">
        <v>989</v>
      </c>
      <c r="AK210" t="s">
        <v>4</v>
      </c>
      <c r="AO210" t="s">
        <v>26</v>
      </c>
      <c r="AP210" t="s">
        <v>28</v>
      </c>
      <c r="AS210" t="s">
        <v>43</v>
      </c>
      <c r="AT210" t="s">
        <v>984</v>
      </c>
      <c r="AU210">
        <v>3.39</v>
      </c>
      <c r="AV210">
        <v>4</v>
      </c>
      <c r="AW210">
        <v>4</v>
      </c>
      <c r="AX210">
        <v>3.71</v>
      </c>
      <c r="AY210">
        <v>2</v>
      </c>
      <c r="AZ210">
        <v>3.65</v>
      </c>
      <c r="BO210" t="s">
        <v>43</v>
      </c>
      <c r="BP210">
        <v>0</v>
      </c>
      <c r="BQ210">
        <v>0</v>
      </c>
      <c r="BR210">
        <v>0</v>
      </c>
      <c r="BS210">
        <v>0</v>
      </c>
      <c r="BT210" s="1"/>
      <c r="BV210" t="s">
        <v>102</v>
      </c>
      <c r="BW210" t="s">
        <v>102</v>
      </c>
    </row>
    <row r="211" spans="1:75">
      <c r="A211" t="s">
        <v>990</v>
      </c>
      <c r="B211" t="s">
        <v>991</v>
      </c>
      <c r="C211" t="s">
        <v>992</v>
      </c>
      <c r="D211" s="1">
        <v>32290</v>
      </c>
      <c r="E211" t="s">
        <v>993</v>
      </c>
      <c r="G211" s="1"/>
      <c r="H211" s="1"/>
      <c r="K211">
        <v>0</v>
      </c>
      <c r="AA211" t="s">
        <v>994</v>
      </c>
      <c r="AB211" t="s">
        <v>22</v>
      </c>
      <c r="AC211" t="s">
        <v>32</v>
      </c>
      <c r="AD211" t="s">
        <v>969</v>
      </c>
      <c r="AE211" t="s">
        <v>969</v>
      </c>
      <c r="AF211" t="s">
        <v>48</v>
      </c>
      <c r="AH211" t="s">
        <v>995</v>
      </c>
      <c r="AI211" t="s">
        <v>392</v>
      </c>
      <c r="AJ211" t="s">
        <v>996</v>
      </c>
      <c r="AK211" t="s">
        <v>4</v>
      </c>
      <c r="AN211" t="s">
        <v>997</v>
      </c>
      <c r="AO211" t="s">
        <v>26</v>
      </c>
      <c r="AP211" t="s">
        <v>28</v>
      </c>
      <c r="AS211" t="s">
        <v>43</v>
      </c>
      <c r="AT211" t="s">
        <v>998</v>
      </c>
      <c r="AU211">
        <v>3.52</v>
      </c>
      <c r="AV211">
        <v>3.5</v>
      </c>
      <c r="AW211">
        <v>3.67</v>
      </c>
      <c r="BO211" t="s">
        <v>43</v>
      </c>
      <c r="BP211">
        <v>0</v>
      </c>
      <c r="BQ211">
        <v>0</v>
      </c>
      <c r="BR211">
        <v>0</v>
      </c>
      <c r="BS211">
        <v>0</v>
      </c>
      <c r="BT211" s="1"/>
      <c r="BV211" t="s">
        <v>234</v>
      </c>
      <c r="BW211" t="s">
        <v>234</v>
      </c>
    </row>
    <row r="212" spans="1:75">
      <c r="A212" t="s">
        <v>999</v>
      </c>
      <c r="B212" t="s">
        <v>1000</v>
      </c>
      <c r="C212" t="s">
        <v>1001</v>
      </c>
      <c r="D212" s="1">
        <v>30229</v>
      </c>
      <c r="E212" t="s">
        <v>123</v>
      </c>
      <c r="G212" s="1"/>
      <c r="H212" s="1"/>
      <c r="K212">
        <v>0</v>
      </c>
      <c r="AB212" t="s">
        <v>22</v>
      </c>
      <c r="AC212" t="s">
        <v>32</v>
      </c>
      <c r="AD212" t="s">
        <v>969</v>
      </c>
      <c r="AE212" t="s">
        <v>969</v>
      </c>
      <c r="AF212" t="s">
        <v>25</v>
      </c>
      <c r="AH212" t="s">
        <v>1002</v>
      </c>
      <c r="AI212" t="s">
        <v>392</v>
      </c>
      <c r="AJ212" t="s">
        <v>412</v>
      </c>
      <c r="AK212" t="s">
        <v>4</v>
      </c>
      <c r="AO212" t="s">
        <v>26</v>
      </c>
      <c r="AP212" t="s">
        <v>28</v>
      </c>
      <c r="AS212" t="s">
        <v>28</v>
      </c>
      <c r="AT212" t="s">
        <v>1003</v>
      </c>
      <c r="BO212" t="s">
        <v>43</v>
      </c>
      <c r="BP212">
        <v>0</v>
      </c>
      <c r="BQ212">
        <v>0</v>
      </c>
      <c r="BR212">
        <v>0</v>
      </c>
      <c r="BS212">
        <v>0</v>
      </c>
      <c r="BT212" s="1"/>
      <c r="BV212" t="s">
        <v>123</v>
      </c>
      <c r="BW212" t="s">
        <v>123</v>
      </c>
    </row>
    <row r="213" spans="1:75">
      <c r="A213" t="s">
        <v>1004</v>
      </c>
      <c r="B213" t="s">
        <v>1005</v>
      </c>
      <c r="C213" t="s">
        <v>237</v>
      </c>
      <c r="D213" s="1"/>
      <c r="E213" t="s">
        <v>1006</v>
      </c>
      <c r="G213" s="1"/>
      <c r="H213" s="1"/>
      <c r="K213">
        <v>0</v>
      </c>
      <c r="AB213" t="s">
        <v>22</v>
      </c>
      <c r="AC213" t="s">
        <v>32</v>
      </c>
      <c r="AD213" t="s">
        <v>969</v>
      </c>
      <c r="AE213" t="s">
        <v>969</v>
      </c>
      <c r="AF213" t="s">
        <v>25</v>
      </c>
      <c r="AH213" t="s">
        <v>564</v>
      </c>
      <c r="AI213" t="s">
        <v>1007</v>
      </c>
      <c r="AJ213" t="s">
        <v>1008</v>
      </c>
      <c r="AK213" t="s">
        <v>1009</v>
      </c>
      <c r="AO213" t="s">
        <v>26</v>
      </c>
      <c r="AP213" t="s">
        <v>28</v>
      </c>
      <c r="AS213" t="s">
        <v>43</v>
      </c>
      <c r="AT213" t="s">
        <v>1010</v>
      </c>
      <c r="AU213">
        <v>3.65</v>
      </c>
      <c r="AV213">
        <v>3.5</v>
      </c>
      <c r="AW213">
        <v>3.5</v>
      </c>
      <c r="AX213">
        <v>3.43</v>
      </c>
      <c r="BO213" t="s">
        <v>43</v>
      </c>
      <c r="BP213">
        <v>0</v>
      </c>
      <c r="BQ213">
        <v>0</v>
      </c>
      <c r="BR213">
        <v>0</v>
      </c>
      <c r="BS213">
        <v>0</v>
      </c>
      <c r="BT213" s="1"/>
      <c r="BV213" t="s">
        <v>234</v>
      </c>
      <c r="BW213" t="s">
        <v>148</v>
      </c>
    </row>
    <row r="214" spans="1:75">
      <c r="A214" t="s">
        <v>1011</v>
      </c>
      <c r="B214" t="s">
        <v>1012</v>
      </c>
      <c r="C214" t="s">
        <v>1013</v>
      </c>
      <c r="D214" s="1">
        <v>32422</v>
      </c>
      <c r="E214" t="s">
        <v>1014</v>
      </c>
      <c r="G214" s="1"/>
      <c r="H214" s="1"/>
      <c r="K214">
        <v>0</v>
      </c>
      <c r="AB214" t="s">
        <v>22</v>
      </c>
      <c r="AC214" t="s">
        <v>32</v>
      </c>
      <c r="AD214" t="s">
        <v>969</v>
      </c>
      <c r="AE214" t="s">
        <v>969</v>
      </c>
      <c r="AF214" t="s">
        <v>48</v>
      </c>
      <c r="AH214" t="s">
        <v>1015</v>
      </c>
      <c r="AI214" t="s">
        <v>217</v>
      </c>
      <c r="AJ214" t="s">
        <v>1016</v>
      </c>
      <c r="AK214" t="s">
        <v>4</v>
      </c>
      <c r="AO214" t="s">
        <v>26</v>
      </c>
      <c r="AP214" t="s">
        <v>28</v>
      </c>
      <c r="AS214" t="s">
        <v>43</v>
      </c>
      <c r="AT214" t="s">
        <v>984</v>
      </c>
      <c r="AU214">
        <v>3.61</v>
      </c>
      <c r="AV214">
        <v>3.88</v>
      </c>
      <c r="AW214">
        <v>3.56</v>
      </c>
      <c r="AX214">
        <v>3.52</v>
      </c>
      <c r="AY214">
        <v>3.81</v>
      </c>
      <c r="AZ214">
        <v>3.7</v>
      </c>
      <c r="BA214">
        <v>3.71</v>
      </c>
      <c r="BB214">
        <v>1.71</v>
      </c>
      <c r="BO214" t="s">
        <v>43</v>
      </c>
      <c r="BP214">
        <v>0</v>
      </c>
      <c r="BQ214">
        <v>0</v>
      </c>
      <c r="BR214">
        <v>0</v>
      </c>
      <c r="BS214">
        <v>0</v>
      </c>
      <c r="BT214" s="1"/>
      <c r="BV214" t="s">
        <v>1017</v>
      </c>
      <c r="BW214" t="s">
        <v>1017</v>
      </c>
    </row>
    <row r="215" spans="1:75">
      <c r="A215" t="s">
        <v>10</v>
      </c>
      <c r="B215" t="s">
        <v>1018</v>
      </c>
      <c r="C215" t="s">
        <v>436</v>
      </c>
      <c r="D215" s="1"/>
      <c r="E215" t="s">
        <v>1019</v>
      </c>
      <c r="G215" s="1"/>
      <c r="H215" s="1"/>
      <c r="K215">
        <v>0</v>
      </c>
      <c r="AB215" t="s">
        <v>22</v>
      </c>
      <c r="AC215" t="s">
        <v>32</v>
      </c>
      <c r="AD215" t="s">
        <v>969</v>
      </c>
      <c r="AE215" t="s">
        <v>969</v>
      </c>
      <c r="AF215" t="s">
        <v>25</v>
      </c>
      <c r="AH215" t="s">
        <v>1020</v>
      </c>
      <c r="AI215" t="s">
        <v>145</v>
      </c>
      <c r="AJ215" t="s">
        <v>1021</v>
      </c>
      <c r="AK215" t="s">
        <v>4</v>
      </c>
      <c r="AO215" t="s">
        <v>26</v>
      </c>
      <c r="AP215" t="s">
        <v>28</v>
      </c>
      <c r="AS215" t="s">
        <v>43</v>
      </c>
      <c r="AT215" t="s">
        <v>1022</v>
      </c>
      <c r="AU215">
        <v>3.74</v>
      </c>
      <c r="AV215">
        <v>3.75</v>
      </c>
      <c r="AW215">
        <v>3.78</v>
      </c>
      <c r="AY215">
        <v>2.67</v>
      </c>
      <c r="AZ215">
        <v>3.83</v>
      </c>
      <c r="BB215">
        <v>4</v>
      </c>
      <c r="BO215" t="s">
        <v>43</v>
      </c>
      <c r="BP215">
        <v>0</v>
      </c>
      <c r="BQ215">
        <v>0</v>
      </c>
      <c r="BR215">
        <v>0</v>
      </c>
      <c r="BS215">
        <v>0</v>
      </c>
      <c r="BT215" s="1"/>
      <c r="BV215" t="s">
        <v>118</v>
      </c>
      <c r="BW215" t="s">
        <v>102</v>
      </c>
    </row>
    <row r="216" spans="1:75">
      <c r="A216" t="s">
        <v>1023</v>
      </c>
      <c r="B216" t="s">
        <v>1024</v>
      </c>
      <c r="C216" t="s">
        <v>1025</v>
      </c>
      <c r="D216" s="1">
        <v>31009</v>
      </c>
      <c r="E216" t="s">
        <v>1026</v>
      </c>
      <c r="G216" s="1"/>
      <c r="H216" s="1"/>
      <c r="K216">
        <v>0</v>
      </c>
      <c r="AB216" t="s">
        <v>22</v>
      </c>
      <c r="AC216" t="s">
        <v>32</v>
      </c>
      <c r="AD216" t="s">
        <v>969</v>
      </c>
      <c r="AE216" t="s">
        <v>58</v>
      </c>
      <c r="AF216" t="s">
        <v>25</v>
      </c>
      <c r="AH216" t="s">
        <v>1027</v>
      </c>
      <c r="AI216" t="s">
        <v>423</v>
      </c>
      <c r="AJ216" t="s">
        <v>1028</v>
      </c>
      <c r="AK216" t="s">
        <v>4</v>
      </c>
      <c r="AO216" t="s">
        <v>26</v>
      </c>
      <c r="AP216" t="s">
        <v>28</v>
      </c>
      <c r="AS216" t="s">
        <v>43</v>
      </c>
      <c r="AT216" t="s">
        <v>1029</v>
      </c>
      <c r="AW216">
        <v>1.22</v>
      </c>
      <c r="AX216">
        <v>0.35</v>
      </c>
      <c r="BO216" t="s">
        <v>43</v>
      </c>
      <c r="BP216">
        <v>0</v>
      </c>
      <c r="BQ216">
        <v>0</v>
      </c>
      <c r="BR216">
        <v>0</v>
      </c>
      <c r="BS216">
        <v>0</v>
      </c>
      <c r="BT216" s="1"/>
      <c r="BV216" t="s">
        <v>102</v>
      </c>
      <c r="BW216" t="s">
        <v>102</v>
      </c>
    </row>
    <row r="217" spans="1:75">
      <c r="A217" t="s">
        <v>1030</v>
      </c>
      <c r="B217" t="s">
        <v>1031</v>
      </c>
      <c r="C217" t="s">
        <v>1032</v>
      </c>
      <c r="D217" s="1">
        <v>30808</v>
      </c>
      <c r="E217" t="s">
        <v>1033</v>
      </c>
      <c r="G217" s="1"/>
      <c r="H217" s="1"/>
      <c r="K217">
        <v>0</v>
      </c>
      <c r="AB217" t="s">
        <v>22</v>
      </c>
      <c r="AC217" t="s">
        <v>32</v>
      </c>
      <c r="AD217" t="s">
        <v>58</v>
      </c>
      <c r="AE217" t="s">
        <v>58</v>
      </c>
      <c r="AF217" t="s">
        <v>48</v>
      </c>
      <c r="AH217" t="s">
        <v>1034</v>
      </c>
      <c r="AI217" t="s">
        <v>99</v>
      </c>
      <c r="AJ217" t="s">
        <v>1035</v>
      </c>
      <c r="AK217" t="s">
        <v>4</v>
      </c>
      <c r="AO217" t="s">
        <v>26</v>
      </c>
      <c r="AP217" t="s">
        <v>28</v>
      </c>
      <c r="AS217" t="s">
        <v>28</v>
      </c>
      <c r="AT217" t="s">
        <v>1036</v>
      </c>
      <c r="AU217">
        <v>2.65</v>
      </c>
      <c r="AV217">
        <v>2.4300000000000002</v>
      </c>
      <c r="BO217" t="s">
        <v>43</v>
      </c>
      <c r="BP217">
        <v>0</v>
      </c>
      <c r="BQ217">
        <v>0</v>
      </c>
      <c r="BR217">
        <v>0</v>
      </c>
      <c r="BS217">
        <v>0</v>
      </c>
      <c r="BT217" s="1"/>
      <c r="BV217" t="s">
        <v>102</v>
      </c>
      <c r="BW217" t="s">
        <v>102</v>
      </c>
    </row>
    <row r="218" spans="1:75">
      <c r="A218" t="s">
        <v>1037</v>
      </c>
      <c r="B218" t="s">
        <v>1038</v>
      </c>
      <c r="C218" t="s">
        <v>1039</v>
      </c>
      <c r="D218" s="1">
        <v>30944</v>
      </c>
      <c r="E218" t="s">
        <v>1040</v>
      </c>
      <c r="G218" s="1"/>
      <c r="H218" s="1"/>
      <c r="K218">
        <v>0</v>
      </c>
      <c r="AB218" t="s">
        <v>22</v>
      </c>
      <c r="AC218" t="s">
        <v>32</v>
      </c>
      <c r="AD218" t="s">
        <v>58</v>
      </c>
      <c r="AE218" t="s">
        <v>58</v>
      </c>
      <c r="AF218" t="s">
        <v>48</v>
      </c>
      <c r="AH218" t="s">
        <v>422</v>
      </c>
      <c r="AI218" t="s">
        <v>145</v>
      </c>
      <c r="AJ218" t="s">
        <v>1041</v>
      </c>
      <c r="AK218" t="s">
        <v>1042</v>
      </c>
      <c r="AO218" t="s">
        <v>26</v>
      </c>
      <c r="AP218" t="s">
        <v>28</v>
      </c>
      <c r="AS218" t="s">
        <v>28</v>
      </c>
      <c r="AT218" t="s">
        <v>1043</v>
      </c>
      <c r="AU218">
        <v>3.15</v>
      </c>
      <c r="AV218">
        <v>2.74</v>
      </c>
      <c r="BO218" t="s">
        <v>43</v>
      </c>
      <c r="BP218">
        <v>0</v>
      </c>
      <c r="BQ218">
        <v>0</v>
      </c>
      <c r="BR218">
        <v>0</v>
      </c>
      <c r="BS218">
        <v>0</v>
      </c>
      <c r="BT218" s="1"/>
      <c r="BV218" t="s">
        <v>148</v>
      </c>
      <c r="BW218" t="s">
        <v>1042</v>
      </c>
    </row>
    <row r="219" spans="1:75">
      <c r="A219" t="s">
        <v>1044</v>
      </c>
      <c r="B219" t="s">
        <v>1045</v>
      </c>
      <c r="C219" t="s">
        <v>176</v>
      </c>
      <c r="D219" s="1">
        <v>32734</v>
      </c>
      <c r="E219" t="s">
        <v>1046</v>
      </c>
      <c r="G219" s="1"/>
      <c r="H219" s="1"/>
      <c r="K219">
        <v>0</v>
      </c>
      <c r="AB219" t="s">
        <v>22</v>
      </c>
      <c r="AC219" t="s">
        <v>32</v>
      </c>
      <c r="AD219" t="s">
        <v>58</v>
      </c>
      <c r="AE219" t="s">
        <v>58</v>
      </c>
      <c r="AF219" t="s">
        <v>25</v>
      </c>
      <c r="AH219" t="s">
        <v>1047</v>
      </c>
      <c r="AI219" t="s">
        <v>217</v>
      </c>
      <c r="AJ219" t="s">
        <v>1048</v>
      </c>
      <c r="AK219" t="s">
        <v>131</v>
      </c>
      <c r="AO219" t="s">
        <v>26</v>
      </c>
      <c r="AP219" t="s">
        <v>28</v>
      </c>
      <c r="AS219" t="s">
        <v>28</v>
      </c>
      <c r="AT219" t="s">
        <v>173</v>
      </c>
      <c r="AU219">
        <v>3.4</v>
      </c>
      <c r="AV219">
        <v>3.26</v>
      </c>
      <c r="AW219">
        <v>3.3</v>
      </c>
      <c r="AX219">
        <v>3.58</v>
      </c>
      <c r="AY219">
        <v>3.2</v>
      </c>
      <c r="AZ219">
        <v>3.86</v>
      </c>
      <c r="BB219">
        <v>1.83</v>
      </c>
      <c r="BO219" t="s">
        <v>43</v>
      </c>
      <c r="BP219">
        <v>0</v>
      </c>
      <c r="BQ219">
        <v>0</v>
      </c>
      <c r="BR219">
        <v>0</v>
      </c>
      <c r="BS219">
        <v>0</v>
      </c>
      <c r="BT219" s="1"/>
      <c r="BV219" t="s">
        <v>344</v>
      </c>
      <c r="BW219" t="s">
        <v>458</v>
      </c>
    </row>
    <row r="220" spans="1:75">
      <c r="A220" t="s">
        <v>1049</v>
      </c>
      <c r="B220" t="s">
        <v>1050</v>
      </c>
      <c r="C220" t="s">
        <v>1051</v>
      </c>
      <c r="D220" s="1">
        <v>32797</v>
      </c>
      <c r="E220" t="s">
        <v>1052</v>
      </c>
      <c r="G220" s="1"/>
      <c r="H220" s="1"/>
      <c r="K220">
        <v>0</v>
      </c>
      <c r="AB220" t="s">
        <v>22</v>
      </c>
      <c r="AC220" t="s">
        <v>32</v>
      </c>
      <c r="AD220" t="s">
        <v>58</v>
      </c>
      <c r="AE220" t="s">
        <v>58</v>
      </c>
      <c r="AF220" t="s">
        <v>25</v>
      </c>
      <c r="AH220" t="s">
        <v>123</v>
      </c>
      <c r="AI220" t="s">
        <v>145</v>
      </c>
      <c r="AJ220" t="s">
        <v>123</v>
      </c>
      <c r="AK220" t="s">
        <v>4</v>
      </c>
      <c r="AO220" t="s">
        <v>26</v>
      </c>
      <c r="AP220" t="s">
        <v>28</v>
      </c>
      <c r="AS220" t="s">
        <v>28</v>
      </c>
      <c r="AT220" t="s">
        <v>1053</v>
      </c>
      <c r="AU220">
        <v>2.85</v>
      </c>
      <c r="AV220">
        <v>3.39</v>
      </c>
      <c r="AW220">
        <v>3.2</v>
      </c>
      <c r="AX220">
        <v>3.21</v>
      </c>
      <c r="AY220">
        <v>0.28999999999999998</v>
      </c>
      <c r="AZ220">
        <v>2.4300000000000002</v>
      </c>
      <c r="BO220" t="s">
        <v>43</v>
      </c>
      <c r="BP220">
        <v>0</v>
      </c>
      <c r="BQ220">
        <v>0</v>
      </c>
      <c r="BR220">
        <v>0</v>
      </c>
      <c r="BS220">
        <v>0</v>
      </c>
      <c r="BT220" s="1"/>
      <c r="BV220" t="s">
        <v>148</v>
      </c>
      <c r="BW220" t="s">
        <v>716</v>
      </c>
    </row>
    <row r="221" spans="1:75">
      <c r="A221" t="s">
        <v>1054</v>
      </c>
      <c r="B221" t="s">
        <v>1055</v>
      </c>
      <c r="C221" t="s">
        <v>1056</v>
      </c>
      <c r="D221" s="1">
        <v>31893</v>
      </c>
      <c r="E221" t="s">
        <v>563</v>
      </c>
      <c r="G221" s="1"/>
      <c r="H221" s="1"/>
      <c r="K221">
        <v>0</v>
      </c>
      <c r="AA221" t="s">
        <v>123</v>
      </c>
      <c r="AB221" t="s">
        <v>22</v>
      </c>
      <c r="AC221" t="s">
        <v>32</v>
      </c>
      <c r="AD221" t="s">
        <v>58</v>
      </c>
      <c r="AE221" t="s">
        <v>58</v>
      </c>
      <c r="AF221" t="s">
        <v>25</v>
      </c>
      <c r="AH221" t="s">
        <v>1057</v>
      </c>
      <c r="AI221" t="s">
        <v>99</v>
      </c>
      <c r="AJ221" t="s">
        <v>1058</v>
      </c>
      <c r="AK221" t="s">
        <v>4</v>
      </c>
      <c r="AO221" t="s">
        <v>26</v>
      </c>
      <c r="AP221" t="s">
        <v>28</v>
      </c>
      <c r="AS221" t="s">
        <v>28</v>
      </c>
      <c r="AT221" t="s">
        <v>1059</v>
      </c>
      <c r="AU221">
        <v>2.85</v>
      </c>
      <c r="AV221">
        <v>3.26</v>
      </c>
      <c r="AW221">
        <v>3.3</v>
      </c>
      <c r="AX221">
        <v>3.68</v>
      </c>
      <c r="AY221">
        <v>3.32</v>
      </c>
      <c r="AZ221">
        <v>3.86</v>
      </c>
      <c r="BA221">
        <v>3.61</v>
      </c>
      <c r="BO221" t="s">
        <v>43</v>
      </c>
      <c r="BP221">
        <v>0</v>
      </c>
      <c r="BQ221">
        <v>0</v>
      </c>
      <c r="BR221">
        <v>0</v>
      </c>
      <c r="BS221">
        <v>0</v>
      </c>
      <c r="BT221" s="1"/>
      <c r="BV221" t="s">
        <v>123</v>
      </c>
      <c r="BW221" t="s">
        <v>123</v>
      </c>
    </row>
    <row r="222" spans="1:75">
      <c r="A222" t="s">
        <v>1060</v>
      </c>
      <c r="B222" t="s">
        <v>1061</v>
      </c>
      <c r="C222" t="s">
        <v>1062</v>
      </c>
      <c r="D222" s="1">
        <v>31856</v>
      </c>
      <c r="E222" t="s">
        <v>1063</v>
      </c>
      <c r="G222" s="1"/>
      <c r="H222" s="1"/>
      <c r="K222">
        <v>0</v>
      </c>
      <c r="AB222" t="s">
        <v>22</v>
      </c>
      <c r="AC222" t="s">
        <v>32</v>
      </c>
      <c r="AD222" t="s">
        <v>58</v>
      </c>
      <c r="AE222" t="s">
        <v>58</v>
      </c>
      <c r="AF222" t="s">
        <v>48</v>
      </c>
      <c r="AH222" t="s">
        <v>1064</v>
      </c>
      <c r="AI222" t="s">
        <v>99</v>
      </c>
      <c r="AJ222" t="s">
        <v>1065</v>
      </c>
      <c r="AK222" t="s">
        <v>4</v>
      </c>
      <c r="AO222" t="s">
        <v>26</v>
      </c>
      <c r="AP222" t="s">
        <v>28</v>
      </c>
      <c r="AS222" t="s">
        <v>28</v>
      </c>
      <c r="AT222" t="s">
        <v>1066</v>
      </c>
      <c r="AU222">
        <v>3.05</v>
      </c>
      <c r="AV222">
        <v>3.09</v>
      </c>
      <c r="AW222">
        <v>2.9</v>
      </c>
      <c r="AX222">
        <v>3.42</v>
      </c>
      <c r="AY222">
        <v>3.2</v>
      </c>
      <c r="AZ222">
        <v>3.29</v>
      </c>
      <c r="BB222">
        <v>2</v>
      </c>
      <c r="BO222" t="s">
        <v>43</v>
      </c>
      <c r="BP222">
        <v>0</v>
      </c>
      <c r="BQ222">
        <v>0</v>
      </c>
      <c r="BR222">
        <v>0</v>
      </c>
      <c r="BS222">
        <v>0</v>
      </c>
      <c r="BT222" s="1"/>
      <c r="BV222" t="s">
        <v>102</v>
      </c>
      <c r="BW222" t="s">
        <v>102</v>
      </c>
    </row>
    <row r="223" spans="1:75">
      <c r="A223" t="s">
        <v>1067</v>
      </c>
      <c r="B223" t="s">
        <v>1068</v>
      </c>
      <c r="C223" t="s">
        <v>281</v>
      </c>
      <c r="D223" s="1">
        <v>31785</v>
      </c>
      <c r="E223" t="s">
        <v>1069</v>
      </c>
      <c r="G223" s="1"/>
      <c r="H223" s="1"/>
      <c r="K223">
        <v>0</v>
      </c>
      <c r="AA223" t="s">
        <v>1070</v>
      </c>
      <c r="AB223" t="s">
        <v>22</v>
      </c>
      <c r="AC223" t="s">
        <v>32</v>
      </c>
      <c r="AD223" t="s">
        <v>58</v>
      </c>
      <c r="AE223" t="s">
        <v>58</v>
      </c>
      <c r="AF223" t="s">
        <v>48</v>
      </c>
      <c r="AH223" t="s">
        <v>1071</v>
      </c>
      <c r="AI223" t="s">
        <v>131</v>
      </c>
      <c r="AJ223" t="s">
        <v>1072</v>
      </c>
      <c r="AK223" t="s">
        <v>4</v>
      </c>
      <c r="AO223" t="s">
        <v>26</v>
      </c>
      <c r="AP223" t="s">
        <v>28</v>
      </c>
      <c r="AS223" t="s">
        <v>28</v>
      </c>
      <c r="AT223" t="s">
        <v>1073</v>
      </c>
      <c r="AU223">
        <v>3.25</v>
      </c>
      <c r="AV223">
        <v>3.48</v>
      </c>
      <c r="AW223">
        <v>2.4</v>
      </c>
      <c r="AX223">
        <v>2.63</v>
      </c>
      <c r="AZ223">
        <v>1.86</v>
      </c>
      <c r="BO223" t="s">
        <v>43</v>
      </c>
      <c r="BP223">
        <v>0</v>
      </c>
      <c r="BQ223">
        <v>0</v>
      </c>
      <c r="BR223">
        <v>0</v>
      </c>
      <c r="BS223">
        <v>0</v>
      </c>
      <c r="BT223" s="1"/>
      <c r="BV223" t="s">
        <v>1074</v>
      </c>
      <c r="BW223" t="s">
        <v>125</v>
      </c>
    </row>
    <row r="224" spans="1:75">
      <c r="A224" t="s">
        <v>1075</v>
      </c>
      <c r="B224" t="s">
        <v>921</v>
      </c>
      <c r="C224" t="s">
        <v>1076</v>
      </c>
      <c r="D224" s="1">
        <v>32459</v>
      </c>
      <c r="E224" t="s">
        <v>1076</v>
      </c>
      <c r="G224" s="1"/>
      <c r="H224" s="1"/>
      <c r="K224">
        <v>0</v>
      </c>
      <c r="AB224" t="s">
        <v>22</v>
      </c>
      <c r="AC224" t="s">
        <v>32</v>
      </c>
      <c r="AD224" t="s">
        <v>58</v>
      </c>
      <c r="AE224" t="s">
        <v>58</v>
      </c>
      <c r="AF224" t="s">
        <v>48</v>
      </c>
      <c r="AH224" t="s">
        <v>1077</v>
      </c>
      <c r="AI224" t="s">
        <v>217</v>
      </c>
      <c r="AJ224" t="s">
        <v>1078</v>
      </c>
      <c r="AK224" t="s">
        <v>217</v>
      </c>
      <c r="AO224" t="s">
        <v>26</v>
      </c>
      <c r="AP224" t="s">
        <v>28</v>
      </c>
      <c r="AS224" t="s">
        <v>28</v>
      </c>
      <c r="AT224" t="s">
        <v>1079</v>
      </c>
      <c r="AU224">
        <v>3.5</v>
      </c>
      <c r="AV224">
        <v>3.57</v>
      </c>
      <c r="AW224">
        <v>3.5</v>
      </c>
      <c r="AX224">
        <v>3.32</v>
      </c>
      <c r="AY224">
        <v>3.4</v>
      </c>
      <c r="AZ224">
        <v>3.71</v>
      </c>
      <c r="BB224">
        <v>2</v>
      </c>
      <c r="BO224" t="s">
        <v>43</v>
      </c>
      <c r="BP224">
        <v>0</v>
      </c>
      <c r="BQ224">
        <v>0</v>
      </c>
      <c r="BR224">
        <v>0</v>
      </c>
      <c r="BS224">
        <v>0</v>
      </c>
      <c r="BT224" s="1"/>
      <c r="BV224" t="s">
        <v>123</v>
      </c>
      <c r="BW224" t="s">
        <v>1080</v>
      </c>
    </row>
    <row r="225" spans="1:75">
      <c r="A225" t="s">
        <v>1081</v>
      </c>
      <c r="B225" t="s">
        <v>1082</v>
      </c>
      <c r="C225" t="s">
        <v>1083</v>
      </c>
      <c r="D225" s="1">
        <v>31393</v>
      </c>
      <c r="E225" t="s">
        <v>1084</v>
      </c>
      <c r="G225" s="1"/>
      <c r="H225" s="1"/>
      <c r="K225">
        <v>0</v>
      </c>
      <c r="AB225" t="s">
        <v>22</v>
      </c>
      <c r="AC225" t="s">
        <v>32</v>
      </c>
      <c r="AD225" t="s">
        <v>58</v>
      </c>
      <c r="AE225" t="s">
        <v>58</v>
      </c>
      <c r="AF225" t="s">
        <v>48</v>
      </c>
      <c r="AH225" t="s">
        <v>153</v>
      </c>
      <c r="AI225" t="s">
        <v>123</v>
      </c>
      <c r="AJ225" t="s">
        <v>1085</v>
      </c>
      <c r="AK225" t="s">
        <v>4</v>
      </c>
      <c r="AO225" t="s">
        <v>26</v>
      </c>
      <c r="AP225" t="s">
        <v>28</v>
      </c>
      <c r="AS225" t="s">
        <v>28</v>
      </c>
      <c r="AT225" t="s">
        <v>1086</v>
      </c>
      <c r="AU225">
        <v>3.4</v>
      </c>
      <c r="AV225">
        <v>2.9</v>
      </c>
      <c r="AW225">
        <v>3.2</v>
      </c>
      <c r="AX225">
        <v>3.21</v>
      </c>
      <c r="AY225">
        <v>2.95</v>
      </c>
      <c r="AZ225">
        <v>3.71</v>
      </c>
      <c r="BB225">
        <v>2</v>
      </c>
      <c r="BO225" t="s">
        <v>43</v>
      </c>
      <c r="BP225">
        <v>0</v>
      </c>
      <c r="BQ225">
        <v>0</v>
      </c>
      <c r="BR225">
        <v>0</v>
      </c>
      <c r="BS225">
        <v>0</v>
      </c>
      <c r="BT225" s="1"/>
      <c r="BV225" t="s">
        <v>123</v>
      </c>
      <c r="BW225" t="s">
        <v>102</v>
      </c>
    </row>
    <row r="226" spans="1:75">
      <c r="A226" t="s">
        <v>1087</v>
      </c>
      <c r="B226" t="s">
        <v>731</v>
      </c>
      <c r="C226" t="s">
        <v>1088</v>
      </c>
      <c r="D226" s="1">
        <v>32047</v>
      </c>
      <c r="E226" t="s">
        <v>1089</v>
      </c>
      <c r="G226" s="1"/>
      <c r="H226" s="1"/>
      <c r="K226">
        <v>0</v>
      </c>
      <c r="AB226" t="s">
        <v>22</v>
      </c>
      <c r="AC226" t="s">
        <v>32</v>
      </c>
      <c r="AD226" t="s">
        <v>58</v>
      </c>
      <c r="AE226" t="s">
        <v>58</v>
      </c>
      <c r="AF226" t="s">
        <v>48</v>
      </c>
      <c r="AH226" t="s">
        <v>1090</v>
      </c>
      <c r="AI226" t="s">
        <v>99</v>
      </c>
      <c r="AJ226" t="s">
        <v>1091</v>
      </c>
      <c r="AK226" t="s">
        <v>4</v>
      </c>
      <c r="AO226" t="s">
        <v>26</v>
      </c>
      <c r="AP226" t="s">
        <v>28</v>
      </c>
      <c r="AS226" t="s">
        <v>28</v>
      </c>
      <c r="AT226" t="s">
        <v>173</v>
      </c>
      <c r="BO226" t="s">
        <v>43</v>
      </c>
      <c r="BP226">
        <v>0</v>
      </c>
      <c r="BQ226">
        <v>0</v>
      </c>
      <c r="BR226">
        <v>0</v>
      </c>
      <c r="BS226">
        <v>0</v>
      </c>
      <c r="BT226" s="1"/>
      <c r="BV226" t="s">
        <v>102</v>
      </c>
      <c r="BW226" t="s">
        <v>102</v>
      </c>
    </row>
    <row r="227" spans="1:75">
      <c r="A227" t="s">
        <v>1092</v>
      </c>
      <c r="B227" t="s">
        <v>55</v>
      </c>
      <c r="C227" t="s">
        <v>1093</v>
      </c>
      <c r="D227" s="1">
        <v>31642</v>
      </c>
      <c r="E227" t="s">
        <v>563</v>
      </c>
      <c r="G227" s="1"/>
      <c r="H227" s="1"/>
      <c r="K227">
        <v>0</v>
      </c>
      <c r="AB227" t="s">
        <v>22</v>
      </c>
      <c r="AC227" t="s">
        <v>32</v>
      </c>
      <c r="AD227" t="s">
        <v>58</v>
      </c>
      <c r="AE227" t="s">
        <v>58</v>
      </c>
      <c r="AF227" t="s">
        <v>48</v>
      </c>
      <c r="AH227" t="s">
        <v>162</v>
      </c>
      <c r="AI227" t="s">
        <v>99</v>
      </c>
      <c r="AJ227" t="s">
        <v>1094</v>
      </c>
      <c r="AK227" t="s">
        <v>4</v>
      </c>
      <c r="AO227" t="s">
        <v>26</v>
      </c>
      <c r="AP227" t="s">
        <v>28</v>
      </c>
      <c r="AS227" t="s">
        <v>28</v>
      </c>
      <c r="AT227" t="s">
        <v>1095</v>
      </c>
      <c r="AU227">
        <v>3.4</v>
      </c>
      <c r="AV227">
        <v>3.35</v>
      </c>
      <c r="AW227">
        <v>3.3</v>
      </c>
      <c r="AX227">
        <v>3.68</v>
      </c>
      <c r="AY227">
        <v>3.25</v>
      </c>
      <c r="AZ227">
        <v>3.57</v>
      </c>
      <c r="BB227">
        <v>2</v>
      </c>
      <c r="BO227" t="s">
        <v>43</v>
      </c>
      <c r="BP227">
        <v>0</v>
      </c>
      <c r="BQ227">
        <v>0</v>
      </c>
      <c r="BR227">
        <v>0</v>
      </c>
      <c r="BS227">
        <v>0</v>
      </c>
      <c r="BT227" s="1"/>
      <c r="BV227" t="s">
        <v>123</v>
      </c>
      <c r="BW227" t="s">
        <v>1096</v>
      </c>
    </row>
    <row r="228" spans="1:75">
      <c r="A228" t="s">
        <v>1097</v>
      </c>
      <c r="B228" t="s">
        <v>1098</v>
      </c>
      <c r="C228" t="s">
        <v>1099</v>
      </c>
      <c r="D228" s="1">
        <v>30937</v>
      </c>
      <c r="E228" t="s">
        <v>1100</v>
      </c>
      <c r="G228" s="1"/>
      <c r="H228" s="1"/>
      <c r="K228">
        <v>0</v>
      </c>
      <c r="AB228" t="s">
        <v>22</v>
      </c>
      <c r="AC228" t="s">
        <v>32</v>
      </c>
      <c r="AD228" t="s">
        <v>58</v>
      </c>
      <c r="AE228" t="s">
        <v>58</v>
      </c>
      <c r="AF228" t="s">
        <v>48</v>
      </c>
      <c r="AH228" t="s">
        <v>1101</v>
      </c>
      <c r="AI228" t="s">
        <v>99</v>
      </c>
      <c r="AJ228" t="s">
        <v>1102</v>
      </c>
      <c r="AK228" t="s">
        <v>4</v>
      </c>
      <c r="AO228" t="s">
        <v>26</v>
      </c>
      <c r="AP228" t="s">
        <v>28</v>
      </c>
      <c r="AS228" t="s">
        <v>28</v>
      </c>
      <c r="AT228" t="s">
        <v>1103</v>
      </c>
      <c r="AU228">
        <v>2.95</v>
      </c>
      <c r="AV228">
        <v>3.1</v>
      </c>
      <c r="AW228">
        <v>2.8</v>
      </c>
      <c r="AX228">
        <v>3.47</v>
      </c>
      <c r="AY228">
        <v>3</v>
      </c>
      <c r="AZ228">
        <v>3.57</v>
      </c>
      <c r="BB228">
        <v>2</v>
      </c>
      <c r="BO228" t="s">
        <v>43</v>
      </c>
      <c r="BP228">
        <v>0</v>
      </c>
      <c r="BQ228">
        <v>0</v>
      </c>
      <c r="BR228">
        <v>0</v>
      </c>
      <c r="BS228">
        <v>0</v>
      </c>
      <c r="BT228" s="1"/>
      <c r="BV228" t="s">
        <v>102</v>
      </c>
      <c r="BW228" t="s">
        <v>102</v>
      </c>
    </row>
    <row r="229" spans="1:75">
      <c r="A229" t="s">
        <v>1104</v>
      </c>
      <c r="B229" t="s">
        <v>1105</v>
      </c>
      <c r="C229" t="s">
        <v>286</v>
      </c>
      <c r="D229" s="1">
        <v>32253</v>
      </c>
      <c r="E229" t="s">
        <v>1106</v>
      </c>
      <c r="G229" s="1"/>
      <c r="H229" s="1"/>
      <c r="K229">
        <v>0</v>
      </c>
      <c r="AB229" t="s">
        <v>22</v>
      </c>
      <c r="AC229" t="s">
        <v>32</v>
      </c>
      <c r="AD229" t="s">
        <v>58</v>
      </c>
      <c r="AE229" t="s">
        <v>58</v>
      </c>
      <c r="AF229" t="s">
        <v>25</v>
      </c>
      <c r="AH229" t="s">
        <v>1107</v>
      </c>
      <c r="AI229" t="s">
        <v>1108</v>
      </c>
      <c r="AJ229" t="s">
        <v>1109</v>
      </c>
      <c r="AK229" t="s">
        <v>131</v>
      </c>
      <c r="AO229" t="s">
        <v>26</v>
      </c>
      <c r="AP229" t="s">
        <v>28</v>
      </c>
      <c r="AS229" t="s">
        <v>28</v>
      </c>
      <c r="AT229" t="s">
        <v>1059</v>
      </c>
      <c r="AU229">
        <v>2.25</v>
      </c>
      <c r="AV229">
        <v>2.33</v>
      </c>
      <c r="AW229">
        <v>2</v>
      </c>
      <c r="AX229">
        <v>2.74</v>
      </c>
      <c r="BO229" t="s">
        <v>43</v>
      </c>
      <c r="BP229">
        <v>0</v>
      </c>
      <c r="BQ229">
        <v>0</v>
      </c>
      <c r="BR229">
        <v>0</v>
      </c>
      <c r="BS229">
        <v>0</v>
      </c>
      <c r="BT229" s="1"/>
      <c r="BV229" t="s">
        <v>148</v>
      </c>
      <c r="BW229" t="s">
        <v>1110</v>
      </c>
    </row>
    <row r="230" spans="1:75">
      <c r="A230" t="s">
        <v>1111</v>
      </c>
      <c r="B230" t="s">
        <v>1112</v>
      </c>
      <c r="C230" t="s">
        <v>1113</v>
      </c>
      <c r="D230" s="1">
        <v>32029</v>
      </c>
      <c r="E230" t="s">
        <v>1114</v>
      </c>
      <c r="G230" s="1"/>
      <c r="H230" s="1"/>
      <c r="K230">
        <v>0</v>
      </c>
      <c r="AB230" t="s">
        <v>22</v>
      </c>
      <c r="AC230" t="s">
        <v>32</v>
      </c>
      <c r="AD230" t="s">
        <v>58</v>
      </c>
      <c r="AE230" t="s">
        <v>58</v>
      </c>
      <c r="AF230" t="s">
        <v>25</v>
      </c>
      <c r="AH230" t="s">
        <v>1115</v>
      </c>
      <c r="AI230" t="s">
        <v>99</v>
      </c>
      <c r="AJ230" t="s">
        <v>1116</v>
      </c>
      <c r="AK230" t="s">
        <v>4</v>
      </c>
      <c r="AO230" t="s">
        <v>26</v>
      </c>
      <c r="AP230" t="s">
        <v>28</v>
      </c>
      <c r="AS230" t="s">
        <v>28</v>
      </c>
      <c r="AT230" t="s">
        <v>1117</v>
      </c>
      <c r="AU230">
        <v>3.25</v>
      </c>
      <c r="AV230">
        <v>3.29</v>
      </c>
      <c r="AW230">
        <v>3.1</v>
      </c>
      <c r="AX230">
        <v>3.32</v>
      </c>
      <c r="AY230">
        <v>3.18</v>
      </c>
      <c r="AZ230">
        <v>3.71</v>
      </c>
      <c r="BO230" t="s">
        <v>43</v>
      </c>
      <c r="BP230">
        <v>0</v>
      </c>
      <c r="BQ230">
        <v>0</v>
      </c>
      <c r="BR230">
        <v>0</v>
      </c>
      <c r="BS230">
        <v>0</v>
      </c>
      <c r="BT230" s="1"/>
      <c r="BV230" t="s">
        <v>118</v>
      </c>
      <c r="BW230" t="s">
        <v>148</v>
      </c>
    </row>
    <row r="231" spans="1:75">
      <c r="A231" t="s">
        <v>1118</v>
      </c>
      <c r="B231" t="s">
        <v>1119</v>
      </c>
      <c r="C231" t="s">
        <v>1120</v>
      </c>
      <c r="D231" s="1">
        <v>32533</v>
      </c>
      <c r="E231" t="s">
        <v>1121</v>
      </c>
      <c r="G231" s="1"/>
      <c r="H231" s="1"/>
      <c r="K231">
        <v>0</v>
      </c>
      <c r="AB231" t="s">
        <v>22</v>
      </c>
      <c r="AC231" t="s">
        <v>32</v>
      </c>
      <c r="AD231" t="s">
        <v>58</v>
      </c>
      <c r="AE231" t="s">
        <v>58</v>
      </c>
      <c r="AF231" t="s">
        <v>48</v>
      </c>
      <c r="AH231" t="s">
        <v>1122</v>
      </c>
      <c r="AI231" t="s">
        <v>1007</v>
      </c>
      <c r="AJ231" t="s">
        <v>1123</v>
      </c>
      <c r="AK231" t="s">
        <v>1124</v>
      </c>
      <c r="AO231" t="s">
        <v>26</v>
      </c>
      <c r="AP231" t="s">
        <v>28</v>
      </c>
      <c r="AS231" t="s">
        <v>28</v>
      </c>
      <c r="AT231" t="s">
        <v>1125</v>
      </c>
      <c r="AU231">
        <v>2.95</v>
      </c>
      <c r="AV231">
        <v>3.24</v>
      </c>
      <c r="AW231">
        <v>3.5</v>
      </c>
      <c r="AX231">
        <v>3.26</v>
      </c>
      <c r="AY231">
        <v>3.45</v>
      </c>
      <c r="AZ231">
        <v>3.71</v>
      </c>
      <c r="BA231">
        <v>3.61</v>
      </c>
      <c r="BB231">
        <v>2</v>
      </c>
      <c r="BO231" t="s">
        <v>43</v>
      </c>
      <c r="BP231">
        <v>0</v>
      </c>
      <c r="BQ231">
        <v>0</v>
      </c>
      <c r="BR231">
        <v>0</v>
      </c>
      <c r="BS231">
        <v>0</v>
      </c>
      <c r="BT231" s="1"/>
      <c r="BV231" t="s">
        <v>102</v>
      </c>
      <c r="BW231" t="s">
        <v>102</v>
      </c>
    </row>
    <row r="232" spans="1:75">
      <c r="A232" t="s">
        <v>1126</v>
      </c>
      <c r="B232" t="s">
        <v>1127</v>
      </c>
      <c r="C232" t="s">
        <v>1128</v>
      </c>
      <c r="D232" s="1">
        <v>32068</v>
      </c>
      <c r="E232" t="s">
        <v>1129</v>
      </c>
      <c r="G232" s="1"/>
      <c r="H232" s="1"/>
      <c r="K232">
        <v>0</v>
      </c>
      <c r="AB232" t="s">
        <v>22</v>
      </c>
      <c r="AC232" t="s">
        <v>32</v>
      </c>
      <c r="AD232" t="s">
        <v>58</v>
      </c>
      <c r="AE232" t="s">
        <v>58</v>
      </c>
      <c r="AF232" t="s">
        <v>48</v>
      </c>
      <c r="AH232" t="s">
        <v>1130</v>
      </c>
      <c r="AI232" t="s">
        <v>99</v>
      </c>
      <c r="AJ232" t="s">
        <v>1131</v>
      </c>
      <c r="AK232" t="s">
        <v>4</v>
      </c>
      <c r="AO232" t="s">
        <v>26</v>
      </c>
      <c r="AP232" t="s">
        <v>28</v>
      </c>
      <c r="AS232" t="s">
        <v>28</v>
      </c>
      <c r="AT232" t="s">
        <v>1132</v>
      </c>
      <c r="AU232">
        <v>2.6</v>
      </c>
      <c r="AV232">
        <v>3</v>
      </c>
      <c r="AW232">
        <v>2.9</v>
      </c>
      <c r="AX232">
        <v>3</v>
      </c>
      <c r="AY232">
        <v>3.1</v>
      </c>
      <c r="AZ232">
        <v>3.43</v>
      </c>
      <c r="BA232">
        <v>2.67</v>
      </c>
      <c r="BB232">
        <v>1.67</v>
      </c>
      <c r="BO232" t="s">
        <v>43</v>
      </c>
      <c r="BP232">
        <v>0</v>
      </c>
      <c r="BQ232">
        <v>0</v>
      </c>
      <c r="BR232">
        <v>0</v>
      </c>
      <c r="BS232">
        <v>0</v>
      </c>
      <c r="BT232" s="1"/>
      <c r="BV232" t="s">
        <v>102</v>
      </c>
      <c r="BW232" t="s">
        <v>102</v>
      </c>
    </row>
    <row r="233" spans="1:75">
      <c r="A233" t="s">
        <v>1133</v>
      </c>
      <c r="B233" t="s">
        <v>1134</v>
      </c>
      <c r="C233" t="s">
        <v>96</v>
      </c>
      <c r="D233" s="1">
        <v>31989</v>
      </c>
      <c r="E233" t="s">
        <v>1106</v>
      </c>
      <c r="G233" s="1"/>
      <c r="H233" s="1"/>
      <c r="K233">
        <v>0</v>
      </c>
      <c r="AB233" t="s">
        <v>22</v>
      </c>
      <c r="AC233" t="s">
        <v>32</v>
      </c>
      <c r="AD233" t="s">
        <v>58</v>
      </c>
      <c r="AE233" t="s">
        <v>58</v>
      </c>
      <c r="AF233" t="s">
        <v>25</v>
      </c>
      <c r="AH233" t="s">
        <v>1077</v>
      </c>
      <c r="AI233" t="s">
        <v>99</v>
      </c>
      <c r="AJ233" t="s">
        <v>1135</v>
      </c>
      <c r="AK233" t="s">
        <v>4</v>
      </c>
      <c r="AO233" t="s">
        <v>26</v>
      </c>
      <c r="AP233" t="s">
        <v>28</v>
      </c>
      <c r="AS233" t="s">
        <v>28</v>
      </c>
      <c r="AT233" t="s">
        <v>173</v>
      </c>
      <c r="AW233">
        <v>1.3</v>
      </c>
      <c r="BO233" t="s">
        <v>43</v>
      </c>
      <c r="BP233">
        <v>0</v>
      </c>
      <c r="BQ233">
        <v>0</v>
      </c>
      <c r="BR233">
        <v>0</v>
      </c>
      <c r="BS233">
        <v>0</v>
      </c>
      <c r="BT233" s="1"/>
      <c r="BV233" t="s">
        <v>125</v>
      </c>
      <c r="BW233" t="s">
        <v>716</v>
      </c>
    </row>
    <row r="234" spans="1:75">
      <c r="A234" t="s">
        <v>1136</v>
      </c>
      <c r="B234" t="s">
        <v>1137</v>
      </c>
      <c r="C234" t="s">
        <v>96</v>
      </c>
      <c r="D234" s="1">
        <v>32309</v>
      </c>
      <c r="E234" t="s">
        <v>1106</v>
      </c>
      <c r="G234" s="1"/>
      <c r="H234" s="1"/>
      <c r="K234">
        <v>0</v>
      </c>
      <c r="AB234" t="s">
        <v>22</v>
      </c>
      <c r="AC234" t="s">
        <v>32</v>
      </c>
      <c r="AD234" t="s">
        <v>58</v>
      </c>
      <c r="AE234" t="s">
        <v>58</v>
      </c>
      <c r="AF234" t="s">
        <v>25</v>
      </c>
      <c r="AH234" t="s">
        <v>1138</v>
      </c>
      <c r="AI234" t="s">
        <v>1139</v>
      </c>
      <c r="AJ234" t="s">
        <v>702</v>
      </c>
      <c r="AK234" t="s">
        <v>1140</v>
      </c>
      <c r="AO234" t="s">
        <v>26</v>
      </c>
      <c r="AP234" t="s">
        <v>28</v>
      </c>
      <c r="AS234" t="s">
        <v>28</v>
      </c>
      <c r="AT234" t="s">
        <v>1141</v>
      </c>
      <c r="AU234">
        <v>2.0499999999999998</v>
      </c>
      <c r="AV234">
        <v>1.9</v>
      </c>
      <c r="AW234">
        <v>1.7</v>
      </c>
      <c r="AX234">
        <v>2.58</v>
      </c>
      <c r="AY234">
        <v>0.3</v>
      </c>
      <c r="AZ234">
        <v>0.67</v>
      </c>
      <c r="BO234" t="s">
        <v>43</v>
      </c>
      <c r="BP234">
        <v>0</v>
      </c>
      <c r="BQ234">
        <v>0</v>
      </c>
      <c r="BR234">
        <v>0</v>
      </c>
      <c r="BS234">
        <v>0</v>
      </c>
      <c r="BT234" s="1"/>
      <c r="BV234" t="s">
        <v>1142</v>
      </c>
      <c r="BW234" t="s">
        <v>102</v>
      </c>
    </row>
    <row r="235" spans="1:75">
      <c r="A235" t="s">
        <v>1143</v>
      </c>
      <c r="B235" t="s">
        <v>267</v>
      </c>
      <c r="C235" t="s">
        <v>238</v>
      </c>
      <c r="D235" s="1">
        <v>32142</v>
      </c>
      <c r="E235" t="s">
        <v>238</v>
      </c>
      <c r="G235" s="1"/>
      <c r="H235" s="1"/>
      <c r="K235">
        <v>0</v>
      </c>
      <c r="AB235" t="s">
        <v>22</v>
      </c>
      <c r="AC235" t="s">
        <v>32</v>
      </c>
      <c r="AD235" t="s">
        <v>58</v>
      </c>
      <c r="AE235" t="s">
        <v>58</v>
      </c>
      <c r="AF235" t="s">
        <v>48</v>
      </c>
      <c r="AH235" t="s">
        <v>1144</v>
      </c>
      <c r="AI235" t="s">
        <v>145</v>
      </c>
      <c r="AJ235" t="s">
        <v>1145</v>
      </c>
      <c r="AK235" t="s">
        <v>4</v>
      </c>
      <c r="AO235" t="s">
        <v>26</v>
      </c>
      <c r="AP235" t="s">
        <v>28</v>
      </c>
      <c r="AS235" t="s">
        <v>28</v>
      </c>
      <c r="AT235" t="s">
        <v>1146</v>
      </c>
      <c r="AU235">
        <v>2.9</v>
      </c>
      <c r="AV235">
        <v>2.71</v>
      </c>
      <c r="AX235">
        <v>3.11</v>
      </c>
      <c r="AY235">
        <v>3.1</v>
      </c>
      <c r="AZ235">
        <v>3.13</v>
      </c>
      <c r="BB235">
        <v>2</v>
      </c>
      <c r="BO235" t="s">
        <v>43</v>
      </c>
      <c r="BP235">
        <v>0</v>
      </c>
      <c r="BQ235">
        <v>0</v>
      </c>
      <c r="BR235">
        <v>0</v>
      </c>
      <c r="BS235">
        <v>0</v>
      </c>
      <c r="BT235" s="1"/>
      <c r="BV235" t="s">
        <v>123</v>
      </c>
      <c r="BW235" t="s">
        <v>123</v>
      </c>
    </row>
    <row r="236" spans="1:75">
      <c r="A236" t="s">
        <v>1147</v>
      </c>
      <c r="B236" t="s">
        <v>1148</v>
      </c>
      <c r="C236" t="s">
        <v>176</v>
      </c>
      <c r="D236" s="1">
        <v>31284</v>
      </c>
      <c r="E236" t="s">
        <v>1149</v>
      </c>
      <c r="G236" s="1"/>
      <c r="H236" s="1"/>
      <c r="K236">
        <v>0</v>
      </c>
      <c r="AB236" t="s">
        <v>22</v>
      </c>
      <c r="AC236" t="s">
        <v>32</v>
      </c>
      <c r="AD236" t="s">
        <v>58</v>
      </c>
      <c r="AE236" t="s">
        <v>58</v>
      </c>
      <c r="AF236" t="s">
        <v>25</v>
      </c>
      <c r="AH236" t="s">
        <v>1150</v>
      </c>
      <c r="AI236" t="s">
        <v>145</v>
      </c>
      <c r="AJ236" t="s">
        <v>1151</v>
      </c>
      <c r="AK236" t="s">
        <v>145</v>
      </c>
      <c r="AO236" t="s">
        <v>26</v>
      </c>
      <c r="AP236" t="s">
        <v>28</v>
      </c>
      <c r="AS236" t="s">
        <v>28</v>
      </c>
      <c r="AT236" t="s">
        <v>1152</v>
      </c>
      <c r="AU236">
        <v>3.25</v>
      </c>
      <c r="AV236">
        <v>3.48</v>
      </c>
      <c r="BO236" t="s">
        <v>43</v>
      </c>
      <c r="BP236">
        <v>0</v>
      </c>
      <c r="BQ236">
        <v>0</v>
      </c>
      <c r="BR236">
        <v>0</v>
      </c>
      <c r="BS236">
        <v>0</v>
      </c>
      <c r="BT236" s="1"/>
      <c r="BV236" t="s">
        <v>118</v>
      </c>
      <c r="BW236" t="s">
        <v>148</v>
      </c>
    </row>
    <row r="237" spans="1:75">
      <c r="A237" t="s">
        <v>1153</v>
      </c>
      <c r="B237" t="s">
        <v>1154</v>
      </c>
      <c r="C237" t="s">
        <v>224</v>
      </c>
      <c r="D237" s="1">
        <v>32488</v>
      </c>
      <c r="E237" t="s">
        <v>224</v>
      </c>
      <c r="G237" s="1"/>
      <c r="H237" s="1"/>
      <c r="K237">
        <v>0</v>
      </c>
      <c r="AB237" t="s">
        <v>22</v>
      </c>
      <c r="AC237" t="s">
        <v>32</v>
      </c>
      <c r="AD237" t="s">
        <v>58</v>
      </c>
      <c r="AE237" t="s">
        <v>58</v>
      </c>
      <c r="AF237" t="s">
        <v>48</v>
      </c>
      <c r="AH237" t="s">
        <v>203</v>
      </c>
      <c r="AI237" t="s">
        <v>123</v>
      </c>
      <c r="AJ237" t="s">
        <v>1155</v>
      </c>
      <c r="AK237" t="s">
        <v>123</v>
      </c>
      <c r="AO237" t="s">
        <v>26</v>
      </c>
      <c r="AP237" t="s">
        <v>28</v>
      </c>
      <c r="AS237" t="s">
        <v>28</v>
      </c>
      <c r="AT237" t="s">
        <v>1156</v>
      </c>
      <c r="AU237">
        <v>3.4</v>
      </c>
      <c r="AV237">
        <v>3.35</v>
      </c>
      <c r="AW237">
        <v>3.7</v>
      </c>
      <c r="AX237">
        <v>3.79</v>
      </c>
      <c r="AY237">
        <v>3.7</v>
      </c>
      <c r="AZ237">
        <v>3.71</v>
      </c>
      <c r="BB237">
        <v>2</v>
      </c>
      <c r="BO237" t="s">
        <v>43</v>
      </c>
      <c r="BP237">
        <v>0</v>
      </c>
      <c r="BQ237">
        <v>0</v>
      </c>
      <c r="BR237">
        <v>0</v>
      </c>
      <c r="BS237">
        <v>0</v>
      </c>
      <c r="BT237" s="1"/>
      <c r="BV237" t="s">
        <v>148</v>
      </c>
      <c r="BW237" t="s">
        <v>1157</v>
      </c>
    </row>
    <row r="238" spans="1:75">
      <c r="A238" t="s">
        <v>1158</v>
      </c>
      <c r="B238" t="s">
        <v>1159</v>
      </c>
      <c r="C238" t="s">
        <v>1160</v>
      </c>
      <c r="D238" s="1"/>
      <c r="E238" t="s">
        <v>1161</v>
      </c>
      <c r="G238" s="1"/>
      <c r="H238" s="1"/>
      <c r="K238">
        <v>0</v>
      </c>
      <c r="AB238" t="s">
        <v>22</v>
      </c>
      <c r="AC238" t="s">
        <v>32</v>
      </c>
      <c r="AD238" t="s">
        <v>58</v>
      </c>
      <c r="AE238" t="s">
        <v>58</v>
      </c>
      <c r="AF238" t="s">
        <v>48</v>
      </c>
      <c r="AH238" t="s">
        <v>1162</v>
      </c>
      <c r="AI238" t="s">
        <v>99</v>
      </c>
      <c r="AJ238" t="s">
        <v>1163</v>
      </c>
      <c r="AK238" t="s">
        <v>4</v>
      </c>
      <c r="AO238" t="s">
        <v>26</v>
      </c>
      <c r="AP238" t="s">
        <v>28</v>
      </c>
      <c r="AS238" t="s">
        <v>28</v>
      </c>
      <c r="AT238" t="s">
        <v>1164</v>
      </c>
      <c r="AU238">
        <v>3.65</v>
      </c>
      <c r="AV238">
        <v>3.81</v>
      </c>
      <c r="AW238">
        <v>3.7</v>
      </c>
      <c r="AX238">
        <v>2.74</v>
      </c>
      <c r="AY238">
        <v>2.6</v>
      </c>
      <c r="AZ238">
        <v>3</v>
      </c>
      <c r="BO238" t="s">
        <v>43</v>
      </c>
      <c r="BP238">
        <v>0</v>
      </c>
      <c r="BQ238">
        <v>0</v>
      </c>
      <c r="BR238">
        <v>0</v>
      </c>
      <c r="BS238">
        <v>0</v>
      </c>
      <c r="BT238" s="1"/>
      <c r="BV238" t="s">
        <v>1074</v>
      </c>
      <c r="BW238" t="s">
        <v>118</v>
      </c>
    </row>
    <row r="239" spans="1:75">
      <c r="A239" t="s">
        <v>1165</v>
      </c>
      <c r="B239" t="s">
        <v>1166</v>
      </c>
      <c r="C239" t="s">
        <v>1167</v>
      </c>
      <c r="D239" s="1">
        <v>31597</v>
      </c>
      <c r="E239" t="s">
        <v>1025</v>
      </c>
      <c r="G239" s="1"/>
      <c r="H239" s="1"/>
      <c r="K239">
        <v>0</v>
      </c>
      <c r="AB239" t="s">
        <v>22</v>
      </c>
      <c r="AC239" t="s">
        <v>32</v>
      </c>
      <c r="AD239" t="s">
        <v>58</v>
      </c>
      <c r="AE239" t="s">
        <v>58</v>
      </c>
      <c r="AF239" t="s">
        <v>48</v>
      </c>
      <c r="AH239" t="s">
        <v>422</v>
      </c>
      <c r="AI239" t="s">
        <v>99</v>
      </c>
      <c r="AJ239" t="s">
        <v>1168</v>
      </c>
      <c r="AK239" t="s">
        <v>4</v>
      </c>
      <c r="AO239" t="s">
        <v>26</v>
      </c>
      <c r="AP239" t="s">
        <v>28</v>
      </c>
      <c r="AS239" t="s">
        <v>28</v>
      </c>
      <c r="AT239" t="s">
        <v>1169</v>
      </c>
      <c r="AU239">
        <v>3.35</v>
      </c>
      <c r="AV239">
        <v>3.48</v>
      </c>
      <c r="AW239">
        <v>3.4</v>
      </c>
      <c r="AX239">
        <v>3.32</v>
      </c>
      <c r="AY239">
        <v>2.6</v>
      </c>
      <c r="AZ239">
        <v>3</v>
      </c>
      <c r="BB239">
        <v>2</v>
      </c>
      <c r="BO239" t="s">
        <v>43</v>
      </c>
      <c r="BP239">
        <v>0</v>
      </c>
      <c r="BQ239">
        <v>0</v>
      </c>
      <c r="BR239">
        <v>0</v>
      </c>
      <c r="BS239">
        <v>0</v>
      </c>
      <c r="BT239" s="1"/>
      <c r="BV239" t="s">
        <v>102</v>
      </c>
      <c r="BW239" t="s">
        <v>102</v>
      </c>
    </row>
    <row r="240" spans="1:75">
      <c r="A240" t="s">
        <v>1170</v>
      </c>
      <c r="B240" t="s">
        <v>1171</v>
      </c>
      <c r="C240" t="s">
        <v>1172</v>
      </c>
      <c r="D240" s="1">
        <v>32110</v>
      </c>
      <c r="E240" t="s">
        <v>1173</v>
      </c>
      <c r="G240" s="1"/>
      <c r="H240" s="1"/>
      <c r="K240">
        <v>0</v>
      </c>
      <c r="AB240" t="s">
        <v>22</v>
      </c>
      <c r="AC240" t="s">
        <v>32</v>
      </c>
      <c r="AD240" t="s">
        <v>58</v>
      </c>
      <c r="AE240" t="s">
        <v>58</v>
      </c>
      <c r="AF240" t="s">
        <v>25</v>
      </c>
      <c r="AH240" t="s">
        <v>1174</v>
      </c>
      <c r="AI240" t="s">
        <v>145</v>
      </c>
      <c r="AJ240" t="s">
        <v>1175</v>
      </c>
      <c r="AK240" t="s">
        <v>4</v>
      </c>
      <c r="AO240" t="s">
        <v>26</v>
      </c>
      <c r="AP240" t="s">
        <v>28</v>
      </c>
      <c r="AS240" t="s">
        <v>28</v>
      </c>
      <c r="AT240" t="s">
        <v>1176</v>
      </c>
      <c r="BO240" t="s">
        <v>43</v>
      </c>
      <c r="BP240">
        <v>0</v>
      </c>
      <c r="BQ240">
        <v>0</v>
      </c>
      <c r="BR240">
        <v>0</v>
      </c>
      <c r="BS240">
        <v>0</v>
      </c>
      <c r="BT240" s="1"/>
      <c r="BV240" t="s">
        <v>102</v>
      </c>
      <c r="BW240" t="s">
        <v>148</v>
      </c>
    </row>
    <row r="241" spans="1:75">
      <c r="A241" t="s">
        <v>1177</v>
      </c>
      <c r="B241" t="s">
        <v>1178</v>
      </c>
      <c r="C241" t="s">
        <v>190</v>
      </c>
      <c r="D241" s="1">
        <v>32078</v>
      </c>
      <c r="E241" t="s">
        <v>123</v>
      </c>
      <c r="G241" s="1"/>
      <c r="H241" s="1"/>
      <c r="K241">
        <v>0</v>
      </c>
      <c r="AB241" t="s">
        <v>22</v>
      </c>
      <c r="AC241" t="s">
        <v>32</v>
      </c>
      <c r="AD241" t="s">
        <v>58</v>
      </c>
      <c r="AE241" t="s">
        <v>58</v>
      </c>
      <c r="AF241" t="s">
        <v>48</v>
      </c>
      <c r="AH241" t="s">
        <v>1179</v>
      </c>
      <c r="AI241" t="s">
        <v>99</v>
      </c>
      <c r="AJ241" t="s">
        <v>1180</v>
      </c>
      <c r="AK241" t="s">
        <v>4</v>
      </c>
      <c r="AO241" t="s">
        <v>26</v>
      </c>
      <c r="AP241" t="s">
        <v>28</v>
      </c>
      <c r="AS241" t="s">
        <v>28</v>
      </c>
      <c r="AT241" t="s">
        <v>194</v>
      </c>
      <c r="AU241">
        <v>3.3</v>
      </c>
      <c r="AV241">
        <v>3.26</v>
      </c>
      <c r="AW241">
        <v>3.1</v>
      </c>
      <c r="AX241">
        <v>3.37</v>
      </c>
      <c r="AY241">
        <v>3.3</v>
      </c>
      <c r="AZ241">
        <v>3.71</v>
      </c>
      <c r="BB241">
        <v>2</v>
      </c>
      <c r="BO241" t="s">
        <v>43</v>
      </c>
      <c r="BP241">
        <v>0</v>
      </c>
      <c r="BQ241">
        <v>0</v>
      </c>
      <c r="BR241">
        <v>0</v>
      </c>
      <c r="BS241">
        <v>0</v>
      </c>
      <c r="BT241" s="1"/>
      <c r="BV241" t="s">
        <v>102</v>
      </c>
      <c r="BW241" t="s">
        <v>102</v>
      </c>
    </row>
    <row r="242" spans="1:75">
      <c r="A242" t="s">
        <v>1181</v>
      </c>
      <c r="B242" t="s">
        <v>695</v>
      </c>
      <c r="C242" t="s">
        <v>1182</v>
      </c>
      <c r="D242" s="1">
        <v>32267</v>
      </c>
      <c r="E242" t="s">
        <v>275</v>
      </c>
      <c r="G242" s="1"/>
      <c r="H242" s="1"/>
      <c r="K242">
        <v>0</v>
      </c>
      <c r="AB242" t="s">
        <v>22</v>
      </c>
      <c r="AC242" t="s">
        <v>32</v>
      </c>
      <c r="AD242" t="s">
        <v>58</v>
      </c>
      <c r="AE242" t="s">
        <v>58</v>
      </c>
      <c r="AF242" t="s">
        <v>25</v>
      </c>
      <c r="AH242" t="s">
        <v>1183</v>
      </c>
      <c r="AI242" t="s">
        <v>99</v>
      </c>
      <c r="AJ242" t="s">
        <v>1184</v>
      </c>
      <c r="AK242" t="s">
        <v>4</v>
      </c>
      <c r="AO242" t="s">
        <v>26</v>
      </c>
      <c r="AP242" t="s">
        <v>28</v>
      </c>
      <c r="AS242" t="s">
        <v>28</v>
      </c>
      <c r="AT242" t="s">
        <v>1185</v>
      </c>
      <c r="AU242">
        <v>3.1</v>
      </c>
      <c r="AV242">
        <v>2.91</v>
      </c>
      <c r="AW242">
        <v>3</v>
      </c>
      <c r="AX242">
        <v>3.37</v>
      </c>
      <c r="AY242">
        <v>3.3</v>
      </c>
      <c r="AZ242">
        <v>3.43</v>
      </c>
      <c r="BA242">
        <v>3.5</v>
      </c>
      <c r="BB242">
        <v>1.83</v>
      </c>
      <c r="BO242" t="s">
        <v>43</v>
      </c>
      <c r="BP242">
        <v>0</v>
      </c>
      <c r="BQ242">
        <v>0</v>
      </c>
      <c r="BR242">
        <v>0</v>
      </c>
      <c r="BS242">
        <v>0</v>
      </c>
      <c r="BT242" s="1"/>
      <c r="BV242" t="s">
        <v>123</v>
      </c>
      <c r="BW242" t="s">
        <v>123</v>
      </c>
    </row>
    <row r="243" spans="1:75">
      <c r="A243" t="s">
        <v>1186</v>
      </c>
      <c r="B243" t="s">
        <v>1187</v>
      </c>
      <c r="C243" t="s">
        <v>1188</v>
      </c>
      <c r="D243" s="1">
        <v>30932</v>
      </c>
      <c r="E243" t="s">
        <v>1189</v>
      </c>
      <c r="G243" s="1"/>
      <c r="H243" s="1"/>
      <c r="K243">
        <v>0</v>
      </c>
      <c r="AB243" t="s">
        <v>22</v>
      </c>
      <c r="AC243" t="s">
        <v>32</v>
      </c>
      <c r="AD243" t="s">
        <v>58</v>
      </c>
      <c r="AE243" t="s">
        <v>58</v>
      </c>
      <c r="AF243" t="s">
        <v>48</v>
      </c>
      <c r="AH243" t="s">
        <v>1190</v>
      </c>
      <c r="AI243" t="s">
        <v>145</v>
      </c>
      <c r="AJ243" t="s">
        <v>1191</v>
      </c>
      <c r="AK243" t="s">
        <v>4</v>
      </c>
      <c r="AO243" t="s">
        <v>26</v>
      </c>
      <c r="AP243" t="s">
        <v>28</v>
      </c>
      <c r="AS243" t="s">
        <v>28</v>
      </c>
      <c r="AT243" t="s">
        <v>1192</v>
      </c>
      <c r="AU243">
        <v>2.9</v>
      </c>
      <c r="AV243">
        <v>3.09</v>
      </c>
      <c r="AW243">
        <v>2.8</v>
      </c>
      <c r="AX243">
        <v>3.58</v>
      </c>
      <c r="AY243">
        <v>3.1</v>
      </c>
      <c r="AZ243">
        <v>3.43</v>
      </c>
      <c r="BO243" t="s">
        <v>43</v>
      </c>
      <c r="BP243">
        <v>0</v>
      </c>
      <c r="BQ243">
        <v>0</v>
      </c>
      <c r="BR243">
        <v>0</v>
      </c>
      <c r="BS243">
        <v>0</v>
      </c>
      <c r="BT243" s="1"/>
      <c r="BV243" t="s">
        <v>148</v>
      </c>
      <c r="BW243" t="s">
        <v>148</v>
      </c>
    </row>
    <row r="244" spans="1:75">
      <c r="A244" t="s">
        <v>1193</v>
      </c>
      <c r="B244" t="s">
        <v>1194</v>
      </c>
      <c r="C244" t="s">
        <v>380</v>
      </c>
      <c r="D244" s="1">
        <v>31709</v>
      </c>
      <c r="E244" t="s">
        <v>1195</v>
      </c>
      <c r="G244" s="1"/>
      <c r="H244" s="1"/>
      <c r="K244">
        <v>0</v>
      </c>
      <c r="AB244" t="s">
        <v>22</v>
      </c>
      <c r="AC244" t="s">
        <v>32</v>
      </c>
      <c r="AD244" t="s">
        <v>58</v>
      </c>
      <c r="AE244" t="s">
        <v>58</v>
      </c>
      <c r="AF244" t="s">
        <v>48</v>
      </c>
      <c r="AH244" t="s">
        <v>1196</v>
      </c>
      <c r="AI244" t="s">
        <v>145</v>
      </c>
      <c r="AJ244" t="s">
        <v>702</v>
      </c>
      <c r="AK244" t="s">
        <v>4</v>
      </c>
      <c r="AO244" t="s">
        <v>26</v>
      </c>
      <c r="AP244" t="s">
        <v>28</v>
      </c>
      <c r="AS244" t="s">
        <v>28</v>
      </c>
      <c r="AT244" t="s">
        <v>1197</v>
      </c>
      <c r="AU244">
        <v>3.25</v>
      </c>
      <c r="AV244">
        <v>3.29</v>
      </c>
      <c r="AW244">
        <v>3.2</v>
      </c>
      <c r="AX244">
        <v>3.47</v>
      </c>
      <c r="AY244">
        <v>3.45</v>
      </c>
      <c r="AZ244">
        <v>3.57</v>
      </c>
      <c r="BB244">
        <v>2</v>
      </c>
      <c r="BO244" t="s">
        <v>43</v>
      </c>
      <c r="BP244">
        <v>0</v>
      </c>
      <c r="BQ244">
        <v>0</v>
      </c>
      <c r="BR244">
        <v>0</v>
      </c>
      <c r="BS244">
        <v>0</v>
      </c>
      <c r="BT244" s="1"/>
      <c r="BV244" t="s">
        <v>165</v>
      </c>
      <c r="BW244" t="s">
        <v>148</v>
      </c>
    </row>
    <row r="245" spans="1:75">
      <c r="A245" t="s">
        <v>1198</v>
      </c>
      <c r="B245" t="s">
        <v>1199</v>
      </c>
      <c r="C245" t="s">
        <v>176</v>
      </c>
      <c r="D245" s="1">
        <v>32048</v>
      </c>
      <c r="E245" t="s">
        <v>1200</v>
      </c>
      <c r="G245" s="1"/>
      <c r="H245" s="1"/>
      <c r="K245">
        <v>0</v>
      </c>
      <c r="AB245" t="s">
        <v>22</v>
      </c>
      <c r="AC245" t="s">
        <v>32</v>
      </c>
      <c r="AD245" t="s">
        <v>58</v>
      </c>
      <c r="AE245" t="s">
        <v>58</v>
      </c>
      <c r="AF245" t="s">
        <v>25</v>
      </c>
      <c r="AH245" t="s">
        <v>1201</v>
      </c>
      <c r="AI245" t="s">
        <v>123</v>
      </c>
      <c r="AJ245" t="s">
        <v>1202</v>
      </c>
      <c r="AK245" t="s">
        <v>4</v>
      </c>
      <c r="AO245" t="s">
        <v>26</v>
      </c>
      <c r="AP245" t="s">
        <v>28</v>
      </c>
      <c r="AS245" t="s">
        <v>28</v>
      </c>
      <c r="AT245" t="s">
        <v>1203</v>
      </c>
      <c r="BO245" t="s">
        <v>43</v>
      </c>
      <c r="BP245">
        <v>0</v>
      </c>
      <c r="BQ245">
        <v>0</v>
      </c>
      <c r="BR245">
        <v>0</v>
      </c>
      <c r="BS245">
        <v>0</v>
      </c>
      <c r="BT245" s="1"/>
      <c r="BV245" t="s">
        <v>102</v>
      </c>
      <c r="BW245" t="s">
        <v>102</v>
      </c>
    </row>
    <row r="246" spans="1:75">
      <c r="A246" t="s">
        <v>1204</v>
      </c>
      <c r="B246" t="s">
        <v>1205</v>
      </c>
      <c r="C246" t="s">
        <v>1206</v>
      </c>
      <c r="D246" s="1">
        <v>31932</v>
      </c>
      <c r="E246" t="s">
        <v>1206</v>
      </c>
      <c r="G246" s="1"/>
      <c r="H246" s="1"/>
      <c r="K246">
        <v>0</v>
      </c>
      <c r="AB246" t="s">
        <v>22</v>
      </c>
      <c r="AC246" t="s">
        <v>32</v>
      </c>
      <c r="AD246" t="s">
        <v>58</v>
      </c>
      <c r="AE246" t="s">
        <v>58</v>
      </c>
      <c r="AF246" t="s">
        <v>48</v>
      </c>
      <c r="AH246" t="s">
        <v>1207</v>
      </c>
      <c r="AI246" t="s">
        <v>392</v>
      </c>
      <c r="AJ246" t="s">
        <v>1208</v>
      </c>
      <c r="AK246" t="s">
        <v>1209</v>
      </c>
      <c r="AO246" t="s">
        <v>26</v>
      </c>
      <c r="AP246" t="s">
        <v>28</v>
      </c>
      <c r="AS246" t="s">
        <v>28</v>
      </c>
      <c r="AT246" t="s">
        <v>1210</v>
      </c>
      <c r="AU246">
        <v>2.95</v>
      </c>
      <c r="AV246">
        <v>3.78</v>
      </c>
      <c r="AW246">
        <v>3.4</v>
      </c>
      <c r="AY246">
        <v>3.2</v>
      </c>
      <c r="AZ246">
        <v>3.63</v>
      </c>
      <c r="BB246">
        <v>1.83</v>
      </c>
      <c r="BO246" t="s">
        <v>43</v>
      </c>
      <c r="BP246">
        <v>0</v>
      </c>
      <c r="BQ246">
        <v>0</v>
      </c>
      <c r="BR246">
        <v>0</v>
      </c>
      <c r="BS246">
        <v>0</v>
      </c>
      <c r="BT246" s="1"/>
      <c r="BV246" t="s">
        <v>118</v>
      </c>
      <c r="BW246" t="s">
        <v>148</v>
      </c>
    </row>
    <row r="247" spans="1:75">
      <c r="A247" t="s">
        <v>1211</v>
      </c>
      <c r="B247" t="s">
        <v>1212</v>
      </c>
      <c r="C247" t="s">
        <v>176</v>
      </c>
      <c r="D247" s="1">
        <v>32414</v>
      </c>
      <c r="E247" t="s">
        <v>1213</v>
      </c>
      <c r="G247" s="1"/>
      <c r="H247" s="1"/>
      <c r="K247">
        <v>0</v>
      </c>
      <c r="AB247" t="s">
        <v>22</v>
      </c>
      <c r="AC247" t="s">
        <v>32</v>
      </c>
      <c r="AD247" t="s">
        <v>58</v>
      </c>
      <c r="AE247" t="s">
        <v>58</v>
      </c>
      <c r="AF247" t="s">
        <v>48</v>
      </c>
      <c r="AH247" t="s">
        <v>1214</v>
      </c>
      <c r="AI247" t="s">
        <v>99</v>
      </c>
      <c r="AJ247" t="s">
        <v>1215</v>
      </c>
      <c r="AK247" t="s">
        <v>4</v>
      </c>
      <c r="AO247" t="s">
        <v>26</v>
      </c>
      <c r="AP247" t="s">
        <v>28</v>
      </c>
      <c r="AS247" t="s">
        <v>28</v>
      </c>
      <c r="AT247" t="s">
        <v>1216</v>
      </c>
      <c r="AU247">
        <v>2.9</v>
      </c>
      <c r="AV247">
        <v>3.57</v>
      </c>
      <c r="AW247">
        <v>3.2</v>
      </c>
      <c r="AX247">
        <v>2.0499999999999998</v>
      </c>
      <c r="AY247">
        <v>3.15</v>
      </c>
      <c r="AZ247">
        <v>3.63</v>
      </c>
      <c r="BB247">
        <v>2</v>
      </c>
      <c r="BO247" t="s">
        <v>43</v>
      </c>
      <c r="BP247">
        <v>0</v>
      </c>
      <c r="BQ247">
        <v>0</v>
      </c>
      <c r="BR247">
        <v>0</v>
      </c>
      <c r="BS247">
        <v>0</v>
      </c>
      <c r="BT247" s="1"/>
      <c r="BV247" t="s">
        <v>148</v>
      </c>
      <c r="BW247" t="s">
        <v>102</v>
      </c>
    </row>
    <row r="248" spans="1:75">
      <c r="A248" t="s">
        <v>1217</v>
      </c>
      <c r="B248" t="s">
        <v>1218</v>
      </c>
      <c r="C248" t="s">
        <v>436</v>
      </c>
      <c r="D248" s="1">
        <v>32181</v>
      </c>
      <c r="E248" t="s">
        <v>1219</v>
      </c>
      <c r="G248" s="1"/>
      <c r="H248" s="1"/>
      <c r="K248">
        <v>0</v>
      </c>
      <c r="AA248" t="s">
        <v>1220</v>
      </c>
      <c r="AB248" t="s">
        <v>22</v>
      </c>
      <c r="AC248" t="s">
        <v>32</v>
      </c>
      <c r="AD248" t="s">
        <v>58</v>
      </c>
      <c r="AE248" t="s">
        <v>58</v>
      </c>
      <c r="AF248" t="s">
        <v>48</v>
      </c>
      <c r="AH248" t="s">
        <v>1221</v>
      </c>
      <c r="AI248" t="s">
        <v>1222</v>
      </c>
      <c r="AJ248" t="s">
        <v>1223</v>
      </c>
      <c r="AK248" t="s">
        <v>131</v>
      </c>
      <c r="AN248" t="s">
        <v>1224</v>
      </c>
      <c r="AO248" t="s">
        <v>26</v>
      </c>
      <c r="AP248" t="s">
        <v>28</v>
      </c>
      <c r="AS248" t="s">
        <v>28</v>
      </c>
      <c r="AT248" t="s">
        <v>1225</v>
      </c>
      <c r="AU248">
        <v>3.7</v>
      </c>
      <c r="AV248">
        <v>3.78</v>
      </c>
      <c r="AW248">
        <v>3.7</v>
      </c>
      <c r="AX248">
        <v>3.26</v>
      </c>
      <c r="AY248">
        <v>4</v>
      </c>
      <c r="AZ248">
        <v>3.86</v>
      </c>
      <c r="BA248">
        <v>3.61</v>
      </c>
      <c r="BB248">
        <v>2</v>
      </c>
      <c r="BO248" t="s">
        <v>43</v>
      </c>
      <c r="BP248">
        <v>0</v>
      </c>
      <c r="BQ248">
        <v>0</v>
      </c>
      <c r="BR248">
        <v>0</v>
      </c>
      <c r="BS248">
        <v>0</v>
      </c>
      <c r="BT248" s="1"/>
      <c r="BV248" t="s">
        <v>118</v>
      </c>
      <c r="BW248" t="s">
        <v>1074</v>
      </c>
    </row>
    <row r="249" spans="1:75">
      <c r="A249" t="s">
        <v>1226</v>
      </c>
      <c r="B249" t="s">
        <v>1227</v>
      </c>
      <c r="C249" t="s">
        <v>1228</v>
      </c>
      <c r="D249" s="1">
        <v>32469</v>
      </c>
      <c r="E249" t="s">
        <v>1229</v>
      </c>
      <c r="G249" s="1"/>
      <c r="H249" s="1"/>
      <c r="K249">
        <v>0</v>
      </c>
      <c r="AB249" t="s">
        <v>22</v>
      </c>
      <c r="AC249" t="s">
        <v>32</v>
      </c>
      <c r="AD249" t="s">
        <v>58</v>
      </c>
      <c r="AE249" t="s">
        <v>58</v>
      </c>
      <c r="AF249" t="s">
        <v>25</v>
      </c>
      <c r="AH249" t="s">
        <v>1230</v>
      </c>
      <c r="AI249" t="s">
        <v>217</v>
      </c>
      <c r="AJ249" t="s">
        <v>1231</v>
      </c>
      <c r="AK249" t="s">
        <v>131</v>
      </c>
      <c r="AO249" t="s">
        <v>26</v>
      </c>
      <c r="AP249" t="s">
        <v>28</v>
      </c>
      <c r="AS249" t="s">
        <v>28</v>
      </c>
      <c r="AT249" t="s">
        <v>1232</v>
      </c>
      <c r="AU249">
        <v>3</v>
      </c>
      <c r="AV249">
        <v>3.43</v>
      </c>
      <c r="AW249">
        <v>3.3</v>
      </c>
      <c r="AX249">
        <v>1.37</v>
      </c>
      <c r="AY249">
        <v>2.6</v>
      </c>
      <c r="AZ249">
        <v>3</v>
      </c>
      <c r="BO249" t="s">
        <v>43</v>
      </c>
      <c r="BP249">
        <v>0</v>
      </c>
      <c r="BQ249">
        <v>0</v>
      </c>
      <c r="BR249">
        <v>0</v>
      </c>
      <c r="BS249">
        <v>0</v>
      </c>
      <c r="BT249" s="1"/>
      <c r="BV249" t="s">
        <v>344</v>
      </c>
      <c r="BW249" t="s">
        <v>458</v>
      </c>
    </row>
    <row r="250" spans="1:75">
      <c r="A250" t="s">
        <v>1233</v>
      </c>
      <c r="B250" t="s">
        <v>1234</v>
      </c>
      <c r="C250" t="s">
        <v>1056</v>
      </c>
      <c r="D250" s="1">
        <v>32165</v>
      </c>
      <c r="E250" t="s">
        <v>1235</v>
      </c>
      <c r="G250" s="1"/>
      <c r="H250" s="1"/>
      <c r="K250">
        <v>0</v>
      </c>
      <c r="AB250" t="s">
        <v>22</v>
      </c>
      <c r="AC250" t="s">
        <v>32</v>
      </c>
      <c r="AD250" t="s">
        <v>58</v>
      </c>
      <c r="AE250" t="s">
        <v>58</v>
      </c>
      <c r="AF250" t="s">
        <v>25</v>
      </c>
      <c r="AH250" t="s">
        <v>1236</v>
      </c>
      <c r="AI250" t="s">
        <v>131</v>
      </c>
      <c r="AJ250" t="s">
        <v>1237</v>
      </c>
      <c r="AK250" t="s">
        <v>131</v>
      </c>
      <c r="AO250" t="s">
        <v>26</v>
      </c>
      <c r="AP250" t="s">
        <v>28</v>
      </c>
      <c r="AS250" t="s">
        <v>43</v>
      </c>
      <c r="AT250" t="s">
        <v>1238</v>
      </c>
      <c r="AU250">
        <v>3.6</v>
      </c>
      <c r="AV250">
        <v>3.57</v>
      </c>
      <c r="AW250">
        <v>3.5</v>
      </c>
      <c r="AX250">
        <v>3</v>
      </c>
      <c r="BO250" t="s">
        <v>43</v>
      </c>
      <c r="BP250">
        <v>0</v>
      </c>
      <c r="BQ250">
        <v>0</v>
      </c>
      <c r="BR250">
        <v>0</v>
      </c>
      <c r="BS250">
        <v>0</v>
      </c>
      <c r="BT250" s="1"/>
      <c r="BV250" t="s">
        <v>1239</v>
      </c>
      <c r="BW250" t="s">
        <v>118</v>
      </c>
    </row>
    <row r="251" spans="1:75">
      <c r="A251" t="s">
        <v>1240</v>
      </c>
      <c r="B251" t="s">
        <v>1241</v>
      </c>
      <c r="C251" t="s">
        <v>1025</v>
      </c>
      <c r="D251" s="1">
        <v>32409</v>
      </c>
      <c r="E251" t="s">
        <v>1242</v>
      </c>
      <c r="G251" s="1"/>
      <c r="H251" s="1"/>
      <c r="K251">
        <v>0</v>
      </c>
      <c r="AB251" t="s">
        <v>22</v>
      </c>
      <c r="AC251" t="s">
        <v>32</v>
      </c>
      <c r="AD251" t="s">
        <v>58</v>
      </c>
      <c r="AE251" t="s">
        <v>58</v>
      </c>
      <c r="AF251" t="s">
        <v>25</v>
      </c>
      <c r="AH251" t="s">
        <v>1077</v>
      </c>
      <c r="AI251" t="s">
        <v>99</v>
      </c>
      <c r="AJ251" t="s">
        <v>1243</v>
      </c>
      <c r="AK251" t="s">
        <v>4</v>
      </c>
      <c r="AO251" t="s">
        <v>26</v>
      </c>
      <c r="AP251" t="s">
        <v>28</v>
      </c>
      <c r="AS251" t="s">
        <v>28</v>
      </c>
      <c r="AT251" t="s">
        <v>181</v>
      </c>
      <c r="AU251">
        <v>2.85</v>
      </c>
      <c r="AV251">
        <v>2.4300000000000002</v>
      </c>
      <c r="AW251">
        <v>2.4</v>
      </c>
      <c r="AX251">
        <v>1.74</v>
      </c>
      <c r="AY251">
        <v>1.48</v>
      </c>
      <c r="BO251" t="s">
        <v>43</v>
      </c>
      <c r="BP251">
        <v>0</v>
      </c>
      <c r="BQ251">
        <v>0</v>
      </c>
      <c r="BR251">
        <v>0</v>
      </c>
      <c r="BS251">
        <v>0</v>
      </c>
      <c r="BT251" s="1"/>
      <c r="BV251" t="s">
        <v>102</v>
      </c>
      <c r="BW251" t="s">
        <v>102</v>
      </c>
    </row>
    <row r="252" spans="1:75">
      <c r="A252" t="s">
        <v>1244</v>
      </c>
      <c r="B252" t="s">
        <v>1245</v>
      </c>
      <c r="C252" t="s">
        <v>1246</v>
      </c>
      <c r="D252" s="1">
        <v>32067</v>
      </c>
      <c r="E252" t="s">
        <v>123</v>
      </c>
      <c r="G252" s="1"/>
      <c r="H252" s="1"/>
      <c r="K252">
        <v>0</v>
      </c>
      <c r="AB252" t="s">
        <v>22</v>
      </c>
      <c r="AC252" t="s">
        <v>32</v>
      </c>
      <c r="AD252" t="s">
        <v>58</v>
      </c>
      <c r="AE252" t="s">
        <v>58</v>
      </c>
      <c r="AF252" t="s">
        <v>48</v>
      </c>
      <c r="AH252" t="s">
        <v>1247</v>
      </c>
      <c r="AI252" t="s">
        <v>123</v>
      </c>
      <c r="AJ252" t="s">
        <v>1248</v>
      </c>
      <c r="AK252" t="s">
        <v>123</v>
      </c>
      <c r="AO252" t="s">
        <v>26</v>
      </c>
      <c r="AP252" t="s">
        <v>28</v>
      </c>
      <c r="AS252" t="s">
        <v>28</v>
      </c>
      <c r="AT252" t="s">
        <v>1249</v>
      </c>
      <c r="AU252">
        <v>2.9</v>
      </c>
      <c r="AV252">
        <v>2.95</v>
      </c>
      <c r="AW252">
        <v>2.7</v>
      </c>
      <c r="AX252">
        <v>1.95</v>
      </c>
      <c r="AY252">
        <v>2.7</v>
      </c>
      <c r="AZ252">
        <v>3.13</v>
      </c>
      <c r="BB252">
        <v>2</v>
      </c>
      <c r="BO252" t="s">
        <v>43</v>
      </c>
      <c r="BP252">
        <v>0</v>
      </c>
      <c r="BQ252">
        <v>0</v>
      </c>
      <c r="BR252">
        <v>0</v>
      </c>
      <c r="BS252">
        <v>0</v>
      </c>
      <c r="BT252" s="1"/>
      <c r="BV252" t="s">
        <v>148</v>
      </c>
      <c r="BW252" t="s">
        <v>1250</v>
      </c>
    </row>
    <row r="253" spans="1:75">
      <c r="A253" t="s">
        <v>1251</v>
      </c>
      <c r="B253" t="s">
        <v>1252</v>
      </c>
      <c r="C253" t="s">
        <v>176</v>
      </c>
      <c r="D253" s="1">
        <v>32408</v>
      </c>
      <c r="E253" t="s">
        <v>1253</v>
      </c>
      <c r="G253" s="1"/>
      <c r="H253" s="1"/>
      <c r="K253">
        <v>0</v>
      </c>
      <c r="AB253" t="s">
        <v>22</v>
      </c>
      <c r="AC253" t="s">
        <v>32</v>
      </c>
      <c r="AD253" t="s">
        <v>58</v>
      </c>
      <c r="AE253" t="s">
        <v>58</v>
      </c>
      <c r="AF253" t="s">
        <v>48</v>
      </c>
      <c r="AH253" t="s">
        <v>1254</v>
      </c>
      <c r="AI253" t="s">
        <v>1255</v>
      </c>
      <c r="AJ253" t="s">
        <v>1256</v>
      </c>
      <c r="AK253" t="s">
        <v>4</v>
      </c>
      <c r="AO253" t="s">
        <v>26</v>
      </c>
      <c r="AP253" t="s">
        <v>28</v>
      </c>
      <c r="AS253" t="s">
        <v>28</v>
      </c>
      <c r="AT253" t="s">
        <v>1203</v>
      </c>
      <c r="BO253" t="s">
        <v>43</v>
      </c>
      <c r="BP253">
        <v>0</v>
      </c>
      <c r="BQ253">
        <v>0</v>
      </c>
      <c r="BR253">
        <v>0</v>
      </c>
      <c r="BS253">
        <v>0</v>
      </c>
      <c r="BT253" s="1"/>
      <c r="BV253" t="s">
        <v>1074</v>
      </c>
      <c r="BW253" t="s">
        <v>125</v>
      </c>
    </row>
    <row r="254" spans="1:75">
      <c r="A254" t="s">
        <v>1257</v>
      </c>
      <c r="B254" t="s">
        <v>1258</v>
      </c>
      <c r="C254" t="s">
        <v>1025</v>
      </c>
      <c r="D254" s="1">
        <v>31911</v>
      </c>
      <c r="E254" t="s">
        <v>1259</v>
      </c>
      <c r="G254" s="1"/>
      <c r="H254" s="1"/>
      <c r="K254">
        <v>0</v>
      </c>
      <c r="AB254" t="s">
        <v>22</v>
      </c>
      <c r="AC254" t="s">
        <v>32</v>
      </c>
      <c r="AD254" t="s">
        <v>58</v>
      </c>
      <c r="AE254" t="s">
        <v>58</v>
      </c>
      <c r="AF254" t="s">
        <v>25</v>
      </c>
      <c r="AH254" t="s">
        <v>1260</v>
      </c>
      <c r="AI254" t="s">
        <v>123</v>
      </c>
      <c r="AJ254" t="s">
        <v>1261</v>
      </c>
      <c r="AK254" t="s">
        <v>123</v>
      </c>
      <c r="AO254" t="s">
        <v>26</v>
      </c>
      <c r="AP254" t="s">
        <v>28</v>
      </c>
      <c r="AS254" t="s">
        <v>28</v>
      </c>
      <c r="AT254" t="s">
        <v>1262</v>
      </c>
      <c r="BO254" t="s">
        <v>43</v>
      </c>
      <c r="BP254">
        <v>0</v>
      </c>
      <c r="BQ254">
        <v>0</v>
      </c>
      <c r="BR254">
        <v>0</v>
      </c>
      <c r="BS254">
        <v>0</v>
      </c>
      <c r="BT254" s="1"/>
      <c r="BV254" t="s">
        <v>118</v>
      </c>
      <c r="BW254" t="s">
        <v>148</v>
      </c>
    </row>
    <row r="255" spans="1:75">
      <c r="A255" t="s">
        <v>1263</v>
      </c>
      <c r="B255" t="s">
        <v>1264</v>
      </c>
      <c r="C255" t="s">
        <v>1056</v>
      </c>
      <c r="D255" s="1">
        <v>31851</v>
      </c>
      <c r="E255" t="s">
        <v>1265</v>
      </c>
      <c r="G255" s="1"/>
      <c r="H255" s="1"/>
      <c r="K255">
        <v>0</v>
      </c>
      <c r="AB255" t="s">
        <v>22</v>
      </c>
      <c r="AC255" t="s">
        <v>32</v>
      </c>
      <c r="AD255" t="s">
        <v>58</v>
      </c>
      <c r="AE255" t="s">
        <v>58</v>
      </c>
      <c r="AF255" t="s">
        <v>48</v>
      </c>
      <c r="AH255" t="s">
        <v>1266</v>
      </c>
      <c r="AI255" t="s">
        <v>99</v>
      </c>
      <c r="AJ255" t="s">
        <v>1267</v>
      </c>
      <c r="AK255" t="s">
        <v>4</v>
      </c>
      <c r="AO255" t="s">
        <v>26</v>
      </c>
      <c r="AP255" t="s">
        <v>28</v>
      </c>
      <c r="AS255" t="s">
        <v>28</v>
      </c>
      <c r="AT255" t="s">
        <v>173</v>
      </c>
      <c r="AU255">
        <v>2.9</v>
      </c>
      <c r="AV255">
        <v>3.43</v>
      </c>
      <c r="AW255">
        <v>2.9</v>
      </c>
      <c r="AX255">
        <v>2.16</v>
      </c>
      <c r="AY255">
        <v>3.25</v>
      </c>
      <c r="AZ255">
        <v>3.5</v>
      </c>
      <c r="BO255" t="s">
        <v>43</v>
      </c>
      <c r="BP255">
        <v>0</v>
      </c>
      <c r="BQ255">
        <v>0</v>
      </c>
      <c r="BR255">
        <v>0</v>
      </c>
      <c r="BS255">
        <v>0</v>
      </c>
      <c r="BT255" s="1"/>
      <c r="BV255" t="s">
        <v>102</v>
      </c>
      <c r="BW255" t="s">
        <v>102</v>
      </c>
    </row>
    <row r="256" spans="1:75">
      <c r="A256" t="s">
        <v>1268</v>
      </c>
      <c r="B256" t="s">
        <v>1269</v>
      </c>
      <c r="C256" t="s">
        <v>1270</v>
      </c>
      <c r="D256" s="1">
        <v>32404</v>
      </c>
      <c r="E256" t="s">
        <v>1046</v>
      </c>
      <c r="G256" s="1"/>
      <c r="H256" s="1"/>
      <c r="K256">
        <v>0</v>
      </c>
      <c r="AB256" t="s">
        <v>22</v>
      </c>
      <c r="AC256" t="s">
        <v>32</v>
      </c>
      <c r="AD256" t="s">
        <v>58</v>
      </c>
      <c r="AE256" t="s">
        <v>58</v>
      </c>
      <c r="AF256" t="s">
        <v>48</v>
      </c>
      <c r="AH256" t="s">
        <v>1271</v>
      </c>
      <c r="AI256" t="s">
        <v>217</v>
      </c>
      <c r="AJ256" t="s">
        <v>1272</v>
      </c>
      <c r="AK256" t="s">
        <v>4</v>
      </c>
      <c r="AO256" t="s">
        <v>26</v>
      </c>
      <c r="AP256" t="s">
        <v>28</v>
      </c>
      <c r="AS256" t="s">
        <v>28</v>
      </c>
      <c r="AT256" t="s">
        <v>173</v>
      </c>
      <c r="AU256">
        <v>3.1</v>
      </c>
      <c r="AV256">
        <v>3.7</v>
      </c>
      <c r="AW256">
        <v>3.8</v>
      </c>
      <c r="AX256">
        <v>2.68</v>
      </c>
      <c r="AY256">
        <v>3.45</v>
      </c>
      <c r="AZ256">
        <v>3.63</v>
      </c>
      <c r="BB256">
        <v>2</v>
      </c>
      <c r="BO256" t="s">
        <v>43</v>
      </c>
      <c r="BP256">
        <v>0</v>
      </c>
      <c r="BQ256">
        <v>0</v>
      </c>
      <c r="BR256">
        <v>0</v>
      </c>
      <c r="BS256">
        <v>0</v>
      </c>
      <c r="BT256" s="1"/>
      <c r="BV256" t="s">
        <v>1273</v>
      </c>
      <c r="BW256" t="s">
        <v>325</v>
      </c>
    </row>
    <row r="257" spans="1:75">
      <c r="A257" t="s">
        <v>1274</v>
      </c>
      <c r="B257" t="s">
        <v>404</v>
      </c>
      <c r="C257" t="s">
        <v>224</v>
      </c>
      <c r="D257" s="1">
        <v>31831</v>
      </c>
      <c r="E257" t="s">
        <v>224</v>
      </c>
      <c r="G257" s="1"/>
      <c r="H257" s="1"/>
      <c r="K257">
        <v>0</v>
      </c>
      <c r="AA257" t="s">
        <v>1275</v>
      </c>
      <c r="AB257" t="s">
        <v>22</v>
      </c>
      <c r="AC257" t="s">
        <v>32</v>
      </c>
      <c r="AD257" t="s">
        <v>58</v>
      </c>
      <c r="AE257" t="s">
        <v>58</v>
      </c>
      <c r="AF257" t="s">
        <v>25</v>
      </c>
      <c r="AH257" t="s">
        <v>1276</v>
      </c>
      <c r="AI257" t="s">
        <v>99</v>
      </c>
      <c r="AJ257" t="s">
        <v>1277</v>
      </c>
      <c r="AK257" t="s">
        <v>4</v>
      </c>
      <c r="AO257" t="s">
        <v>26</v>
      </c>
      <c r="AP257" t="s">
        <v>28</v>
      </c>
      <c r="AS257" t="s">
        <v>28</v>
      </c>
      <c r="AT257" t="s">
        <v>1278</v>
      </c>
      <c r="AU257">
        <v>3.5</v>
      </c>
      <c r="AV257">
        <v>3.61</v>
      </c>
      <c r="AW257">
        <v>3.5</v>
      </c>
      <c r="AX257">
        <v>2.79</v>
      </c>
      <c r="AY257">
        <v>3.7</v>
      </c>
      <c r="AZ257">
        <v>3.63</v>
      </c>
      <c r="BB257">
        <v>1.83</v>
      </c>
      <c r="BO257" t="s">
        <v>43</v>
      </c>
      <c r="BP257">
        <v>0</v>
      </c>
      <c r="BQ257">
        <v>0</v>
      </c>
      <c r="BR257">
        <v>0</v>
      </c>
      <c r="BS257">
        <v>0</v>
      </c>
      <c r="BT257" s="1"/>
      <c r="BV257" t="s">
        <v>102</v>
      </c>
      <c r="BW257" t="s">
        <v>102</v>
      </c>
    </row>
    <row r="258" spans="1:75">
      <c r="A258" t="s">
        <v>1279</v>
      </c>
      <c r="B258" t="s">
        <v>1280</v>
      </c>
      <c r="C258" t="s">
        <v>1281</v>
      </c>
      <c r="D258" s="1">
        <v>31840</v>
      </c>
      <c r="E258" t="s">
        <v>1282</v>
      </c>
      <c r="G258" s="1"/>
      <c r="H258" s="1"/>
      <c r="K258">
        <v>0</v>
      </c>
      <c r="AB258" t="s">
        <v>22</v>
      </c>
      <c r="AC258" t="s">
        <v>32</v>
      </c>
      <c r="AD258" t="s">
        <v>58</v>
      </c>
      <c r="AE258" t="s">
        <v>58</v>
      </c>
      <c r="AF258" t="s">
        <v>25</v>
      </c>
      <c r="AH258" t="s">
        <v>1283</v>
      </c>
      <c r="AI258" t="s">
        <v>217</v>
      </c>
      <c r="AJ258" t="s">
        <v>1284</v>
      </c>
      <c r="AK258" t="s">
        <v>4</v>
      </c>
      <c r="AO258" t="s">
        <v>26</v>
      </c>
      <c r="AP258" t="s">
        <v>28</v>
      </c>
      <c r="AS258" t="s">
        <v>28</v>
      </c>
      <c r="AT258" t="s">
        <v>1285</v>
      </c>
      <c r="AU258">
        <v>3.35</v>
      </c>
      <c r="AV258">
        <v>3.52</v>
      </c>
      <c r="AW258">
        <v>3.4</v>
      </c>
      <c r="AX258">
        <v>2.89</v>
      </c>
      <c r="AY258">
        <v>3.45</v>
      </c>
      <c r="AZ258">
        <v>3.63</v>
      </c>
      <c r="BO258" t="s">
        <v>43</v>
      </c>
      <c r="BP258">
        <v>0</v>
      </c>
      <c r="BQ258">
        <v>0</v>
      </c>
      <c r="BR258">
        <v>0</v>
      </c>
      <c r="BS258">
        <v>0</v>
      </c>
      <c r="BT258" s="1"/>
      <c r="BV258" t="s">
        <v>1286</v>
      </c>
      <c r="BW258" t="s">
        <v>102</v>
      </c>
    </row>
    <row r="259" spans="1:75">
      <c r="A259" t="s">
        <v>1287</v>
      </c>
      <c r="B259" t="s">
        <v>1288</v>
      </c>
      <c r="C259" t="s">
        <v>1099</v>
      </c>
      <c r="D259" s="1">
        <v>31035</v>
      </c>
      <c r="E259" t="s">
        <v>1289</v>
      </c>
      <c r="G259" s="1"/>
      <c r="H259" s="1"/>
      <c r="K259">
        <v>0</v>
      </c>
      <c r="AB259" t="s">
        <v>22</v>
      </c>
      <c r="AC259" t="s">
        <v>32</v>
      </c>
      <c r="AD259" t="s">
        <v>58</v>
      </c>
      <c r="AE259" t="s">
        <v>58</v>
      </c>
      <c r="AF259" t="s">
        <v>48</v>
      </c>
      <c r="AH259" t="s">
        <v>1290</v>
      </c>
      <c r="AI259" t="s">
        <v>99</v>
      </c>
      <c r="AJ259" t="s">
        <v>1291</v>
      </c>
      <c r="AK259" t="s">
        <v>4</v>
      </c>
      <c r="AO259" t="s">
        <v>26</v>
      </c>
      <c r="AP259" t="s">
        <v>28</v>
      </c>
      <c r="AS259" t="s">
        <v>43</v>
      </c>
      <c r="AT259" t="s">
        <v>1292</v>
      </c>
      <c r="AU259">
        <v>2.9</v>
      </c>
      <c r="AV259">
        <v>2.91</v>
      </c>
      <c r="AW259">
        <v>2.8</v>
      </c>
      <c r="AX259">
        <v>2.16</v>
      </c>
      <c r="AY259">
        <v>0.25</v>
      </c>
      <c r="BO259" t="s">
        <v>43</v>
      </c>
      <c r="BP259">
        <v>0</v>
      </c>
      <c r="BQ259">
        <v>0</v>
      </c>
      <c r="BR259">
        <v>0</v>
      </c>
      <c r="BS259">
        <v>0</v>
      </c>
      <c r="BT259" s="1"/>
      <c r="BV259" t="s">
        <v>102</v>
      </c>
      <c r="BW259" t="s">
        <v>102</v>
      </c>
    </row>
    <row r="260" spans="1:75">
      <c r="A260" t="s">
        <v>1293</v>
      </c>
      <c r="B260" t="s">
        <v>1294</v>
      </c>
      <c r="C260" t="s">
        <v>1295</v>
      </c>
      <c r="D260" s="1">
        <v>31842</v>
      </c>
      <c r="E260" t="s">
        <v>1295</v>
      </c>
      <c r="G260" s="1"/>
      <c r="H260" s="1"/>
      <c r="K260">
        <v>0</v>
      </c>
      <c r="AB260" t="s">
        <v>22</v>
      </c>
      <c r="AC260" t="s">
        <v>32</v>
      </c>
      <c r="AD260" t="s">
        <v>58</v>
      </c>
      <c r="AE260" t="s">
        <v>58</v>
      </c>
      <c r="AF260" t="s">
        <v>25</v>
      </c>
      <c r="AH260" t="s">
        <v>1296</v>
      </c>
      <c r="AI260" t="s">
        <v>99</v>
      </c>
      <c r="AJ260" t="s">
        <v>1297</v>
      </c>
      <c r="AK260" t="s">
        <v>4</v>
      </c>
      <c r="AO260" t="s">
        <v>26</v>
      </c>
      <c r="AP260" t="s">
        <v>28</v>
      </c>
      <c r="AS260" t="s">
        <v>28</v>
      </c>
      <c r="AT260" t="s">
        <v>1298</v>
      </c>
      <c r="AU260">
        <v>3.5</v>
      </c>
      <c r="AV260">
        <v>3.48</v>
      </c>
      <c r="AW260">
        <v>3.7</v>
      </c>
      <c r="AX260">
        <v>2.79</v>
      </c>
      <c r="AY260">
        <v>3.6</v>
      </c>
      <c r="AZ260">
        <v>3.75</v>
      </c>
      <c r="BB260">
        <v>2</v>
      </c>
      <c r="BO260" t="s">
        <v>43</v>
      </c>
      <c r="BP260">
        <v>0</v>
      </c>
      <c r="BQ260">
        <v>0</v>
      </c>
      <c r="BR260">
        <v>0</v>
      </c>
      <c r="BS260">
        <v>0</v>
      </c>
      <c r="BT260" s="1"/>
      <c r="BV260" t="s">
        <v>102</v>
      </c>
      <c r="BW260" t="s">
        <v>102</v>
      </c>
    </row>
    <row r="261" spans="1:75">
      <c r="A261" t="s">
        <v>1299</v>
      </c>
      <c r="B261" t="s">
        <v>1300</v>
      </c>
      <c r="C261" t="s">
        <v>1301</v>
      </c>
      <c r="D261" s="1">
        <v>32306</v>
      </c>
      <c r="E261" t="s">
        <v>1302</v>
      </c>
      <c r="G261" s="1"/>
      <c r="H261" s="1"/>
      <c r="K261">
        <v>0</v>
      </c>
      <c r="AB261" t="s">
        <v>22</v>
      </c>
      <c r="AC261" t="s">
        <v>32</v>
      </c>
      <c r="AD261" t="s">
        <v>58</v>
      </c>
      <c r="AE261" t="s">
        <v>58</v>
      </c>
      <c r="AF261" t="s">
        <v>48</v>
      </c>
      <c r="AH261" t="s">
        <v>1290</v>
      </c>
      <c r="AI261" t="s">
        <v>423</v>
      </c>
      <c r="AJ261" t="s">
        <v>1303</v>
      </c>
      <c r="AK261" t="s">
        <v>4</v>
      </c>
      <c r="AO261" t="s">
        <v>26</v>
      </c>
      <c r="AP261" t="s">
        <v>28</v>
      </c>
      <c r="AS261" t="s">
        <v>28</v>
      </c>
      <c r="AT261" t="s">
        <v>1304</v>
      </c>
      <c r="AU261">
        <v>3.65</v>
      </c>
      <c r="AV261">
        <v>3.83</v>
      </c>
      <c r="AW261">
        <v>3.9</v>
      </c>
      <c r="AX261">
        <v>2.79</v>
      </c>
      <c r="AY261">
        <v>3.65</v>
      </c>
      <c r="AZ261">
        <v>3.38</v>
      </c>
      <c r="BB261">
        <v>2</v>
      </c>
      <c r="BO261" t="s">
        <v>43</v>
      </c>
      <c r="BP261">
        <v>0</v>
      </c>
      <c r="BQ261">
        <v>0</v>
      </c>
      <c r="BR261">
        <v>0</v>
      </c>
      <c r="BS261">
        <v>0</v>
      </c>
      <c r="BT261" s="1"/>
      <c r="BV261" t="s">
        <v>102</v>
      </c>
      <c r="BW261" t="s">
        <v>148</v>
      </c>
    </row>
    <row r="262" spans="1:75">
      <c r="A262" t="s">
        <v>1305</v>
      </c>
      <c r="B262" t="s">
        <v>1306</v>
      </c>
      <c r="C262" t="s">
        <v>1307</v>
      </c>
      <c r="D262" s="1">
        <v>31932</v>
      </c>
      <c r="E262" t="s">
        <v>1308</v>
      </c>
      <c r="G262" s="1"/>
      <c r="H262" s="1"/>
      <c r="K262">
        <v>0</v>
      </c>
      <c r="AB262" t="s">
        <v>22</v>
      </c>
      <c r="AC262" t="s">
        <v>32</v>
      </c>
      <c r="AD262" t="s">
        <v>58</v>
      </c>
      <c r="AE262" t="s">
        <v>58</v>
      </c>
      <c r="AF262" t="s">
        <v>48</v>
      </c>
      <c r="AH262" t="s">
        <v>1309</v>
      </c>
      <c r="AI262" t="s">
        <v>99</v>
      </c>
      <c r="AJ262" t="s">
        <v>1310</v>
      </c>
      <c r="AK262" t="s">
        <v>4</v>
      </c>
      <c r="AO262" t="s">
        <v>26</v>
      </c>
      <c r="AP262" t="s">
        <v>28</v>
      </c>
      <c r="AS262" t="s">
        <v>28</v>
      </c>
      <c r="AT262" t="s">
        <v>1311</v>
      </c>
      <c r="AU262">
        <v>3</v>
      </c>
      <c r="AV262">
        <v>3.17</v>
      </c>
      <c r="AW262">
        <v>2.8</v>
      </c>
      <c r="AX262">
        <v>2.37</v>
      </c>
      <c r="AY262">
        <v>2.7</v>
      </c>
      <c r="AZ262">
        <v>3</v>
      </c>
      <c r="BO262" t="s">
        <v>43</v>
      </c>
      <c r="BP262">
        <v>0</v>
      </c>
      <c r="BQ262">
        <v>0</v>
      </c>
      <c r="BR262">
        <v>0</v>
      </c>
      <c r="BS262">
        <v>0</v>
      </c>
      <c r="BT262" s="1"/>
      <c r="BV262" t="s">
        <v>102</v>
      </c>
      <c r="BW262" t="s">
        <v>102</v>
      </c>
    </row>
    <row r="263" spans="1:75">
      <c r="A263" t="s">
        <v>1312</v>
      </c>
      <c r="B263" t="s">
        <v>1313</v>
      </c>
      <c r="C263" t="s">
        <v>224</v>
      </c>
      <c r="D263" s="1">
        <v>32175</v>
      </c>
      <c r="E263" t="s">
        <v>123</v>
      </c>
      <c r="G263" s="1"/>
      <c r="H263" s="1"/>
      <c r="K263">
        <v>0</v>
      </c>
      <c r="AB263" t="s">
        <v>22</v>
      </c>
      <c r="AC263" t="s">
        <v>32</v>
      </c>
      <c r="AD263" t="s">
        <v>58</v>
      </c>
      <c r="AE263" t="s">
        <v>58</v>
      </c>
      <c r="AF263" t="s">
        <v>48</v>
      </c>
      <c r="AH263" t="s">
        <v>1314</v>
      </c>
      <c r="AI263" t="s">
        <v>1315</v>
      </c>
      <c r="AJ263" t="s">
        <v>1316</v>
      </c>
      <c r="AK263" t="s">
        <v>4</v>
      </c>
      <c r="AO263" t="s">
        <v>26</v>
      </c>
      <c r="AP263" t="s">
        <v>28</v>
      </c>
      <c r="AS263" t="s">
        <v>28</v>
      </c>
      <c r="AT263" t="s">
        <v>1278</v>
      </c>
      <c r="AU263">
        <v>3.05</v>
      </c>
      <c r="AV263">
        <v>3.43</v>
      </c>
      <c r="AW263">
        <v>3.3</v>
      </c>
      <c r="AX263">
        <v>2.16</v>
      </c>
      <c r="AY263">
        <v>3.2</v>
      </c>
      <c r="AZ263">
        <v>3.38</v>
      </c>
      <c r="BB263">
        <v>2</v>
      </c>
      <c r="BO263" t="s">
        <v>43</v>
      </c>
      <c r="BP263">
        <v>0</v>
      </c>
      <c r="BQ263">
        <v>0</v>
      </c>
      <c r="BR263">
        <v>0</v>
      </c>
      <c r="BS263">
        <v>0</v>
      </c>
      <c r="BT263" s="1"/>
      <c r="BV263" t="s">
        <v>102</v>
      </c>
      <c r="BW263" t="s">
        <v>102</v>
      </c>
    </row>
    <row r="264" spans="1:75">
      <c r="A264" t="s">
        <v>1317</v>
      </c>
      <c r="B264" t="s">
        <v>1318</v>
      </c>
      <c r="C264" t="s">
        <v>1099</v>
      </c>
      <c r="D264" s="1">
        <v>31757</v>
      </c>
      <c r="E264" t="s">
        <v>1319</v>
      </c>
      <c r="G264" s="1"/>
      <c r="H264" s="1"/>
      <c r="K264">
        <v>0</v>
      </c>
      <c r="AB264" t="s">
        <v>22</v>
      </c>
      <c r="AC264" t="s">
        <v>32</v>
      </c>
      <c r="AD264" t="s">
        <v>58</v>
      </c>
      <c r="AE264" t="s">
        <v>58</v>
      </c>
      <c r="AF264" t="s">
        <v>25</v>
      </c>
      <c r="AH264" t="s">
        <v>1320</v>
      </c>
      <c r="AI264" t="s">
        <v>99</v>
      </c>
      <c r="AJ264" t="s">
        <v>1321</v>
      </c>
      <c r="AK264" t="s">
        <v>4</v>
      </c>
      <c r="AO264" t="s">
        <v>26</v>
      </c>
      <c r="AP264" t="s">
        <v>28</v>
      </c>
      <c r="AS264" t="s">
        <v>28</v>
      </c>
      <c r="AT264" t="s">
        <v>1322</v>
      </c>
      <c r="AU264">
        <v>2.8</v>
      </c>
      <c r="AV264">
        <v>3.09</v>
      </c>
      <c r="AW264">
        <v>2.7</v>
      </c>
      <c r="AX264">
        <v>1.42</v>
      </c>
      <c r="AY264">
        <v>3</v>
      </c>
      <c r="AZ264">
        <v>0</v>
      </c>
      <c r="BO264" t="s">
        <v>43</v>
      </c>
      <c r="BP264">
        <v>0</v>
      </c>
      <c r="BQ264">
        <v>0</v>
      </c>
      <c r="BR264">
        <v>0</v>
      </c>
      <c r="BS264">
        <v>0</v>
      </c>
      <c r="BT264" s="1"/>
      <c r="BV264" t="s">
        <v>123</v>
      </c>
      <c r="BW264" t="s">
        <v>123</v>
      </c>
    </row>
    <row r="265" spans="1:75">
      <c r="A265" t="s">
        <v>1323</v>
      </c>
      <c r="B265" t="s">
        <v>1324</v>
      </c>
      <c r="C265" t="s">
        <v>1325</v>
      </c>
      <c r="D265" s="1">
        <v>31072</v>
      </c>
      <c r="E265" t="s">
        <v>1326</v>
      </c>
      <c r="G265" s="1"/>
      <c r="H265" s="1"/>
      <c r="K265">
        <v>0</v>
      </c>
      <c r="AB265" t="s">
        <v>22</v>
      </c>
      <c r="AC265" t="s">
        <v>32</v>
      </c>
      <c r="AD265" t="s">
        <v>58</v>
      </c>
      <c r="AE265" t="s">
        <v>58</v>
      </c>
      <c r="AF265" t="s">
        <v>25</v>
      </c>
      <c r="AH265" t="s">
        <v>1327</v>
      </c>
      <c r="AI265" t="s">
        <v>99</v>
      </c>
      <c r="AJ265" t="s">
        <v>1008</v>
      </c>
      <c r="AK265" t="s">
        <v>4</v>
      </c>
      <c r="AO265" t="s">
        <v>26</v>
      </c>
      <c r="AP265" t="s">
        <v>28</v>
      </c>
      <c r="AS265" t="s">
        <v>28</v>
      </c>
      <c r="AT265" t="s">
        <v>1328</v>
      </c>
      <c r="BO265" t="s">
        <v>43</v>
      </c>
      <c r="BP265">
        <v>0</v>
      </c>
      <c r="BQ265">
        <v>0</v>
      </c>
      <c r="BR265">
        <v>0</v>
      </c>
      <c r="BS265">
        <v>0</v>
      </c>
      <c r="BT265" s="1"/>
      <c r="BV265" t="s">
        <v>102</v>
      </c>
      <c r="BW265" t="s">
        <v>148</v>
      </c>
    </row>
    <row r="266" spans="1:75">
      <c r="A266" t="s">
        <v>1329</v>
      </c>
      <c r="B266" t="s">
        <v>1330</v>
      </c>
      <c r="C266" t="s">
        <v>1331</v>
      </c>
      <c r="D266" s="1">
        <v>31511</v>
      </c>
      <c r="E266" t="s">
        <v>1332</v>
      </c>
      <c r="G266" s="1"/>
      <c r="H266" s="1"/>
      <c r="K266">
        <v>0</v>
      </c>
      <c r="AB266" t="s">
        <v>22</v>
      </c>
      <c r="AC266" t="s">
        <v>32</v>
      </c>
      <c r="AD266" t="s">
        <v>58</v>
      </c>
      <c r="AE266" t="s">
        <v>58</v>
      </c>
      <c r="AF266" t="s">
        <v>48</v>
      </c>
      <c r="AH266" t="s">
        <v>1333</v>
      </c>
      <c r="AI266" t="s">
        <v>123</v>
      </c>
      <c r="AJ266" t="s">
        <v>1334</v>
      </c>
      <c r="AK266" t="s">
        <v>123</v>
      </c>
      <c r="AO266" t="s">
        <v>26</v>
      </c>
      <c r="AP266" t="s">
        <v>28</v>
      </c>
      <c r="AS266" t="s">
        <v>28</v>
      </c>
      <c r="AT266" t="s">
        <v>1335</v>
      </c>
      <c r="BO266" t="s">
        <v>43</v>
      </c>
      <c r="BP266">
        <v>0</v>
      </c>
      <c r="BQ266">
        <v>0</v>
      </c>
      <c r="BR266">
        <v>0</v>
      </c>
      <c r="BS266">
        <v>0</v>
      </c>
      <c r="BT266" s="1"/>
      <c r="BV266" t="s">
        <v>123</v>
      </c>
      <c r="BW266" t="s">
        <v>123</v>
      </c>
    </row>
    <row r="267" spans="1:75">
      <c r="A267" t="s">
        <v>1336</v>
      </c>
      <c r="B267" t="s">
        <v>1337</v>
      </c>
      <c r="C267" t="s">
        <v>1338</v>
      </c>
      <c r="D267" s="1">
        <v>32427</v>
      </c>
      <c r="E267" t="s">
        <v>1339</v>
      </c>
      <c r="G267" s="1"/>
      <c r="H267" s="1"/>
      <c r="K267">
        <v>0</v>
      </c>
      <c r="AB267" t="s">
        <v>22</v>
      </c>
      <c r="AC267" t="s">
        <v>32</v>
      </c>
      <c r="AD267" t="s">
        <v>58</v>
      </c>
      <c r="AE267" t="s">
        <v>58</v>
      </c>
      <c r="AF267" t="s">
        <v>48</v>
      </c>
      <c r="AH267" t="s">
        <v>787</v>
      </c>
      <c r="AI267" t="s">
        <v>145</v>
      </c>
      <c r="AJ267" t="s">
        <v>1340</v>
      </c>
      <c r="AK267" t="s">
        <v>4</v>
      </c>
      <c r="AO267" t="s">
        <v>26</v>
      </c>
      <c r="AP267" t="s">
        <v>28</v>
      </c>
      <c r="AS267" t="s">
        <v>28</v>
      </c>
      <c r="AT267" t="s">
        <v>1341</v>
      </c>
      <c r="AU267">
        <v>3.11</v>
      </c>
      <c r="AV267">
        <v>2.87</v>
      </c>
      <c r="AW267">
        <v>2.82</v>
      </c>
      <c r="AX267">
        <v>2.89</v>
      </c>
      <c r="AY267">
        <v>3.45</v>
      </c>
      <c r="AZ267">
        <v>3.43</v>
      </c>
      <c r="BB267">
        <v>2</v>
      </c>
      <c r="BO267" t="s">
        <v>43</v>
      </c>
      <c r="BP267">
        <v>0</v>
      </c>
      <c r="BQ267">
        <v>0</v>
      </c>
      <c r="BR267">
        <v>0</v>
      </c>
      <c r="BS267">
        <v>0</v>
      </c>
      <c r="BT267" s="1"/>
      <c r="BV267" t="s">
        <v>125</v>
      </c>
      <c r="BW267" t="s">
        <v>125</v>
      </c>
    </row>
    <row r="268" spans="1:75">
      <c r="A268" t="s">
        <v>1342</v>
      </c>
      <c r="B268" t="s">
        <v>1343</v>
      </c>
      <c r="C268" t="s">
        <v>281</v>
      </c>
      <c r="D268" s="1">
        <v>32434</v>
      </c>
      <c r="E268" t="s">
        <v>1344</v>
      </c>
      <c r="G268" s="1"/>
      <c r="H268" s="1"/>
      <c r="K268">
        <v>0</v>
      </c>
      <c r="AB268" t="s">
        <v>22</v>
      </c>
      <c r="AC268" t="s">
        <v>32</v>
      </c>
      <c r="AD268" t="s">
        <v>58</v>
      </c>
      <c r="AE268" t="s">
        <v>58</v>
      </c>
      <c r="AF268" t="s">
        <v>25</v>
      </c>
      <c r="AH268" t="s">
        <v>1345</v>
      </c>
      <c r="AI268" t="s">
        <v>1346</v>
      </c>
      <c r="AJ268" t="s">
        <v>1347</v>
      </c>
      <c r="AK268" t="s">
        <v>4</v>
      </c>
      <c r="AO268" t="s">
        <v>26</v>
      </c>
      <c r="AP268" t="s">
        <v>28</v>
      </c>
      <c r="AS268" t="s">
        <v>28</v>
      </c>
      <c r="AT268" t="s">
        <v>1348</v>
      </c>
      <c r="AU268">
        <v>2.89</v>
      </c>
      <c r="AV268">
        <v>2.7</v>
      </c>
      <c r="AW268">
        <v>1.27</v>
      </c>
      <c r="BO268" t="s">
        <v>43</v>
      </c>
      <c r="BP268">
        <v>0</v>
      </c>
      <c r="BQ268">
        <v>0</v>
      </c>
      <c r="BR268">
        <v>0</v>
      </c>
      <c r="BS268">
        <v>0</v>
      </c>
      <c r="BT268" s="1"/>
      <c r="BV268" t="s">
        <v>370</v>
      </c>
      <c r="BW268" t="s">
        <v>118</v>
      </c>
    </row>
    <row r="269" spans="1:75">
      <c r="A269" t="s">
        <v>1349</v>
      </c>
      <c r="B269" t="s">
        <v>1350</v>
      </c>
      <c r="C269" t="s">
        <v>1331</v>
      </c>
      <c r="D269" s="1">
        <v>32322</v>
      </c>
      <c r="E269" t="s">
        <v>1351</v>
      </c>
      <c r="G269" s="1"/>
      <c r="H269" s="1"/>
      <c r="K269">
        <v>0</v>
      </c>
      <c r="AB269" t="s">
        <v>22</v>
      </c>
      <c r="AC269" t="s">
        <v>32</v>
      </c>
      <c r="AD269" t="s">
        <v>58</v>
      </c>
      <c r="AE269" t="s">
        <v>58</v>
      </c>
      <c r="AF269" t="s">
        <v>48</v>
      </c>
      <c r="AH269" t="s">
        <v>1352</v>
      </c>
      <c r="AI269" t="s">
        <v>1353</v>
      </c>
      <c r="AJ269" t="s">
        <v>626</v>
      </c>
      <c r="AK269" t="s">
        <v>4</v>
      </c>
      <c r="AO269" t="s">
        <v>26</v>
      </c>
      <c r="AP269" t="s">
        <v>28</v>
      </c>
      <c r="AS269" t="s">
        <v>28</v>
      </c>
      <c r="AT269" t="s">
        <v>1354</v>
      </c>
      <c r="AU269">
        <v>3.33</v>
      </c>
      <c r="AV269">
        <v>3.22</v>
      </c>
      <c r="AW269">
        <v>3.36</v>
      </c>
      <c r="AX269">
        <v>2.74</v>
      </c>
      <c r="AY269">
        <v>3.85</v>
      </c>
      <c r="AZ269">
        <v>3.71</v>
      </c>
      <c r="BA269">
        <v>2.2799999999999998</v>
      </c>
      <c r="BB269">
        <v>2</v>
      </c>
      <c r="BO269" t="s">
        <v>43</v>
      </c>
      <c r="BP269">
        <v>0</v>
      </c>
      <c r="BQ269">
        <v>0</v>
      </c>
      <c r="BR269">
        <v>0</v>
      </c>
      <c r="BS269">
        <v>0</v>
      </c>
      <c r="BT269" s="1"/>
      <c r="BV269" t="s">
        <v>1355</v>
      </c>
      <c r="BW269" t="s">
        <v>1157</v>
      </c>
    </row>
    <row r="270" spans="1:75">
      <c r="A270" t="s">
        <v>1356</v>
      </c>
      <c r="B270" t="s">
        <v>1357</v>
      </c>
      <c r="C270" t="s">
        <v>123</v>
      </c>
      <c r="D270" s="1"/>
      <c r="E270" t="s">
        <v>123</v>
      </c>
      <c r="G270" s="1"/>
      <c r="H270" s="1"/>
      <c r="K270">
        <v>0</v>
      </c>
      <c r="AB270" t="s">
        <v>22</v>
      </c>
      <c r="AC270" t="s">
        <v>32</v>
      </c>
      <c r="AD270" t="s">
        <v>58</v>
      </c>
      <c r="AE270" t="s">
        <v>58</v>
      </c>
      <c r="AF270" t="s">
        <v>48</v>
      </c>
      <c r="AH270" t="s">
        <v>123</v>
      </c>
      <c r="AI270" t="s">
        <v>123</v>
      </c>
      <c r="AJ270" t="s">
        <v>123</v>
      </c>
      <c r="AK270" t="s">
        <v>123</v>
      </c>
      <c r="AO270" t="s">
        <v>26</v>
      </c>
      <c r="AP270" t="s">
        <v>28</v>
      </c>
      <c r="AS270" t="s">
        <v>28</v>
      </c>
      <c r="AT270" t="s">
        <v>123</v>
      </c>
      <c r="BO270" t="s">
        <v>43</v>
      </c>
      <c r="BP270">
        <v>0</v>
      </c>
      <c r="BQ270">
        <v>0</v>
      </c>
      <c r="BR270">
        <v>0</v>
      </c>
      <c r="BS270">
        <v>0</v>
      </c>
      <c r="BT270" s="1"/>
      <c r="BV270" t="s">
        <v>123</v>
      </c>
      <c r="BW270" t="s">
        <v>123</v>
      </c>
    </row>
    <row r="271" spans="1:75">
      <c r="A271" t="s">
        <v>1358</v>
      </c>
      <c r="B271" t="s">
        <v>1359</v>
      </c>
      <c r="C271" t="s">
        <v>1360</v>
      </c>
      <c r="D271" s="1">
        <v>32122</v>
      </c>
      <c r="E271" t="s">
        <v>1361</v>
      </c>
      <c r="G271" s="1"/>
      <c r="H271" s="1"/>
      <c r="K271">
        <v>0</v>
      </c>
      <c r="AB271" t="s">
        <v>22</v>
      </c>
      <c r="AC271" t="s">
        <v>32</v>
      </c>
      <c r="AD271" t="s">
        <v>58</v>
      </c>
      <c r="AE271" t="s">
        <v>58</v>
      </c>
      <c r="AF271" t="s">
        <v>48</v>
      </c>
      <c r="AH271" t="s">
        <v>1283</v>
      </c>
      <c r="AI271" t="s">
        <v>145</v>
      </c>
      <c r="AJ271" t="s">
        <v>1362</v>
      </c>
      <c r="AK271" t="s">
        <v>4</v>
      </c>
      <c r="AO271" t="s">
        <v>26</v>
      </c>
      <c r="AP271" t="s">
        <v>28</v>
      </c>
      <c r="AS271" t="s">
        <v>28</v>
      </c>
      <c r="AT271" t="s">
        <v>1363</v>
      </c>
      <c r="AU271">
        <v>3.33</v>
      </c>
      <c r="AV271">
        <v>3.52</v>
      </c>
      <c r="AW271">
        <v>3.27</v>
      </c>
      <c r="AX271">
        <v>3.05</v>
      </c>
      <c r="AY271">
        <v>3.3</v>
      </c>
      <c r="AZ271">
        <v>3.43</v>
      </c>
      <c r="BA271">
        <v>3.28</v>
      </c>
      <c r="BB271">
        <v>1.67</v>
      </c>
      <c r="BO271" t="s">
        <v>43</v>
      </c>
      <c r="BP271">
        <v>0</v>
      </c>
      <c r="BQ271">
        <v>0</v>
      </c>
      <c r="BR271">
        <v>0</v>
      </c>
      <c r="BS271">
        <v>0</v>
      </c>
      <c r="BT271" s="1"/>
      <c r="BV271" t="s">
        <v>157</v>
      </c>
      <c r="BW271" t="s">
        <v>157</v>
      </c>
    </row>
    <row r="272" spans="1:75">
      <c r="A272" t="s">
        <v>1364</v>
      </c>
      <c r="B272" t="s">
        <v>1082</v>
      </c>
      <c r="C272" t="s">
        <v>436</v>
      </c>
      <c r="D272" s="1">
        <v>31882</v>
      </c>
      <c r="E272" t="s">
        <v>1365</v>
      </c>
      <c r="G272" s="1"/>
      <c r="H272" s="1"/>
      <c r="K272">
        <v>0</v>
      </c>
      <c r="AB272" t="s">
        <v>22</v>
      </c>
      <c r="AC272" t="s">
        <v>32</v>
      </c>
      <c r="AD272" t="s">
        <v>58</v>
      </c>
      <c r="AE272" t="s">
        <v>58</v>
      </c>
      <c r="AF272" t="s">
        <v>48</v>
      </c>
      <c r="AH272" t="s">
        <v>1077</v>
      </c>
      <c r="AI272" t="s">
        <v>145</v>
      </c>
      <c r="AJ272" t="s">
        <v>1366</v>
      </c>
      <c r="AK272" t="s">
        <v>4</v>
      </c>
      <c r="AO272" t="s">
        <v>26</v>
      </c>
      <c r="AP272" t="s">
        <v>28</v>
      </c>
      <c r="AS272" t="s">
        <v>28</v>
      </c>
      <c r="AT272" t="s">
        <v>1367</v>
      </c>
      <c r="AU272">
        <v>3</v>
      </c>
      <c r="AV272">
        <v>2.65</v>
      </c>
      <c r="AW272">
        <v>2.91</v>
      </c>
      <c r="AX272">
        <v>2.74</v>
      </c>
      <c r="AY272">
        <v>3.35</v>
      </c>
      <c r="BO272" t="s">
        <v>43</v>
      </c>
      <c r="BP272">
        <v>0</v>
      </c>
      <c r="BQ272">
        <v>0</v>
      </c>
      <c r="BR272">
        <v>0</v>
      </c>
      <c r="BS272">
        <v>0</v>
      </c>
      <c r="BT272" s="1"/>
      <c r="BV272" t="s">
        <v>102</v>
      </c>
      <c r="BW272" t="s">
        <v>102</v>
      </c>
    </row>
    <row r="273" spans="1:75">
      <c r="A273" t="s">
        <v>1368</v>
      </c>
      <c r="B273" t="s">
        <v>1369</v>
      </c>
      <c r="C273" t="s">
        <v>436</v>
      </c>
      <c r="D273" s="1">
        <v>29956</v>
      </c>
      <c r="E273" t="s">
        <v>1370</v>
      </c>
      <c r="G273" s="1"/>
      <c r="H273" s="1"/>
      <c r="K273">
        <v>0</v>
      </c>
      <c r="AB273" t="s">
        <v>22</v>
      </c>
      <c r="AC273" t="s">
        <v>32</v>
      </c>
      <c r="AD273" t="s">
        <v>58</v>
      </c>
      <c r="AE273" t="s">
        <v>58</v>
      </c>
      <c r="AF273" t="s">
        <v>48</v>
      </c>
      <c r="AH273" t="s">
        <v>1371</v>
      </c>
      <c r="AI273" t="s">
        <v>145</v>
      </c>
      <c r="AJ273" t="s">
        <v>1372</v>
      </c>
      <c r="AK273" t="s">
        <v>4</v>
      </c>
      <c r="AO273" t="s">
        <v>26</v>
      </c>
      <c r="AP273" t="s">
        <v>28</v>
      </c>
      <c r="AS273" t="s">
        <v>28</v>
      </c>
      <c r="AT273" t="s">
        <v>1373</v>
      </c>
      <c r="AU273">
        <v>3</v>
      </c>
      <c r="AV273">
        <v>3.48</v>
      </c>
      <c r="AW273">
        <v>3.27</v>
      </c>
      <c r="AX273">
        <v>2.74</v>
      </c>
      <c r="AY273">
        <v>3.45</v>
      </c>
      <c r="AZ273">
        <v>3.43</v>
      </c>
      <c r="BB273">
        <v>2</v>
      </c>
      <c r="BO273" t="s">
        <v>43</v>
      </c>
      <c r="BP273">
        <v>0</v>
      </c>
      <c r="BQ273">
        <v>0</v>
      </c>
      <c r="BR273">
        <v>0</v>
      </c>
      <c r="BS273">
        <v>0</v>
      </c>
      <c r="BT273" s="1"/>
      <c r="BV273" t="s">
        <v>1374</v>
      </c>
      <c r="BW273" t="s">
        <v>1375</v>
      </c>
    </row>
    <row r="274" spans="1:75">
      <c r="A274" t="s">
        <v>1376</v>
      </c>
      <c r="B274" t="s">
        <v>1377</v>
      </c>
      <c r="C274" t="s">
        <v>1378</v>
      </c>
      <c r="D274" s="1">
        <v>32503</v>
      </c>
      <c r="E274" t="s">
        <v>1379</v>
      </c>
      <c r="G274" s="1"/>
      <c r="H274" s="1"/>
      <c r="K274">
        <v>0</v>
      </c>
      <c r="AB274" t="s">
        <v>22</v>
      </c>
      <c r="AC274" t="s">
        <v>32</v>
      </c>
      <c r="AD274" t="s">
        <v>58</v>
      </c>
      <c r="AE274" t="s">
        <v>58</v>
      </c>
      <c r="AF274" t="s">
        <v>25</v>
      </c>
      <c r="AH274" t="s">
        <v>1380</v>
      </c>
      <c r="AI274" t="s">
        <v>99</v>
      </c>
      <c r="AJ274" t="s">
        <v>1381</v>
      </c>
      <c r="AK274" t="s">
        <v>4</v>
      </c>
      <c r="AO274" t="s">
        <v>26</v>
      </c>
      <c r="AP274" t="s">
        <v>28</v>
      </c>
      <c r="AS274" t="s">
        <v>28</v>
      </c>
      <c r="AT274" t="s">
        <v>1382</v>
      </c>
      <c r="AU274">
        <v>3.33</v>
      </c>
      <c r="AV274">
        <v>3.3</v>
      </c>
      <c r="AW274">
        <v>3.45</v>
      </c>
      <c r="AX274">
        <v>2.84</v>
      </c>
      <c r="AY274">
        <v>3.55</v>
      </c>
      <c r="AZ274">
        <v>3.71</v>
      </c>
      <c r="BB274">
        <v>2</v>
      </c>
      <c r="BO274" t="s">
        <v>43</v>
      </c>
      <c r="BP274">
        <v>0</v>
      </c>
      <c r="BQ274">
        <v>0</v>
      </c>
      <c r="BR274">
        <v>0</v>
      </c>
      <c r="BS274">
        <v>0</v>
      </c>
      <c r="BT274" s="1"/>
      <c r="BV274" t="s">
        <v>118</v>
      </c>
      <c r="BW274" t="s">
        <v>148</v>
      </c>
    </row>
    <row r="275" spans="1:75">
      <c r="A275" t="s">
        <v>1383</v>
      </c>
      <c r="B275" t="s">
        <v>1384</v>
      </c>
      <c r="C275" t="s">
        <v>281</v>
      </c>
      <c r="D275" s="1">
        <v>31934</v>
      </c>
      <c r="E275" t="s">
        <v>1385</v>
      </c>
      <c r="G275" s="1"/>
      <c r="H275" s="1"/>
      <c r="K275">
        <v>0</v>
      </c>
      <c r="AB275" t="s">
        <v>22</v>
      </c>
      <c r="AC275" t="s">
        <v>32</v>
      </c>
      <c r="AD275" t="s">
        <v>58</v>
      </c>
      <c r="AE275" t="s">
        <v>58</v>
      </c>
      <c r="AF275" t="s">
        <v>48</v>
      </c>
      <c r="AH275" t="s">
        <v>1386</v>
      </c>
      <c r="AI275" t="s">
        <v>145</v>
      </c>
      <c r="AJ275" t="s">
        <v>1387</v>
      </c>
      <c r="AK275" t="s">
        <v>4</v>
      </c>
      <c r="AO275" t="s">
        <v>26</v>
      </c>
      <c r="AP275" t="s">
        <v>28</v>
      </c>
      <c r="AS275" t="s">
        <v>28</v>
      </c>
      <c r="AT275" t="s">
        <v>1388</v>
      </c>
      <c r="AU275">
        <v>3.11</v>
      </c>
      <c r="AV275">
        <v>3.22</v>
      </c>
      <c r="AW275">
        <v>3.64</v>
      </c>
      <c r="AX275">
        <v>2.68</v>
      </c>
      <c r="AY275">
        <v>3.65</v>
      </c>
      <c r="AZ275">
        <v>3.57</v>
      </c>
      <c r="BB275">
        <v>2</v>
      </c>
      <c r="BO275" t="s">
        <v>43</v>
      </c>
      <c r="BP275">
        <v>0</v>
      </c>
      <c r="BQ275">
        <v>0</v>
      </c>
      <c r="BR275">
        <v>0</v>
      </c>
      <c r="BS275">
        <v>0</v>
      </c>
      <c r="BT275" s="1"/>
      <c r="BV275" t="s">
        <v>1355</v>
      </c>
      <c r="BW275" t="s">
        <v>125</v>
      </c>
    </row>
    <row r="276" spans="1:75">
      <c r="A276" t="s">
        <v>1389</v>
      </c>
      <c r="B276" t="s">
        <v>1390</v>
      </c>
      <c r="C276" t="s">
        <v>1391</v>
      </c>
      <c r="D276" s="1">
        <v>32252</v>
      </c>
      <c r="E276" t="s">
        <v>1392</v>
      </c>
      <c r="G276" s="1"/>
      <c r="H276" s="1"/>
      <c r="K276">
        <v>0</v>
      </c>
      <c r="AB276" t="s">
        <v>22</v>
      </c>
      <c r="AC276" t="s">
        <v>32</v>
      </c>
      <c r="AD276" t="s">
        <v>58</v>
      </c>
      <c r="AE276" t="s">
        <v>58</v>
      </c>
      <c r="AF276" t="s">
        <v>48</v>
      </c>
      <c r="AH276" t="s">
        <v>1393</v>
      </c>
      <c r="AI276" t="s">
        <v>99</v>
      </c>
      <c r="AJ276" t="s">
        <v>1394</v>
      </c>
      <c r="AK276" t="s">
        <v>4</v>
      </c>
      <c r="AO276" t="s">
        <v>26</v>
      </c>
      <c r="AP276" t="s">
        <v>28</v>
      </c>
      <c r="AS276" t="s">
        <v>28</v>
      </c>
      <c r="AT276" t="s">
        <v>1395</v>
      </c>
      <c r="AU276">
        <v>3.33</v>
      </c>
      <c r="AV276">
        <v>3</v>
      </c>
      <c r="AW276">
        <v>0.73</v>
      </c>
      <c r="BO276" t="s">
        <v>43</v>
      </c>
      <c r="BP276">
        <v>0</v>
      </c>
      <c r="BQ276">
        <v>0</v>
      </c>
      <c r="BR276">
        <v>0</v>
      </c>
      <c r="BS276">
        <v>0</v>
      </c>
      <c r="BT276" s="1"/>
      <c r="BV276" t="s">
        <v>102</v>
      </c>
      <c r="BW276" t="s">
        <v>148</v>
      </c>
    </row>
    <row r="277" spans="1:75">
      <c r="A277" t="s">
        <v>1396</v>
      </c>
      <c r="B277" t="s">
        <v>1397</v>
      </c>
      <c r="C277" t="s">
        <v>436</v>
      </c>
      <c r="D277" s="1">
        <v>32273</v>
      </c>
      <c r="E277" t="s">
        <v>1398</v>
      </c>
      <c r="G277" s="1"/>
      <c r="H277" s="1"/>
      <c r="K277">
        <v>0</v>
      </c>
      <c r="AB277" t="s">
        <v>22</v>
      </c>
      <c r="AC277" t="s">
        <v>32</v>
      </c>
      <c r="AD277" t="s">
        <v>58</v>
      </c>
      <c r="AE277" t="s">
        <v>58</v>
      </c>
      <c r="AF277" t="s">
        <v>48</v>
      </c>
      <c r="AH277" t="s">
        <v>1399</v>
      </c>
      <c r="AI277" t="s">
        <v>1222</v>
      </c>
      <c r="AJ277" t="s">
        <v>1400</v>
      </c>
      <c r="AK277" t="s">
        <v>4</v>
      </c>
      <c r="AO277" t="s">
        <v>26</v>
      </c>
      <c r="AP277" t="s">
        <v>28</v>
      </c>
      <c r="AS277" t="s">
        <v>28</v>
      </c>
      <c r="AT277" t="s">
        <v>1382</v>
      </c>
      <c r="AU277">
        <v>2.33</v>
      </c>
      <c r="AV277">
        <v>2.13</v>
      </c>
      <c r="AW277">
        <v>2</v>
      </c>
      <c r="AX277">
        <v>2.0499999999999998</v>
      </c>
      <c r="BO277" t="s">
        <v>43</v>
      </c>
      <c r="BP277">
        <v>0</v>
      </c>
      <c r="BQ277">
        <v>0</v>
      </c>
      <c r="BR277">
        <v>0</v>
      </c>
      <c r="BS277">
        <v>0</v>
      </c>
      <c r="BT277" s="1"/>
      <c r="BV277" t="s">
        <v>370</v>
      </c>
      <c r="BW277" t="s">
        <v>370</v>
      </c>
    </row>
    <row r="278" spans="1:75">
      <c r="A278" t="s">
        <v>1401</v>
      </c>
      <c r="B278" t="s">
        <v>1402</v>
      </c>
      <c r="C278" t="s">
        <v>1403</v>
      </c>
      <c r="D278" s="1">
        <v>32167</v>
      </c>
      <c r="E278" t="s">
        <v>1404</v>
      </c>
      <c r="G278" s="1"/>
      <c r="H278" s="1"/>
      <c r="K278">
        <v>0</v>
      </c>
      <c r="AB278" t="s">
        <v>22</v>
      </c>
      <c r="AC278" t="s">
        <v>32</v>
      </c>
      <c r="AD278" t="s">
        <v>58</v>
      </c>
      <c r="AE278" t="s">
        <v>58</v>
      </c>
      <c r="AF278" t="s">
        <v>48</v>
      </c>
      <c r="AH278" t="s">
        <v>782</v>
      </c>
      <c r="AI278" t="s">
        <v>123</v>
      </c>
      <c r="AJ278" t="s">
        <v>1405</v>
      </c>
      <c r="AK278" t="s">
        <v>123</v>
      </c>
      <c r="AO278" t="s">
        <v>26</v>
      </c>
      <c r="AP278" t="s">
        <v>28</v>
      </c>
      <c r="AS278" t="s">
        <v>28</v>
      </c>
      <c r="AT278" t="s">
        <v>1406</v>
      </c>
      <c r="BO278" t="s">
        <v>43</v>
      </c>
      <c r="BP278">
        <v>0</v>
      </c>
      <c r="BQ278">
        <v>0</v>
      </c>
      <c r="BR278">
        <v>0</v>
      </c>
      <c r="BS278">
        <v>0</v>
      </c>
      <c r="BT278" s="1"/>
      <c r="BV278" t="s">
        <v>102</v>
      </c>
      <c r="BW278" t="s">
        <v>148</v>
      </c>
    </row>
    <row r="279" spans="1:75">
      <c r="A279" t="s">
        <v>1407</v>
      </c>
      <c r="B279" t="s">
        <v>1408</v>
      </c>
      <c r="C279" t="s">
        <v>1409</v>
      </c>
      <c r="D279" s="1">
        <v>27151</v>
      </c>
      <c r="E279" t="s">
        <v>436</v>
      </c>
      <c r="G279" s="1"/>
      <c r="H279" s="1"/>
      <c r="K279">
        <v>0</v>
      </c>
      <c r="AB279" t="s">
        <v>22</v>
      </c>
      <c r="AC279" t="s">
        <v>32</v>
      </c>
      <c r="AD279" t="s">
        <v>58</v>
      </c>
      <c r="AE279" t="s">
        <v>58</v>
      </c>
      <c r="AF279" t="s">
        <v>48</v>
      </c>
      <c r="AH279" t="s">
        <v>1410</v>
      </c>
      <c r="AI279" t="s">
        <v>99</v>
      </c>
      <c r="AJ279" t="s">
        <v>1411</v>
      </c>
      <c r="AK279" t="s">
        <v>4</v>
      </c>
      <c r="AO279" t="s">
        <v>26</v>
      </c>
      <c r="AP279" t="s">
        <v>28</v>
      </c>
      <c r="AS279" t="s">
        <v>28</v>
      </c>
      <c r="AT279" t="s">
        <v>1412</v>
      </c>
      <c r="AU279">
        <v>2.89</v>
      </c>
      <c r="AV279">
        <v>3.13</v>
      </c>
      <c r="AW279">
        <v>3.09</v>
      </c>
      <c r="AX279">
        <v>2.79</v>
      </c>
      <c r="AY279">
        <v>3</v>
      </c>
      <c r="AZ279">
        <v>2.71</v>
      </c>
      <c r="BB279">
        <v>2.5</v>
      </c>
      <c r="BO279" t="s">
        <v>43</v>
      </c>
      <c r="BP279">
        <v>0</v>
      </c>
      <c r="BQ279">
        <v>0</v>
      </c>
      <c r="BR279">
        <v>0</v>
      </c>
      <c r="BS279">
        <v>0</v>
      </c>
      <c r="BT279" s="1"/>
      <c r="BV279" t="s">
        <v>157</v>
      </c>
      <c r="BW279" t="s">
        <v>157</v>
      </c>
    </row>
    <row r="280" spans="1:75">
      <c r="A280" t="s">
        <v>1413</v>
      </c>
      <c r="B280" t="s">
        <v>50</v>
      </c>
      <c r="C280" t="s">
        <v>436</v>
      </c>
      <c r="D280" s="1">
        <v>31987</v>
      </c>
      <c r="E280" t="s">
        <v>1414</v>
      </c>
      <c r="G280" s="1"/>
      <c r="H280" s="1"/>
      <c r="K280">
        <v>0</v>
      </c>
      <c r="AB280" t="s">
        <v>22</v>
      </c>
      <c r="AC280" t="s">
        <v>32</v>
      </c>
      <c r="AD280" t="s">
        <v>58</v>
      </c>
      <c r="AE280" t="s">
        <v>58</v>
      </c>
      <c r="AF280" t="s">
        <v>25</v>
      </c>
      <c r="AH280" t="s">
        <v>1415</v>
      </c>
      <c r="AI280" t="s">
        <v>145</v>
      </c>
      <c r="AJ280" t="s">
        <v>1416</v>
      </c>
      <c r="AK280" t="s">
        <v>4</v>
      </c>
      <c r="AO280" t="s">
        <v>26</v>
      </c>
      <c r="AP280" t="s">
        <v>28</v>
      </c>
      <c r="AS280" t="s">
        <v>28</v>
      </c>
      <c r="AT280" t="s">
        <v>1382</v>
      </c>
      <c r="AU280">
        <v>3.11</v>
      </c>
      <c r="AV280">
        <v>3.09</v>
      </c>
      <c r="AW280">
        <v>3.27</v>
      </c>
      <c r="AX280">
        <v>2.74</v>
      </c>
      <c r="AY280">
        <v>3.2</v>
      </c>
      <c r="BB280">
        <v>2</v>
      </c>
      <c r="BO280" t="s">
        <v>43</v>
      </c>
      <c r="BP280">
        <v>0</v>
      </c>
      <c r="BQ280">
        <v>0</v>
      </c>
      <c r="BR280">
        <v>0</v>
      </c>
      <c r="BS280">
        <v>0</v>
      </c>
      <c r="BT280" s="1"/>
      <c r="BV280" t="s">
        <v>102</v>
      </c>
      <c r="BW280" t="s">
        <v>102</v>
      </c>
    </row>
    <row r="281" spans="1:75">
      <c r="A281" t="s">
        <v>1417</v>
      </c>
      <c r="B281" t="s">
        <v>1418</v>
      </c>
      <c r="C281" t="s">
        <v>436</v>
      </c>
      <c r="D281" s="1">
        <v>31981</v>
      </c>
      <c r="E281" t="s">
        <v>1419</v>
      </c>
      <c r="G281" s="1"/>
      <c r="H281" s="1"/>
      <c r="K281">
        <v>0</v>
      </c>
      <c r="AB281" t="s">
        <v>22</v>
      </c>
      <c r="AC281" t="s">
        <v>32</v>
      </c>
      <c r="AD281" t="s">
        <v>58</v>
      </c>
      <c r="AE281" t="s">
        <v>58</v>
      </c>
      <c r="AF281" t="s">
        <v>48</v>
      </c>
      <c r="AH281" t="s">
        <v>1420</v>
      </c>
      <c r="AI281" t="s">
        <v>123</v>
      </c>
      <c r="AJ281" t="s">
        <v>1421</v>
      </c>
      <c r="AK281" t="s">
        <v>4</v>
      </c>
      <c r="AO281" t="s">
        <v>26</v>
      </c>
      <c r="AP281" t="s">
        <v>28</v>
      </c>
      <c r="AS281" t="s">
        <v>28</v>
      </c>
      <c r="AT281" t="s">
        <v>1422</v>
      </c>
      <c r="AV281">
        <v>3.39</v>
      </c>
      <c r="BO281" t="s">
        <v>43</v>
      </c>
      <c r="BP281">
        <v>0</v>
      </c>
      <c r="BQ281">
        <v>0</v>
      </c>
      <c r="BR281">
        <v>0</v>
      </c>
      <c r="BS281">
        <v>0</v>
      </c>
      <c r="BT281" s="1"/>
      <c r="BV281" t="s">
        <v>148</v>
      </c>
      <c r="BW281" t="s">
        <v>157</v>
      </c>
    </row>
    <row r="282" spans="1:75">
      <c r="A282" t="s">
        <v>1423</v>
      </c>
      <c r="B282" t="s">
        <v>1424</v>
      </c>
      <c r="C282" t="s">
        <v>1425</v>
      </c>
      <c r="D282" s="1">
        <v>32334</v>
      </c>
      <c r="E282" t="s">
        <v>1426</v>
      </c>
      <c r="G282" s="1"/>
      <c r="H282" s="1"/>
      <c r="K282">
        <v>0</v>
      </c>
      <c r="AB282" t="s">
        <v>22</v>
      </c>
      <c r="AC282" t="s">
        <v>32</v>
      </c>
      <c r="AD282" t="s">
        <v>58</v>
      </c>
      <c r="AE282" t="s">
        <v>58</v>
      </c>
      <c r="AF282" t="s">
        <v>25</v>
      </c>
      <c r="AH282" t="s">
        <v>1427</v>
      </c>
      <c r="AI282" t="s">
        <v>1428</v>
      </c>
      <c r="AJ282" t="s">
        <v>1429</v>
      </c>
      <c r="AK282" t="s">
        <v>1430</v>
      </c>
      <c r="AO282" t="s">
        <v>26</v>
      </c>
      <c r="AP282" t="s">
        <v>28</v>
      </c>
      <c r="AS282" t="s">
        <v>28</v>
      </c>
      <c r="AT282" t="s">
        <v>1382</v>
      </c>
      <c r="AU282">
        <v>2.89</v>
      </c>
      <c r="AV282">
        <v>3.04</v>
      </c>
      <c r="AW282">
        <v>2.64</v>
      </c>
      <c r="AX282">
        <v>3</v>
      </c>
      <c r="AY282">
        <v>3.1</v>
      </c>
      <c r="AZ282">
        <v>3.14</v>
      </c>
      <c r="BB282">
        <v>2</v>
      </c>
      <c r="BO282" t="s">
        <v>43</v>
      </c>
      <c r="BP282">
        <v>0</v>
      </c>
      <c r="BQ282">
        <v>0</v>
      </c>
      <c r="BR282">
        <v>0</v>
      </c>
      <c r="BS282">
        <v>0</v>
      </c>
      <c r="BT282" s="1"/>
      <c r="BV282" t="s">
        <v>118</v>
      </c>
      <c r="BW282" t="s">
        <v>148</v>
      </c>
    </row>
    <row r="283" spans="1:75">
      <c r="A283" t="s">
        <v>1431</v>
      </c>
      <c r="B283" t="s">
        <v>1432</v>
      </c>
      <c r="C283" t="s">
        <v>1433</v>
      </c>
      <c r="D283" s="1">
        <v>31862</v>
      </c>
      <c r="E283" t="s">
        <v>1434</v>
      </c>
      <c r="G283" s="1"/>
      <c r="H283" s="1"/>
      <c r="K283">
        <v>0</v>
      </c>
      <c r="AB283" t="s">
        <v>22</v>
      </c>
      <c r="AC283" t="s">
        <v>32</v>
      </c>
      <c r="AD283" t="s">
        <v>58</v>
      </c>
      <c r="AE283" t="s">
        <v>58</v>
      </c>
      <c r="AF283" t="s">
        <v>25</v>
      </c>
      <c r="AH283" t="s">
        <v>1435</v>
      </c>
      <c r="AI283" t="s">
        <v>145</v>
      </c>
      <c r="AJ283" t="s">
        <v>1436</v>
      </c>
      <c r="AK283" t="s">
        <v>4</v>
      </c>
      <c r="AO283" t="s">
        <v>26</v>
      </c>
      <c r="AP283" t="s">
        <v>28</v>
      </c>
      <c r="AS283" t="s">
        <v>28</v>
      </c>
      <c r="AT283" t="s">
        <v>1437</v>
      </c>
      <c r="AU283">
        <v>3.44</v>
      </c>
      <c r="AV283">
        <v>3.74</v>
      </c>
      <c r="AW283">
        <v>3.64</v>
      </c>
      <c r="AX283">
        <v>3.05</v>
      </c>
      <c r="AY283">
        <v>3.9</v>
      </c>
      <c r="AZ283">
        <v>3.86</v>
      </c>
      <c r="BB283">
        <v>2</v>
      </c>
      <c r="BO283" t="s">
        <v>43</v>
      </c>
      <c r="BP283">
        <v>0</v>
      </c>
      <c r="BQ283">
        <v>0</v>
      </c>
      <c r="BR283">
        <v>0</v>
      </c>
      <c r="BS283">
        <v>0</v>
      </c>
      <c r="BT283" s="1"/>
      <c r="BV283" t="s">
        <v>234</v>
      </c>
      <c r="BW283" t="s">
        <v>157</v>
      </c>
    </row>
    <row r="284" spans="1:75">
      <c r="A284" t="s">
        <v>1438</v>
      </c>
      <c r="B284" t="s">
        <v>1439</v>
      </c>
      <c r="C284" t="s">
        <v>1039</v>
      </c>
      <c r="D284" s="1">
        <v>32260</v>
      </c>
      <c r="E284" t="s">
        <v>1440</v>
      </c>
      <c r="G284" s="1"/>
      <c r="H284" s="1"/>
      <c r="K284">
        <v>0</v>
      </c>
      <c r="AB284" t="s">
        <v>22</v>
      </c>
      <c r="AC284" t="s">
        <v>32</v>
      </c>
      <c r="AD284" t="s">
        <v>58</v>
      </c>
      <c r="AE284" t="s">
        <v>58</v>
      </c>
      <c r="AF284" t="s">
        <v>25</v>
      </c>
      <c r="AH284" t="s">
        <v>1441</v>
      </c>
      <c r="AI284" t="s">
        <v>145</v>
      </c>
      <c r="AJ284" t="s">
        <v>1442</v>
      </c>
      <c r="AK284" t="s">
        <v>4</v>
      </c>
      <c r="AO284" t="s">
        <v>26</v>
      </c>
      <c r="AP284" t="s">
        <v>28</v>
      </c>
      <c r="AS284" t="s">
        <v>28</v>
      </c>
      <c r="AT284" t="s">
        <v>1443</v>
      </c>
      <c r="AU284">
        <v>3</v>
      </c>
      <c r="AV284">
        <v>3.13</v>
      </c>
      <c r="AW284">
        <v>2.91</v>
      </c>
      <c r="BO284" t="s">
        <v>43</v>
      </c>
      <c r="BP284">
        <v>0</v>
      </c>
      <c r="BQ284">
        <v>0</v>
      </c>
      <c r="BR284">
        <v>0</v>
      </c>
      <c r="BS284">
        <v>0</v>
      </c>
      <c r="BT284" s="1"/>
      <c r="BV284" t="s">
        <v>102</v>
      </c>
      <c r="BW284" t="s">
        <v>148</v>
      </c>
    </row>
    <row r="285" spans="1:75">
      <c r="A285" t="s">
        <v>1444</v>
      </c>
      <c r="B285" t="s">
        <v>1445</v>
      </c>
      <c r="C285" t="s">
        <v>436</v>
      </c>
      <c r="D285" s="1">
        <v>31758</v>
      </c>
      <c r="E285" t="s">
        <v>1360</v>
      </c>
      <c r="G285" s="1"/>
      <c r="H285" s="1"/>
      <c r="K285">
        <v>0</v>
      </c>
      <c r="AB285" t="s">
        <v>22</v>
      </c>
      <c r="AC285" t="s">
        <v>32</v>
      </c>
      <c r="AD285" t="s">
        <v>58</v>
      </c>
      <c r="AE285" t="s">
        <v>58</v>
      </c>
      <c r="AF285" t="s">
        <v>48</v>
      </c>
      <c r="AH285" t="s">
        <v>1446</v>
      </c>
      <c r="AI285" t="s">
        <v>145</v>
      </c>
      <c r="AJ285" t="s">
        <v>1447</v>
      </c>
      <c r="AK285" t="s">
        <v>4</v>
      </c>
      <c r="AO285" t="s">
        <v>26</v>
      </c>
      <c r="AP285" t="s">
        <v>28</v>
      </c>
      <c r="AS285" t="s">
        <v>28</v>
      </c>
      <c r="AT285" t="s">
        <v>1448</v>
      </c>
      <c r="BO285" t="s">
        <v>43</v>
      </c>
      <c r="BP285">
        <v>0</v>
      </c>
      <c r="BQ285">
        <v>0</v>
      </c>
      <c r="BR285">
        <v>0</v>
      </c>
      <c r="BS285">
        <v>0</v>
      </c>
      <c r="BT285" s="1"/>
      <c r="BV285" t="s">
        <v>102</v>
      </c>
      <c r="BW285" t="s">
        <v>157</v>
      </c>
    </row>
    <row r="286" spans="1:75">
      <c r="A286" t="s">
        <v>1449</v>
      </c>
      <c r="B286" t="s">
        <v>1450</v>
      </c>
      <c r="C286" t="s">
        <v>242</v>
      </c>
      <c r="D286" s="1">
        <v>31131</v>
      </c>
      <c r="E286" t="s">
        <v>1451</v>
      </c>
      <c r="G286" s="1"/>
      <c r="H286" s="1"/>
      <c r="K286">
        <v>0</v>
      </c>
      <c r="AB286" t="s">
        <v>22</v>
      </c>
      <c r="AC286" t="s">
        <v>32</v>
      </c>
      <c r="AD286" t="s">
        <v>58</v>
      </c>
      <c r="AE286" t="s">
        <v>58</v>
      </c>
      <c r="AF286" t="s">
        <v>48</v>
      </c>
      <c r="AH286" t="s">
        <v>1452</v>
      </c>
      <c r="AI286" t="s">
        <v>99</v>
      </c>
      <c r="AJ286" t="s">
        <v>702</v>
      </c>
      <c r="AK286" t="s">
        <v>4</v>
      </c>
      <c r="AO286" t="s">
        <v>26</v>
      </c>
      <c r="AP286" t="s">
        <v>28</v>
      </c>
      <c r="AS286" t="s">
        <v>28</v>
      </c>
      <c r="AT286" t="s">
        <v>1453</v>
      </c>
      <c r="AU286">
        <v>3.22</v>
      </c>
      <c r="AV286">
        <v>3.3</v>
      </c>
      <c r="AW286">
        <v>3.27</v>
      </c>
      <c r="AX286">
        <v>2.37</v>
      </c>
      <c r="AY286">
        <v>3.45</v>
      </c>
      <c r="AZ286">
        <v>3.29</v>
      </c>
      <c r="BB286">
        <v>2</v>
      </c>
      <c r="BO286" t="s">
        <v>43</v>
      </c>
      <c r="BP286">
        <v>0</v>
      </c>
      <c r="BQ286">
        <v>0</v>
      </c>
      <c r="BR286">
        <v>0</v>
      </c>
      <c r="BS286">
        <v>0</v>
      </c>
      <c r="BT286" s="1"/>
      <c r="BV286" t="s">
        <v>102</v>
      </c>
      <c r="BW286" t="s">
        <v>102</v>
      </c>
    </row>
    <row r="287" spans="1:75">
      <c r="A287" t="s">
        <v>1454</v>
      </c>
      <c r="B287" t="s">
        <v>1455</v>
      </c>
      <c r="C287" t="s">
        <v>229</v>
      </c>
      <c r="D287" s="1">
        <v>32080</v>
      </c>
      <c r="E287" t="s">
        <v>229</v>
      </c>
      <c r="G287" s="1"/>
      <c r="H287" s="1"/>
      <c r="K287">
        <v>0</v>
      </c>
      <c r="AB287" t="s">
        <v>22</v>
      </c>
      <c r="AC287" t="s">
        <v>32</v>
      </c>
      <c r="AD287" t="s">
        <v>58</v>
      </c>
      <c r="AE287" t="s">
        <v>58</v>
      </c>
      <c r="AF287" t="s">
        <v>25</v>
      </c>
      <c r="AH287" t="s">
        <v>1456</v>
      </c>
      <c r="AI287" t="s">
        <v>99</v>
      </c>
      <c r="AJ287" t="s">
        <v>1457</v>
      </c>
      <c r="AK287" t="s">
        <v>4</v>
      </c>
      <c r="AO287" t="s">
        <v>26</v>
      </c>
      <c r="AP287" t="s">
        <v>28</v>
      </c>
      <c r="AS287" t="s">
        <v>28</v>
      </c>
      <c r="AT287" t="s">
        <v>1278</v>
      </c>
      <c r="AU287">
        <v>3.22</v>
      </c>
      <c r="AV287">
        <v>3.57</v>
      </c>
      <c r="AW287">
        <v>3.45</v>
      </c>
      <c r="AX287">
        <v>3.05</v>
      </c>
      <c r="AY287">
        <v>3.75</v>
      </c>
      <c r="AZ287">
        <v>3.43</v>
      </c>
      <c r="BB287">
        <v>2</v>
      </c>
      <c r="BO287" t="s">
        <v>43</v>
      </c>
      <c r="BP287">
        <v>0</v>
      </c>
      <c r="BQ287">
        <v>0</v>
      </c>
      <c r="BR287">
        <v>0</v>
      </c>
      <c r="BS287">
        <v>0</v>
      </c>
      <c r="BT287" s="1"/>
      <c r="BV287" t="s">
        <v>157</v>
      </c>
      <c r="BW287" t="s">
        <v>157</v>
      </c>
    </row>
    <row r="288" spans="1:75">
      <c r="A288" t="s">
        <v>1458</v>
      </c>
      <c r="B288" t="s">
        <v>1459</v>
      </c>
      <c r="C288" t="s">
        <v>436</v>
      </c>
      <c r="D288" s="1">
        <v>29504</v>
      </c>
      <c r="E288" t="s">
        <v>1460</v>
      </c>
      <c r="G288" s="1"/>
      <c r="H288" s="1"/>
      <c r="K288">
        <v>0</v>
      </c>
      <c r="AB288" t="s">
        <v>22</v>
      </c>
      <c r="AC288" t="s">
        <v>32</v>
      </c>
      <c r="AD288" t="s">
        <v>58</v>
      </c>
      <c r="AE288" t="s">
        <v>58</v>
      </c>
      <c r="AF288" t="s">
        <v>48</v>
      </c>
      <c r="AH288" t="s">
        <v>1461</v>
      </c>
      <c r="AI288" t="s">
        <v>145</v>
      </c>
      <c r="AJ288" t="s">
        <v>1462</v>
      </c>
      <c r="AK288" t="s">
        <v>4</v>
      </c>
      <c r="AO288" t="s">
        <v>26</v>
      </c>
      <c r="AP288" t="s">
        <v>28</v>
      </c>
      <c r="AS288" t="s">
        <v>28</v>
      </c>
      <c r="AT288" t="s">
        <v>1463</v>
      </c>
      <c r="AU288">
        <v>3.67</v>
      </c>
      <c r="AV288">
        <v>3.22</v>
      </c>
      <c r="BO288" t="s">
        <v>43</v>
      </c>
      <c r="BP288">
        <v>0</v>
      </c>
      <c r="BQ288">
        <v>0</v>
      </c>
      <c r="BR288">
        <v>0</v>
      </c>
      <c r="BS288">
        <v>0</v>
      </c>
      <c r="BT288" s="1"/>
      <c r="BV288" t="s">
        <v>148</v>
      </c>
      <c r="BW288" t="s">
        <v>165</v>
      </c>
    </row>
    <row r="289" spans="1:75">
      <c r="A289" t="s">
        <v>1464</v>
      </c>
      <c r="B289" t="s">
        <v>1465</v>
      </c>
      <c r="C289" t="s">
        <v>436</v>
      </c>
      <c r="D289" s="1">
        <v>32191</v>
      </c>
      <c r="E289" t="s">
        <v>1466</v>
      </c>
      <c r="G289" s="1"/>
      <c r="H289" s="1"/>
      <c r="K289">
        <v>0</v>
      </c>
      <c r="AB289" t="s">
        <v>22</v>
      </c>
      <c r="AC289" t="s">
        <v>32</v>
      </c>
      <c r="AD289" t="s">
        <v>58</v>
      </c>
      <c r="AE289" t="s">
        <v>58</v>
      </c>
      <c r="AF289" t="s">
        <v>48</v>
      </c>
      <c r="AH289" t="s">
        <v>1467</v>
      </c>
      <c r="AI289" t="s">
        <v>99</v>
      </c>
      <c r="AJ289" t="s">
        <v>1468</v>
      </c>
      <c r="AK289" t="s">
        <v>4</v>
      </c>
      <c r="AO289" t="s">
        <v>26</v>
      </c>
      <c r="AP289" t="s">
        <v>28</v>
      </c>
      <c r="AS289" t="s">
        <v>28</v>
      </c>
      <c r="AT289" t="s">
        <v>1395</v>
      </c>
      <c r="AU289">
        <v>3</v>
      </c>
      <c r="AV289">
        <v>3.43</v>
      </c>
      <c r="AW289">
        <v>3.18</v>
      </c>
      <c r="AX289">
        <v>3.26</v>
      </c>
      <c r="AY289">
        <v>3.45</v>
      </c>
      <c r="AZ289">
        <v>3.43</v>
      </c>
      <c r="BB289">
        <v>2</v>
      </c>
      <c r="BO289" t="s">
        <v>43</v>
      </c>
      <c r="BP289">
        <v>0</v>
      </c>
      <c r="BQ289">
        <v>0</v>
      </c>
      <c r="BR289">
        <v>0</v>
      </c>
      <c r="BS289">
        <v>0</v>
      </c>
      <c r="BT289" s="1"/>
      <c r="BV289" t="s">
        <v>123</v>
      </c>
      <c r="BW289" t="s">
        <v>123</v>
      </c>
    </row>
    <row r="290" spans="1:75">
      <c r="A290" t="s">
        <v>1469</v>
      </c>
      <c r="B290" t="s">
        <v>1470</v>
      </c>
      <c r="C290" t="s">
        <v>436</v>
      </c>
      <c r="D290" s="1">
        <v>29538</v>
      </c>
      <c r="E290" t="s">
        <v>1471</v>
      </c>
      <c r="G290" s="1"/>
      <c r="H290" s="1"/>
      <c r="K290">
        <v>0</v>
      </c>
      <c r="AB290" t="s">
        <v>22</v>
      </c>
      <c r="AC290" t="s">
        <v>32</v>
      </c>
      <c r="AD290" t="s">
        <v>58</v>
      </c>
      <c r="AE290" t="s">
        <v>58</v>
      </c>
      <c r="AF290" t="s">
        <v>48</v>
      </c>
      <c r="AH290" t="s">
        <v>136</v>
      </c>
      <c r="AI290" t="s">
        <v>99</v>
      </c>
      <c r="AJ290" t="s">
        <v>1472</v>
      </c>
      <c r="AK290" t="s">
        <v>4</v>
      </c>
      <c r="AO290" t="s">
        <v>26</v>
      </c>
      <c r="AP290" t="s">
        <v>28</v>
      </c>
      <c r="AS290" t="s">
        <v>28</v>
      </c>
      <c r="AT290" t="s">
        <v>1473</v>
      </c>
      <c r="AU290">
        <v>3.33</v>
      </c>
      <c r="AV290">
        <v>3.52</v>
      </c>
      <c r="AW290">
        <v>3.27</v>
      </c>
      <c r="AX290">
        <v>2.84</v>
      </c>
      <c r="AY290">
        <v>3.4</v>
      </c>
      <c r="AZ290">
        <v>2.86</v>
      </c>
      <c r="BB290">
        <v>2</v>
      </c>
      <c r="BO290" t="s">
        <v>43</v>
      </c>
      <c r="BP290">
        <v>0</v>
      </c>
      <c r="BQ290">
        <v>0</v>
      </c>
      <c r="BR290">
        <v>0</v>
      </c>
      <c r="BS290">
        <v>0</v>
      </c>
      <c r="BT290" s="1"/>
      <c r="BV290" t="s">
        <v>148</v>
      </c>
      <c r="BW290" t="s">
        <v>102</v>
      </c>
    </row>
    <row r="291" spans="1:75">
      <c r="A291" t="s">
        <v>1474</v>
      </c>
      <c r="B291" t="s">
        <v>332</v>
      </c>
      <c r="C291" t="s">
        <v>1475</v>
      </c>
      <c r="D291" s="1">
        <v>32035</v>
      </c>
      <c r="E291" t="s">
        <v>1476</v>
      </c>
      <c r="G291" s="1"/>
      <c r="H291" s="1"/>
      <c r="K291">
        <v>0</v>
      </c>
      <c r="AB291" t="s">
        <v>22</v>
      </c>
      <c r="AC291" t="s">
        <v>32</v>
      </c>
      <c r="AD291" t="s">
        <v>58</v>
      </c>
      <c r="AE291" t="s">
        <v>58</v>
      </c>
      <c r="AF291" t="s">
        <v>48</v>
      </c>
      <c r="AH291" t="s">
        <v>1477</v>
      </c>
      <c r="AI291" t="s">
        <v>99</v>
      </c>
      <c r="AJ291" t="s">
        <v>1478</v>
      </c>
      <c r="AK291" t="s">
        <v>4</v>
      </c>
      <c r="AO291" t="s">
        <v>26</v>
      </c>
      <c r="AP291" t="s">
        <v>28</v>
      </c>
      <c r="AS291" t="s">
        <v>28</v>
      </c>
      <c r="AT291" t="s">
        <v>1382</v>
      </c>
      <c r="AU291">
        <v>3.33</v>
      </c>
      <c r="AV291">
        <v>3.13</v>
      </c>
      <c r="AW291">
        <v>3.18</v>
      </c>
      <c r="AX291">
        <v>2.4700000000000002</v>
      </c>
      <c r="AY291">
        <v>3.5</v>
      </c>
      <c r="AZ291">
        <v>2.71</v>
      </c>
      <c r="BB291">
        <v>2</v>
      </c>
      <c r="BO291" t="s">
        <v>43</v>
      </c>
      <c r="BP291">
        <v>0</v>
      </c>
      <c r="BQ291">
        <v>0</v>
      </c>
      <c r="BR291">
        <v>0</v>
      </c>
      <c r="BS291">
        <v>0</v>
      </c>
      <c r="BT291" s="1"/>
      <c r="BV291" t="s">
        <v>123</v>
      </c>
      <c r="BW291" t="s">
        <v>1479</v>
      </c>
    </row>
    <row r="292" spans="1:75">
      <c r="A292" t="s">
        <v>1480</v>
      </c>
      <c r="B292" t="s">
        <v>1481</v>
      </c>
      <c r="C292" t="s">
        <v>237</v>
      </c>
      <c r="D292" s="1">
        <v>31868</v>
      </c>
      <c r="E292" t="s">
        <v>1482</v>
      </c>
      <c r="G292" s="1"/>
      <c r="H292" s="1"/>
      <c r="K292">
        <v>0</v>
      </c>
      <c r="AB292" t="s">
        <v>22</v>
      </c>
      <c r="AC292" t="s">
        <v>32</v>
      </c>
      <c r="AD292" t="s">
        <v>58</v>
      </c>
      <c r="AE292" t="s">
        <v>58</v>
      </c>
      <c r="AF292" t="s">
        <v>48</v>
      </c>
      <c r="AH292" t="s">
        <v>1483</v>
      </c>
      <c r="AI292" t="s">
        <v>145</v>
      </c>
      <c r="AJ292" t="s">
        <v>477</v>
      </c>
      <c r="AK292" t="s">
        <v>4</v>
      </c>
      <c r="AO292" t="s">
        <v>26</v>
      </c>
      <c r="AP292" t="s">
        <v>28</v>
      </c>
      <c r="AS292" t="s">
        <v>28</v>
      </c>
      <c r="AT292" t="s">
        <v>1382</v>
      </c>
      <c r="AU292">
        <v>3</v>
      </c>
      <c r="AV292">
        <v>3.57</v>
      </c>
      <c r="AW292">
        <v>0</v>
      </c>
      <c r="AX292">
        <v>3.68</v>
      </c>
      <c r="AY292">
        <v>2.9</v>
      </c>
      <c r="AZ292">
        <v>1.86</v>
      </c>
      <c r="BB292">
        <v>2</v>
      </c>
      <c r="BO292" t="s">
        <v>43</v>
      </c>
      <c r="BP292">
        <v>0</v>
      </c>
      <c r="BQ292">
        <v>0</v>
      </c>
      <c r="BR292">
        <v>0</v>
      </c>
      <c r="BS292">
        <v>0</v>
      </c>
      <c r="BT292" s="1"/>
      <c r="BV292" t="s">
        <v>102</v>
      </c>
      <c r="BW292" t="s">
        <v>102</v>
      </c>
    </row>
    <row r="293" spans="1:75">
      <c r="A293" t="s">
        <v>1484</v>
      </c>
      <c r="B293" t="s">
        <v>1485</v>
      </c>
      <c r="C293" t="s">
        <v>1486</v>
      </c>
      <c r="D293" s="1">
        <v>32316</v>
      </c>
      <c r="E293" t="s">
        <v>1039</v>
      </c>
      <c r="G293" s="1"/>
      <c r="H293" s="1"/>
      <c r="K293">
        <v>0</v>
      </c>
      <c r="AB293" t="s">
        <v>22</v>
      </c>
      <c r="AC293" t="s">
        <v>32</v>
      </c>
      <c r="AD293" t="s">
        <v>58</v>
      </c>
      <c r="AE293" t="s">
        <v>58</v>
      </c>
      <c r="AF293" t="s">
        <v>25</v>
      </c>
      <c r="AH293" t="s">
        <v>988</v>
      </c>
      <c r="AI293" t="s">
        <v>145</v>
      </c>
      <c r="AJ293" t="s">
        <v>1487</v>
      </c>
      <c r="AK293" t="s">
        <v>4</v>
      </c>
      <c r="AO293" t="s">
        <v>26</v>
      </c>
      <c r="AP293" t="s">
        <v>28</v>
      </c>
      <c r="AS293" t="s">
        <v>28</v>
      </c>
      <c r="AT293" t="s">
        <v>1406</v>
      </c>
      <c r="AU293">
        <v>2.89</v>
      </c>
      <c r="AV293">
        <v>2.91</v>
      </c>
      <c r="AW293">
        <v>2.73</v>
      </c>
      <c r="AX293">
        <v>2.58</v>
      </c>
      <c r="AY293">
        <v>3.15</v>
      </c>
      <c r="BO293" t="s">
        <v>43</v>
      </c>
      <c r="BP293">
        <v>0</v>
      </c>
      <c r="BQ293">
        <v>0</v>
      </c>
      <c r="BR293">
        <v>0</v>
      </c>
      <c r="BS293">
        <v>0</v>
      </c>
      <c r="BT293" s="1"/>
      <c r="BV293" t="s">
        <v>102</v>
      </c>
      <c r="BW293" t="s">
        <v>102</v>
      </c>
    </row>
    <row r="294" spans="1:75">
      <c r="A294" t="s">
        <v>1488</v>
      </c>
      <c r="B294" t="s">
        <v>1489</v>
      </c>
      <c r="C294" t="s">
        <v>436</v>
      </c>
      <c r="D294" s="1">
        <v>30949</v>
      </c>
      <c r="E294" t="s">
        <v>1490</v>
      </c>
      <c r="G294" s="1"/>
      <c r="H294" s="1"/>
      <c r="K294">
        <v>0</v>
      </c>
      <c r="AB294" t="s">
        <v>22</v>
      </c>
      <c r="AC294" t="s">
        <v>32</v>
      </c>
      <c r="AD294" t="s">
        <v>58</v>
      </c>
      <c r="AE294" t="s">
        <v>58</v>
      </c>
      <c r="AF294" t="s">
        <v>48</v>
      </c>
      <c r="AH294" t="s">
        <v>1491</v>
      </c>
      <c r="AI294" t="s">
        <v>217</v>
      </c>
      <c r="AJ294" t="s">
        <v>1492</v>
      </c>
      <c r="AK294" t="s">
        <v>217</v>
      </c>
      <c r="AO294" t="s">
        <v>26</v>
      </c>
      <c r="AP294" t="s">
        <v>28</v>
      </c>
      <c r="AS294" t="s">
        <v>28</v>
      </c>
      <c r="AT294" t="s">
        <v>1493</v>
      </c>
      <c r="AU294">
        <v>2.56</v>
      </c>
      <c r="AV294">
        <v>2.91</v>
      </c>
      <c r="AW294">
        <v>3.09</v>
      </c>
      <c r="AX294">
        <v>2.89</v>
      </c>
      <c r="AY294">
        <v>3</v>
      </c>
      <c r="AZ294">
        <v>2.86</v>
      </c>
      <c r="BB294">
        <v>1.67</v>
      </c>
      <c r="BO294" t="s">
        <v>43</v>
      </c>
      <c r="BP294">
        <v>0</v>
      </c>
      <c r="BQ294">
        <v>0</v>
      </c>
      <c r="BR294">
        <v>0</v>
      </c>
      <c r="BS294">
        <v>0</v>
      </c>
      <c r="BT294" s="1"/>
      <c r="BV294" t="s">
        <v>1355</v>
      </c>
      <c r="BW294" t="s">
        <v>1355</v>
      </c>
    </row>
    <row r="295" spans="1:75">
      <c r="A295" t="s">
        <v>1494</v>
      </c>
      <c r="B295" t="s">
        <v>1495</v>
      </c>
      <c r="C295" t="s">
        <v>436</v>
      </c>
      <c r="D295" s="1">
        <v>32092</v>
      </c>
      <c r="E295" t="s">
        <v>1496</v>
      </c>
      <c r="G295" s="1"/>
      <c r="H295" s="1"/>
      <c r="K295">
        <v>0</v>
      </c>
      <c r="AB295" t="s">
        <v>22</v>
      </c>
      <c r="AC295" t="s">
        <v>32</v>
      </c>
      <c r="AD295" t="s">
        <v>58</v>
      </c>
      <c r="AE295" t="s">
        <v>58</v>
      </c>
      <c r="AF295" t="s">
        <v>25</v>
      </c>
      <c r="AH295" t="s">
        <v>1497</v>
      </c>
      <c r="AI295" t="s">
        <v>99</v>
      </c>
      <c r="AJ295" t="s">
        <v>1008</v>
      </c>
      <c r="AK295" t="s">
        <v>4</v>
      </c>
      <c r="AO295" t="s">
        <v>26</v>
      </c>
      <c r="AP295" t="s">
        <v>28</v>
      </c>
      <c r="AS295" t="s">
        <v>28</v>
      </c>
      <c r="AT295" t="s">
        <v>1498</v>
      </c>
      <c r="AU295">
        <v>3.11</v>
      </c>
      <c r="AV295">
        <v>3.52</v>
      </c>
      <c r="AW295">
        <v>3.45</v>
      </c>
      <c r="AY295">
        <v>3.7</v>
      </c>
      <c r="AZ295">
        <v>3.71</v>
      </c>
      <c r="BB295">
        <v>2</v>
      </c>
      <c r="BO295" t="s">
        <v>43</v>
      </c>
      <c r="BP295">
        <v>0</v>
      </c>
      <c r="BQ295">
        <v>0</v>
      </c>
      <c r="BR295">
        <v>0</v>
      </c>
      <c r="BS295">
        <v>0</v>
      </c>
      <c r="BT295" s="1"/>
      <c r="BV295" t="s">
        <v>102</v>
      </c>
      <c r="BW295" t="s">
        <v>155</v>
      </c>
    </row>
    <row r="296" spans="1:75">
      <c r="A296" t="s">
        <v>1499</v>
      </c>
      <c r="B296" t="s">
        <v>1500</v>
      </c>
      <c r="C296" t="s">
        <v>242</v>
      </c>
      <c r="D296" s="1">
        <v>30812</v>
      </c>
      <c r="E296" t="s">
        <v>1451</v>
      </c>
      <c r="G296" s="1"/>
      <c r="H296" s="1"/>
      <c r="K296">
        <v>0</v>
      </c>
      <c r="AB296" t="s">
        <v>22</v>
      </c>
      <c r="AC296" t="s">
        <v>32</v>
      </c>
      <c r="AD296" t="s">
        <v>58</v>
      </c>
      <c r="AE296" t="s">
        <v>58</v>
      </c>
      <c r="AF296" t="s">
        <v>48</v>
      </c>
      <c r="AH296" t="s">
        <v>123</v>
      </c>
      <c r="AI296" t="s">
        <v>123</v>
      </c>
      <c r="AJ296" t="s">
        <v>123</v>
      </c>
      <c r="AK296" t="s">
        <v>123</v>
      </c>
      <c r="AO296" t="s">
        <v>26</v>
      </c>
      <c r="AP296" t="s">
        <v>28</v>
      </c>
      <c r="AS296" t="s">
        <v>28</v>
      </c>
      <c r="AT296" t="s">
        <v>1453</v>
      </c>
      <c r="AU296">
        <v>3.11</v>
      </c>
      <c r="AV296">
        <v>3</v>
      </c>
      <c r="AW296">
        <v>3.18</v>
      </c>
      <c r="AX296">
        <v>2.68</v>
      </c>
      <c r="AY296">
        <v>3.55</v>
      </c>
      <c r="AZ296">
        <v>3</v>
      </c>
      <c r="BB296">
        <v>2</v>
      </c>
      <c r="BO296" t="s">
        <v>43</v>
      </c>
      <c r="BP296">
        <v>0</v>
      </c>
      <c r="BQ296">
        <v>0</v>
      </c>
      <c r="BR296">
        <v>0</v>
      </c>
      <c r="BS296">
        <v>0</v>
      </c>
      <c r="BT296" s="1"/>
      <c r="BV296" t="s">
        <v>123</v>
      </c>
      <c r="BW296" t="s">
        <v>123</v>
      </c>
    </row>
    <row r="297" spans="1:75">
      <c r="A297" t="s">
        <v>1501</v>
      </c>
      <c r="B297" t="s">
        <v>1502</v>
      </c>
      <c r="C297" t="s">
        <v>1503</v>
      </c>
      <c r="D297" s="1">
        <v>32006</v>
      </c>
      <c r="E297" t="s">
        <v>1504</v>
      </c>
      <c r="G297" s="1"/>
      <c r="H297" s="1"/>
      <c r="K297">
        <v>0</v>
      </c>
      <c r="AB297" t="s">
        <v>22</v>
      </c>
      <c r="AC297" t="s">
        <v>32</v>
      </c>
      <c r="AD297" t="s">
        <v>58</v>
      </c>
      <c r="AE297" t="s">
        <v>58</v>
      </c>
      <c r="AF297" t="s">
        <v>48</v>
      </c>
      <c r="AH297" t="s">
        <v>907</v>
      </c>
      <c r="AI297" t="s">
        <v>1505</v>
      </c>
      <c r="AJ297" t="s">
        <v>1506</v>
      </c>
      <c r="AK297" t="s">
        <v>1507</v>
      </c>
      <c r="AO297" t="s">
        <v>26</v>
      </c>
      <c r="AP297" t="s">
        <v>28</v>
      </c>
      <c r="AS297" t="s">
        <v>28</v>
      </c>
      <c r="AT297" t="s">
        <v>1508</v>
      </c>
      <c r="AU297">
        <v>2.78</v>
      </c>
      <c r="AV297">
        <v>2.52</v>
      </c>
      <c r="AW297">
        <v>3.45</v>
      </c>
      <c r="AX297">
        <v>2.95</v>
      </c>
      <c r="AY297">
        <v>3.35</v>
      </c>
      <c r="AZ297">
        <v>2.86</v>
      </c>
      <c r="BB297">
        <v>2</v>
      </c>
      <c r="BO297" t="s">
        <v>43</v>
      </c>
      <c r="BP297">
        <v>0</v>
      </c>
      <c r="BQ297">
        <v>0</v>
      </c>
      <c r="BR297">
        <v>0</v>
      </c>
      <c r="BS297">
        <v>0</v>
      </c>
      <c r="BT297" s="1"/>
      <c r="BV297" t="s">
        <v>118</v>
      </c>
      <c r="BW297" t="s">
        <v>157</v>
      </c>
    </row>
    <row r="298" spans="1:75">
      <c r="A298" t="s">
        <v>1509</v>
      </c>
      <c r="B298" t="s">
        <v>1510</v>
      </c>
      <c r="C298" t="s">
        <v>237</v>
      </c>
      <c r="D298" s="1">
        <v>31303</v>
      </c>
      <c r="E298" t="s">
        <v>1511</v>
      </c>
      <c r="G298" s="1"/>
      <c r="H298" s="1"/>
      <c r="K298">
        <v>0</v>
      </c>
      <c r="AB298" t="s">
        <v>22</v>
      </c>
      <c r="AC298" t="s">
        <v>32</v>
      </c>
      <c r="AD298" t="s">
        <v>58</v>
      </c>
      <c r="AE298" t="s">
        <v>58</v>
      </c>
      <c r="AF298" t="s">
        <v>48</v>
      </c>
      <c r="AH298" t="s">
        <v>922</v>
      </c>
      <c r="AI298" t="s">
        <v>217</v>
      </c>
      <c r="AJ298" t="s">
        <v>1512</v>
      </c>
      <c r="AK298" t="s">
        <v>4</v>
      </c>
      <c r="AO298" t="s">
        <v>26</v>
      </c>
      <c r="AP298" t="s">
        <v>28</v>
      </c>
      <c r="AS298" t="s">
        <v>28</v>
      </c>
      <c r="AT298" t="s">
        <v>1513</v>
      </c>
      <c r="AU298">
        <v>3.11</v>
      </c>
      <c r="AV298">
        <v>2.4300000000000002</v>
      </c>
      <c r="AW298">
        <v>2.09</v>
      </c>
      <c r="AX298">
        <v>2.58</v>
      </c>
      <c r="AY298">
        <v>3.3</v>
      </c>
      <c r="AZ298">
        <v>3.14</v>
      </c>
      <c r="BO298" t="s">
        <v>43</v>
      </c>
      <c r="BP298">
        <v>0</v>
      </c>
      <c r="BQ298">
        <v>0</v>
      </c>
      <c r="BR298">
        <v>0</v>
      </c>
      <c r="BS298">
        <v>0</v>
      </c>
      <c r="BT298" s="1"/>
      <c r="BV298" t="s">
        <v>1355</v>
      </c>
      <c r="BW298" t="s">
        <v>1157</v>
      </c>
    </row>
    <row r="299" spans="1:75">
      <c r="A299" t="s">
        <v>1514</v>
      </c>
      <c r="B299" t="s">
        <v>1515</v>
      </c>
      <c r="C299" t="s">
        <v>1516</v>
      </c>
      <c r="D299" s="1">
        <v>30758</v>
      </c>
      <c r="E299" t="s">
        <v>1516</v>
      </c>
      <c r="G299" s="1"/>
      <c r="H299" s="1"/>
      <c r="K299">
        <v>0</v>
      </c>
      <c r="AB299" t="s">
        <v>22</v>
      </c>
      <c r="AC299" t="s">
        <v>32</v>
      </c>
      <c r="AD299" t="s">
        <v>58</v>
      </c>
      <c r="AE299" t="s">
        <v>58</v>
      </c>
      <c r="AF299" t="s">
        <v>25</v>
      </c>
      <c r="AH299" t="s">
        <v>1517</v>
      </c>
      <c r="AI299" t="s">
        <v>99</v>
      </c>
      <c r="AJ299" t="s">
        <v>1518</v>
      </c>
      <c r="AK299" t="s">
        <v>4</v>
      </c>
      <c r="AO299" t="s">
        <v>26</v>
      </c>
      <c r="AP299" t="s">
        <v>28</v>
      </c>
      <c r="AS299" t="s">
        <v>28</v>
      </c>
      <c r="AT299" t="s">
        <v>1519</v>
      </c>
      <c r="BO299" t="s">
        <v>43</v>
      </c>
      <c r="BP299">
        <v>0</v>
      </c>
      <c r="BQ299">
        <v>0</v>
      </c>
      <c r="BR299">
        <v>0</v>
      </c>
      <c r="BS299">
        <v>0</v>
      </c>
      <c r="BT299" s="1"/>
      <c r="BV299" t="s">
        <v>102</v>
      </c>
      <c r="BW299" t="s">
        <v>102</v>
      </c>
    </row>
    <row r="300" spans="1:75">
      <c r="A300" t="s">
        <v>1520</v>
      </c>
      <c r="B300" t="s">
        <v>1521</v>
      </c>
      <c r="C300" t="s">
        <v>1522</v>
      </c>
      <c r="D300" s="1">
        <v>32479</v>
      </c>
      <c r="E300" t="s">
        <v>1523</v>
      </c>
      <c r="G300" s="1"/>
      <c r="H300" s="1"/>
      <c r="K300">
        <v>0</v>
      </c>
      <c r="AB300" t="s">
        <v>22</v>
      </c>
      <c r="AC300" t="s">
        <v>32</v>
      </c>
      <c r="AD300" t="s">
        <v>58</v>
      </c>
      <c r="AE300" t="s">
        <v>58</v>
      </c>
      <c r="AF300" t="s">
        <v>25</v>
      </c>
      <c r="AH300" t="s">
        <v>1524</v>
      </c>
      <c r="AI300" t="s">
        <v>131</v>
      </c>
      <c r="AJ300" t="s">
        <v>1525</v>
      </c>
      <c r="AK300" t="s">
        <v>4</v>
      </c>
      <c r="AO300" t="s">
        <v>26</v>
      </c>
      <c r="AP300" t="s">
        <v>28</v>
      </c>
      <c r="AS300" t="s">
        <v>28</v>
      </c>
      <c r="AT300" t="s">
        <v>1526</v>
      </c>
      <c r="AU300">
        <v>2.2200000000000002</v>
      </c>
      <c r="AV300">
        <v>0.35</v>
      </c>
      <c r="BO300" t="s">
        <v>43</v>
      </c>
      <c r="BP300">
        <v>0</v>
      </c>
      <c r="BQ300">
        <v>0</v>
      </c>
      <c r="BR300">
        <v>0</v>
      </c>
      <c r="BS300">
        <v>0</v>
      </c>
      <c r="BT300" s="1"/>
      <c r="BV300" t="s">
        <v>1286</v>
      </c>
      <c r="BW300" t="s">
        <v>1527</v>
      </c>
    </row>
    <row r="301" spans="1:75">
      <c r="A301" t="s">
        <v>1528</v>
      </c>
      <c r="B301" t="s">
        <v>1529</v>
      </c>
      <c r="C301" t="s">
        <v>1530</v>
      </c>
      <c r="D301" s="1">
        <v>32494</v>
      </c>
      <c r="E301" t="s">
        <v>1530</v>
      </c>
      <c r="G301" s="1"/>
      <c r="H301" s="1"/>
      <c r="K301">
        <v>0</v>
      </c>
      <c r="AB301" t="s">
        <v>22</v>
      </c>
      <c r="AC301" t="s">
        <v>32</v>
      </c>
      <c r="AD301" t="s">
        <v>58</v>
      </c>
      <c r="AE301" t="s">
        <v>58</v>
      </c>
      <c r="AF301" t="s">
        <v>25</v>
      </c>
      <c r="AH301" t="s">
        <v>1531</v>
      </c>
      <c r="AI301" t="s">
        <v>145</v>
      </c>
      <c r="AJ301" t="s">
        <v>1532</v>
      </c>
      <c r="AK301" t="s">
        <v>4</v>
      </c>
      <c r="AO301" t="s">
        <v>26</v>
      </c>
      <c r="AP301" t="s">
        <v>28</v>
      </c>
      <c r="AS301" t="s">
        <v>28</v>
      </c>
      <c r="AT301" t="s">
        <v>1526</v>
      </c>
      <c r="AU301">
        <v>3.67</v>
      </c>
      <c r="AV301">
        <v>3.35</v>
      </c>
      <c r="AW301">
        <v>3.3</v>
      </c>
      <c r="AX301">
        <v>3.58</v>
      </c>
      <c r="AY301">
        <v>3.8</v>
      </c>
      <c r="AZ301">
        <v>3.71</v>
      </c>
      <c r="BB301">
        <v>2</v>
      </c>
      <c r="BO301" t="s">
        <v>43</v>
      </c>
      <c r="BP301">
        <v>0</v>
      </c>
      <c r="BQ301">
        <v>0</v>
      </c>
      <c r="BR301">
        <v>0</v>
      </c>
      <c r="BS301">
        <v>0</v>
      </c>
      <c r="BT301" s="1"/>
      <c r="BV301" t="s">
        <v>102</v>
      </c>
      <c r="BW301" t="s">
        <v>155</v>
      </c>
    </row>
    <row r="302" spans="1:75">
      <c r="A302" t="s">
        <v>1533</v>
      </c>
      <c r="B302" t="s">
        <v>1534</v>
      </c>
      <c r="C302" t="s">
        <v>1535</v>
      </c>
      <c r="D302" s="1">
        <v>31943</v>
      </c>
      <c r="E302" t="s">
        <v>1536</v>
      </c>
      <c r="G302" s="1"/>
      <c r="H302" s="1"/>
      <c r="K302">
        <v>0</v>
      </c>
      <c r="AB302" t="s">
        <v>22</v>
      </c>
      <c r="AC302" t="s">
        <v>32</v>
      </c>
      <c r="AD302" t="s">
        <v>58</v>
      </c>
      <c r="AE302" t="s">
        <v>58</v>
      </c>
      <c r="AF302" t="s">
        <v>25</v>
      </c>
      <c r="AH302" t="s">
        <v>162</v>
      </c>
      <c r="AI302" t="s">
        <v>1537</v>
      </c>
      <c r="AJ302" t="s">
        <v>1538</v>
      </c>
      <c r="AK302" t="s">
        <v>648</v>
      </c>
      <c r="AO302" t="s">
        <v>26</v>
      </c>
      <c r="AP302" t="s">
        <v>28</v>
      </c>
      <c r="AS302" t="s">
        <v>28</v>
      </c>
      <c r="AT302" t="s">
        <v>1539</v>
      </c>
      <c r="AU302">
        <v>3.11</v>
      </c>
      <c r="AV302">
        <v>3.26</v>
      </c>
      <c r="AW302">
        <v>2.2999999999999998</v>
      </c>
      <c r="AX302">
        <v>2.84</v>
      </c>
      <c r="AY302">
        <v>2.35</v>
      </c>
      <c r="AZ302">
        <v>2.86</v>
      </c>
      <c r="BB302">
        <v>2</v>
      </c>
      <c r="BO302" t="s">
        <v>43</v>
      </c>
      <c r="BP302">
        <v>0</v>
      </c>
      <c r="BQ302">
        <v>0</v>
      </c>
      <c r="BR302">
        <v>0</v>
      </c>
      <c r="BS302">
        <v>0</v>
      </c>
      <c r="BT302" s="1"/>
      <c r="BV302" t="s">
        <v>1286</v>
      </c>
      <c r="BW302" t="s">
        <v>102</v>
      </c>
    </row>
    <row r="303" spans="1:75">
      <c r="A303" t="s">
        <v>1540</v>
      </c>
      <c r="B303" t="s">
        <v>1541</v>
      </c>
      <c r="C303" t="s">
        <v>1542</v>
      </c>
      <c r="D303" s="1">
        <v>32268</v>
      </c>
      <c r="E303" t="s">
        <v>685</v>
      </c>
      <c r="G303" s="1"/>
      <c r="H303" s="1"/>
      <c r="K303">
        <v>0</v>
      </c>
      <c r="AB303" t="s">
        <v>22</v>
      </c>
      <c r="AC303" t="s">
        <v>32</v>
      </c>
      <c r="AD303" t="s">
        <v>58</v>
      </c>
      <c r="AE303" t="s">
        <v>58</v>
      </c>
      <c r="AF303" t="s">
        <v>48</v>
      </c>
      <c r="AH303" t="s">
        <v>886</v>
      </c>
      <c r="AI303" t="s">
        <v>123</v>
      </c>
      <c r="AJ303" t="s">
        <v>1543</v>
      </c>
      <c r="AK303" t="s">
        <v>123</v>
      </c>
      <c r="AO303" t="s">
        <v>26</v>
      </c>
      <c r="AP303" t="s">
        <v>28</v>
      </c>
      <c r="AS303" t="s">
        <v>28</v>
      </c>
      <c r="AT303" t="s">
        <v>1544</v>
      </c>
      <c r="AU303">
        <v>3.22</v>
      </c>
      <c r="AV303">
        <v>3</v>
      </c>
      <c r="AW303">
        <v>3.4</v>
      </c>
      <c r="AX303">
        <v>2.5299999999999998</v>
      </c>
      <c r="AY303">
        <v>3.4</v>
      </c>
      <c r="AZ303">
        <v>3.29</v>
      </c>
      <c r="BB303">
        <v>2</v>
      </c>
      <c r="BO303" t="s">
        <v>43</v>
      </c>
      <c r="BP303">
        <v>0</v>
      </c>
      <c r="BQ303">
        <v>0</v>
      </c>
      <c r="BR303">
        <v>0</v>
      </c>
      <c r="BS303">
        <v>0</v>
      </c>
      <c r="BT303" s="1"/>
      <c r="BV303" t="s">
        <v>123</v>
      </c>
      <c r="BW303" t="s">
        <v>123</v>
      </c>
    </row>
    <row r="304" spans="1:75">
      <c r="A304" t="s">
        <v>1545</v>
      </c>
      <c r="B304" t="s">
        <v>1546</v>
      </c>
      <c r="C304" t="s">
        <v>1547</v>
      </c>
      <c r="D304" s="1">
        <v>31400</v>
      </c>
      <c r="E304" t="s">
        <v>1547</v>
      </c>
      <c r="G304" s="1"/>
      <c r="H304" s="1"/>
      <c r="K304">
        <v>0</v>
      </c>
      <c r="AB304" t="s">
        <v>22</v>
      </c>
      <c r="AC304" t="s">
        <v>32</v>
      </c>
      <c r="AD304" t="s">
        <v>58</v>
      </c>
      <c r="AE304" t="s">
        <v>58</v>
      </c>
      <c r="AF304" t="s">
        <v>48</v>
      </c>
      <c r="AH304" t="s">
        <v>123</v>
      </c>
      <c r="AI304" t="s">
        <v>123</v>
      </c>
      <c r="AJ304" t="s">
        <v>123</v>
      </c>
      <c r="AK304" t="s">
        <v>123</v>
      </c>
      <c r="AO304" t="s">
        <v>26</v>
      </c>
      <c r="AP304" t="s">
        <v>28</v>
      </c>
      <c r="AS304" t="s">
        <v>28</v>
      </c>
      <c r="AT304" t="s">
        <v>1548</v>
      </c>
      <c r="AU304">
        <v>3.44</v>
      </c>
      <c r="AV304">
        <v>3.35</v>
      </c>
      <c r="AW304">
        <v>3.3</v>
      </c>
      <c r="AX304">
        <v>3.21</v>
      </c>
      <c r="AY304">
        <v>3.45</v>
      </c>
      <c r="AZ304">
        <v>3.29</v>
      </c>
      <c r="BO304" t="s">
        <v>43</v>
      </c>
      <c r="BP304">
        <v>0</v>
      </c>
      <c r="BQ304">
        <v>0</v>
      </c>
      <c r="BR304">
        <v>0</v>
      </c>
      <c r="BS304">
        <v>0</v>
      </c>
      <c r="BT304" s="1"/>
      <c r="BV304" t="s">
        <v>123</v>
      </c>
      <c r="BW304" t="s">
        <v>123</v>
      </c>
    </row>
    <row r="305" spans="1:75">
      <c r="A305" t="s">
        <v>1549</v>
      </c>
      <c r="B305" t="s">
        <v>1550</v>
      </c>
      <c r="C305" t="s">
        <v>1551</v>
      </c>
      <c r="D305" s="1">
        <v>32277</v>
      </c>
      <c r="E305" t="s">
        <v>1552</v>
      </c>
      <c r="G305" s="1"/>
      <c r="H305" s="1"/>
      <c r="K305">
        <v>0</v>
      </c>
      <c r="AB305" t="s">
        <v>22</v>
      </c>
      <c r="AC305" t="s">
        <v>32</v>
      </c>
      <c r="AD305" t="s">
        <v>58</v>
      </c>
      <c r="AE305" t="s">
        <v>58</v>
      </c>
      <c r="AF305" t="s">
        <v>48</v>
      </c>
      <c r="AH305" t="s">
        <v>123</v>
      </c>
      <c r="AI305" t="s">
        <v>123</v>
      </c>
      <c r="AJ305" t="s">
        <v>123</v>
      </c>
      <c r="AK305" t="s">
        <v>123</v>
      </c>
      <c r="AO305" t="s">
        <v>26</v>
      </c>
      <c r="AP305" t="s">
        <v>28</v>
      </c>
      <c r="AS305" t="s">
        <v>28</v>
      </c>
      <c r="AT305" t="s">
        <v>1553</v>
      </c>
      <c r="AU305">
        <v>3.22</v>
      </c>
      <c r="AV305">
        <v>2.65</v>
      </c>
      <c r="AW305">
        <v>2.9</v>
      </c>
      <c r="AX305">
        <v>2.89</v>
      </c>
      <c r="AY305">
        <v>3.4</v>
      </c>
      <c r="AZ305">
        <v>2.71</v>
      </c>
      <c r="BB305">
        <v>2.5</v>
      </c>
      <c r="BO305" t="s">
        <v>43</v>
      </c>
      <c r="BP305">
        <v>0</v>
      </c>
      <c r="BQ305">
        <v>0</v>
      </c>
      <c r="BR305">
        <v>0</v>
      </c>
      <c r="BS305">
        <v>0</v>
      </c>
      <c r="BT305" s="1"/>
      <c r="BV305" t="s">
        <v>123</v>
      </c>
      <c r="BW305" t="s">
        <v>123</v>
      </c>
    </row>
    <row r="306" spans="1:75">
      <c r="A306" t="s">
        <v>1554</v>
      </c>
      <c r="B306" t="s">
        <v>1555</v>
      </c>
      <c r="C306" t="s">
        <v>1551</v>
      </c>
      <c r="D306" s="1">
        <v>31994</v>
      </c>
      <c r="E306" t="s">
        <v>1556</v>
      </c>
      <c r="G306" s="1"/>
      <c r="H306" s="1"/>
      <c r="K306">
        <v>0</v>
      </c>
      <c r="AB306" t="s">
        <v>22</v>
      </c>
      <c r="AC306" t="s">
        <v>32</v>
      </c>
      <c r="AD306" t="s">
        <v>58</v>
      </c>
      <c r="AE306" t="s">
        <v>58</v>
      </c>
      <c r="AF306" t="s">
        <v>48</v>
      </c>
      <c r="AH306" t="s">
        <v>535</v>
      </c>
      <c r="AI306" t="s">
        <v>1557</v>
      </c>
      <c r="AJ306" t="s">
        <v>1558</v>
      </c>
      <c r="AK306" t="s">
        <v>1559</v>
      </c>
      <c r="AO306" t="s">
        <v>26</v>
      </c>
      <c r="AP306" t="s">
        <v>28</v>
      </c>
      <c r="AS306" t="s">
        <v>28</v>
      </c>
      <c r="AT306" t="s">
        <v>1560</v>
      </c>
      <c r="BO306" t="s">
        <v>43</v>
      </c>
      <c r="BP306">
        <v>0</v>
      </c>
      <c r="BQ306">
        <v>0</v>
      </c>
      <c r="BR306">
        <v>0</v>
      </c>
      <c r="BS306">
        <v>0</v>
      </c>
      <c r="BT306" s="1"/>
      <c r="BV306" t="s">
        <v>148</v>
      </c>
      <c r="BW306" t="s">
        <v>148</v>
      </c>
    </row>
    <row r="307" spans="1:75">
      <c r="A307" t="s">
        <v>1561</v>
      </c>
      <c r="B307" t="s">
        <v>1562</v>
      </c>
      <c r="C307" t="s">
        <v>1563</v>
      </c>
      <c r="D307" s="1">
        <v>31498</v>
      </c>
      <c r="E307" t="s">
        <v>642</v>
      </c>
      <c r="G307" s="1"/>
      <c r="H307" s="1"/>
      <c r="K307">
        <v>0</v>
      </c>
      <c r="AB307" t="s">
        <v>22</v>
      </c>
      <c r="AC307" t="s">
        <v>32</v>
      </c>
      <c r="AD307" t="s">
        <v>58</v>
      </c>
      <c r="AE307" t="s">
        <v>58</v>
      </c>
      <c r="AF307" t="s">
        <v>25</v>
      </c>
      <c r="AH307" t="s">
        <v>766</v>
      </c>
      <c r="AI307" t="s">
        <v>145</v>
      </c>
      <c r="AJ307" t="s">
        <v>1564</v>
      </c>
      <c r="AK307" t="s">
        <v>4</v>
      </c>
      <c r="AO307" t="s">
        <v>26</v>
      </c>
      <c r="AP307" t="s">
        <v>28</v>
      </c>
      <c r="AS307" t="s">
        <v>28</v>
      </c>
      <c r="AT307" t="s">
        <v>1565</v>
      </c>
      <c r="AU307">
        <v>2.78</v>
      </c>
      <c r="AV307">
        <v>2.39</v>
      </c>
      <c r="AW307">
        <v>2.4</v>
      </c>
      <c r="AX307">
        <v>2.5299999999999998</v>
      </c>
      <c r="AY307">
        <v>3.1</v>
      </c>
      <c r="AZ307">
        <v>2.71</v>
      </c>
      <c r="BB307">
        <v>2</v>
      </c>
      <c r="BO307" t="s">
        <v>43</v>
      </c>
      <c r="BP307">
        <v>0</v>
      </c>
      <c r="BQ307">
        <v>0</v>
      </c>
      <c r="BR307">
        <v>0</v>
      </c>
      <c r="BS307">
        <v>0</v>
      </c>
      <c r="BT307" s="1"/>
      <c r="BV307" t="s">
        <v>102</v>
      </c>
      <c r="BW307" t="s">
        <v>102</v>
      </c>
    </row>
    <row r="308" spans="1:75">
      <c r="A308" t="s">
        <v>1566</v>
      </c>
      <c r="B308" t="s">
        <v>1567</v>
      </c>
      <c r="C308" t="s">
        <v>409</v>
      </c>
      <c r="D308" s="1">
        <v>27315</v>
      </c>
      <c r="E308" t="s">
        <v>409</v>
      </c>
      <c r="G308" s="1"/>
      <c r="H308" s="1"/>
      <c r="K308">
        <v>0</v>
      </c>
      <c r="AB308" t="s">
        <v>22</v>
      </c>
      <c r="AC308" t="s">
        <v>32</v>
      </c>
      <c r="AD308" t="s">
        <v>58</v>
      </c>
      <c r="AE308" t="s">
        <v>58</v>
      </c>
      <c r="AF308" t="s">
        <v>48</v>
      </c>
      <c r="AH308" t="s">
        <v>1568</v>
      </c>
      <c r="AI308" t="s">
        <v>123</v>
      </c>
      <c r="AJ308" t="s">
        <v>123</v>
      </c>
      <c r="AK308" t="s">
        <v>123</v>
      </c>
      <c r="AO308" t="s">
        <v>26</v>
      </c>
      <c r="AP308" t="s">
        <v>28</v>
      </c>
      <c r="AS308" t="s">
        <v>28</v>
      </c>
      <c r="AT308" t="s">
        <v>1569</v>
      </c>
      <c r="AU308">
        <v>3.44</v>
      </c>
      <c r="AV308">
        <v>0.7</v>
      </c>
      <c r="BO308" t="s">
        <v>43</v>
      </c>
      <c r="BP308">
        <v>0</v>
      </c>
      <c r="BQ308">
        <v>0</v>
      </c>
      <c r="BR308">
        <v>0</v>
      </c>
      <c r="BS308">
        <v>0</v>
      </c>
      <c r="BT308" s="1"/>
      <c r="BV308" t="s">
        <v>148</v>
      </c>
      <c r="BW308" t="s">
        <v>102</v>
      </c>
    </row>
    <row r="309" spans="1:75">
      <c r="A309" t="s">
        <v>1570</v>
      </c>
      <c r="B309" t="s">
        <v>1571</v>
      </c>
      <c r="C309" t="s">
        <v>1572</v>
      </c>
      <c r="D309" s="1">
        <v>30827</v>
      </c>
      <c r="E309" t="s">
        <v>1572</v>
      </c>
      <c r="G309" s="1"/>
      <c r="H309" s="1"/>
      <c r="K309">
        <v>0</v>
      </c>
      <c r="AB309" t="s">
        <v>22</v>
      </c>
      <c r="AC309" t="s">
        <v>32</v>
      </c>
      <c r="AD309" t="s">
        <v>58</v>
      </c>
      <c r="AE309" t="s">
        <v>58</v>
      </c>
      <c r="AF309" t="s">
        <v>25</v>
      </c>
      <c r="AH309" t="s">
        <v>1573</v>
      </c>
      <c r="AI309" t="s">
        <v>145</v>
      </c>
      <c r="AJ309" t="s">
        <v>1574</v>
      </c>
      <c r="AK309" t="s">
        <v>4</v>
      </c>
      <c r="AO309" t="s">
        <v>26</v>
      </c>
      <c r="AP309" t="s">
        <v>28</v>
      </c>
      <c r="AS309" t="s">
        <v>28</v>
      </c>
      <c r="AT309" t="s">
        <v>1575</v>
      </c>
      <c r="AU309">
        <v>3.11</v>
      </c>
      <c r="AV309">
        <v>3.09</v>
      </c>
      <c r="AW309">
        <v>2.9</v>
      </c>
      <c r="AX309">
        <v>2.84</v>
      </c>
      <c r="AY309">
        <v>3.05</v>
      </c>
      <c r="AZ309">
        <v>2.86</v>
      </c>
      <c r="BO309" t="s">
        <v>43</v>
      </c>
      <c r="BP309">
        <v>0</v>
      </c>
      <c r="BQ309">
        <v>0</v>
      </c>
      <c r="BR309">
        <v>0</v>
      </c>
      <c r="BS309">
        <v>0</v>
      </c>
      <c r="BT309" s="1"/>
      <c r="BV309" t="s">
        <v>1142</v>
      </c>
      <c r="BW309" t="s">
        <v>123</v>
      </c>
    </row>
    <row r="310" spans="1:75">
      <c r="A310" t="s">
        <v>1576</v>
      </c>
      <c r="B310" t="s">
        <v>1577</v>
      </c>
      <c r="C310" t="s">
        <v>1578</v>
      </c>
      <c r="D310" s="1">
        <v>31892</v>
      </c>
      <c r="E310" t="s">
        <v>1578</v>
      </c>
      <c r="G310" s="1"/>
      <c r="H310" s="1"/>
      <c r="K310">
        <v>0</v>
      </c>
      <c r="AA310" t="s">
        <v>1579</v>
      </c>
      <c r="AB310" t="s">
        <v>22</v>
      </c>
      <c r="AC310" t="s">
        <v>32</v>
      </c>
      <c r="AD310" t="s">
        <v>58</v>
      </c>
      <c r="AE310" t="s">
        <v>58</v>
      </c>
      <c r="AF310" t="s">
        <v>48</v>
      </c>
      <c r="AH310" t="s">
        <v>1276</v>
      </c>
      <c r="AI310" t="s">
        <v>1580</v>
      </c>
      <c r="AJ310" t="s">
        <v>1564</v>
      </c>
      <c r="AK310" t="s">
        <v>4</v>
      </c>
      <c r="AO310" t="s">
        <v>26</v>
      </c>
      <c r="AP310" t="s">
        <v>28</v>
      </c>
      <c r="AS310" t="s">
        <v>28</v>
      </c>
      <c r="AT310" t="s">
        <v>1519</v>
      </c>
      <c r="AU310">
        <v>3.44</v>
      </c>
      <c r="AV310">
        <v>3.26</v>
      </c>
      <c r="AW310">
        <v>3.1</v>
      </c>
      <c r="AX310">
        <v>3.42</v>
      </c>
      <c r="AY310">
        <v>3.75</v>
      </c>
      <c r="AZ310">
        <v>3.43</v>
      </c>
      <c r="BB310">
        <v>2</v>
      </c>
      <c r="BO310" t="s">
        <v>43</v>
      </c>
      <c r="BP310">
        <v>0</v>
      </c>
      <c r="BQ310">
        <v>0</v>
      </c>
      <c r="BR310">
        <v>0</v>
      </c>
      <c r="BS310">
        <v>0</v>
      </c>
      <c r="BT310" s="1"/>
      <c r="BV310" t="s">
        <v>165</v>
      </c>
      <c r="BW310" t="s">
        <v>102</v>
      </c>
    </row>
    <row r="311" spans="1:75">
      <c r="A311" t="s">
        <v>1581</v>
      </c>
      <c r="B311" t="s">
        <v>1582</v>
      </c>
      <c r="C311" t="s">
        <v>1583</v>
      </c>
      <c r="D311" s="1">
        <v>32419</v>
      </c>
      <c r="E311" t="s">
        <v>1584</v>
      </c>
      <c r="G311" s="1"/>
      <c r="H311" s="1"/>
      <c r="K311">
        <v>0</v>
      </c>
      <c r="AA311" t="s">
        <v>123</v>
      </c>
      <c r="AB311" t="s">
        <v>22</v>
      </c>
      <c r="AC311" t="s">
        <v>32</v>
      </c>
      <c r="AD311" t="s">
        <v>58</v>
      </c>
      <c r="AE311" t="s">
        <v>58</v>
      </c>
      <c r="AF311" t="s">
        <v>25</v>
      </c>
      <c r="AH311" t="s">
        <v>1585</v>
      </c>
      <c r="AI311" t="s">
        <v>99</v>
      </c>
      <c r="AJ311" t="s">
        <v>1586</v>
      </c>
      <c r="AK311" t="s">
        <v>4</v>
      </c>
      <c r="AO311" t="s">
        <v>26</v>
      </c>
      <c r="AP311" t="s">
        <v>28</v>
      </c>
      <c r="AS311" t="s">
        <v>28</v>
      </c>
      <c r="AT311" t="s">
        <v>1526</v>
      </c>
      <c r="BO311" t="s">
        <v>43</v>
      </c>
      <c r="BP311">
        <v>0</v>
      </c>
      <c r="BQ311">
        <v>0</v>
      </c>
      <c r="BR311">
        <v>0</v>
      </c>
      <c r="BS311">
        <v>0</v>
      </c>
      <c r="BT311" s="1"/>
      <c r="BV311" t="s">
        <v>102</v>
      </c>
      <c r="BW311" t="s">
        <v>102</v>
      </c>
    </row>
    <row r="312" spans="1:75">
      <c r="A312" t="s">
        <v>1587</v>
      </c>
      <c r="B312" t="s">
        <v>1588</v>
      </c>
      <c r="C312" t="s">
        <v>1551</v>
      </c>
      <c r="D312" s="1">
        <v>32091</v>
      </c>
      <c r="E312" t="s">
        <v>1589</v>
      </c>
      <c r="G312" s="1"/>
      <c r="H312" s="1"/>
      <c r="K312">
        <v>0</v>
      </c>
      <c r="AB312" t="s">
        <v>22</v>
      </c>
      <c r="AC312" t="s">
        <v>32</v>
      </c>
      <c r="AD312" t="s">
        <v>58</v>
      </c>
      <c r="AE312" t="s">
        <v>58</v>
      </c>
      <c r="AF312" t="s">
        <v>48</v>
      </c>
      <c r="AH312" t="s">
        <v>1590</v>
      </c>
      <c r="AI312" t="s">
        <v>145</v>
      </c>
      <c r="AJ312" t="s">
        <v>1591</v>
      </c>
      <c r="AK312" t="s">
        <v>4</v>
      </c>
      <c r="AO312" t="s">
        <v>26</v>
      </c>
      <c r="AP312" t="s">
        <v>28</v>
      </c>
      <c r="AS312" t="s">
        <v>28</v>
      </c>
      <c r="AT312" t="s">
        <v>1560</v>
      </c>
      <c r="AU312">
        <v>3.22</v>
      </c>
      <c r="AV312">
        <v>3</v>
      </c>
      <c r="BO312" t="s">
        <v>43</v>
      </c>
      <c r="BP312">
        <v>0</v>
      </c>
      <c r="BQ312">
        <v>0</v>
      </c>
      <c r="BR312">
        <v>0</v>
      </c>
      <c r="BS312">
        <v>0</v>
      </c>
      <c r="BT312" s="1"/>
      <c r="BV312" t="s">
        <v>362</v>
      </c>
      <c r="BW312" t="s">
        <v>362</v>
      </c>
    </row>
    <row r="313" spans="1:75">
      <c r="A313" t="s">
        <v>1592</v>
      </c>
      <c r="B313" t="s">
        <v>1593</v>
      </c>
      <c r="C313" t="s">
        <v>1594</v>
      </c>
      <c r="D313" s="1">
        <v>32067</v>
      </c>
      <c r="E313" t="s">
        <v>1594</v>
      </c>
      <c r="G313" s="1"/>
      <c r="H313" s="1"/>
      <c r="K313">
        <v>0</v>
      </c>
      <c r="AA313" t="s">
        <v>123</v>
      </c>
      <c r="AB313" t="s">
        <v>22</v>
      </c>
      <c r="AC313" t="s">
        <v>32</v>
      </c>
      <c r="AD313" t="s">
        <v>58</v>
      </c>
      <c r="AE313" t="s">
        <v>58</v>
      </c>
      <c r="AF313" t="s">
        <v>25</v>
      </c>
      <c r="AH313" t="s">
        <v>1595</v>
      </c>
      <c r="AI313" t="s">
        <v>1596</v>
      </c>
      <c r="AJ313" t="s">
        <v>1597</v>
      </c>
      <c r="AK313" t="s">
        <v>1598</v>
      </c>
      <c r="AO313" t="s">
        <v>26</v>
      </c>
      <c r="AP313" t="s">
        <v>28</v>
      </c>
      <c r="AS313" t="s">
        <v>28</v>
      </c>
      <c r="AT313" t="s">
        <v>1599</v>
      </c>
      <c r="AU313">
        <v>3.22</v>
      </c>
      <c r="AV313">
        <v>3.26</v>
      </c>
      <c r="AW313">
        <v>3.2</v>
      </c>
      <c r="AX313">
        <v>2.95</v>
      </c>
      <c r="AY313">
        <v>3.8</v>
      </c>
      <c r="AZ313">
        <v>3.43</v>
      </c>
      <c r="BB313">
        <v>2</v>
      </c>
      <c r="BO313" t="s">
        <v>43</v>
      </c>
      <c r="BP313">
        <v>0</v>
      </c>
      <c r="BQ313">
        <v>0</v>
      </c>
      <c r="BR313">
        <v>0</v>
      </c>
      <c r="BS313">
        <v>0</v>
      </c>
      <c r="BT313" s="1"/>
      <c r="BV313" t="s">
        <v>1355</v>
      </c>
      <c r="BW313" t="s">
        <v>1600</v>
      </c>
    </row>
    <row r="314" spans="1:75">
      <c r="A314" t="s">
        <v>1601</v>
      </c>
      <c r="B314" t="s">
        <v>1602</v>
      </c>
      <c r="C314" t="s">
        <v>1516</v>
      </c>
      <c r="D314" s="1">
        <v>32136</v>
      </c>
      <c r="E314" t="s">
        <v>1516</v>
      </c>
      <c r="G314" s="1"/>
      <c r="H314" s="1"/>
      <c r="K314">
        <v>0</v>
      </c>
      <c r="AB314" t="s">
        <v>22</v>
      </c>
      <c r="AC314" t="s">
        <v>32</v>
      </c>
      <c r="AD314" t="s">
        <v>58</v>
      </c>
      <c r="AE314" t="s">
        <v>58</v>
      </c>
      <c r="AF314" t="s">
        <v>25</v>
      </c>
      <c r="AH314" t="s">
        <v>1603</v>
      </c>
      <c r="AI314" t="s">
        <v>123</v>
      </c>
      <c r="AJ314" t="s">
        <v>1604</v>
      </c>
      <c r="AK314" t="s">
        <v>123</v>
      </c>
      <c r="AO314" t="s">
        <v>26</v>
      </c>
      <c r="AP314" t="s">
        <v>28</v>
      </c>
      <c r="AS314" t="s">
        <v>28</v>
      </c>
      <c r="AT314" t="s">
        <v>1519</v>
      </c>
      <c r="AU314">
        <v>3.11</v>
      </c>
      <c r="AV314">
        <v>3.09</v>
      </c>
      <c r="AW314">
        <v>2.8</v>
      </c>
      <c r="AX314">
        <v>2.42</v>
      </c>
      <c r="AY314">
        <v>3.2</v>
      </c>
      <c r="AZ314">
        <v>2.4300000000000002</v>
      </c>
      <c r="BO314" t="s">
        <v>43</v>
      </c>
      <c r="BP314">
        <v>0</v>
      </c>
      <c r="BQ314">
        <v>0</v>
      </c>
      <c r="BR314">
        <v>0</v>
      </c>
      <c r="BS314">
        <v>0</v>
      </c>
      <c r="BT314" s="1"/>
      <c r="BV314" t="s">
        <v>102</v>
      </c>
      <c r="BW314" t="s">
        <v>102</v>
      </c>
    </row>
    <row r="315" spans="1:75">
      <c r="A315" t="s">
        <v>1605</v>
      </c>
      <c r="B315" t="s">
        <v>1606</v>
      </c>
      <c r="C315" t="s">
        <v>409</v>
      </c>
      <c r="D315" s="1">
        <v>31754</v>
      </c>
      <c r="E315" t="s">
        <v>1607</v>
      </c>
      <c r="G315" s="1"/>
      <c r="H315" s="1"/>
      <c r="K315">
        <v>0</v>
      </c>
      <c r="AB315" t="s">
        <v>22</v>
      </c>
      <c r="AC315" t="s">
        <v>32</v>
      </c>
      <c r="AD315" t="s">
        <v>58</v>
      </c>
      <c r="AE315" t="s">
        <v>58</v>
      </c>
      <c r="AF315" t="s">
        <v>25</v>
      </c>
      <c r="AH315" t="s">
        <v>1608</v>
      </c>
      <c r="AI315" t="s">
        <v>145</v>
      </c>
      <c r="AJ315" t="s">
        <v>1609</v>
      </c>
      <c r="AK315" t="s">
        <v>145</v>
      </c>
      <c r="AO315" t="s">
        <v>26</v>
      </c>
      <c r="AP315" t="s">
        <v>28</v>
      </c>
      <c r="AS315" t="s">
        <v>28</v>
      </c>
      <c r="AT315" t="s">
        <v>1610</v>
      </c>
      <c r="AU315">
        <v>2.78</v>
      </c>
      <c r="AV315">
        <v>2.17</v>
      </c>
      <c r="AW315">
        <v>2.7</v>
      </c>
      <c r="AX315">
        <v>2.74</v>
      </c>
      <c r="AY315">
        <v>3.45</v>
      </c>
      <c r="AZ315">
        <v>2.57</v>
      </c>
      <c r="BB315">
        <v>1.83</v>
      </c>
      <c r="BO315" t="s">
        <v>43</v>
      </c>
      <c r="BP315">
        <v>0</v>
      </c>
      <c r="BQ315">
        <v>0</v>
      </c>
      <c r="BR315">
        <v>0</v>
      </c>
      <c r="BS315">
        <v>0</v>
      </c>
      <c r="BT315" s="1"/>
      <c r="BV315" t="s">
        <v>1355</v>
      </c>
      <c r="BW315" t="s">
        <v>102</v>
      </c>
    </row>
    <row r="316" spans="1:75">
      <c r="A316" t="s">
        <v>1611</v>
      </c>
      <c r="B316" t="s">
        <v>1612</v>
      </c>
      <c r="C316" t="s">
        <v>1613</v>
      </c>
      <c r="D316" s="1">
        <v>30817</v>
      </c>
      <c r="E316" t="s">
        <v>1614</v>
      </c>
      <c r="G316" s="1"/>
      <c r="H316" s="1"/>
      <c r="K316">
        <v>0</v>
      </c>
      <c r="AB316" t="s">
        <v>22</v>
      </c>
      <c r="AC316" t="s">
        <v>32</v>
      </c>
      <c r="AD316" t="s">
        <v>58</v>
      </c>
      <c r="AE316" t="s">
        <v>58</v>
      </c>
      <c r="AF316" t="s">
        <v>48</v>
      </c>
      <c r="AH316" t="s">
        <v>1615</v>
      </c>
      <c r="AI316" t="s">
        <v>99</v>
      </c>
      <c r="AJ316" t="s">
        <v>1616</v>
      </c>
      <c r="AK316" t="s">
        <v>4</v>
      </c>
      <c r="AO316" t="s">
        <v>26</v>
      </c>
      <c r="AP316" t="s">
        <v>28</v>
      </c>
      <c r="AS316" t="s">
        <v>28</v>
      </c>
      <c r="AT316" t="s">
        <v>1519</v>
      </c>
      <c r="AU316">
        <v>2.2200000000000002</v>
      </c>
      <c r="AV316">
        <v>3.09</v>
      </c>
      <c r="AW316">
        <v>2</v>
      </c>
      <c r="AX316">
        <v>2.42</v>
      </c>
      <c r="AY316">
        <v>3.35</v>
      </c>
      <c r="AZ316">
        <v>2</v>
      </c>
      <c r="BO316" t="s">
        <v>43</v>
      </c>
      <c r="BP316">
        <v>0</v>
      </c>
      <c r="BQ316">
        <v>0</v>
      </c>
      <c r="BR316">
        <v>0</v>
      </c>
      <c r="BS316">
        <v>0</v>
      </c>
      <c r="BT316" s="1"/>
      <c r="BV316" t="s">
        <v>102</v>
      </c>
      <c r="BW316" t="s">
        <v>102</v>
      </c>
    </row>
    <row r="317" spans="1:75">
      <c r="A317" t="s">
        <v>1617</v>
      </c>
      <c r="B317" t="s">
        <v>1618</v>
      </c>
      <c r="C317" t="s">
        <v>1619</v>
      </c>
      <c r="D317" s="1">
        <v>31994</v>
      </c>
      <c r="E317" t="s">
        <v>1620</v>
      </c>
      <c r="G317" s="1"/>
      <c r="H317" s="1"/>
      <c r="K317">
        <v>0</v>
      </c>
      <c r="AB317" t="s">
        <v>22</v>
      </c>
      <c r="AC317" t="s">
        <v>32</v>
      </c>
      <c r="AD317" t="s">
        <v>58</v>
      </c>
      <c r="AE317" t="s">
        <v>58</v>
      </c>
      <c r="AF317" t="s">
        <v>25</v>
      </c>
      <c r="AH317" t="s">
        <v>1621</v>
      </c>
      <c r="AI317" t="s">
        <v>99</v>
      </c>
      <c r="AJ317" t="s">
        <v>1622</v>
      </c>
      <c r="AK317" t="s">
        <v>99</v>
      </c>
      <c r="AO317" t="s">
        <v>26</v>
      </c>
      <c r="AP317" t="s">
        <v>28</v>
      </c>
      <c r="AS317" t="s">
        <v>28</v>
      </c>
      <c r="AT317" t="s">
        <v>1623</v>
      </c>
      <c r="AU317">
        <v>2.78</v>
      </c>
      <c r="AV317">
        <v>2.83</v>
      </c>
      <c r="BO317" t="s">
        <v>43</v>
      </c>
      <c r="BP317">
        <v>0</v>
      </c>
      <c r="BQ317">
        <v>0</v>
      </c>
      <c r="BR317">
        <v>0</v>
      </c>
      <c r="BS317">
        <v>0</v>
      </c>
      <c r="BT317" s="1"/>
      <c r="BV317" t="s">
        <v>102</v>
      </c>
      <c r="BW317" t="s">
        <v>102</v>
      </c>
    </row>
    <row r="318" spans="1:75">
      <c r="A318" t="s">
        <v>1624</v>
      </c>
      <c r="B318" t="s">
        <v>1625</v>
      </c>
      <c r="C318" t="s">
        <v>1626</v>
      </c>
      <c r="D318" s="1">
        <v>32691</v>
      </c>
      <c r="E318" t="s">
        <v>1627</v>
      </c>
      <c r="G318" s="1"/>
      <c r="H318" s="1"/>
      <c r="K318">
        <v>0</v>
      </c>
      <c r="AB318" t="s">
        <v>22</v>
      </c>
      <c r="AC318" t="s">
        <v>32</v>
      </c>
      <c r="AD318" t="s">
        <v>58</v>
      </c>
      <c r="AE318" t="s">
        <v>58</v>
      </c>
      <c r="AF318" t="s">
        <v>48</v>
      </c>
      <c r="AH318" t="s">
        <v>192</v>
      </c>
      <c r="AI318" t="s">
        <v>1628</v>
      </c>
      <c r="AJ318" t="s">
        <v>1629</v>
      </c>
      <c r="AK318" t="s">
        <v>4</v>
      </c>
      <c r="AO318" t="s">
        <v>26</v>
      </c>
      <c r="AP318" t="s">
        <v>28</v>
      </c>
      <c r="AS318" t="s">
        <v>28</v>
      </c>
      <c r="AT318" t="s">
        <v>1630</v>
      </c>
      <c r="AU318">
        <v>3</v>
      </c>
      <c r="AV318">
        <v>2.74</v>
      </c>
      <c r="BO318" t="s">
        <v>43</v>
      </c>
      <c r="BP318">
        <v>0</v>
      </c>
      <c r="BQ318">
        <v>0</v>
      </c>
      <c r="BR318">
        <v>0</v>
      </c>
      <c r="BS318">
        <v>0</v>
      </c>
      <c r="BT318" s="1"/>
      <c r="BV318" t="s">
        <v>148</v>
      </c>
      <c r="BW318" t="s">
        <v>102</v>
      </c>
    </row>
    <row r="319" spans="1:75">
      <c r="A319" t="s">
        <v>1631</v>
      </c>
      <c r="B319" t="s">
        <v>1632</v>
      </c>
      <c r="C319" t="s">
        <v>1551</v>
      </c>
      <c r="D319" s="1">
        <v>29015</v>
      </c>
      <c r="E319" t="s">
        <v>1551</v>
      </c>
      <c r="G319" s="1"/>
      <c r="H319" s="1"/>
      <c r="K319">
        <v>0</v>
      </c>
      <c r="AB319" t="s">
        <v>22</v>
      </c>
      <c r="AC319" t="s">
        <v>32</v>
      </c>
      <c r="AD319" t="s">
        <v>58</v>
      </c>
      <c r="AE319" t="s">
        <v>58</v>
      </c>
      <c r="AF319" t="s">
        <v>48</v>
      </c>
      <c r="AH319" t="s">
        <v>1633</v>
      </c>
      <c r="AI319" t="s">
        <v>123</v>
      </c>
      <c r="AJ319" t="s">
        <v>1634</v>
      </c>
      <c r="AK319" t="s">
        <v>4</v>
      </c>
      <c r="AO319" t="s">
        <v>26</v>
      </c>
      <c r="AP319" t="s">
        <v>28</v>
      </c>
      <c r="AS319" t="s">
        <v>28</v>
      </c>
      <c r="AT319" t="s">
        <v>1635</v>
      </c>
      <c r="AU319">
        <v>3.56</v>
      </c>
      <c r="AV319">
        <v>3.61</v>
      </c>
      <c r="AW319">
        <v>3.6</v>
      </c>
      <c r="AX319">
        <v>3.58</v>
      </c>
      <c r="AY319">
        <v>3.7</v>
      </c>
      <c r="AZ319">
        <v>3.57</v>
      </c>
      <c r="BA319">
        <v>2.65</v>
      </c>
      <c r="BB319">
        <v>1.83</v>
      </c>
      <c r="BO319" t="s">
        <v>43</v>
      </c>
      <c r="BP319">
        <v>0</v>
      </c>
      <c r="BQ319">
        <v>0</v>
      </c>
      <c r="BR319">
        <v>0</v>
      </c>
      <c r="BS319">
        <v>0</v>
      </c>
      <c r="BT319" s="1"/>
      <c r="BV319" t="s">
        <v>664</v>
      </c>
      <c r="BW319" t="s">
        <v>148</v>
      </c>
    </row>
    <row r="320" spans="1:75">
      <c r="A320" t="s">
        <v>1636</v>
      </c>
      <c r="B320" t="s">
        <v>1637</v>
      </c>
      <c r="C320" t="s">
        <v>700</v>
      </c>
      <c r="D320" s="1">
        <v>32322</v>
      </c>
      <c r="E320" t="s">
        <v>1638</v>
      </c>
      <c r="G320" s="1"/>
      <c r="H320" s="1"/>
      <c r="K320">
        <v>0</v>
      </c>
      <c r="AB320" t="s">
        <v>22</v>
      </c>
      <c r="AC320" t="s">
        <v>32</v>
      </c>
      <c r="AD320" t="s">
        <v>58</v>
      </c>
      <c r="AE320" t="s">
        <v>58</v>
      </c>
      <c r="AF320" t="s">
        <v>48</v>
      </c>
      <c r="AH320" t="s">
        <v>1639</v>
      </c>
      <c r="AI320" t="s">
        <v>123</v>
      </c>
      <c r="AJ320" t="s">
        <v>1640</v>
      </c>
      <c r="AK320" t="s">
        <v>123</v>
      </c>
      <c r="AO320" t="s">
        <v>26</v>
      </c>
      <c r="AP320" t="s">
        <v>28</v>
      </c>
      <c r="AS320" t="s">
        <v>28</v>
      </c>
      <c r="AT320" t="s">
        <v>1641</v>
      </c>
      <c r="AU320">
        <v>3.22</v>
      </c>
      <c r="AV320">
        <v>2.83</v>
      </c>
      <c r="AW320">
        <v>2.9</v>
      </c>
      <c r="AX320">
        <v>2.74</v>
      </c>
      <c r="AY320">
        <v>3.2</v>
      </c>
      <c r="AZ320">
        <v>2.71</v>
      </c>
      <c r="BB320">
        <v>2</v>
      </c>
      <c r="BO320" t="s">
        <v>43</v>
      </c>
      <c r="BP320">
        <v>0</v>
      </c>
      <c r="BQ320">
        <v>0</v>
      </c>
      <c r="BR320">
        <v>0</v>
      </c>
      <c r="BS320">
        <v>0</v>
      </c>
      <c r="BT320" s="1"/>
      <c r="BV320" t="s">
        <v>118</v>
      </c>
      <c r="BW320" t="s">
        <v>118</v>
      </c>
    </row>
    <row r="321" spans="1:75">
      <c r="A321" t="s">
        <v>1642</v>
      </c>
      <c r="B321" t="s">
        <v>1643</v>
      </c>
      <c r="C321" t="s">
        <v>1626</v>
      </c>
      <c r="D321" s="1">
        <v>32133</v>
      </c>
      <c r="E321" t="s">
        <v>1644</v>
      </c>
      <c r="G321" s="1"/>
      <c r="H321" s="1"/>
      <c r="K321">
        <v>0</v>
      </c>
      <c r="AB321" t="s">
        <v>22</v>
      </c>
      <c r="AC321" t="s">
        <v>32</v>
      </c>
      <c r="AD321" t="s">
        <v>58</v>
      </c>
      <c r="AE321" t="s">
        <v>58</v>
      </c>
      <c r="AF321" t="s">
        <v>25</v>
      </c>
      <c r="AH321" t="s">
        <v>1645</v>
      </c>
      <c r="AI321" t="s">
        <v>217</v>
      </c>
      <c r="AJ321" t="s">
        <v>1646</v>
      </c>
      <c r="AK321" t="s">
        <v>4</v>
      </c>
      <c r="AO321" t="s">
        <v>26</v>
      </c>
      <c r="AP321" t="s">
        <v>28</v>
      </c>
      <c r="AS321" t="s">
        <v>28</v>
      </c>
      <c r="AT321" t="s">
        <v>1526</v>
      </c>
      <c r="AU321">
        <v>0.44</v>
      </c>
      <c r="AV321">
        <v>1.65</v>
      </c>
      <c r="BO321" t="s">
        <v>43</v>
      </c>
      <c r="BP321">
        <v>0</v>
      </c>
      <c r="BQ321">
        <v>0</v>
      </c>
      <c r="BR321">
        <v>0</v>
      </c>
      <c r="BS321">
        <v>0</v>
      </c>
      <c r="BT321" s="1"/>
      <c r="BV321" t="s">
        <v>1074</v>
      </c>
      <c r="BW321" t="s">
        <v>148</v>
      </c>
    </row>
    <row r="322" spans="1:75">
      <c r="A322" t="s">
        <v>1647</v>
      </c>
      <c r="B322" t="s">
        <v>1648</v>
      </c>
      <c r="C322" t="s">
        <v>1649</v>
      </c>
      <c r="D322" s="1">
        <v>32075</v>
      </c>
      <c r="E322" t="s">
        <v>1626</v>
      </c>
      <c r="G322" s="1"/>
      <c r="H322" s="1"/>
      <c r="K322">
        <v>0</v>
      </c>
      <c r="AB322" t="s">
        <v>22</v>
      </c>
      <c r="AC322" t="s">
        <v>32</v>
      </c>
      <c r="AD322" t="s">
        <v>58</v>
      </c>
      <c r="AE322" t="s">
        <v>58</v>
      </c>
      <c r="AF322" t="s">
        <v>25</v>
      </c>
      <c r="AH322" t="s">
        <v>1650</v>
      </c>
      <c r="AI322" t="s">
        <v>123</v>
      </c>
      <c r="AJ322" t="s">
        <v>1651</v>
      </c>
      <c r="AK322" t="s">
        <v>123</v>
      </c>
      <c r="AO322" t="s">
        <v>26</v>
      </c>
      <c r="AP322" t="s">
        <v>28</v>
      </c>
      <c r="AS322" t="s">
        <v>28</v>
      </c>
      <c r="AT322" t="s">
        <v>1652</v>
      </c>
      <c r="BO322" t="s">
        <v>43</v>
      </c>
      <c r="BP322">
        <v>0</v>
      </c>
      <c r="BQ322">
        <v>0</v>
      </c>
      <c r="BR322">
        <v>0</v>
      </c>
      <c r="BS322">
        <v>0</v>
      </c>
      <c r="BT322" s="1"/>
      <c r="BV322" t="s">
        <v>157</v>
      </c>
      <c r="BW322" t="s">
        <v>157</v>
      </c>
    </row>
    <row r="323" spans="1:75">
      <c r="A323" t="s">
        <v>1653</v>
      </c>
      <c r="B323" t="s">
        <v>1654</v>
      </c>
      <c r="C323" t="s">
        <v>1655</v>
      </c>
      <c r="D323" s="1">
        <v>31972</v>
      </c>
      <c r="E323" t="s">
        <v>1655</v>
      </c>
      <c r="G323" s="1"/>
      <c r="H323" s="1"/>
      <c r="K323">
        <v>0</v>
      </c>
      <c r="AB323" t="s">
        <v>22</v>
      </c>
      <c r="AC323" t="s">
        <v>32</v>
      </c>
      <c r="AD323" t="s">
        <v>58</v>
      </c>
      <c r="AE323" t="s">
        <v>58</v>
      </c>
      <c r="AF323" t="s">
        <v>25</v>
      </c>
      <c r="AH323" t="s">
        <v>1656</v>
      </c>
      <c r="AI323" t="s">
        <v>99</v>
      </c>
      <c r="AJ323" t="s">
        <v>1657</v>
      </c>
      <c r="AK323" t="s">
        <v>4</v>
      </c>
      <c r="AO323" t="s">
        <v>26</v>
      </c>
      <c r="AP323" t="s">
        <v>28</v>
      </c>
      <c r="AS323" t="s">
        <v>28</v>
      </c>
      <c r="AT323" t="s">
        <v>1658</v>
      </c>
      <c r="AU323">
        <v>3.33</v>
      </c>
      <c r="AV323">
        <v>2.87</v>
      </c>
      <c r="AW323">
        <v>3.2</v>
      </c>
      <c r="AX323">
        <v>3.26</v>
      </c>
      <c r="AY323">
        <v>3.45</v>
      </c>
      <c r="AZ323">
        <v>3.57</v>
      </c>
      <c r="BB323">
        <v>2.5</v>
      </c>
      <c r="BO323" t="s">
        <v>43</v>
      </c>
      <c r="BP323">
        <v>0</v>
      </c>
      <c r="BQ323">
        <v>0</v>
      </c>
      <c r="BR323">
        <v>0</v>
      </c>
      <c r="BS323">
        <v>0</v>
      </c>
      <c r="BT323" s="1"/>
      <c r="BV323" t="s">
        <v>102</v>
      </c>
      <c r="BW323" t="s">
        <v>102</v>
      </c>
    </row>
    <row r="324" spans="1:75">
      <c r="A324" t="s">
        <v>1659</v>
      </c>
      <c r="B324" t="s">
        <v>1660</v>
      </c>
      <c r="C324" t="s">
        <v>1661</v>
      </c>
      <c r="D324" s="1"/>
      <c r="E324" t="s">
        <v>1662</v>
      </c>
      <c r="G324" s="1"/>
      <c r="H324" s="1"/>
      <c r="K324">
        <v>0</v>
      </c>
      <c r="AB324" t="s">
        <v>22</v>
      </c>
      <c r="AC324" t="s">
        <v>32</v>
      </c>
      <c r="AD324" t="s">
        <v>58</v>
      </c>
      <c r="AE324" t="s">
        <v>58</v>
      </c>
      <c r="AF324" t="s">
        <v>48</v>
      </c>
      <c r="AH324" t="s">
        <v>1663</v>
      </c>
      <c r="AI324" t="s">
        <v>145</v>
      </c>
      <c r="AJ324" t="s">
        <v>1664</v>
      </c>
      <c r="AK324" t="s">
        <v>4</v>
      </c>
      <c r="AO324" t="s">
        <v>26</v>
      </c>
      <c r="AP324" t="s">
        <v>28</v>
      </c>
      <c r="AS324" t="s">
        <v>28</v>
      </c>
      <c r="AT324" t="s">
        <v>1665</v>
      </c>
      <c r="AU324">
        <v>3.33</v>
      </c>
      <c r="AV324">
        <v>2.91</v>
      </c>
      <c r="AW324">
        <v>3.2</v>
      </c>
      <c r="AX324">
        <v>2.89</v>
      </c>
      <c r="AY324">
        <v>3.2</v>
      </c>
      <c r="AZ324">
        <v>2.86</v>
      </c>
      <c r="BO324" t="s">
        <v>43</v>
      </c>
      <c r="BP324">
        <v>0</v>
      </c>
      <c r="BQ324">
        <v>0</v>
      </c>
      <c r="BR324">
        <v>0</v>
      </c>
      <c r="BS324">
        <v>0</v>
      </c>
      <c r="BT324" s="1"/>
      <c r="BV324" t="s">
        <v>148</v>
      </c>
      <c r="BW324" t="s">
        <v>102</v>
      </c>
    </row>
    <row r="325" spans="1:75">
      <c r="A325" t="s">
        <v>1666</v>
      </c>
      <c r="B325" t="s">
        <v>1667</v>
      </c>
      <c r="C325" t="s">
        <v>642</v>
      </c>
      <c r="D325" s="1">
        <v>32136</v>
      </c>
      <c r="E325" t="s">
        <v>1668</v>
      </c>
      <c r="G325" s="1"/>
      <c r="H325" s="1"/>
      <c r="K325">
        <v>0</v>
      </c>
      <c r="AB325" t="s">
        <v>22</v>
      </c>
      <c r="AC325" t="s">
        <v>32</v>
      </c>
      <c r="AD325" t="s">
        <v>58</v>
      </c>
      <c r="AE325" t="s">
        <v>58</v>
      </c>
      <c r="AF325" t="s">
        <v>48</v>
      </c>
      <c r="AH325" t="s">
        <v>1669</v>
      </c>
      <c r="AI325" t="s">
        <v>145</v>
      </c>
      <c r="AJ325" t="s">
        <v>1151</v>
      </c>
      <c r="AK325" t="s">
        <v>4</v>
      </c>
      <c r="AO325" t="s">
        <v>26</v>
      </c>
      <c r="AP325" t="s">
        <v>28</v>
      </c>
      <c r="AS325" t="s">
        <v>28</v>
      </c>
      <c r="AT325" t="s">
        <v>1565</v>
      </c>
      <c r="AU325">
        <v>2.78</v>
      </c>
      <c r="AV325">
        <v>3.26</v>
      </c>
      <c r="AW325">
        <v>3</v>
      </c>
      <c r="AX325">
        <v>3.26</v>
      </c>
      <c r="AZ325">
        <v>3.43</v>
      </c>
      <c r="BO325" t="s">
        <v>43</v>
      </c>
      <c r="BP325">
        <v>0</v>
      </c>
      <c r="BQ325">
        <v>0</v>
      </c>
      <c r="BR325">
        <v>0</v>
      </c>
      <c r="BS325">
        <v>0</v>
      </c>
      <c r="BT325" s="1"/>
      <c r="BV325" t="s">
        <v>118</v>
      </c>
      <c r="BW325" t="s">
        <v>102</v>
      </c>
    </row>
    <row r="326" spans="1:75">
      <c r="A326" t="s">
        <v>1670</v>
      </c>
      <c r="B326" t="s">
        <v>1671</v>
      </c>
      <c r="C326" t="s">
        <v>1516</v>
      </c>
      <c r="D326" s="1">
        <v>31660</v>
      </c>
      <c r="E326" t="s">
        <v>1516</v>
      </c>
      <c r="G326" s="1"/>
      <c r="H326" s="1"/>
      <c r="K326">
        <v>0</v>
      </c>
      <c r="AB326" t="s">
        <v>22</v>
      </c>
      <c r="AC326" t="s">
        <v>32</v>
      </c>
      <c r="AD326" t="s">
        <v>58</v>
      </c>
      <c r="AE326" t="s">
        <v>58</v>
      </c>
      <c r="AF326" t="s">
        <v>48</v>
      </c>
      <c r="AH326" t="s">
        <v>1201</v>
      </c>
      <c r="AI326" t="s">
        <v>123</v>
      </c>
      <c r="AJ326" t="s">
        <v>1672</v>
      </c>
      <c r="AK326" t="s">
        <v>123</v>
      </c>
      <c r="AO326" t="s">
        <v>26</v>
      </c>
      <c r="AP326" t="s">
        <v>28</v>
      </c>
      <c r="AS326" t="s">
        <v>28</v>
      </c>
      <c r="AT326" t="s">
        <v>1560</v>
      </c>
      <c r="AU326">
        <v>3</v>
      </c>
      <c r="AV326">
        <v>3.26</v>
      </c>
      <c r="AW326">
        <v>3.1</v>
      </c>
      <c r="AX326">
        <v>2.95</v>
      </c>
      <c r="AY326">
        <v>3.65</v>
      </c>
      <c r="AZ326">
        <v>3.29</v>
      </c>
      <c r="BB326">
        <v>2</v>
      </c>
      <c r="BO326" t="s">
        <v>43</v>
      </c>
      <c r="BP326">
        <v>0</v>
      </c>
      <c r="BQ326">
        <v>0</v>
      </c>
      <c r="BR326">
        <v>0</v>
      </c>
      <c r="BS326">
        <v>0</v>
      </c>
      <c r="BT326" s="1"/>
      <c r="BV326" t="s">
        <v>102</v>
      </c>
      <c r="BW326" t="s">
        <v>102</v>
      </c>
    </row>
    <row r="327" spans="1:75">
      <c r="A327" t="s">
        <v>1673</v>
      </c>
      <c r="B327" t="s">
        <v>1674</v>
      </c>
      <c r="C327" t="s">
        <v>1675</v>
      </c>
      <c r="D327" s="1">
        <v>31587</v>
      </c>
      <c r="E327" t="s">
        <v>1675</v>
      </c>
      <c r="G327" s="1"/>
      <c r="H327" s="1"/>
      <c r="K327">
        <v>0</v>
      </c>
      <c r="AB327" t="s">
        <v>22</v>
      </c>
      <c r="AC327" t="s">
        <v>32</v>
      </c>
      <c r="AD327" t="s">
        <v>58</v>
      </c>
      <c r="AE327" t="s">
        <v>58</v>
      </c>
      <c r="AF327" t="s">
        <v>25</v>
      </c>
      <c r="AH327" t="s">
        <v>582</v>
      </c>
      <c r="AI327" t="s">
        <v>99</v>
      </c>
      <c r="AJ327" t="s">
        <v>1676</v>
      </c>
      <c r="AK327" t="s">
        <v>4</v>
      </c>
      <c r="AO327" t="s">
        <v>26</v>
      </c>
      <c r="AP327" t="s">
        <v>28</v>
      </c>
      <c r="AS327" t="s">
        <v>28</v>
      </c>
      <c r="AT327" t="s">
        <v>1526</v>
      </c>
      <c r="AU327">
        <v>1.89</v>
      </c>
      <c r="AV327">
        <v>0</v>
      </c>
      <c r="BO327" t="s">
        <v>43</v>
      </c>
      <c r="BP327">
        <v>0</v>
      </c>
      <c r="BQ327">
        <v>0</v>
      </c>
      <c r="BR327">
        <v>0</v>
      </c>
      <c r="BS327">
        <v>0</v>
      </c>
      <c r="BT327" s="1"/>
      <c r="BV327" t="s">
        <v>123</v>
      </c>
      <c r="BW327" t="s">
        <v>123</v>
      </c>
    </row>
    <row r="328" spans="1:75">
      <c r="A328" t="s">
        <v>1677</v>
      </c>
      <c r="B328" t="s">
        <v>332</v>
      </c>
      <c r="C328" t="s">
        <v>1678</v>
      </c>
      <c r="D328" s="1">
        <v>32178</v>
      </c>
      <c r="E328" t="s">
        <v>1679</v>
      </c>
      <c r="G328" s="1"/>
      <c r="H328" s="1"/>
      <c r="K328">
        <v>0</v>
      </c>
      <c r="AB328" t="s">
        <v>22</v>
      </c>
      <c r="AC328" t="s">
        <v>32</v>
      </c>
      <c r="AD328" t="s">
        <v>58</v>
      </c>
      <c r="AE328" t="s">
        <v>58</v>
      </c>
      <c r="AF328" t="s">
        <v>48</v>
      </c>
      <c r="AH328" t="s">
        <v>1680</v>
      </c>
      <c r="AI328" t="s">
        <v>99</v>
      </c>
      <c r="AJ328" t="s">
        <v>1681</v>
      </c>
      <c r="AK328" t="s">
        <v>145</v>
      </c>
      <c r="AO328" t="s">
        <v>26</v>
      </c>
      <c r="AP328" t="s">
        <v>28</v>
      </c>
      <c r="AS328" t="s">
        <v>28</v>
      </c>
      <c r="AT328" t="s">
        <v>1682</v>
      </c>
      <c r="AU328">
        <v>2.78</v>
      </c>
      <c r="AV328">
        <v>3.48</v>
      </c>
      <c r="BO328" t="s">
        <v>43</v>
      </c>
      <c r="BP328">
        <v>0</v>
      </c>
      <c r="BQ328">
        <v>0</v>
      </c>
      <c r="BR328">
        <v>0</v>
      </c>
      <c r="BS328">
        <v>0</v>
      </c>
      <c r="BT328" s="1"/>
      <c r="BV328" t="s">
        <v>102</v>
      </c>
      <c r="BW328" t="s">
        <v>102</v>
      </c>
    </row>
    <row r="329" spans="1:75">
      <c r="A329" t="s">
        <v>1683</v>
      </c>
      <c r="B329" t="s">
        <v>1684</v>
      </c>
      <c r="C329" t="s">
        <v>1685</v>
      </c>
      <c r="D329" s="1">
        <v>30787</v>
      </c>
      <c r="E329" t="s">
        <v>1686</v>
      </c>
      <c r="G329" s="1"/>
      <c r="H329" s="1"/>
      <c r="K329">
        <v>0</v>
      </c>
      <c r="AB329" t="s">
        <v>22</v>
      </c>
      <c r="AC329" t="s">
        <v>32</v>
      </c>
      <c r="AD329" t="s">
        <v>58</v>
      </c>
      <c r="AE329" t="s">
        <v>58</v>
      </c>
      <c r="AF329" t="s">
        <v>48</v>
      </c>
      <c r="AH329" t="s">
        <v>1687</v>
      </c>
      <c r="AI329" t="s">
        <v>145</v>
      </c>
      <c r="AJ329" t="s">
        <v>1688</v>
      </c>
      <c r="AK329" t="s">
        <v>123</v>
      </c>
      <c r="AO329" t="s">
        <v>26</v>
      </c>
      <c r="AP329" t="s">
        <v>28</v>
      </c>
      <c r="AS329" t="s">
        <v>28</v>
      </c>
      <c r="AT329" t="s">
        <v>1519</v>
      </c>
      <c r="AU329">
        <v>3.22</v>
      </c>
      <c r="AV329">
        <v>3.43</v>
      </c>
      <c r="AW329">
        <v>3.3</v>
      </c>
      <c r="AX329">
        <v>3.16</v>
      </c>
      <c r="AY329">
        <v>3.65</v>
      </c>
      <c r="AZ329">
        <v>3.29</v>
      </c>
      <c r="BB329">
        <v>2</v>
      </c>
      <c r="BO329" t="s">
        <v>43</v>
      </c>
      <c r="BP329">
        <v>0</v>
      </c>
      <c r="BQ329">
        <v>0</v>
      </c>
      <c r="BR329">
        <v>0</v>
      </c>
      <c r="BS329">
        <v>0</v>
      </c>
      <c r="BT329" s="1"/>
      <c r="BV329" t="s">
        <v>148</v>
      </c>
      <c r="BW329" t="s">
        <v>148</v>
      </c>
    </row>
    <row r="330" spans="1:75">
      <c r="A330" t="s">
        <v>1689</v>
      </c>
      <c r="B330" t="s">
        <v>91</v>
      </c>
      <c r="C330" t="s">
        <v>1690</v>
      </c>
      <c r="D330" s="1">
        <v>32297</v>
      </c>
      <c r="E330" t="s">
        <v>1690</v>
      </c>
      <c r="G330" s="1"/>
      <c r="H330" s="1"/>
      <c r="K330">
        <v>0</v>
      </c>
      <c r="AB330" t="s">
        <v>22</v>
      </c>
      <c r="AC330" t="s">
        <v>32</v>
      </c>
      <c r="AD330" t="s">
        <v>58</v>
      </c>
      <c r="AE330" t="s">
        <v>58</v>
      </c>
      <c r="AF330" t="s">
        <v>25</v>
      </c>
      <c r="AH330" t="s">
        <v>1691</v>
      </c>
      <c r="AI330" t="s">
        <v>99</v>
      </c>
      <c r="AJ330" t="s">
        <v>1692</v>
      </c>
      <c r="AK330" t="s">
        <v>4</v>
      </c>
      <c r="AO330" t="s">
        <v>26</v>
      </c>
      <c r="AP330" t="s">
        <v>28</v>
      </c>
      <c r="AS330" t="s">
        <v>28</v>
      </c>
      <c r="AT330" t="s">
        <v>1630</v>
      </c>
      <c r="BO330" t="s">
        <v>43</v>
      </c>
      <c r="BP330">
        <v>0</v>
      </c>
      <c r="BQ330">
        <v>0</v>
      </c>
      <c r="BR330">
        <v>0</v>
      </c>
      <c r="BS330">
        <v>0</v>
      </c>
      <c r="BT330" s="1"/>
      <c r="BV330" t="s">
        <v>102</v>
      </c>
      <c r="BW330" t="s">
        <v>102</v>
      </c>
    </row>
    <row r="331" spans="1:75">
      <c r="A331" t="s">
        <v>1693</v>
      </c>
      <c r="B331" t="s">
        <v>1694</v>
      </c>
      <c r="C331" t="s">
        <v>1695</v>
      </c>
      <c r="D331" s="1">
        <v>32555</v>
      </c>
      <c r="E331" t="s">
        <v>1695</v>
      </c>
      <c r="G331" s="1"/>
      <c r="H331" s="1"/>
      <c r="K331">
        <v>0</v>
      </c>
      <c r="AB331" t="s">
        <v>22</v>
      </c>
      <c r="AC331" t="s">
        <v>32</v>
      </c>
      <c r="AD331" t="s">
        <v>58</v>
      </c>
      <c r="AE331" t="s">
        <v>58</v>
      </c>
      <c r="AF331" t="s">
        <v>48</v>
      </c>
      <c r="AH331" t="s">
        <v>1696</v>
      </c>
      <c r="AI331" t="s">
        <v>99</v>
      </c>
      <c r="AJ331" t="s">
        <v>1151</v>
      </c>
      <c r="AK331" t="s">
        <v>4</v>
      </c>
      <c r="AO331" t="s">
        <v>26</v>
      </c>
      <c r="AP331" t="s">
        <v>28</v>
      </c>
      <c r="AS331" t="s">
        <v>28</v>
      </c>
      <c r="AT331" t="s">
        <v>1697</v>
      </c>
      <c r="AU331">
        <v>3.33</v>
      </c>
      <c r="AV331">
        <v>3.26</v>
      </c>
      <c r="AW331">
        <v>3.1</v>
      </c>
      <c r="AX331">
        <v>2.74</v>
      </c>
      <c r="AY331">
        <v>3.35</v>
      </c>
      <c r="AZ331">
        <v>2.71</v>
      </c>
      <c r="BO331" t="s">
        <v>43</v>
      </c>
      <c r="BP331">
        <v>0</v>
      </c>
      <c r="BQ331">
        <v>0</v>
      </c>
      <c r="BR331">
        <v>0</v>
      </c>
      <c r="BS331">
        <v>0</v>
      </c>
      <c r="BT331" s="1"/>
      <c r="BV331" t="s">
        <v>102</v>
      </c>
      <c r="BW331" t="s">
        <v>125</v>
      </c>
    </row>
    <row r="332" spans="1:75">
      <c r="A332" t="s">
        <v>1698</v>
      </c>
      <c r="B332" t="s">
        <v>64</v>
      </c>
      <c r="C332" t="s">
        <v>1699</v>
      </c>
      <c r="D332" s="1">
        <v>31055</v>
      </c>
      <c r="E332" t="s">
        <v>1699</v>
      </c>
      <c r="G332" s="1"/>
      <c r="H332" s="1"/>
      <c r="K332">
        <v>0</v>
      </c>
      <c r="AB332" t="s">
        <v>22</v>
      </c>
      <c r="AC332" t="s">
        <v>32</v>
      </c>
      <c r="AD332" t="s">
        <v>58</v>
      </c>
      <c r="AE332" t="s">
        <v>58</v>
      </c>
      <c r="AF332" t="s">
        <v>48</v>
      </c>
      <c r="AH332" t="s">
        <v>1700</v>
      </c>
      <c r="AI332" t="s">
        <v>99</v>
      </c>
      <c r="AJ332" t="s">
        <v>1701</v>
      </c>
      <c r="AK332" t="s">
        <v>4</v>
      </c>
      <c r="AO332" t="s">
        <v>26</v>
      </c>
      <c r="AP332" t="s">
        <v>28</v>
      </c>
      <c r="AS332" t="s">
        <v>28</v>
      </c>
      <c r="AT332" t="s">
        <v>1702</v>
      </c>
      <c r="AU332">
        <v>3.56</v>
      </c>
      <c r="AV332">
        <v>3.26</v>
      </c>
      <c r="AW332">
        <v>3</v>
      </c>
      <c r="AX332">
        <v>2.95</v>
      </c>
      <c r="AY332">
        <v>3.45</v>
      </c>
      <c r="AZ332">
        <v>3.14</v>
      </c>
      <c r="BB332">
        <v>1.83</v>
      </c>
      <c r="BO332" t="s">
        <v>43</v>
      </c>
      <c r="BP332">
        <v>0</v>
      </c>
      <c r="BQ332">
        <v>0</v>
      </c>
      <c r="BR332">
        <v>0</v>
      </c>
      <c r="BS332">
        <v>0</v>
      </c>
      <c r="BT332" s="1"/>
      <c r="BV332" t="s">
        <v>102</v>
      </c>
      <c r="BW332" t="s">
        <v>102</v>
      </c>
    </row>
    <row r="333" spans="1:75">
      <c r="A333" t="s">
        <v>1703</v>
      </c>
      <c r="B333" t="s">
        <v>1704</v>
      </c>
      <c r="C333" t="s">
        <v>1695</v>
      </c>
      <c r="D333" s="1">
        <v>32509</v>
      </c>
      <c r="E333" t="s">
        <v>1695</v>
      </c>
      <c r="G333" s="1"/>
      <c r="H333" s="1"/>
      <c r="K333">
        <v>0</v>
      </c>
      <c r="AB333" t="s">
        <v>22</v>
      </c>
      <c r="AC333" t="s">
        <v>32</v>
      </c>
      <c r="AD333" t="s">
        <v>58</v>
      </c>
      <c r="AE333" t="s">
        <v>58</v>
      </c>
      <c r="AF333" t="s">
        <v>48</v>
      </c>
      <c r="AH333" t="s">
        <v>1705</v>
      </c>
      <c r="AI333" t="s">
        <v>99</v>
      </c>
      <c r="AJ333" t="s">
        <v>1706</v>
      </c>
      <c r="AK333" t="s">
        <v>4</v>
      </c>
      <c r="AO333" t="s">
        <v>26</v>
      </c>
      <c r="AP333" t="s">
        <v>28</v>
      </c>
      <c r="AS333" t="s">
        <v>28</v>
      </c>
      <c r="AT333" t="s">
        <v>1697</v>
      </c>
      <c r="BO333" t="s">
        <v>43</v>
      </c>
      <c r="BP333">
        <v>0</v>
      </c>
      <c r="BQ333">
        <v>0</v>
      </c>
      <c r="BR333">
        <v>0</v>
      </c>
      <c r="BS333">
        <v>0</v>
      </c>
      <c r="BT333" s="1"/>
      <c r="BV333" t="s">
        <v>157</v>
      </c>
      <c r="BW333" t="s">
        <v>102</v>
      </c>
    </row>
    <row r="334" spans="1:75">
      <c r="A334" t="s">
        <v>1707</v>
      </c>
      <c r="B334" t="s">
        <v>1708</v>
      </c>
      <c r="C334" t="s">
        <v>1709</v>
      </c>
      <c r="D334" s="1">
        <v>31718</v>
      </c>
      <c r="E334" t="s">
        <v>1551</v>
      </c>
      <c r="G334" s="1"/>
      <c r="H334" s="1"/>
      <c r="K334">
        <v>0</v>
      </c>
      <c r="AB334" t="s">
        <v>22</v>
      </c>
      <c r="AC334" t="s">
        <v>32</v>
      </c>
      <c r="AD334" t="s">
        <v>58</v>
      </c>
      <c r="AE334" t="s">
        <v>58</v>
      </c>
      <c r="AF334" t="s">
        <v>48</v>
      </c>
      <c r="AH334" t="s">
        <v>1710</v>
      </c>
      <c r="AI334" t="s">
        <v>131</v>
      </c>
      <c r="AJ334" t="s">
        <v>1711</v>
      </c>
      <c r="AK334" t="s">
        <v>131</v>
      </c>
      <c r="AO334" t="s">
        <v>26</v>
      </c>
      <c r="AP334" t="s">
        <v>28</v>
      </c>
      <c r="AS334" t="s">
        <v>28</v>
      </c>
      <c r="AT334" t="s">
        <v>1712</v>
      </c>
      <c r="AU334">
        <v>3.33</v>
      </c>
      <c r="AV334">
        <v>3.09</v>
      </c>
      <c r="AW334">
        <v>2.9</v>
      </c>
      <c r="AX334">
        <v>2.84</v>
      </c>
      <c r="AY334">
        <v>2.95</v>
      </c>
      <c r="AZ334">
        <v>2.71</v>
      </c>
      <c r="BO334" t="s">
        <v>43</v>
      </c>
      <c r="BP334">
        <v>0</v>
      </c>
      <c r="BQ334">
        <v>0</v>
      </c>
      <c r="BR334">
        <v>0</v>
      </c>
      <c r="BS334">
        <v>0</v>
      </c>
      <c r="BT334" s="1"/>
      <c r="BV334" t="s">
        <v>1074</v>
      </c>
      <c r="BW334" t="s">
        <v>1286</v>
      </c>
    </row>
    <row r="335" spans="1:75">
      <c r="A335" t="s">
        <v>1713</v>
      </c>
      <c r="B335" t="s">
        <v>1714</v>
      </c>
      <c r="C335" t="s">
        <v>1715</v>
      </c>
      <c r="D335" s="1">
        <v>31598</v>
      </c>
      <c r="E335" t="s">
        <v>1715</v>
      </c>
      <c r="G335" s="1"/>
      <c r="H335" s="1"/>
      <c r="K335">
        <v>0</v>
      </c>
      <c r="AB335" t="s">
        <v>22</v>
      </c>
      <c r="AC335" t="s">
        <v>32</v>
      </c>
      <c r="AD335" t="s">
        <v>58</v>
      </c>
      <c r="AE335" t="s">
        <v>58</v>
      </c>
      <c r="AF335" t="s">
        <v>25</v>
      </c>
      <c r="AH335" t="s">
        <v>1716</v>
      </c>
      <c r="AI335" t="s">
        <v>99</v>
      </c>
      <c r="AJ335" t="s">
        <v>477</v>
      </c>
      <c r="AK335" t="s">
        <v>4</v>
      </c>
      <c r="AO335" t="s">
        <v>26</v>
      </c>
      <c r="AP335" t="s">
        <v>28</v>
      </c>
      <c r="AS335" t="s">
        <v>28</v>
      </c>
      <c r="AT335" t="s">
        <v>1526</v>
      </c>
      <c r="AU335">
        <v>2.56</v>
      </c>
      <c r="AV335">
        <v>0.17</v>
      </c>
      <c r="BO335" t="s">
        <v>43</v>
      </c>
      <c r="BP335">
        <v>0</v>
      </c>
      <c r="BQ335">
        <v>0</v>
      </c>
      <c r="BR335">
        <v>0</v>
      </c>
      <c r="BS335">
        <v>0</v>
      </c>
      <c r="BT335" s="1"/>
      <c r="BV335" t="s">
        <v>123</v>
      </c>
      <c r="BW335" t="s">
        <v>123</v>
      </c>
    </row>
    <row r="336" spans="1:75">
      <c r="A336" t="s">
        <v>1717</v>
      </c>
      <c r="B336" t="s">
        <v>1718</v>
      </c>
      <c r="C336" t="s">
        <v>691</v>
      </c>
      <c r="D336" s="1">
        <v>31817</v>
      </c>
      <c r="E336" t="s">
        <v>514</v>
      </c>
      <c r="G336" s="1"/>
      <c r="H336" s="1"/>
      <c r="K336">
        <v>0</v>
      </c>
      <c r="AB336" t="s">
        <v>22</v>
      </c>
      <c r="AC336" t="s">
        <v>32</v>
      </c>
      <c r="AD336" t="s">
        <v>58</v>
      </c>
      <c r="AE336" t="s">
        <v>58</v>
      </c>
      <c r="AF336" t="s">
        <v>48</v>
      </c>
      <c r="AH336" t="s">
        <v>749</v>
      </c>
      <c r="AI336" t="s">
        <v>217</v>
      </c>
      <c r="AJ336" t="s">
        <v>1719</v>
      </c>
      <c r="AK336" t="s">
        <v>1720</v>
      </c>
      <c r="AO336" t="s">
        <v>26</v>
      </c>
      <c r="AP336" t="s">
        <v>28</v>
      </c>
      <c r="AS336" t="s">
        <v>28</v>
      </c>
      <c r="AT336" t="s">
        <v>1721</v>
      </c>
      <c r="AU336">
        <v>3.44</v>
      </c>
      <c r="AV336">
        <v>3.35</v>
      </c>
      <c r="AW336">
        <v>2.6</v>
      </c>
      <c r="AX336">
        <v>2.74</v>
      </c>
      <c r="AY336">
        <v>3.5</v>
      </c>
      <c r="AZ336">
        <v>2.71</v>
      </c>
      <c r="BB336">
        <v>2</v>
      </c>
      <c r="BO336" t="s">
        <v>43</v>
      </c>
      <c r="BP336">
        <v>0</v>
      </c>
      <c r="BQ336">
        <v>0</v>
      </c>
      <c r="BR336">
        <v>0</v>
      </c>
      <c r="BS336">
        <v>0</v>
      </c>
      <c r="BT336" s="1"/>
      <c r="BV336" t="s">
        <v>123</v>
      </c>
      <c r="BW336" t="s">
        <v>123</v>
      </c>
    </row>
    <row r="337" spans="1:75">
      <c r="A337" t="s">
        <v>1722</v>
      </c>
      <c r="B337" t="s">
        <v>1723</v>
      </c>
      <c r="C337" t="s">
        <v>1724</v>
      </c>
      <c r="D337" s="1">
        <v>31243</v>
      </c>
      <c r="E337" t="s">
        <v>1725</v>
      </c>
      <c r="G337" s="1"/>
      <c r="H337" s="1"/>
      <c r="K337">
        <v>0</v>
      </c>
      <c r="AB337" t="s">
        <v>22</v>
      </c>
      <c r="AC337" t="s">
        <v>32</v>
      </c>
      <c r="AD337" t="s">
        <v>58</v>
      </c>
      <c r="AE337" t="s">
        <v>58</v>
      </c>
      <c r="AF337" t="s">
        <v>25</v>
      </c>
      <c r="AH337" t="s">
        <v>264</v>
      </c>
      <c r="AI337" t="s">
        <v>99</v>
      </c>
      <c r="AJ337" t="s">
        <v>914</v>
      </c>
      <c r="AK337" t="s">
        <v>4</v>
      </c>
      <c r="AO337" t="s">
        <v>26</v>
      </c>
      <c r="AP337" t="s">
        <v>28</v>
      </c>
      <c r="AS337" t="s">
        <v>28</v>
      </c>
      <c r="AT337" t="s">
        <v>1726</v>
      </c>
      <c r="BO337" t="s">
        <v>43</v>
      </c>
      <c r="BP337">
        <v>0</v>
      </c>
      <c r="BQ337">
        <v>0</v>
      </c>
      <c r="BR337">
        <v>0</v>
      </c>
      <c r="BS337">
        <v>0</v>
      </c>
      <c r="BT337" s="1"/>
      <c r="BV337" t="s">
        <v>165</v>
      </c>
      <c r="BW337" t="s">
        <v>102</v>
      </c>
    </row>
    <row r="338" spans="1:75">
      <c r="A338" t="s">
        <v>1727</v>
      </c>
      <c r="B338" t="s">
        <v>1728</v>
      </c>
      <c r="C338" t="s">
        <v>1699</v>
      </c>
      <c r="D338" s="1">
        <v>31303</v>
      </c>
      <c r="E338" t="s">
        <v>1699</v>
      </c>
      <c r="G338" s="1"/>
      <c r="H338" s="1"/>
      <c r="K338">
        <v>0</v>
      </c>
      <c r="AB338" t="s">
        <v>22</v>
      </c>
      <c r="AC338" t="s">
        <v>32</v>
      </c>
      <c r="AD338" t="s">
        <v>58</v>
      </c>
      <c r="AE338" t="s">
        <v>58</v>
      </c>
      <c r="AF338" t="s">
        <v>48</v>
      </c>
      <c r="AH338" t="s">
        <v>162</v>
      </c>
      <c r="AI338" t="s">
        <v>99</v>
      </c>
      <c r="AJ338" t="s">
        <v>1729</v>
      </c>
      <c r="AK338" t="s">
        <v>123</v>
      </c>
      <c r="AO338" t="s">
        <v>26</v>
      </c>
      <c r="AP338" t="s">
        <v>28</v>
      </c>
      <c r="AS338" t="s">
        <v>28</v>
      </c>
      <c r="AT338" t="s">
        <v>1730</v>
      </c>
      <c r="AU338">
        <v>3.25</v>
      </c>
      <c r="AV338">
        <v>3.26</v>
      </c>
      <c r="AW338">
        <v>3.1</v>
      </c>
      <c r="AX338">
        <v>2.95</v>
      </c>
      <c r="AY338">
        <v>3.4</v>
      </c>
      <c r="AZ338">
        <v>3.43</v>
      </c>
      <c r="BO338" t="s">
        <v>43</v>
      </c>
      <c r="BP338">
        <v>0</v>
      </c>
      <c r="BQ338">
        <v>0</v>
      </c>
      <c r="BR338">
        <v>0</v>
      </c>
      <c r="BS338">
        <v>0</v>
      </c>
      <c r="BT338" s="1"/>
      <c r="BV338" t="s">
        <v>118</v>
      </c>
      <c r="BW338" t="s">
        <v>102</v>
      </c>
    </row>
    <row r="339" spans="1:75">
      <c r="A339" t="s">
        <v>1731</v>
      </c>
      <c r="B339" t="s">
        <v>1732</v>
      </c>
      <c r="C339" t="s">
        <v>1551</v>
      </c>
      <c r="D339" s="1">
        <v>32323</v>
      </c>
      <c r="E339" t="s">
        <v>1551</v>
      </c>
      <c r="G339" s="1"/>
      <c r="H339" s="1"/>
      <c r="K339">
        <v>0</v>
      </c>
      <c r="AB339" t="s">
        <v>22</v>
      </c>
      <c r="AC339" t="s">
        <v>32</v>
      </c>
      <c r="AD339" t="s">
        <v>58</v>
      </c>
      <c r="AE339" t="s">
        <v>58</v>
      </c>
      <c r="AF339" t="s">
        <v>25</v>
      </c>
      <c r="AH339" t="s">
        <v>1733</v>
      </c>
      <c r="AI339" t="s">
        <v>217</v>
      </c>
      <c r="AJ339" t="s">
        <v>1734</v>
      </c>
      <c r="AK339" t="s">
        <v>4</v>
      </c>
      <c r="AO339" t="s">
        <v>26</v>
      </c>
      <c r="AP339" t="s">
        <v>28</v>
      </c>
      <c r="AS339" t="s">
        <v>28</v>
      </c>
      <c r="AT339" t="s">
        <v>1560</v>
      </c>
      <c r="BO339" t="s">
        <v>43</v>
      </c>
      <c r="BP339">
        <v>0</v>
      </c>
      <c r="BQ339">
        <v>0</v>
      </c>
      <c r="BR339">
        <v>0</v>
      </c>
      <c r="BS339">
        <v>0</v>
      </c>
      <c r="BT339" s="1"/>
      <c r="BV339" t="s">
        <v>1286</v>
      </c>
      <c r="BW339" t="s">
        <v>1735</v>
      </c>
    </row>
    <row r="340" spans="1:75">
      <c r="A340" t="s">
        <v>1736</v>
      </c>
      <c r="B340" t="s">
        <v>1737</v>
      </c>
      <c r="C340" t="s">
        <v>190</v>
      </c>
      <c r="D340" s="1">
        <v>31758</v>
      </c>
      <c r="E340" t="s">
        <v>190</v>
      </c>
      <c r="G340" s="1"/>
      <c r="H340" s="1"/>
      <c r="K340">
        <v>0</v>
      </c>
      <c r="AB340" t="s">
        <v>22</v>
      </c>
      <c r="AC340" t="s">
        <v>32</v>
      </c>
      <c r="AD340" t="s">
        <v>58</v>
      </c>
      <c r="AE340" t="s">
        <v>58</v>
      </c>
      <c r="AF340" t="s">
        <v>48</v>
      </c>
      <c r="AH340" t="s">
        <v>1738</v>
      </c>
      <c r="AI340" t="s">
        <v>99</v>
      </c>
      <c r="AJ340" t="s">
        <v>1739</v>
      </c>
      <c r="AK340" t="s">
        <v>4</v>
      </c>
      <c r="AO340" t="s">
        <v>26</v>
      </c>
      <c r="AP340" t="s">
        <v>28</v>
      </c>
      <c r="AS340" t="s">
        <v>28</v>
      </c>
      <c r="AT340" t="s">
        <v>1740</v>
      </c>
      <c r="AU340">
        <v>3.7</v>
      </c>
      <c r="AV340">
        <v>3.65</v>
      </c>
      <c r="AW340">
        <v>3.7</v>
      </c>
      <c r="AX340">
        <v>2.16</v>
      </c>
      <c r="AY340">
        <v>3</v>
      </c>
      <c r="AZ340">
        <v>3.75</v>
      </c>
      <c r="BB340">
        <v>2</v>
      </c>
      <c r="BO340" t="s">
        <v>43</v>
      </c>
      <c r="BP340">
        <v>0</v>
      </c>
      <c r="BQ340">
        <v>0</v>
      </c>
      <c r="BR340">
        <v>0</v>
      </c>
      <c r="BS340">
        <v>0</v>
      </c>
      <c r="BT340" s="1"/>
      <c r="BV340" t="s">
        <v>123</v>
      </c>
      <c r="BW340" t="s">
        <v>123</v>
      </c>
    </row>
    <row r="341" spans="1:75">
      <c r="A341" t="s">
        <v>1741</v>
      </c>
      <c r="B341" t="s">
        <v>1742</v>
      </c>
      <c r="C341" t="s">
        <v>1025</v>
      </c>
      <c r="D341" s="1">
        <v>32247</v>
      </c>
      <c r="E341" t="s">
        <v>1025</v>
      </c>
      <c r="G341" s="1"/>
      <c r="H341" s="1"/>
      <c r="K341">
        <v>0</v>
      </c>
      <c r="AB341" t="s">
        <v>22</v>
      </c>
      <c r="AC341" t="s">
        <v>32</v>
      </c>
      <c r="AD341" t="s">
        <v>58</v>
      </c>
      <c r="AE341" t="s">
        <v>58</v>
      </c>
      <c r="AF341" t="s">
        <v>25</v>
      </c>
      <c r="AH341" t="s">
        <v>1743</v>
      </c>
      <c r="AI341" t="s">
        <v>423</v>
      </c>
      <c r="AJ341" t="s">
        <v>1744</v>
      </c>
      <c r="AK341" t="s">
        <v>4</v>
      </c>
      <c r="AO341" t="s">
        <v>26</v>
      </c>
      <c r="AP341" t="s">
        <v>28</v>
      </c>
      <c r="AS341" t="s">
        <v>28</v>
      </c>
      <c r="AT341" t="s">
        <v>1745</v>
      </c>
      <c r="AU341">
        <v>3</v>
      </c>
      <c r="AV341">
        <v>3.17</v>
      </c>
      <c r="AW341">
        <v>3.2</v>
      </c>
      <c r="AX341">
        <v>2.2599999999999998</v>
      </c>
      <c r="AY341">
        <v>1.65</v>
      </c>
      <c r="AZ341">
        <v>2.29</v>
      </c>
      <c r="BO341" t="s">
        <v>43</v>
      </c>
      <c r="BP341">
        <v>0</v>
      </c>
      <c r="BQ341">
        <v>0</v>
      </c>
      <c r="BR341">
        <v>0</v>
      </c>
      <c r="BS341">
        <v>0</v>
      </c>
      <c r="BT341" s="1"/>
      <c r="BV341" t="s">
        <v>102</v>
      </c>
      <c r="BW341" t="s">
        <v>102</v>
      </c>
    </row>
    <row r="342" spans="1:75">
      <c r="A342" t="s">
        <v>1746</v>
      </c>
      <c r="B342" t="s">
        <v>1747</v>
      </c>
      <c r="C342" t="s">
        <v>237</v>
      </c>
      <c r="D342" s="1">
        <v>31484</v>
      </c>
      <c r="E342" t="s">
        <v>1748</v>
      </c>
      <c r="G342" s="1"/>
      <c r="H342" s="1"/>
      <c r="K342">
        <v>0</v>
      </c>
      <c r="AB342" t="s">
        <v>22</v>
      </c>
      <c r="AC342" t="s">
        <v>32</v>
      </c>
      <c r="AD342" t="s">
        <v>58</v>
      </c>
      <c r="AE342" t="s">
        <v>58</v>
      </c>
      <c r="AF342" t="s">
        <v>25</v>
      </c>
      <c r="AH342" t="s">
        <v>1568</v>
      </c>
      <c r="AI342" t="s">
        <v>1749</v>
      </c>
      <c r="AJ342" t="s">
        <v>1750</v>
      </c>
      <c r="AK342" t="s">
        <v>4</v>
      </c>
      <c r="AO342" t="s">
        <v>26</v>
      </c>
      <c r="AP342" t="s">
        <v>28</v>
      </c>
      <c r="AS342" t="s">
        <v>28</v>
      </c>
      <c r="AT342" t="s">
        <v>1751</v>
      </c>
      <c r="BO342" t="s">
        <v>43</v>
      </c>
      <c r="BP342">
        <v>0</v>
      </c>
      <c r="BQ342">
        <v>0</v>
      </c>
      <c r="BR342">
        <v>0</v>
      </c>
      <c r="BS342">
        <v>0</v>
      </c>
      <c r="BT342" s="1"/>
      <c r="BV342" t="s">
        <v>102</v>
      </c>
      <c r="BW342" t="s">
        <v>102</v>
      </c>
    </row>
    <row r="343" spans="1:75">
      <c r="A343" t="s">
        <v>1752</v>
      </c>
      <c r="B343" t="s">
        <v>1753</v>
      </c>
      <c r="C343" t="s">
        <v>1099</v>
      </c>
      <c r="D343" s="1"/>
      <c r="E343" t="s">
        <v>1319</v>
      </c>
      <c r="G343" s="1"/>
      <c r="H343" s="1"/>
      <c r="K343">
        <v>0</v>
      </c>
      <c r="AB343" t="s">
        <v>22</v>
      </c>
      <c r="AC343" t="s">
        <v>32</v>
      </c>
      <c r="AD343" t="s">
        <v>58</v>
      </c>
      <c r="AE343" t="s">
        <v>58</v>
      </c>
      <c r="AF343" t="s">
        <v>48</v>
      </c>
      <c r="AH343" t="s">
        <v>1754</v>
      </c>
      <c r="AI343" t="s">
        <v>423</v>
      </c>
      <c r="AJ343" t="s">
        <v>1755</v>
      </c>
      <c r="AK343" t="s">
        <v>4</v>
      </c>
      <c r="AO343" t="s">
        <v>26</v>
      </c>
      <c r="AP343" t="s">
        <v>28</v>
      </c>
      <c r="AS343" t="s">
        <v>28</v>
      </c>
      <c r="AT343" t="s">
        <v>1292</v>
      </c>
      <c r="AU343">
        <v>2.8</v>
      </c>
      <c r="AV343">
        <v>3.3</v>
      </c>
      <c r="AW343">
        <v>2.9</v>
      </c>
      <c r="AX343">
        <v>2.4700000000000002</v>
      </c>
      <c r="AY343">
        <v>2.4</v>
      </c>
      <c r="AZ343">
        <v>3.13</v>
      </c>
      <c r="BB343">
        <v>2</v>
      </c>
      <c r="BO343" t="s">
        <v>43</v>
      </c>
      <c r="BP343">
        <v>0</v>
      </c>
      <c r="BQ343">
        <v>0</v>
      </c>
      <c r="BR343">
        <v>0</v>
      </c>
      <c r="BS343">
        <v>0</v>
      </c>
      <c r="BT343" s="1"/>
      <c r="BV343" t="s">
        <v>123</v>
      </c>
      <c r="BW343" t="s">
        <v>123</v>
      </c>
    </row>
    <row r="344" spans="1:75">
      <c r="A344" t="s">
        <v>1756</v>
      </c>
      <c r="B344" t="s">
        <v>332</v>
      </c>
      <c r="C344" t="s">
        <v>1757</v>
      </c>
      <c r="D344" s="1">
        <v>32063</v>
      </c>
      <c r="E344" t="s">
        <v>123</v>
      </c>
      <c r="G344" s="1"/>
      <c r="H344" s="1"/>
      <c r="K344">
        <v>0</v>
      </c>
      <c r="AB344" t="s">
        <v>22</v>
      </c>
      <c r="AC344" t="s">
        <v>32</v>
      </c>
      <c r="AD344" t="s">
        <v>58</v>
      </c>
      <c r="AE344" t="s">
        <v>58</v>
      </c>
      <c r="AF344" t="s">
        <v>48</v>
      </c>
      <c r="AH344" t="s">
        <v>114</v>
      </c>
      <c r="AI344" t="s">
        <v>145</v>
      </c>
      <c r="AJ344" t="s">
        <v>1758</v>
      </c>
      <c r="AK344" t="s">
        <v>4</v>
      </c>
      <c r="AO344" t="s">
        <v>26</v>
      </c>
      <c r="AP344" t="s">
        <v>28</v>
      </c>
      <c r="AS344" t="s">
        <v>28</v>
      </c>
      <c r="AT344" t="s">
        <v>1759</v>
      </c>
      <c r="AU344">
        <v>2.9</v>
      </c>
      <c r="AV344">
        <v>3.09</v>
      </c>
      <c r="AW344">
        <v>2.9</v>
      </c>
      <c r="AX344">
        <v>2.58</v>
      </c>
      <c r="AY344">
        <v>3</v>
      </c>
      <c r="AZ344">
        <v>3.13</v>
      </c>
      <c r="BB344">
        <v>2.5</v>
      </c>
      <c r="BO344" t="s">
        <v>43</v>
      </c>
      <c r="BP344">
        <v>0</v>
      </c>
      <c r="BQ344">
        <v>0</v>
      </c>
      <c r="BR344">
        <v>0</v>
      </c>
      <c r="BS344">
        <v>0</v>
      </c>
      <c r="BT344" s="1"/>
      <c r="BV344" t="s">
        <v>165</v>
      </c>
      <c r="BW344" t="s">
        <v>102</v>
      </c>
    </row>
    <row r="345" spans="1:75">
      <c r="A345" t="s">
        <v>1760</v>
      </c>
      <c r="B345" t="s">
        <v>1761</v>
      </c>
      <c r="C345" t="s">
        <v>1762</v>
      </c>
      <c r="D345" s="1">
        <v>31695</v>
      </c>
      <c r="E345" t="s">
        <v>563</v>
      </c>
      <c r="G345" s="1"/>
      <c r="H345" s="1"/>
      <c r="K345">
        <v>0</v>
      </c>
      <c r="AB345" t="s">
        <v>22</v>
      </c>
      <c r="AC345" t="s">
        <v>32</v>
      </c>
      <c r="AD345" t="s">
        <v>58</v>
      </c>
      <c r="AE345" t="s">
        <v>58</v>
      </c>
      <c r="AF345" t="s">
        <v>25</v>
      </c>
      <c r="AH345" t="s">
        <v>1763</v>
      </c>
      <c r="AI345" t="s">
        <v>99</v>
      </c>
      <c r="AJ345" t="s">
        <v>1764</v>
      </c>
      <c r="AK345" t="s">
        <v>4</v>
      </c>
      <c r="AO345" t="s">
        <v>26</v>
      </c>
      <c r="AP345" t="s">
        <v>28</v>
      </c>
      <c r="AS345" t="s">
        <v>28</v>
      </c>
      <c r="AT345" t="s">
        <v>1765</v>
      </c>
      <c r="AU345">
        <v>3.05</v>
      </c>
      <c r="AV345">
        <v>3.52</v>
      </c>
      <c r="AW345">
        <v>3</v>
      </c>
      <c r="AX345">
        <v>3.59</v>
      </c>
      <c r="AY345">
        <v>2.8</v>
      </c>
      <c r="AZ345">
        <v>3.38</v>
      </c>
      <c r="BO345" t="s">
        <v>43</v>
      </c>
      <c r="BP345">
        <v>0</v>
      </c>
      <c r="BQ345">
        <v>0</v>
      </c>
      <c r="BR345">
        <v>0</v>
      </c>
      <c r="BS345">
        <v>0</v>
      </c>
      <c r="BT345" s="1"/>
      <c r="BV345" t="s">
        <v>123</v>
      </c>
      <c r="BW345" t="s">
        <v>123</v>
      </c>
    </row>
    <row r="346" spans="1:75">
      <c r="A346" t="s">
        <v>1766</v>
      </c>
      <c r="B346" t="s">
        <v>1767</v>
      </c>
      <c r="C346" t="s">
        <v>123</v>
      </c>
      <c r="D346" s="1"/>
      <c r="E346" t="s">
        <v>123</v>
      </c>
      <c r="G346" s="1"/>
      <c r="H346" s="1"/>
      <c r="K346">
        <v>0</v>
      </c>
      <c r="AB346" t="s">
        <v>22</v>
      </c>
      <c r="AC346" t="s">
        <v>32</v>
      </c>
      <c r="AD346" t="s">
        <v>58</v>
      </c>
      <c r="AE346" t="s">
        <v>58</v>
      </c>
      <c r="AF346" t="s">
        <v>48</v>
      </c>
      <c r="AH346" t="s">
        <v>123</v>
      </c>
      <c r="AI346" t="s">
        <v>123</v>
      </c>
      <c r="AJ346" t="s">
        <v>123</v>
      </c>
      <c r="AK346" t="s">
        <v>123</v>
      </c>
      <c r="AO346" t="s">
        <v>26</v>
      </c>
      <c r="AP346" t="s">
        <v>28</v>
      </c>
      <c r="AS346" t="s">
        <v>28</v>
      </c>
      <c r="AT346" t="s">
        <v>123</v>
      </c>
      <c r="BO346" t="s">
        <v>43</v>
      </c>
      <c r="BP346">
        <v>0</v>
      </c>
      <c r="BQ346">
        <v>0</v>
      </c>
      <c r="BR346">
        <v>0</v>
      </c>
      <c r="BS346">
        <v>0</v>
      </c>
      <c r="BT346" s="1"/>
      <c r="BV346" t="s">
        <v>123</v>
      </c>
      <c r="BW346" t="s">
        <v>123</v>
      </c>
    </row>
    <row r="347" spans="1:75">
      <c r="A347" t="s">
        <v>1768</v>
      </c>
      <c r="B347" t="s">
        <v>1769</v>
      </c>
      <c r="C347" t="s">
        <v>1770</v>
      </c>
      <c r="D347" s="1">
        <v>31713</v>
      </c>
      <c r="E347" t="s">
        <v>1771</v>
      </c>
      <c r="G347" s="1"/>
      <c r="H347" s="1"/>
      <c r="K347">
        <v>0</v>
      </c>
      <c r="AB347" t="s">
        <v>22</v>
      </c>
      <c r="AC347" t="s">
        <v>32</v>
      </c>
      <c r="AD347" t="s">
        <v>58</v>
      </c>
      <c r="AE347" t="s">
        <v>58</v>
      </c>
      <c r="AF347" t="s">
        <v>48</v>
      </c>
      <c r="AH347" t="s">
        <v>1772</v>
      </c>
      <c r="AI347" t="s">
        <v>131</v>
      </c>
      <c r="AJ347" t="s">
        <v>1773</v>
      </c>
      <c r="AK347" t="s">
        <v>131</v>
      </c>
      <c r="AO347" t="s">
        <v>26</v>
      </c>
      <c r="AP347" t="s">
        <v>28</v>
      </c>
      <c r="AS347" t="s">
        <v>28</v>
      </c>
      <c r="AT347" t="s">
        <v>1774</v>
      </c>
      <c r="AU347">
        <v>3.45</v>
      </c>
      <c r="AV347">
        <v>3.43</v>
      </c>
      <c r="AW347">
        <v>3.3</v>
      </c>
      <c r="AX347">
        <v>3.11</v>
      </c>
      <c r="AY347">
        <v>3.4</v>
      </c>
      <c r="AZ347">
        <v>3.38</v>
      </c>
      <c r="BB347">
        <v>2</v>
      </c>
      <c r="BO347" t="s">
        <v>43</v>
      </c>
      <c r="BP347">
        <v>0</v>
      </c>
      <c r="BQ347">
        <v>0</v>
      </c>
      <c r="BR347">
        <v>0</v>
      </c>
      <c r="BS347">
        <v>0</v>
      </c>
      <c r="BT347" s="1"/>
      <c r="BV347" t="s">
        <v>1286</v>
      </c>
      <c r="BW347" t="s">
        <v>102</v>
      </c>
    </row>
    <row r="348" spans="1:75">
      <c r="A348" t="s">
        <v>1775</v>
      </c>
      <c r="B348" t="s">
        <v>1776</v>
      </c>
      <c r="C348" t="s">
        <v>1777</v>
      </c>
      <c r="D348" s="1"/>
      <c r="E348" t="s">
        <v>1778</v>
      </c>
      <c r="G348" s="1"/>
      <c r="H348" s="1"/>
      <c r="K348">
        <v>0</v>
      </c>
      <c r="AB348" t="s">
        <v>22</v>
      </c>
      <c r="AC348" t="s">
        <v>32</v>
      </c>
      <c r="AD348" t="s">
        <v>58</v>
      </c>
      <c r="AE348" t="s">
        <v>58</v>
      </c>
      <c r="AF348" t="s">
        <v>25</v>
      </c>
      <c r="AH348" t="s">
        <v>535</v>
      </c>
      <c r="AI348" t="s">
        <v>145</v>
      </c>
      <c r="AJ348" t="s">
        <v>1779</v>
      </c>
      <c r="AK348" t="s">
        <v>4</v>
      </c>
      <c r="AO348" t="s">
        <v>26</v>
      </c>
      <c r="AP348" t="s">
        <v>28</v>
      </c>
      <c r="AS348" t="s">
        <v>43</v>
      </c>
      <c r="AT348" t="s">
        <v>1780</v>
      </c>
      <c r="AU348">
        <v>3.25</v>
      </c>
      <c r="AV348">
        <v>2.65</v>
      </c>
      <c r="AW348">
        <v>2.7</v>
      </c>
      <c r="AZ348">
        <v>0.38</v>
      </c>
      <c r="BO348" t="s">
        <v>43</v>
      </c>
      <c r="BP348">
        <v>0</v>
      </c>
      <c r="BQ348">
        <v>0</v>
      </c>
      <c r="BR348">
        <v>0</v>
      </c>
      <c r="BS348">
        <v>0</v>
      </c>
      <c r="BT348" s="1"/>
      <c r="BV348" t="s">
        <v>148</v>
      </c>
      <c r="BW348" t="s">
        <v>148</v>
      </c>
    </row>
    <row r="349" spans="1:75">
      <c r="A349" t="s">
        <v>1781</v>
      </c>
      <c r="B349" t="s">
        <v>1782</v>
      </c>
      <c r="C349" t="s">
        <v>237</v>
      </c>
      <c r="D349" s="1">
        <v>31641</v>
      </c>
      <c r="E349" t="s">
        <v>1783</v>
      </c>
      <c r="G349" s="1"/>
      <c r="H349" s="1"/>
      <c r="K349">
        <v>0</v>
      </c>
      <c r="AB349" t="s">
        <v>22</v>
      </c>
      <c r="AC349" t="s">
        <v>32</v>
      </c>
      <c r="AD349" t="s">
        <v>58</v>
      </c>
      <c r="AE349" t="s">
        <v>58</v>
      </c>
      <c r="AF349" t="s">
        <v>48</v>
      </c>
      <c r="AH349" t="s">
        <v>1784</v>
      </c>
      <c r="AI349" t="s">
        <v>145</v>
      </c>
      <c r="AJ349" t="s">
        <v>1785</v>
      </c>
      <c r="AK349" t="s">
        <v>4</v>
      </c>
      <c r="AO349" t="s">
        <v>26</v>
      </c>
      <c r="AP349" t="s">
        <v>28</v>
      </c>
      <c r="AS349" t="s">
        <v>28</v>
      </c>
      <c r="AT349" t="s">
        <v>1786</v>
      </c>
      <c r="BO349" t="s">
        <v>43</v>
      </c>
      <c r="BP349">
        <v>0</v>
      </c>
      <c r="BQ349">
        <v>0</v>
      </c>
      <c r="BR349">
        <v>0</v>
      </c>
      <c r="BS349">
        <v>0</v>
      </c>
      <c r="BT349" s="1"/>
      <c r="BV349" t="s">
        <v>123</v>
      </c>
      <c r="BW349" t="s">
        <v>123</v>
      </c>
    </row>
    <row r="350" spans="1:75">
      <c r="A350" t="s">
        <v>1787</v>
      </c>
      <c r="B350" t="s">
        <v>1788</v>
      </c>
      <c r="C350" t="s">
        <v>237</v>
      </c>
      <c r="D350" s="1">
        <v>30886</v>
      </c>
      <c r="E350" t="s">
        <v>1789</v>
      </c>
      <c r="G350" s="1"/>
      <c r="H350" s="1"/>
      <c r="K350">
        <v>0</v>
      </c>
      <c r="AB350" t="s">
        <v>22</v>
      </c>
      <c r="AC350" t="s">
        <v>32</v>
      </c>
      <c r="AD350" t="s">
        <v>58</v>
      </c>
      <c r="AE350" t="s">
        <v>58</v>
      </c>
      <c r="AF350" t="s">
        <v>25</v>
      </c>
      <c r="AH350" t="s">
        <v>162</v>
      </c>
      <c r="AI350" t="s">
        <v>145</v>
      </c>
      <c r="AJ350" t="s">
        <v>1790</v>
      </c>
      <c r="AK350" t="s">
        <v>4</v>
      </c>
      <c r="AO350" t="s">
        <v>26</v>
      </c>
      <c r="AP350" t="s">
        <v>28</v>
      </c>
      <c r="AS350" t="s">
        <v>28</v>
      </c>
      <c r="AT350" t="s">
        <v>1786</v>
      </c>
      <c r="BO350" t="s">
        <v>43</v>
      </c>
      <c r="BP350">
        <v>0</v>
      </c>
      <c r="BQ350">
        <v>0</v>
      </c>
      <c r="BR350">
        <v>0</v>
      </c>
      <c r="BS350">
        <v>0</v>
      </c>
      <c r="BT350" s="1"/>
      <c r="BV350" t="s">
        <v>102</v>
      </c>
      <c r="BW350" t="s">
        <v>155</v>
      </c>
    </row>
    <row r="351" spans="1:75">
      <c r="A351" t="s">
        <v>1791</v>
      </c>
      <c r="B351" t="s">
        <v>1792</v>
      </c>
      <c r="C351" t="s">
        <v>1793</v>
      </c>
      <c r="D351" s="1">
        <v>31081</v>
      </c>
      <c r="E351" t="s">
        <v>1794</v>
      </c>
      <c r="G351" s="1"/>
      <c r="H351" s="1"/>
      <c r="K351">
        <v>0</v>
      </c>
      <c r="AB351" t="s">
        <v>22</v>
      </c>
      <c r="AC351" t="s">
        <v>32</v>
      </c>
      <c r="AD351" t="s">
        <v>58</v>
      </c>
      <c r="AE351" t="s">
        <v>58</v>
      </c>
      <c r="AF351" t="s">
        <v>25</v>
      </c>
      <c r="AH351" t="s">
        <v>1795</v>
      </c>
      <c r="AI351" t="s">
        <v>99</v>
      </c>
      <c r="AJ351" t="s">
        <v>1796</v>
      </c>
      <c r="AK351" t="s">
        <v>4</v>
      </c>
      <c r="AO351" t="s">
        <v>26</v>
      </c>
      <c r="AP351" t="s">
        <v>28</v>
      </c>
      <c r="AS351" t="s">
        <v>28</v>
      </c>
      <c r="AT351" t="s">
        <v>1786</v>
      </c>
      <c r="BO351" t="s">
        <v>43</v>
      </c>
      <c r="BP351">
        <v>0</v>
      </c>
      <c r="BQ351">
        <v>0</v>
      </c>
      <c r="BR351">
        <v>0</v>
      </c>
      <c r="BS351">
        <v>0</v>
      </c>
      <c r="BT351" s="1"/>
      <c r="BV351" t="s">
        <v>370</v>
      </c>
      <c r="BW351" t="s">
        <v>155</v>
      </c>
    </row>
    <row r="352" spans="1:75">
      <c r="A352" t="s">
        <v>1797</v>
      </c>
      <c r="B352" t="s">
        <v>1798</v>
      </c>
      <c r="C352" t="s">
        <v>123</v>
      </c>
      <c r="D352" s="1"/>
      <c r="E352" t="s">
        <v>123</v>
      </c>
      <c r="G352" s="1"/>
      <c r="H352" s="1"/>
      <c r="K352">
        <v>0</v>
      </c>
      <c r="AB352" t="s">
        <v>22</v>
      </c>
      <c r="AC352" t="s">
        <v>32</v>
      </c>
      <c r="AD352" t="s">
        <v>58</v>
      </c>
      <c r="AE352" t="s">
        <v>58</v>
      </c>
      <c r="AF352" t="s">
        <v>48</v>
      </c>
      <c r="AH352" t="s">
        <v>123</v>
      </c>
      <c r="AI352" t="s">
        <v>123</v>
      </c>
      <c r="AJ352" t="s">
        <v>123</v>
      </c>
      <c r="AK352" t="s">
        <v>123</v>
      </c>
      <c r="AO352" t="s">
        <v>26</v>
      </c>
      <c r="AP352" t="s">
        <v>28</v>
      </c>
      <c r="AS352" t="s">
        <v>28</v>
      </c>
      <c r="AT352" t="s">
        <v>123</v>
      </c>
      <c r="BO352" t="s">
        <v>43</v>
      </c>
      <c r="BP352">
        <v>0</v>
      </c>
      <c r="BQ352">
        <v>0</v>
      </c>
      <c r="BR352">
        <v>0</v>
      </c>
      <c r="BS352">
        <v>0</v>
      </c>
      <c r="BT352" s="1"/>
      <c r="BV352" t="s">
        <v>123</v>
      </c>
      <c r="BW352" t="s">
        <v>123</v>
      </c>
    </row>
    <row r="353" spans="1:75">
      <c r="A353" t="s">
        <v>1799</v>
      </c>
      <c r="B353" t="s">
        <v>1800</v>
      </c>
      <c r="C353" t="s">
        <v>281</v>
      </c>
      <c r="D353" s="1">
        <v>31282</v>
      </c>
      <c r="E353" t="s">
        <v>106</v>
      </c>
      <c r="G353" s="1"/>
      <c r="H353" s="1"/>
      <c r="K353">
        <v>0</v>
      </c>
      <c r="AB353" t="s">
        <v>22</v>
      </c>
      <c r="AC353" t="s">
        <v>32</v>
      </c>
      <c r="AD353" t="s">
        <v>58</v>
      </c>
      <c r="AE353" t="s">
        <v>58</v>
      </c>
      <c r="AF353" t="s">
        <v>48</v>
      </c>
      <c r="AH353" t="s">
        <v>1801</v>
      </c>
      <c r="AI353" t="s">
        <v>123</v>
      </c>
      <c r="AJ353" t="s">
        <v>1802</v>
      </c>
      <c r="AK353" t="s">
        <v>123</v>
      </c>
      <c r="AO353" t="s">
        <v>26</v>
      </c>
      <c r="AP353" t="s">
        <v>28</v>
      </c>
      <c r="AS353" t="s">
        <v>28</v>
      </c>
      <c r="AT353" t="s">
        <v>1786</v>
      </c>
      <c r="BO353" t="s">
        <v>43</v>
      </c>
      <c r="BP353">
        <v>0</v>
      </c>
      <c r="BQ353">
        <v>0</v>
      </c>
      <c r="BR353">
        <v>0</v>
      </c>
      <c r="BS353">
        <v>0</v>
      </c>
      <c r="BT353" s="1"/>
      <c r="BV353" t="s">
        <v>123</v>
      </c>
      <c r="BW353" t="s">
        <v>123</v>
      </c>
    </row>
    <row r="354" spans="1:75">
      <c r="A354" t="s">
        <v>1803</v>
      </c>
      <c r="B354" t="s">
        <v>1804</v>
      </c>
      <c r="C354" t="s">
        <v>1805</v>
      </c>
      <c r="D354" s="1">
        <v>31007</v>
      </c>
      <c r="E354" t="s">
        <v>1806</v>
      </c>
      <c r="G354" s="1"/>
      <c r="H354" s="1"/>
      <c r="K354">
        <v>0</v>
      </c>
      <c r="AB354" t="s">
        <v>22</v>
      </c>
      <c r="AC354" t="s">
        <v>32</v>
      </c>
      <c r="AD354" t="s">
        <v>58</v>
      </c>
      <c r="AE354" t="s">
        <v>58</v>
      </c>
      <c r="AF354" t="s">
        <v>48</v>
      </c>
      <c r="AH354" t="s">
        <v>697</v>
      </c>
      <c r="AI354" t="s">
        <v>145</v>
      </c>
      <c r="AJ354" t="s">
        <v>1807</v>
      </c>
      <c r="AK354" t="s">
        <v>4</v>
      </c>
      <c r="AO354" t="s">
        <v>26</v>
      </c>
      <c r="AP354" t="s">
        <v>28</v>
      </c>
      <c r="AS354" t="s">
        <v>28</v>
      </c>
      <c r="AT354" t="s">
        <v>1786</v>
      </c>
      <c r="AV354">
        <v>3.09</v>
      </c>
      <c r="AY354">
        <v>3.2</v>
      </c>
      <c r="BB354">
        <v>3.33</v>
      </c>
      <c r="BO354" t="s">
        <v>43</v>
      </c>
      <c r="BP354">
        <v>0</v>
      </c>
      <c r="BQ354">
        <v>0</v>
      </c>
      <c r="BR354">
        <v>0</v>
      </c>
      <c r="BS354">
        <v>0</v>
      </c>
      <c r="BT354" s="1"/>
      <c r="BV354" t="s">
        <v>118</v>
      </c>
      <c r="BW354" t="s">
        <v>148</v>
      </c>
    </row>
    <row r="355" spans="1:75">
      <c r="A355" t="s">
        <v>1808</v>
      </c>
      <c r="B355" t="s">
        <v>1809</v>
      </c>
      <c r="C355" t="s">
        <v>1810</v>
      </c>
      <c r="D355" s="1">
        <v>30807</v>
      </c>
      <c r="E355" t="s">
        <v>155</v>
      </c>
      <c r="G355" s="1"/>
      <c r="H355" s="1"/>
      <c r="K355">
        <v>0</v>
      </c>
      <c r="AB355" t="s">
        <v>22</v>
      </c>
      <c r="AC355" t="s">
        <v>32</v>
      </c>
      <c r="AD355" t="s">
        <v>58</v>
      </c>
      <c r="AE355" t="s">
        <v>58</v>
      </c>
      <c r="AF355" t="s">
        <v>25</v>
      </c>
      <c r="AH355" t="s">
        <v>1811</v>
      </c>
      <c r="AI355" t="s">
        <v>99</v>
      </c>
      <c r="AJ355" t="s">
        <v>1812</v>
      </c>
      <c r="AK355" t="s">
        <v>4</v>
      </c>
      <c r="AO355" t="s">
        <v>26</v>
      </c>
      <c r="AP355" t="s">
        <v>28</v>
      </c>
      <c r="AS355" t="s">
        <v>28</v>
      </c>
      <c r="AT355" t="s">
        <v>1786</v>
      </c>
      <c r="BO355" t="s">
        <v>43</v>
      </c>
      <c r="BP355">
        <v>0</v>
      </c>
      <c r="BQ355">
        <v>0</v>
      </c>
      <c r="BR355">
        <v>0</v>
      </c>
      <c r="BS355">
        <v>0</v>
      </c>
      <c r="BT355" s="1"/>
      <c r="BV355" t="s">
        <v>123</v>
      </c>
      <c r="BW355" t="s">
        <v>123</v>
      </c>
    </row>
    <row r="356" spans="1:75">
      <c r="A356" t="s">
        <v>1813</v>
      </c>
      <c r="B356" t="s">
        <v>1814</v>
      </c>
      <c r="C356" t="s">
        <v>237</v>
      </c>
      <c r="D356" s="1">
        <v>31860</v>
      </c>
      <c r="E356" t="s">
        <v>155</v>
      </c>
      <c r="G356" s="1"/>
      <c r="H356" s="1"/>
      <c r="K356">
        <v>0</v>
      </c>
      <c r="AB356" t="s">
        <v>22</v>
      </c>
      <c r="AC356" t="s">
        <v>32</v>
      </c>
      <c r="AD356" t="s">
        <v>58</v>
      </c>
      <c r="AE356" t="s">
        <v>58</v>
      </c>
      <c r="AF356" t="s">
        <v>48</v>
      </c>
      <c r="AH356" t="s">
        <v>1815</v>
      </c>
      <c r="AI356" t="s">
        <v>1557</v>
      </c>
      <c r="AJ356" t="s">
        <v>1816</v>
      </c>
      <c r="AK356" t="s">
        <v>1817</v>
      </c>
      <c r="AO356" t="s">
        <v>26</v>
      </c>
      <c r="AP356" t="s">
        <v>28</v>
      </c>
      <c r="AS356" t="s">
        <v>28</v>
      </c>
      <c r="AT356" t="s">
        <v>1786</v>
      </c>
      <c r="BO356" t="s">
        <v>43</v>
      </c>
      <c r="BP356">
        <v>0</v>
      </c>
      <c r="BQ356">
        <v>0</v>
      </c>
      <c r="BR356">
        <v>0</v>
      </c>
      <c r="BS356">
        <v>0</v>
      </c>
      <c r="BT356" s="1"/>
      <c r="BV356" t="s">
        <v>102</v>
      </c>
      <c r="BW356" t="s">
        <v>102</v>
      </c>
    </row>
    <row r="357" spans="1:75">
      <c r="A357" t="s">
        <v>1818</v>
      </c>
      <c r="B357" t="s">
        <v>1819</v>
      </c>
      <c r="C357" t="s">
        <v>1039</v>
      </c>
      <c r="D357" s="1">
        <v>30971</v>
      </c>
      <c r="E357" t="s">
        <v>1789</v>
      </c>
      <c r="G357" s="1"/>
      <c r="H357" s="1"/>
      <c r="K357">
        <v>0</v>
      </c>
      <c r="AB357" t="s">
        <v>22</v>
      </c>
      <c r="AC357" t="s">
        <v>32</v>
      </c>
      <c r="AD357" t="s">
        <v>58</v>
      </c>
      <c r="AE357" t="s">
        <v>58</v>
      </c>
      <c r="AF357" t="s">
        <v>48</v>
      </c>
      <c r="AH357" t="s">
        <v>1820</v>
      </c>
      <c r="AI357" t="s">
        <v>99</v>
      </c>
      <c r="AJ357" t="s">
        <v>1821</v>
      </c>
      <c r="AK357" t="s">
        <v>4</v>
      </c>
      <c r="AO357" t="s">
        <v>26</v>
      </c>
      <c r="AP357" t="s">
        <v>28</v>
      </c>
      <c r="AS357" t="s">
        <v>28</v>
      </c>
      <c r="AT357" t="s">
        <v>1786</v>
      </c>
      <c r="BO357" t="s">
        <v>43</v>
      </c>
      <c r="BP357">
        <v>0</v>
      </c>
      <c r="BQ357">
        <v>0</v>
      </c>
      <c r="BR357">
        <v>0</v>
      </c>
      <c r="BS357">
        <v>0</v>
      </c>
      <c r="BT357" s="1"/>
      <c r="BV357" t="s">
        <v>102</v>
      </c>
      <c r="BW357" t="s">
        <v>102</v>
      </c>
    </row>
    <row r="358" spans="1:75">
      <c r="A358" t="s">
        <v>1822</v>
      </c>
      <c r="B358" t="s">
        <v>1823</v>
      </c>
      <c r="C358" t="s">
        <v>237</v>
      </c>
      <c r="D358" s="1">
        <v>31732</v>
      </c>
      <c r="E358" t="s">
        <v>1824</v>
      </c>
      <c r="G358" s="1"/>
      <c r="H358" s="1"/>
      <c r="K358">
        <v>0</v>
      </c>
      <c r="AB358" t="s">
        <v>22</v>
      </c>
      <c r="AC358" t="s">
        <v>32</v>
      </c>
      <c r="AD358" t="s">
        <v>58</v>
      </c>
      <c r="AE358" t="s">
        <v>58</v>
      </c>
      <c r="AF358" t="s">
        <v>48</v>
      </c>
      <c r="AH358" t="s">
        <v>1825</v>
      </c>
      <c r="AI358" t="s">
        <v>217</v>
      </c>
      <c r="AJ358" t="s">
        <v>1826</v>
      </c>
      <c r="AK358" t="s">
        <v>217</v>
      </c>
      <c r="AO358" t="s">
        <v>26</v>
      </c>
      <c r="AP358" t="s">
        <v>28</v>
      </c>
      <c r="AS358" t="s">
        <v>28</v>
      </c>
      <c r="AT358" t="s">
        <v>1786</v>
      </c>
      <c r="BO358" t="s">
        <v>43</v>
      </c>
      <c r="BP358">
        <v>0</v>
      </c>
      <c r="BQ358">
        <v>0</v>
      </c>
      <c r="BR358">
        <v>0</v>
      </c>
      <c r="BS358">
        <v>0</v>
      </c>
      <c r="BT358" s="1"/>
      <c r="BV358" t="s">
        <v>344</v>
      </c>
      <c r="BW358" t="s">
        <v>344</v>
      </c>
    </row>
    <row r="359" spans="1:75">
      <c r="A359" t="s">
        <v>1827</v>
      </c>
      <c r="B359" t="s">
        <v>1828</v>
      </c>
      <c r="C359" t="s">
        <v>123</v>
      </c>
      <c r="D359" s="1"/>
      <c r="E359" t="s">
        <v>123</v>
      </c>
      <c r="G359" s="1"/>
      <c r="H359" s="1"/>
      <c r="K359">
        <v>0</v>
      </c>
      <c r="AB359" t="s">
        <v>22</v>
      </c>
      <c r="AC359" t="s">
        <v>32</v>
      </c>
      <c r="AD359" t="s">
        <v>58</v>
      </c>
      <c r="AE359" t="s">
        <v>58</v>
      </c>
      <c r="AF359" t="s">
        <v>48</v>
      </c>
      <c r="AH359" t="s">
        <v>123</v>
      </c>
      <c r="AI359" t="s">
        <v>123</v>
      </c>
      <c r="AJ359" t="s">
        <v>123</v>
      </c>
      <c r="AK359" t="s">
        <v>123</v>
      </c>
      <c r="AO359" t="s">
        <v>26</v>
      </c>
      <c r="AP359" t="s">
        <v>28</v>
      </c>
      <c r="AS359" t="s">
        <v>28</v>
      </c>
      <c r="AT359" t="s">
        <v>123</v>
      </c>
      <c r="BO359" t="s">
        <v>43</v>
      </c>
      <c r="BP359">
        <v>0</v>
      </c>
      <c r="BQ359">
        <v>0</v>
      </c>
      <c r="BR359">
        <v>0</v>
      </c>
      <c r="BS359">
        <v>0</v>
      </c>
      <c r="BT359" s="1"/>
      <c r="BV359" t="s">
        <v>123</v>
      </c>
      <c r="BW359" t="s">
        <v>123</v>
      </c>
    </row>
    <row r="360" spans="1:75">
      <c r="A360" t="s">
        <v>1829</v>
      </c>
      <c r="B360" t="s">
        <v>1830</v>
      </c>
      <c r="C360" t="s">
        <v>1831</v>
      </c>
      <c r="D360" s="1">
        <v>30662</v>
      </c>
      <c r="E360" t="s">
        <v>563</v>
      </c>
      <c r="G360" s="1"/>
      <c r="H360" s="1"/>
      <c r="K360">
        <v>0</v>
      </c>
      <c r="AB360" t="s">
        <v>22</v>
      </c>
      <c r="AC360" t="s">
        <v>32</v>
      </c>
      <c r="AD360" t="s">
        <v>58</v>
      </c>
      <c r="AE360" t="s">
        <v>58</v>
      </c>
      <c r="AF360" t="s">
        <v>25</v>
      </c>
      <c r="AH360" t="s">
        <v>25</v>
      </c>
      <c r="AI360" t="s">
        <v>99</v>
      </c>
      <c r="AJ360" t="s">
        <v>1832</v>
      </c>
      <c r="AK360" t="s">
        <v>4</v>
      </c>
      <c r="AO360" t="s">
        <v>26</v>
      </c>
      <c r="AP360" t="s">
        <v>28</v>
      </c>
      <c r="AS360" t="s">
        <v>28</v>
      </c>
      <c r="AT360" t="s">
        <v>1833</v>
      </c>
      <c r="BO360" t="s">
        <v>43</v>
      </c>
      <c r="BP360">
        <v>0</v>
      </c>
      <c r="BQ360">
        <v>0</v>
      </c>
      <c r="BR360">
        <v>0</v>
      </c>
      <c r="BS360">
        <v>0</v>
      </c>
      <c r="BT360" s="1"/>
      <c r="BV360" t="s">
        <v>148</v>
      </c>
      <c r="BW360" t="s">
        <v>148</v>
      </c>
    </row>
    <row r="361" spans="1:75">
      <c r="A361" t="s">
        <v>1834</v>
      </c>
      <c r="B361" t="s">
        <v>404</v>
      </c>
      <c r="C361" t="s">
        <v>123</v>
      </c>
      <c r="D361" s="1"/>
      <c r="E361" t="s">
        <v>123</v>
      </c>
      <c r="G361" s="1"/>
      <c r="H361" s="1"/>
      <c r="K361">
        <v>0</v>
      </c>
      <c r="AB361" t="s">
        <v>22</v>
      </c>
      <c r="AC361" t="s">
        <v>32</v>
      </c>
      <c r="AD361" t="s">
        <v>58</v>
      </c>
      <c r="AE361" t="s">
        <v>58</v>
      </c>
      <c r="AF361" t="s">
        <v>48</v>
      </c>
      <c r="AH361" t="s">
        <v>123</v>
      </c>
      <c r="AI361" t="s">
        <v>123</v>
      </c>
      <c r="AJ361" t="s">
        <v>123</v>
      </c>
      <c r="AK361" t="s">
        <v>123</v>
      </c>
      <c r="AO361" t="s">
        <v>26</v>
      </c>
      <c r="AP361" t="s">
        <v>28</v>
      </c>
      <c r="AS361" t="s">
        <v>28</v>
      </c>
      <c r="AT361" t="s">
        <v>123</v>
      </c>
      <c r="BO361" t="s">
        <v>43</v>
      </c>
      <c r="BP361">
        <v>0</v>
      </c>
      <c r="BQ361">
        <v>0</v>
      </c>
      <c r="BR361">
        <v>0</v>
      </c>
      <c r="BS361">
        <v>0</v>
      </c>
      <c r="BT361" s="1"/>
      <c r="BV361" t="s">
        <v>123</v>
      </c>
      <c r="BW361" t="s">
        <v>123</v>
      </c>
    </row>
    <row r="362" spans="1:75">
      <c r="A362" t="s">
        <v>1835</v>
      </c>
      <c r="B362" t="s">
        <v>1836</v>
      </c>
      <c r="C362" t="s">
        <v>237</v>
      </c>
      <c r="D362" s="1">
        <v>31407</v>
      </c>
      <c r="E362" t="s">
        <v>155</v>
      </c>
      <c r="G362" s="1"/>
      <c r="H362" s="1"/>
      <c r="K362">
        <v>0</v>
      </c>
      <c r="AB362" t="s">
        <v>22</v>
      </c>
      <c r="AC362" t="s">
        <v>32</v>
      </c>
      <c r="AD362" t="s">
        <v>58</v>
      </c>
      <c r="AE362" t="s">
        <v>58</v>
      </c>
      <c r="AF362" t="s">
        <v>48</v>
      </c>
      <c r="AH362" t="s">
        <v>705</v>
      </c>
      <c r="AI362" t="s">
        <v>423</v>
      </c>
      <c r="AJ362" t="s">
        <v>702</v>
      </c>
      <c r="AK362" t="s">
        <v>4</v>
      </c>
      <c r="AO362" t="s">
        <v>26</v>
      </c>
      <c r="AP362" t="s">
        <v>28</v>
      </c>
      <c r="AS362" t="s">
        <v>28</v>
      </c>
      <c r="AT362" t="s">
        <v>1786</v>
      </c>
      <c r="BO362" t="s">
        <v>43</v>
      </c>
      <c r="BP362">
        <v>0</v>
      </c>
      <c r="BQ362">
        <v>0</v>
      </c>
      <c r="BR362">
        <v>0</v>
      </c>
      <c r="BS362">
        <v>0</v>
      </c>
      <c r="BT362" s="1"/>
      <c r="BV362" t="s">
        <v>102</v>
      </c>
      <c r="BW362" t="s">
        <v>102</v>
      </c>
    </row>
    <row r="363" spans="1:75">
      <c r="A363" t="s">
        <v>1837</v>
      </c>
      <c r="B363" t="s">
        <v>1838</v>
      </c>
      <c r="C363" t="s">
        <v>123</v>
      </c>
      <c r="D363" s="1"/>
      <c r="E363" t="s">
        <v>123</v>
      </c>
      <c r="G363" s="1"/>
      <c r="H363" s="1"/>
      <c r="K363">
        <v>0</v>
      </c>
      <c r="AB363" t="s">
        <v>22</v>
      </c>
      <c r="AC363" t="s">
        <v>32</v>
      </c>
      <c r="AD363" t="s">
        <v>58</v>
      </c>
      <c r="AE363" t="s">
        <v>58</v>
      </c>
      <c r="AF363" t="s">
        <v>48</v>
      </c>
      <c r="AH363" t="s">
        <v>123</v>
      </c>
      <c r="AI363" t="s">
        <v>123</v>
      </c>
      <c r="AJ363" t="s">
        <v>123</v>
      </c>
      <c r="AK363" t="s">
        <v>123</v>
      </c>
      <c r="AO363" t="s">
        <v>26</v>
      </c>
      <c r="AP363" t="s">
        <v>28</v>
      </c>
      <c r="AS363" t="s">
        <v>28</v>
      </c>
      <c r="AT363" t="s">
        <v>1786</v>
      </c>
      <c r="BO363" t="s">
        <v>43</v>
      </c>
      <c r="BP363">
        <v>0</v>
      </c>
      <c r="BQ363">
        <v>0</v>
      </c>
      <c r="BR363">
        <v>0</v>
      </c>
      <c r="BS363">
        <v>0</v>
      </c>
      <c r="BT363" s="1"/>
      <c r="BV363" t="s">
        <v>123</v>
      </c>
      <c r="BW363" t="s">
        <v>123</v>
      </c>
    </row>
    <row r="364" spans="1:75">
      <c r="A364" t="s">
        <v>1839</v>
      </c>
      <c r="B364" t="s">
        <v>1840</v>
      </c>
      <c r="C364" t="s">
        <v>237</v>
      </c>
      <c r="D364" s="1"/>
      <c r="E364" t="s">
        <v>106</v>
      </c>
      <c r="G364" s="1"/>
      <c r="H364" s="1"/>
      <c r="K364">
        <v>0</v>
      </c>
      <c r="AB364" t="s">
        <v>22</v>
      </c>
      <c r="AC364" t="s">
        <v>32</v>
      </c>
      <c r="AD364" t="s">
        <v>58</v>
      </c>
      <c r="AE364" t="s">
        <v>58</v>
      </c>
      <c r="AF364" t="s">
        <v>25</v>
      </c>
      <c r="AH364" t="s">
        <v>48</v>
      </c>
      <c r="AI364" t="s">
        <v>123</v>
      </c>
      <c r="AJ364" t="s">
        <v>1841</v>
      </c>
      <c r="AK364" t="s">
        <v>123</v>
      </c>
      <c r="AO364" t="s">
        <v>26</v>
      </c>
      <c r="AP364" t="s">
        <v>28</v>
      </c>
      <c r="AS364" t="s">
        <v>28</v>
      </c>
      <c r="AT364" t="s">
        <v>1786</v>
      </c>
      <c r="BO364" t="s">
        <v>43</v>
      </c>
      <c r="BP364">
        <v>0</v>
      </c>
      <c r="BQ364">
        <v>0</v>
      </c>
      <c r="BR364">
        <v>0</v>
      </c>
      <c r="BS364">
        <v>0</v>
      </c>
      <c r="BT364" s="1"/>
      <c r="BV364" t="s">
        <v>123</v>
      </c>
      <c r="BW364" t="s">
        <v>123</v>
      </c>
    </row>
    <row r="365" spans="1:75">
      <c r="A365" t="s">
        <v>1842</v>
      </c>
      <c r="B365" t="s">
        <v>1843</v>
      </c>
      <c r="C365" t="s">
        <v>1844</v>
      </c>
      <c r="D365" s="1">
        <v>31597</v>
      </c>
      <c r="E365" t="s">
        <v>1845</v>
      </c>
      <c r="G365" s="1"/>
      <c r="H365" s="1"/>
      <c r="K365">
        <v>0</v>
      </c>
      <c r="AB365" t="s">
        <v>22</v>
      </c>
      <c r="AC365" t="s">
        <v>32</v>
      </c>
      <c r="AD365" t="s">
        <v>58</v>
      </c>
      <c r="AE365" t="s">
        <v>58</v>
      </c>
      <c r="AF365" t="s">
        <v>48</v>
      </c>
      <c r="AH365" t="s">
        <v>1846</v>
      </c>
      <c r="AI365" t="s">
        <v>123</v>
      </c>
      <c r="AJ365" t="s">
        <v>1847</v>
      </c>
      <c r="AK365" t="s">
        <v>123</v>
      </c>
      <c r="AO365" t="s">
        <v>26</v>
      </c>
      <c r="AP365" t="s">
        <v>28</v>
      </c>
      <c r="AS365" t="s">
        <v>28</v>
      </c>
      <c r="AT365" t="s">
        <v>1786</v>
      </c>
      <c r="BO365" t="s">
        <v>43</v>
      </c>
      <c r="BP365">
        <v>0</v>
      </c>
      <c r="BQ365">
        <v>0</v>
      </c>
      <c r="BR365">
        <v>0</v>
      </c>
      <c r="BS365">
        <v>0</v>
      </c>
      <c r="BT365" s="1"/>
      <c r="BV365" t="s">
        <v>123</v>
      </c>
      <c r="BW365" t="s">
        <v>123</v>
      </c>
    </row>
    <row r="366" spans="1:75">
      <c r="A366" t="s">
        <v>1848</v>
      </c>
      <c r="B366" t="s">
        <v>1849</v>
      </c>
      <c r="C366" t="s">
        <v>685</v>
      </c>
      <c r="D366" s="1">
        <v>31330</v>
      </c>
      <c r="E366" t="s">
        <v>106</v>
      </c>
      <c r="G366" s="1"/>
      <c r="H366" s="1"/>
      <c r="K366">
        <v>0</v>
      </c>
      <c r="AB366" t="s">
        <v>22</v>
      </c>
      <c r="AC366" t="s">
        <v>32</v>
      </c>
      <c r="AD366" t="s">
        <v>58</v>
      </c>
      <c r="AE366" t="s">
        <v>58</v>
      </c>
      <c r="AF366" t="s">
        <v>48</v>
      </c>
      <c r="AH366" t="s">
        <v>1700</v>
      </c>
      <c r="AI366" t="s">
        <v>123</v>
      </c>
      <c r="AJ366" t="s">
        <v>559</v>
      </c>
      <c r="AK366" t="s">
        <v>123</v>
      </c>
      <c r="AO366" t="s">
        <v>26</v>
      </c>
      <c r="AP366" t="s">
        <v>28</v>
      </c>
      <c r="AS366" t="s">
        <v>28</v>
      </c>
      <c r="AT366" t="s">
        <v>1786</v>
      </c>
      <c r="BO366" t="s">
        <v>43</v>
      </c>
      <c r="BP366">
        <v>0</v>
      </c>
      <c r="BQ366">
        <v>0</v>
      </c>
      <c r="BR366">
        <v>0</v>
      </c>
      <c r="BS366">
        <v>0</v>
      </c>
      <c r="BT366" s="1"/>
      <c r="BV366" t="s">
        <v>148</v>
      </c>
      <c r="BW366" t="s">
        <v>102</v>
      </c>
    </row>
    <row r="367" spans="1:75">
      <c r="A367" t="s">
        <v>1850</v>
      </c>
      <c r="B367" t="s">
        <v>1851</v>
      </c>
      <c r="C367" t="s">
        <v>237</v>
      </c>
      <c r="D367" s="1">
        <v>31511</v>
      </c>
      <c r="E367" t="s">
        <v>1852</v>
      </c>
      <c r="G367" s="1"/>
      <c r="H367" s="1"/>
      <c r="K367">
        <v>0</v>
      </c>
      <c r="AB367" t="s">
        <v>22</v>
      </c>
      <c r="AC367" t="s">
        <v>32</v>
      </c>
      <c r="AD367" t="s">
        <v>58</v>
      </c>
      <c r="AE367" t="s">
        <v>58</v>
      </c>
      <c r="AF367" t="s">
        <v>48</v>
      </c>
      <c r="AH367" t="s">
        <v>1853</v>
      </c>
      <c r="AI367" t="s">
        <v>145</v>
      </c>
      <c r="AJ367" t="s">
        <v>1854</v>
      </c>
      <c r="AK367" t="s">
        <v>4</v>
      </c>
      <c r="AO367" t="s">
        <v>26</v>
      </c>
      <c r="AP367" t="s">
        <v>28</v>
      </c>
      <c r="AS367" t="s">
        <v>28</v>
      </c>
      <c r="AT367" t="s">
        <v>1786</v>
      </c>
      <c r="BO367" t="s">
        <v>43</v>
      </c>
      <c r="BP367">
        <v>0</v>
      </c>
      <c r="BQ367">
        <v>0</v>
      </c>
      <c r="BR367">
        <v>0</v>
      </c>
      <c r="BS367">
        <v>0</v>
      </c>
      <c r="BT367" s="1"/>
      <c r="BV367" t="s">
        <v>123</v>
      </c>
      <c r="BW367" t="s">
        <v>123</v>
      </c>
    </row>
    <row r="368" spans="1:75">
      <c r="A368" t="s">
        <v>1855</v>
      </c>
      <c r="B368" t="s">
        <v>1856</v>
      </c>
      <c r="C368" t="s">
        <v>1857</v>
      </c>
      <c r="D368" s="1">
        <v>31754</v>
      </c>
      <c r="E368" t="s">
        <v>1858</v>
      </c>
      <c r="G368" s="1"/>
      <c r="H368" s="1"/>
      <c r="K368">
        <v>0</v>
      </c>
      <c r="AB368" t="s">
        <v>22</v>
      </c>
      <c r="AC368" t="s">
        <v>32</v>
      </c>
      <c r="AD368" t="s">
        <v>58</v>
      </c>
      <c r="AE368" t="s">
        <v>58</v>
      </c>
      <c r="AF368" t="s">
        <v>48</v>
      </c>
      <c r="AH368" t="s">
        <v>1859</v>
      </c>
      <c r="AI368" t="s">
        <v>1108</v>
      </c>
      <c r="AJ368" t="s">
        <v>1860</v>
      </c>
      <c r="AK368" t="s">
        <v>4</v>
      </c>
      <c r="AO368" t="s">
        <v>26</v>
      </c>
      <c r="AP368" t="s">
        <v>28</v>
      </c>
      <c r="AS368" t="s">
        <v>28</v>
      </c>
      <c r="AT368" t="s">
        <v>1786</v>
      </c>
      <c r="BO368" t="s">
        <v>43</v>
      </c>
      <c r="BP368">
        <v>0</v>
      </c>
      <c r="BQ368">
        <v>0</v>
      </c>
      <c r="BR368">
        <v>0</v>
      </c>
      <c r="BS368">
        <v>0</v>
      </c>
      <c r="BT368" s="1"/>
      <c r="BV368" t="s">
        <v>148</v>
      </c>
      <c r="BW368" t="s">
        <v>148</v>
      </c>
    </row>
    <row r="369" spans="1:75">
      <c r="A369" t="s">
        <v>1861</v>
      </c>
      <c r="B369" t="s">
        <v>1862</v>
      </c>
      <c r="C369" t="s">
        <v>700</v>
      </c>
      <c r="D369" s="1">
        <v>31346</v>
      </c>
      <c r="E369" t="s">
        <v>1863</v>
      </c>
      <c r="G369" s="1"/>
      <c r="H369" s="1"/>
      <c r="K369">
        <v>0</v>
      </c>
      <c r="AB369" t="s">
        <v>22</v>
      </c>
      <c r="AC369" t="s">
        <v>32</v>
      </c>
      <c r="AD369" t="s">
        <v>58</v>
      </c>
      <c r="AE369" t="s">
        <v>58</v>
      </c>
      <c r="AF369" t="s">
        <v>48</v>
      </c>
      <c r="AH369" t="s">
        <v>1864</v>
      </c>
      <c r="AI369" t="s">
        <v>217</v>
      </c>
      <c r="AJ369" t="s">
        <v>1865</v>
      </c>
      <c r="AK369" t="s">
        <v>4</v>
      </c>
      <c r="AO369" t="s">
        <v>26</v>
      </c>
      <c r="AP369" t="s">
        <v>28</v>
      </c>
      <c r="AS369" t="s">
        <v>28</v>
      </c>
      <c r="AT369" t="s">
        <v>1833</v>
      </c>
      <c r="BO369" t="s">
        <v>43</v>
      </c>
      <c r="BP369">
        <v>0</v>
      </c>
      <c r="BQ369">
        <v>0</v>
      </c>
      <c r="BR369">
        <v>0</v>
      </c>
      <c r="BS369">
        <v>0</v>
      </c>
      <c r="BT369" s="1"/>
      <c r="BV369" t="s">
        <v>118</v>
      </c>
      <c r="BW369" t="s">
        <v>118</v>
      </c>
    </row>
    <row r="370" spans="1:75">
      <c r="A370" t="s">
        <v>1866</v>
      </c>
      <c r="B370" t="s">
        <v>1867</v>
      </c>
      <c r="C370" t="s">
        <v>1868</v>
      </c>
      <c r="D370" s="1">
        <v>31945</v>
      </c>
      <c r="E370" t="s">
        <v>1259</v>
      </c>
      <c r="G370" s="1"/>
      <c r="H370" s="1"/>
      <c r="K370">
        <v>0</v>
      </c>
      <c r="AB370" t="s">
        <v>22</v>
      </c>
      <c r="AC370" t="s">
        <v>32</v>
      </c>
      <c r="AD370" t="s">
        <v>58</v>
      </c>
      <c r="AE370" t="s">
        <v>58</v>
      </c>
      <c r="AF370" t="s">
        <v>48</v>
      </c>
      <c r="AH370" t="s">
        <v>231</v>
      </c>
      <c r="AI370" t="s">
        <v>217</v>
      </c>
      <c r="AJ370" t="s">
        <v>927</v>
      </c>
      <c r="AK370" t="s">
        <v>4</v>
      </c>
      <c r="AO370" t="s">
        <v>26</v>
      </c>
      <c r="AP370" t="s">
        <v>28</v>
      </c>
      <c r="AS370" t="s">
        <v>28</v>
      </c>
      <c r="AT370" t="s">
        <v>1786</v>
      </c>
      <c r="BO370" t="s">
        <v>43</v>
      </c>
      <c r="BP370">
        <v>0</v>
      </c>
      <c r="BQ370">
        <v>0</v>
      </c>
      <c r="BR370">
        <v>0</v>
      </c>
      <c r="BS370">
        <v>0</v>
      </c>
      <c r="BT370" s="1"/>
      <c r="BV370" t="s">
        <v>458</v>
      </c>
      <c r="BW370" t="s">
        <v>148</v>
      </c>
    </row>
    <row r="371" spans="1:75">
      <c r="A371" t="s">
        <v>1869</v>
      </c>
      <c r="B371" t="s">
        <v>1870</v>
      </c>
      <c r="C371" t="s">
        <v>123</v>
      </c>
      <c r="D371" s="1"/>
      <c r="E371" t="s">
        <v>123</v>
      </c>
      <c r="G371" s="1"/>
      <c r="H371" s="1"/>
      <c r="K371">
        <v>0</v>
      </c>
      <c r="AB371" t="s">
        <v>22</v>
      </c>
      <c r="AC371" t="s">
        <v>32</v>
      </c>
      <c r="AD371" t="s">
        <v>58</v>
      </c>
      <c r="AE371" t="s">
        <v>58</v>
      </c>
      <c r="AF371" t="s">
        <v>48</v>
      </c>
      <c r="AH371" t="s">
        <v>123</v>
      </c>
      <c r="AI371" t="s">
        <v>123</v>
      </c>
      <c r="AJ371" t="s">
        <v>123</v>
      </c>
      <c r="AK371" t="s">
        <v>123</v>
      </c>
      <c r="AO371" t="s">
        <v>26</v>
      </c>
      <c r="AP371" t="s">
        <v>28</v>
      </c>
      <c r="AS371" t="s">
        <v>28</v>
      </c>
      <c r="AT371" t="s">
        <v>123</v>
      </c>
      <c r="BO371" t="s">
        <v>43</v>
      </c>
      <c r="BP371">
        <v>0</v>
      </c>
      <c r="BQ371">
        <v>0</v>
      </c>
      <c r="BR371">
        <v>0</v>
      </c>
      <c r="BS371">
        <v>0</v>
      </c>
      <c r="BT371" s="1"/>
      <c r="BV371" t="s">
        <v>123</v>
      </c>
      <c r="BW371" t="s">
        <v>123</v>
      </c>
    </row>
    <row r="372" spans="1:75">
      <c r="A372" t="s">
        <v>1871</v>
      </c>
      <c r="B372" t="s">
        <v>1872</v>
      </c>
      <c r="C372" t="s">
        <v>1873</v>
      </c>
      <c r="D372" s="1">
        <v>29261</v>
      </c>
      <c r="E372" t="s">
        <v>1874</v>
      </c>
      <c r="G372" s="1"/>
      <c r="H372" s="1"/>
      <c r="K372">
        <v>0</v>
      </c>
      <c r="AB372" t="s">
        <v>22</v>
      </c>
      <c r="AC372" t="s">
        <v>32</v>
      </c>
      <c r="AD372" t="s">
        <v>58</v>
      </c>
      <c r="AE372" t="s">
        <v>58</v>
      </c>
      <c r="AF372" t="s">
        <v>48</v>
      </c>
      <c r="AH372" t="s">
        <v>1875</v>
      </c>
      <c r="AI372" t="s">
        <v>99</v>
      </c>
      <c r="AJ372" t="s">
        <v>1876</v>
      </c>
      <c r="AK372" t="s">
        <v>4</v>
      </c>
      <c r="AO372" t="s">
        <v>26</v>
      </c>
      <c r="AP372" t="s">
        <v>28</v>
      </c>
      <c r="AS372" t="s">
        <v>28</v>
      </c>
      <c r="AT372" t="s">
        <v>1786</v>
      </c>
      <c r="BO372" t="s">
        <v>43</v>
      </c>
      <c r="BP372">
        <v>0</v>
      </c>
      <c r="BQ372">
        <v>0</v>
      </c>
      <c r="BR372">
        <v>0</v>
      </c>
      <c r="BS372">
        <v>0</v>
      </c>
      <c r="BT372" s="1"/>
      <c r="BV372" t="s">
        <v>102</v>
      </c>
      <c r="BW372" t="s">
        <v>102</v>
      </c>
    </row>
    <row r="373" spans="1:75">
      <c r="A373" t="s">
        <v>1877</v>
      </c>
      <c r="B373" t="s">
        <v>1878</v>
      </c>
      <c r="C373" t="s">
        <v>237</v>
      </c>
      <c r="D373" s="1">
        <v>30873</v>
      </c>
      <c r="E373" t="s">
        <v>238</v>
      </c>
      <c r="G373" s="1"/>
      <c r="H373" s="1"/>
      <c r="K373">
        <v>0</v>
      </c>
      <c r="AB373" t="s">
        <v>22</v>
      </c>
      <c r="AC373" t="s">
        <v>32</v>
      </c>
      <c r="AD373" t="s">
        <v>58</v>
      </c>
      <c r="AE373" t="s">
        <v>58</v>
      </c>
      <c r="AF373" t="s">
        <v>48</v>
      </c>
      <c r="AH373" t="s">
        <v>231</v>
      </c>
      <c r="AI373" t="s">
        <v>145</v>
      </c>
      <c r="AJ373" t="s">
        <v>1879</v>
      </c>
      <c r="AK373" t="s">
        <v>4</v>
      </c>
      <c r="AO373" t="s">
        <v>26</v>
      </c>
      <c r="AP373" t="s">
        <v>28</v>
      </c>
      <c r="AS373" t="s">
        <v>28</v>
      </c>
      <c r="AT373" t="s">
        <v>1786</v>
      </c>
      <c r="BO373" t="s">
        <v>43</v>
      </c>
      <c r="BP373">
        <v>0</v>
      </c>
      <c r="BQ373">
        <v>0</v>
      </c>
      <c r="BR373">
        <v>0</v>
      </c>
      <c r="BS373">
        <v>0</v>
      </c>
      <c r="BT373" s="1"/>
      <c r="BV373" t="s">
        <v>102</v>
      </c>
      <c r="BW373" t="s">
        <v>102</v>
      </c>
    </row>
    <row r="374" spans="1:75">
      <c r="A374" t="s">
        <v>1880</v>
      </c>
      <c r="B374" t="s">
        <v>1881</v>
      </c>
      <c r="C374" t="s">
        <v>123</v>
      </c>
      <c r="D374" s="1"/>
      <c r="E374" t="s">
        <v>1882</v>
      </c>
      <c r="G374" s="1"/>
      <c r="H374" s="1"/>
      <c r="K374">
        <v>0</v>
      </c>
      <c r="AB374" t="s">
        <v>22</v>
      </c>
      <c r="AC374" t="s">
        <v>32</v>
      </c>
      <c r="AD374" t="s">
        <v>58</v>
      </c>
      <c r="AE374" t="s">
        <v>58</v>
      </c>
      <c r="AF374" t="s">
        <v>48</v>
      </c>
      <c r="AH374" t="s">
        <v>1883</v>
      </c>
      <c r="AI374" t="s">
        <v>145</v>
      </c>
      <c r="AJ374" t="s">
        <v>762</v>
      </c>
      <c r="AK374" t="s">
        <v>4</v>
      </c>
      <c r="AO374" t="s">
        <v>26</v>
      </c>
      <c r="AP374" t="s">
        <v>28</v>
      </c>
      <c r="AS374" t="s">
        <v>28</v>
      </c>
      <c r="AT374" t="s">
        <v>1786</v>
      </c>
      <c r="BO374" t="s">
        <v>43</v>
      </c>
      <c r="BP374">
        <v>0</v>
      </c>
      <c r="BQ374">
        <v>0</v>
      </c>
      <c r="BR374">
        <v>0</v>
      </c>
      <c r="BS374">
        <v>0</v>
      </c>
      <c r="BT374" s="1"/>
      <c r="BV374" t="s">
        <v>123</v>
      </c>
      <c r="BW374" t="s">
        <v>123</v>
      </c>
    </row>
    <row r="375" spans="1:75">
      <c r="A375" t="s">
        <v>1884</v>
      </c>
      <c r="B375" t="s">
        <v>269</v>
      </c>
      <c r="C375" t="s">
        <v>1885</v>
      </c>
      <c r="D375" s="1">
        <v>31689</v>
      </c>
      <c r="E375" t="s">
        <v>1886</v>
      </c>
      <c r="G375" s="1"/>
      <c r="H375" s="1"/>
      <c r="K375">
        <v>0</v>
      </c>
      <c r="AB375" t="s">
        <v>22</v>
      </c>
      <c r="AC375" t="s">
        <v>32</v>
      </c>
      <c r="AD375" t="s">
        <v>58</v>
      </c>
      <c r="AE375" t="s">
        <v>58</v>
      </c>
      <c r="AF375" t="s">
        <v>25</v>
      </c>
      <c r="AH375" t="s">
        <v>1887</v>
      </c>
      <c r="AI375" t="s">
        <v>99</v>
      </c>
      <c r="AJ375" t="s">
        <v>1888</v>
      </c>
      <c r="AK375" t="s">
        <v>155</v>
      </c>
      <c r="AO375" t="s">
        <v>26</v>
      </c>
      <c r="AP375" t="s">
        <v>28</v>
      </c>
      <c r="AS375" t="s">
        <v>28</v>
      </c>
      <c r="AT375" t="s">
        <v>1889</v>
      </c>
      <c r="AU375">
        <v>3.11</v>
      </c>
      <c r="AV375">
        <v>3</v>
      </c>
      <c r="AW375">
        <v>3.2</v>
      </c>
      <c r="AX375">
        <v>2.74</v>
      </c>
      <c r="AY375">
        <v>2.95</v>
      </c>
      <c r="AZ375">
        <v>2.29</v>
      </c>
      <c r="BB375">
        <v>2</v>
      </c>
      <c r="BO375" t="s">
        <v>43</v>
      </c>
      <c r="BP375">
        <v>0</v>
      </c>
      <c r="BQ375">
        <v>0</v>
      </c>
      <c r="BR375">
        <v>0</v>
      </c>
      <c r="BS375">
        <v>0</v>
      </c>
      <c r="BT375" s="1"/>
      <c r="BV375" t="s">
        <v>102</v>
      </c>
      <c r="BW375" t="s">
        <v>102</v>
      </c>
    </row>
    <row r="376" spans="1:75">
      <c r="A376" t="s">
        <v>1890</v>
      </c>
      <c r="B376" t="s">
        <v>1891</v>
      </c>
      <c r="C376" t="s">
        <v>1892</v>
      </c>
      <c r="D376" s="1">
        <v>32031</v>
      </c>
      <c r="E376" t="s">
        <v>1892</v>
      </c>
      <c r="G376" s="1"/>
      <c r="H376" s="1"/>
      <c r="K376">
        <v>0</v>
      </c>
      <c r="AB376" t="s">
        <v>22</v>
      </c>
      <c r="AC376" t="s">
        <v>32</v>
      </c>
      <c r="AD376" t="s">
        <v>58</v>
      </c>
      <c r="AE376" t="s">
        <v>58</v>
      </c>
      <c r="AF376" t="s">
        <v>25</v>
      </c>
      <c r="AH376" t="s">
        <v>431</v>
      </c>
      <c r="AI376" t="s">
        <v>99</v>
      </c>
      <c r="AJ376" t="s">
        <v>1893</v>
      </c>
      <c r="AK376" t="s">
        <v>4</v>
      </c>
      <c r="AO376" t="s">
        <v>26</v>
      </c>
      <c r="AP376" t="s">
        <v>28</v>
      </c>
      <c r="AS376" t="s">
        <v>28</v>
      </c>
      <c r="AT376" t="s">
        <v>1894</v>
      </c>
      <c r="AU376">
        <v>3.3</v>
      </c>
      <c r="AV376">
        <v>2.91</v>
      </c>
      <c r="AW376">
        <v>3.2</v>
      </c>
      <c r="AX376">
        <v>3.58</v>
      </c>
      <c r="AY376">
        <v>3.11</v>
      </c>
      <c r="AZ376">
        <v>2.57</v>
      </c>
      <c r="BB376">
        <v>2</v>
      </c>
      <c r="BO376" t="s">
        <v>43</v>
      </c>
      <c r="BP376">
        <v>0</v>
      </c>
      <c r="BQ376">
        <v>0</v>
      </c>
      <c r="BR376">
        <v>0</v>
      </c>
      <c r="BS376">
        <v>0</v>
      </c>
      <c r="BT376" s="1"/>
      <c r="BV376" t="s">
        <v>148</v>
      </c>
      <c r="BW376" t="s">
        <v>102</v>
      </c>
    </row>
    <row r="377" spans="1:75">
      <c r="A377" t="s">
        <v>1895</v>
      </c>
      <c r="B377" t="s">
        <v>1896</v>
      </c>
      <c r="C377" t="s">
        <v>892</v>
      </c>
      <c r="D377" s="1">
        <v>31922</v>
      </c>
      <c r="E377" t="s">
        <v>892</v>
      </c>
      <c r="G377" s="1"/>
      <c r="H377" s="1"/>
      <c r="K377">
        <v>0</v>
      </c>
      <c r="AB377" t="s">
        <v>22</v>
      </c>
      <c r="AC377" t="s">
        <v>32</v>
      </c>
      <c r="AD377" t="s">
        <v>58</v>
      </c>
      <c r="AE377" t="s">
        <v>58</v>
      </c>
      <c r="AF377" t="s">
        <v>48</v>
      </c>
      <c r="AH377" t="s">
        <v>1897</v>
      </c>
      <c r="AI377" t="s">
        <v>99</v>
      </c>
      <c r="AJ377" t="s">
        <v>1898</v>
      </c>
      <c r="AK377" t="s">
        <v>4</v>
      </c>
      <c r="AO377" t="s">
        <v>26</v>
      </c>
      <c r="AP377" t="s">
        <v>28</v>
      </c>
      <c r="AS377" t="s">
        <v>28</v>
      </c>
      <c r="AT377" t="s">
        <v>1899</v>
      </c>
      <c r="BO377" t="s">
        <v>43</v>
      </c>
      <c r="BP377">
        <v>0</v>
      </c>
      <c r="BQ377">
        <v>0</v>
      </c>
      <c r="BR377">
        <v>0</v>
      </c>
      <c r="BS377">
        <v>0</v>
      </c>
      <c r="BT377" s="1"/>
      <c r="BV377" t="s">
        <v>102</v>
      </c>
      <c r="BW377" t="s">
        <v>102</v>
      </c>
    </row>
    <row r="378" spans="1:75">
      <c r="A378" t="s">
        <v>1900</v>
      </c>
      <c r="B378" t="s">
        <v>1901</v>
      </c>
      <c r="C378" t="s">
        <v>1902</v>
      </c>
      <c r="D378" s="1">
        <v>32006</v>
      </c>
      <c r="E378" t="s">
        <v>1903</v>
      </c>
      <c r="G378" s="1"/>
      <c r="H378" s="1"/>
      <c r="K378">
        <v>0</v>
      </c>
      <c r="AB378" t="s">
        <v>22</v>
      </c>
      <c r="AC378" t="s">
        <v>32</v>
      </c>
      <c r="AD378" t="s">
        <v>58</v>
      </c>
      <c r="AE378" t="s">
        <v>58</v>
      </c>
      <c r="AF378" t="s">
        <v>25</v>
      </c>
      <c r="AH378" t="s">
        <v>1483</v>
      </c>
      <c r="AI378" t="s">
        <v>423</v>
      </c>
      <c r="AJ378" t="s">
        <v>1904</v>
      </c>
      <c r="AK378" t="s">
        <v>145</v>
      </c>
      <c r="AO378" t="s">
        <v>26</v>
      </c>
      <c r="AP378" t="s">
        <v>28</v>
      </c>
      <c r="AS378" t="s">
        <v>28</v>
      </c>
      <c r="AT378" t="s">
        <v>1905</v>
      </c>
      <c r="AU378">
        <v>3</v>
      </c>
      <c r="AV378">
        <v>3.17</v>
      </c>
      <c r="AW378">
        <v>3.3</v>
      </c>
      <c r="AX378">
        <v>3.47</v>
      </c>
      <c r="AY378">
        <v>2.8</v>
      </c>
      <c r="AZ378">
        <v>2.4300000000000002</v>
      </c>
      <c r="BB378">
        <v>2</v>
      </c>
      <c r="BO378" t="s">
        <v>43</v>
      </c>
      <c r="BP378">
        <v>0</v>
      </c>
      <c r="BQ378">
        <v>0</v>
      </c>
      <c r="BR378">
        <v>0</v>
      </c>
      <c r="BS378">
        <v>0</v>
      </c>
      <c r="BT378" s="1"/>
      <c r="BV378" t="s">
        <v>102</v>
      </c>
      <c r="BW378" t="s">
        <v>102</v>
      </c>
    </row>
    <row r="379" spans="1:75">
      <c r="A379" t="s">
        <v>1906</v>
      </c>
      <c r="B379" t="s">
        <v>31</v>
      </c>
      <c r="C379" t="s">
        <v>1907</v>
      </c>
      <c r="D379" s="1">
        <v>32013</v>
      </c>
      <c r="E379" t="s">
        <v>155</v>
      </c>
      <c r="G379" s="1"/>
      <c r="H379" s="1"/>
      <c r="K379">
        <v>0</v>
      </c>
      <c r="AB379" t="s">
        <v>22</v>
      </c>
      <c r="AC379" t="s">
        <v>32</v>
      </c>
      <c r="AD379" t="s">
        <v>58</v>
      </c>
      <c r="AE379" t="s">
        <v>58</v>
      </c>
      <c r="AF379" t="s">
        <v>25</v>
      </c>
      <c r="AH379" t="s">
        <v>766</v>
      </c>
      <c r="AI379" t="s">
        <v>99</v>
      </c>
      <c r="AJ379" t="s">
        <v>626</v>
      </c>
      <c r="AK379" t="s">
        <v>4</v>
      </c>
      <c r="AO379" t="s">
        <v>26</v>
      </c>
      <c r="AP379" t="s">
        <v>28</v>
      </c>
      <c r="AS379" t="s">
        <v>28</v>
      </c>
      <c r="AT379" t="s">
        <v>1908</v>
      </c>
      <c r="AU379">
        <v>3</v>
      </c>
      <c r="AV379">
        <v>3.39</v>
      </c>
      <c r="AW379">
        <v>3.5</v>
      </c>
      <c r="AX379">
        <v>2.95</v>
      </c>
      <c r="AY379">
        <v>2.8</v>
      </c>
      <c r="AZ379">
        <v>2.71</v>
      </c>
      <c r="BB379">
        <v>2</v>
      </c>
      <c r="BO379" t="s">
        <v>43</v>
      </c>
      <c r="BP379">
        <v>0</v>
      </c>
      <c r="BQ379">
        <v>0</v>
      </c>
      <c r="BR379">
        <v>0</v>
      </c>
      <c r="BS379">
        <v>0</v>
      </c>
      <c r="BT379" s="1"/>
      <c r="BV379" t="s">
        <v>118</v>
      </c>
      <c r="BW379" t="s">
        <v>102</v>
      </c>
    </row>
    <row r="380" spans="1:75">
      <c r="A380" t="s">
        <v>1909</v>
      </c>
      <c r="B380" t="s">
        <v>1910</v>
      </c>
      <c r="C380" t="s">
        <v>1911</v>
      </c>
      <c r="D380" s="1">
        <v>31855</v>
      </c>
      <c r="E380" t="s">
        <v>1912</v>
      </c>
      <c r="G380" s="1"/>
      <c r="H380" s="1"/>
      <c r="K380">
        <v>0</v>
      </c>
      <c r="AB380" t="s">
        <v>22</v>
      </c>
      <c r="AC380" t="s">
        <v>32</v>
      </c>
      <c r="AD380" t="s">
        <v>58</v>
      </c>
      <c r="AE380" t="s">
        <v>58</v>
      </c>
      <c r="AF380" t="s">
        <v>48</v>
      </c>
      <c r="AH380" t="s">
        <v>1913</v>
      </c>
      <c r="AI380" t="s">
        <v>99</v>
      </c>
      <c r="AJ380" t="s">
        <v>971</v>
      </c>
      <c r="AK380" t="s">
        <v>99</v>
      </c>
      <c r="AO380" t="s">
        <v>26</v>
      </c>
      <c r="AP380" t="s">
        <v>28</v>
      </c>
      <c r="AS380" t="s">
        <v>28</v>
      </c>
      <c r="AT380" t="s">
        <v>1899</v>
      </c>
      <c r="AU380">
        <v>3.55</v>
      </c>
      <c r="AV380">
        <v>3.3</v>
      </c>
      <c r="AW380">
        <v>3.7</v>
      </c>
      <c r="AX380">
        <v>3.58</v>
      </c>
      <c r="AY380">
        <v>3.2</v>
      </c>
      <c r="AZ380">
        <v>3.14</v>
      </c>
      <c r="BO380" t="s">
        <v>43</v>
      </c>
      <c r="BP380">
        <v>0</v>
      </c>
      <c r="BQ380">
        <v>0</v>
      </c>
      <c r="BR380">
        <v>0</v>
      </c>
      <c r="BS380">
        <v>0</v>
      </c>
      <c r="BT380" s="1"/>
      <c r="BV380" t="s">
        <v>157</v>
      </c>
      <c r="BW380" t="s">
        <v>102</v>
      </c>
    </row>
    <row r="381" spans="1:75">
      <c r="A381" t="s">
        <v>1914</v>
      </c>
      <c r="B381" t="s">
        <v>512</v>
      </c>
      <c r="C381" t="s">
        <v>1915</v>
      </c>
      <c r="D381" s="1"/>
      <c r="E381" t="s">
        <v>1916</v>
      </c>
      <c r="G381" s="1"/>
      <c r="H381" s="1"/>
      <c r="K381">
        <v>0</v>
      </c>
      <c r="AB381" t="s">
        <v>22</v>
      </c>
      <c r="AC381" t="s">
        <v>32</v>
      </c>
      <c r="AD381" t="s">
        <v>58</v>
      </c>
      <c r="AE381" t="s">
        <v>58</v>
      </c>
      <c r="AF381" t="s">
        <v>25</v>
      </c>
      <c r="AH381" t="s">
        <v>1917</v>
      </c>
      <c r="AI381" t="s">
        <v>423</v>
      </c>
      <c r="AJ381" t="s">
        <v>1277</v>
      </c>
      <c r="AK381" t="s">
        <v>155</v>
      </c>
      <c r="AO381" t="s">
        <v>26</v>
      </c>
      <c r="AP381" t="s">
        <v>28</v>
      </c>
      <c r="AS381" t="s">
        <v>28</v>
      </c>
      <c r="AT381" t="s">
        <v>1908</v>
      </c>
      <c r="AU381">
        <v>3.1</v>
      </c>
      <c r="BO381" t="s">
        <v>43</v>
      </c>
      <c r="BP381">
        <v>0</v>
      </c>
      <c r="BQ381">
        <v>0</v>
      </c>
      <c r="BR381">
        <v>0</v>
      </c>
      <c r="BS381">
        <v>0</v>
      </c>
      <c r="BT381" s="1"/>
      <c r="BV381" t="s">
        <v>123</v>
      </c>
      <c r="BW381" t="s">
        <v>123</v>
      </c>
    </row>
    <row r="382" spans="1:75">
      <c r="A382" t="s">
        <v>1918</v>
      </c>
      <c r="B382" t="s">
        <v>1919</v>
      </c>
      <c r="C382" t="s">
        <v>685</v>
      </c>
      <c r="D382" s="1">
        <v>28410</v>
      </c>
      <c r="E382" t="s">
        <v>1920</v>
      </c>
      <c r="G382" s="1"/>
      <c r="H382" s="1"/>
      <c r="K382">
        <v>0</v>
      </c>
      <c r="AB382" t="s">
        <v>22</v>
      </c>
      <c r="AC382" t="s">
        <v>32</v>
      </c>
      <c r="AD382" t="s">
        <v>58</v>
      </c>
      <c r="AE382" t="s">
        <v>58</v>
      </c>
      <c r="AF382" t="s">
        <v>48</v>
      </c>
      <c r="AH382" t="s">
        <v>1921</v>
      </c>
      <c r="AI382" t="s">
        <v>1505</v>
      </c>
      <c r="AJ382" t="s">
        <v>1922</v>
      </c>
      <c r="AK382" t="s">
        <v>1923</v>
      </c>
      <c r="AO382" t="s">
        <v>26</v>
      </c>
      <c r="AP382" t="s">
        <v>28</v>
      </c>
      <c r="AS382" t="s">
        <v>28</v>
      </c>
      <c r="AT382" t="s">
        <v>1924</v>
      </c>
      <c r="AU382">
        <v>3.5</v>
      </c>
      <c r="AV382">
        <v>3.52</v>
      </c>
      <c r="AW382">
        <v>3.6</v>
      </c>
      <c r="AX382">
        <v>2.84</v>
      </c>
      <c r="AY382">
        <v>3.05</v>
      </c>
      <c r="AZ382">
        <v>3.14</v>
      </c>
      <c r="BB382">
        <v>2</v>
      </c>
      <c r="BO382" t="s">
        <v>43</v>
      </c>
      <c r="BP382">
        <v>0</v>
      </c>
      <c r="BQ382">
        <v>0</v>
      </c>
      <c r="BR382">
        <v>0</v>
      </c>
      <c r="BS382">
        <v>0</v>
      </c>
      <c r="BT382" s="1"/>
      <c r="BV382" t="s">
        <v>118</v>
      </c>
      <c r="BW382" t="s">
        <v>148</v>
      </c>
    </row>
    <row r="383" spans="1:75">
      <c r="A383" t="s">
        <v>1925</v>
      </c>
      <c r="B383" t="s">
        <v>1926</v>
      </c>
      <c r="C383" t="s">
        <v>398</v>
      </c>
      <c r="D383" s="1">
        <v>32121</v>
      </c>
      <c r="E383" t="s">
        <v>1927</v>
      </c>
      <c r="G383" s="1"/>
      <c r="H383" s="1"/>
      <c r="K383">
        <v>0</v>
      </c>
      <c r="AB383" t="s">
        <v>22</v>
      </c>
      <c r="AC383" t="s">
        <v>32</v>
      </c>
      <c r="AD383" t="s">
        <v>58</v>
      </c>
      <c r="AE383" t="s">
        <v>58</v>
      </c>
      <c r="AF383" t="s">
        <v>48</v>
      </c>
      <c r="AH383" t="s">
        <v>1928</v>
      </c>
      <c r="AI383" t="s">
        <v>1929</v>
      </c>
      <c r="AJ383" t="s">
        <v>1930</v>
      </c>
      <c r="AK383" t="s">
        <v>1140</v>
      </c>
      <c r="AO383" t="s">
        <v>26</v>
      </c>
      <c r="AP383" t="s">
        <v>28</v>
      </c>
      <c r="AS383" t="s">
        <v>28</v>
      </c>
      <c r="AT383" t="s">
        <v>1931</v>
      </c>
      <c r="AU383">
        <v>3.7</v>
      </c>
      <c r="AV383">
        <v>3.35</v>
      </c>
      <c r="AW383">
        <v>3.6</v>
      </c>
      <c r="AX383">
        <v>2.79</v>
      </c>
      <c r="AY383">
        <v>3.25</v>
      </c>
      <c r="AZ383">
        <v>3.43</v>
      </c>
      <c r="BO383" t="s">
        <v>43</v>
      </c>
      <c r="BP383">
        <v>0</v>
      </c>
      <c r="BQ383">
        <v>0</v>
      </c>
      <c r="BR383">
        <v>0</v>
      </c>
      <c r="BS383">
        <v>0</v>
      </c>
      <c r="BT383" s="1"/>
      <c r="BV383" t="s">
        <v>148</v>
      </c>
      <c r="BW383" t="s">
        <v>102</v>
      </c>
    </row>
    <row r="384" spans="1:75">
      <c r="A384" t="s">
        <v>1932</v>
      </c>
      <c r="B384" t="s">
        <v>1933</v>
      </c>
      <c r="C384" t="s">
        <v>1885</v>
      </c>
      <c r="D384" s="1">
        <v>31234</v>
      </c>
      <c r="E384" t="s">
        <v>1934</v>
      </c>
      <c r="G384" s="1"/>
      <c r="H384" s="1"/>
      <c r="K384">
        <v>0</v>
      </c>
      <c r="AB384" t="s">
        <v>22</v>
      </c>
      <c r="AC384" t="s">
        <v>32</v>
      </c>
      <c r="AD384" t="s">
        <v>58</v>
      </c>
      <c r="AE384" t="s">
        <v>58</v>
      </c>
      <c r="AF384" t="s">
        <v>25</v>
      </c>
      <c r="AH384" t="s">
        <v>1935</v>
      </c>
      <c r="AI384" t="s">
        <v>99</v>
      </c>
      <c r="AJ384" t="s">
        <v>1936</v>
      </c>
      <c r="AK384" t="s">
        <v>4</v>
      </c>
      <c r="AO384" t="s">
        <v>26</v>
      </c>
      <c r="AP384" t="s">
        <v>28</v>
      </c>
      <c r="AS384" t="s">
        <v>28</v>
      </c>
      <c r="AT384" t="s">
        <v>1937</v>
      </c>
      <c r="AU384">
        <v>3.1</v>
      </c>
      <c r="AV384">
        <v>3</v>
      </c>
      <c r="AW384">
        <v>3.1</v>
      </c>
      <c r="AX384">
        <v>3.05</v>
      </c>
      <c r="AY384">
        <v>2.8</v>
      </c>
      <c r="AZ384">
        <v>2.57</v>
      </c>
      <c r="BB384">
        <v>2.5</v>
      </c>
      <c r="BO384" t="s">
        <v>43</v>
      </c>
      <c r="BP384">
        <v>0</v>
      </c>
      <c r="BQ384">
        <v>0</v>
      </c>
      <c r="BR384">
        <v>0</v>
      </c>
      <c r="BS384">
        <v>0</v>
      </c>
      <c r="BT384" s="1"/>
      <c r="BV384" t="s">
        <v>102</v>
      </c>
      <c r="BW384" t="s">
        <v>102</v>
      </c>
    </row>
    <row r="385" spans="1:75">
      <c r="A385" t="s">
        <v>1938</v>
      </c>
      <c r="B385" t="s">
        <v>1939</v>
      </c>
      <c r="C385" t="s">
        <v>1940</v>
      </c>
      <c r="D385" s="1">
        <v>31613</v>
      </c>
      <c r="E385" t="s">
        <v>1941</v>
      </c>
      <c r="G385" s="1"/>
      <c r="H385" s="1"/>
      <c r="K385">
        <v>0</v>
      </c>
      <c r="AB385" t="s">
        <v>22</v>
      </c>
      <c r="AC385" t="s">
        <v>32</v>
      </c>
      <c r="AD385" t="s">
        <v>58</v>
      </c>
      <c r="AE385" t="s">
        <v>58</v>
      </c>
      <c r="AF385" t="s">
        <v>25</v>
      </c>
      <c r="AH385" t="s">
        <v>1942</v>
      </c>
      <c r="AI385" t="s">
        <v>217</v>
      </c>
      <c r="AJ385" t="s">
        <v>1943</v>
      </c>
      <c r="AK385" t="s">
        <v>217</v>
      </c>
      <c r="AO385" t="s">
        <v>26</v>
      </c>
      <c r="AP385" t="s">
        <v>28</v>
      </c>
      <c r="AS385" t="s">
        <v>28</v>
      </c>
      <c r="AT385" t="s">
        <v>1899</v>
      </c>
      <c r="BO385" t="s">
        <v>43</v>
      </c>
      <c r="BP385">
        <v>0</v>
      </c>
      <c r="BQ385">
        <v>0</v>
      </c>
      <c r="BR385">
        <v>0</v>
      </c>
      <c r="BS385">
        <v>0</v>
      </c>
      <c r="BT385" s="1"/>
      <c r="BV385" t="s">
        <v>1944</v>
      </c>
      <c r="BW385" t="s">
        <v>1945</v>
      </c>
    </row>
    <row r="386" spans="1:75">
      <c r="A386" t="s">
        <v>1946</v>
      </c>
      <c r="B386" t="s">
        <v>690</v>
      </c>
      <c r="C386" t="s">
        <v>519</v>
      </c>
      <c r="D386" s="1">
        <v>31358</v>
      </c>
      <c r="E386" t="s">
        <v>519</v>
      </c>
      <c r="G386" s="1"/>
      <c r="H386" s="1"/>
      <c r="K386">
        <v>0</v>
      </c>
      <c r="AB386" t="s">
        <v>22</v>
      </c>
      <c r="AC386" t="s">
        <v>32</v>
      </c>
      <c r="AD386" t="s">
        <v>58</v>
      </c>
      <c r="AE386" t="s">
        <v>58</v>
      </c>
      <c r="AF386" t="s">
        <v>48</v>
      </c>
      <c r="AH386" t="s">
        <v>521</v>
      </c>
      <c r="AI386" t="s">
        <v>392</v>
      </c>
      <c r="AJ386" t="s">
        <v>1947</v>
      </c>
      <c r="AK386" t="s">
        <v>4</v>
      </c>
      <c r="AO386" t="s">
        <v>26</v>
      </c>
      <c r="AP386" t="s">
        <v>28</v>
      </c>
      <c r="AS386" t="s">
        <v>28</v>
      </c>
      <c r="AT386" t="s">
        <v>1948</v>
      </c>
      <c r="AU386">
        <v>3.33</v>
      </c>
      <c r="AV386">
        <v>2.91</v>
      </c>
      <c r="AW386">
        <v>3.3</v>
      </c>
      <c r="AX386">
        <v>2.42</v>
      </c>
      <c r="AY386">
        <v>2.35</v>
      </c>
      <c r="AZ386">
        <v>2.4300000000000002</v>
      </c>
      <c r="BB386">
        <v>2</v>
      </c>
      <c r="BO386" t="s">
        <v>43</v>
      </c>
      <c r="BP386">
        <v>0</v>
      </c>
      <c r="BQ386">
        <v>0</v>
      </c>
      <c r="BR386">
        <v>0</v>
      </c>
      <c r="BS386">
        <v>0</v>
      </c>
      <c r="BT386" s="1"/>
      <c r="BV386" t="s">
        <v>125</v>
      </c>
      <c r="BW386" t="s">
        <v>102</v>
      </c>
    </row>
    <row r="387" spans="1:75">
      <c r="A387" t="s">
        <v>1949</v>
      </c>
      <c r="B387" t="s">
        <v>1950</v>
      </c>
      <c r="C387" t="s">
        <v>885</v>
      </c>
      <c r="D387" s="1">
        <v>31990</v>
      </c>
      <c r="E387" t="s">
        <v>885</v>
      </c>
      <c r="G387" s="1"/>
      <c r="H387" s="1"/>
      <c r="K387">
        <v>0</v>
      </c>
      <c r="AB387" t="s">
        <v>22</v>
      </c>
      <c r="AC387" t="s">
        <v>32</v>
      </c>
      <c r="AD387" t="s">
        <v>58</v>
      </c>
      <c r="AE387" t="s">
        <v>58</v>
      </c>
      <c r="AF387" t="s">
        <v>48</v>
      </c>
      <c r="AH387" t="s">
        <v>1951</v>
      </c>
      <c r="AI387" t="s">
        <v>217</v>
      </c>
      <c r="AJ387" t="s">
        <v>1952</v>
      </c>
      <c r="AK387" t="s">
        <v>4</v>
      </c>
      <c r="AO387" t="s">
        <v>26</v>
      </c>
      <c r="AP387" t="s">
        <v>28</v>
      </c>
      <c r="AS387" t="s">
        <v>28</v>
      </c>
      <c r="AT387" t="s">
        <v>1953</v>
      </c>
      <c r="AU387">
        <v>3.22</v>
      </c>
      <c r="AV387">
        <v>3</v>
      </c>
      <c r="AW387">
        <v>3.4</v>
      </c>
      <c r="AX387">
        <v>3.26</v>
      </c>
      <c r="AY387">
        <v>2.9</v>
      </c>
      <c r="AZ387">
        <v>3.14</v>
      </c>
      <c r="BB387">
        <v>2.17</v>
      </c>
      <c r="BO387" t="s">
        <v>43</v>
      </c>
      <c r="BP387">
        <v>0</v>
      </c>
      <c r="BQ387">
        <v>0</v>
      </c>
      <c r="BR387">
        <v>0</v>
      </c>
      <c r="BS387">
        <v>0</v>
      </c>
      <c r="BT387" s="1"/>
      <c r="BV387" t="s">
        <v>664</v>
      </c>
      <c r="BW387" t="s">
        <v>155</v>
      </c>
    </row>
    <row r="388" spans="1:75">
      <c r="A388" t="s">
        <v>1954</v>
      </c>
      <c r="B388" t="s">
        <v>1955</v>
      </c>
      <c r="C388" t="s">
        <v>1956</v>
      </c>
      <c r="D388" s="1">
        <v>32389</v>
      </c>
      <c r="E388" t="s">
        <v>1956</v>
      </c>
      <c r="G388" s="1"/>
      <c r="H388" s="1"/>
      <c r="K388">
        <v>0</v>
      </c>
      <c r="AB388" t="s">
        <v>22</v>
      </c>
      <c r="AC388" t="s">
        <v>32</v>
      </c>
      <c r="AD388" t="s">
        <v>58</v>
      </c>
      <c r="AE388" t="s">
        <v>58</v>
      </c>
      <c r="AF388" t="s">
        <v>48</v>
      </c>
      <c r="AH388" t="s">
        <v>1957</v>
      </c>
      <c r="AI388" t="s">
        <v>392</v>
      </c>
      <c r="AJ388" t="s">
        <v>1958</v>
      </c>
      <c r="AK388" t="s">
        <v>4</v>
      </c>
      <c r="AO388" t="s">
        <v>26</v>
      </c>
      <c r="AP388" t="s">
        <v>28</v>
      </c>
      <c r="AS388" t="s">
        <v>28</v>
      </c>
      <c r="AT388" t="s">
        <v>1959</v>
      </c>
      <c r="AU388">
        <v>3.22</v>
      </c>
      <c r="AV388">
        <v>3.04</v>
      </c>
      <c r="AW388">
        <v>3.2</v>
      </c>
      <c r="AX388">
        <v>3.37</v>
      </c>
      <c r="AY388">
        <v>2.4500000000000002</v>
      </c>
      <c r="AZ388">
        <v>2.57</v>
      </c>
      <c r="BB388">
        <v>2</v>
      </c>
      <c r="BO388" t="s">
        <v>43</v>
      </c>
      <c r="BP388">
        <v>0</v>
      </c>
      <c r="BQ388">
        <v>0</v>
      </c>
      <c r="BR388">
        <v>0</v>
      </c>
      <c r="BS388">
        <v>0</v>
      </c>
      <c r="BT388" s="1"/>
      <c r="BV388" t="s">
        <v>102</v>
      </c>
      <c r="BW388" t="s">
        <v>102</v>
      </c>
    </row>
    <row r="389" spans="1:75">
      <c r="A389" t="s">
        <v>1960</v>
      </c>
      <c r="B389" t="s">
        <v>1961</v>
      </c>
      <c r="C389" t="s">
        <v>685</v>
      </c>
      <c r="D389" s="1">
        <v>32383</v>
      </c>
      <c r="E389" t="s">
        <v>1962</v>
      </c>
      <c r="G389" s="1"/>
      <c r="H389" s="1"/>
      <c r="K389">
        <v>0</v>
      </c>
      <c r="AB389" t="s">
        <v>22</v>
      </c>
      <c r="AC389" t="s">
        <v>32</v>
      </c>
      <c r="AD389" t="s">
        <v>58</v>
      </c>
      <c r="AE389" t="s">
        <v>58</v>
      </c>
      <c r="AF389" t="s">
        <v>48</v>
      </c>
      <c r="AH389" t="s">
        <v>1963</v>
      </c>
      <c r="AI389" t="s">
        <v>155</v>
      </c>
      <c r="AJ389" t="s">
        <v>1964</v>
      </c>
      <c r="AK389" t="s">
        <v>4</v>
      </c>
      <c r="AO389" t="s">
        <v>26</v>
      </c>
      <c r="AP389" t="s">
        <v>28</v>
      </c>
      <c r="AS389" t="s">
        <v>28</v>
      </c>
      <c r="AT389" t="s">
        <v>1931</v>
      </c>
      <c r="AU389">
        <v>3.33</v>
      </c>
      <c r="AV389">
        <v>3.39</v>
      </c>
      <c r="AW389">
        <v>3.6</v>
      </c>
      <c r="AX389">
        <v>3.68</v>
      </c>
      <c r="AY389">
        <v>3.3</v>
      </c>
      <c r="AZ389">
        <v>3.29</v>
      </c>
      <c r="BB389">
        <v>2</v>
      </c>
      <c r="BO389" t="s">
        <v>43</v>
      </c>
      <c r="BP389">
        <v>0</v>
      </c>
      <c r="BQ389">
        <v>0</v>
      </c>
      <c r="BR389">
        <v>0</v>
      </c>
      <c r="BS389">
        <v>0</v>
      </c>
      <c r="BT389" s="1"/>
      <c r="BV389" t="s">
        <v>1355</v>
      </c>
      <c r="BW389" t="s">
        <v>102</v>
      </c>
    </row>
    <row r="390" spans="1:75">
      <c r="A390" t="s">
        <v>1965</v>
      </c>
      <c r="B390" t="s">
        <v>1966</v>
      </c>
      <c r="C390" t="s">
        <v>398</v>
      </c>
      <c r="D390" s="1">
        <v>32054</v>
      </c>
      <c r="E390" t="s">
        <v>1967</v>
      </c>
      <c r="G390" s="1"/>
      <c r="H390" s="1"/>
      <c r="K390">
        <v>0</v>
      </c>
      <c r="AB390" t="s">
        <v>22</v>
      </c>
      <c r="AC390" t="s">
        <v>32</v>
      </c>
      <c r="AD390" t="s">
        <v>58</v>
      </c>
      <c r="AE390" t="s">
        <v>58</v>
      </c>
      <c r="AF390" t="s">
        <v>48</v>
      </c>
      <c r="AH390" t="s">
        <v>1968</v>
      </c>
      <c r="AI390" t="s">
        <v>392</v>
      </c>
      <c r="AJ390" t="s">
        <v>1969</v>
      </c>
      <c r="AK390" t="s">
        <v>4</v>
      </c>
      <c r="AO390" t="s">
        <v>26</v>
      </c>
      <c r="AP390" t="s">
        <v>28</v>
      </c>
      <c r="AS390" t="s">
        <v>28</v>
      </c>
      <c r="AT390" t="s">
        <v>1931</v>
      </c>
      <c r="AU390">
        <v>3.67</v>
      </c>
      <c r="AV390">
        <v>3.57</v>
      </c>
      <c r="AW390">
        <v>3.7</v>
      </c>
      <c r="AX390">
        <v>3.53</v>
      </c>
      <c r="AY390">
        <v>3.39</v>
      </c>
      <c r="AZ390">
        <v>3</v>
      </c>
      <c r="BB390">
        <v>2.33</v>
      </c>
      <c r="BO390" t="s">
        <v>43</v>
      </c>
      <c r="BP390">
        <v>0</v>
      </c>
      <c r="BQ390">
        <v>0</v>
      </c>
      <c r="BR390">
        <v>0</v>
      </c>
      <c r="BS390">
        <v>0</v>
      </c>
      <c r="BT390" s="1"/>
      <c r="BV390" t="s">
        <v>102</v>
      </c>
      <c r="BW390" t="s">
        <v>125</v>
      </c>
    </row>
    <row r="391" spans="1:75">
      <c r="A391" t="s">
        <v>1970</v>
      </c>
      <c r="B391" t="s">
        <v>1971</v>
      </c>
      <c r="C391" t="s">
        <v>546</v>
      </c>
      <c r="D391" s="1">
        <v>31134</v>
      </c>
      <c r="E391" t="s">
        <v>546</v>
      </c>
      <c r="G391" s="1"/>
      <c r="H391" s="1"/>
      <c r="K391">
        <v>0</v>
      </c>
      <c r="AB391" t="s">
        <v>22</v>
      </c>
      <c r="AC391" t="s">
        <v>32</v>
      </c>
      <c r="AD391" t="s">
        <v>58</v>
      </c>
      <c r="AE391" t="s">
        <v>58</v>
      </c>
      <c r="AF391" t="s">
        <v>25</v>
      </c>
      <c r="AH391" t="s">
        <v>1972</v>
      </c>
      <c r="AI391" t="s">
        <v>1973</v>
      </c>
      <c r="AJ391" t="s">
        <v>1974</v>
      </c>
      <c r="AK391" t="s">
        <v>1140</v>
      </c>
      <c r="AO391" t="s">
        <v>26</v>
      </c>
      <c r="AP391" t="s">
        <v>28</v>
      </c>
      <c r="AS391" t="s">
        <v>28</v>
      </c>
      <c r="AT391" t="s">
        <v>1975</v>
      </c>
      <c r="BO391" t="s">
        <v>43</v>
      </c>
      <c r="BP391">
        <v>0</v>
      </c>
      <c r="BQ391">
        <v>0</v>
      </c>
      <c r="BR391">
        <v>0</v>
      </c>
      <c r="BS391">
        <v>0</v>
      </c>
      <c r="BT391" s="1"/>
      <c r="BV391" t="s">
        <v>125</v>
      </c>
      <c r="BW391" t="s">
        <v>102</v>
      </c>
    </row>
    <row r="392" spans="1:75">
      <c r="A392" t="s">
        <v>1976</v>
      </c>
      <c r="B392" t="s">
        <v>865</v>
      </c>
      <c r="C392" t="s">
        <v>1977</v>
      </c>
      <c r="D392" s="1">
        <v>31412</v>
      </c>
      <c r="E392" t="s">
        <v>557</v>
      </c>
      <c r="G392" s="1"/>
      <c r="H392" s="1"/>
      <c r="K392">
        <v>0</v>
      </c>
      <c r="AB392" t="s">
        <v>22</v>
      </c>
      <c r="AC392" t="s">
        <v>32</v>
      </c>
      <c r="AD392" t="s">
        <v>58</v>
      </c>
      <c r="AE392" t="s">
        <v>58</v>
      </c>
      <c r="AF392" t="s">
        <v>25</v>
      </c>
      <c r="AH392" t="s">
        <v>1978</v>
      </c>
      <c r="AI392" t="s">
        <v>392</v>
      </c>
      <c r="AJ392" t="s">
        <v>1979</v>
      </c>
      <c r="AK392" t="s">
        <v>4</v>
      </c>
      <c r="AO392" t="s">
        <v>26</v>
      </c>
      <c r="AP392" t="s">
        <v>28</v>
      </c>
      <c r="AS392" t="s">
        <v>28</v>
      </c>
      <c r="AT392" t="s">
        <v>1980</v>
      </c>
      <c r="AU392">
        <v>3.33</v>
      </c>
      <c r="AV392">
        <v>2.83</v>
      </c>
      <c r="BO392" t="s">
        <v>43</v>
      </c>
      <c r="BP392">
        <v>0</v>
      </c>
      <c r="BQ392">
        <v>0</v>
      </c>
      <c r="BR392">
        <v>0</v>
      </c>
      <c r="BS392">
        <v>0</v>
      </c>
      <c r="BT392" s="1"/>
      <c r="BV392" t="s">
        <v>125</v>
      </c>
      <c r="BW392" t="s">
        <v>102</v>
      </c>
    </row>
    <row r="393" spans="1:75">
      <c r="A393" t="s">
        <v>1981</v>
      </c>
      <c r="B393" t="s">
        <v>1982</v>
      </c>
      <c r="C393" t="s">
        <v>557</v>
      </c>
      <c r="D393" s="1"/>
      <c r="E393" t="s">
        <v>155</v>
      </c>
      <c r="G393" s="1"/>
      <c r="H393" s="1"/>
      <c r="K393">
        <v>0</v>
      </c>
      <c r="AB393" t="s">
        <v>22</v>
      </c>
      <c r="AC393" t="s">
        <v>32</v>
      </c>
      <c r="AD393" t="s">
        <v>58</v>
      </c>
      <c r="AE393" t="s">
        <v>58</v>
      </c>
      <c r="AF393" t="s">
        <v>25</v>
      </c>
      <c r="AH393" t="s">
        <v>1983</v>
      </c>
      <c r="AI393" t="s">
        <v>392</v>
      </c>
      <c r="AJ393" t="s">
        <v>702</v>
      </c>
      <c r="AK393" t="s">
        <v>4</v>
      </c>
      <c r="AO393" t="s">
        <v>26</v>
      </c>
      <c r="AP393" t="s">
        <v>28</v>
      </c>
      <c r="AS393" t="s">
        <v>28</v>
      </c>
      <c r="AT393" t="s">
        <v>465</v>
      </c>
      <c r="AU393">
        <v>3.4</v>
      </c>
      <c r="AW393">
        <v>2.9</v>
      </c>
      <c r="AX393">
        <v>3.42</v>
      </c>
      <c r="AY393">
        <v>2.4</v>
      </c>
      <c r="AZ393">
        <v>2.4300000000000002</v>
      </c>
      <c r="BO393" t="s">
        <v>43</v>
      </c>
      <c r="BP393">
        <v>0</v>
      </c>
      <c r="BQ393">
        <v>0</v>
      </c>
      <c r="BR393">
        <v>0</v>
      </c>
      <c r="BS393">
        <v>0</v>
      </c>
      <c r="BT393" s="1"/>
      <c r="BV393" t="s">
        <v>155</v>
      </c>
      <c r="BW393" t="s">
        <v>102</v>
      </c>
    </row>
    <row r="394" spans="1:75">
      <c r="A394" t="s">
        <v>1984</v>
      </c>
      <c r="B394" t="s">
        <v>1985</v>
      </c>
      <c r="C394" t="s">
        <v>237</v>
      </c>
      <c r="D394" s="1">
        <v>31513</v>
      </c>
      <c r="E394" t="s">
        <v>106</v>
      </c>
      <c r="G394" s="1"/>
      <c r="H394" s="1"/>
      <c r="K394">
        <v>0</v>
      </c>
      <c r="AB394" t="s">
        <v>22</v>
      </c>
      <c r="AC394" t="s">
        <v>32</v>
      </c>
      <c r="AD394" t="s">
        <v>58</v>
      </c>
      <c r="AE394" t="s">
        <v>58</v>
      </c>
      <c r="AF394" t="s">
        <v>25</v>
      </c>
      <c r="AH394" t="s">
        <v>1986</v>
      </c>
      <c r="AI394" t="s">
        <v>217</v>
      </c>
      <c r="AJ394" t="s">
        <v>1987</v>
      </c>
      <c r="AK394" t="s">
        <v>4</v>
      </c>
      <c r="AO394" t="s">
        <v>26</v>
      </c>
      <c r="AP394" t="s">
        <v>28</v>
      </c>
      <c r="AS394" t="s">
        <v>28</v>
      </c>
      <c r="AT394" t="s">
        <v>1786</v>
      </c>
      <c r="AU394">
        <v>3.1</v>
      </c>
      <c r="AV394">
        <v>2.61</v>
      </c>
      <c r="AW394">
        <v>3.3</v>
      </c>
      <c r="AX394">
        <v>3.47</v>
      </c>
      <c r="AY394">
        <v>2.85</v>
      </c>
      <c r="AZ394">
        <v>3</v>
      </c>
      <c r="BA394">
        <v>3.11</v>
      </c>
      <c r="BB394">
        <v>3.67</v>
      </c>
      <c r="BO394" t="s">
        <v>43</v>
      </c>
      <c r="BP394">
        <v>0</v>
      </c>
      <c r="BQ394">
        <v>0</v>
      </c>
      <c r="BR394">
        <v>0</v>
      </c>
      <c r="BS394">
        <v>0</v>
      </c>
      <c r="BT394" s="1"/>
      <c r="BV394" t="s">
        <v>234</v>
      </c>
      <c r="BW394" t="s">
        <v>125</v>
      </c>
    </row>
    <row r="395" spans="1:75">
      <c r="A395" t="s">
        <v>1988</v>
      </c>
      <c r="B395" t="s">
        <v>1989</v>
      </c>
      <c r="C395" t="s">
        <v>1724</v>
      </c>
      <c r="D395" s="1">
        <v>32092</v>
      </c>
      <c r="E395" t="s">
        <v>1990</v>
      </c>
      <c r="G395" s="1"/>
      <c r="H395" s="1"/>
      <c r="K395">
        <v>0</v>
      </c>
      <c r="AB395" t="s">
        <v>22</v>
      </c>
      <c r="AC395" t="s">
        <v>32</v>
      </c>
      <c r="AD395" t="s">
        <v>58</v>
      </c>
      <c r="AE395" t="s">
        <v>58</v>
      </c>
      <c r="AF395" t="s">
        <v>48</v>
      </c>
      <c r="AH395" t="s">
        <v>1071</v>
      </c>
      <c r="AI395" t="s">
        <v>145</v>
      </c>
      <c r="AJ395" t="s">
        <v>1991</v>
      </c>
      <c r="AK395" t="s">
        <v>217</v>
      </c>
      <c r="AO395" t="s">
        <v>26</v>
      </c>
      <c r="AP395" t="s">
        <v>28</v>
      </c>
      <c r="AS395" t="s">
        <v>28</v>
      </c>
      <c r="AT395" t="s">
        <v>1992</v>
      </c>
      <c r="BO395" t="s">
        <v>43</v>
      </c>
      <c r="BP395">
        <v>0</v>
      </c>
      <c r="BQ395">
        <v>0</v>
      </c>
      <c r="BR395">
        <v>0</v>
      </c>
      <c r="BS395">
        <v>0</v>
      </c>
      <c r="BT395" s="1"/>
      <c r="BV395" t="s">
        <v>234</v>
      </c>
      <c r="BW395" t="s">
        <v>344</v>
      </c>
    </row>
    <row r="396" spans="1:75">
      <c r="A396" t="s">
        <v>1993</v>
      </c>
      <c r="B396" t="s">
        <v>1318</v>
      </c>
      <c r="C396" t="s">
        <v>1994</v>
      </c>
      <c r="D396" s="1">
        <v>31297</v>
      </c>
      <c r="E396" t="s">
        <v>1994</v>
      </c>
      <c r="G396" s="1"/>
      <c r="H396" s="1"/>
      <c r="K396">
        <v>0</v>
      </c>
      <c r="AB396" t="s">
        <v>22</v>
      </c>
      <c r="AC396" t="s">
        <v>32</v>
      </c>
      <c r="AD396" t="s">
        <v>58</v>
      </c>
      <c r="AE396" t="s">
        <v>58</v>
      </c>
      <c r="AF396" t="s">
        <v>48</v>
      </c>
      <c r="AH396" t="s">
        <v>1995</v>
      </c>
      <c r="AI396" t="s">
        <v>99</v>
      </c>
      <c r="AJ396" t="s">
        <v>1996</v>
      </c>
      <c r="AK396" t="s">
        <v>155</v>
      </c>
      <c r="AO396" t="s">
        <v>26</v>
      </c>
      <c r="AP396" t="s">
        <v>28</v>
      </c>
      <c r="AS396" t="s">
        <v>28</v>
      </c>
      <c r="AT396" t="s">
        <v>1997</v>
      </c>
      <c r="AU396">
        <v>3.7</v>
      </c>
      <c r="AW396">
        <v>3.6</v>
      </c>
      <c r="AX396">
        <v>3.68</v>
      </c>
      <c r="AY396">
        <v>3.1</v>
      </c>
      <c r="AZ396">
        <v>3.29</v>
      </c>
      <c r="BO396" t="s">
        <v>43</v>
      </c>
      <c r="BP396">
        <v>0</v>
      </c>
      <c r="BQ396">
        <v>0</v>
      </c>
      <c r="BR396">
        <v>0</v>
      </c>
      <c r="BS396">
        <v>0</v>
      </c>
      <c r="BT396" s="1"/>
      <c r="BV396" t="s">
        <v>102</v>
      </c>
      <c r="BW396" t="s">
        <v>155</v>
      </c>
    </row>
    <row r="397" spans="1:75">
      <c r="A397" t="s">
        <v>1998</v>
      </c>
      <c r="B397" t="s">
        <v>1999</v>
      </c>
      <c r="C397" t="s">
        <v>123</v>
      </c>
      <c r="D397" s="1"/>
      <c r="E397" t="s">
        <v>123</v>
      </c>
      <c r="G397" s="1"/>
      <c r="H397" s="1"/>
      <c r="K397">
        <v>0</v>
      </c>
      <c r="AB397" t="s">
        <v>22</v>
      </c>
      <c r="AC397" t="s">
        <v>32</v>
      </c>
      <c r="AD397" t="s">
        <v>58</v>
      </c>
      <c r="AE397" t="s">
        <v>58</v>
      </c>
      <c r="AF397" t="s">
        <v>48</v>
      </c>
      <c r="AH397" t="s">
        <v>123</v>
      </c>
      <c r="AI397" t="s">
        <v>123</v>
      </c>
      <c r="AJ397" t="s">
        <v>123</v>
      </c>
      <c r="AK397" t="s">
        <v>123</v>
      </c>
      <c r="AO397" t="s">
        <v>26</v>
      </c>
      <c r="AP397" t="s">
        <v>28</v>
      </c>
      <c r="AS397" t="s">
        <v>28</v>
      </c>
      <c r="AT397" t="s">
        <v>123</v>
      </c>
      <c r="BO397" t="s">
        <v>43</v>
      </c>
      <c r="BP397">
        <v>0</v>
      </c>
      <c r="BQ397">
        <v>0</v>
      </c>
      <c r="BR397">
        <v>0</v>
      </c>
      <c r="BS397">
        <v>0</v>
      </c>
      <c r="BT397" s="1"/>
      <c r="BV397" t="s">
        <v>123</v>
      </c>
      <c r="BW397" t="s">
        <v>123</v>
      </c>
    </row>
    <row r="398" spans="1:75">
      <c r="A398" t="s">
        <v>2000</v>
      </c>
      <c r="B398" t="s">
        <v>2001</v>
      </c>
      <c r="C398" t="s">
        <v>2002</v>
      </c>
      <c r="D398" s="1">
        <v>30188</v>
      </c>
      <c r="E398" t="s">
        <v>885</v>
      </c>
      <c r="G398" s="1"/>
      <c r="H398" s="1"/>
      <c r="K398">
        <v>0</v>
      </c>
      <c r="AB398" t="s">
        <v>22</v>
      </c>
      <c r="AC398" t="s">
        <v>32</v>
      </c>
      <c r="AD398" t="s">
        <v>58</v>
      </c>
      <c r="AE398" t="s">
        <v>58</v>
      </c>
      <c r="AF398" t="s">
        <v>25</v>
      </c>
      <c r="AH398" t="s">
        <v>766</v>
      </c>
      <c r="AI398" t="s">
        <v>99</v>
      </c>
      <c r="AJ398" t="s">
        <v>2003</v>
      </c>
      <c r="AK398" t="s">
        <v>99</v>
      </c>
      <c r="AO398" t="s">
        <v>26</v>
      </c>
      <c r="AP398" t="s">
        <v>28</v>
      </c>
      <c r="AS398" t="s">
        <v>28</v>
      </c>
      <c r="AT398" t="s">
        <v>2004</v>
      </c>
      <c r="AU398">
        <v>3.6</v>
      </c>
      <c r="AW398">
        <v>0.1</v>
      </c>
      <c r="AX398">
        <v>2.42</v>
      </c>
      <c r="BO398" t="s">
        <v>43</v>
      </c>
      <c r="BP398">
        <v>0</v>
      </c>
      <c r="BQ398">
        <v>0</v>
      </c>
      <c r="BR398">
        <v>0</v>
      </c>
      <c r="BS398">
        <v>0</v>
      </c>
      <c r="BT398" s="1"/>
      <c r="BV398" t="s">
        <v>102</v>
      </c>
      <c r="BW398" t="s">
        <v>102</v>
      </c>
    </row>
    <row r="399" spans="1:75">
      <c r="A399" t="s">
        <v>2005</v>
      </c>
      <c r="B399" t="s">
        <v>2006</v>
      </c>
      <c r="C399" t="s">
        <v>2007</v>
      </c>
      <c r="D399" s="1">
        <v>32124</v>
      </c>
      <c r="E399" t="s">
        <v>1956</v>
      </c>
      <c r="G399" s="1"/>
      <c r="H399" s="1"/>
      <c r="K399">
        <v>0</v>
      </c>
      <c r="AB399" t="s">
        <v>22</v>
      </c>
      <c r="AC399" t="s">
        <v>32</v>
      </c>
      <c r="AD399" t="s">
        <v>58</v>
      </c>
      <c r="AE399" t="s">
        <v>58</v>
      </c>
      <c r="AF399" t="s">
        <v>25</v>
      </c>
      <c r="AH399" t="s">
        <v>2008</v>
      </c>
      <c r="AI399" t="s">
        <v>99</v>
      </c>
      <c r="AJ399" t="s">
        <v>2009</v>
      </c>
      <c r="AK399" t="s">
        <v>4</v>
      </c>
      <c r="AO399" t="s">
        <v>26</v>
      </c>
      <c r="AP399" t="s">
        <v>28</v>
      </c>
      <c r="AS399" t="s">
        <v>28</v>
      </c>
      <c r="AT399" t="s">
        <v>194</v>
      </c>
      <c r="AU399">
        <v>2.8</v>
      </c>
      <c r="AV399">
        <v>3.04</v>
      </c>
      <c r="BO399" t="s">
        <v>43</v>
      </c>
      <c r="BP399">
        <v>0</v>
      </c>
      <c r="BQ399">
        <v>0</v>
      </c>
      <c r="BR399">
        <v>0</v>
      </c>
      <c r="BS399">
        <v>0</v>
      </c>
      <c r="BT399" s="1"/>
      <c r="BV399" t="s">
        <v>148</v>
      </c>
      <c r="BW399" t="s">
        <v>102</v>
      </c>
    </row>
    <row r="400" spans="1:75">
      <c r="A400" t="s">
        <v>2010</v>
      </c>
      <c r="B400" t="s">
        <v>718</v>
      </c>
      <c r="C400" t="s">
        <v>685</v>
      </c>
      <c r="D400" s="1">
        <v>26879</v>
      </c>
      <c r="E400" t="s">
        <v>2011</v>
      </c>
      <c r="G400" s="1"/>
      <c r="H400" s="1"/>
      <c r="K400">
        <v>0</v>
      </c>
      <c r="AB400" t="s">
        <v>22</v>
      </c>
      <c r="AC400" t="s">
        <v>32</v>
      </c>
      <c r="AD400" t="s">
        <v>58</v>
      </c>
      <c r="AE400" t="s">
        <v>58</v>
      </c>
      <c r="AF400" t="s">
        <v>48</v>
      </c>
      <c r="AH400" t="s">
        <v>2012</v>
      </c>
      <c r="AI400" t="s">
        <v>2013</v>
      </c>
      <c r="AJ400" t="s">
        <v>2014</v>
      </c>
      <c r="AK400" t="s">
        <v>4</v>
      </c>
      <c r="AO400" t="s">
        <v>26</v>
      </c>
      <c r="AP400" t="s">
        <v>28</v>
      </c>
      <c r="AS400" t="s">
        <v>28</v>
      </c>
      <c r="AT400" t="s">
        <v>2015</v>
      </c>
      <c r="AU400">
        <v>3.2</v>
      </c>
      <c r="AV400">
        <v>3.43</v>
      </c>
      <c r="AW400">
        <v>3.5</v>
      </c>
      <c r="AX400">
        <v>3.58</v>
      </c>
      <c r="AY400">
        <v>2.65</v>
      </c>
      <c r="AZ400">
        <v>2.71</v>
      </c>
      <c r="BA400">
        <v>3.25</v>
      </c>
      <c r="BB400">
        <v>2</v>
      </c>
      <c r="BO400" t="s">
        <v>43</v>
      </c>
      <c r="BP400">
        <v>0</v>
      </c>
      <c r="BQ400">
        <v>0</v>
      </c>
      <c r="BR400">
        <v>0</v>
      </c>
      <c r="BS400">
        <v>0</v>
      </c>
      <c r="BT400" s="1"/>
      <c r="BV400" t="s">
        <v>1355</v>
      </c>
      <c r="BW400" t="s">
        <v>1355</v>
      </c>
    </row>
    <row r="401" spans="1:75">
      <c r="A401" t="s">
        <v>2016</v>
      </c>
      <c r="B401" t="s">
        <v>2017</v>
      </c>
      <c r="C401" t="s">
        <v>2018</v>
      </c>
      <c r="D401" s="1">
        <v>32122</v>
      </c>
      <c r="E401" t="s">
        <v>123</v>
      </c>
      <c r="G401" s="1"/>
      <c r="H401" s="1"/>
      <c r="K401">
        <v>0</v>
      </c>
      <c r="AB401" t="s">
        <v>22</v>
      </c>
      <c r="AC401" t="s">
        <v>32</v>
      </c>
      <c r="AD401" t="s">
        <v>58</v>
      </c>
      <c r="AE401" t="s">
        <v>58</v>
      </c>
      <c r="AF401" t="s">
        <v>48</v>
      </c>
      <c r="AH401" t="s">
        <v>2019</v>
      </c>
      <c r="AI401" t="s">
        <v>123</v>
      </c>
      <c r="AJ401" t="s">
        <v>2020</v>
      </c>
      <c r="AK401" t="s">
        <v>123</v>
      </c>
      <c r="AO401" t="s">
        <v>26</v>
      </c>
      <c r="AP401" t="s">
        <v>28</v>
      </c>
      <c r="AS401" t="s">
        <v>28</v>
      </c>
      <c r="AT401" t="s">
        <v>2021</v>
      </c>
      <c r="BO401" t="s">
        <v>43</v>
      </c>
      <c r="BP401">
        <v>0</v>
      </c>
      <c r="BQ401">
        <v>0</v>
      </c>
      <c r="BR401">
        <v>0</v>
      </c>
      <c r="BS401">
        <v>0</v>
      </c>
      <c r="BT401" s="1"/>
      <c r="BV401" t="s">
        <v>123</v>
      </c>
      <c r="BW401" t="s">
        <v>123</v>
      </c>
    </row>
    <row r="402" spans="1:75">
      <c r="A402" t="s">
        <v>2022</v>
      </c>
      <c r="B402" t="s">
        <v>2023</v>
      </c>
      <c r="C402" t="s">
        <v>2024</v>
      </c>
      <c r="D402" s="1">
        <v>30056</v>
      </c>
      <c r="E402" t="s">
        <v>2024</v>
      </c>
      <c r="G402" s="1"/>
      <c r="H402" s="1"/>
      <c r="K402">
        <v>0</v>
      </c>
      <c r="AB402" t="s">
        <v>22</v>
      </c>
      <c r="AC402" t="s">
        <v>32</v>
      </c>
      <c r="AD402" t="s">
        <v>58</v>
      </c>
      <c r="AE402" t="s">
        <v>58</v>
      </c>
      <c r="AF402" t="s">
        <v>25</v>
      </c>
      <c r="AH402" t="s">
        <v>2025</v>
      </c>
      <c r="AI402" t="s">
        <v>123</v>
      </c>
      <c r="AJ402" t="s">
        <v>2026</v>
      </c>
      <c r="AK402" t="s">
        <v>123</v>
      </c>
      <c r="AO402" t="s">
        <v>26</v>
      </c>
      <c r="AP402" t="s">
        <v>28</v>
      </c>
      <c r="AS402" t="s">
        <v>28</v>
      </c>
      <c r="AT402" t="s">
        <v>2027</v>
      </c>
      <c r="BO402" t="s">
        <v>43</v>
      </c>
      <c r="BP402">
        <v>0</v>
      </c>
      <c r="BQ402">
        <v>0</v>
      </c>
      <c r="BR402">
        <v>0</v>
      </c>
      <c r="BS402">
        <v>0</v>
      </c>
      <c r="BT402" s="1"/>
      <c r="BV402" t="s">
        <v>1157</v>
      </c>
      <c r="BW402" t="s">
        <v>155</v>
      </c>
    </row>
    <row r="403" spans="1:75">
      <c r="A403" t="s">
        <v>2028</v>
      </c>
      <c r="B403" t="s">
        <v>2029</v>
      </c>
      <c r="C403" t="s">
        <v>2030</v>
      </c>
      <c r="D403" s="1">
        <v>31325</v>
      </c>
      <c r="E403" t="s">
        <v>2031</v>
      </c>
      <c r="G403" s="1"/>
      <c r="H403" s="1"/>
      <c r="K403">
        <v>0</v>
      </c>
      <c r="AB403" t="s">
        <v>22</v>
      </c>
      <c r="AC403" t="s">
        <v>32</v>
      </c>
      <c r="AD403" t="s">
        <v>58</v>
      </c>
      <c r="AE403" t="s">
        <v>58</v>
      </c>
      <c r="AF403" t="s">
        <v>25</v>
      </c>
      <c r="AH403" t="s">
        <v>162</v>
      </c>
      <c r="AI403" t="s">
        <v>99</v>
      </c>
      <c r="AJ403" t="s">
        <v>2032</v>
      </c>
      <c r="AK403" t="s">
        <v>4</v>
      </c>
      <c r="AO403" t="s">
        <v>26</v>
      </c>
      <c r="AP403" t="s">
        <v>28</v>
      </c>
      <c r="AS403" t="s">
        <v>28</v>
      </c>
      <c r="AT403" t="s">
        <v>2033</v>
      </c>
      <c r="AU403">
        <v>3.4</v>
      </c>
      <c r="AV403">
        <v>3.26</v>
      </c>
      <c r="AW403">
        <v>3.6</v>
      </c>
      <c r="AX403">
        <v>3.68</v>
      </c>
      <c r="AY403">
        <v>3.2</v>
      </c>
      <c r="AZ403">
        <v>3.29</v>
      </c>
      <c r="BB403">
        <v>2</v>
      </c>
      <c r="BO403" t="s">
        <v>43</v>
      </c>
      <c r="BP403">
        <v>0</v>
      </c>
      <c r="BQ403">
        <v>0</v>
      </c>
      <c r="BR403">
        <v>0</v>
      </c>
      <c r="BS403">
        <v>0</v>
      </c>
      <c r="BT403" s="1"/>
      <c r="BV403" t="s">
        <v>102</v>
      </c>
      <c r="BW403" t="s">
        <v>102</v>
      </c>
    </row>
    <row r="404" spans="1:75">
      <c r="A404" t="s">
        <v>2034</v>
      </c>
      <c r="B404" t="s">
        <v>2035</v>
      </c>
      <c r="C404" t="s">
        <v>2036</v>
      </c>
      <c r="D404" s="1"/>
      <c r="E404" t="s">
        <v>123</v>
      </c>
      <c r="G404" s="1"/>
      <c r="H404" s="1"/>
      <c r="K404">
        <v>0</v>
      </c>
      <c r="AB404" t="s">
        <v>22</v>
      </c>
      <c r="AC404" t="s">
        <v>32</v>
      </c>
      <c r="AD404" t="s">
        <v>58</v>
      </c>
      <c r="AE404" t="s">
        <v>58</v>
      </c>
      <c r="AF404" t="s">
        <v>48</v>
      </c>
      <c r="AH404" t="s">
        <v>123</v>
      </c>
      <c r="AI404" t="s">
        <v>123</v>
      </c>
      <c r="AJ404" t="s">
        <v>123</v>
      </c>
      <c r="AK404" t="s">
        <v>123</v>
      </c>
      <c r="AO404" t="s">
        <v>26</v>
      </c>
      <c r="AP404" t="s">
        <v>28</v>
      </c>
      <c r="AS404" t="s">
        <v>28</v>
      </c>
      <c r="AT404" t="s">
        <v>2037</v>
      </c>
      <c r="BO404" t="s">
        <v>43</v>
      </c>
      <c r="BP404">
        <v>0</v>
      </c>
      <c r="BQ404">
        <v>0</v>
      </c>
      <c r="BR404">
        <v>0</v>
      </c>
      <c r="BS404">
        <v>0</v>
      </c>
      <c r="BT404" s="1"/>
      <c r="BV404" t="s">
        <v>123</v>
      </c>
      <c r="BW404" t="s">
        <v>123</v>
      </c>
    </row>
    <row r="405" spans="1:75">
      <c r="A405" t="s">
        <v>2038</v>
      </c>
      <c r="B405" t="s">
        <v>2039</v>
      </c>
      <c r="C405" t="s">
        <v>1626</v>
      </c>
      <c r="D405" s="1">
        <v>30309</v>
      </c>
      <c r="E405" t="s">
        <v>1626</v>
      </c>
      <c r="G405" s="1"/>
      <c r="H405" s="1"/>
      <c r="K405">
        <v>0</v>
      </c>
      <c r="AB405" t="s">
        <v>22</v>
      </c>
      <c r="AC405" t="s">
        <v>32</v>
      </c>
      <c r="AD405" t="s">
        <v>58</v>
      </c>
      <c r="AE405" t="s">
        <v>58</v>
      </c>
      <c r="AF405" t="s">
        <v>25</v>
      </c>
      <c r="AH405" t="s">
        <v>2040</v>
      </c>
      <c r="AI405" t="s">
        <v>654</v>
      </c>
      <c r="AJ405" t="s">
        <v>2041</v>
      </c>
      <c r="AK405" t="s">
        <v>456</v>
      </c>
      <c r="AO405" t="s">
        <v>26</v>
      </c>
      <c r="AP405" t="s">
        <v>28</v>
      </c>
      <c r="AS405" t="s">
        <v>28</v>
      </c>
      <c r="AT405" t="s">
        <v>2042</v>
      </c>
      <c r="AU405">
        <v>3.11</v>
      </c>
      <c r="AV405">
        <v>3.48</v>
      </c>
      <c r="AW405">
        <v>3.5</v>
      </c>
      <c r="AX405">
        <v>3.42</v>
      </c>
      <c r="AY405">
        <v>3.8</v>
      </c>
      <c r="AZ405">
        <v>3.71</v>
      </c>
      <c r="BB405">
        <v>2</v>
      </c>
      <c r="BO405" t="s">
        <v>43</v>
      </c>
      <c r="BP405">
        <v>0</v>
      </c>
      <c r="BQ405">
        <v>0</v>
      </c>
      <c r="BR405">
        <v>0</v>
      </c>
      <c r="BS405">
        <v>0</v>
      </c>
      <c r="BT405" s="1"/>
      <c r="BV405" t="s">
        <v>102</v>
      </c>
      <c r="BW405" t="s">
        <v>102</v>
      </c>
    </row>
    <row r="406" spans="1:75">
      <c r="A406" t="s">
        <v>2043</v>
      </c>
      <c r="B406" t="s">
        <v>2044</v>
      </c>
      <c r="C406" t="s">
        <v>2045</v>
      </c>
      <c r="D406" s="1">
        <v>31806</v>
      </c>
      <c r="E406" t="s">
        <v>2046</v>
      </c>
      <c r="G406" s="1"/>
      <c r="H406" s="1"/>
      <c r="K406">
        <v>0</v>
      </c>
      <c r="AB406" t="s">
        <v>22</v>
      </c>
      <c r="AC406" t="s">
        <v>32</v>
      </c>
      <c r="AD406" t="s">
        <v>58</v>
      </c>
      <c r="AE406" t="s">
        <v>58</v>
      </c>
      <c r="AF406" t="s">
        <v>25</v>
      </c>
      <c r="AH406" t="s">
        <v>321</v>
      </c>
      <c r="AI406" t="s">
        <v>145</v>
      </c>
      <c r="AJ406" t="s">
        <v>2047</v>
      </c>
      <c r="AK406" t="s">
        <v>217</v>
      </c>
      <c r="AO406" t="s">
        <v>26</v>
      </c>
      <c r="AP406" t="s">
        <v>28</v>
      </c>
      <c r="AS406" t="s">
        <v>28</v>
      </c>
      <c r="AT406" t="s">
        <v>2048</v>
      </c>
      <c r="AU406">
        <v>3.44</v>
      </c>
      <c r="AV406">
        <v>2.87</v>
      </c>
      <c r="AW406">
        <v>1.8</v>
      </c>
      <c r="BO406" t="s">
        <v>43</v>
      </c>
      <c r="BP406">
        <v>0</v>
      </c>
      <c r="BQ406">
        <v>0</v>
      </c>
      <c r="BR406">
        <v>0</v>
      </c>
      <c r="BS406">
        <v>0</v>
      </c>
      <c r="BT406" s="1"/>
      <c r="BV406" t="s">
        <v>664</v>
      </c>
      <c r="BW406" t="s">
        <v>118</v>
      </c>
    </row>
    <row r="407" spans="1:75">
      <c r="A407" t="s">
        <v>2049</v>
      </c>
      <c r="B407" t="s">
        <v>2050</v>
      </c>
      <c r="C407" t="s">
        <v>286</v>
      </c>
      <c r="D407" s="1">
        <v>32314</v>
      </c>
      <c r="E407" t="s">
        <v>642</v>
      </c>
      <c r="G407" s="1"/>
      <c r="H407" s="1"/>
      <c r="K407">
        <v>0</v>
      </c>
      <c r="AB407" t="s">
        <v>22</v>
      </c>
      <c r="AC407" t="s">
        <v>32</v>
      </c>
      <c r="AD407" t="s">
        <v>58</v>
      </c>
      <c r="AE407" t="s">
        <v>58</v>
      </c>
      <c r="AF407" t="s">
        <v>48</v>
      </c>
      <c r="AH407" t="s">
        <v>2051</v>
      </c>
      <c r="AI407" t="s">
        <v>1108</v>
      </c>
      <c r="AJ407" t="s">
        <v>2052</v>
      </c>
      <c r="AK407" t="s">
        <v>155</v>
      </c>
      <c r="AO407" t="s">
        <v>26</v>
      </c>
      <c r="AP407" t="s">
        <v>28</v>
      </c>
      <c r="AS407" t="s">
        <v>28</v>
      </c>
      <c r="AT407" t="s">
        <v>2053</v>
      </c>
      <c r="AU407">
        <v>3.88</v>
      </c>
      <c r="AV407">
        <v>3.83</v>
      </c>
      <c r="AW407">
        <v>3.6</v>
      </c>
      <c r="AX407">
        <v>3.59</v>
      </c>
      <c r="AY407">
        <v>3.46</v>
      </c>
      <c r="AZ407">
        <v>3.5</v>
      </c>
      <c r="BA407">
        <v>3</v>
      </c>
      <c r="BB407">
        <v>2</v>
      </c>
      <c r="BO407" t="s">
        <v>43</v>
      </c>
      <c r="BP407">
        <v>0</v>
      </c>
      <c r="BQ407">
        <v>0</v>
      </c>
      <c r="BR407">
        <v>0</v>
      </c>
      <c r="BS407">
        <v>0</v>
      </c>
      <c r="BT407" s="1"/>
      <c r="BV407" t="s">
        <v>362</v>
      </c>
      <c r="BW407" t="s">
        <v>1355</v>
      </c>
    </row>
    <row r="408" spans="1:75">
      <c r="A408" t="s">
        <v>2054</v>
      </c>
      <c r="B408" t="s">
        <v>2055</v>
      </c>
      <c r="C408" t="s">
        <v>2056</v>
      </c>
      <c r="D408" s="1">
        <v>30417</v>
      </c>
      <c r="E408" t="s">
        <v>642</v>
      </c>
      <c r="G408" s="1"/>
      <c r="H408" s="1"/>
      <c r="K408">
        <v>0</v>
      </c>
      <c r="AB408" t="s">
        <v>22</v>
      </c>
      <c r="AC408" t="s">
        <v>32</v>
      </c>
      <c r="AD408" t="s">
        <v>58</v>
      </c>
      <c r="AE408" t="s">
        <v>58</v>
      </c>
      <c r="AF408" t="s">
        <v>25</v>
      </c>
      <c r="AH408" t="s">
        <v>2057</v>
      </c>
      <c r="AI408" t="s">
        <v>948</v>
      </c>
      <c r="AJ408" t="s">
        <v>2058</v>
      </c>
      <c r="AK408" t="s">
        <v>4</v>
      </c>
      <c r="AO408" t="s">
        <v>26</v>
      </c>
      <c r="AP408" t="s">
        <v>28</v>
      </c>
      <c r="AS408" t="s">
        <v>28</v>
      </c>
      <c r="AT408" t="s">
        <v>2059</v>
      </c>
      <c r="AU408">
        <v>3.33</v>
      </c>
      <c r="AV408">
        <v>3.17</v>
      </c>
      <c r="AW408">
        <v>2.6</v>
      </c>
      <c r="AX408">
        <v>3.42</v>
      </c>
      <c r="AY408">
        <v>3.7</v>
      </c>
      <c r="AZ408">
        <v>3.29</v>
      </c>
      <c r="BB408">
        <v>2</v>
      </c>
      <c r="BO408" t="s">
        <v>43</v>
      </c>
      <c r="BP408">
        <v>0</v>
      </c>
      <c r="BQ408">
        <v>0</v>
      </c>
      <c r="BR408">
        <v>0</v>
      </c>
      <c r="BS408">
        <v>0</v>
      </c>
      <c r="BT408" s="1"/>
      <c r="BV408" t="s">
        <v>338</v>
      </c>
      <c r="BW408" t="s">
        <v>157</v>
      </c>
    </row>
    <row r="409" spans="1:75">
      <c r="A409" t="s">
        <v>2060</v>
      </c>
      <c r="B409" t="s">
        <v>2061</v>
      </c>
      <c r="C409" t="s">
        <v>1551</v>
      </c>
      <c r="D409" s="1">
        <v>30164</v>
      </c>
      <c r="E409" t="s">
        <v>1551</v>
      </c>
      <c r="G409" s="1"/>
      <c r="H409" s="1"/>
      <c r="K409">
        <v>0</v>
      </c>
      <c r="AB409" t="s">
        <v>22</v>
      </c>
      <c r="AC409" t="s">
        <v>32</v>
      </c>
      <c r="AD409" t="s">
        <v>58</v>
      </c>
      <c r="AE409" t="s">
        <v>58</v>
      </c>
      <c r="AF409" t="s">
        <v>48</v>
      </c>
      <c r="AH409" t="s">
        <v>2062</v>
      </c>
      <c r="AI409" t="s">
        <v>145</v>
      </c>
      <c r="AJ409" t="s">
        <v>2063</v>
      </c>
      <c r="AK409" t="s">
        <v>4</v>
      </c>
      <c r="AO409" t="s">
        <v>26</v>
      </c>
      <c r="AP409" t="s">
        <v>28</v>
      </c>
      <c r="AS409" t="s">
        <v>28</v>
      </c>
      <c r="AT409" t="s">
        <v>2064</v>
      </c>
      <c r="AU409">
        <v>3.11</v>
      </c>
      <c r="AV409">
        <v>3.09</v>
      </c>
      <c r="BO409" t="s">
        <v>43</v>
      </c>
      <c r="BP409">
        <v>0</v>
      </c>
      <c r="BQ409">
        <v>0</v>
      </c>
      <c r="BR409">
        <v>0</v>
      </c>
      <c r="BS409">
        <v>0</v>
      </c>
      <c r="BT409" s="1"/>
      <c r="BV409" t="s">
        <v>125</v>
      </c>
      <c r="BW409" t="s">
        <v>125</v>
      </c>
    </row>
    <row r="410" spans="1:75">
      <c r="A410" t="s">
        <v>2065</v>
      </c>
      <c r="B410" t="s">
        <v>2066</v>
      </c>
      <c r="C410" t="s">
        <v>2067</v>
      </c>
      <c r="D410" s="1">
        <v>30242</v>
      </c>
      <c r="E410" t="s">
        <v>1516</v>
      </c>
      <c r="G410" s="1"/>
      <c r="H410" s="1"/>
      <c r="K410">
        <v>0</v>
      </c>
      <c r="AB410" t="s">
        <v>22</v>
      </c>
      <c r="AC410" t="s">
        <v>32</v>
      </c>
      <c r="AD410" t="s">
        <v>58</v>
      </c>
      <c r="AE410" t="s">
        <v>58</v>
      </c>
      <c r="AF410" t="s">
        <v>48</v>
      </c>
      <c r="AH410" t="s">
        <v>2068</v>
      </c>
      <c r="AI410" t="s">
        <v>131</v>
      </c>
      <c r="AJ410" t="s">
        <v>2069</v>
      </c>
      <c r="AK410" t="s">
        <v>4</v>
      </c>
      <c r="AO410" t="s">
        <v>26</v>
      </c>
      <c r="AP410" t="s">
        <v>28</v>
      </c>
      <c r="AS410" t="s">
        <v>28</v>
      </c>
      <c r="AT410" t="s">
        <v>2070</v>
      </c>
      <c r="AU410">
        <v>2.78</v>
      </c>
      <c r="AV410">
        <v>3.09</v>
      </c>
      <c r="AW410">
        <v>3</v>
      </c>
      <c r="AX410">
        <v>2.74</v>
      </c>
      <c r="AY410">
        <v>2.35</v>
      </c>
      <c r="AZ410">
        <v>2.4300000000000002</v>
      </c>
      <c r="BO410" t="s">
        <v>43</v>
      </c>
      <c r="BP410">
        <v>0</v>
      </c>
      <c r="BQ410">
        <v>0</v>
      </c>
      <c r="BR410">
        <v>0</v>
      </c>
      <c r="BS410">
        <v>0</v>
      </c>
      <c r="BT410" s="1"/>
      <c r="BV410" t="s">
        <v>458</v>
      </c>
      <c r="BW410" t="s">
        <v>102</v>
      </c>
    </row>
    <row r="411" spans="1:75">
      <c r="A411" t="s">
        <v>2071</v>
      </c>
      <c r="B411" t="s">
        <v>2072</v>
      </c>
      <c r="C411" t="s">
        <v>2073</v>
      </c>
      <c r="D411" s="1">
        <v>32354</v>
      </c>
      <c r="E411" t="s">
        <v>2073</v>
      </c>
      <c r="G411" s="1"/>
      <c r="H411" s="1"/>
      <c r="K411">
        <v>0</v>
      </c>
      <c r="AB411" t="s">
        <v>22</v>
      </c>
      <c r="AC411" t="s">
        <v>32</v>
      </c>
      <c r="AD411" t="s">
        <v>58</v>
      </c>
      <c r="AE411" t="s">
        <v>58</v>
      </c>
      <c r="AF411" t="s">
        <v>48</v>
      </c>
      <c r="AH411" t="s">
        <v>2074</v>
      </c>
      <c r="AI411" t="s">
        <v>99</v>
      </c>
      <c r="AJ411" t="s">
        <v>2075</v>
      </c>
      <c r="AK411" t="s">
        <v>4</v>
      </c>
      <c r="AO411" t="s">
        <v>26</v>
      </c>
      <c r="AP411" t="s">
        <v>28</v>
      </c>
      <c r="AS411" t="s">
        <v>28</v>
      </c>
      <c r="AT411" t="s">
        <v>2076</v>
      </c>
      <c r="AU411">
        <v>3</v>
      </c>
      <c r="AV411">
        <v>3</v>
      </c>
      <c r="AW411">
        <v>3.1</v>
      </c>
      <c r="AX411">
        <v>2.63</v>
      </c>
      <c r="AY411">
        <v>3.35</v>
      </c>
      <c r="AZ411">
        <v>3.29</v>
      </c>
      <c r="BB411">
        <v>2</v>
      </c>
      <c r="BO411" t="s">
        <v>43</v>
      </c>
      <c r="BP411">
        <v>0</v>
      </c>
      <c r="BQ411">
        <v>0</v>
      </c>
      <c r="BR411">
        <v>0</v>
      </c>
      <c r="BS411">
        <v>0</v>
      </c>
      <c r="BT411" s="1"/>
      <c r="BV411" t="s">
        <v>148</v>
      </c>
      <c r="BW411" t="s">
        <v>102</v>
      </c>
    </row>
    <row r="412" spans="1:75">
      <c r="A412" t="s">
        <v>2077</v>
      </c>
      <c r="B412" t="s">
        <v>2078</v>
      </c>
      <c r="C412" t="s">
        <v>409</v>
      </c>
      <c r="D412" s="1">
        <v>27003</v>
      </c>
      <c r="E412" t="s">
        <v>2079</v>
      </c>
      <c r="G412" s="1"/>
      <c r="H412" s="1"/>
      <c r="K412">
        <v>0</v>
      </c>
      <c r="AB412" t="s">
        <v>22</v>
      </c>
      <c r="AC412" t="s">
        <v>32</v>
      </c>
      <c r="AD412" t="s">
        <v>58</v>
      </c>
      <c r="AE412" t="s">
        <v>58</v>
      </c>
      <c r="AF412" t="s">
        <v>48</v>
      </c>
      <c r="AH412" t="s">
        <v>422</v>
      </c>
      <c r="AI412" t="s">
        <v>99</v>
      </c>
      <c r="AJ412" t="s">
        <v>2080</v>
      </c>
      <c r="AK412" t="s">
        <v>145</v>
      </c>
      <c r="AO412" t="s">
        <v>26</v>
      </c>
      <c r="AP412" t="s">
        <v>28</v>
      </c>
      <c r="AS412" t="s">
        <v>28</v>
      </c>
      <c r="AT412" t="s">
        <v>1833</v>
      </c>
      <c r="BO412" t="s">
        <v>43</v>
      </c>
      <c r="BP412">
        <v>0</v>
      </c>
      <c r="BQ412">
        <v>0</v>
      </c>
      <c r="BR412">
        <v>0</v>
      </c>
      <c r="BS412">
        <v>0</v>
      </c>
      <c r="BT412" s="1"/>
      <c r="BV412" t="s">
        <v>102</v>
      </c>
      <c r="BW412" t="s">
        <v>102</v>
      </c>
    </row>
    <row r="413" spans="1:75">
      <c r="A413" t="s">
        <v>2081</v>
      </c>
      <c r="B413" t="s">
        <v>2082</v>
      </c>
      <c r="C413" t="s">
        <v>409</v>
      </c>
      <c r="D413" s="1"/>
      <c r="E413" t="s">
        <v>409</v>
      </c>
      <c r="G413" s="1"/>
      <c r="H413" s="1"/>
      <c r="K413">
        <v>0</v>
      </c>
      <c r="AB413" t="s">
        <v>22</v>
      </c>
      <c r="AC413" t="s">
        <v>32</v>
      </c>
      <c r="AD413" t="s">
        <v>58</v>
      </c>
      <c r="AE413" t="s">
        <v>58</v>
      </c>
      <c r="AF413" t="s">
        <v>48</v>
      </c>
      <c r="AH413" t="s">
        <v>2083</v>
      </c>
      <c r="AI413" t="s">
        <v>423</v>
      </c>
      <c r="AJ413" t="s">
        <v>2084</v>
      </c>
      <c r="AK413" t="s">
        <v>4</v>
      </c>
      <c r="AO413" t="s">
        <v>26</v>
      </c>
      <c r="AP413" t="s">
        <v>28</v>
      </c>
      <c r="AS413" t="s">
        <v>28</v>
      </c>
      <c r="AT413" t="s">
        <v>1833</v>
      </c>
      <c r="BO413" t="s">
        <v>43</v>
      </c>
      <c r="BP413">
        <v>0</v>
      </c>
      <c r="BQ413">
        <v>0</v>
      </c>
      <c r="BR413">
        <v>0</v>
      </c>
      <c r="BS413">
        <v>0</v>
      </c>
      <c r="BT413" s="1"/>
      <c r="BV413" t="s">
        <v>118</v>
      </c>
      <c r="BW413" t="s">
        <v>118</v>
      </c>
    </row>
    <row r="414" spans="1:75">
      <c r="A414" t="s">
        <v>2085</v>
      </c>
      <c r="B414" t="s">
        <v>2086</v>
      </c>
      <c r="C414" t="s">
        <v>409</v>
      </c>
      <c r="D414" s="1">
        <v>31438</v>
      </c>
      <c r="E414" t="s">
        <v>1638</v>
      </c>
      <c r="G414" s="1"/>
      <c r="H414" s="1"/>
      <c r="K414">
        <v>0</v>
      </c>
      <c r="AB414" t="s">
        <v>22</v>
      </c>
      <c r="AC414" t="s">
        <v>32</v>
      </c>
      <c r="AD414" t="s">
        <v>58</v>
      </c>
      <c r="AE414" t="s">
        <v>58</v>
      </c>
      <c r="AF414" t="s">
        <v>25</v>
      </c>
      <c r="AH414" t="s">
        <v>2087</v>
      </c>
      <c r="AI414" t="s">
        <v>145</v>
      </c>
      <c r="AJ414" t="s">
        <v>2088</v>
      </c>
      <c r="AK414" t="s">
        <v>4</v>
      </c>
      <c r="AO414" t="s">
        <v>26</v>
      </c>
      <c r="AP414" t="s">
        <v>28</v>
      </c>
      <c r="AS414" t="s">
        <v>28</v>
      </c>
      <c r="AT414" t="s">
        <v>1833</v>
      </c>
      <c r="BO414" t="s">
        <v>43</v>
      </c>
      <c r="BP414">
        <v>0</v>
      </c>
      <c r="BQ414">
        <v>0</v>
      </c>
      <c r="BR414">
        <v>0</v>
      </c>
      <c r="BS414">
        <v>0</v>
      </c>
      <c r="BT414" s="1"/>
      <c r="BV414" t="s">
        <v>118</v>
      </c>
      <c r="BW414" t="s">
        <v>234</v>
      </c>
    </row>
    <row r="415" spans="1:75">
      <c r="A415" t="s">
        <v>2089</v>
      </c>
      <c r="B415" t="s">
        <v>2090</v>
      </c>
      <c r="C415" t="s">
        <v>642</v>
      </c>
      <c r="D415" s="1"/>
      <c r="E415" t="s">
        <v>642</v>
      </c>
      <c r="G415" s="1"/>
      <c r="H415" s="1"/>
      <c r="K415">
        <v>0</v>
      </c>
      <c r="AB415" t="s">
        <v>22</v>
      </c>
      <c r="AC415" t="s">
        <v>32</v>
      </c>
      <c r="AD415" t="s">
        <v>58</v>
      </c>
      <c r="AE415" t="s">
        <v>58</v>
      </c>
      <c r="AF415" t="s">
        <v>48</v>
      </c>
      <c r="AH415" t="s">
        <v>2091</v>
      </c>
      <c r="AI415" t="s">
        <v>99</v>
      </c>
      <c r="AJ415" t="s">
        <v>811</v>
      </c>
      <c r="AK415" t="s">
        <v>4</v>
      </c>
      <c r="AO415" t="s">
        <v>26</v>
      </c>
      <c r="AP415" t="s">
        <v>28</v>
      </c>
      <c r="AS415" t="s">
        <v>28</v>
      </c>
      <c r="AT415" t="s">
        <v>1833</v>
      </c>
      <c r="BO415" t="s">
        <v>43</v>
      </c>
      <c r="BP415">
        <v>0</v>
      </c>
      <c r="BQ415">
        <v>0</v>
      </c>
      <c r="BR415">
        <v>0</v>
      </c>
      <c r="BS415">
        <v>0</v>
      </c>
      <c r="BT415" s="1"/>
      <c r="BV415" t="s">
        <v>102</v>
      </c>
      <c r="BW415" t="s">
        <v>102</v>
      </c>
    </row>
    <row r="416" spans="1:75">
      <c r="A416" t="s">
        <v>2092</v>
      </c>
      <c r="B416" t="s">
        <v>2093</v>
      </c>
      <c r="C416" t="s">
        <v>2094</v>
      </c>
      <c r="D416" s="1"/>
      <c r="E416" t="s">
        <v>2095</v>
      </c>
      <c r="G416" s="1"/>
      <c r="H416" s="1"/>
      <c r="K416">
        <v>0</v>
      </c>
      <c r="AB416" t="s">
        <v>22</v>
      </c>
      <c r="AC416" t="s">
        <v>32</v>
      </c>
      <c r="AD416" t="s">
        <v>58</v>
      </c>
      <c r="AE416" t="s">
        <v>58</v>
      </c>
      <c r="AF416" t="s">
        <v>48</v>
      </c>
      <c r="AH416" t="s">
        <v>2096</v>
      </c>
      <c r="AI416" t="s">
        <v>123</v>
      </c>
      <c r="AJ416" t="s">
        <v>1135</v>
      </c>
      <c r="AK416" t="s">
        <v>123</v>
      </c>
      <c r="AO416" t="s">
        <v>26</v>
      </c>
      <c r="AP416" t="s">
        <v>28</v>
      </c>
      <c r="AS416" t="s">
        <v>28</v>
      </c>
      <c r="AT416" t="s">
        <v>1833</v>
      </c>
      <c r="BO416" t="s">
        <v>43</v>
      </c>
      <c r="BP416">
        <v>0</v>
      </c>
      <c r="BQ416">
        <v>0</v>
      </c>
      <c r="BR416">
        <v>0</v>
      </c>
      <c r="BS416">
        <v>0</v>
      </c>
      <c r="BT416" s="1"/>
      <c r="BV416" t="s">
        <v>123</v>
      </c>
      <c r="BW416" t="s">
        <v>123</v>
      </c>
    </row>
    <row r="417" spans="1:75">
      <c r="A417" t="s">
        <v>2097</v>
      </c>
      <c r="B417" t="s">
        <v>2098</v>
      </c>
      <c r="C417" t="s">
        <v>2099</v>
      </c>
      <c r="D417" s="1"/>
      <c r="E417" t="s">
        <v>1551</v>
      </c>
      <c r="G417" s="1"/>
      <c r="H417" s="1"/>
      <c r="K417">
        <v>0</v>
      </c>
      <c r="AB417" t="s">
        <v>22</v>
      </c>
      <c r="AC417" t="s">
        <v>32</v>
      </c>
      <c r="AD417" t="s">
        <v>58</v>
      </c>
      <c r="AE417" t="s">
        <v>58</v>
      </c>
      <c r="AF417" t="s">
        <v>48</v>
      </c>
      <c r="AH417" t="s">
        <v>761</v>
      </c>
      <c r="AI417" t="s">
        <v>145</v>
      </c>
      <c r="AJ417" t="s">
        <v>1591</v>
      </c>
      <c r="AK417" t="s">
        <v>4</v>
      </c>
      <c r="AO417" t="s">
        <v>26</v>
      </c>
      <c r="AP417" t="s">
        <v>28</v>
      </c>
      <c r="AS417" t="s">
        <v>28</v>
      </c>
      <c r="AT417" t="s">
        <v>1833</v>
      </c>
      <c r="BO417" t="s">
        <v>43</v>
      </c>
      <c r="BP417">
        <v>0</v>
      </c>
      <c r="BQ417">
        <v>0</v>
      </c>
      <c r="BR417">
        <v>0</v>
      </c>
      <c r="BS417">
        <v>0</v>
      </c>
      <c r="BT417" s="1"/>
      <c r="BV417" t="s">
        <v>362</v>
      </c>
      <c r="BW417" t="s">
        <v>362</v>
      </c>
    </row>
    <row r="418" spans="1:75">
      <c r="A418" t="s">
        <v>2100</v>
      </c>
      <c r="B418" t="s">
        <v>2101</v>
      </c>
      <c r="C418" t="s">
        <v>409</v>
      </c>
      <c r="D418" s="1"/>
      <c r="E418" t="s">
        <v>685</v>
      </c>
      <c r="G418" s="1"/>
      <c r="H418" s="1"/>
      <c r="K418">
        <v>0</v>
      </c>
      <c r="AB418" t="s">
        <v>22</v>
      </c>
      <c r="AC418" t="s">
        <v>32</v>
      </c>
      <c r="AD418" t="s">
        <v>58</v>
      </c>
      <c r="AE418" t="s">
        <v>58</v>
      </c>
      <c r="AF418" t="s">
        <v>48</v>
      </c>
      <c r="AH418" t="s">
        <v>2102</v>
      </c>
      <c r="AI418" t="s">
        <v>217</v>
      </c>
      <c r="AJ418" t="s">
        <v>2103</v>
      </c>
      <c r="AK418" t="s">
        <v>4</v>
      </c>
      <c r="AO418" t="s">
        <v>26</v>
      </c>
      <c r="AP418" t="s">
        <v>28</v>
      </c>
      <c r="AS418" t="s">
        <v>28</v>
      </c>
      <c r="AT418" t="s">
        <v>1833</v>
      </c>
      <c r="BO418" t="s">
        <v>43</v>
      </c>
      <c r="BP418">
        <v>0</v>
      </c>
      <c r="BQ418">
        <v>0</v>
      </c>
      <c r="BR418">
        <v>0</v>
      </c>
      <c r="BS418">
        <v>0</v>
      </c>
      <c r="BT418" s="1"/>
      <c r="BV418" t="s">
        <v>118</v>
      </c>
      <c r="BW418" t="s">
        <v>155</v>
      </c>
    </row>
    <row r="419" spans="1:75">
      <c r="A419" t="s">
        <v>2104</v>
      </c>
      <c r="B419" t="s">
        <v>2105</v>
      </c>
      <c r="C419" t="s">
        <v>409</v>
      </c>
      <c r="D419" s="1">
        <v>30852</v>
      </c>
      <c r="E419" t="s">
        <v>2106</v>
      </c>
      <c r="G419" s="1"/>
      <c r="H419" s="1"/>
      <c r="K419">
        <v>0</v>
      </c>
      <c r="AB419" t="s">
        <v>22</v>
      </c>
      <c r="AC419" t="s">
        <v>32</v>
      </c>
      <c r="AD419" t="s">
        <v>58</v>
      </c>
      <c r="AE419" t="s">
        <v>58</v>
      </c>
      <c r="AF419" t="s">
        <v>48</v>
      </c>
      <c r="AH419" t="s">
        <v>2107</v>
      </c>
      <c r="AI419" t="s">
        <v>99</v>
      </c>
      <c r="AJ419" t="s">
        <v>2108</v>
      </c>
      <c r="AK419" t="s">
        <v>4</v>
      </c>
      <c r="AO419" t="s">
        <v>26</v>
      </c>
      <c r="AP419" t="s">
        <v>28</v>
      </c>
      <c r="AS419" t="s">
        <v>28</v>
      </c>
      <c r="AT419" t="s">
        <v>1833</v>
      </c>
      <c r="BO419" t="s">
        <v>43</v>
      </c>
      <c r="BP419">
        <v>0</v>
      </c>
      <c r="BQ419">
        <v>0</v>
      </c>
      <c r="BR419">
        <v>0</v>
      </c>
      <c r="BS419">
        <v>0</v>
      </c>
      <c r="BT419" s="1"/>
      <c r="BV419" t="s">
        <v>102</v>
      </c>
      <c r="BW419" t="s">
        <v>102</v>
      </c>
    </row>
    <row r="420" spans="1:75">
      <c r="A420" t="s">
        <v>2109</v>
      </c>
      <c r="B420" t="s">
        <v>2110</v>
      </c>
      <c r="C420" t="s">
        <v>409</v>
      </c>
      <c r="D420" s="1">
        <v>31516</v>
      </c>
      <c r="E420" t="s">
        <v>409</v>
      </c>
      <c r="G420" s="1"/>
      <c r="H420" s="1"/>
      <c r="K420">
        <v>0</v>
      </c>
      <c r="AB420" t="s">
        <v>22</v>
      </c>
      <c r="AC420" t="s">
        <v>32</v>
      </c>
      <c r="AD420" t="s">
        <v>58</v>
      </c>
      <c r="AE420" t="s">
        <v>58</v>
      </c>
      <c r="AF420" t="s">
        <v>48</v>
      </c>
      <c r="AH420" t="s">
        <v>2111</v>
      </c>
      <c r="AI420" t="s">
        <v>217</v>
      </c>
      <c r="AJ420" t="s">
        <v>2112</v>
      </c>
      <c r="AK420" t="s">
        <v>4</v>
      </c>
      <c r="AO420" t="s">
        <v>26</v>
      </c>
      <c r="AP420" t="s">
        <v>28</v>
      </c>
      <c r="AS420" t="s">
        <v>28</v>
      </c>
      <c r="AT420" t="s">
        <v>1833</v>
      </c>
      <c r="BO420" t="s">
        <v>43</v>
      </c>
      <c r="BP420">
        <v>0</v>
      </c>
      <c r="BQ420">
        <v>0</v>
      </c>
      <c r="BR420">
        <v>0</v>
      </c>
      <c r="BS420">
        <v>0</v>
      </c>
      <c r="BT420" s="1"/>
      <c r="BV420" t="s">
        <v>458</v>
      </c>
      <c r="BW420" t="s">
        <v>234</v>
      </c>
    </row>
    <row r="421" spans="1:75">
      <c r="A421" t="s">
        <v>2113</v>
      </c>
      <c r="B421" t="s">
        <v>2114</v>
      </c>
      <c r="C421" t="s">
        <v>409</v>
      </c>
      <c r="D421" s="1">
        <v>31166</v>
      </c>
      <c r="E421" t="s">
        <v>409</v>
      </c>
      <c r="G421" s="1"/>
      <c r="H421" s="1"/>
      <c r="K421">
        <v>0</v>
      </c>
      <c r="AB421" t="s">
        <v>22</v>
      </c>
      <c r="AC421" t="s">
        <v>32</v>
      </c>
      <c r="AD421" t="s">
        <v>58</v>
      </c>
      <c r="AE421" t="s">
        <v>58</v>
      </c>
      <c r="AF421" t="s">
        <v>48</v>
      </c>
      <c r="AH421" t="s">
        <v>373</v>
      </c>
      <c r="AI421" t="s">
        <v>423</v>
      </c>
      <c r="AJ421" t="s">
        <v>2115</v>
      </c>
      <c r="AK421" t="s">
        <v>4</v>
      </c>
      <c r="AO421" t="s">
        <v>26</v>
      </c>
      <c r="AP421" t="s">
        <v>28</v>
      </c>
      <c r="AS421" t="s">
        <v>28</v>
      </c>
      <c r="AT421" t="s">
        <v>1833</v>
      </c>
      <c r="BO421" t="s">
        <v>43</v>
      </c>
      <c r="BP421">
        <v>0</v>
      </c>
      <c r="BQ421">
        <v>0</v>
      </c>
      <c r="BR421">
        <v>0</v>
      </c>
      <c r="BS421">
        <v>0</v>
      </c>
      <c r="BT421" s="1"/>
      <c r="BV421" t="s">
        <v>123</v>
      </c>
      <c r="BW421" t="s">
        <v>123</v>
      </c>
    </row>
    <row r="422" spans="1:75">
      <c r="A422" t="s">
        <v>2116</v>
      </c>
      <c r="B422" t="s">
        <v>2117</v>
      </c>
      <c r="C422" t="s">
        <v>2118</v>
      </c>
      <c r="D422" s="1"/>
      <c r="E422" t="s">
        <v>2118</v>
      </c>
      <c r="G422" s="1"/>
      <c r="H422" s="1"/>
      <c r="K422">
        <v>0</v>
      </c>
      <c r="AB422" t="s">
        <v>22</v>
      </c>
      <c r="AC422" t="s">
        <v>32</v>
      </c>
      <c r="AD422" t="s">
        <v>58</v>
      </c>
      <c r="AE422" t="s">
        <v>58</v>
      </c>
      <c r="AF422" t="s">
        <v>48</v>
      </c>
      <c r="AH422" t="s">
        <v>1859</v>
      </c>
      <c r="AI422" t="s">
        <v>145</v>
      </c>
      <c r="AJ422" t="s">
        <v>2119</v>
      </c>
      <c r="AK422" t="s">
        <v>4</v>
      </c>
      <c r="AO422" t="s">
        <v>26</v>
      </c>
      <c r="AP422" t="s">
        <v>28</v>
      </c>
      <c r="AS422" t="s">
        <v>28</v>
      </c>
      <c r="AT422" t="s">
        <v>1833</v>
      </c>
      <c r="BO422" t="s">
        <v>43</v>
      </c>
      <c r="BP422">
        <v>0</v>
      </c>
      <c r="BQ422">
        <v>0</v>
      </c>
      <c r="BR422">
        <v>0</v>
      </c>
      <c r="BS422">
        <v>0</v>
      </c>
      <c r="BT422" s="1"/>
      <c r="BV422" t="s">
        <v>125</v>
      </c>
      <c r="BW422" t="s">
        <v>125</v>
      </c>
    </row>
    <row r="423" spans="1:75">
      <c r="A423" t="s">
        <v>2120</v>
      </c>
      <c r="B423" t="s">
        <v>2121</v>
      </c>
      <c r="C423" t="s">
        <v>409</v>
      </c>
      <c r="D423" s="1"/>
      <c r="E423" t="s">
        <v>2122</v>
      </c>
      <c r="G423" s="1"/>
      <c r="H423" s="1"/>
      <c r="K423">
        <v>0</v>
      </c>
      <c r="AB423" t="s">
        <v>22</v>
      </c>
      <c r="AC423" t="s">
        <v>32</v>
      </c>
      <c r="AD423" t="s">
        <v>58</v>
      </c>
      <c r="AE423" t="s">
        <v>58</v>
      </c>
      <c r="AF423" t="s">
        <v>48</v>
      </c>
      <c r="AH423" t="s">
        <v>2123</v>
      </c>
      <c r="AI423" t="s">
        <v>423</v>
      </c>
      <c r="AJ423" t="s">
        <v>2124</v>
      </c>
      <c r="AK423" t="s">
        <v>217</v>
      </c>
      <c r="AO423" t="s">
        <v>26</v>
      </c>
      <c r="AP423" t="s">
        <v>28</v>
      </c>
      <c r="AS423" t="s">
        <v>28</v>
      </c>
      <c r="AT423" t="s">
        <v>1833</v>
      </c>
      <c r="BO423" t="s">
        <v>43</v>
      </c>
      <c r="BP423">
        <v>0</v>
      </c>
      <c r="BQ423">
        <v>0</v>
      </c>
      <c r="BR423">
        <v>0</v>
      </c>
      <c r="BS423">
        <v>0</v>
      </c>
      <c r="BT423" s="1"/>
      <c r="BV423" t="s">
        <v>148</v>
      </c>
      <c r="BW423" t="s">
        <v>2125</v>
      </c>
    </row>
    <row r="424" spans="1:75">
      <c r="A424" t="s">
        <v>2126</v>
      </c>
      <c r="B424" t="s">
        <v>2127</v>
      </c>
      <c r="C424" t="s">
        <v>409</v>
      </c>
      <c r="D424" s="1"/>
      <c r="E424" t="s">
        <v>2128</v>
      </c>
      <c r="G424" s="1"/>
      <c r="H424" s="1"/>
      <c r="K424">
        <v>0</v>
      </c>
      <c r="AB424" t="s">
        <v>22</v>
      </c>
      <c r="AC424" t="s">
        <v>32</v>
      </c>
      <c r="AD424" t="s">
        <v>58</v>
      </c>
      <c r="AE424" t="s">
        <v>58</v>
      </c>
      <c r="AF424" t="s">
        <v>25</v>
      </c>
      <c r="AH424" t="s">
        <v>2129</v>
      </c>
      <c r="AI424" t="s">
        <v>217</v>
      </c>
      <c r="AJ424" t="s">
        <v>2130</v>
      </c>
      <c r="AK424" t="s">
        <v>217</v>
      </c>
      <c r="AO424" t="s">
        <v>26</v>
      </c>
      <c r="AP424" t="s">
        <v>28</v>
      </c>
      <c r="AS424" t="s">
        <v>28</v>
      </c>
      <c r="AT424" t="s">
        <v>1833</v>
      </c>
      <c r="BO424" t="s">
        <v>43</v>
      </c>
      <c r="BP424">
        <v>0</v>
      </c>
      <c r="BQ424">
        <v>0</v>
      </c>
      <c r="BR424">
        <v>0</v>
      </c>
      <c r="BS424">
        <v>0</v>
      </c>
      <c r="BT424" s="1"/>
      <c r="BV424" t="s">
        <v>118</v>
      </c>
      <c r="BW424" t="s">
        <v>2131</v>
      </c>
    </row>
    <row r="425" spans="1:75">
      <c r="A425" t="s">
        <v>2132</v>
      </c>
      <c r="B425" t="s">
        <v>2133</v>
      </c>
      <c r="C425" t="s">
        <v>409</v>
      </c>
      <c r="D425" s="1">
        <v>30817</v>
      </c>
      <c r="E425" t="s">
        <v>2134</v>
      </c>
      <c r="G425" s="1"/>
      <c r="H425" s="1"/>
      <c r="K425">
        <v>0</v>
      </c>
      <c r="AB425" t="s">
        <v>22</v>
      </c>
      <c r="AC425" t="s">
        <v>32</v>
      </c>
      <c r="AD425" t="s">
        <v>58</v>
      </c>
      <c r="AE425" t="s">
        <v>58</v>
      </c>
      <c r="AF425" t="s">
        <v>25</v>
      </c>
      <c r="AH425" t="s">
        <v>2135</v>
      </c>
      <c r="AI425" t="s">
        <v>217</v>
      </c>
      <c r="AJ425" t="s">
        <v>2136</v>
      </c>
      <c r="AK425" t="s">
        <v>145</v>
      </c>
      <c r="AO425" t="s">
        <v>26</v>
      </c>
      <c r="AP425" t="s">
        <v>28</v>
      </c>
      <c r="AS425" t="s">
        <v>28</v>
      </c>
      <c r="AT425" t="s">
        <v>1833</v>
      </c>
      <c r="BO425" t="s">
        <v>43</v>
      </c>
      <c r="BP425">
        <v>0</v>
      </c>
      <c r="BQ425">
        <v>0</v>
      </c>
      <c r="BR425">
        <v>0</v>
      </c>
      <c r="BS425">
        <v>0</v>
      </c>
      <c r="BT425" s="1"/>
      <c r="BV425" t="s">
        <v>344</v>
      </c>
      <c r="BW425" t="s">
        <v>165</v>
      </c>
    </row>
    <row r="426" spans="1:75">
      <c r="A426" t="s">
        <v>2137</v>
      </c>
      <c r="B426" t="s">
        <v>2138</v>
      </c>
      <c r="C426" t="s">
        <v>409</v>
      </c>
      <c r="D426" s="1"/>
      <c r="E426" t="s">
        <v>2139</v>
      </c>
      <c r="G426" s="1"/>
      <c r="H426" s="1"/>
      <c r="K426">
        <v>0</v>
      </c>
      <c r="AB426" t="s">
        <v>22</v>
      </c>
      <c r="AC426" t="s">
        <v>32</v>
      </c>
      <c r="AD426" t="s">
        <v>58</v>
      </c>
      <c r="AE426" t="s">
        <v>58</v>
      </c>
      <c r="AF426" t="s">
        <v>48</v>
      </c>
      <c r="AH426" t="s">
        <v>2140</v>
      </c>
      <c r="AI426" t="s">
        <v>423</v>
      </c>
      <c r="AJ426" t="s">
        <v>2141</v>
      </c>
      <c r="AK426" t="s">
        <v>4</v>
      </c>
      <c r="AO426" t="s">
        <v>26</v>
      </c>
      <c r="AP426" t="s">
        <v>28</v>
      </c>
      <c r="AS426" t="s">
        <v>28</v>
      </c>
      <c r="AT426" t="s">
        <v>1833</v>
      </c>
      <c r="BO426" t="s">
        <v>43</v>
      </c>
      <c r="BP426">
        <v>0</v>
      </c>
      <c r="BQ426">
        <v>0</v>
      </c>
      <c r="BR426">
        <v>0</v>
      </c>
      <c r="BS426">
        <v>0</v>
      </c>
      <c r="BT426" s="1"/>
      <c r="BV426" t="s">
        <v>102</v>
      </c>
      <c r="BW426" t="s">
        <v>102</v>
      </c>
    </row>
    <row r="427" spans="1:75">
      <c r="A427" t="s">
        <v>2142</v>
      </c>
      <c r="B427" t="s">
        <v>85</v>
      </c>
      <c r="C427" t="s">
        <v>1551</v>
      </c>
      <c r="D427" s="1"/>
      <c r="E427" t="s">
        <v>2143</v>
      </c>
      <c r="G427" s="1"/>
      <c r="H427" s="1"/>
      <c r="K427">
        <v>0</v>
      </c>
      <c r="AB427" t="s">
        <v>22</v>
      </c>
      <c r="AC427" t="s">
        <v>32</v>
      </c>
      <c r="AD427" t="s">
        <v>58</v>
      </c>
      <c r="AE427" t="s">
        <v>58</v>
      </c>
      <c r="AF427" t="s">
        <v>48</v>
      </c>
      <c r="AH427" t="s">
        <v>2144</v>
      </c>
      <c r="AI427" t="s">
        <v>145</v>
      </c>
      <c r="AJ427" t="s">
        <v>2145</v>
      </c>
      <c r="AK427" t="s">
        <v>145</v>
      </c>
      <c r="AO427" t="s">
        <v>26</v>
      </c>
      <c r="AP427" t="s">
        <v>28</v>
      </c>
      <c r="AS427" t="s">
        <v>28</v>
      </c>
      <c r="AT427" t="s">
        <v>1833</v>
      </c>
      <c r="BO427" t="s">
        <v>43</v>
      </c>
      <c r="BP427">
        <v>0</v>
      </c>
      <c r="BQ427">
        <v>0</v>
      </c>
      <c r="BR427">
        <v>0</v>
      </c>
      <c r="BS427">
        <v>0</v>
      </c>
      <c r="BT427" s="1"/>
      <c r="BV427" t="s">
        <v>234</v>
      </c>
      <c r="BW427" t="s">
        <v>234</v>
      </c>
    </row>
    <row r="428" spans="1:75">
      <c r="A428" t="s">
        <v>2146</v>
      </c>
      <c r="B428" t="s">
        <v>89</v>
      </c>
      <c r="C428" t="s">
        <v>2147</v>
      </c>
      <c r="D428" s="1"/>
      <c r="E428" t="s">
        <v>2148</v>
      </c>
      <c r="G428" s="1"/>
      <c r="H428" s="1"/>
      <c r="K428">
        <v>0</v>
      </c>
      <c r="AB428" t="s">
        <v>22</v>
      </c>
      <c r="AC428" t="s">
        <v>32</v>
      </c>
      <c r="AD428" t="s">
        <v>58</v>
      </c>
      <c r="AE428" t="s">
        <v>58</v>
      </c>
      <c r="AF428" t="s">
        <v>48</v>
      </c>
      <c r="AH428" t="s">
        <v>1064</v>
      </c>
      <c r="AI428" t="s">
        <v>99</v>
      </c>
      <c r="AJ428" t="s">
        <v>2149</v>
      </c>
      <c r="AK428" t="s">
        <v>4</v>
      </c>
      <c r="AO428" t="s">
        <v>26</v>
      </c>
      <c r="AP428" t="s">
        <v>28</v>
      </c>
      <c r="AS428" t="s">
        <v>28</v>
      </c>
      <c r="AT428" t="s">
        <v>1833</v>
      </c>
      <c r="BO428" t="s">
        <v>43</v>
      </c>
      <c r="BP428">
        <v>0</v>
      </c>
      <c r="BQ428">
        <v>0</v>
      </c>
      <c r="BR428">
        <v>0</v>
      </c>
      <c r="BS428">
        <v>0</v>
      </c>
      <c r="BT428" s="1"/>
      <c r="BV428" t="s">
        <v>148</v>
      </c>
      <c r="BW428" t="s">
        <v>102</v>
      </c>
    </row>
    <row r="429" spans="1:75">
      <c r="A429" t="s">
        <v>2150</v>
      </c>
      <c r="B429" t="s">
        <v>2151</v>
      </c>
      <c r="C429" t="s">
        <v>1551</v>
      </c>
      <c r="D429" s="1"/>
      <c r="E429" t="s">
        <v>2152</v>
      </c>
      <c r="G429" s="1"/>
      <c r="H429" s="1"/>
      <c r="K429">
        <v>0</v>
      </c>
      <c r="AB429" t="s">
        <v>22</v>
      </c>
      <c r="AC429" t="s">
        <v>32</v>
      </c>
      <c r="AD429" t="s">
        <v>58</v>
      </c>
      <c r="AE429" t="s">
        <v>58</v>
      </c>
      <c r="AF429" t="s">
        <v>48</v>
      </c>
      <c r="AH429" t="s">
        <v>375</v>
      </c>
      <c r="AI429" t="s">
        <v>131</v>
      </c>
      <c r="AJ429" t="s">
        <v>2153</v>
      </c>
      <c r="AK429" t="s">
        <v>4</v>
      </c>
      <c r="AO429" t="s">
        <v>26</v>
      </c>
      <c r="AP429" t="s">
        <v>28</v>
      </c>
      <c r="AS429" t="s">
        <v>28</v>
      </c>
      <c r="AT429" t="s">
        <v>1833</v>
      </c>
      <c r="BO429" t="s">
        <v>43</v>
      </c>
      <c r="BP429">
        <v>0</v>
      </c>
      <c r="BQ429">
        <v>0</v>
      </c>
      <c r="BR429">
        <v>0</v>
      </c>
      <c r="BS429">
        <v>0</v>
      </c>
      <c r="BT429" s="1"/>
      <c r="BV429" t="s">
        <v>458</v>
      </c>
      <c r="BW429" t="s">
        <v>102</v>
      </c>
    </row>
    <row r="430" spans="1:75">
      <c r="A430" t="s">
        <v>2154</v>
      </c>
      <c r="B430" t="s">
        <v>2155</v>
      </c>
      <c r="C430" t="s">
        <v>2156</v>
      </c>
      <c r="D430" s="1">
        <v>31528</v>
      </c>
      <c r="E430" t="s">
        <v>2157</v>
      </c>
      <c r="G430" s="1"/>
      <c r="H430" s="1"/>
      <c r="K430">
        <v>0</v>
      </c>
      <c r="AB430" t="s">
        <v>22</v>
      </c>
      <c r="AC430" t="s">
        <v>32</v>
      </c>
      <c r="AD430" t="s">
        <v>58</v>
      </c>
      <c r="AE430" t="s">
        <v>58</v>
      </c>
      <c r="AF430" t="s">
        <v>25</v>
      </c>
      <c r="AH430" t="s">
        <v>521</v>
      </c>
      <c r="AI430" t="s">
        <v>217</v>
      </c>
      <c r="AJ430" t="s">
        <v>2158</v>
      </c>
      <c r="AK430" t="s">
        <v>4</v>
      </c>
      <c r="AO430" t="s">
        <v>26</v>
      </c>
      <c r="AP430" t="s">
        <v>28</v>
      </c>
      <c r="AS430" t="s">
        <v>28</v>
      </c>
      <c r="AT430" t="s">
        <v>1833</v>
      </c>
      <c r="BO430" t="s">
        <v>43</v>
      </c>
      <c r="BP430">
        <v>0</v>
      </c>
      <c r="BQ430">
        <v>0</v>
      </c>
      <c r="BR430">
        <v>0</v>
      </c>
      <c r="BS430">
        <v>0</v>
      </c>
      <c r="BT430" s="1"/>
      <c r="BV430" t="s">
        <v>458</v>
      </c>
      <c r="BW430" t="s">
        <v>102</v>
      </c>
    </row>
    <row r="431" spans="1:75">
      <c r="A431" t="s">
        <v>2159</v>
      </c>
      <c r="B431" t="s">
        <v>2160</v>
      </c>
      <c r="C431" t="s">
        <v>1551</v>
      </c>
      <c r="D431" s="1">
        <v>31183</v>
      </c>
      <c r="E431" t="s">
        <v>1613</v>
      </c>
      <c r="G431" s="1"/>
      <c r="H431" s="1"/>
      <c r="K431">
        <v>0</v>
      </c>
      <c r="AB431" t="s">
        <v>22</v>
      </c>
      <c r="AC431" t="s">
        <v>32</v>
      </c>
      <c r="AD431" t="s">
        <v>58</v>
      </c>
      <c r="AE431" t="s">
        <v>58</v>
      </c>
      <c r="AF431" t="s">
        <v>48</v>
      </c>
      <c r="AH431" t="s">
        <v>2161</v>
      </c>
      <c r="AI431" t="s">
        <v>131</v>
      </c>
      <c r="AJ431" t="s">
        <v>2162</v>
      </c>
      <c r="AK431" t="s">
        <v>4</v>
      </c>
      <c r="AO431" t="s">
        <v>26</v>
      </c>
      <c r="AP431" t="s">
        <v>28</v>
      </c>
      <c r="AS431" t="s">
        <v>28</v>
      </c>
      <c r="AT431" t="s">
        <v>1833</v>
      </c>
      <c r="BO431" t="s">
        <v>43</v>
      </c>
      <c r="BP431">
        <v>0</v>
      </c>
      <c r="BQ431">
        <v>0</v>
      </c>
      <c r="BR431">
        <v>0</v>
      </c>
      <c r="BS431">
        <v>0</v>
      </c>
      <c r="BT431" s="1"/>
      <c r="BV431" t="s">
        <v>344</v>
      </c>
      <c r="BW431" t="s">
        <v>234</v>
      </c>
    </row>
    <row r="432" spans="1:75">
      <c r="A432" t="s">
        <v>2163</v>
      </c>
      <c r="B432" t="s">
        <v>834</v>
      </c>
      <c r="C432" t="s">
        <v>409</v>
      </c>
      <c r="D432" s="1"/>
      <c r="E432" t="s">
        <v>409</v>
      </c>
      <c r="G432" s="1"/>
      <c r="H432" s="1"/>
      <c r="K432">
        <v>0</v>
      </c>
      <c r="AB432" t="s">
        <v>22</v>
      </c>
      <c r="AC432" t="s">
        <v>32</v>
      </c>
      <c r="AD432" t="s">
        <v>58</v>
      </c>
      <c r="AE432" t="s">
        <v>58</v>
      </c>
      <c r="AF432" t="s">
        <v>48</v>
      </c>
      <c r="AH432" t="s">
        <v>2164</v>
      </c>
      <c r="AI432" t="s">
        <v>654</v>
      </c>
      <c r="AJ432" t="s">
        <v>2165</v>
      </c>
      <c r="AK432" t="s">
        <v>456</v>
      </c>
      <c r="AO432" t="s">
        <v>26</v>
      </c>
      <c r="AP432" t="s">
        <v>28</v>
      </c>
      <c r="AS432" t="s">
        <v>28</v>
      </c>
      <c r="AT432" t="s">
        <v>1833</v>
      </c>
      <c r="BO432" t="s">
        <v>43</v>
      </c>
      <c r="BP432">
        <v>0</v>
      </c>
      <c r="BQ432">
        <v>0</v>
      </c>
      <c r="BR432">
        <v>0</v>
      </c>
      <c r="BS432">
        <v>0</v>
      </c>
      <c r="BT432" s="1"/>
      <c r="BV432" t="s">
        <v>123</v>
      </c>
      <c r="BW432" t="s">
        <v>123</v>
      </c>
    </row>
    <row r="433" spans="1:75">
      <c r="A433" t="s">
        <v>2166</v>
      </c>
      <c r="B433" t="s">
        <v>2167</v>
      </c>
      <c r="C433" t="s">
        <v>2147</v>
      </c>
      <c r="D433" s="1"/>
      <c r="E433" t="s">
        <v>2168</v>
      </c>
      <c r="G433" s="1"/>
      <c r="H433" s="1"/>
      <c r="K433">
        <v>0</v>
      </c>
      <c r="AB433" t="s">
        <v>22</v>
      </c>
      <c r="AC433" t="s">
        <v>32</v>
      </c>
      <c r="AD433" t="s">
        <v>58</v>
      </c>
      <c r="AE433" t="s">
        <v>58</v>
      </c>
      <c r="AF433" t="s">
        <v>48</v>
      </c>
      <c r="AH433" t="s">
        <v>2169</v>
      </c>
      <c r="AI433" t="s">
        <v>145</v>
      </c>
      <c r="AJ433" t="s">
        <v>2170</v>
      </c>
      <c r="AK433" t="s">
        <v>4</v>
      </c>
      <c r="AO433" t="s">
        <v>26</v>
      </c>
      <c r="AP433" t="s">
        <v>28</v>
      </c>
      <c r="AS433" t="s">
        <v>28</v>
      </c>
      <c r="AT433" t="s">
        <v>1833</v>
      </c>
      <c r="BO433" t="s">
        <v>43</v>
      </c>
      <c r="BP433">
        <v>0</v>
      </c>
      <c r="BQ433">
        <v>0</v>
      </c>
      <c r="BR433">
        <v>0</v>
      </c>
      <c r="BS433">
        <v>0</v>
      </c>
      <c r="BT433" s="1"/>
      <c r="BV433" t="s">
        <v>118</v>
      </c>
      <c r="BW433" t="s">
        <v>118</v>
      </c>
    </row>
    <row r="434" spans="1:75">
      <c r="A434" t="s">
        <v>2171</v>
      </c>
      <c r="B434" t="s">
        <v>2172</v>
      </c>
      <c r="C434" t="s">
        <v>2147</v>
      </c>
      <c r="D434" s="1"/>
      <c r="E434" t="s">
        <v>2168</v>
      </c>
      <c r="G434" s="1"/>
      <c r="H434" s="1"/>
      <c r="K434">
        <v>0</v>
      </c>
      <c r="AB434" t="s">
        <v>22</v>
      </c>
      <c r="AC434" t="s">
        <v>32</v>
      </c>
      <c r="AD434" t="s">
        <v>58</v>
      </c>
      <c r="AE434" t="s">
        <v>58</v>
      </c>
      <c r="AF434" t="s">
        <v>48</v>
      </c>
      <c r="AH434" t="s">
        <v>2173</v>
      </c>
      <c r="AI434" t="s">
        <v>145</v>
      </c>
      <c r="AJ434" t="s">
        <v>2174</v>
      </c>
      <c r="AK434" t="s">
        <v>4</v>
      </c>
      <c r="AO434" t="s">
        <v>26</v>
      </c>
      <c r="AP434" t="s">
        <v>28</v>
      </c>
      <c r="AS434" t="s">
        <v>28</v>
      </c>
      <c r="AT434" t="s">
        <v>1833</v>
      </c>
      <c r="BO434" t="s">
        <v>43</v>
      </c>
      <c r="BP434">
        <v>0</v>
      </c>
      <c r="BQ434">
        <v>0</v>
      </c>
      <c r="BR434">
        <v>0</v>
      </c>
      <c r="BS434">
        <v>0</v>
      </c>
      <c r="BT434" s="1"/>
      <c r="BV434" t="s">
        <v>157</v>
      </c>
      <c r="BW434" t="s">
        <v>157</v>
      </c>
    </row>
    <row r="435" spans="1:75">
      <c r="A435" t="s">
        <v>2175</v>
      </c>
      <c r="B435" t="s">
        <v>2176</v>
      </c>
      <c r="C435" t="s">
        <v>1551</v>
      </c>
      <c r="D435" s="1"/>
      <c r="E435" t="s">
        <v>2177</v>
      </c>
      <c r="G435" s="1"/>
      <c r="H435" s="1"/>
      <c r="K435">
        <v>0</v>
      </c>
      <c r="AB435" t="s">
        <v>22</v>
      </c>
      <c r="AC435" t="s">
        <v>32</v>
      </c>
      <c r="AD435" t="s">
        <v>58</v>
      </c>
      <c r="AE435" t="s">
        <v>58</v>
      </c>
      <c r="AF435" t="s">
        <v>25</v>
      </c>
      <c r="AH435" t="s">
        <v>1290</v>
      </c>
      <c r="AI435" t="s">
        <v>145</v>
      </c>
      <c r="AJ435" t="s">
        <v>1622</v>
      </c>
      <c r="AK435" t="s">
        <v>4</v>
      </c>
      <c r="AO435" t="s">
        <v>26</v>
      </c>
      <c r="AP435" t="s">
        <v>28</v>
      </c>
      <c r="AS435" t="s">
        <v>28</v>
      </c>
      <c r="AT435" t="s">
        <v>1833</v>
      </c>
      <c r="BO435" t="s">
        <v>43</v>
      </c>
      <c r="BP435">
        <v>0</v>
      </c>
      <c r="BQ435">
        <v>0</v>
      </c>
      <c r="BR435">
        <v>0</v>
      </c>
      <c r="BS435">
        <v>0</v>
      </c>
      <c r="BT435" s="1"/>
      <c r="BV435" t="s">
        <v>148</v>
      </c>
      <c r="BW435" t="s">
        <v>118</v>
      </c>
    </row>
    <row r="436" spans="1:75">
      <c r="A436" t="s">
        <v>2178</v>
      </c>
      <c r="B436" t="s">
        <v>2179</v>
      </c>
      <c r="C436" t="s">
        <v>1551</v>
      </c>
      <c r="D436" s="1">
        <v>27476</v>
      </c>
      <c r="E436" t="s">
        <v>2180</v>
      </c>
      <c r="G436" s="1"/>
      <c r="H436" s="1"/>
      <c r="K436">
        <v>0</v>
      </c>
      <c r="AB436" t="s">
        <v>22</v>
      </c>
      <c r="AC436" t="s">
        <v>32</v>
      </c>
      <c r="AD436" t="s">
        <v>58</v>
      </c>
      <c r="AE436" t="s">
        <v>58</v>
      </c>
      <c r="AF436" t="s">
        <v>48</v>
      </c>
      <c r="AH436" t="s">
        <v>2181</v>
      </c>
      <c r="AI436" t="s">
        <v>123</v>
      </c>
      <c r="AJ436" t="s">
        <v>2182</v>
      </c>
      <c r="AK436" t="s">
        <v>123</v>
      </c>
      <c r="AO436" t="s">
        <v>26</v>
      </c>
      <c r="AP436" t="s">
        <v>28</v>
      </c>
      <c r="AS436" t="s">
        <v>28</v>
      </c>
      <c r="AT436" t="s">
        <v>1833</v>
      </c>
      <c r="BO436" t="s">
        <v>43</v>
      </c>
      <c r="BP436">
        <v>0</v>
      </c>
      <c r="BQ436">
        <v>0</v>
      </c>
      <c r="BR436">
        <v>0</v>
      </c>
      <c r="BS436">
        <v>0</v>
      </c>
      <c r="BT436" s="1"/>
      <c r="BV436" t="s">
        <v>157</v>
      </c>
      <c r="BW436" t="s">
        <v>157</v>
      </c>
    </row>
    <row r="437" spans="1:75">
      <c r="A437" t="s">
        <v>2183</v>
      </c>
      <c r="B437" t="s">
        <v>2184</v>
      </c>
      <c r="C437" t="s">
        <v>2094</v>
      </c>
      <c r="D437" s="1"/>
      <c r="E437" t="s">
        <v>2106</v>
      </c>
      <c r="G437" s="1"/>
      <c r="H437" s="1"/>
      <c r="K437">
        <v>0</v>
      </c>
      <c r="AB437" t="s">
        <v>22</v>
      </c>
      <c r="AC437" t="s">
        <v>32</v>
      </c>
      <c r="AD437" t="s">
        <v>58</v>
      </c>
      <c r="AE437" t="s">
        <v>58</v>
      </c>
      <c r="AF437" t="s">
        <v>25</v>
      </c>
      <c r="AH437" t="s">
        <v>2185</v>
      </c>
      <c r="AI437" t="s">
        <v>99</v>
      </c>
      <c r="AJ437" t="s">
        <v>2186</v>
      </c>
      <c r="AK437" t="s">
        <v>4</v>
      </c>
      <c r="AO437" t="s">
        <v>26</v>
      </c>
      <c r="AP437" t="s">
        <v>28</v>
      </c>
      <c r="AS437" t="s">
        <v>28</v>
      </c>
      <c r="AT437" t="s">
        <v>1833</v>
      </c>
      <c r="BO437" t="s">
        <v>43</v>
      </c>
      <c r="BP437">
        <v>0</v>
      </c>
      <c r="BQ437">
        <v>0</v>
      </c>
      <c r="BR437">
        <v>0</v>
      </c>
      <c r="BS437">
        <v>0</v>
      </c>
      <c r="BT437" s="1"/>
      <c r="BV437" t="s">
        <v>148</v>
      </c>
      <c r="BW437" t="s">
        <v>102</v>
      </c>
    </row>
    <row r="438" spans="1:75">
      <c r="A438" t="s">
        <v>2187</v>
      </c>
      <c r="B438" t="s">
        <v>2188</v>
      </c>
      <c r="C438" t="s">
        <v>409</v>
      </c>
      <c r="D438" s="1">
        <v>25022</v>
      </c>
      <c r="E438" t="s">
        <v>409</v>
      </c>
      <c r="G438" s="1"/>
      <c r="H438" s="1"/>
      <c r="K438">
        <v>0</v>
      </c>
      <c r="AB438" t="s">
        <v>22</v>
      </c>
      <c r="AC438" t="s">
        <v>32</v>
      </c>
      <c r="AD438" t="s">
        <v>58</v>
      </c>
      <c r="AE438" t="s">
        <v>58</v>
      </c>
      <c r="AF438" t="s">
        <v>25</v>
      </c>
      <c r="AH438" t="s">
        <v>2189</v>
      </c>
      <c r="AI438" t="s">
        <v>123</v>
      </c>
      <c r="AJ438" t="s">
        <v>2190</v>
      </c>
      <c r="AK438" t="s">
        <v>123</v>
      </c>
      <c r="AO438" t="s">
        <v>26</v>
      </c>
      <c r="AP438" t="s">
        <v>28</v>
      </c>
      <c r="AS438" t="s">
        <v>28</v>
      </c>
      <c r="AT438" t="s">
        <v>1833</v>
      </c>
      <c r="BO438" t="s">
        <v>43</v>
      </c>
      <c r="BP438">
        <v>0</v>
      </c>
      <c r="BQ438">
        <v>0</v>
      </c>
      <c r="BR438">
        <v>0</v>
      </c>
      <c r="BS438">
        <v>0</v>
      </c>
      <c r="BT438" s="1"/>
      <c r="BV438" t="s">
        <v>123</v>
      </c>
      <c r="BW438" t="s">
        <v>123</v>
      </c>
    </row>
    <row r="439" spans="1:75">
      <c r="A439" t="s">
        <v>2191</v>
      </c>
      <c r="B439" t="s">
        <v>2192</v>
      </c>
      <c r="C439" t="s">
        <v>409</v>
      </c>
      <c r="D439" s="1"/>
      <c r="E439" t="s">
        <v>409</v>
      </c>
      <c r="G439" s="1"/>
      <c r="H439" s="1"/>
      <c r="K439">
        <v>0</v>
      </c>
      <c r="AB439" t="s">
        <v>22</v>
      </c>
      <c r="AC439" t="s">
        <v>32</v>
      </c>
      <c r="AD439" t="s">
        <v>58</v>
      </c>
      <c r="AE439" t="s">
        <v>58</v>
      </c>
      <c r="AF439" t="s">
        <v>48</v>
      </c>
      <c r="AH439" t="s">
        <v>697</v>
      </c>
      <c r="AI439" t="s">
        <v>145</v>
      </c>
      <c r="AJ439" t="s">
        <v>2193</v>
      </c>
      <c r="AK439" t="s">
        <v>4</v>
      </c>
      <c r="AO439" t="s">
        <v>26</v>
      </c>
      <c r="AP439" t="s">
        <v>28</v>
      </c>
      <c r="AS439" t="s">
        <v>28</v>
      </c>
      <c r="AT439" t="s">
        <v>1833</v>
      </c>
      <c r="BO439" t="s">
        <v>43</v>
      </c>
      <c r="BP439">
        <v>0</v>
      </c>
      <c r="BQ439">
        <v>0</v>
      </c>
      <c r="BR439">
        <v>0</v>
      </c>
      <c r="BS439">
        <v>0</v>
      </c>
      <c r="BT439" s="1"/>
      <c r="BV439" t="s">
        <v>102</v>
      </c>
      <c r="BW439" t="s">
        <v>102</v>
      </c>
    </row>
    <row r="440" spans="1:75">
      <c r="A440" t="s">
        <v>2194</v>
      </c>
      <c r="B440" t="s">
        <v>2195</v>
      </c>
      <c r="C440" t="s">
        <v>2147</v>
      </c>
      <c r="D440" s="1"/>
      <c r="E440" t="s">
        <v>409</v>
      </c>
      <c r="G440" s="1"/>
      <c r="H440" s="1"/>
      <c r="K440">
        <v>0</v>
      </c>
      <c r="AB440" t="s">
        <v>22</v>
      </c>
      <c r="AC440" t="s">
        <v>32</v>
      </c>
      <c r="AD440" t="s">
        <v>58</v>
      </c>
      <c r="AE440" t="s">
        <v>58</v>
      </c>
      <c r="AF440" t="s">
        <v>25</v>
      </c>
      <c r="AH440" t="s">
        <v>358</v>
      </c>
      <c r="AI440" t="s">
        <v>99</v>
      </c>
      <c r="AJ440" t="s">
        <v>2196</v>
      </c>
      <c r="AK440" t="s">
        <v>4</v>
      </c>
      <c r="AO440" t="s">
        <v>26</v>
      </c>
      <c r="AP440" t="s">
        <v>28</v>
      </c>
      <c r="AS440" t="s">
        <v>28</v>
      </c>
      <c r="AT440" t="s">
        <v>1833</v>
      </c>
      <c r="BO440" t="s">
        <v>43</v>
      </c>
      <c r="BP440">
        <v>0</v>
      </c>
      <c r="BQ440">
        <v>0</v>
      </c>
      <c r="BR440">
        <v>0</v>
      </c>
      <c r="BS440">
        <v>0</v>
      </c>
      <c r="BT440" s="1"/>
      <c r="BV440" t="s">
        <v>102</v>
      </c>
      <c r="BW440" t="s">
        <v>102</v>
      </c>
    </row>
    <row r="441" spans="1:75">
      <c r="A441" t="s">
        <v>2197</v>
      </c>
      <c r="B441" t="s">
        <v>2198</v>
      </c>
      <c r="C441" t="s">
        <v>2147</v>
      </c>
      <c r="D441" s="1">
        <v>31526</v>
      </c>
      <c r="E441" t="s">
        <v>2199</v>
      </c>
      <c r="G441" s="1"/>
      <c r="H441" s="1"/>
      <c r="K441">
        <v>0</v>
      </c>
      <c r="AB441" t="s">
        <v>22</v>
      </c>
      <c r="AC441" t="s">
        <v>32</v>
      </c>
      <c r="AD441" t="s">
        <v>58</v>
      </c>
      <c r="AE441" t="s">
        <v>58</v>
      </c>
      <c r="AF441" t="s">
        <v>48</v>
      </c>
      <c r="AH441" t="s">
        <v>2200</v>
      </c>
      <c r="AI441" t="s">
        <v>654</v>
      </c>
      <c r="AJ441" t="s">
        <v>2201</v>
      </c>
      <c r="AK441" t="s">
        <v>456</v>
      </c>
      <c r="AO441" t="s">
        <v>26</v>
      </c>
      <c r="AP441" t="s">
        <v>28</v>
      </c>
      <c r="AS441" t="s">
        <v>28</v>
      </c>
      <c r="AT441" t="s">
        <v>1833</v>
      </c>
      <c r="BO441" t="s">
        <v>43</v>
      </c>
      <c r="BP441">
        <v>0</v>
      </c>
      <c r="BQ441">
        <v>0</v>
      </c>
      <c r="BR441">
        <v>0</v>
      </c>
      <c r="BS441">
        <v>0</v>
      </c>
      <c r="BT441" s="1"/>
      <c r="BV441" t="s">
        <v>664</v>
      </c>
      <c r="BW441" t="s">
        <v>102</v>
      </c>
    </row>
    <row r="442" spans="1:75">
      <c r="A442" t="s">
        <v>2202</v>
      </c>
      <c r="B442" t="s">
        <v>2203</v>
      </c>
      <c r="C442" t="s">
        <v>1551</v>
      </c>
      <c r="D442" s="1"/>
      <c r="E442" t="s">
        <v>2199</v>
      </c>
      <c r="G442" s="1"/>
      <c r="H442" s="1"/>
      <c r="K442">
        <v>0</v>
      </c>
      <c r="AB442" t="s">
        <v>22</v>
      </c>
      <c r="AC442" t="s">
        <v>32</v>
      </c>
      <c r="AD442" t="s">
        <v>58</v>
      </c>
      <c r="AE442" t="s">
        <v>58</v>
      </c>
      <c r="AF442" t="s">
        <v>25</v>
      </c>
      <c r="AH442" t="s">
        <v>705</v>
      </c>
      <c r="AI442" t="s">
        <v>145</v>
      </c>
      <c r="AJ442" t="s">
        <v>2204</v>
      </c>
      <c r="AK442" t="s">
        <v>4</v>
      </c>
      <c r="AO442" t="s">
        <v>26</v>
      </c>
      <c r="AP442" t="s">
        <v>28</v>
      </c>
      <c r="AS442" t="s">
        <v>28</v>
      </c>
      <c r="AT442" t="s">
        <v>1833</v>
      </c>
      <c r="BO442" t="s">
        <v>43</v>
      </c>
      <c r="BP442">
        <v>0</v>
      </c>
      <c r="BQ442">
        <v>0</v>
      </c>
      <c r="BR442">
        <v>0</v>
      </c>
      <c r="BS442">
        <v>0</v>
      </c>
      <c r="BT442" s="1"/>
      <c r="BV442" t="s">
        <v>102</v>
      </c>
      <c r="BW442" t="s">
        <v>102</v>
      </c>
    </row>
    <row r="443" spans="1:75">
      <c r="A443" t="s">
        <v>2205</v>
      </c>
      <c r="B443" t="s">
        <v>2206</v>
      </c>
      <c r="C443" t="s">
        <v>409</v>
      </c>
      <c r="D443" s="1"/>
      <c r="E443" t="s">
        <v>2099</v>
      </c>
      <c r="G443" s="1"/>
      <c r="H443" s="1"/>
      <c r="K443">
        <v>0</v>
      </c>
      <c r="AB443" t="s">
        <v>22</v>
      </c>
      <c r="AC443" t="s">
        <v>32</v>
      </c>
      <c r="AD443" t="s">
        <v>58</v>
      </c>
      <c r="AE443" t="s">
        <v>58</v>
      </c>
      <c r="AF443" t="s">
        <v>48</v>
      </c>
      <c r="AH443" t="s">
        <v>2207</v>
      </c>
      <c r="AI443" t="s">
        <v>123</v>
      </c>
      <c r="AJ443" t="s">
        <v>2208</v>
      </c>
      <c r="AK443" t="s">
        <v>123</v>
      </c>
      <c r="AO443" t="s">
        <v>26</v>
      </c>
      <c r="AP443" t="s">
        <v>28</v>
      </c>
      <c r="AS443" t="s">
        <v>28</v>
      </c>
      <c r="AT443" t="s">
        <v>1833</v>
      </c>
      <c r="BO443" t="s">
        <v>43</v>
      </c>
      <c r="BP443">
        <v>0</v>
      </c>
      <c r="BQ443">
        <v>0</v>
      </c>
      <c r="BR443">
        <v>0</v>
      </c>
      <c r="BS443">
        <v>0</v>
      </c>
      <c r="BT443" s="1"/>
      <c r="BV443" t="s">
        <v>123</v>
      </c>
      <c r="BW443" t="s">
        <v>123</v>
      </c>
    </row>
    <row r="444" spans="1:75">
      <c r="A444" t="s">
        <v>2209</v>
      </c>
      <c r="B444" t="s">
        <v>2210</v>
      </c>
      <c r="C444" t="s">
        <v>642</v>
      </c>
      <c r="D444" s="1">
        <v>31606</v>
      </c>
      <c r="E444" t="s">
        <v>876</v>
      </c>
      <c r="G444" s="1"/>
      <c r="H444" s="1"/>
      <c r="K444">
        <v>0</v>
      </c>
      <c r="AB444" t="s">
        <v>22</v>
      </c>
      <c r="AC444" t="s">
        <v>32</v>
      </c>
      <c r="AD444" t="s">
        <v>58</v>
      </c>
      <c r="AE444" t="s">
        <v>58</v>
      </c>
      <c r="AF444" t="s">
        <v>48</v>
      </c>
      <c r="AH444" t="s">
        <v>2211</v>
      </c>
      <c r="AI444" t="s">
        <v>123</v>
      </c>
      <c r="AJ444" t="s">
        <v>2212</v>
      </c>
      <c r="AK444" t="s">
        <v>123</v>
      </c>
      <c r="AO444" t="s">
        <v>26</v>
      </c>
      <c r="AP444" t="s">
        <v>28</v>
      </c>
      <c r="AS444" t="s">
        <v>28</v>
      </c>
      <c r="AT444" t="s">
        <v>1833</v>
      </c>
      <c r="BO444" t="s">
        <v>43</v>
      </c>
      <c r="BP444">
        <v>0</v>
      </c>
      <c r="BQ444">
        <v>0</v>
      </c>
      <c r="BR444">
        <v>0</v>
      </c>
      <c r="BS444">
        <v>0</v>
      </c>
      <c r="BT444" s="1"/>
      <c r="BV444" t="s">
        <v>123</v>
      </c>
      <c r="BW444" t="s">
        <v>123</v>
      </c>
    </row>
    <row r="445" spans="1:75">
      <c r="A445" t="s">
        <v>2213</v>
      </c>
      <c r="B445" t="s">
        <v>2214</v>
      </c>
      <c r="C445" t="s">
        <v>409</v>
      </c>
      <c r="D445" s="1"/>
      <c r="E445" t="s">
        <v>2139</v>
      </c>
      <c r="G445" s="1"/>
      <c r="H445" s="1"/>
      <c r="K445">
        <v>0</v>
      </c>
      <c r="AB445" t="s">
        <v>22</v>
      </c>
      <c r="AC445" t="s">
        <v>32</v>
      </c>
      <c r="AD445" t="s">
        <v>58</v>
      </c>
      <c r="AE445" t="s">
        <v>58</v>
      </c>
      <c r="AF445" t="s">
        <v>48</v>
      </c>
      <c r="AH445" t="s">
        <v>2215</v>
      </c>
      <c r="AI445" t="s">
        <v>217</v>
      </c>
      <c r="AJ445" t="s">
        <v>2216</v>
      </c>
      <c r="AK445" t="s">
        <v>4</v>
      </c>
      <c r="AO445" t="s">
        <v>26</v>
      </c>
      <c r="AP445" t="s">
        <v>28</v>
      </c>
      <c r="AS445" t="s">
        <v>28</v>
      </c>
      <c r="AT445" t="s">
        <v>1833</v>
      </c>
      <c r="BO445" t="s">
        <v>43</v>
      </c>
      <c r="BP445">
        <v>0</v>
      </c>
      <c r="BQ445">
        <v>0</v>
      </c>
      <c r="BR445">
        <v>0</v>
      </c>
      <c r="BS445">
        <v>0</v>
      </c>
      <c r="BT445" s="1"/>
      <c r="BV445" t="s">
        <v>458</v>
      </c>
      <c r="BW445" t="s">
        <v>102</v>
      </c>
    </row>
    <row r="446" spans="1:75">
      <c r="A446" t="s">
        <v>2217</v>
      </c>
      <c r="B446" t="s">
        <v>2138</v>
      </c>
      <c r="C446" t="s">
        <v>1551</v>
      </c>
      <c r="D446" s="1"/>
      <c r="E446" t="s">
        <v>2143</v>
      </c>
      <c r="G446" s="1"/>
      <c r="H446" s="1"/>
      <c r="K446">
        <v>0</v>
      </c>
      <c r="AB446" t="s">
        <v>22</v>
      </c>
      <c r="AC446" t="s">
        <v>32</v>
      </c>
      <c r="AD446" t="s">
        <v>58</v>
      </c>
      <c r="AE446" t="s">
        <v>58</v>
      </c>
      <c r="AF446" t="s">
        <v>48</v>
      </c>
      <c r="AH446" t="s">
        <v>515</v>
      </c>
      <c r="AI446" t="s">
        <v>145</v>
      </c>
      <c r="AJ446" t="s">
        <v>2218</v>
      </c>
      <c r="AK446" t="s">
        <v>155</v>
      </c>
      <c r="AO446" t="s">
        <v>26</v>
      </c>
      <c r="AP446" t="s">
        <v>28</v>
      </c>
      <c r="AS446" t="s">
        <v>28</v>
      </c>
      <c r="AT446" t="s">
        <v>1833</v>
      </c>
      <c r="BO446" t="s">
        <v>43</v>
      </c>
      <c r="BP446">
        <v>0</v>
      </c>
      <c r="BQ446">
        <v>0</v>
      </c>
      <c r="BR446">
        <v>0</v>
      </c>
      <c r="BS446">
        <v>0</v>
      </c>
      <c r="BT446" s="1"/>
      <c r="BV446" t="s">
        <v>102</v>
      </c>
      <c r="BW446" t="s">
        <v>148</v>
      </c>
    </row>
    <row r="447" spans="1:75">
      <c r="A447" t="s">
        <v>2219</v>
      </c>
      <c r="B447" t="s">
        <v>2220</v>
      </c>
      <c r="C447" t="s">
        <v>1551</v>
      </c>
      <c r="D447" s="1">
        <v>31131</v>
      </c>
      <c r="E447" t="s">
        <v>2221</v>
      </c>
      <c r="G447" s="1"/>
      <c r="H447" s="1"/>
      <c r="K447">
        <v>0</v>
      </c>
      <c r="AB447" t="s">
        <v>22</v>
      </c>
      <c r="AC447" t="s">
        <v>32</v>
      </c>
      <c r="AD447" t="s">
        <v>58</v>
      </c>
      <c r="AE447" t="s">
        <v>58</v>
      </c>
      <c r="AF447" t="s">
        <v>48</v>
      </c>
      <c r="AH447" t="s">
        <v>2222</v>
      </c>
      <c r="AI447" t="s">
        <v>217</v>
      </c>
      <c r="AJ447" t="s">
        <v>2223</v>
      </c>
      <c r="AK447" t="s">
        <v>145</v>
      </c>
      <c r="AO447" t="s">
        <v>26</v>
      </c>
      <c r="AP447" t="s">
        <v>28</v>
      </c>
      <c r="AS447" t="s">
        <v>28</v>
      </c>
      <c r="AT447" t="s">
        <v>1833</v>
      </c>
      <c r="BO447" t="s">
        <v>43</v>
      </c>
      <c r="BP447">
        <v>0</v>
      </c>
      <c r="BQ447">
        <v>0</v>
      </c>
      <c r="BR447">
        <v>0</v>
      </c>
      <c r="BS447">
        <v>0</v>
      </c>
      <c r="BT447" s="1"/>
      <c r="BV447" t="s">
        <v>664</v>
      </c>
      <c r="BW447" t="s">
        <v>165</v>
      </c>
    </row>
    <row r="448" spans="1:75">
      <c r="A448" t="s">
        <v>2224</v>
      </c>
      <c r="B448" t="s">
        <v>85</v>
      </c>
      <c r="C448" t="s">
        <v>876</v>
      </c>
      <c r="D448" s="1"/>
      <c r="E448" t="s">
        <v>876</v>
      </c>
      <c r="G448" s="1"/>
      <c r="H448" s="1"/>
      <c r="K448">
        <v>0</v>
      </c>
      <c r="AB448" t="s">
        <v>22</v>
      </c>
      <c r="AC448" t="s">
        <v>32</v>
      </c>
      <c r="AD448" t="s">
        <v>58</v>
      </c>
      <c r="AE448" t="s">
        <v>58</v>
      </c>
      <c r="AF448" t="s">
        <v>48</v>
      </c>
      <c r="AH448" t="s">
        <v>2225</v>
      </c>
      <c r="AI448" t="s">
        <v>99</v>
      </c>
      <c r="AJ448" t="s">
        <v>2226</v>
      </c>
      <c r="AK448" t="s">
        <v>4</v>
      </c>
      <c r="AO448" t="s">
        <v>26</v>
      </c>
      <c r="AP448" t="s">
        <v>28</v>
      </c>
      <c r="AS448" t="s">
        <v>28</v>
      </c>
      <c r="AT448" t="s">
        <v>1833</v>
      </c>
      <c r="BO448" t="s">
        <v>43</v>
      </c>
      <c r="BP448">
        <v>0</v>
      </c>
      <c r="BQ448">
        <v>0</v>
      </c>
      <c r="BR448">
        <v>0</v>
      </c>
      <c r="BS448">
        <v>0</v>
      </c>
      <c r="BT448" s="1"/>
      <c r="BV448" t="s">
        <v>102</v>
      </c>
      <c r="BW448" t="s">
        <v>102</v>
      </c>
    </row>
    <row r="449" spans="1:75">
      <c r="A449" t="s">
        <v>2227</v>
      </c>
      <c r="B449" t="s">
        <v>2228</v>
      </c>
      <c r="C449" t="s">
        <v>2147</v>
      </c>
      <c r="D449" s="1">
        <v>31215</v>
      </c>
      <c r="E449" t="s">
        <v>2147</v>
      </c>
      <c r="G449" s="1"/>
      <c r="H449" s="1"/>
      <c r="K449">
        <v>0</v>
      </c>
      <c r="AB449" t="s">
        <v>22</v>
      </c>
      <c r="AC449" t="s">
        <v>32</v>
      </c>
      <c r="AD449" t="s">
        <v>58</v>
      </c>
      <c r="AE449" t="s">
        <v>58</v>
      </c>
      <c r="AF449" t="s">
        <v>48</v>
      </c>
      <c r="AH449" t="s">
        <v>2229</v>
      </c>
      <c r="AI449" t="s">
        <v>99</v>
      </c>
      <c r="AJ449" t="s">
        <v>2230</v>
      </c>
      <c r="AK449" t="s">
        <v>4</v>
      </c>
      <c r="AO449" t="s">
        <v>26</v>
      </c>
      <c r="AP449" t="s">
        <v>28</v>
      </c>
      <c r="AS449" t="s">
        <v>28</v>
      </c>
      <c r="AT449" t="s">
        <v>1833</v>
      </c>
      <c r="BO449" t="s">
        <v>43</v>
      </c>
      <c r="BP449">
        <v>0</v>
      </c>
      <c r="BQ449">
        <v>0</v>
      </c>
      <c r="BR449">
        <v>0</v>
      </c>
      <c r="BS449">
        <v>0</v>
      </c>
      <c r="BT449" s="1"/>
      <c r="BV449" t="s">
        <v>165</v>
      </c>
      <c r="BW449" t="s">
        <v>102</v>
      </c>
    </row>
    <row r="450" spans="1:75">
      <c r="A450" t="s">
        <v>2231</v>
      </c>
      <c r="B450" t="s">
        <v>2232</v>
      </c>
      <c r="C450" t="s">
        <v>2233</v>
      </c>
      <c r="D450" s="1"/>
      <c r="E450" t="s">
        <v>2234</v>
      </c>
      <c r="G450" s="1"/>
      <c r="H450" s="1"/>
      <c r="K450">
        <v>0</v>
      </c>
      <c r="AB450" t="s">
        <v>22</v>
      </c>
      <c r="AC450" t="s">
        <v>32</v>
      </c>
      <c r="AD450" t="s">
        <v>58</v>
      </c>
      <c r="AE450" t="s">
        <v>58</v>
      </c>
      <c r="AF450" t="s">
        <v>48</v>
      </c>
      <c r="AH450" t="s">
        <v>2235</v>
      </c>
      <c r="AI450" t="s">
        <v>99</v>
      </c>
      <c r="AJ450" t="s">
        <v>2236</v>
      </c>
      <c r="AK450" t="s">
        <v>4</v>
      </c>
      <c r="AO450" t="s">
        <v>26</v>
      </c>
      <c r="AP450" t="s">
        <v>28</v>
      </c>
      <c r="AS450" t="s">
        <v>28</v>
      </c>
      <c r="AT450" t="s">
        <v>1833</v>
      </c>
      <c r="BO450" t="s">
        <v>43</v>
      </c>
      <c r="BP450">
        <v>0</v>
      </c>
      <c r="BQ450">
        <v>0</v>
      </c>
      <c r="BR450">
        <v>0</v>
      </c>
      <c r="BS450">
        <v>0</v>
      </c>
      <c r="BT450" s="1"/>
      <c r="BV450" t="s">
        <v>1142</v>
      </c>
      <c r="BW450" t="s">
        <v>148</v>
      </c>
    </row>
    <row r="451" spans="1:75">
      <c r="A451" t="s">
        <v>2237</v>
      </c>
      <c r="B451" t="s">
        <v>2238</v>
      </c>
      <c r="C451" t="s">
        <v>636</v>
      </c>
      <c r="D451" s="1"/>
      <c r="E451" t="s">
        <v>636</v>
      </c>
      <c r="G451" s="1"/>
      <c r="H451" s="1"/>
      <c r="K451">
        <v>0</v>
      </c>
      <c r="AB451" t="s">
        <v>22</v>
      </c>
      <c r="AC451" t="s">
        <v>32</v>
      </c>
      <c r="AD451" t="s">
        <v>58</v>
      </c>
      <c r="AE451" t="s">
        <v>58</v>
      </c>
      <c r="AF451" t="s">
        <v>48</v>
      </c>
      <c r="AH451" t="s">
        <v>2239</v>
      </c>
      <c r="AI451" t="s">
        <v>131</v>
      </c>
      <c r="AJ451" t="s">
        <v>2240</v>
      </c>
      <c r="AK451" t="s">
        <v>4</v>
      </c>
      <c r="AO451" t="s">
        <v>26</v>
      </c>
      <c r="AP451" t="s">
        <v>28</v>
      </c>
      <c r="AS451" t="s">
        <v>28</v>
      </c>
      <c r="AT451" t="s">
        <v>1833</v>
      </c>
      <c r="BO451" t="s">
        <v>43</v>
      </c>
      <c r="BP451">
        <v>0</v>
      </c>
      <c r="BQ451">
        <v>0</v>
      </c>
      <c r="BR451">
        <v>0</v>
      </c>
      <c r="BS451">
        <v>0</v>
      </c>
      <c r="BT451" s="1"/>
      <c r="BV451" t="s">
        <v>165</v>
      </c>
      <c r="BW451" t="s">
        <v>102</v>
      </c>
    </row>
    <row r="452" spans="1:75">
      <c r="A452" t="s">
        <v>2241</v>
      </c>
      <c r="B452" t="s">
        <v>2242</v>
      </c>
      <c r="C452" t="s">
        <v>630</v>
      </c>
      <c r="D452" s="1"/>
      <c r="E452" t="s">
        <v>642</v>
      </c>
      <c r="G452" s="1"/>
      <c r="H452" s="1"/>
      <c r="K452">
        <v>0</v>
      </c>
      <c r="AB452" t="s">
        <v>22</v>
      </c>
      <c r="AC452" t="s">
        <v>32</v>
      </c>
      <c r="AD452" t="s">
        <v>58</v>
      </c>
      <c r="AE452" t="s">
        <v>58</v>
      </c>
      <c r="AF452" t="s">
        <v>48</v>
      </c>
      <c r="AH452" t="s">
        <v>2243</v>
      </c>
      <c r="AI452" t="s">
        <v>217</v>
      </c>
      <c r="AJ452" t="s">
        <v>2244</v>
      </c>
      <c r="AK452" t="s">
        <v>217</v>
      </c>
      <c r="AO452" t="s">
        <v>26</v>
      </c>
      <c r="AP452" t="s">
        <v>28</v>
      </c>
      <c r="AS452" t="s">
        <v>28</v>
      </c>
      <c r="AT452" t="s">
        <v>1833</v>
      </c>
      <c r="BO452" t="s">
        <v>43</v>
      </c>
      <c r="BP452">
        <v>0</v>
      </c>
      <c r="BQ452">
        <v>0</v>
      </c>
      <c r="BR452">
        <v>0</v>
      </c>
      <c r="BS452">
        <v>0</v>
      </c>
      <c r="BT452" s="1"/>
      <c r="BV452" t="s">
        <v>123</v>
      </c>
      <c r="BW452" t="s">
        <v>123</v>
      </c>
    </row>
    <row r="453" spans="1:75">
      <c r="A453" t="s">
        <v>2245</v>
      </c>
      <c r="B453" t="s">
        <v>460</v>
      </c>
      <c r="C453" t="s">
        <v>642</v>
      </c>
      <c r="D453" s="1">
        <v>31109</v>
      </c>
      <c r="E453" t="s">
        <v>642</v>
      </c>
      <c r="G453" s="1"/>
      <c r="H453" s="1"/>
      <c r="K453">
        <v>0</v>
      </c>
      <c r="AB453" t="s">
        <v>22</v>
      </c>
      <c r="AC453" t="s">
        <v>32</v>
      </c>
      <c r="AD453" t="s">
        <v>58</v>
      </c>
      <c r="AE453" t="s">
        <v>58</v>
      </c>
      <c r="AF453" t="s">
        <v>48</v>
      </c>
      <c r="AH453" t="s">
        <v>2246</v>
      </c>
      <c r="AI453" t="s">
        <v>99</v>
      </c>
      <c r="AJ453" t="s">
        <v>232</v>
      </c>
      <c r="AK453" t="s">
        <v>145</v>
      </c>
      <c r="AO453" t="s">
        <v>26</v>
      </c>
      <c r="AP453" t="s">
        <v>28</v>
      </c>
      <c r="AS453" t="s">
        <v>28</v>
      </c>
      <c r="AT453" t="s">
        <v>1833</v>
      </c>
      <c r="BO453" t="s">
        <v>43</v>
      </c>
      <c r="BP453">
        <v>0</v>
      </c>
      <c r="BQ453">
        <v>0</v>
      </c>
      <c r="BR453">
        <v>0</v>
      </c>
      <c r="BS453">
        <v>0</v>
      </c>
      <c r="BT453" s="1"/>
      <c r="BV453" t="s">
        <v>102</v>
      </c>
      <c r="BW453" t="s">
        <v>102</v>
      </c>
    </row>
    <row r="454" spans="1:75">
      <c r="A454" t="s">
        <v>2247</v>
      </c>
      <c r="B454" t="s">
        <v>2248</v>
      </c>
      <c r="C454" t="s">
        <v>409</v>
      </c>
      <c r="D454" s="1">
        <v>30099</v>
      </c>
      <c r="E454" t="s">
        <v>409</v>
      </c>
      <c r="G454" s="1"/>
      <c r="H454" s="1"/>
      <c r="K454">
        <v>0</v>
      </c>
      <c r="AB454" t="s">
        <v>22</v>
      </c>
      <c r="AC454" t="s">
        <v>32</v>
      </c>
      <c r="AD454" t="s">
        <v>58</v>
      </c>
      <c r="AE454" t="s">
        <v>58</v>
      </c>
      <c r="AF454" t="s">
        <v>48</v>
      </c>
      <c r="AH454" t="s">
        <v>1917</v>
      </c>
      <c r="AI454" t="s">
        <v>123</v>
      </c>
      <c r="AJ454" t="s">
        <v>2249</v>
      </c>
      <c r="AK454" t="s">
        <v>123</v>
      </c>
      <c r="AO454" t="s">
        <v>26</v>
      </c>
      <c r="AP454" t="s">
        <v>28</v>
      </c>
      <c r="AS454" t="s">
        <v>28</v>
      </c>
      <c r="AT454" t="s">
        <v>1833</v>
      </c>
      <c r="BO454" t="s">
        <v>43</v>
      </c>
      <c r="BP454">
        <v>0</v>
      </c>
      <c r="BQ454">
        <v>0</v>
      </c>
      <c r="BR454">
        <v>0</v>
      </c>
      <c r="BS454">
        <v>0</v>
      </c>
      <c r="BT454" s="1"/>
      <c r="BV454" t="s">
        <v>664</v>
      </c>
      <c r="BW454" t="s">
        <v>102</v>
      </c>
    </row>
    <row r="455" spans="1:75">
      <c r="A455" t="s">
        <v>2250</v>
      </c>
      <c r="B455" t="s">
        <v>2251</v>
      </c>
      <c r="C455" t="s">
        <v>642</v>
      </c>
      <c r="D455" s="1">
        <v>31255</v>
      </c>
      <c r="E455" t="s">
        <v>2252</v>
      </c>
      <c r="G455" s="1"/>
      <c r="H455" s="1"/>
      <c r="K455">
        <v>0</v>
      </c>
      <c r="AB455" t="s">
        <v>22</v>
      </c>
      <c r="AC455" t="s">
        <v>32</v>
      </c>
      <c r="AD455" t="s">
        <v>58</v>
      </c>
      <c r="AE455" t="s">
        <v>58</v>
      </c>
      <c r="AF455" t="s">
        <v>48</v>
      </c>
      <c r="AH455" t="s">
        <v>552</v>
      </c>
      <c r="AI455" t="s">
        <v>123</v>
      </c>
      <c r="AJ455" t="s">
        <v>2253</v>
      </c>
      <c r="AK455" t="s">
        <v>123</v>
      </c>
      <c r="AO455" t="s">
        <v>26</v>
      </c>
      <c r="AP455" t="s">
        <v>28</v>
      </c>
      <c r="AS455" t="s">
        <v>28</v>
      </c>
      <c r="AT455" t="s">
        <v>1833</v>
      </c>
      <c r="BO455" t="s">
        <v>43</v>
      </c>
      <c r="BP455">
        <v>0</v>
      </c>
      <c r="BQ455">
        <v>0</v>
      </c>
      <c r="BR455">
        <v>0</v>
      </c>
      <c r="BS455">
        <v>0</v>
      </c>
      <c r="BT455" s="1"/>
      <c r="BV455" t="s">
        <v>123</v>
      </c>
      <c r="BW455" t="s">
        <v>123</v>
      </c>
    </row>
    <row r="456" spans="1:75">
      <c r="A456" t="s">
        <v>2254</v>
      </c>
      <c r="B456" t="s">
        <v>2255</v>
      </c>
      <c r="C456" t="s">
        <v>1551</v>
      </c>
      <c r="D456" s="1"/>
      <c r="E456" t="s">
        <v>1551</v>
      </c>
      <c r="G456" s="1"/>
      <c r="H456" s="1"/>
      <c r="K456">
        <v>0</v>
      </c>
      <c r="AB456" t="s">
        <v>22</v>
      </c>
      <c r="AC456" t="s">
        <v>32</v>
      </c>
      <c r="AD456" t="s">
        <v>58</v>
      </c>
      <c r="AE456" t="s">
        <v>58</v>
      </c>
      <c r="AF456" t="s">
        <v>48</v>
      </c>
      <c r="AH456" t="s">
        <v>2256</v>
      </c>
      <c r="AI456" t="s">
        <v>99</v>
      </c>
      <c r="AJ456" t="s">
        <v>757</v>
      </c>
      <c r="AK456" t="s">
        <v>4</v>
      </c>
      <c r="AO456" t="s">
        <v>26</v>
      </c>
      <c r="AP456" t="s">
        <v>28</v>
      </c>
      <c r="AS456" t="s">
        <v>28</v>
      </c>
      <c r="AT456" t="s">
        <v>1833</v>
      </c>
      <c r="BO456" t="s">
        <v>43</v>
      </c>
      <c r="BP456">
        <v>0</v>
      </c>
      <c r="BQ456">
        <v>0</v>
      </c>
      <c r="BR456">
        <v>0</v>
      </c>
      <c r="BS456">
        <v>0</v>
      </c>
      <c r="BT456" s="1"/>
      <c r="BV456" t="s">
        <v>102</v>
      </c>
      <c r="BW456" t="s">
        <v>102</v>
      </c>
    </row>
    <row r="457" spans="1:75">
      <c r="A457" t="s">
        <v>2257</v>
      </c>
      <c r="B457" t="s">
        <v>402</v>
      </c>
      <c r="C457" t="s">
        <v>2147</v>
      </c>
      <c r="D457" s="1"/>
      <c r="E457" t="s">
        <v>389</v>
      </c>
      <c r="G457" s="1"/>
      <c r="H457" s="1"/>
      <c r="K457">
        <v>0</v>
      </c>
      <c r="AB457" t="s">
        <v>22</v>
      </c>
      <c r="AC457" t="s">
        <v>32</v>
      </c>
      <c r="AD457" t="s">
        <v>58</v>
      </c>
      <c r="AE457" t="s">
        <v>58</v>
      </c>
      <c r="AF457" t="s">
        <v>25</v>
      </c>
      <c r="AH457" t="s">
        <v>2258</v>
      </c>
      <c r="AI457" t="s">
        <v>99</v>
      </c>
      <c r="AJ457" t="s">
        <v>2259</v>
      </c>
      <c r="AK457" t="s">
        <v>4</v>
      </c>
      <c r="AO457" t="s">
        <v>26</v>
      </c>
      <c r="AP457" t="s">
        <v>28</v>
      </c>
      <c r="AS457" t="s">
        <v>28</v>
      </c>
      <c r="AT457" t="s">
        <v>1833</v>
      </c>
      <c r="BO457" t="s">
        <v>43</v>
      </c>
      <c r="BP457">
        <v>0</v>
      </c>
      <c r="BQ457">
        <v>0</v>
      </c>
      <c r="BR457">
        <v>0</v>
      </c>
      <c r="BS457">
        <v>0</v>
      </c>
      <c r="BT457" s="1"/>
      <c r="BV457" t="s">
        <v>102</v>
      </c>
      <c r="BW457" t="s">
        <v>102</v>
      </c>
    </row>
    <row r="458" spans="1:75">
      <c r="A458" t="s">
        <v>2260</v>
      </c>
      <c r="B458" t="s">
        <v>2261</v>
      </c>
      <c r="C458" t="s">
        <v>2147</v>
      </c>
      <c r="D458" s="1"/>
      <c r="E458" t="s">
        <v>2079</v>
      </c>
      <c r="G458" s="1"/>
      <c r="H458" s="1"/>
      <c r="K458">
        <v>0</v>
      </c>
      <c r="AB458" t="s">
        <v>22</v>
      </c>
      <c r="AC458" t="s">
        <v>32</v>
      </c>
      <c r="AD458" t="s">
        <v>58</v>
      </c>
      <c r="AE458" t="s">
        <v>58</v>
      </c>
      <c r="AF458" t="s">
        <v>25</v>
      </c>
      <c r="AH458" t="s">
        <v>2262</v>
      </c>
      <c r="AI458" t="s">
        <v>99</v>
      </c>
      <c r="AJ458" t="s">
        <v>638</v>
      </c>
      <c r="AK458" t="s">
        <v>4</v>
      </c>
      <c r="AO458" t="s">
        <v>26</v>
      </c>
      <c r="AP458" t="s">
        <v>28</v>
      </c>
      <c r="AS458" t="s">
        <v>28</v>
      </c>
      <c r="AT458" t="s">
        <v>1833</v>
      </c>
      <c r="BO458" t="s">
        <v>43</v>
      </c>
      <c r="BP458">
        <v>0</v>
      </c>
      <c r="BQ458">
        <v>0</v>
      </c>
      <c r="BR458">
        <v>0</v>
      </c>
      <c r="BS458">
        <v>0</v>
      </c>
      <c r="BT458" s="1"/>
      <c r="BV458" t="s">
        <v>102</v>
      </c>
      <c r="BW458" t="s">
        <v>102</v>
      </c>
    </row>
    <row r="459" spans="1:75">
      <c r="A459" t="s">
        <v>2263</v>
      </c>
      <c r="B459" t="s">
        <v>2264</v>
      </c>
      <c r="C459" t="s">
        <v>2099</v>
      </c>
      <c r="D459" s="1"/>
      <c r="E459" t="s">
        <v>409</v>
      </c>
      <c r="G459" s="1"/>
      <c r="H459" s="1"/>
      <c r="K459">
        <v>0</v>
      </c>
      <c r="AB459" t="s">
        <v>22</v>
      </c>
      <c r="AC459" t="s">
        <v>32</v>
      </c>
      <c r="AD459" t="s">
        <v>58</v>
      </c>
      <c r="AE459" t="s">
        <v>58</v>
      </c>
      <c r="AF459" t="s">
        <v>48</v>
      </c>
      <c r="AH459" t="s">
        <v>564</v>
      </c>
      <c r="AI459" t="s">
        <v>423</v>
      </c>
      <c r="AJ459" t="s">
        <v>811</v>
      </c>
      <c r="AK459" t="s">
        <v>4</v>
      </c>
      <c r="AO459" t="s">
        <v>26</v>
      </c>
      <c r="AP459" t="s">
        <v>28</v>
      </c>
      <c r="AS459" t="s">
        <v>28</v>
      </c>
      <c r="AT459" t="s">
        <v>1833</v>
      </c>
      <c r="BO459" t="s">
        <v>43</v>
      </c>
      <c r="BP459">
        <v>0</v>
      </c>
      <c r="BQ459">
        <v>0</v>
      </c>
      <c r="BR459">
        <v>0</v>
      </c>
      <c r="BS459">
        <v>0</v>
      </c>
      <c r="BT459" s="1"/>
      <c r="BV459" t="s">
        <v>102</v>
      </c>
      <c r="BW459" t="s">
        <v>102</v>
      </c>
    </row>
    <row r="460" spans="1:75">
      <c r="A460" t="s">
        <v>2265</v>
      </c>
      <c r="B460" t="s">
        <v>2266</v>
      </c>
      <c r="C460" t="s">
        <v>409</v>
      </c>
      <c r="D460" s="1">
        <v>31586</v>
      </c>
      <c r="E460" t="s">
        <v>409</v>
      </c>
      <c r="G460" s="1"/>
      <c r="H460" s="1"/>
      <c r="K460">
        <v>0</v>
      </c>
      <c r="AB460" t="s">
        <v>22</v>
      </c>
      <c r="AC460" t="s">
        <v>32</v>
      </c>
      <c r="AD460" t="s">
        <v>58</v>
      </c>
      <c r="AE460" t="s">
        <v>58</v>
      </c>
      <c r="AF460" t="s">
        <v>25</v>
      </c>
      <c r="AH460" t="s">
        <v>2211</v>
      </c>
      <c r="AI460" t="s">
        <v>123</v>
      </c>
      <c r="AJ460" t="s">
        <v>2267</v>
      </c>
      <c r="AK460" t="s">
        <v>123</v>
      </c>
      <c r="AO460" t="s">
        <v>26</v>
      </c>
      <c r="AP460" t="s">
        <v>28</v>
      </c>
      <c r="AS460" t="s">
        <v>28</v>
      </c>
      <c r="AT460" t="s">
        <v>1833</v>
      </c>
      <c r="BO460" t="s">
        <v>43</v>
      </c>
      <c r="BP460">
        <v>0</v>
      </c>
      <c r="BQ460">
        <v>0</v>
      </c>
      <c r="BR460">
        <v>0</v>
      </c>
      <c r="BS460">
        <v>0</v>
      </c>
      <c r="BT460" s="1"/>
      <c r="BV460" t="s">
        <v>123</v>
      </c>
      <c r="BW460" t="s">
        <v>123</v>
      </c>
    </row>
    <row r="461" spans="1:75">
      <c r="A461" t="s">
        <v>2268</v>
      </c>
      <c r="B461" t="s">
        <v>2269</v>
      </c>
      <c r="C461" t="s">
        <v>1551</v>
      </c>
      <c r="D461" s="1">
        <v>30891</v>
      </c>
      <c r="E461" t="s">
        <v>642</v>
      </c>
      <c r="G461" s="1"/>
      <c r="H461" s="1"/>
      <c r="K461">
        <v>0</v>
      </c>
      <c r="AB461" t="s">
        <v>22</v>
      </c>
      <c r="AC461" t="s">
        <v>32</v>
      </c>
      <c r="AD461" t="s">
        <v>58</v>
      </c>
      <c r="AE461" t="s">
        <v>58</v>
      </c>
      <c r="AF461" t="s">
        <v>25</v>
      </c>
      <c r="AH461" t="s">
        <v>2270</v>
      </c>
      <c r="AI461" t="s">
        <v>145</v>
      </c>
      <c r="AJ461" t="s">
        <v>2271</v>
      </c>
      <c r="AK461" t="s">
        <v>4</v>
      </c>
      <c r="AO461" t="s">
        <v>26</v>
      </c>
      <c r="AP461" t="s">
        <v>28</v>
      </c>
      <c r="AS461" t="s">
        <v>28</v>
      </c>
      <c r="AT461" t="s">
        <v>1833</v>
      </c>
      <c r="BO461" t="s">
        <v>43</v>
      </c>
      <c r="BP461">
        <v>0</v>
      </c>
      <c r="BQ461">
        <v>0</v>
      </c>
      <c r="BR461">
        <v>0</v>
      </c>
      <c r="BS461">
        <v>0</v>
      </c>
      <c r="BT461" s="1"/>
      <c r="BV461" t="s">
        <v>118</v>
      </c>
      <c r="BW461" t="s">
        <v>148</v>
      </c>
    </row>
    <row r="462" spans="1:75">
      <c r="A462" t="s">
        <v>2272</v>
      </c>
      <c r="B462" t="s">
        <v>207</v>
      </c>
      <c r="C462" t="s">
        <v>1551</v>
      </c>
      <c r="D462" s="1">
        <v>31482</v>
      </c>
      <c r="E462" t="s">
        <v>1551</v>
      </c>
      <c r="G462" s="1"/>
      <c r="H462" s="1"/>
      <c r="K462">
        <v>0</v>
      </c>
      <c r="AB462" t="s">
        <v>22</v>
      </c>
      <c r="AC462" t="s">
        <v>32</v>
      </c>
      <c r="AD462" t="s">
        <v>58</v>
      </c>
      <c r="AE462" t="s">
        <v>58</v>
      </c>
      <c r="AF462" t="s">
        <v>48</v>
      </c>
      <c r="AH462" t="s">
        <v>2273</v>
      </c>
      <c r="AI462" t="s">
        <v>145</v>
      </c>
      <c r="AJ462" t="s">
        <v>2274</v>
      </c>
      <c r="AK462" t="s">
        <v>131</v>
      </c>
      <c r="AO462" t="s">
        <v>26</v>
      </c>
      <c r="AP462" t="s">
        <v>28</v>
      </c>
      <c r="AS462" t="s">
        <v>28</v>
      </c>
      <c r="AT462" t="s">
        <v>1833</v>
      </c>
      <c r="BO462" t="s">
        <v>43</v>
      </c>
      <c r="BP462">
        <v>0</v>
      </c>
      <c r="BQ462">
        <v>0</v>
      </c>
      <c r="BR462">
        <v>0</v>
      </c>
      <c r="BS462">
        <v>0</v>
      </c>
      <c r="BT462" s="1"/>
      <c r="BV462" t="s">
        <v>118</v>
      </c>
      <c r="BW462" t="s">
        <v>458</v>
      </c>
    </row>
    <row r="463" spans="1:75">
      <c r="A463" t="s">
        <v>2275</v>
      </c>
      <c r="B463" t="s">
        <v>2276</v>
      </c>
      <c r="C463" t="s">
        <v>2147</v>
      </c>
      <c r="D463" s="1">
        <v>26058</v>
      </c>
      <c r="E463" t="s">
        <v>2168</v>
      </c>
      <c r="G463" s="1"/>
      <c r="H463" s="1"/>
      <c r="K463">
        <v>0</v>
      </c>
      <c r="AB463" t="s">
        <v>22</v>
      </c>
      <c r="AC463" t="s">
        <v>32</v>
      </c>
      <c r="AD463" t="s">
        <v>58</v>
      </c>
      <c r="AE463" t="s">
        <v>58</v>
      </c>
      <c r="AF463" t="s">
        <v>48</v>
      </c>
      <c r="AH463" t="s">
        <v>2277</v>
      </c>
      <c r="AI463" t="s">
        <v>123</v>
      </c>
      <c r="AJ463" t="s">
        <v>2278</v>
      </c>
      <c r="AK463" t="s">
        <v>123</v>
      </c>
      <c r="AO463" t="s">
        <v>26</v>
      </c>
      <c r="AP463" t="s">
        <v>28</v>
      </c>
      <c r="AS463" t="s">
        <v>28</v>
      </c>
      <c r="AT463" t="s">
        <v>1833</v>
      </c>
      <c r="BO463" t="s">
        <v>43</v>
      </c>
      <c r="BP463">
        <v>0</v>
      </c>
      <c r="BQ463">
        <v>0</v>
      </c>
      <c r="BR463">
        <v>0</v>
      </c>
      <c r="BS463">
        <v>0</v>
      </c>
      <c r="BT463" s="1"/>
      <c r="BV463" t="s">
        <v>157</v>
      </c>
      <c r="BW463" t="s">
        <v>157</v>
      </c>
    </row>
    <row r="464" spans="1:75">
      <c r="A464" t="s">
        <v>2279</v>
      </c>
      <c r="B464" t="s">
        <v>2280</v>
      </c>
      <c r="C464" t="s">
        <v>2099</v>
      </c>
      <c r="D464" s="1"/>
      <c r="E464" t="s">
        <v>2281</v>
      </c>
      <c r="G464" s="1"/>
      <c r="H464" s="1"/>
      <c r="K464">
        <v>0</v>
      </c>
      <c r="AB464" t="s">
        <v>22</v>
      </c>
      <c r="AC464" t="s">
        <v>32</v>
      </c>
      <c r="AD464" t="s">
        <v>58</v>
      </c>
      <c r="AE464" t="s">
        <v>58</v>
      </c>
      <c r="AF464" t="s">
        <v>48</v>
      </c>
      <c r="AH464" t="s">
        <v>1978</v>
      </c>
      <c r="AI464" t="s">
        <v>99</v>
      </c>
      <c r="AJ464" t="s">
        <v>2282</v>
      </c>
      <c r="AK464" t="s">
        <v>4</v>
      </c>
      <c r="AO464" t="s">
        <v>26</v>
      </c>
      <c r="AP464" t="s">
        <v>28</v>
      </c>
      <c r="AS464" t="s">
        <v>28</v>
      </c>
      <c r="AT464" t="s">
        <v>1833</v>
      </c>
      <c r="BO464" t="s">
        <v>43</v>
      </c>
      <c r="BP464">
        <v>0</v>
      </c>
      <c r="BQ464">
        <v>0</v>
      </c>
      <c r="BR464">
        <v>0</v>
      </c>
      <c r="BS464">
        <v>0</v>
      </c>
      <c r="BT464" s="1"/>
      <c r="BV464" t="s">
        <v>102</v>
      </c>
      <c r="BW464" t="s">
        <v>148</v>
      </c>
    </row>
    <row r="465" spans="1:75">
      <c r="A465" t="s">
        <v>2283</v>
      </c>
      <c r="B465" t="s">
        <v>2284</v>
      </c>
      <c r="C465" t="s">
        <v>2099</v>
      </c>
      <c r="D465" s="1">
        <v>31215</v>
      </c>
      <c r="E465" t="s">
        <v>2139</v>
      </c>
      <c r="G465" s="1"/>
      <c r="H465" s="1"/>
      <c r="K465">
        <v>0</v>
      </c>
      <c r="AB465" t="s">
        <v>22</v>
      </c>
      <c r="AC465" t="s">
        <v>32</v>
      </c>
      <c r="AD465" t="s">
        <v>58</v>
      </c>
      <c r="AE465" t="s">
        <v>58</v>
      </c>
      <c r="AF465" t="s">
        <v>25</v>
      </c>
      <c r="AH465" t="s">
        <v>2285</v>
      </c>
      <c r="AI465" t="s">
        <v>654</v>
      </c>
      <c r="AJ465" t="s">
        <v>2286</v>
      </c>
      <c r="AK465" t="s">
        <v>2287</v>
      </c>
      <c r="AO465" t="s">
        <v>26</v>
      </c>
      <c r="AP465" t="s">
        <v>28</v>
      </c>
      <c r="AS465" t="s">
        <v>28</v>
      </c>
      <c r="AT465" t="s">
        <v>1833</v>
      </c>
      <c r="BO465" t="s">
        <v>43</v>
      </c>
      <c r="BP465">
        <v>0</v>
      </c>
      <c r="BQ465">
        <v>0</v>
      </c>
      <c r="BR465">
        <v>0</v>
      </c>
      <c r="BS465">
        <v>0</v>
      </c>
      <c r="BT465" s="1"/>
      <c r="BV465" t="s">
        <v>148</v>
      </c>
      <c r="BW465" t="s">
        <v>102</v>
      </c>
    </row>
    <row r="466" spans="1:75">
      <c r="A466" t="s">
        <v>2288</v>
      </c>
      <c r="B466" t="s">
        <v>351</v>
      </c>
      <c r="C466" t="s">
        <v>2147</v>
      </c>
      <c r="D466" s="1"/>
      <c r="E466" t="s">
        <v>2289</v>
      </c>
      <c r="G466" s="1"/>
      <c r="H466" s="1"/>
      <c r="K466">
        <v>0</v>
      </c>
      <c r="AB466" t="s">
        <v>22</v>
      </c>
      <c r="AC466" t="s">
        <v>32</v>
      </c>
      <c r="AD466" t="s">
        <v>58</v>
      </c>
      <c r="AE466" t="s">
        <v>58</v>
      </c>
      <c r="AF466" t="s">
        <v>25</v>
      </c>
      <c r="AH466" t="s">
        <v>2290</v>
      </c>
      <c r="AI466" t="s">
        <v>145</v>
      </c>
      <c r="AJ466" t="s">
        <v>2291</v>
      </c>
      <c r="AK466" t="s">
        <v>4</v>
      </c>
      <c r="AO466" t="s">
        <v>26</v>
      </c>
      <c r="AP466" t="s">
        <v>28</v>
      </c>
      <c r="AS466" t="s">
        <v>28</v>
      </c>
      <c r="AT466" t="s">
        <v>1833</v>
      </c>
      <c r="BO466" t="s">
        <v>43</v>
      </c>
      <c r="BP466">
        <v>0</v>
      </c>
      <c r="BQ466">
        <v>0</v>
      </c>
      <c r="BR466">
        <v>0</v>
      </c>
      <c r="BS466">
        <v>0</v>
      </c>
      <c r="BT466" s="1"/>
      <c r="BV466" t="s">
        <v>102</v>
      </c>
      <c r="BW466" t="s">
        <v>102</v>
      </c>
    </row>
    <row r="467" spans="1:75">
      <c r="A467" t="s">
        <v>2292</v>
      </c>
      <c r="B467" t="s">
        <v>2293</v>
      </c>
      <c r="C467" t="s">
        <v>2099</v>
      </c>
      <c r="D467" s="1"/>
      <c r="E467" t="s">
        <v>2294</v>
      </c>
      <c r="G467" s="1"/>
      <c r="H467" s="1"/>
      <c r="K467">
        <v>0</v>
      </c>
      <c r="AB467" t="s">
        <v>22</v>
      </c>
      <c r="AC467" t="s">
        <v>32</v>
      </c>
      <c r="AD467" t="s">
        <v>58</v>
      </c>
      <c r="AE467" t="s">
        <v>58</v>
      </c>
      <c r="AF467" t="s">
        <v>25</v>
      </c>
      <c r="AH467" t="s">
        <v>192</v>
      </c>
      <c r="AI467" t="s">
        <v>454</v>
      </c>
      <c r="AJ467" t="s">
        <v>2295</v>
      </c>
      <c r="AK467" t="s">
        <v>4</v>
      </c>
      <c r="AO467" t="s">
        <v>26</v>
      </c>
      <c r="AP467" t="s">
        <v>28</v>
      </c>
      <c r="AS467" t="s">
        <v>28</v>
      </c>
      <c r="AT467" t="s">
        <v>1833</v>
      </c>
      <c r="BO467" t="s">
        <v>43</v>
      </c>
      <c r="BP467">
        <v>0</v>
      </c>
      <c r="BQ467">
        <v>0</v>
      </c>
      <c r="BR467">
        <v>0</v>
      </c>
      <c r="BS467">
        <v>0</v>
      </c>
      <c r="BT467" s="1"/>
      <c r="BV467" t="s">
        <v>118</v>
      </c>
      <c r="BW467" t="s">
        <v>102</v>
      </c>
    </row>
    <row r="468" spans="1:75">
      <c r="A468" t="s">
        <v>2296</v>
      </c>
      <c r="B468" t="s">
        <v>2297</v>
      </c>
      <c r="C468" t="s">
        <v>1578</v>
      </c>
      <c r="D468" s="1">
        <v>31516</v>
      </c>
      <c r="E468" t="s">
        <v>1578</v>
      </c>
      <c r="G468" s="1"/>
      <c r="H468" s="1"/>
      <c r="K468">
        <v>0</v>
      </c>
      <c r="AB468" t="s">
        <v>22</v>
      </c>
      <c r="AC468" t="s">
        <v>32</v>
      </c>
      <c r="AD468" t="s">
        <v>58</v>
      </c>
      <c r="AE468" t="s">
        <v>58</v>
      </c>
      <c r="AF468" t="s">
        <v>48</v>
      </c>
      <c r="AH468" t="s">
        <v>2298</v>
      </c>
      <c r="AI468" t="s">
        <v>145</v>
      </c>
      <c r="AJ468" t="s">
        <v>2299</v>
      </c>
      <c r="AK468" t="s">
        <v>145</v>
      </c>
      <c r="AO468" t="s">
        <v>26</v>
      </c>
      <c r="AP468" t="s">
        <v>28</v>
      </c>
      <c r="AS468" t="s">
        <v>28</v>
      </c>
      <c r="AT468" t="s">
        <v>1833</v>
      </c>
      <c r="BO468" t="s">
        <v>43</v>
      </c>
      <c r="BP468">
        <v>0</v>
      </c>
      <c r="BQ468">
        <v>0</v>
      </c>
      <c r="BR468">
        <v>0</v>
      </c>
      <c r="BS468">
        <v>0</v>
      </c>
      <c r="BT468" s="1"/>
      <c r="BV468" t="s">
        <v>102</v>
      </c>
      <c r="BW468" t="s">
        <v>102</v>
      </c>
    </row>
    <row r="469" spans="1:75">
      <c r="A469" t="s">
        <v>2300</v>
      </c>
      <c r="B469" t="s">
        <v>2301</v>
      </c>
      <c r="C469" t="s">
        <v>2302</v>
      </c>
      <c r="D469" s="1">
        <v>28270</v>
      </c>
      <c r="E469" t="s">
        <v>2303</v>
      </c>
      <c r="G469" s="1"/>
      <c r="H469" s="1"/>
      <c r="K469">
        <v>0</v>
      </c>
      <c r="AB469" t="s">
        <v>22</v>
      </c>
      <c r="AC469" t="s">
        <v>32</v>
      </c>
      <c r="AD469" t="s">
        <v>58</v>
      </c>
      <c r="AE469" t="s">
        <v>58</v>
      </c>
      <c r="AF469" t="s">
        <v>48</v>
      </c>
      <c r="AH469" t="s">
        <v>123</v>
      </c>
      <c r="AI469" t="s">
        <v>123</v>
      </c>
      <c r="AJ469" t="s">
        <v>123</v>
      </c>
      <c r="AK469" t="s">
        <v>123</v>
      </c>
      <c r="AO469" t="s">
        <v>26</v>
      </c>
      <c r="AP469" t="s">
        <v>28</v>
      </c>
      <c r="AS469" t="s">
        <v>28</v>
      </c>
      <c r="AT469" t="s">
        <v>1833</v>
      </c>
      <c r="AY469">
        <v>3.45</v>
      </c>
      <c r="AZ469">
        <v>3.71</v>
      </c>
      <c r="BA469">
        <v>3.22</v>
      </c>
      <c r="BB469">
        <v>4</v>
      </c>
      <c r="BO469" t="s">
        <v>43</v>
      </c>
      <c r="BP469">
        <v>0</v>
      </c>
      <c r="BQ469">
        <v>0</v>
      </c>
      <c r="BR469">
        <v>0</v>
      </c>
      <c r="BS469">
        <v>0</v>
      </c>
      <c r="BT469" s="1"/>
      <c r="BV469" t="s">
        <v>123</v>
      </c>
      <c r="BW469" t="s">
        <v>123</v>
      </c>
    </row>
    <row r="470" spans="1:75">
      <c r="A470" t="s">
        <v>2304</v>
      </c>
      <c r="B470" t="s">
        <v>2305</v>
      </c>
      <c r="C470" t="s">
        <v>2306</v>
      </c>
      <c r="D470" s="1">
        <v>30815</v>
      </c>
      <c r="E470" t="s">
        <v>2307</v>
      </c>
      <c r="G470" s="1"/>
      <c r="H470" s="1"/>
      <c r="K470">
        <v>0</v>
      </c>
      <c r="AB470" t="s">
        <v>22</v>
      </c>
      <c r="AC470" t="s">
        <v>32</v>
      </c>
      <c r="AD470" t="s">
        <v>58</v>
      </c>
      <c r="AE470" t="s">
        <v>58</v>
      </c>
      <c r="AF470" t="s">
        <v>48</v>
      </c>
      <c r="AH470" t="s">
        <v>2308</v>
      </c>
      <c r="AI470" t="s">
        <v>99</v>
      </c>
      <c r="AJ470" t="s">
        <v>2309</v>
      </c>
      <c r="AK470" t="s">
        <v>4</v>
      </c>
      <c r="AO470" t="s">
        <v>26</v>
      </c>
      <c r="AP470" t="s">
        <v>28</v>
      </c>
      <c r="AS470" t="s">
        <v>28</v>
      </c>
      <c r="AT470" t="s">
        <v>1833</v>
      </c>
      <c r="BO470" t="s">
        <v>43</v>
      </c>
      <c r="BP470">
        <v>0</v>
      </c>
      <c r="BQ470">
        <v>0</v>
      </c>
      <c r="BR470">
        <v>0</v>
      </c>
      <c r="BS470">
        <v>0</v>
      </c>
      <c r="BT470" s="1"/>
      <c r="BV470" t="s">
        <v>102</v>
      </c>
      <c r="BW470" t="s">
        <v>102</v>
      </c>
    </row>
    <row r="471" spans="1:75">
      <c r="A471" t="s">
        <v>2310</v>
      </c>
      <c r="B471" t="s">
        <v>2179</v>
      </c>
      <c r="C471" t="s">
        <v>2311</v>
      </c>
      <c r="D471" s="1"/>
      <c r="E471" t="s">
        <v>2312</v>
      </c>
      <c r="G471" s="1"/>
      <c r="H471" s="1"/>
      <c r="K471">
        <v>0</v>
      </c>
      <c r="AB471" t="s">
        <v>22</v>
      </c>
      <c r="AC471" t="s">
        <v>32</v>
      </c>
      <c r="AD471" t="s">
        <v>58</v>
      </c>
      <c r="AE471" t="s">
        <v>58</v>
      </c>
      <c r="AF471" t="s">
        <v>48</v>
      </c>
      <c r="AH471" t="s">
        <v>100</v>
      </c>
      <c r="AI471" t="s">
        <v>99</v>
      </c>
      <c r="AJ471" t="s">
        <v>1701</v>
      </c>
      <c r="AK471" t="s">
        <v>4</v>
      </c>
      <c r="AO471" t="s">
        <v>26</v>
      </c>
      <c r="AP471" t="s">
        <v>28</v>
      </c>
      <c r="AS471" t="s">
        <v>28</v>
      </c>
      <c r="AT471" t="s">
        <v>1833</v>
      </c>
      <c r="BO471" t="s">
        <v>43</v>
      </c>
      <c r="BP471">
        <v>0</v>
      </c>
      <c r="BQ471">
        <v>0</v>
      </c>
      <c r="BR471">
        <v>0</v>
      </c>
      <c r="BS471">
        <v>0</v>
      </c>
      <c r="BT471" s="1"/>
      <c r="BV471" t="s">
        <v>102</v>
      </c>
      <c r="BW471" t="s">
        <v>102</v>
      </c>
    </row>
    <row r="472" spans="1:75">
      <c r="A472" t="s">
        <v>2313</v>
      </c>
      <c r="B472" t="s">
        <v>2314</v>
      </c>
      <c r="C472" t="s">
        <v>2315</v>
      </c>
      <c r="D472" s="1"/>
      <c r="E472" t="s">
        <v>2316</v>
      </c>
      <c r="G472" s="1"/>
      <c r="H472" s="1"/>
      <c r="K472">
        <v>0</v>
      </c>
      <c r="AB472" t="s">
        <v>22</v>
      </c>
      <c r="AC472" t="s">
        <v>32</v>
      </c>
      <c r="AD472" t="s">
        <v>58</v>
      </c>
      <c r="AE472" t="s">
        <v>58</v>
      </c>
      <c r="AF472" t="s">
        <v>48</v>
      </c>
      <c r="AH472" t="s">
        <v>2317</v>
      </c>
      <c r="AI472" t="s">
        <v>99</v>
      </c>
      <c r="AJ472" t="s">
        <v>2318</v>
      </c>
      <c r="AK472" t="s">
        <v>4</v>
      </c>
      <c r="AO472" t="s">
        <v>26</v>
      </c>
      <c r="AP472" t="s">
        <v>28</v>
      </c>
      <c r="AS472" t="s">
        <v>28</v>
      </c>
      <c r="AT472" t="s">
        <v>1833</v>
      </c>
      <c r="BO472" t="s">
        <v>43</v>
      </c>
      <c r="BP472">
        <v>0</v>
      </c>
      <c r="BQ472">
        <v>0</v>
      </c>
      <c r="BR472">
        <v>0</v>
      </c>
      <c r="BS472">
        <v>0</v>
      </c>
      <c r="BT472" s="1"/>
      <c r="BV472" t="s">
        <v>102</v>
      </c>
      <c r="BW472" t="s">
        <v>102</v>
      </c>
    </row>
    <row r="473" spans="1:75">
      <c r="A473" t="s">
        <v>2319</v>
      </c>
      <c r="B473" t="s">
        <v>2320</v>
      </c>
      <c r="C473" t="s">
        <v>1857</v>
      </c>
      <c r="D473" s="1"/>
      <c r="E473" t="s">
        <v>2321</v>
      </c>
      <c r="G473" s="1"/>
      <c r="H473" s="1"/>
      <c r="K473">
        <v>0</v>
      </c>
      <c r="AB473" t="s">
        <v>22</v>
      </c>
      <c r="AC473" t="s">
        <v>32</v>
      </c>
      <c r="AD473" t="s">
        <v>58</v>
      </c>
      <c r="AE473" t="s">
        <v>58</v>
      </c>
      <c r="AF473" t="s">
        <v>25</v>
      </c>
      <c r="AH473" t="s">
        <v>2322</v>
      </c>
      <c r="AI473" t="s">
        <v>123</v>
      </c>
      <c r="AJ473" t="s">
        <v>2323</v>
      </c>
      <c r="AK473" t="s">
        <v>123</v>
      </c>
      <c r="AO473" t="s">
        <v>26</v>
      </c>
      <c r="AP473" t="s">
        <v>28</v>
      </c>
      <c r="AS473" t="s">
        <v>28</v>
      </c>
      <c r="AT473" t="s">
        <v>1833</v>
      </c>
      <c r="BO473" t="s">
        <v>43</v>
      </c>
      <c r="BP473">
        <v>0</v>
      </c>
      <c r="BQ473">
        <v>0</v>
      </c>
      <c r="BR473">
        <v>0</v>
      </c>
      <c r="BS473">
        <v>0</v>
      </c>
      <c r="BT473" s="1"/>
      <c r="BV473" t="s">
        <v>102</v>
      </c>
      <c r="BW473" t="s">
        <v>102</v>
      </c>
    </row>
    <row r="474" spans="1:75">
      <c r="A474" t="s">
        <v>2324</v>
      </c>
      <c r="B474" t="s">
        <v>2325</v>
      </c>
      <c r="C474" t="s">
        <v>2326</v>
      </c>
      <c r="D474" s="1"/>
      <c r="E474" t="s">
        <v>2326</v>
      </c>
      <c r="G474" s="1"/>
      <c r="H474" s="1"/>
      <c r="K474">
        <v>0</v>
      </c>
      <c r="AB474" t="s">
        <v>22</v>
      </c>
      <c r="AC474" t="s">
        <v>32</v>
      </c>
      <c r="AD474" t="s">
        <v>58</v>
      </c>
      <c r="AE474" t="s">
        <v>58</v>
      </c>
      <c r="AF474" t="s">
        <v>48</v>
      </c>
      <c r="AH474" t="s">
        <v>2327</v>
      </c>
      <c r="AI474" t="s">
        <v>99</v>
      </c>
      <c r="AJ474" t="s">
        <v>2328</v>
      </c>
      <c r="AK474" t="s">
        <v>4</v>
      </c>
      <c r="AO474" t="s">
        <v>26</v>
      </c>
      <c r="AP474" t="s">
        <v>28</v>
      </c>
      <c r="AS474" t="s">
        <v>28</v>
      </c>
      <c r="AT474" t="s">
        <v>1833</v>
      </c>
      <c r="BO474" t="s">
        <v>43</v>
      </c>
      <c r="BP474">
        <v>0</v>
      </c>
      <c r="BQ474">
        <v>0</v>
      </c>
      <c r="BR474">
        <v>0</v>
      </c>
      <c r="BS474">
        <v>0</v>
      </c>
      <c r="BT474" s="1"/>
      <c r="BV474" t="s">
        <v>102</v>
      </c>
      <c r="BW474" t="s">
        <v>102</v>
      </c>
    </row>
    <row r="475" spans="1:75">
      <c r="A475" t="s">
        <v>2329</v>
      </c>
      <c r="B475" t="s">
        <v>2330</v>
      </c>
      <c r="C475" t="s">
        <v>2326</v>
      </c>
      <c r="D475" s="1"/>
      <c r="E475" t="s">
        <v>2326</v>
      </c>
      <c r="G475" s="1"/>
      <c r="H475" s="1"/>
      <c r="K475">
        <v>0</v>
      </c>
      <c r="AB475" t="s">
        <v>22</v>
      </c>
      <c r="AC475" t="s">
        <v>32</v>
      </c>
      <c r="AD475" t="s">
        <v>58</v>
      </c>
      <c r="AE475" t="s">
        <v>58</v>
      </c>
      <c r="AF475" t="s">
        <v>48</v>
      </c>
      <c r="AH475" t="s">
        <v>2331</v>
      </c>
      <c r="AI475" t="s">
        <v>99</v>
      </c>
      <c r="AJ475" t="s">
        <v>2332</v>
      </c>
      <c r="AK475" t="s">
        <v>4</v>
      </c>
      <c r="AO475" t="s">
        <v>26</v>
      </c>
      <c r="AP475" t="s">
        <v>28</v>
      </c>
      <c r="AS475" t="s">
        <v>28</v>
      </c>
      <c r="AT475" t="s">
        <v>1833</v>
      </c>
      <c r="BO475" t="s">
        <v>43</v>
      </c>
      <c r="BP475">
        <v>0</v>
      </c>
      <c r="BQ475">
        <v>0</v>
      </c>
      <c r="BR475">
        <v>0</v>
      </c>
      <c r="BS475">
        <v>0</v>
      </c>
      <c r="BT475" s="1"/>
      <c r="BV475" t="s">
        <v>102</v>
      </c>
      <c r="BW475" t="s">
        <v>102</v>
      </c>
    </row>
    <row r="476" spans="1:75">
      <c r="A476" t="s">
        <v>2333</v>
      </c>
      <c r="B476" t="s">
        <v>2334</v>
      </c>
      <c r="C476" t="s">
        <v>2306</v>
      </c>
      <c r="D476" s="1"/>
      <c r="E476" t="s">
        <v>2306</v>
      </c>
      <c r="G476" s="1"/>
      <c r="H476" s="1"/>
      <c r="K476">
        <v>0</v>
      </c>
      <c r="AB476" t="s">
        <v>22</v>
      </c>
      <c r="AC476" t="s">
        <v>32</v>
      </c>
      <c r="AD476" t="s">
        <v>58</v>
      </c>
      <c r="AE476" t="s">
        <v>58</v>
      </c>
      <c r="AF476" t="s">
        <v>25</v>
      </c>
      <c r="AH476" t="s">
        <v>411</v>
      </c>
      <c r="AI476" t="s">
        <v>123</v>
      </c>
      <c r="AJ476" t="s">
        <v>2335</v>
      </c>
      <c r="AK476" t="s">
        <v>123</v>
      </c>
      <c r="AO476" t="s">
        <v>26</v>
      </c>
      <c r="AP476" t="s">
        <v>28</v>
      </c>
      <c r="AS476" t="s">
        <v>28</v>
      </c>
      <c r="AT476" t="s">
        <v>1833</v>
      </c>
      <c r="BO476" t="s">
        <v>43</v>
      </c>
      <c r="BP476">
        <v>0</v>
      </c>
      <c r="BQ476">
        <v>0</v>
      </c>
      <c r="BR476">
        <v>0</v>
      </c>
      <c r="BS476">
        <v>0</v>
      </c>
      <c r="BT476" s="1"/>
      <c r="BV476" t="s">
        <v>123</v>
      </c>
      <c r="BW476" t="s">
        <v>123</v>
      </c>
    </row>
    <row r="477" spans="1:75">
      <c r="A477" t="s">
        <v>2336</v>
      </c>
      <c r="B477" t="s">
        <v>2337</v>
      </c>
      <c r="C477" t="s">
        <v>2326</v>
      </c>
      <c r="D477" s="1"/>
      <c r="E477" t="s">
        <v>2326</v>
      </c>
      <c r="G477" s="1"/>
      <c r="H477" s="1"/>
      <c r="K477">
        <v>0</v>
      </c>
      <c r="AB477" t="s">
        <v>22</v>
      </c>
      <c r="AC477" t="s">
        <v>32</v>
      </c>
      <c r="AD477" t="s">
        <v>58</v>
      </c>
      <c r="AE477" t="s">
        <v>58</v>
      </c>
      <c r="AF477" t="s">
        <v>48</v>
      </c>
      <c r="AH477" t="s">
        <v>2338</v>
      </c>
      <c r="AI477" t="s">
        <v>145</v>
      </c>
      <c r="AJ477" t="s">
        <v>1564</v>
      </c>
      <c r="AK477" t="s">
        <v>4</v>
      </c>
      <c r="AO477" t="s">
        <v>26</v>
      </c>
      <c r="AP477" t="s">
        <v>28</v>
      </c>
      <c r="AS477" t="s">
        <v>28</v>
      </c>
      <c r="AT477" t="s">
        <v>1833</v>
      </c>
      <c r="BO477" t="s">
        <v>43</v>
      </c>
      <c r="BP477">
        <v>0</v>
      </c>
      <c r="BQ477">
        <v>0</v>
      </c>
      <c r="BR477">
        <v>0</v>
      </c>
      <c r="BS477">
        <v>0</v>
      </c>
      <c r="BT477" s="1"/>
      <c r="BV477" t="s">
        <v>118</v>
      </c>
      <c r="BW477" t="s">
        <v>102</v>
      </c>
    </row>
    <row r="478" spans="1:75">
      <c r="A478" t="s">
        <v>2339</v>
      </c>
      <c r="B478" t="s">
        <v>2192</v>
      </c>
      <c r="C478" t="s">
        <v>2306</v>
      </c>
      <c r="D478" s="1"/>
      <c r="E478" t="s">
        <v>2306</v>
      </c>
      <c r="G478" s="1"/>
      <c r="H478" s="1"/>
      <c r="K478">
        <v>0</v>
      </c>
      <c r="AB478" t="s">
        <v>22</v>
      </c>
      <c r="AC478" t="s">
        <v>32</v>
      </c>
      <c r="AD478" t="s">
        <v>58</v>
      </c>
      <c r="AE478" t="s">
        <v>58</v>
      </c>
      <c r="AF478" t="s">
        <v>48</v>
      </c>
      <c r="AH478" t="s">
        <v>1691</v>
      </c>
      <c r="AI478" t="s">
        <v>454</v>
      </c>
      <c r="AJ478" t="s">
        <v>2340</v>
      </c>
      <c r="AK478" t="s">
        <v>4</v>
      </c>
      <c r="AO478" t="s">
        <v>26</v>
      </c>
      <c r="AP478" t="s">
        <v>28</v>
      </c>
      <c r="AS478" t="s">
        <v>28</v>
      </c>
      <c r="AT478" t="s">
        <v>1833</v>
      </c>
      <c r="BO478" t="s">
        <v>43</v>
      </c>
      <c r="BP478">
        <v>0</v>
      </c>
      <c r="BQ478">
        <v>0</v>
      </c>
      <c r="BR478">
        <v>0</v>
      </c>
      <c r="BS478">
        <v>0</v>
      </c>
      <c r="BT478" s="1"/>
      <c r="BV478" t="s">
        <v>664</v>
      </c>
      <c r="BW478" t="s">
        <v>157</v>
      </c>
    </row>
    <row r="479" spans="1:75">
      <c r="A479" t="s">
        <v>2341</v>
      </c>
      <c r="B479" t="s">
        <v>2342</v>
      </c>
      <c r="C479" t="s">
        <v>2306</v>
      </c>
      <c r="D479" s="1"/>
      <c r="E479" t="s">
        <v>2306</v>
      </c>
      <c r="G479" s="1"/>
      <c r="H479" s="1"/>
      <c r="K479">
        <v>0</v>
      </c>
      <c r="AB479" t="s">
        <v>22</v>
      </c>
      <c r="AC479" t="s">
        <v>32</v>
      </c>
      <c r="AD479" t="s">
        <v>58</v>
      </c>
      <c r="AE479" t="s">
        <v>58</v>
      </c>
      <c r="AF479" t="s">
        <v>25</v>
      </c>
      <c r="AH479" t="s">
        <v>2343</v>
      </c>
      <c r="AI479" t="s">
        <v>99</v>
      </c>
      <c r="AJ479" t="s">
        <v>2344</v>
      </c>
      <c r="AK479" t="s">
        <v>4</v>
      </c>
      <c r="AO479" t="s">
        <v>26</v>
      </c>
      <c r="AP479" t="s">
        <v>28</v>
      </c>
      <c r="AS479" t="s">
        <v>28</v>
      </c>
      <c r="AT479" t="s">
        <v>1833</v>
      </c>
      <c r="BO479" t="s">
        <v>43</v>
      </c>
      <c r="BP479">
        <v>0</v>
      </c>
      <c r="BQ479">
        <v>0</v>
      </c>
      <c r="BR479">
        <v>0</v>
      </c>
      <c r="BS479">
        <v>0</v>
      </c>
      <c r="BT479" s="1"/>
      <c r="BV479" t="s">
        <v>157</v>
      </c>
      <c r="BW479" t="s">
        <v>157</v>
      </c>
    </row>
    <row r="480" spans="1:75">
      <c r="A480" t="s">
        <v>2345</v>
      </c>
      <c r="B480" t="s">
        <v>2346</v>
      </c>
      <c r="C480" t="s">
        <v>436</v>
      </c>
      <c r="D480" s="1"/>
      <c r="E480" t="s">
        <v>2347</v>
      </c>
      <c r="G480" s="1"/>
      <c r="H480" s="1"/>
      <c r="K480">
        <v>0</v>
      </c>
      <c r="AB480" t="s">
        <v>22</v>
      </c>
      <c r="AC480" t="s">
        <v>32</v>
      </c>
      <c r="AD480" t="s">
        <v>58</v>
      </c>
      <c r="AE480" t="s">
        <v>58</v>
      </c>
      <c r="AF480" t="s">
        <v>48</v>
      </c>
      <c r="AH480" t="s">
        <v>2348</v>
      </c>
      <c r="AI480" t="s">
        <v>145</v>
      </c>
      <c r="AJ480" t="s">
        <v>2349</v>
      </c>
      <c r="AK480" t="s">
        <v>4</v>
      </c>
      <c r="AO480" t="s">
        <v>26</v>
      </c>
      <c r="AP480" t="s">
        <v>28</v>
      </c>
      <c r="AS480" t="s">
        <v>28</v>
      </c>
      <c r="AT480" t="s">
        <v>1833</v>
      </c>
      <c r="BO480" t="s">
        <v>43</v>
      </c>
      <c r="BP480">
        <v>0</v>
      </c>
      <c r="BQ480">
        <v>0</v>
      </c>
      <c r="BR480">
        <v>0</v>
      </c>
      <c r="BS480">
        <v>0</v>
      </c>
      <c r="BT480" s="1"/>
      <c r="BV480" t="s">
        <v>102</v>
      </c>
      <c r="BW480" t="s">
        <v>102</v>
      </c>
    </row>
    <row r="481" spans="1:75">
      <c r="A481" t="s">
        <v>2350</v>
      </c>
      <c r="B481" t="s">
        <v>2351</v>
      </c>
      <c r="C481" t="s">
        <v>1433</v>
      </c>
      <c r="D481" s="1">
        <v>28578</v>
      </c>
      <c r="E481" t="s">
        <v>2352</v>
      </c>
      <c r="G481" s="1"/>
      <c r="H481" s="1"/>
      <c r="K481">
        <v>0</v>
      </c>
      <c r="AB481" t="s">
        <v>22</v>
      </c>
      <c r="AC481" t="s">
        <v>32</v>
      </c>
      <c r="AD481" t="s">
        <v>58</v>
      </c>
      <c r="AE481" t="s">
        <v>58</v>
      </c>
      <c r="AF481" t="s">
        <v>48</v>
      </c>
      <c r="AH481" t="s">
        <v>1733</v>
      </c>
      <c r="AI481" t="s">
        <v>99</v>
      </c>
      <c r="AJ481" t="s">
        <v>2353</v>
      </c>
      <c r="AK481" t="s">
        <v>4</v>
      </c>
      <c r="AO481" t="s">
        <v>26</v>
      </c>
      <c r="AP481" t="s">
        <v>28</v>
      </c>
      <c r="AS481" t="s">
        <v>28</v>
      </c>
      <c r="AT481" t="s">
        <v>1833</v>
      </c>
      <c r="BO481" t="s">
        <v>43</v>
      </c>
      <c r="BP481">
        <v>0</v>
      </c>
      <c r="BQ481">
        <v>0</v>
      </c>
      <c r="BR481">
        <v>0</v>
      </c>
      <c r="BS481">
        <v>0</v>
      </c>
      <c r="BT481" s="1"/>
      <c r="BV481" t="s">
        <v>102</v>
      </c>
      <c r="BW481" t="s">
        <v>102</v>
      </c>
    </row>
    <row r="482" spans="1:75">
      <c r="A482" t="s">
        <v>2354</v>
      </c>
      <c r="B482" t="s">
        <v>2355</v>
      </c>
      <c r="C482" t="s">
        <v>2306</v>
      </c>
      <c r="D482" s="1">
        <v>30814</v>
      </c>
      <c r="E482" t="s">
        <v>2356</v>
      </c>
      <c r="G482" s="1"/>
      <c r="H482" s="1"/>
      <c r="K482">
        <v>0</v>
      </c>
      <c r="AB482" t="s">
        <v>22</v>
      </c>
      <c r="AC482" t="s">
        <v>32</v>
      </c>
      <c r="AD482" t="s">
        <v>58</v>
      </c>
      <c r="AE482" t="s">
        <v>58</v>
      </c>
      <c r="AF482" t="s">
        <v>48</v>
      </c>
      <c r="AH482" t="s">
        <v>2357</v>
      </c>
      <c r="AI482" t="s">
        <v>99</v>
      </c>
      <c r="AJ482" t="s">
        <v>2358</v>
      </c>
      <c r="AK482" t="s">
        <v>4</v>
      </c>
      <c r="AO482" t="s">
        <v>26</v>
      </c>
      <c r="AP482" t="s">
        <v>28</v>
      </c>
      <c r="AS482" t="s">
        <v>28</v>
      </c>
      <c r="AT482" t="s">
        <v>1833</v>
      </c>
      <c r="BO482" t="s">
        <v>43</v>
      </c>
      <c r="BP482">
        <v>0</v>
      </c>
      <c r="BQ482">
        <v>0</v>
      </c>
      <c r="BR482">
        <v>0</v>
      </c>
      <c r="BS482">
        <v>0</v>
      </c>
      <c r="BT482" s="1"/>
      <c r="BV482" t="s">
        <v>125</v>
      </c>
      <c r="BW482" t="s">
        <v>102</v>
      </c>
    </row>
    <row r="483" spans="1:75">
      <c r="A483" t="s">
        <v>2359</v>
      </c>
      <c r="B483" t="s">
        <v>2360</v>
      </c>
      <c r="C483" t="s">
        <v>2147</v>
      </c>
      <c r="D483" s="1">
        <v>31586</v>
      </c>
      <c r="E483" t="s">
        <v>409</v>
      </c>
      <c r="G483" s="1"/>
      <c r="H483" s="1"/>
      <c r="K483">
        <v>0</v>
      </c>
      <c r="AB483" t="s">
        <v>22</v>
      </c>
      <c r="AC483" t="s">
        <v>32</v>
      </c>
      <c r="AD483" t="s">
        <v>58</v>
      </c>
      <c r="AE483" t="s">
        <v>58</v>
      </c>
      <c r="AF483" t="s">
        <v>25</v>
      </c>
      <c r="AH483" t="s">
        <v>2361</v>
      </c>
      <c r="AI483" t="s">
        <v>123</v>
      </c>
      <c r="AJ483" t="s">
        <v>2362</v>
      </c>
      <c r="AK483" t="s">
        <v>123</v>
      </c>
      <c r="AO483" t="s">
        <v>26</v>
      </c>
      <c r="AP483" t="s">
        <v>28</v>
      </c>
      <c r="AS483" t="s">
        <v>28</v>
      </c>
      <c r="AT483" t="s">
        <v>1833</v>
      </c>
      <c r="BO483" t="s">
        <v>43</v>
      </c>
      <c r="BP483">
        <v>0</v>
      </c>
      <c r="BQ483">
        <v>0</v>
      </c>
      <c r="BR483">
        <v>0</v>
      </c>
      <c r="BS483">
        <v>0</v>
      </c>
      <c r="BT483" s="1"/>
      <c r="BV483" t="s">
        <v>123</v>
      </c>
      <c r="BW483" t="s">
        <v>123</v>
      </c>
    </row>
    <row r="484" spans="1:75">
      <c r="A484" t="s">
        <v>2363</v>
      </c>
      <c r="B484" t="s">
        <v>2364</v>
      </c>
      <c r="C484" t="s">
        <v>1433</v>
      </c>
      <c r="D484" s="1"/>
      <c r="E484" t="s">
        <v>1433</v>
      </c>
      <c r="G484" s="1"/>
      <c r="H484" s="1"/>
      <c r="K484">
        <v>0</v>
      </c>
      <c r="AB484" t="s">
        <v>22</v>
      </c>
      <c r="AC484" t="s">
        <v>32</v>
      </c>
      <c r="AD484" t="s">
        <v>58</v>
      </c>
      <c r="AE484" t="s">
        <v>58</v>
      </c>
      <c r="AF484" t="s">
        <v>48</v>
      </c>
      <c r="AH484" t="s">
        <v>2365</v>
      </c>
      <c r="AI484" t="s">
        <v>145</v>
      </c>
      <c r="AJ484" t="s">
        <v>2366</v>
      </c>
      <c r="AK484" t="s">
        <v>4</v>
      </c>
      <c r="AO484" t="s">
        <v>26</v>
      </c>
      <c r="AP484" t="s">
        <v>28</v>
      </c>
      <c r="AS484" t="s">
        <v>28</v>
      </c>
      <c r="AT484" t="s">
        <v>1833</v>
      </c>
      <c r="BO484" t="s">
        <v>43</v>
      </c>
      <c r="BP484">
        <v>0</v>
      </c>
      <c r="BQ484">
        <v>0</v>
      </c>
      <c r="BR484">
        <v>0</v>
      </c>
      <c r="BS484">
        <v>0</v>
      </c>
      <c r="BT484" s="1"/>
      <c r="BV484" t="s">
        <v>148</v>
      </c>
      <c r="BW484" t="s">
        <v>2367</v>
      </c>
    </row>
    <row r="485" spans="1:75">
      <c r="A485" t="s">
        <v>2368</v>
      </c>
      <c r="B485" t="s">
        <v>2369</v>
      </c>
      <c r="C485" t="s">
        <v>436</v>
      </c>
      <c r="D485" s="1"/>
      <c r="E485" t="s">
        <v>436</v>
      </c>
      <c r="G485" s="1"/>
      <c r="H485" s="1"/>
      <c r="K485">
        <v>0</v>
      </c>
      <c r="AB485" t="s">
        <v>22</v>
      </c>
      <c r="AC485" t="s">
        <v>32</v>
      </c>
      <c r="AD485" t="s">
        <v>58</v>
      </c>
      <c r="AE485" t="s">
        <v>58</v>
      </c>
      <c r="AF485" t="s">
        <v>25</v>
      </c>
      <c r="AH485" t="s">
        <v>2370</v>
      </c>
      <c r="AI485" t="s">
        <v>145</v>
      </c>
      <c r="AJ485" t="s">
        <v>2371</v>
      </c>
      <c r="AK485" t="s">
        <v>145</v>
      </c>
      <c r="AO485" t="s">
        <v>26</v>
      </c>
      <c r="AP485" t="s">
        <v>28</v>
      </c>
      <c r="AS485" t="s">
        <v>28</v>
      </c>
      <c r="AT485" t="s">
        <v>1833</v>
      </c>
      <c r="BO485" t="s">
        <v>43</v>
      </c>
      <c r="BP485">
        <v>0</v>
      </c>
      <c r="BQ485">
        <v>0</v>
      </c>
      <c r="BR485">
        <v>0</v>
      </c>
      <c r="BS485">
        <v>0</v>
      </c>
      <c r="BT485" s="1"/>
      <c r="BV485" t="s">
        <v>157</v>
      </c>
      <c r="BW485" t="s">
        <v>157</v>
      </c>
    </row>
    <row r="486" spans="1:75">
      <c r="A486" t="s">
        <v>2372</v>
      </c>
      <c r="B486" t="s">
        <v>2373</v>
      </c>
      <c r="C486" t="s">
        <v>436</v>
      </c>
      <c r="D486" s="1">
        <v>31604</v>
      </c>
      <c r="E486" t="s">
        <v>436</v>
      </c>
      <c r="G486" s="1"/>
      <c r="H486" s="1"/>
      <c r="K486">
        <v>0</v>
      </c>
      <c r="AB486" t="s">
        <v>22</v>
      </c>
      <c r="AC486" t="s">
        <v>32</v>
      </c>
      <c r="AD486" t="s">
        <v>58</v>
      </c>
      <c r="AE486" t="s">
        <v>58</v>
      </c>
      <c r="AF486" t="s">
        <v>48</v>
      </c>
      <c r="AH486" t="s">
        <v>2374</v>
      </c>
      <c r="AI486" t="s">
        <v>145</v>
      </c>
      <c r="AJ486" t="s">
        <v>2375</v>
      </c>
      <c r="AK486" t="s">
        <v>4</v>
      </c>
      <c r="AO486" t="s">
        <v>26</v>
      </c>
      <c r="AP486" t="s">
        <v>28</v>
      </c>
      <c r="AS486" t="s">
        <v>28</v>
      </c>
      <c r="AT486" t="s">
        <v>1833</v>
      </c>
      <c r="BO486" t="s">
        <v>43</v>
      </c>
      <c r="BP486">
        <v>0</v>
      </c>
      <c r="BQ486">
        <v>0</v>
      </c>
      <c r="BR486">
        <v>0</v>
      </c>
      <c r="BS486">
        <v>0</v>
      </c>
      <c r="BT486" s="1"/>
      <c r="BV486" t="s">
        <v>118</v>
      </c>
      <c r="BW486" t="s">
        <v>102</v>
      </c>
    </row>
    <row r="487" spans="1:75">
      <c r="A487" t="s">
        <v>2376</v>
      </c>
      <c r="B487" t="s">
        <v>2377</v>
      </c>
      <c r="C487" t="s">
        <v>2306</v>
      </c>
      <c r="D487" s="1"/>
      <c r="E487" t="s">
        <v>2306</v>
      </c>
      <c r="G487" s="1"/>
      <c r="H487" s="1"/>
      <c r="K487">
        <v>0</v>
      </c>
      <c r="AB487" t="s">
        <v>22</v>
      </c>
      <c r="AC487" t="s">
        <v>32</v>
      </c>
      <c r="AD487" t="s">
        <v>58</v>
      </c>
      <c r="AE487" t="s">
        <v>58</v>
      </c>
      <c r="AF487" t="s">
        <v>48</v>
      </c>
      <c r="AH487" t="s">
        <v>2378</v>
      </c>
      <c r="AI487" t="s">
        <v>99</v>
      </c>
      <c r="AJ487" t="s">
        <v>1865</v>
      </c>
      <c r="AK487" t="s">
        <v>4</v>
      </c>
      <c r="AO487" t="s">
        <v>26</v>
      </c>
      <c r="AP487" t="s">
        <v>28</v>
      </c>
      <c r="AS487" t="s">
        <v>28</v>
      </c>
      <c r="AT487" t="s">
        <v>1833</v>
      </c>
      <c r="BO487" t="s">
        <v>43</v>
      </c>
      <c r="BP487">
        <v>0</v>
      </c>
      <c r="BQ487">
        <v>0</v>
      </c>
      <c r="BR487">
        <v>0</v>
      </c>
      <c r="BS487">
        <v>0</v>
      </c>
      <c r="BT487" s="1"/>
      <c r="BV487" t="s">
        <v>157</v>
      </c>
      <c r="BW487" t="s">
        <v>157</v>
      </c>
    </row>
    <row r="488" spans="1:75">
      <c r="A488" t="s">
        <v>2379</v>
      </c>
      <c r="B488" t="s">
        <v>2380</v>
      </c>
      <c r="C488" t="s">
        <v>436</v>
      </c>
      <c r="D488" s="1"/>
      <c r="E488" t="s">
        <v>436</v>
      </c>
      <c r="G488" s="1"/>
      <c r="H488" s="1"/>
      <c r="K488">
        <v>0</v>
      </c>
      <c r="AB488" t="s">
        <v>22</v>
      </c>
      <c r="AC488" t="s">
        <v>32</v>
      </c>
      <c r="AD488" t="s">
        <v>58</v>
      </c>
      <c r="AE488" t="s">
        <v>58</v>
      </c>
      <c r="AF488" t="s">
        <v>48</v>
      </c>
      <c r="AH488" t="s">
        <v>2381</v>
      </c>
      <c r="AI488" t="s">
        <v>99</v>
      </c>
      <c r="AJ488" t="s">
        <v>2382</v>
      </c>
      <c r="AK488" t="s">
        <v>4</v>
      </c>
      <c r="AO488" t="s">
        <v>26</v>
      </c>
      <c r="AP488" t="s">
        <v>28</v>
      </c>
      <c r="AS488" t="s">
        <v>28</v>
      </c>
      <c r="AT488" t="s">
        <v>1833</v>
      </c>
      <c r="BO488" t="s">
        <v>43</v>
      </c>
      <c r="BP488">
        <v>0</v>
      </c>
      <c r="BQ488">
        <v>0</v>
      </c>
      <c r="BR488">
        <v>0</v>
      </c>
      <c r="BS488">
        <v>0</v>
      </c>
      <c r="BT488" s="1"/>
      <c r="BV488" t="s">
        <v>102</v>
      </c>
      <c r="BW488" t="s">
        <v>102</v>
      </c>
    </row>
    <row r="489" spans="1:75">
      <c r="A489" t="s">
        <v>2383</v>
      </c>
      <c r="B489" t="s">
        <v>2384</v>
      </c>
      <c r="C489" t="s">
        <v>2306</v>
      </c>
      <c r="D489" s="1"/>
      <c r="E489" t="s">
        <v>2306</v>
      </c>
      <c r="G489" s="1"/>
      <c r="H489" s="1"/>
      <c r="K489">
        <v>0</v>
      </c>
      <c r="AB489" t="s">
        <v>22</v>
      </c>
      <c r="AC489" t="s">
        <v>32</v>
      </c>
      <c r="AD489" t="s">
        <v>58</v>
      </c>
      <c r="AE489" t="s">
        <v>58</v>
      </c>
      <c r="AF489" t="s">
        <v>48</v>
      </c>
      <c r="AH489" t="s">
        <v>1669</v>
      </c>
      <c r="AI489" t="s">
        <v>145</v>
      </c>
      <c r="AJ489" t="s">
        <v>2385</v>
      </c>
      <c r="AK489" t="s">
        <v>4</v>
      </c>
      <c r="AO489" t="s">
        <v>26</v>
      </c>
      <c r="AP489" t="s">
        <v>28</v>
      </c>
      <c r="AS489" t="s">
        <v>28</v>
      </c>
      <c r="AT489" t="s">
        <v>1833</v>
      </c>
      <c r="BO489" t="s">
        <v>43</v>
      </c>
      <c r="BP489">
        <v>0</v>
      </c>
      <c r="BQ489">
        <v>0</v>
      </c>
      <c r="BR489">
        <v>0</v>
      </c>
      <c r="BS489">
        <v>0</v>
      </c>
      <c r="BT489" s="1"/>
      <c r="BV489" t="s">
        <v>102</v>
      </c>
      <c r="BW489" t="s">
        <v>102</v>
      </c>
    </row>
    <row r="490" spans="1:75">
      <c r="A490" t="s">
        <v>2386</v>
      </c>
      <c r="B490" t="s">
        <v>2387</v>
      </c>
      <c r="C490" t="s">
        <v>436</v>
      </c>
      <c r="D490" s="1"/>
      <c r="E490" t="s">
        <v>436</v>
      </c>
      <c r="G490" s="1"/>
      <c r="H490" s="1"/>
      <c r="K490">
        <v>0</v>
      </c>
      <c r="AB490" t="s">
        <v>22</v>
      </c>
      <c r="AC490" t="s">
        <v>32</v>
      </c>
      <c r="AD490" t="s">
        <v>58</v>
      </c>
      <c r="AE490" t="s">
        <v>58</v>
      </c>
      <c r="AF490" t="s">
        <v>48</v>
      </c>
      <c r="AH490" t="s">
        <v>2388</v>
      </c>
      <c r="AI490" t="s">
        <v>145</v>
      </c>
      <c r="AJ490" t="s">
        <v>2389</v>
      </c>
      <c r="AK490" t="s">
        <v>4</v>
      </c>
      <c r="AO490" t="s">
        <v>26</v>
      </c>
      <c r="AP490" t="s">
        <v>28</v>
      </c>
      <c r="AS490" t="s">
        <v>28</v>
      </c>
      <c r="AT490" t="s">
        <v>1833</v>
      </c>
      <c r="BO490" t="s">
        <v>43</v>
      </c>
      <c r="BP490">
        <v>0</v>
      </c>
      <c r="BQ490">
        <v>0</v>
      </c>
      <c r="BR490">
        <v>0</v>
      </c>
      <c r="BS490">
        <v>0</v>
      </c>
      <c r="BT490" s="1"/>
      <c r="BV490" t="s">
        <v>148</v>
      </c>
      <c r="BW490" t="s">
        <v>102</v>
      </c>
    </row>
    <row r="491" spans="1:75">
      <c r="A491" t="s">
        <v>2390</v>
      </c>
      <c r="B491" t="s">
        <v>2391</v>
      </c>
      <c r="C491" t="s">
        <v>436</v>
      </c>
      <c r="D491" s="1"/>
      <c r="E491" t="s">
        <v>436</v>
      </c>
      <c r="G491" s="1"/>
      <c r="H491" s="1"/>
      <c r="K491">
        <v>0</v>
      </c>
      <c r="AB491" t="s">
        <v>22</v>
      </c>
      <c r="AC491" t="s">
        <v>32</v>
      </c>
      <c r="AD491" t="s">
        <v>58</v>
      </c>
      <c r="AE491" t="s">
        <v>58</v>
      </c>
      <c r="AF491" t="s">
        <v>48</v>
      </c>
      <c r="AH491" t="s">
        <v>2392</v>
      </c>
      <c r="AI491" t="s">
        <v>99</v>
      </c>
      <c r="AJ491" t="s">
        <v>2393</v>
      </c>
      <c r="AK491" t="s">
        <v>4</v>
      </c>
      <c r="AO491" t="s">
        <v>26</v>
      </c>
      <c r="AP491" t="s">
        <v>28</v>
      </c>
      <c r="AS491" t="s">
        <v>28</v>
      </c>
      <c r="AT491" t="s">
        <v>1833</v>
      </c>
      <c r="BO491" t="s">
        <v>43</v>
      </c>
      <c r="BP491">
        <v>0</v>
      </c>
      <c r="BQ491">
        <v>0</v>
      </c>
      <c r="BR491">
        <v>0</v>
      </c>
      <c r="BS491">
        <v>0</v>
      </c>
      <c r="BT491" s="1"/>
      <c r="BV491" t="s">
        <v>102</v>
      </c>
      <c r="BW491" t="s">
        <v>102</v>
      </c>
    </row>
    <row r="492" spans="1:75">
      <c r="A492" t="s">
        <v>2394</v>
      </c>
      <c r="B492" t="s">
        <v>2395</v>
      </c>
      <c r="C492" t="s">
        <v>2396</v>
      </c>
      <c r="D492" s="1"/>
      <c r="E492" t="s">
        <v>2397</v>
      </c>
      <c r="G492" s="1"/>
      <c r="H492" s="1"/>
      <c r="K492">
        <v>0</v>
      </c>
      <c r="AB492" t="s">
        <v>22</v>
      </c>
      <c r="AC492" t="s">
        <v>32</v>
      </c>
      <c r="AD492" t="s">
        <v>58</v>
      </c>
      <c r="AE492" t="s">
        <v>58</v>
      </c>
      <c r="AF492" t="s">
        <v>48</v>
      </c>
      <c r="AH492" t="s">
        <v>782</v>
      </c>
      <c r="AI492" t="s">
        <v>423</v>
      </c>
      <c r="AJ492" t="s">
        <v>2398</v>
      </c>
      <c r="AK492" t="s">
        <v>4</v>
      </c>
      <c r="AO492" t="s">
        <v>26</v>
      </c>
      <c r="AP492" t="s">
        <v>28</v>
      </c>
      <c r="AS492" t="s">
        <v>28</v>
      </c>
      <c r="AT492" t="s">
        <v>1833</v>
      </c>
      <c r="BO492" t="s">
        <v>43</v>
      </c>
      <c r="BP492">
        <v>0</v>
      </c>
      <c r="BQ492">
        <v>0</v>
      </c>
      <c r="BR492">
        <v>0</v>
      </c>
      <c r="BS492">
        <v>0</v>
      </c>
      <c r="BT492" s="1"/>
      <c r="BV492" t="s">
        <v>102</v>
      </c>
      <c r="BW492" t="s">
        <v>102</v>
      </c>
    </row>
    <row r="493" spans="1:75">
      <c r="A493" t="s">
        <v>2399</v>
      </c>
      <c r="B493" t="s">
        <v>2400</v>
      </c>
      <c r="C493" t="s">
        <v>2306</v>
      </c>
      <c r="D493" s="1">
        <v>30413</v>
      </c>
      <c r="E493" t="s">
        <v>1088</v>
      </c>
      <c r="G493" s="1"/>
      <c r="H493" s="1"/>
      <c r="K493">
        <v>0</v>
      </c>
      <c r="AB493" t="s">
        <v>22</v>
      </c>
      <c r="AC493" t="s">
        <v>32</v>
      </c>
      <c r="AD493" t="s">
        <v>58</v>
      </c>
      <c r="AE493" t="s">
        <v>58</v>
      </c>
      <c r="AF493" t="s">
        <v>48</v>
      </c>
      <c r="AH493" t="s">
        <v>2401</v>
      </c>
      <c r="AI493" t="s">
        <v>99</v>
      </c>
      <c r="AJ493" t="s">
        <v>2402</v>
      </c>
      <c r="AK493" t="s">
        <v>4</v>
      </c>
      <c r="AO493" t="s">
        <v>26</v>
      </c>
      <c r="AP493" t="s">
        <v>28</v>
      </c>
      <c r="AS493" t="s">
        <v>28</v>
      </c>
      <c r="AT493" t="s">
        <v>1833</v>
      </c>
      <c r="BO493" t="s">
        <v>43</v>
      </c>
      <c r="BP493">
        <v>0</v>
      </c>
      <c r="BQ493">
        <v>0</v>
      </c>
      <c r="BR493">
        <v>0</v>
      </c>
      <c r="BS493">
        <v>0</v>
      </c>
      <c r="BT493" s="1"/>
      <c r="BV493" t="s">
        <v>148</v>
      </c>
      <c r="BW493" t="s">
        <v>102</v>
      </c>
    </row>
    <row r="494" spans="1:75">
      <c r="A494" t="s">
        <v>2403</v>
      </c>
      <c r="B494" t="s">
        <v>2404</v>
      </c>
      <c r="C494" t="s">
        <v>436</v>
      </c>
      <c r="D494" s="1"/>
      <c r="E494" t="s">
        <v>436</v>
      </c>
      <c r="G494" s="1"/>
      <c r="H494" s="1"/>
      <c r="K494">
        <v>0</v>
      </c>
      <c r="AB494" t="s">
        <v>22</v>
      </c>
      <c r="AC494" t="s">
        <v>32</v>
      </c>
      <c r="AD494" t="s">
        <v>58</v>
      </c>
      <c r="AE494" t="s">
        <v>58</v>
      </c>
      <c r="AF494" t="s">
        <v>48</v>
      </c>
      <c r="AH494" t="s">
        <v>2405</v>
      </c>
      <c r="AI494" t="s">
        <v>145</v>
      </c>
      <c r="AJ494" t="s">
        <v>2406</v>
      </c>
      <c r="AK494" t="s">
        <v>4</v>
      </c>
      <c r="AO494" t="s">
        <v>26</v>
      </c>
      <c r="AP494" t="s">
        <v>28</v>
      </c>
      <c r="AS494" t="s">
        <v>28</v>
      </c>
      <c r="AT494" t="s">
        <v>1833</v>
      </c>
      <c r="BO494" t="s">
        <v>43</v>
      </c>
      <c r="BP494">
        <v>0</v>
      </c>
      <c r="BQ494">
        <v>0</v>
      </c>
      <c r="BR494">
        <v>0</v>
      </c>
      <c r="BS494">
        <v>0</v>
      </c>
      <c r="BT494" s="1"/>
      <c r="BV494" t="s">
        <v>234</v>
      </c>
      <c r="BW494" t="s">
        <v>234</v>
      </c>
    </row>
    <row r="495" spans="1:75">
      <c r="A495" t="s">
        <v>2407</v>
      </c>
      <c r="B495" t="s">
        <v>327</v>
      </c>
      <c r="C495" t="s">
        <v>436</v>
      </c>
      <c r="D495" s="1"/>
      <c r="E495" t="s">
        <v>436</v>
      </c>
      <c r="G495" s="1"/>
      <c r="H495" s="1"/>
      <c r="K495">
        <v>0</v>
      </c>
      <c r="AB495" t="s">
        <v>22</v>
      </c>
      <c r="AC495" t="s">
        <v>32</v>
      </c>
      <c r="AD495" t="s">
        <v>58</v>
      </c>
      <c r="AE495" t="s">
        <v>58</v>
      </c>
      <c r="AF495" t="s">
        <v>48</v>
      </c>
      <c r="AH495" t="s">
        <v>521</v>
      </c>
      <c r="AI495" t="s">
        <v>99</v>
      </c>
      <c r="AJ495" t="s">
        <v>1421</v>
      </c>
      <c r="AK495" t="s">
        <v>4</v>
      </c>
      <c r="AO495" t="s">
        <v>26</v>
      </c>
      <c r="AP495" t="s">
        <v>28</v>
      </c>
      <c r="AS495" t="s">
        <v>28</v>
      </c>
      <c r="AT495" t="s">
        <v>1833</v>
      </c>
      <c r="BO495" t="s">
        <v>43</v>
      </c>
      <c r="BP495">
        <v>0</v>
      </c>
      <c r="BQ495">
        <v>0</v>
      </c>
      <c r="BR495">
        <v>0</v>
      </c>
      <c r="BS495">
        <v>0</v>
      </c>
      <c r="BT495" s="1"/>
      <c r="BV495" t="s">
        <v>102</v>
      </c>
      <c r="BW495" t="s">
        <v>102</v>
      </c>
    </row>
    <row r="496" spans="1:75">
      <c r="A496" t="s">
        <v>2408</v>
      </c>
      <c r="B496" t="s">
        <v>2409</v>
      </c>
      <c r="C496" t="s">
        <v>286</v>
      </c>
      <c r="D496" s="1">
        <v>27909</v>
      </c>
      <c r="E496" t="s">
        <v>436</v>
      </c>
      <c r="G496" s="1"/>
      <c r="H496" s="1"/>
      <c r="K496">
        <v>0</v>
      </c>
      <c r="AB496" t="s">
        <v>22</v>
      </c>
      <c r="AC496" t="s">
        <v>32</v>
      </c>
      <c r="AD496" t="s">
        <v>58</v>
      </c>
      <c r="AE496" t="s">
        <v>58</v>
      </c>
      <c r="AF496" t="s">
        <v>25</v>
      </c>
      <c r="AH496" t="s">
        <v>2410</v>
      </c>
      <c r="AI496" t="s">
        <v>123</v>
      </c>
      <c r="AJ496" t="s">
        <v>2411</v>
      </c>
      <c r="AK496" t="s">
        <v>123</v>
      </c>
      <c r="AO496" t="s">
        <v>26</v>
      </c>
      <c r="AP496" t="s">
        <v>28</v>
      </c>
      <c r="AS496" t="s">
        <v>28</v>
      </c>
      <c r="AT496" t="s">
        <v>1833</v>
      </c>
      <c r="BO496" t="s">
        <v>43</v>
      </c>
      <c r="BP496">
        <v>0</v>
      </c>
      <c r="BQ496">
        <v>0</v>
      </c>
      <c r="BR496">
        <v>0</v>
      </c>
      <c r="BS496">
        <v>0</v>
      </c>
      <c r="BT496" s="1"/>
      <c r="BV496" t="s">
        <v>123</v>
      </c>
      <c r="BW496" t="s">
        <v>123</v>
      </c>
    </row>
    <row r="497" spans="1:75">
      <c r="A497" t="s">
        <v>2412</v>
      </c>
      <c r="B497" t="s">
        <v>2413</v>
      </c>
      <c r="C497" t="s">
        <v>190</v>
      </c>
      <c r="D497" s="1"/>
      <c r="E497" t="s">
        <v>237</v>
      </c>
      <c r="G497" s="1"/>
      <c r="H497" s="1"/>
      <c r="K497">
        <v>0</v>
      </c>
      <c r="AB497" t="s">
        <v>22</v>
      </c>
      <c r="AC497" t="s">
        <v>32</v>
      </c>
      <c r="AD497" t="s">
        <v>58</v>
      </c>
      <c r="AE497" t="s">
        <v>58</v>
      </c>
      <c r="AF497" t="s">
        <v>25</v>
      </c>
      <c r="AH497" t="s">
        <v>2414</v>
      </c>
      <c r="AI497" t="s">
        <v>145</v>
      </c>
      <c r="AJ497" t="s">
        <v>1968</v>
      </c>
      <c r="AK497" t="s">
        <v>99</v>
      </c>
      <c r="AO497" t="s">
        <v>26</v>
      </c>
      <c r="AP497" t="s">
        <v>28</v>
      </c>
      <c r="AS497" t="s">
        <v>28</v>
      </c>
      <c r="AT497" t="s">
        <v>1833</v>
      </c>
      <c r="BO497" t="s">
        <v>43</v>
      </c>
      <c r="BP497">
        <v>0</v>
      </c>
      <c r="BQ497">
        <v>0</v>
      </c>
      <c r="BR497">
        <v>0</v>
      </c>
      <c r="BS497">
        <v>0</v>
      </c>
      <c r="BT497" s="1"/>
      <c r="BV497" t="s">
        <v>102</v>
      </c>
      <c r="BW497" t="s">
        <v>118</v>
      </c>
    </row>
    <row r="498" spans="1:75">
      <c r="A498" t="s">
        <v>2415</v>
      </c>
      <c r="B498" t="s">
        <v>2114</v>
      </c>
      <c r="C498" t="s">
        <v>2416</v>
      </c>
      <c r="D498" s="1">
        <v>27924</v>
      </c>
      <c r="E498" t="s">
        <v>237</v>
      </c>
      <c r="G498" s="1"/>
      <c r="H498" s="1"/>
      <c r="K498">
        <v>0</v>
      </c>
      <c r="AB498" t="s">
        <v>22</v>
      </c>
      <c r="AC498" t="s">
        <v>32</v>
      </c>
      <c r="AD498" t="s">
        <v>58</v>
      </c>
      <c r="AE498" t="s">
        <v>58</v>
      </c>
      <c r="AF498" t="s">
        <v>48</v>
      </c>
      <c r="AH498" t="s">
        <v>136</v>
      </c>
      <c r="AI498" t="s">
        <v>123</v>
      </c>
      <c r="AJ498" t="s">
        <v>2417</v>
      </c>
      <c r="AK498" t="s">
        <v>123</v>
      </c>
      <c r="AO498" t="s">
        <v>26</v>
      </c>
      <c r="AP498" t="s">
        <v>28</v>
      </c>
      <c r="AS498" t="s">
        <v>28</v>
      </c>
      <c r="AT498" t="s">
        <v>1833</v>
      </c>
      <c r="BO498" t="s">
        <v>43</v>
      </c>
      <c r="BP498">
        <v>0</v>
      </c>
      <c r="BQ498">
        <v>0</v>
      </c>
      <c r="BR498">
        <v>0</v>
      </c>
      <c r="BS498">
        <v>0</v>
      </c>
      <c r="BT498" s="1"/>
      <c r="BV498" t="s">
        <v>123</v>
      </c>
      <c r="BW498" t="s">
        <v>123</v>
      </c>
    </row>
    <row r="499" spans="1:75">
      <c r="A499" t="s">
        <v>2418</v>
      </c>
      <c r="B499" t="s">
        <v>2419</v>
      </c>
      <c r="C499" t="s">
        <v>2156</v>
      </c>
      <c r="D499" s="1"/>
      <c r="E499" t="s">
        <v>630</v>
      </c>
      <c r="G499" s="1"/>
      <c r="H499" s="1"/>
      <c r="K499">
        <v>0</v>
      </c>
      <c r="AB499" t="s">
        <v>22</v>
      </c>
      <c r="AC499" t="s">
        <v>32</v>
      </c>
      <c r="AD499" t="s">
        <v>58</v>
      </c>
      <c r="AE499" t="s">
        <v>58</v>
      </c>
      <c r="AF499" t="s">
        <v>48</v>
      </c>
      <c r="AH499" t="s">
        <v>2420</v>
      </c>
      <c r="AI499" t="s">
        <v>145</v>
      </c>
      <c r="AJ499" t="s">
        <v>2421</v>
      </c>
      <c r="AK499" t="s">
        <v>4</v>
      </c>
      <c r="AO499" t="s">
        <v>26</v>
      </c>
      <c r="AP499" t="s">
        <v>28</v>
      </c>
      <c r="AS499" t="s">
        <v>28</v>
      </c>
      <c r="AT499" t="s">
        <v>1833</v>
      </c>
      <c r="BO499" t="s">
        <v>43</v>
      </c>
      <c r="BP499">
        <v>0</v>
      </c>
      <c r="BQ499">
        <v>0</v>
      </c>
      <c r="BR499">
        <v>0</v>
      </c>
      <c r="BS499">
        <v>0</v>
      </c>
      <c r="BT499" s="1"/>
      <c r="BV499" t="s">
        <v>157</v>
      </c>
      <c r="BW499" t="s">
        <v>102</v>
      </c>
    </row>
    <row r="500" spans="1:75">
      <c r="A500" t="s">
        <v>2422</v>
      </c>
      <c r="B500" t="s">
        <v>2423</v>
      </c>
      <c r="C500" t="s">
        <v>685</v>
      </c>
      <c r="D500" s="1">
        <v>30016</v>
      </c>
      <c r="E500" t="s">
        <v>685</v>
      </c>
      <c r="G500" s="1"/>
      <c r="H500" s="1"/>
      <c r="K500">
        <v>0</v>
      </c>
      <c r="AB500" t="s">
        <v>22</v>
      </c>
      <c r="AC500" t="s">
        <v>32</v>
      </c>
      <c r="AD500" t="s">
        <v>58</v>
      </c>
      <c r="AE500" t="s">
        <v>58</v>
      </c>
      <c r="AF500" t="s">
        <v>48</v>
      </c>
      <c r="AH500" t="s">
        <v>2424</v>
      </c>
      <c r="AI500" t="s">
        <v>654</v>
      </c>
      <c r="AJ500" t="s">
        <v>2425</v>
      </c>
      <c r="AK500" t="s">
        <v>456</v>
      </c>
      <c r="AO500" t="s">
        <v>26</v>
      </c>
      <c r="AP500" t="s">
        <v>28</v>
      </c>
      <c r="AS500" t="s">
        <v>28</v>
      </c>
      <c r="AT500" t="s">
        <v>1833</v>
      </c>
      <c r="BO500" t="s">
        <v>43</v>
      </c>
      <c r="BP500">
        <v>0</v>
      </c>
      <c r="BQ500">
        <v>0</v>
      </c>
      <c r="BR500">
        <v>0</v>
      </c>
      <c r="BS500">
        <v>0</v>
      </c>
      <c r="BT500" s="1"/>
      <c r="BV500" t="s">
        <v>118</v>
      </c>
      <c r="BW500" t="s">
        <v>118</v>
      </c>
    </row>
    <row r="501" spans="1:75">
      <c r="A501" t="s">
        <v>2426</v>
      </c>
      <c r="B501" t="s">
        <v>2427</v>
      </c>
      <c r="C501" t="s">
        <v>885</v>
      </c>
      <c r="D501" s="1">
        <v>31199</v>
      </c>
      <c r="E501" t="s">
        <v>885</v>
      </c>
      <c r="G501" s="1"/>
      <c r="H501" s="1"/>
      <c r="K501">
        <v>0</v>
      </c>
      <c r="AB501" t="s">
        <v>22</v>
      </c>
      <c r="AC501" t="s">
        <v>32</v>
      </c>
      <c r="AD501" t="s">
        <v>58</v>
      </c>
      <c r="AE501" t="s">
        <v>58</v>
      </c>
      <c r="AF501" t="s">
        <v>48</v>
      </c>
      <c r="AH501" t="s">
        <v>1917</v>
      </c>
      <c r="AI501" t="s">
        <v>217</v>
      </c>
      <c r="AJ501" t="s">
        <v>2428</v>
      </c>
      <c r="AK501" t="s">
        <v>4</v>
      </c>
      <c r="AO501" t="s">
        <v>26</v>
      </c>
      <c r="AP501" t="s">
        <v>28</v>
      </c>
      <c r="AS501" t="s">
        <v>28</v>
      </c>
      <c r="AT501" t="s">
        <v>1833</v>
      </c>
      <c r="BO501" t="s">
        <v>43</v>
      </c>
      <c r="BP501">
        <v>0</v>
      </c>
      <c r="BQ501">
        <v>0</v>
      </c>
      <c r="BR501">
        <v>0</v>
      </c>
      <c r="BS501">
        <v>0</v>
      </c>
      <c r="BT501" s="1"/>
      <c r="BV501" t="s">
        <v>370</v>
      </c>
      <c r="BW501" t="s">
        <v>148</v>
      </c>
    </row>
    <row r="502" spans="1:75">
      <c r="A502" t="s">
        <v>2429</v>
      </c>
      <c r="B502" t="s">
        <v>2430</v>
      </c>
      <c r="C502" t="s">
        <v>691</v>
      </c>
      <c r="D502" s="1">
        <v>29594</v>
      </c>
      <c r="E502" t="s">
        <v>748</v>
      </c>
      <c r="G502" s="1"/>
      <c r="H502" s="1"/>
      <c r="K502">
        <v>0</v>
      </c>
      <c r="AB502" t="s">
        <v>22</v>
      </c>
      <c r="AC502" t="s">
        <v>32</v>
      </c>
      <c r="AD502" t="s">
        <v>58</v>
      </c>
      <c r="AE502" t="s">
        <v>58</v>
      </c>
      <c r="AF502" t="s">
        <v>25</v>
      </c>
      <c r="AH502" t="s">
        <v>564</v>
      </c>
      <c r="AI502" t="s">
        <v>99</v>
      </c>
      <c r="AJ502" t="s">
        <v>638</v>
      </c>
      <c r="AK502" t="s">
        <v>4</v>
      </c>
      <c r="AO502" t="s">
        <v>26</v>
      </c>
      <c r="AP502" t="s">
        <v>28</v>
      </c>
      <c r="AS502" t="s">
        <v>28</v>
      </c>
      <c r="AT502" t="s">
        <v>1833</v>
      </c>
      <c r="BO502" t="s">
        <v>43</v>
      </c>
      <c r="BP502">
        <v>0</v>
      </c>
      <c r="BQ502">
        <v>0</v>
      </c>
      <c r="BR502">
        <v>0</v>
      </c>
      <c r="BS502">
        <v>0</v>
      </c>
      <c r="BT502" s="1"/>
      <c r="BV502" t="s">
        <v>123</v>
      </c>
      <c r="BW502" t="s">
        <v>123</v>
      </c>
    </row>
    <row r="503" spans="1:75">
      <c r="A503" t="s">
        <v>2431</v>
      </c>
      <c r="B503" t="s">
        <v>120</v>
      </c>
      <c r="C503" t="s">
        <v>685</v>
      </c>
      <c r="D503" s="1">
        <v>27242</v>
      </c>
      <c r="E503" t="s">
        <v>685</v>
      </c>
      <c r="G503" s="1"/>
      <c r="H503" s="1"/>
      <c r="K503">
        <v>0</v>
      </c>
      <c r="AB503" t="s">
        <v>22</v>
      </c>
      <c r="AC503" t="s">
        <v>32</v>
      </c>
      <c r="AD503" t="s">
        <v>58</v>
      </c>
      <c r="AE503" t="s">
        <v>58</v>
      </c>
      <c r="AF503" t="s">
        <v>25</v>
      </c>
      <c r="AH503" t="s">
        <v>2432</v>
      </c>
      <c r="AI503" t="s">
        <v>123</v>
      </c>
      <c r="AJ503" t="s">
        <v>2433</v>
      </c>
      <c r="AK503" t="s">
        <v>123</v>
      </c>
      <c r="AO503" t="s">
        <v>26</v>
      </c>
      <c r="AP503" t="s">
        <v>28</v>
      </c>
      <c r="AS503" t="s">
        <v>28</v>
      </c>
      <c r="AT503" t="s">
        <v>1833</v>
      </c>
      <c r="BO503" t="s">
        <v>43</v>
      </c>
      <c r="BP503">
        <v>0</v>
      </c>
      <c r="BQ503">
        <v>0</v>
      </c>
      <c r="BR503">
        <v>0</v>
      </c>
      <c r="BS503">
        <v>0</v>
      </c>
      <c r="BT503" s="1"/>
      <c r="BV503" t="s">
        <v>123</v>
      </c>
      <c r="BW503" t="s">
        <v>123</v>
      </c>
    </row>
    <row r="504" spans="1:75">
      <c r="A504" t="s">
        <v>2434</v>
      </c>
      <c r="B504" t="s">
        <v>2435</v>
      </c>
      <c r="C504" t="s">
        <v>691</v>
      </c>
      <c r="D504" s="1"/>
      <c r="E504" t="s">
        <v>685</v>
      </c>
      <c r="G504" s="1"/>
      <c r="H504" s="1"/>
      <c r="K504">
        <v>0</v>
      </c>
      <c r="AB504" t="s">
        <v>22</v>
      </c>
      <c r="AC504" t="s">
        <v>32</v>
      </c>
      <c r="AD504" t="s">
        <v>58</v>
      </c>
      <c r="AE504" t="s">
        <v>58</v>
      </c>
      <c r="AF504" t="s">
        <v>48</v>
      </c>
      <c r="AH504" t="s">
        <v>1978</v>
      </c>
      <c r="AI504" t="s">
        <v>145</v>
      </c>
      <c r="AJ504" t="s">
        <v>2436</v>
      </c>
      <c r="AK504" t="s">
        <v>145</v>
      </c>
      <c r="AO504" t="s">
        <v>26</v>
      </c>
      <c r="AP504" t="s">
        <v>28</v>
      </c>
      <c r="AS504" t="s">
        <v>28</v>
      </c>
      <c r="AT504" t="s">
        <v>1833</v>
      </c>
      <c r="AU504">
        <v>2.9</v>
      </c>
      <c r="AV504">
        <v>3.48</v>
      </c>
      <c r="AW504">
        <v>3.7</v>
      </c>
      <c r="AX504">
        <v>3.37</v>
      </c>
      <c r="AY504">
        <v>3.45</v>
      </c>
      <c r="AZ504">
        <v>3.43</v>
      </c>
      <c r="BB504">
        <v>4</v>
      </c>
      <c r="BO504" t="s">
        <v>43</v>
      </c>
      <c r="BP504">
        <v>0</v>
      </c>
      <c r="BQ504">
        <v>0</v>
      </c>
      <c r="BR504">
        <v>0</v>
      </c>
      <c r="BS504">
        <v>0</v>
      </c>
      <c r="BT504" s="1"/>
      <c r="BV504" t="s">
        <v>102</v>
      </c>
      <c r="BW504" t="s">
        <v>234</v>
      </c>
    </row>
    <row r="505" spans="1:75">
      <c r="A505" t="s">
        <v>2437</v>
      </c>
      <c r="B505" t="s">
        <v>2114</v>
      </c>
      <c r="C505" t="s">
        <v>636</v>
      </c>
      <c r="D505" s="1"/>
      <c r="E505" t="s">
        <v>636</v>
      </c>
      <c r="G505" s="1"/>
      <c r="H505" s="1"/>
      <c r="K505">
        <v>0</v>
      </c>
      <c r="AB505" t="s">
        <v>22</v>
      </c>
      <c r="AC505" t="s">
        <v>32</v>
      </c>
      <c r="AD505" t="s">
        <v>58</v>
      </c>
      <c r="AE505" t="s">
        <v>58</v>
      </c>
      <c r="AF505" t="s">
        <v>48</v>
      </c>
      <c r="AH505" t="s">
        <v>2438</v>
      </c>
      <c r="AI505" t="s">
        <v>392</v>
      </c>
      <c r="AJ505" t="s">
        <v>2439</v>
      </c>
      <c r="AK505" t="s">
        <v>2440</v>
      </c>
      <c r="AO505" t="s">
        <v>26</v>
      </c>
      <c r="AP505" t="s">
        <v>28</v>
      </c>
      <c r="AS505" t="s">
        <v>28</v>
      </c>
      <c r="AT505" t="s">
        <v>1833</v>
      </c>
      <c r="BO505" t="s">
        <v>43</v>
      </c>
      <c r="BP505">
        <v>0</v>
      </c>
      <c r="BQ505">
        <v>0</v>
      </c>
      <c r="BR505">
        <v>0</v>
      </c>
      <c r="BS505">
        <v>0</v>
      </c>
      <c r="BT505" s="1"/>
      <c r="BV505" t="s">
        <v>1527</v>
      </c>
      <c r="BW505" t="s">
        <v>148</v>
      </c>
    </row>
    <row r="506" spans="1:75">
      <c r="A506" t="s">
        <v>2441</v>
      </c>
      <c r="B506" t="s">
        <v>2442</v>
      </c>
      <c r="C506" t="s">
        <v>409</v>
      </c>
      <c r="D506" s="1">
        <v>31603</v>
      </c>
      <c r="E506" t="s">
        <v>636</v>
      </c>
      <c r="G506" s="1"/>
      <c r="H506" s="1"/>
      <c r="K506">
        <v>0</v>
      </c>
      <c r="AB506" t="s">
        <v>22</v>
      </c>
      <c r="AC506" t="s">
        <v>32</v>
      </c>
      <c r="AD506" t="s">
        <v>58</v>
      </c>
      <c r="AE506" t="s">
        <v>58</v>
      </c>
      <c r="AF506" t="s">
        <v>48</v>
      </c>
      <c r="AH506" t="s">
        <v>2443</v>
      </c>
      <c r="AI506" t="s">
        <v>131</v>
      </c>
      <c r="AJ506" t="s">
        <v>2444</v>
      </c>
      <c r="AK506" t="s">
        <v>4</v>
      </c>
      <c r="AO506" t="s">
        <v>26</v>
      </c>
      <c r="AP506" t="s">
        <v>28</v>
      </c>
      <c r="AS506" t="s">
        <v>28</v>
      </c>
      <c r="AT506" t="s">
        <v>1833</v>
      </c>
      <c r="BO506" t="s">
        <v>43</v>
      </c>
      <c r="BP506">
        <v>0</v>
      </c>
      <c r="BQ506">
        <v>0</v>
      </c>
      <c r="BR506">
        <v>0</v>
      </c>
      <c r="BS506">
        <v>0</v>
      </c>
      <c r="BT506" s="1"/>
      <c r="BV506" t="s">
        <v>123</v>
      </c>
      <c r="BW506" t="s">
        <v>123</v>
      </c>
    </row>
    <row r="507" spans="1:75">
      <c r="A507" t="s">
        <v>2445</v>
      </c>
      <c r="B507" t="s">
        <v>2446</v>
      </c>
      <c r="C507" t="s">
        <v>636</v>
      </c>
      <c r="D507" s="1">
        <v>31601</v>
      </c>
      <c r="E507" t="s">
        <v>2447</v>
      </c>
      <c r="G507" s="1"/>
      <c r="H507" s="1"/>
      <c r="K507">
        <v>0</v>
      </c>
      <c r="AB507" t="s">
        <v>22</v>
      </c>
      <c r="AC507" t="s">
        <v>32</v>
      </c>
      <c r="AD507" t="s">
        <v>58</v>
      </c>
      <c r="AE507" t="s">
        <v>58</v>
      </c>
      <c r="AF507" t="s">
        <v>25</v>
      </c>
      <c r="AH507" t="s">
        <v>2448</v>
      </c>
      <c r="AI507" t="s">
        <v>99</v>
      </c>
      <c r="AJ507" t="s">
        <v>2449</v>
      </c>
      <c r="AK507" t="s">
        <v>4</v>
      </c>
      <c r="AO507" t="s">
        <v>26</v>
      </c>
      <c r="AP507" t="s">
        <v>28</v>
      </c>
      <c r="AS507" t="s">
        <v>28</v>
      </c>
      <c r="AT507" t="s">
        <v>1833</v>
      </c>
      <c r="BB507">
        <v>3.67</v>
      </c>
      <c r="BO507" t="s">
        <v>43</v>
      </c>
      <c r="BP507">
        <v>0</v>
      </c>
      <c r="BQ507">
        <v>0</v>
      </c>
      <c r="BR507">
        <v>0</v>
      </c>
      <c r="BS507">
        <v>1</v>
      </c>
      <c r="BT507" s="1">
        <v>40190</v>
      </c>
      <c r="BV507" t="s">
        <v>123</v>
      </c>
      <c r="BW507" t="s">
        <v>123</v>
      </c>
    </row>
    <row r="508" spans="1:75">
      <c r="A508" t="s">
        <v>2450</v>
      </c>
      <c r="B508" t="s">
        <v>2451</v>
      </c>
      <c r="C508" t="s">
        <v>630</v>
      </c>
      <c r="D508" s="1"/>
      <c r="E508" t="s">
        <v>630</v>
      </c>
      <c r="G508" s="1"/>
      <c r="H508" s="1"/>
      <c r="K508">
        <v>0</v>
      </c>
      <c r="AB508" t="s">
        <v>22</v>
      </c>
      <c r="AC508" t="s">
        <v>32</v>
      </c>
      <c r="AD508" t="s">
        <v>58</v>
      </c>
      <c r="AE508" t="s">
        <v>58</v>
      </c>
      <c r="AF508" t="s">
        <v>48</v>
      </c>
      <c r="AH508" t="s">
        <v>2452</v>
      </c>
      <c r="AI508" t="s">
        <v>99</v>
      </c>
      <c r="AJ508" t="s">
        <v>2453</v>
      </c>
      <c r="AK508" t="s">
        <v>131</v>
      </c>
      <c r="AO508" t="s">
        <v>26</v>
      </c>
      <c r="AP508" t="s">
        <v>28</v>
      </c>
      <c r="AS508" t="s">
        <v>28</v>
      </c>
      <c r="AT508" t="s">
        <v>1833</v>
      </c>
      <c r="BO508" t="s">
        <v>43</v>
      </c>
      <c r="BP508">
        <v>0</v>
      </c>
      <c r="BQ508">
        <v>0</v>
      </c>
      <c r="BR508">
        <v>0</v>
      </c>
      <c r="BS508">
        <v>0</v>
      </c>
      <c r="BT508" s="1"/>
      <c r="BV508" t="s">
        <v>688</v>
      </c>
      <c r="BW508" t="s">
        <v>458</v>
      </c>
    </row>
    <row r="509" spans="1:75">
      <c r="A509" t="s">
        <v>2454</v>
      </c>
      <c r="B509" t="s">
        <v>2455</v>
      </c>
      <c r="C509" t="s">
        <v>2456</v>
      </c>
      <c r="D509" s="1">
        <v>29782</v>
      </c>
      <c r="E509" t="s">
        <v>685</v>
      </c>
      <c r="G509" s="1"/>
      <c r="H509" s="1"/>
      <c r="K509">
        <v>0</v>
      </c>
      <c r="AB509" t="s">
        <v>22</v>
      </c>
      <c r="AC509" t="s">
        <v>32</v>
      </c>
      <c r="AD509" t="s">
        <v>58</v>
      </c>
      <c r="AE509" t="s">
        <v>58</v>
      </c>
      <c r="AF509" t="s">
        <v>25</v>
      </c>
      <c r="AH509" t="s">
        <v>2457</v>
      </c>
      <c r="AI509" t="s">
        <v>123</v>
      </c>
      <c r="AJ509" t="s">
        <v>2458</v>
      </c>
      <c r="AK509" t="s">
        <v>123</v>
      </c>
      <c r="AO509" t="s">
        <v>26</v>
      </c>
      <c r="AP509" t="s">
        <v>28</v>
      </c>
      <c r="AS509" t="s">
        <v>28</v>
      </c>
      <c r="AT509" t="s">
        <v>1833</v>
      </c>
      <c r="BO509" t="s">
        <v>43</v>
      </c>
      <c r="BP509">
        <v>0</v>
      </c>
      <c r="BQ509">
        <v>0</v>
      </c>
      <c r="BR509">
        <v>0</v>
      </c>
      <c r="BS509">
        <v>0</v>
      </c>
      <c r="BT509" s="1"/>
      <c r="BV509" t="s">
        <v>148</v>
      </c>
      <c r="BW509" t="s">
        <v>102</v>
      </c>
    </row>
    <row r="510" spans="1:75">
      <c r="A510" t="s">
        <v>2459</v>
      </c>
      <c r="B510" t="s">
        <v>2460</v>
      </c>
      <c r="C510" t="s">
        <v>519</v>
      </c>
      <c r="D510" s="1"/>
      <c r="E510" t="s">
        <v>636</v>
      </c>
      <c r="G510" s="1"/>
      <c r="H510" s="1"/>
      <c r="K510">
        <v>0</v>
      </c>
      <c r="AB510" t="s">
        <v>22</v>
      </c>
      <c r="AC510" t="s">
        <v>32</v>
      </c>
      <c r="AD510" t="s">
        <v>58</v>
      </c>
      <c r="AE510" t="s">
        <v>58</v>
      </c>
      <c r="AF510" t="s">
        <v>48</v>
      </c>
      <c r="AH510" t="s">
        <v>2461</v>
      </c>
      <c r="AI510" t="s">
        <v>217</v>
      </c>
      <c r="AJ510" t="s">
        <v>2462</v>
      </c>
      <c r="AK510" t="s">
        <v>217</v>
      </c>
      <c r="AO510" t="s">
        <v>26</v>
      </c>
      <c r="AP510" t="s">
        <v>28</v>
      </c>
      <c r="AS510" t="s">
        <v>28</v>
      </c>
      <c r="AT510" t="s">
        <v>1833</v>
      </c>
      <c r="BO510" t="s">
        <v>43</v>
      </c>
      <c r="BP510">
        <v>0</v>
      </c>
      <c r="BQ510">
        <v>0</v>
      </c>
      <c r="BR510">
        <v>0</v>
      </c>
      <c r="BS510">
        <v>0</v>
      </c>
      <c r="BT510" s="1"/>
      <c r="BV510" t="s">
        <v>458</v>
      </c>
      <c r="BW510" t="s">
        <v>458</v>
      </c>
    </row>
    <row r="511" spans="1:75">
      <c r="A511" t="s">
        <v>2463</v>
      </c>
      <c r="B511" t="s">
        <v>2464</v>
      </c>
      <c r="C511" t="s">
        <v>519</v>
      </c>
      <c r="D511" s="1">
        <v>30758</v>
      </c>
      <c r="E511" t="s">
        <v>636</v>
      </c>
      <c r="G511" s="1"/>
      <c r="H511" s="1"/>
      <c r="K511">
        <v>0</v>
      </c>
      <c r="AB511" t="s">
        <v>22</v>
      </c>
      <c r="AC511" t="s">
        <v>32</v>
      </c>
      <c r="AD511" t="s">
        <v>58</v>
      </c>
      <c r="AE511" t="s">
        <v>58</v>
      </c>
      <c r="AF511" t="s">
        <v>48</v>
      </c>
      <c r="AH511" t="s">
        <v>1374</v>
      </c>
      <c r="AI511" t="s">
        <v>145</v>
      </c>
      <c r="AJ511" t="s">
        <v>2465</v>
      </c>
      <c r="AK511" t="s">
        <v>145</v>
      </c>
      <c r="AO511" t="s">
        <v>26</v>
      </c>
      <c r="AP511" t="s">
        <v>28</v>
      </c>
      <c r="AS511" t="s">
        <v>28</v>
      </c>
      <c r="AT511" t="s">
        <v>1833</v>
      </c>
      <c r="BO511" t="s">
        <v>43</v>
      </c>
      <c r="BP511">
        <v>0</v>
      </c>
      <c r="BQ511">
        <v>0</v>
      </c>
      <c r="BR511">
        <v>0</v>
      </c>
      <c r="BS511">
        <v>0</v>
      </c>
      <c r="BT511" s="1"/>
      <c r="BV511" t="s">
        <v>148</v>
      </c>
      <c r="BW511" t="s">
        <v>148</v>
      </c>
    </row>
    <row r="512" spans="1:75">
      <c r="A512" t="s">
        <v>2466</v>
      </c>
      <c r="B512" t="s">
        <v>1018</v>
      </c>
      <c r="C512" t="s">
        <v>2467</v>
      </c>
      <c r="D512" s="1">
        <v>30143</v>
      </c>
      <c r="E512" t="s">
        <v>190</v>
      </c>
      <c r="G512" s="1"/>
      <c r="H512" s="1"/>
      <c r="K512">
        <v>0</v>
      </c>
      <c r="AB512" t="s">
        <v>22</v>
      </c>
      <c r="AC512" t="s">
        <v>32</v>
      </c>
      <c r="AD512" t="s">
        <v>58</v>
      </c>
      <c r="AE512" t="s">
        <v>58</v>
      </c>
      <c r="AF512" t="s">
        <v>25</v>
      </c>
      <c r="AH512" t="s">
        <v>2468</v>
      </c>
      <c r="AI512" t="s">
        <v>99</v>
      </c>
      <c r="AJ512" t="s">
        <v>2469</v>
      </c>
      <c r="AK512" t="s">
        <v>4</v>
      </c>
      <c r="AO512" t="s">
        <v>26</v>
      </c>
      <c r="AP512" t="s">
        <v>28</v>
      </c>
      <c r="AS512" t="s">
        <v>28</v>
      </c>
      <c r="AT512" t="s">
        <v>1833</v>
      </c>
      <c r="BO512" t="s">
        <v>43</v>
      </c>
      <c r="BP512">
        <v>0</v>
      </c>
      <c r="BQ512">
        <v>0</v>
      </c>
      <c r="BR512">
        <v>0</v>
      </c>
      <c r="BS512">
        <v>0</v>
      </c>
      <c r="BT512" s="1"/>
      <c r="BV512" t="s">
        <v>123</v>
      </c>
      <c r="BW512" t="s">
        <v>123</v>
      </c>
    </row>
    <row r="513" spans="1:75">
      <c r="A513" t="s">
        <v>2470</v>
      </c>
      <c r="B513" t="s">
        <v>2471</v>
      </c>
      <c r="C513" t="s">
        <v>2472</v>
      </c>
      <c r="D513" s="1">
        <v>30782</v>
      </c>
      <c r="E513" t="s">
        <v>636</v>
      </c>
      <c r="G513" s="1"/>
      <c r="H513" s="1"/>
      <c r="K513">
        <v>0</v>
      </c>
      <c r="AB513" t="s">
        <v>22</v>
      </c>
      <c r="AC513" t="s">
        <v>32</v>
      </c>
      <c r="AD513" t="s">
        <v>58</v>
      </c>
      <c r="AE513" t="s">
        <v>58</v>
      </c>
      <c r="AF513" t="s">
        <v>48</v>
      </c>
      <c r="AH513" t="s">
        <v>1290</v>
      </c>
      <c r="AI513" t="s">
        <v>217</v>
      </c>
      <c r="AJ513" t="s">
        <v>2473</v>
      </c>
      <c r="AK513" t="s">
        <v>4</v>
      </c>
      <c r="AO513" t="s">
        <v>26</v>
      </c>
      <c r="AP513" t="s">
        <v>28</v>
      </c>
      <c r="AS513" t="s">
        <v>28</v>
      </c>
      <c r="AT513" t="s">
        <v>1833</v>
      </c>
      <c r="BO513" t="s">
        <v>43</v>
      </c>
      <c r="BP513">
        <v>0</v>
      </c>
      <c r="BQ513">
        <v>0</v>
      </c>
      <c r="BR513">
        <v>0</v>
      </c>
      <c r="BS513">
        <v>0</v>
      </c>
      <c r="BT513" s="1"/>
      <c r="BV513" t="s">
        <v>118</v>
      </c>
      <c r="BW513" t="s">
        <v>118</v>
      </c>
    </row>
    <row r="514" spans="1:75">
      <c r="A514" t="s">
        <v>2474</v>
      </c>
      <c r="B514" t="s">
        <v>518</v>
      </c>
      <c r="C514" t="s">
        <v>691</v>
      </c>
      <c r="D514" s="1">
        <v>30455</v>
      </c>
      <c r="E514" t="s">
        <v>748</v>
      </c>
      <c r="G514" s="1"/>
      <c r="H514" s="1"/>
      <c r="K514">
        <v>0</v>
      </c>
      <c r="AB514" t="s">
        <v>22</v>
      </c>
      <c r="AC514" t="s">
        <v>32</v>
      </c>
      <c r="AD514" t="s">
        <v>58</v>
      </c>
      <c r="AE514" t="s">
        <v>58</v>
      </c>
      <c r="AF514" t="s">
        <v>25</v>
      </c>
      <c r="AH514" t="s">
        <v>637</v>
      </c>
      <c r="AI514" t="s">
        <v>99</v>
      </c>
      <c r="AJ514" t="s">
        <v>2475</v>
      </c>
      <c r="AK514" t="s">
        <v>4</v>
      </c>
      <c r="AO514" t="s">
        <v>26</v>
      </c>
      <c r="AP514" t="s">
        <v>28</v>
      </c>
      <c r="AS514" t="s">
        <v>28</v>
      </c>
      <c r="AT514" t="s">
        <v>1833</v>
      </c>
      <c r="BO514" t="s">
        <v>43</v>
      </c>
      <c r="BP514">
        <v>0</v>
      </c>
      <c r="BQ514">
        <v>0</v>
      </c>
      <c r="BR514">
        <v>0</v>
      </c>
      <c r="BS514">
        <v>0</v>
      </c>
      <c r="BT514" s="1"/>
      <c r="BV514" t="s">
        <v>102</v>
      </c>
      <c r="BW514" t="s">
        <v>102</v>
      </c>
    </row>
    <row r="515" spans="1:75">
      <c r="A515" t="s">
        <v>2476</v>
      </c>
      <c r="B515" t="s">
        <v>2477</v>
      </c>
      <c r="C515" t="s">
        <v>519</v>
      </c>
      <c r="D515" s="1">
        <v>30931</v>
      </c>
      <c r="E515" t="s">
        <v>636</v>
      </c>
      <c r="G515" s="1"/>
      <c r="H515" s="1"/>
      <c r="K515">
        <v>0</v>
      </c>
      <c r="AB515" t="s">
        <v>22</v>
      </c>
      <c r="AC515" t="s">
        <v>32</v>
      </c>
      <c r="AD515" t="s">
        <v>58</v>
      </c>
      <c r="AE515" t="s">
        <v>58</v>
      </c>
      <c r="AF515" t="s">
        <v>48</v>
      </c>
      <c r="AH515" t="s">
        <v>521</v>
      </c>
      <c r="AI515" t="s">
        <v>2478</v>
      </c>
      <c r="AJ515" t="s">
        <v>232</v>
      </c>
      <c r="AK515" t="s">
        <v>145</v>
      </c>
      <c r="AO515" t="s">
        <v>26</v>
      </c>
      <c r="AP515" t="s">
        <v>28</v>
      </c>
      <c r="AS515" t="s">
        <v>28</v>
      </c>
      <c r="AT515" t="s">
        <v>2479</v>
      </c>
      <c r="BO515" t="s">
        <v>43</v>
      </c>
      <c r="BP515">
        <v>0</v>
      </c>
      <c r="BQ515">
        <v>0</v>
      </c>
      <c r="BR515">
        <v>0</v>
      </c>
      <c r="BS515">
        <v>0</v>
      </c>
      <c r="BT515" s="1"/>
      <c r="BV515" t="s">
        <v>118</v>
      </c>
      <c r="BW515" t="s">
        <v>148</v>
      </c>
    </row>
    <row r="516" spans="1:75">
      <c r="A516" t="s">
        <v>2480</v>
      </c>
      <c r="B516" t="s">
        <v>2481</v>
      </c>
      <c r="C516" t="s">
        <v>685</v>
      </c>
      <c r="D516" s="1">
        <v>30812</v>
      </c>
      <c r="E516" t="s">
        <v>2482</v>
      </c>
      <c r="G516" s="1"/>
      <c r="H516" s="1"/>
      <c r="K516">
        <v>0</v>
      </c>
      <c r="AB516" t="s">
        <v>22</v>
      </c>
      <c r="AC516" t="s">
        <v>32</v>
      </c>
      <c r="AD516" t="s">
        <v>58</v>
      </c>
      <c r="AE516" t="s">
        <v>58</v>
      </c>
      <c r="AF516" t="s">
        <v>25</v>
      </c>
      <c r="AH516" t="s">
        <v>123</v>
      </c>
      <c r="AI516" t="s">
        <v>123</v>
      </c>
      <c r="AJ516" t="s">
        <v>123</v>
      </c>
      <c r="AK516" t="s">
        <v>123</v>
      </c>
      <c r="AO516" t="s">
        <v>26</v>
      </c>
      <c r="AP516" t="s">
        <v>28</v>
      </c>
      <c r="AS516" t="s">
        <v>28</v>
      </c>
      <c r="AT516" t="s">
        <v>1833</v>
      </c>
      <c r="BO516" t="s">
        <v>43</v>
      </c>
      <c r="BP516">
        <v>0</v>
      </c>
      <c r="BQ516">
        <v>0</v>
      </c>
      <c r="BR516">
        <v>0</v>
      </c>
      <c r="BS516">
        <v>0</v>
      </c>
      <c r="BT516" s="1"/>
      <c r="BV516" t="s">
        <v>123</v>
      </c>
      <c r="BW516" t="s">
        <v>123</v>
      </c>
    </row>
    <row r="517" spans="1:75">
      <c r="A517" t="s">
        <v>2483</v>
      </c>
      <c r="B517" t="s">
        <v>2484</v>
      </c>
      <c r="C517" t="s">
        <v>636</v>
      </c>
      <c r="D517" s="1">
        <v>29061</v>
      </c>
      <c r="E517" t="s">
        <v>2485</v>
      </c>
      <c r="G517" s="1"/>
      <c r="H517" s="1"/>
      <c r="K517">
        <v>0</v>
      </c>
      <c r="AB517" t="s">
        <v>22</v>
      </c>
      <c r="AC517" t="s">
        <v>32</v>
      </c>
      <c r="AD517" t="s">
        <v>58</v>
      </c>
      <c r="AE517" t="s">
        <v>58</v>
      </c>
      <c r="AF517" t="s">
        <v>25</v>
      </c>
      <c r="AH517" t="s">
        <v>2432</v>
      </c>
      <c r="AI517" t="s">
        <v>99</v>
      </c>
      <c r="AJ517" t="s">
        <v>2486</v>
      </c>
      <c r="AK517" t="s">
        <v>4</v>
      </c>
      <c r="AO517" t="s">
        <v>26</v>
      </c>
      <c r="AP517" t="s">
        <v>28</v>
      </c>
      <c r="AS517" t="s">
        <v>28</v>
      </c>
      <c r="AT517" t="s">
        <v>1833</v>
      </c>
      <c r="BO517" t="s">
        <v>43</v>
      </c>
      <c r="BP517">
        <v>0</v>
      </c>
      <c r="BQ517">
        <v>0</v>
      </c>
      <c r="BR517">
        <v>0</v>
      </c>
      <c r="BS517">
        <v>0</v>
      </c>
      <c r="BT517" s="1"/>
      <c r="BV517" t="s">
        <v>157</v>
      </c>
      <c r="BW517" t="s">
        <v>2487</v>
      </c>
    </row>
    <row r="518" spans="1:75">
      <c r="A518" t="s">
        <v>2488</v>
      </c>
      <c r="B518" t="s">
        <v>2489</v>
      </c>
      <c r="C518" t="s">
        <v>2099</v>
      </c>
      <c r="D518" s="1">
        <v>28676</v>
      </c>
      <c r="E518" t="s">
        <v>636</v>
      </c>
      <c r="G518" s="1"/>
      <c r="H518" s="1"/>
      <c r="K518">
        <v>0</v>
      </c>
      <c r="AB518" t="s">
        <v>22</v>
      </c>
      <c r="AC518" t="s">
        <v>32</v>
      </c>
      <c r="AD518" t="s">
        <v>58</v>
      </c>
      <c r="AE518" t="s">
        <v>58</v>
      </c>
      <c r="AF518" t="s">
        <v>48</v>
      </c>
      <c r="AH518" t="s">
        <v>2490</v>
      </c>
      <c r="AI518" t="s">
        <v>145</v>
      </c>
      <c r="AJ518" t="s">
        <v>2491</v>
      </c>
      <c r="AK518" t="s">
        <v>4</v>
      </c>
      <c r="AO518" t="s">
        <v>26</v>
      </c>
      <c r="AP518" t="s">
        <v>28</v>
      </c>
      <c r="AS518" t="s">
        <v>28</v>
      </c>
      <c r="AT518" t="s">
        <v>1833</v>
      </c>
      <c r="BO518" t="s">
        <v>43</v>
      </c>
      <c r="BP518">
        <v>0</v>
      </c>
      <c r="BQ518">
        <v>0</v>
      </c>
      <c r="BR518">
        <v>0</v>
      </c>
      <c r="BS518">
        <v>0</v>
      </c>
      <c r="BT518" s="1"/>
      <c r="BV518" t="s">
        <v>118</v>
      </c>
      <c r="BW518" t="s">
        <v>2492</v>
      </c>
    </row>
    <row r="519" spans="1:75">
      <c r="A519" t="s">
        <v>2493</v>
      </c>
      <c r="B519" t="s">
        <v>2494</v>
      </c>
      <c r="C519" t="s">
        <v>876</v>
      </c>
      <c r="D519" s="1">
        <v>30836</v>
      </c>
      <c r="E519" t="s">
        <v>2118</v>
      </c>
      <c r="G519" s="1"/>
      <c r="H519" s="1"/>
      <c r="K519">
        <v>0</v>
      </c>
      <c r="AB519" t="s">
        <v>22</v>
      </c>
      <c r="AC519" t="s">
        <v>32</v>
      </c>
      <c r="AD519" t="s">
        <v>58</v>
      </c>
      <c r="AE519" t="s">
        <v>58</v>
      </c>
      <c r="AF519" t="s">
        <v>48</v>
      </c>
      <c r="AH519" t="s">
        <v>2495</v>
      </c>
      <c r="AI519" t="s">
        <v>123</v>
      </c>
      <c r="AJ519" t="s">
        <v>2496</v>
      </c>
      <c r="AK519" t="s">
        <v>123</v>
      </c>
      <c r="AO519" t="s">
        <v>26</v>
      </c>
      <c r="AP519" t="s">
        <v>28</v>
      </c>
      <c r="AS519" t="s">
        <v>28</v>
      </c>
      <c r="AT519" t="s">
        <v>1833</v>
      </c>
      <c r="BO519" t="s">
        <v>43</v>
      </c>
      <c r="BP519">
        <v>0</v>
      </c>
      <c r="BQ519">
        <v>0</v>
      </c>
      <c r="BR519">
        <v>0</v>
      </c>
      <c r="BS519">
        <v>0</v>
      </c>
      <c r="BT519" s="1"/>
      <c r="BV519" t="s">
        <v>123</v>
      </c>
      <c r="BW519" t="s">
        <v>123</v>
      </c>
    </row>
    <row r="520" spans="1:75">
      <c r="A520" t="s">
        <v>2497</v>
      </c>
      <c r="B520" t="s">
        <v>2498</v>
      </c>
      <c r="C520" t="s">
        <v>700</v>
      </c>
      <c r="D520" s="1">
        <v>28281</v>
      </c>
      <c r="E520" t="s">
        <v>876</v>
      </c>
      <c r="G520" s="1"/>
      <c r="H520" s="1"/>
      <c r="K520">
        <v>0</v>
      </c>
      <c r="AB520" t="s">
        <v>22</v>
      </c>
      <c r="AC520" t="s">
        <v>32</v>
      </c>
      <c r="AD520" t="s">
        <v>58</v>
      </c>
      <c r="AE520" t="s">
        <v>58</v>
      </c>
      <c r="AF520" t="s">
        <v>48</v>
      </c>
      <c r="AH520" t="s">
        <v>643</v>
      </c>
      <c r="AI520" t="s">
        <v>99</v>
      </c>
      <c r="AJ520" t="s">
        <v>2499</v>
      </c>
      <c r="AK520" t="s">
        <v>4</v>
      </c>
      <c r="AO520" t="s">
        <v>26</v>
      </c>
      <c r="AP520" t="s">
        <v>28</v>
      </c>
      <c r="AS520" t="s">
        <v>28</v>
      </c>
      <c r="AT520" t="s">
        <v>1833</v>
      </c>
      <c r="BO520" t="s">
        <v>43</v>
      </c>
      <c r="BP520">
        <v>0</v>
      </c>
      <c r="BQ520">
        <v>0</v>
      </c>
      <c r="BR520">
        <v>0</v>
      </c>
      <c r="BS520">
        <v>0</v>
      </c>
      <c r="BT520" s="1"/>
      <c r="BV520" t="s">
        <v>157</v>
      </c>
      <c r="BW520" t="s">
        <v>157</v>
      </c>
    </row>
    <row r="521" spans="1:75">
      <c r="A521" t="s">
        <v>2500</v>
      </c>
      <c r="B521" t="s">
        <v>2501</v>
      </c>
      <c r="C521" t="s">
        <v>2502</v>
      </c>
      <c r="D521" s="1">
        <v>29377</v>
      </c>
      <c r="E521" t="s">
        <v>2502</v>
      </c>
      <c r="G521" s="1"/>
      <c r="H521" s="1"/>
      <c r="K521">
        <v>0</v>
      </c>
      <c r="AB521" t="s">
        <v>22</v>
      </c>
      <c r="AC521" t="s">
        <v>32</v>
      </c>
      <c r="AD521" t="s">
        <v>58</v>
      </c>
      <c r="AE521" t="s">
        <v>58</v>
      </c>
      <c r="AF521" t="s">
        <v>48</v>
      </c>
      <c r="AH521" t="s">
        <v>2503</v>
      </c>
      <c r="AI521" t="s">
        <v>123</v>
      </c>
      <c r="AJ521" t="s">
        <v>2504</v>
      </c>
      <c r="AK521" t="s">
        <v>123</v>
      </c>
      <c r="AO521" t="s">
        <v>26</v>
      </c>
      <c r="AP521" t="s">
        <v>28</v>
      </c>
      <c r="AS521" t="s">
        <v>28</v>
      </c>
      <c r="AT521" t="s">
        <v>1833</v>
      </c>
      <c r="BO521" t="s">
        <v>43</v>
      </c>
      <c r="BP521">
        <v>0</v>
      </c>
      <c r="BQ521">
        <v>0</v>
      </c>
      <c r="BR521">
        <v>0</v>
      </c>
      <c r="BS521">
        <v>0</v>
      </c>
      <c r="BT521" s="1"/>
      <c r="BV521" t="s">
        <v>123</v>
      </c>
      <c r="BW521" t="s">
        <v>123</v>
      </c>
    </row>
    <row r="522" spans="1:75">
      <c r="A522" t="s">
        <v>2505</v>
      </c>
      <c r="B522" t="s">
        <v>2506</v>
      </c>
      <c r="C522" t="s">
        <v>2507</v>
      </c>
      <c r="D522" s="1"/>
      <c r="E522" t="s">
        <v>892</v>
      </c>
      <c r="G522" s="1"/>
      <c r="H522" s="1"/>
      <c r="K522">
        <v>0</v>
      </c>
      <c r="AB522" t="s">
        <v>22</v>
      </c>
      <c r="AC522" t="s">
        <v>32</v>
      </c>
      <c r="AD522" t="s">
        <v>58</v>
      </c>
      <c r="AE522" t="s">
        <v>58</v>
      </c>
      <c r="AF522" t="s">
        <v>48</v>
      </c>
      <c r="AH522" t="s">
        <v>558</v>
      </c>
      <c r="AI522" t="s">
        <v>123</v>
      </c>
      <c r="AJ522" t="s">
        <v>2508</v>
      </c>
      <c r="AK522" t="s">
        <v>123</v>
      </c>
      <c r="AO522" t="s">
        <v>26</v>
      </c>
      <c r="AP522" t="s">
        <v>28</v>
      </c>
      <c r="AS522" t="s">
        <v>28</v>
      </c>
      <c r="AT522" t="s">
        <v>2509</v>
      </c>
      <c r="AX522">
        <v>1.21</v>
      </c>
      <c r="BA522">
        <v>0.5</v>
      </c>
      <c r="BO522" t="s">
        <v>43</v>
      </c>
      <c r="BP522">
        <v>0</v>
      </c>
      <c r="BQ522">
        <v>0</v>
      </c>
      <c r="BR522">
        <v>0</v>
      </c>
      <c r="BS522">
        <v>0</v>
      </c>
      <c r="BT522" s="1"/>
      <c r="BV522" t="s">
        <v>123</v>
      </c>
      <c r="BW522" t="s">
        <v>123</v>
      </c>
    </row>
    <row r="523" spans="1:75">
      <c r="A523" t="s">
        <v>2510</v>
      </c>
      <c r="B523" t="s">
        <v>2511</v>
      </c>
      <c r="C523" t="s">
        <v>409</v>
      </c>
      <c r="D523" s="1"/>
      <c r="E523" t="s">
        <v>2512</v>
      </c>
      <c r="G523" s="1"/>
      <c r="H523" s="1"/>
      <c r="K523">
        <v>0</v>
      </c>
      <c r="AB523" t="s">
        <v>22</v>
      </c>
      <c r="AC523" t="s">
        <v>32</v>
      </c>
      <c r="AD523" t="s">
        <v>58</v>
      </c>
      <c r="AE523" t="s">
        <v>58</v>
      </c>
      <c r="AF523" t="s">
        <v>48</v>
      </c>
      <c r="AH523" t="s">
        <v>2513</v>
      </c>
      <c r="AI523" t="s">
        <v>654</v>
      </c>
      <c r="AJ523" t="s">
        <v>2514</v>
      </c>
      <c r="AK523" t="s">
        <v>2515</v>
      </c>
      <c r="AO523" t="s">
        <v>26</v>
      </c>
      <c r="AP523" t="s">
        <v>28</v>
      </c>
      <c r="AS523" t="s">
        <v>28</v>
      </c>
      <c r="AT523" t="s">
        <v>2516</v>
      </c>
      <c r="BO523" t="s">
        <v>43</v>
      </c>
      <c r="BP523">
        <v>0</v>
      </c>
      <c r="BQ523">
        <v>0</v>
      </c>
      <c r="BR523">
        <v>0</v>
      </c>
      <c r="BS523">
        <v>0</v>
      </c>
      <c r="BT523" s="1"/>
      <c r="BV523" t="s">
        <v>664</v>
      </c>
      <c r="BW523" t="s">
        <v>148</v>
      </c>
    </row>
    <row r="524" spans="1:75">
      <c r="A524" t="s">
        <v>2517</v>
      </c>
      <c r="B524" t="s">
        <v>2518</v>
      </c>
      <c r="C524" t="s">
        <v>691</v>
      </c>
      <c r="D524" s="1">
        <v>29380</v>
      </c>
      <c r="E524" t="s">
        <v>514</v>
      </c>
      <c r="G524" s="1"/>
      <c r="H524" s="1"/>
      <c r="K524">
        <v>0</v>
      </c>
      <c r="AB524" t="s">
        <v>22</v>
      </c>
      <c r="AC524" t="s">
        <v>32</v>
      </c>
      <c r="AD524" t="s">
        <v>58</v>
      </c>
      <c r="AE524" t="s">
        <v>58</v>
      </c>
      <c r="AF524" t="s">
        <v>48</v>
      </c>
      <c r="AH524" t="s">
        <v>2519</v>
      </c>
      <c r="AI524" t="s">
        <v>145</v>
      </c>
      <c r="AJ524" t="s">
        <v>2520</v>
      </c>
      <c r="AK524" t="s">
        <v>4</v>
      </c>
      <c r="AO524" t="s">
        <v>26</v>
      </c>
      <c r="AP524" t="s">
        <v>28</v>
      </c>
      <c r="AS524" t="s">
        <v>28</v>
      </c>
      <c r="AT524" t="s">
        <v>2516</v>
      </c>
      <c r="BO524" t="s">
        <v>43</v>
      </c>
      <c r="BP524">
        <v>0</v>
      </c>
      <c r="BQ524">
        <v>0</v>
      </c>
      <c r="BR524">
        <v>0</v>
      </c>
      <c r="BS524">
        <v>0</v>
      </c>
      <c r="BT524" s="1"/>
      <c r="BV524" t="s">
        <v>148</v>
      </c>
      <c r="BW524" t="s">
        <v>148</v>
      </c>
    </row>
    <row r="525" spans="1:75">
      <c r="A525" t="s">
        <v>2521</v>
      </c>
      <c r="B525" t="s">
        <v>2522</v>
      </c>
      <c r="C525" t="s">
        <v>630</v>
      </c>
      <c r="D525" s="1">
        <v>29412</v>
      </c>
      <c r="E525" t="s">
        <v>630</v>
      </c>
      <c r="G525" s="1"/>
      <c r="H525" s="1"/>
      <c r="K525">
        <v>0</v>
      </c>
      <c r="AB525" t="s">
        <v>22</v>
      </c>
      <c r="AC525" t="s">
        <v>32</v>
      </c>
      <c r="AD525" t="s">
        <v>58</v>
      </c>
      <c r="AE525" t="s">
        <v>58</v>
      </c>
      <c r="AF525" t="s">
        <v>25</v>
      </c>
      <c r="AH525" t="s">
        <v>2523</v>
      </c>
      <c r="AI525" t="s">
        <v>145</v>
      </c>
      <c r="AJ525" t="s">
        <v>1701</v>
      </c>
      <c r="AK525" t="s">
        <v>4</v>
      </c>
      <c r="AO525" t="s">
        <v>26</v>
      </c>
      <c r="AP525" t="s">
        <v>28</v>
      </c>
      <c r="AS525" t="s">
        <v>28</v>
      </c>
      <c r="AT525" t="s">
        <v>2516</v>
      </c>
      <c r="BO525" t="s">
        <v>43</v>
      </c>
      <c r="BP525">
        <v>0</v>
      </c>
      <c r="BQ525">
        <v>0</v>
      </c>
      <c r="BR525">
        <v>0</v>
      </c>
      <c r="BS525">
        <v>0</v>
      </c>
      <c r="BT525" s="1"/>
      <c r="BV525" t="s">
        <v>118</v>
      </c>
      <c r="BW525" t="s">
        <v>148</v>
      </c>
    </row>
    <row r="526" spans="1:75">
      <c r="A526" t="s">
        <v>2524</v>
      </c>
      <c r="B526" t="s">
        <v>2525</v>
      </c>
      <c r="C526" t="s">
        <v>1626</v>
      </c>
      <c r="D526" s="1"/>
      <c r="E526" t="s">
        <v>1542</v>
      </c>
      <c r="G526" s="1"/>
      <c r="H526" s="1"/>
      <c r="K526">
        <v>0</v>
      </c>
      <c r="AB526" t="s">
        <v>22</v>
      </c>
      <c r="AC526" t="s">
        <v>32</v>
      </c>
      <c r="AD526" t="s">
        <v>58</v>
      </c>
      <c r="AE526" t="s">
        <v>58</v>
      </c>
      <c r="AF526" t="s">
        <v>25</v>
      </c>
      <c r="AH526" t="s">
        <v>2526</v>
      </c>
      <c r="AI526" t="s">
        <v>123</v>
      </c>
      <c r="AJ526" t="s">
        <v>749</v>
      </c>
      <c r="AK526" t="s">
        <v>123</v>
      </c>
      <c r="AO526" t="s">
        <v>26</v>
      </c>
      <c r="AP526" t="s">
        <v>28</v>
      </c>
      <c r="AS526" t="s">
        <v>28</v>
      </c>
      <c r="AT526" t="s">
        <v>2516</v>
      </c>
      <c r="BO526" t="s">
        <v>43</v>
      </c>
      <c r="BP526">
        <v>0</v>
      </c>
      <c r="BQ526">
        <v>0</v>
      </c>
      <c r="BR526">
        <v>0</v>
      </c>
      <c r="BS526">
        <v>0</v>
      </c>
      <c r="BT526" s="1"/>
      <c r="BV526" t="s">
        <v>123</v>
      </c>
      <c r="BW526" t="s">
        <v>123</v>
      </c>
    </row>
    <row r="527" spans="1:75">
      <c r="A527" t="s">
        <v>2527</v>
      </c>
      <c r="B527" t="s">
        <v>2528</v>
      </c>
      <c r="C527" t="s">
        <v>2529</v>
      </c>
      <c r="D527" s="1"/>
      <c r="E527" t="s">
        <v>685</v>
      </c>
      <c r="G527" s="1"/>
      <c r="H527" s="1"/>
      <c r="K527">
        <v>0</v>
      </c>
      <c r="AB527" t="s">
        <v>22</v>
      </c>
      <c r="AC527" t="s">
        <v>32</v>
      </c>
      <c r="AD527" t="s">
        <v>58</v>
      </c>
      <c r="AE527" t="s">
        <v>58</v>
      </c>
      <c r="AF527" t="s">
        <v>48</v>
      </c>
      <c r="AH527" t="s">
        <v>2169</v>
      </c>
      <c r="AI527" t="s">
        <v>145</v>
      </c>
      <c r="AJ527" t="s">
        <v>2530</v>
      </c>
      <c r="AK527" t="s">
        <v>155</v>
      </c>
      <c r="AO527" t="s">
        <v>26</v>
      </c>
      <c r="AP527" t="s">
        <v>28</v>
      </c>
      <c r="AS527" t="s">
        <v>28</v>
      </c>
      <c r="AT527" t="s">
        <v>2516</v>
      </c>
      <c r="BO527" t="s">
        <v>43</v>
      </c>
      <c r="BP527">
        <v>0</v>
      </c>
      <c r="BQ527">
        <v>0</v>
      </c>
      <c r="BR527">
        <v>0</v>
      </c>
      <c r="BS527">
        <v>0</v>
      </c>
      <c r="BT527" s="1"/>
      <c r="BV527" t="s">
        <v>157</v>
      </c>
      <c r="BW527" t="s">
        <v>157</v>
      </c>
    </row>
    <row r="528" spans="1:75">
      <c r="A528" t="s">
        <v>2531</v>
      </c>
      <c r="B528" t="s">
        <v>2532</v>
      </c>
      <c r="C528" t="s">
        <v>2533</v>
      </c>
      <c r="D528" s="1">
        <v>30514</v>
      </c>
      <c r="E528" t="s">
        <v>2534</v>
      </c>
      <c r="G528" s="1"/>
      <c r="H528" s="1"/>
      <c r="K528">
        <v>0</v>
      </c>
      <c r="AB528" t="s">
        <v>22</v>
      </c>
      <c r="AC528" t="s">
        <v>32</v>
      </c>
      <c r="AD528" t="s">
        <v>58</v>
      </c>
      <c r="AE528" t="s">
        <v>58</v>
      </c>
      <c r="AF528" t="s">
        <v>48</v>
      </c>
      <c r="AH528" t="s">
        <v>2535</v>
      </c>
      <c r="AI528" t="s">
        <v>145</v>
      </c>
      <c r="AJ528" t="s">
        <v>2536</v>
      </c>
      <c r="AK528" t="s">
        <v>4</v>
      </c>
      <c r="AO528" t="s">
        <v>26</v>
      </c>
      <c r="AP528" t="s">
        <v>28</v>
      </c>
      <c r="AS528" t="s">
        <v>28</v>
      </c>
      <c r="AT528" t="s">
        <v>2516</v>
      </c>
      <c r="AY528">
        <v>3.2</v>
      </c>
      <c r="BA528">
        <v>3.56</v>
      </c>
      <c r="BO528" t="s">
        <v>43</v>
      </c>
      <c r="BP528">
        <v>0</v>
      </c>
      <c r="BQ528">
        <v>0</v>
      </c>
      <c r="BR528">
        <v>0</v>
      </c>
      <c r="BS528">
        <v>0</v>
      </c>
      <c r="BT528" s="1"/>
      <c r="BV528" t="s">
        <v>118</v>
      </c>
      <c r="BW528" t="s">
        <v>118</v>
      </c>
    </row>
    <row r="529" spans="1:75">
      <c r="A529" t="s">
        <v>2537</v>
      </c>
      <c r="B529" t="s">
        <v>731</v>
      </c>
      <c r="C529" t="s">
        <v>574</v>
      </c>
      <c r="D529" s="1"/>
      <c r="E529" t="s">
        <v>876</v>
      </c>
      <c r="G529" s="1"/>
      <c r="H529" s="1"/>
      <c r="K529">
        <v>0</v>
      </c>
      <c r="AB529" t="s">
        <v>22</v>
      </c>
      <c r="AC529" t="s">
        <v>32</v>
      </c>
      <c r="AD529" t="s">
        <v>58</v>
      </c>
      <c r="AE529" t="s">
        <v>58</v>
      </c>
      <c r="AF529" t="s">
        <v>48</v>
      </c>
      <c r="AH529" t="s">
        <v>2538</v>
      </c>
      <c r="AI529" t="s">
        <v>99</v>
      </c>
      <c r="AJ529" t="s">
        <v>484</v>
      </c>
      <c r="AK529" t="s">
        <v>4</v>
      </c>
      <c r="AO529" t="s">
        <v>26</v>
      </c>
      <c r="AP529" t="s">
        <v>28</v>
      </c>
      <c r="AS529" t="s">
        <v>28</v>
      </c>
      <c r="AT529" t="s">
        <v>2516</v>
      </c>
      <c r="BO529" t="s">
        <v>43</v>
      </c>
      <c r="BP529">
        <v>0</v>
      </c>
      <c r="BQ529">
        <v>0</v>
      </c>
      <c r="BR529">
        <v>0</v>
      </c>
      <c r="BS529">
        <v>0</v>
      </c>
      <c r="BT529" s="1"/>
      <c r="BV529" t="s">
        <v>102</v>
      </c>
      <c r="BW529" t="s">
        <v>118</v>
      </c>
    </row>
    <row r="530" spans="1:75">
      <c r="A530" t="s">
        <v>2539</v>
      </c>
      <c r="B530" t="s">
        <v>2540</v>
      </c>
      <c r="C530" t="s">
        <v>885</v>
      </c>
      <c r="D530" s="1">
        <v>28679</v>
      </c>
      <c r="E530" t="s">
        <v>885</v>
      </c>
      <c r="G530" s="1"/>
      <c r="H530" s="1"/>
      <c r="K530">
        <v>0</v>
      </c>
      <c r="AB530" t="s">
        <v>22</v>
      </c>
      <c r="AC530" t="s">
        <v>32</v>
      </c>
      <c r="AD530" t="s">
        <v>58</v>
      </c>
      <c r="AE530" t="s">
        <v>58</v>
      </c>
      <c r="AF530" t="s">
        <v>25</v>
      </c>
      <c r="AH530" t="s">
        <v>2541</v>
      </c>
      <c r="AI530" t="s">
        <v>99</v>
      </c>
      <c r="AJ530" t="s">
        <v>2542</v>
      </c>
      <c r="AK530" t="s">
        <v>4</v>
      </c>
      <c r="AO530" t="s">
        <v>26</v>
      </c>
      <c r="AP530" t="s">
        <v>28</v>
      </c>
      <c r="AS530" t="s">
        <v>28</v>
      </c>
      <c r="AT530" t="s">
        <v>2516</v>
      </c>
      <c r="BO530" t="s">
        <v>43</v>
      </c>
      <c r="BP530">
        <v>0</v>
      </c>
      <c r="BQ530">
        <v>0</v>
      </c>
      <c r="BR530">
        <v>0</v>
      </c>
      <c r="BS530">
        <v>0</v>
      </c>
      <c r="BT530" s="1"/>
      <c r="BV530" t="s">
        <v>118</v>
      </c>
      <c r="BW530" t="s">
        <v>102</v>
      </c>
    </row>
    <row r="531" spans="1:75">
      <c r="A531" t="s">
        <v>2543</v>
      </c>
      <c r="B531" t="s">
        <v>2544</v>
      </c>
      <c r="C531" t="s">
        <v>630</v>
      </c>
      <c r="D531" s="1"/>
      <c r="E531" t="s">
        <v>892</v>
      </c>
      <c r="G531" s="1"/>
      <c r="H531" s="1"/>
      <c r="K531">
        <v>0</v>
      </c>
      <c r="AB531" t="s">
        <v>22</v>
      </c>
      <c r="AC531" t="s">
        <v>32</v>
      </c>
      <c r="AD531" t="s">
        <v>58</v>
      </c>
      <c r="AE531" t="s">
        <v>58</v>
      </c>
      <c r="AF531" t="s">
        <v>48</v>
      </c>
      <c r="AH531" t="s">
        <v>123</v>
      </c>
      <c r="AI531" t="s">
        <v>123</v>
      </c>
      <c r="AJ531" t="s">
        <v>123</v>
      </c>
      <c r="AK531" t="s">
        <v>123</v>
      </c>
      <c r="AO531" t="s">
        <v>26</v>
      </c>
      <c r="AP531" t="s">
        <v>28</v>
      </c>
      <c r="AS531" t="s">
        <v>28</v>
      </c>
      <c r="AT531" t="s">
        <v>2516</v>
      </c>
      <c r="BO531" t="s">
        <v>43</v>
      </c>
      <c r="BP531">
        <v>0</v>
      </c>
      <c r="BQ531">
        <v>0</v>
      </c>
      <c r="BR531">
        <v>0</v>
      </c>
      <c r="BS531">
        <v>0</v>
      </c>
      <c r="BT531" s="1"/>
      <c r="BV531" t="s">
        <v>123</v>
      </c>
      <c r="BW531" t="s">
        <v>123</v>
      </c>
    </row>
    <row r="532" spans="1:75">
      <c r="A532" t="s">
        <v>2545</v>
      </c>
      <c r="B532" t="s">
        <v>2546</v>
      </c>
      <c r="C532" t="s">
        <v>123</v>
      </c>
      <c r="D532" s="1"/>
      <c r="E532" t="s">
        <v>123</v>
      </c>
      <c r="G532" s="1"/>
      <c r="H532" s="1"/>
      <c r="K532">
        <v>0</v>
      </c>
      <c r="AB532" t="s">
        <v>22</v>
      </c>
      <c r="AC532" t="s">
        <v>32</v>
      </c>
      <c r="AD532" t="s">
        <v>58</v>
      </c>
      <c r="AE532" t="s">
        <v>58</v>
      </c>
      <c r="AF532" t="s">
        <v>25</v>
      </c>
      <c r="AH532" t="s">
        <v>123</v>
      </c>
      <c r="AI532" t="s">
        <v>123</v>
      </c>
      <c r="AJ532" t="s">
        <v>123</v>
      </c>
      <c r="AK532" t="s">
        <v>123</v>
      </c>
      <c r="AO532" t="s">
        <v>26</v>
      </c>
      <c r="AP532" t="s">
        <v>28</v>
      </c>
      <c r="AS532" t="s">
        <v>28</v>
      </c>
      <c r="AT532" t="s">
        <v>123</v>
      </c>
      <c r="AU532">
        <v>2.6</v>
      </c>
      <c r="AV532">
        <v>3.48</v>
      </c>
      <c r="AW532">
        <v>2.2999999999999998</v>
      </c>
      <c r="AX532">
        <v>3.26</v>
      </c>
      <c r="BO532" t="s">
        <v>43</v>
      </c>
      <c r="BP532">
        <v>0</v>
      </c>
      <c r="BQ532">
        <v>0</v>
      </c>
      <c r="BR532">
        <v>0</v>
      </c>
      <c r="BS532">
        <v>0</v>
      </c>
      <c r="BT532" s="1"/>
      <c r="BV532" t="s">
        <v>123</v>
      </c>
      <c r="BW532" t="s">
        <v>123</v>
      </c>
    </row>
    <row r="533" spans="1:75">
      <c r="A533" t="s">
        <v>2547</v>
      </c>
      <c r="B533" t="s">
        <v>2548</v>
      </c>
      <c r="C533" t="s">
        <v>1331</v>
      </c>
      <c r="D533" s="1">
        <v>32040</v>
      </c>
      <c r="E533" t="s">
        <v>2549</v>
      </c>
      <c r="G533" s="1"/>
      <c r="H533" s="1"/>
      <c r="K533">
        <v>0</v>
      </c>
      <c r="AB533" t="s">
        <v>22</v>
      </c>
      <c r="AC533" t="s">
        <v>32</v>
      </c>
      <c r="AD533" t="s">
        <v>58</v>
      </c>
      <c r="AE533" t="s">
        <v>58</v>
      </c>
      <c r="AF533" t="s">
        <v>48</v>
      </c>
      <c r="AH533" t="s">
        <v>2550</v>
      </c>
      <c r="AI533" t="s">
        <v>2478</v>
      </c>
      <c r="AJ533" t="s">
        <v>2551</v>
      </c>
      <c r="AK533" t="s">
        <v>4</v>
      </c>
      <c r="AO533" t="s">
        <v>26</v>
      </c>
      <c r="AP533" t="s">
        <v>28</v>
      </c>
      <c r="AS533" t="s">
        <v>28</v>
      </c>
      <c r="AT533" t="s">
        <v>2552</v>
      </c>
      <c r="AU533">
        <v>3.11</v>
      </c>
      <c r="AV533">
        <v>3.17</v>
      </c>
      <c r="AW533">
        <v>3.45</v>
      </c>
      <c r="AX533">
        <v>2.68</v>
      </c>
      <c r="AY533">
        <v>3.65</v>
      </c>
      <c r="AZ533">
        <v>3.43</v>
      </c>
      <c r="BB533">
        <v>2</v>
      </c>
      <c r="BO533" t="s">
        <v>43</v>
      </c>
      <c r="BP533">
        <v>0</v>
      </c>
      <c r="BQ533">
        <v>0</v>
      </c>
      <c r="BR533">
        <v>0</v>
      </c>
      <c r="BS533">
        <v>0</v>
      </c>
      <c r="BT533" s="1"/>
      <c r="BV533" t="s">
        <v>2553</v>
      </c>
      <c r="BW533" t="s">
        <v>118</v>
      </c>
    </row>
    <row r="534" spans="1:75">
      <c r="A534" t="s">
        <v>2554</v>
      </c>
      <c r="B534" t="s">
        <v>120</v>
      </c>
      <c r="C534" t="s">
        <v>2555</v>
      </c>
      <c r="D534" s="1">
        <v>31419</v>
      </c>
      <c r="E534" t="s">
        <v>2556</v>
      </c>
      <c r="G534" s="1"/>
      <c r="H534" s="1"/>
      <c r="K534">
        <v>0</v>
      </c>
      <c r="AB534" t="s">
        <v>22</v>
      </c>
      <c r="AC534" t="s">
        <v>32</v>
      </c>
      <c r="AD534" t="s">
        <v>58</v>
      </c>
      <c r="AE534" t="s">
        <v>58</v>
      </c>
      <c r="AF534" t="s">
        <v>25</v>
      </c>
      <c r="AH534" t="s">
        <v>1669</v>
      </c>
      <c r="AI534" t="s">
        <v>145</v>
      </c>
      <c r="AJ534" t="s">
        <v>2557</v>
      </c>
      <c r="AK534" t="s">
        <v>4</v>
      </c>
      <c r="AO534" t="s">
        <v>26</v>
      </c>
      <c r="AP534" t="s">
        <v>28</v>
      </c>
      <c r="AS534" t="s">
        <v>28</v>
      </c>
      <c r="AT534" t="s">
        <v>2558</v>
      </c>
      <c r="AU534">
        <v>3</v>
      </c>
      <c r="AV534">
        <v>3.43</v>
      </c>
      <c r="AW534">
        <v>3.36</v>
      </c>
      <c r="AX534">
        <v>3.05</v>
      </c>
      <c r="AY534">
        <v>3.35</v>
      </c>
      <c r="AZ534">
        <v>3.43</v>
      </c>
      <c r="BA534">
        <v>3.17</v>
      </c>
      <c r="BB534">
        <v>2</v>
      </c>
      <c r="BO534" t="s">
        <v>43</v>
      </c>
      <c r="BP534">
        <v>0</v>
      </c>
      <c r="BQ534">
        <v>0</v>
      </c>
      <c r="BR534">
        <v>0</v>
      </c>
      <c r="BS534">
        <v>0</v>
      </c>
      <c r="BT534" s="1"/>
      <c r="BV534" t="s">
        <v>148</v>
      </c>
      <c r="BW534" t="s">
        <v>148</v>
      </c>
    </row>
    <row r="535" spans="1:75">
      <c r="A535" t="s">
        <v>2559</v>
      </c>
      <c r="B535" t="s">
        <v>2560</v>
      </c>
      <c r="C535" t="s">
        <v>436</v>
      </c>
      <c r="D535" s="1">
        <v>31175</v>
      </c>
      <c r="E535" t="s">
        <v>2561</v>
      </c>
      <c r="G535" s="1"/>
      <c r="H535" s="1"/>
      <c r="K535">
        <v>0</v>
      </c>
      <c r="AB535" t="s">
        <v>22</v>
      </c>
      <c r="AC535" t="s">
        <v>32</v>
      </c>
      <c r="AD535" t="s">
        <v>58</v>
      </c>
      <c r="AE535" t="s">
        <v>58</v>
      </c>
      <c r="AF535" t="s">
        <v>48</v>
      </c>
      <c r="AH535" t="s">
        <v>1691</v>
      </c>
      <c r="AI535" t="s">
        <v>2478</v>
      </c>
      <c r="AJ535" t="s">
        <v>2236</v>
      </c>
      <c r="AK535" t="s">
        <v>4</v>
      </c>
      <c r="AO535" t="s">
        <v>26</v>
      </c>
      <c r="AP535" t="s">
        <v>28</v>
      </c>
      <c r="AS535" t="s">
        <v>28</v>
      </c>
      <c r="AT535" t="s">
        <v>2562</v>
      </c>
      <c r="AU535">
        <v>2.78</v>
      </c>
      <c r="AV535">
        <v>3.09</v>
      </c>
      <c r="AW535">
        <v>3</v>
      </c>
      <c r="AX535">
        <v>2.58</v>
      </c>
      <c r="AY535">
        <v>3.25</v>
      </c>
      <c r="AZ535">
        <v>2.29</v>
      </c>
      <c r="BB535">
        <v>2.33</v>
      </c>
      <c r="BO535" t="s">
        <v>43</v>
      </c>
      <c r="BP535">
        <v>0</v>
      </c>
      <c r="BQ535">
        <v>0</v>
      </c>
      <c r="BR535">
        <v>0</v>
      </c>
      <c r="BS535">
        <v>0</v>
      </c>
      <c r="BT535" s="1"/>
      <c r="BV535" t="s">
        <v>148</v>
      </c>
      <c r="BW535" t="s">
        <v>148</v>
      </c>
    </row>
    <row r="536" spans="1:75">
      <c r="A536" t="s">
        <v>2563</v>
      </c>
      <c r="B536" t="s">
        <v>2564</v>
      </c>
      <c r="C536" t="s">
        <v>1360</v>
      </c>
      <c r="D536" s="1">
        <v>31137</v>
      </c>
      <c r="E536" t="s">
        <v>1360</v>
      </c>
      <c r="G536" s="1"/>
      <c r="H536" s="1"/>
      <c r="K536">
        <v>0</v>
      </c>
      <c r="AB536" t="s">
        <v>22</v>
      </c>
      <c r="AC536" t="s">
        <v>32</v>
      </c>
      <c r="AD536" t="s">
        <v>58</v>
      </c>
      <c r="AE536" t="s">
        <v>58</v>
      </c>
      <c r="AF536" t="s">
        <v>25</v>
      </c>
      <c r="AH536" t="s">
        <v>2348</v>
      </c>
      <c r="AI536" t="s">
        <v>145</v>
      </c>
      <c r="AJ536" t="s">
        <v>2565</v>
      </c>
      <c r="AK536" t="s">
        <v>4</v>
      </c>
      <c r="AO536" t="s">
        <v>26</v>
      </c>
      <c r="AP536" t="s">
        <v>28</v>
      </c>
      <c r="AS536" t="s">
        <v>28</v>
      </c>
      <c r="AT536" t="s">
        <v>2566</v>
      </c>
      <c r="AU536">
        <v>3</v>
      </c>
      <c r="AV536">
        <v>3.35</v>
      </c>
      <c r="AW536">
        <v>2.73</v>
      </c>
      <c r="AX536">
        <v>2.74</v>
      </c>
      <c r="BO536" t="s">
        <v>43</v>
      </c>
      <c r="BP536">
        <v>0</v>
      </c>
      <c r="BQ536">
        <v>0</v>
      </c>
      <c r="BR536">
        <v>0</v>
      </c>
      <c r="BS536">
        <v>0</v>
      </c>
      <c r="BT536" s="1"/>
      <c r="BV536" t="s">
        <v>148</v>
      </c>
      <c r="BW536" t="s">
        <v>234</v>
      </c>
    </row>
    <row r="537" spans="1:75">
      <c r="A537" t="s">
        <v>2567</v>
      </c>
      <c r="B537" t="s">
        <v>2568</v>
      </c>
      <c r="C537" t="s">
        <v>2569</v>
      </c>
      <c r="D537" s="1">
        <v>27977</v>
      </c>
      <c r="E537" t="s">
        <v>2569</v>
      </c>
      <c r="G537" s="1"/>
      <c r="H537" s="1"/>
      <c r="K537">
        <v>0</v>
      </c>
      <c r="AB537" t="s">
        <v>22</v>
      </c>
      <c r="AC537" t="s">
        <v>32</v>
      </c>
      <c r="AD537" t="s">
        <v>58</v>
      </c>
      <c r="AE537" t="s">
        <v>58</v>
      </c>
      <c r="AF537" t="s">
        <v>48</v>
      </c>
      <c r="AH537" t="s">
        <v>2570</v>
      </c>
      <c r="AI537" t="s">
        <v>99</v>
      </c>
      <c r="AJ537" t="s">
        <v>2571</v>
      </c>
      <c r="AK537" t="s">
        <v>4</v>
      </c>
      <c r="AO537" t="s">
        <v>26</v>
      </c>
      <c r="AP537" t="s">
        <v>28</v>
      </c>
      <c r="AS537" t="s">
        <v>28</v>
      </c>
      <c r="AT537" t="s">
        <v>2572</v>
      </c>
      <c r="AU537">
        <v>2.33</v>
      </c>
      <c r="AV537">
        <v>2.65</v>
      </c>
      <c r="AW537">
        <v>2.73</v>
      </c>
      <c r="AX537">
        <v>2.2599999999999998</v>
      </c>
      <c r="AY537">
        <v>3.4</v>
      </c>
      <c r="AZ537">
        <v>2.86</v>
      </c>
      <c r="BO537" t="s">
        <v>43</v>
      </c>
      <c r="BP537">
        <v>0</v>
      </c>
      <c r="BQ537">
        <v>0</v>
      </c>
      <c r="BR537">
        <v>0</v>
      </c>
      <c r="BS537">
        <v>0</v>
      </c>
      <c r="BT537" s="1"/>
      <c r="BV537" t="s">
        <v>102</v>
      </c>
      <c r="BW537" t="s">
        <v>102</v>
      </c>
    </row>
    <row r="538" spans="1:75">
      <c r="A538" t="s">
        <v>2573</v>
      </c>
      <c r="B538" t="s">
        <v>2574</v>
      </c>
      <c r="C538" t="s">
        <v>1857</v>
      </c>
      <c r="D538" s="1">
        <v>29855</v>
      </c>
      <c r="E538" t="s">
        <v>2575</v>
      </c>
      <c r="G538" s="1"/>
      <c r="H538" s="1"/>
      <c r="K538">
        <v>0</v>
      </c>
      <c r="AB538" t="s">
        <v>22</v>
      </c>
      <c r="AC538" t="s">
        <v>32</v>
      </c>
      <c r="AD538" t="s">
        <v>58</v>
      </c>
      <c r="AE538" t="s">
        <v>58</v>
      </c>
      <c r="AF538" t="s">
        <v>48</v>
      </c>
      <c r="AH538" t="s">
        <v>2576</v>
      </c>
      <c r="AI538" t="s">
        <v>145</v>
      </c>
      <c r="AJ538" t="s">
        <v>2577</v>
      </c>
      <c r="AK538" t="s">
        <v>145</v>
      </c>
      <c r="AO538" t="s">
        <v>26</v>
      </c>
      <c r="AP538" t="s">
        <v>28</v>
      </c>
      <c r="AS538" t="s">
        <v>28</v>
      </c>
      <c r="AT538" t="s">
        <v>2578</v>
      </c>
      <c r="AU538">
        <v>2.78</v>
      </c>
      <c r="AV538">
        <v>2.65</v>
      </c>
      <c r="AW538">
        <v>3.27</v>
      </c>
      <c r="AX538">
        <v>2.58</v>
      </c>
      <c r="AY538">
        <v>3</v>
      </c>
      <c r="AZ538">
        <v>3</v>
      </c>
      <c r="BB538">
        <v>1.67</v>
      </c>
      <c r="BO538" t="s">
        <v>43</v>
      </c>
      <c r="BP538">
        <v>0</v>
      </c>
      <c r="BQ538">
        <v>0</v>
      </c>
      <c r="BR538">
        <v>0</v>
      </c>
      <c r="BS538">
        <v>0</v>
      </c>
      <c r="BT538" s="1"/>
      <c r="BV538" t="s">
        <v>370</v>
      </c>
      <c r="BW538" t="s">
        <v>234</v>
      </c>
    </row>
    <row r="539" spans="1:75">
      <c r="A539" t="s">
        <v>2579</v>
      </c>
      <c r="B539" t="s">
        <v>2580</v>
      </c>
      <c r="C539" t="s">
        <v>2581</v>
      </c>
      <c r="D539" s="1">
        <v>28818</v>
      </c>
      <c r="E539" t="s">
        <v>2582</v>
      </c>
      <c r="G539" s="1"/>
      <c r="H539" s="1"/>
      <c r="K539">
        <v>0</v>
      </c>
      <c r="AB539" t="s">
        <v>22</v>
      </c>
      <c r="AC539" t="s">
        <v>32</v>
      </c>
      <c r="AD539" t="s">
        <v>58</v>
      </c>
      <c r="AE539" t="s">
        <v>58</v>
      </c>
      <c r="AF539" t="s">
        <v>48</v>
      </c>
      <c r="AH539" t="s">
        <v>2583</v>
      </c>
      <c r="AI539" t="s">
        <v>2584</v>
      </c>
      <c r="AJ539" t="s">
        <v>2585</v>
      </c>
      <c r="AK539" t="s">
        <v>2586</v>
      </c>
      <c r="AO539" t="s">
        <v>26</v>
      </c>
      <c r="AP539" t="s">
        <v>28</v>
      </c>
      <c r="AS539" t="s">
        <v>28</v>
      </c>
      <c r="AT539" t="s">
        <v>2587</v>
      </c>
      <c r="AU539">
        <v>2.67</v>
      </c>
      <c r="AW539">
        <v>0</v>
      </c>
      <c r="BO539" t="s">
        <v>43</v>
      </c>
      <c r="BP539">
        <v>0</v>
      </c>
      <c r="BQ539">
        <v>0</v>
      </c>
      <c r="BR539">
        <v>0</v>
      </c>
      <c r="BS539">
        <v>0</v>
      </c>
      <c r="BT539" s="1"/>
      <c r="BV539" t="s">
        <v>118</v>
      </c>
      <c r="BW539" t="s">
        <v>148</v>
      </c>
    </row>
    <row r="540" spans="1:75">
      <c r="A540" t="s">
        <v>2588</v>
      </c>
      <c r="B540" t="s">
        <v>2589</v>
      </c>
      <c r="C540" t="s">
        <v>2590</v>
      </c>
      <c r="D540" s="1">
        <v>32602</v>
      </c>
      <c r="E540" t="s">
        <v>436</v>
      </c>
      <c r="G540" s="1"/>
      <c r="H540" s="1"/>
      <c r="K540">
        <v>0</v>
      </c>
      <c r="AB540" t="s">
        <v>22</v>
      </c>
      <c r="AC540" t="s">
        <v>32</v>
      </c>
      <c r="AD540" t="s">
        <v>58</v>
      </c>
      <c r="AE540" t="s">
        <v>58</v>
      </c>
      <c r="AF540" t="s">
        <v>48</v>
      </c>
      <c r="AH540" t="s">
        <v>787</v>
      </c>
      <c r="AI540" t="s">
        <v>145</v>
      </c>
      <c r="AJ540" t="s">
        <v>2591</v>
      </c>
      <c r="AK540" t="s">
        <v>4</v>
      </c>
      <c r="AO540" t="s">
        <v>26</v>
      </c>
      <c r="AP540" t="s">
        <v>28</v>
      </c>
      <c r="AS540" t="s">
        <v>28</v>
      </c>
      <c r="AT540" t="s">
        <v>2592</v>
      </c>
      <c r="AU540">
        <v>2.44</v>
      </c>
      <c r="AV540">
        <v>3.04</v>
      </c>
      <c r="AW540">
        <v>3.36</v>
      </c>
      <c r="AX540">
        <v>2.5299999999999998</v>
      </c>
      <c r="AY540">
        <v>3.55</v>
      </c>
      <c r="AZ540">
        <v>3</v>
      </c>
      <c r="BB540">
        <v>2</v>
      </c>
      <c r="BO540" t="s">
        <v>43</v>
      </c>
      <c r="BP540">
        <v>0</v>
      </c>
      <c r="BQ540">
        <v>0</v>
      </c>
      <c r="BR540">
        <v>0</v>
      </c>
      <c r="BS540">
        <v>0</v>
      </c>
      <c r="BT540" s="1"/>
      <c r="BV540" t="s">
        <v>148</v>
      </c>
      <c r="BW540" t="s">
        <v>102</v>
      </c>
    </row>
    <row r="541" spans="1:75">
      <c r="A541" t="s">
        <v>2593</v>
      </c>
      <c r="B541" t="s">
        <v>2594</v>
      </c>
      <c r="C541" t="s">
        <v>2595</v>
      </c>
      <c r="D541" s="1">
        <v>27587</v>
      </c>
      <c r="E541" t="s">
        <v>2595</v>
      </c>
      <c r="G541" s="1"/>
      <c r="H541" s="1"/>
      <c r="K541">
        <v>0</v>
      </c>
      <c r="AB541" t="s">
        <v>22</v>
      </c>
      <c r="AC541" t="s">
        <v>32</v>
      </c>
      <c r="AD541" t="s">
        <v>58</v>
      </c>
      <c r="AE541" t="s">
        <v>58</v>
      </c>
      <c r="AF541" t="s">
        <v>48</v>
      </c>
      <c r="AH541" t="s">
        <v>136</v>
      </c>
      <c r="AI541" t="s">
        <v>99</v>
      </c>
      <c r="AJ541" t="s">
        <v>2596</v>
      </c>
      <c r="AK541" t="s">
        <v>4</v>
      </c>
      <c r="AO541" t="s">
        <v>26</v>
      </c>
      <c r="AP541" t="s">
        <v>28</v>
      </c>
      <c r="AS541" t="s">
        <v>28</v>
      </c>
      <c r="AT541" t="s">
        <v>2597</v>
      </c>
      <c r="AU541">
        <v>1.33</v>
      </c>
      <c r="AW541">
        <v>0</v>
      </c>
      <c r="BO541" t="s">
        <v>43</v>
      </c>
      <c r="BP541">
        <v>0</v>
      </c>
      <c r="BQ541">
        <v>0</v>
      </c>
      <c r="BR541">
        <v>0</v>
      </c>
      <c r="BS541">
        <v>0</v>
      </c>
      <c r="BT541" s="1"/>
      <c r="BV541" t="s">
        <v>102</v>
      </c>
      <c r="BW541" t="s">
        <v>102</v>
      </c>
    </row>
    <row r="542" spans="1:75">
      <c r="A542" t="s">
        <v>2598</v>
      </c>
      <c r="B542" t="s">
        <v>2599</v>
      </c>
      <c r="C542" t="s">
        <v>2600</v>
      </c>
      <c r="D542" s="1">
        <v>30348</v>
      </c>
      <c r="E542" t="s">
        <v>2601</v>
      </c>
      <c r="G542" s="1"/>
      <c r="H542" s="1"/>
      <c r="K542">
        <v>0</v>
      </c>
      <c r="AB542" t="s">
        <v>22</v>
      </c>
      <c r="AC542" t="s">
        <v>32</v>
      </c>
      <c r="AD542" t="s">
        <v>58</v>
      </c>
      <c r="AE542" t="s">
        <v>58</v>
      </c>
      <c r="AF542" t="s">
        <v>25</v>
      </c>
      <c r="AH542" t="s">
        <v>2378</v>
      </c>
      <c r="AI542" t="s">
        <v>99</v>
      </c>
      <c r="AJ542" t="s">
        <v>2602</v>
      </c>
      <c r="AK542" t="s">
        <v>4</v>
      </c>
      <c r="AO542" t="s">
        <v>26</v>
      </c>
      <c r="AP542" t="s">
        <v>28</v>
      </c>
      <c r="AS542" t="s">
        <v>28</v>
      </c>
      <c r="AT542" t="s">
        <v>1786</v>
      </c>
      <c r="BO542" t="s">
        <v>43</v>
      </c>
      <c r="BP542">
        <v>0</v>
      </c>
      <c r="BQ542">
        <v>0</v>
      </c>
      <c r="BR542">
        <v>0</v>
      </c>
      <c r="BS542">
        <v>0</v>
      </c>
      <c r="BT542" s="1"/>
      <c r="BV542" t="s">
        <v>148</v>
      </c>
      <c r="BW542" t="s">
        <v>148</v>
      </c>
    </row>
    <row r="543" spans="1:75">
      <c r="A543" t="s">
        <v>2603</v>
      </c>
      <c r="B543" t="s">
        <v>2604</v>
      </c>
      <c r="C543" t="s">
        <v>1039</v>
      </c>
      <c r="D543" s="1">
        <v>30045</v>
      </c>
      <c r="E543" t="s">
        <v>2605</v>
      </c>
      <c r="G543" s="1"/>
      <c r="H543" s="1"/>
      <c r="K543">
        <v>0</v>
      </c>
      <c r="AB543" t="s">
        <v>22</v>
      </c>
      <c r="AC543" t="s">
        <v>32</v>
      </c>
      <c r="AD543" t="s">
        <v>58</v>
      </c>
      <c r="AE543" t="s">
        <v>58</v>
      </c>
      <c r="AF543" t="s">
        <v>25</v>
      </c>
      <c r="AH543" t="s">
        <v>2606</v>
      </c>
      <c r="AI543" t="s">
        <v>99</v>
      </c>
      <c r="AJ543" t="s">
        <v>2607</v>
      </c>
      <c r="AK543" t="s">
        <v>4</v>
      </c>
      <c r="AO543" t="s">
        <v>26</v>
      </c>
      <c r="AP543" t="s">
        <v>28</v>
      </c>
      <c r="AS543" t="s">
        <v>28</v>
      </c>
      <c r="AT543" t="s">
        <v>1786</v>
      </c>
      <c r="BO543" t="s">
        <v>43</v>
      </c>
      <c r="BP543">
        <v>0</v>
      </c>
      <c r="BQ543">
        <v>0</v>
      </c>
      <c r="BR543">
        <v>0</v>
      </c>
      <c r="BS543">
        <v>0</v>
      </c>
      <c r="BT543" s="1"/>
      <c r="BV543" t="s">
        <v>148</v>
      </c>
      <c r="BW543" t="s">
        <v>148</v>
      </c>
    </row>
    <row r="544" spans="1:75">
      <c r="A544" t="s">
        <v>2608</v>
      </c>
      <c r="B544" t="s">
        <v>2609</v>
      </c>
      <c r="C544" t="s">
        <v>2610</v>
      </c>
      <c r="D544" s="1">
        <v>30902</v>
      </c>
      <c r="E544" t="s">
        <v>2610</v>
      </c>
      <c r="G544" s="1"/>
      <c r="H544" s="1"/>
      <c r="K544">
        <v>0</v>
      </c>
      <c r="AB544" t="s">
        <v>22</v>
      </c>
      <c r="AC544" t="s">
        <v>32</v>
      </c>
      <c r="AD544" t="s">
        <v>58</v>
      </c>
      <c r="AE544" t="s">
        <v>58</v>
      </c>
      <c r="AF544" t="s">
        <v>25</v>
      </c>
      <c r="AH544" t="s">
        <v>2611</v>
      </c>
      <c r="AI544" t="s">
        <v>99</v>
      </c>
      <c r="AJ544" t="s">
        <v>2612</v>
      </c>
      <c r="AK544" t="s">
        <v>4</v>
      </c>
      <c r="AO544" t="s">
        <v>26</v>
      </c>
      <c r="AP544" t="s">
        <v>28</v>
      </c>
      <c r="AS544" t="s">
        <v>28</v>
      </c>
      <c r="AT544" t="s">
        <v>1786</v>
      </c>
      <c r="BO544" t="s">
        <v>43</v>
      </c>
      <c r="BP544">
        <v>0</v>
      </c>
      <c r="BQ544">
        <v>0</v>
      </c>
      <c r="BR544">
        <v>0</v>
      </c>
      <c r="BS544">
        <v>0</v>
      </c>
      <c r="BT544" s="1"/>
      <c r="BV544" t="s">
        <v>102</v>
      </c>
      <c r="BW544" t="s">
        <v>102</v>
      </c>
    </row>
    <row r="545" spans="1:75">
      <c r="A545" t="s">
        <v>2613</v>
      </c>
      <c r="B545" t="s">
        <v>2614</v>
      </c>
      <c r="C545" t="s">
        <v>1039</v>
      </c>
      <c r="D545" s="1">
        <v>30218</v>
      </c>
      <c r="E545" t="s">
        <v>2615</v>
      </c>
      <c r="G545" s="1"/>
      <c r="H545" s="1"/>
      <c r="K545">
        <v>0</v>
      </c>
      <c r="AB545" t="s">
        <v>22</v>
      </c>
      <c r="AC545" t="s">
        <v>32</v>
      </c>
      <c r="AD545" t="s">
        <v>58</v>
      </c>
      <c r="AE545" t="s">
        <v>58</v>
      </c>
      <c r="AF545" t="s">
        <v>25</v>
      </c>
      <c r="AH545" t="s">
        <v>1283</v>
      </c>
      <c r="AI545" t="s">
        <v>123</v>
      </c>
      <c r="AJ545" t="s">
        <v>2616</v>
      </c>
      <c r="AK545" t="s">
        <v>123</v>
      </c>
      <c r="AO545" t="s">
        <v>26</v>
      </c>
      <c r="AP545" t="s">
        <v>28</v>
      </c>
      <c r="AS545" t="s">
        <v>28</v>
      </c>
      <c r="AT545" t="s">
        <v>1786</v>
      </c>
      <c r="BO545" t="s">
        <v>43</v>
      </c>
      <c r="BP545">
        <v>0</v>
      </c>
      <c r="BQ545">
        <v>0</v>
      </c>
      <c r="BR545">
        <v>0</v>
      </c>
      <c r="BS545">
        <v>0</v>
      </c>
      <c r="BT545" s="1"/>
      <c r="BV545" t="s">
        <v>102</v>
      </c>
      <c r="BW545" t="s">
        <v>125</v>
      </c>
    </row>
    <row r="546" spans="1:75">
      <c r="A546" t="s">
        <v>2617</v>
      </c>
      <c r="B546" t="s">
        <v>2618</v>
      </c>
      <c r="C546" t="s">
        <v>1039</v>
      </c>
      <c r="D546" s="1">
        <v>30046</v>
      </c>
      <c r="E546" t="s">
        <v>2619</v>
      </c>
      <c r="G546" s="1"/>
      <c r="H546" s="1"/>
      <c r="K546">
        <v>0</v>
      </c>
      <c r="AB546" t="s">
        <v>22</v>
      </c>
      <c r="AC546" t="s">
        <v>32</v>
      </c>
      <c r="AD546" t="s">
        <v>58</v>
      </c>
      <c r="AE546" t="s">
        <v>58</v>
      </c>
      <c r="AF546" t="s">
        <v>48</v>
      </c>
      <c r="AH546" t="s">
        <v>2620</v>
      </c>
      <c r="AI546" t="s">
        <v>145</v>
      </c>
      <c r="AJ546" t="s">
        <v>2621</v>
      </c>
      <c r="AK546" t="s">
        <v>4</v>
      </c>
      <c r="AO546" t="s">
        <v>26</v>
      </c>
      <c r="AP546" t="s">
        <v>28</v>
      </c>
      <c r="AS546" t="s">
        <v>28</v>
      </c>
      <c r="AT546" t="s">
        <v>2622</v>
      </c>
      <c r="BO546" t="s">
        <v>43</v>
      </c>
      <c r="BP546">
        <v>0</v>
      </c>
      <c r="BQ546">
        <v>0</v>
      </c>
      <c r="BR546">
        <v>0</v>
      </c>
      <c r="BS546">
        <v>0</v>
      </c>
      <c r="BT546" s="1"/>
      <c r="BV546" t="s">
        <v>118</v>
      </c>
      <c r="BW546" t="s">
        <v>155</v>
      </c>
    </row>
    <row r="547" spans="1:75">
      <c r="A547" t="s">
        <v>2623</v>
      </c>
      <c r="B547" t="s">
        <v>2624</v>
      </c>
      <c r="C547" t="s">
        <v>2625</v>
      </c>
      <c r="D547" s="1">
        <v>26305</v>
      </c>
      <c r="E547" t="s">
        <v>2626</v>
      </c>
      <c r="G547" s="1"/>
      <c r="H547" s="1"/>
      <c r="K547">
        <v>0</v>
      </c>
      <c r="AB547" t="s">
        <v>22</v>
      </c>
      <c r="AC547" t="s">
        <v>32</v>
      </c>
      <c r="AD547" t="s">
        <v>58</v>
      </c>
      <c r="AE547" t="s">
        <v>58</v>
      </c>
      <c r="AF547" t="s">
        <v>48</v>
      </c>
      <c r="AH547" t="s">
        <v>2627</v>
      </c>
      <c r="AI547" t="s">
        <v>654</v>
      </c>
      <c r="AJ547" t="s">
        <v>2628</v>
      </c>
      <c r="AK547" t="s">
        <v>456</v>
      </c>
      <c r="AO547" t="s">
        <v>26</v>
      </c>
      <c r="AP547" t="s">
        <v>28</v>
      </c>
      <c r="AS547" t="s">
        <v>28</v>
      </c>
      <c r="AT547" t="s">
        <v>1786</v>
      </c>
      <c r="BO547" t="s">
        <v>43</v>
      </c>
      <c r="BP547">
        <v>0</v>
      </c>
      <c r="BQ547">
        <v>0</v>
      </c>
      <c r="BR547">
        <v>0</v>
      </c>
      <c r="BS547">
        <v>0</v>
      </c>
      <c r="BT547" s="1"/>
      <c r="BV547" t="s">
        <v>1142</v>
      </c>
      <c r="BW547" t="s">
        <v>716</v>
      </c>
    </row>
    <row r="548" spans="1:75">
      <c r="A548" t="s">
        <v>2629</v>
      </c>
      <c r="B548" t="s">
        <v>1660</v>
      </c>
      <c r="C548" t="s">
        <v>2630</v>
      </c>
      <c r="D548" s="1">
        <v>28396</v>
      </c>
      <c r="E548" t="s">
        <v>2631</v>
      </c>
      <c r="G548" s="1"/>
      <c r="H548" s="1"/>
      <c r="K548">
        <v>0</v>
      </c>
      <c r="AB548" t="s">
        <v>22</v>
      </c>
      <c r="AC548" t="s">
        <v>32</v>
      </c>
      <c r="AD548" t="s">
        <v>58</v>
      </c>
      <c r="AE548" t="s">
        <v>58</v>
      </c>
      <c r="AF548" t="s">
        <v>48</v>
      </c>
      <c r="AH548" t="s">
        <v>1374</v>
      </c>
      <c r="AI548" t="s">
        <v>2584</v>
      </c>
      <c r="AJ548" t="s">
        <v>2632</v>
      </c>
      <c r="AK548" t="s">
        <v>2586</v>
      </c>
      <c r="AO548" t="s">
        <v>26</v>
      </c>
      <c r="AP548" t="s">
        <v>28</v>
      </c>
      <c r="AS548" t="s">
        <v>28</v>
      </c>
      <c r="AT548" t="s">
        <v>1786</v>
      </c>
      <c r="BO548" t="s">
        <v>43</v>
      </c>
      <c r="BP548">
        <v>0</v>
      </c>
      <c r="BQ548">
        <v>0</v>
      </c>
      <c r="BR548">
        <v>0</v>
      </c>
      <c r="BS548">
        <v>0</v>
      </c>
      <c r="BT548" s="1"/>
      <c r="BV548" t="s">
        <v>157</v>
      </c>
      <c r="BW548" t="s">
        <v>157</v>
      </c>
    </row>
    <row r="549" spans="1:75">
      <c r="A549" t="s">
        <v>2633</v>
      </c>
      <c r="B549" t="s">
        <v>2634</v>
      </c>
      <c r="C549" t="s">
        <v>1039</v>
      </c>
      <c r="D549" s="1"/>
      <c r="E549" t="s">
        <v>123</v>
      </c>
      <c r="G549" s="1"/>
      <c r="H549" s="1"/>
      <c r="K549">
        <v>0</v>
      </c>
      <c r="AB549" t="s">
        <v>22</v>
      </c>
      <c r="AC549" t="s">
        <v>32</v>
      </c>
      <c r="AD549" t="s">
        <v>58</v>
      </c>
      <c r="AE549" t="s">
        <v>58</v>
      </c>
      <c r="AF549" t="s">
        <v>48</v>
      </c>
      <c r="AH549" t="s">
        <v>123</v>
      </c>
      <c r="AI549" t="s">
        <v>123</v>
      </c>
      <c r="AJ549" t="s">
        <v>123</v>
      </c>
      <c r="AK549" t="s">
        <v>123</v>
      </c>
      <c r="AO549" t="s">
        <v>26</v>
      </c>
      <c r="AP549" t="s">
        <v>28</v>
      </c>
      <c r="AS549" t="s">
        <v>28</v>
      </c>
      <c r="AT549" t="s">
        <v>1786</v>
      </c>
      <c r="BO549" t="s">
        <v>43</v>
      </c>
      <c r="BP549">
        <v>0</v>
      </c>
      <c r="BQ549">
        <v>0</v>
      </c>
      <c r="BR549">
        <v>0</v>
      </c>
      <c r="BS549">
        <v>0</v>
      </c>
      <c r="BT549" s="1"/>
      <c r="BV549" t="s">
        <v>123</v>
      </c>
      <c r="BW549" t="s">
        <v>123</v>
      </c>
    </row>
    <row r="550" spans="1:75">
      <c r="A550" t="s">
        <v>2635</v>
      </c>
      <c r="B550" t="s">
        <v>2636</v>
      </c>
      <c r="C550" t="s">
        <v>2625</v>
      </c>
      <c r="D550" s="1">
        <v>28150</v>
      </c>
      <c r="E550" t="s">
        <v>2637</v>
      </c>
      <c r="G550" s="1"/>
      <c r="H550" s="1"/>
      <c r="K550">
        <v>0</v>
      </c>
      <c r="AB550" t="s">
        <v>22</v>
      </c>
      <c r="AC550" t="s">
        <v>32</v>
      </c>
      <c r="AD550" t="s">
        <v>58</v>
      </c>
      <c r="AE550" t="s">
        <v>58</v>
      </c>
      <c r="AF550" t="s">
        <v>48</v>
      </c>
      <c r="AH550" t="s">
        <v>2638</v>
      </c>
      <c r="AI550" t="s">
        <v>123</v>
      </c>
      <c r="AJ550" t="s">
        <v>2639</v>
      </c>
      <c r="AK550" t="s">
        <v>123</v>
      </c>
      <c r="AO550" t="s">
        <v>26</v>
      </c>
      <c r="AP550" t="s">
        <v>28</v>
      </c>
      <c r="AS550" t="s">
        <v>28</v>
      </c>
      <c r="AT550" t="s">
        <v>1786</v>
      </c>
      <c r="BO550" t="s">
        <v>43</v>
      </c>
      <c r="BP550">
        <v>0</v>
      </c>
      <c r="BQ550">
        <v>0</v>
      </c>
      <c r="BR550">
        <v>0</v>
      </c>
      <c r="BS550">
        <v>0</v>
      </c>
      <c r="BT550" s="1"/>
      <c r="BV550" t="s">
        <v>123</v>
      </c>
      <c r="BW550" t="s">
        <v>123</v>
      </c>
    </row>
    <row r="551" spans="1:75">
      <c r="A551" t="s">
        <v>2640</v>
      </c>
      <c r="B551" t="s">
        <v>2641</v>
      </c>
      <c r="C551" t="s">
        <v>2595</v>
      </c>
      <c r="D551" s="1">
        <v>30828</v>
      </c>
      <c r="E551" t="s">
        <v>2642</v>
      </c>
      <c r="G551" s="1"/>
      <c r="H551" s="1"/>
      <c r="K551">
        <v>0</v>
      </c>
      <c r="AB551" t="s">
        <v>22</v>
      </c>
      <c r="AC551" t="s">
        <v>32</v>
      </c>
      <c r="AD551" t="s">
        <v>58</v>
      </c>
      <c r="AE551" t="s">
        <v>58</v>
      </c>
      <c r="AF551" t="s">
        <v>48</v>
      </c>
      <c r="AH551" t="s">
        <v>761</v>
      </c>
      <c r="AI551" t="s">
        <v>99</v>
      </c>
      <c r="AJ551" t="s">
        <v>2643</v>
      </c>
      <c r="AK551" t="s">
        <v>4</v>
      </c>
      <c r="AO551" t="s">
        <v>26</v>
      </c>
      <c r="AP551" t="s">
        <v>28</v>
      </c>
      <c r="AS551" t="s">
        <v>28</v>
      </c>
      <c r="AT551" t="s">
        <v>1786</v>
      </c>
      <c r="BO551" t="s">
        <v>43</v>
      </c>
      <c r="BP551">
        <v>0</v>
      </c>
      <c r="BQ551">
        <v>0</v>
      </c>
      <c r="BR551">
        <v>0</v>
      </c>
      <c r="BS551">
        <v>0</v>
      </c>
      <c r="BT551" s="1"/>
      <c r="BV551" t="s">
        <v>102</v>
      </c>
      <c r="BW551" t="s">
        <v>102</v>
      </c>
    </row>
    <row r="552" spans="1:75">
      <c r="A552" t="s">
        <v>2644</v>
      </c>
      <c r="B552" t="s">
        <v>2645</v>
      </c>
      <c r="C552" t="s">
        <v>237</v>
      </c>
      <c r="D552" s="1">
        <v>30620</v>
      </c>
      <c r="E552" t="s">
        <v>2569</v>
      </c>
      <c r="G552" s="1"/>
      <c r="H552" s="1"/>
      <c r="K552">
        <v>0</v>
      </c>
      <c r="AB552" t="s">
        <v>22</v>
      </c>
      <c r="AC552" t="s">
        <v>32</v>
      </c>
      <c r="AD552" t="s">
        <v>58</v>
      </c>
      <c r="AE552" t="s">
        <v>58</v>
      </c>
      <c r="AF552" t="s">
        <v>48</v>
      </c>
      <c r="AH552" t="s">
        <v>136</v>
      </c>
      <c r="AI552" t="s">
        <v>2646</v>
      </c>
      <c r="AJ552" t="s">
        <v>2647</v>
      </c>
      <c r="AK552" t="s">
        <v>2648</v>
      </c>
      <c r="AO552" t="s">
        <v>26</v>
      </c>
      <c r="AP552" t="s">
        <v>28</v>
      </c>
      <c r="AS552" t="s">
        <v>28</v>
      </c>
      <c r="AT552" t="s">
        <v>1786</v>
      </c>
      <c r="BO552" t="s">
        <v>43</v>
      </c>
      <c r="BP552">
        <v>0</v>
      </c>
      <c r="BQ552">
        <v>0</v>
      </c>
      <c r="BR552">
        <v>0</v>
      </c>
      <c r="BS552">
        <v>0</v>
      </c>
      <c r="BT552" s="1"/>
      <c r="BV552" t="s">
        <v>362</v>
      </c>
      <c r="BW552" t="s">
        <v>2649</v>
      </c>
    </row>
    <row r="553" spans="1:75">
      <c r="A553" t="s">
        <v>2650</v>
      </c>
      <c r="B553" t="s">
        <v>2651</v>
      </c>
      <c r="C553" t="s">
        <v>2625</v>
      </c>
      <c r="D553" s="1">
        <v>30951</v>
      </c>
      <c r="E553" t="s">
        <v>242</v>
      </c>
      <c r="G553" s="1"/>
      <c r="H553" s="1"/>
      <c r="K553">
        <v>0</v>
      </c>
      <c r="AB553" t="s">
        <v>22</v>
      </c>
      <c r="AC553" t="s">
        <v>32</v>
      </c>
      <c r="AD553" t="s">
        <v>58</v>
      </c>
      <c r="AE553" t="s">
        <v>58</v>
      </c>
      <c r="AF553" t="s">
        <v>48</v>
      </c>
      <c r="AH553" t="s">
        <v>2652</v>
      </c>
      <c r="AI553" t="s">
        <v>2653</v>
      </c>
      <c r="AJ553" t="s">
        <v>2654</v>
      </c>
      <c r="AK553" t="s">
        <v>2655</v>
      </c>
      <c r="AO553" t="s">
        <v>26</v>
      </c>
      <c r="AP553" t="s">
        <v>28</v>
      </c>
      <c r="AS553" t="s">
        <v>28</v>
      </c>
      <c r="AT553" t="s">
        <v>1786</v>
      </c>
      <c r="AU553">
        <v>3.2</v>
      </c>
      <c r="AX553">
        <v>3.26</v>
      </c>
      <c r="AY553">
        <v>3.3</v>
      </c>
      <c r="BA553">
        <v>3.39</v>
      </c>
      <c r="BO553" t="s">
        <v>43</v>
      </c>
      <c r="BP553">
        <v>0</v>
      </c>
      <c r="BQ553">
        <v>0</v>
      </c>
      <c r="BR553">
        <v>0</v>
      </c>
      <c r="BS553">
        <v>0</v>
      </c>
      <c r="BT553" s="1"/>
      <c r="BV553" t="s">
        <v>2653</v>
      </c>
      <c r="BW553" t="s">
        <v>2656</v>
      </c>
    </row>
    <row r="554" spans="1:75">
      <c r="A554" t="s">
        <v>2657</v>
      </c>
      <c r="B554" t="s">
        <v>2658</v>
      </c>
      <c r="C554" t="s">
        <v>409</v>
      </c>
      <c r="D554" s="1">
        <v>30223</v>
      </c>
      <c r="E554" t="s">
        <v>436</v>
      </c>
      <c r="G554" s="1"/>
      <c r="H554" s="1"/>
      <c r="K554">
        <v>0</v>
      </c>
      <c r="AB554" t="s">
        <v>22</v>
      </c>
      <c r="AC554" t="s">
        <v>32</v>
      </c>
      <c r="AD554" t="s">
        <v>58</v>
      </c>
      <c r="AE554" t="s">
        <v>58</v>
      </c>
      <c r="AF554" t="s">
        <v>48</v>
      </c>
      <c r="AH554" t="s">
        <v>431</v>
      </c>
      <c r="AI554" t="s">
        <v>217</v>
      </c>
      <c r="AJ554" t="s">
        <v>2659</v>
      </c>
      <c r="AK554" t="s">
        <v>4</v>
      </c>
      <c r="AO554" t="s">
        <v>26</v>
      </c>
      <c r="AP554" t="s">
        <v>28</v>
      </c>
      <c r="AS554" t="s">
        <v>28</v>
      </c>
      <c r="AT554" t="s">
        <v>1786</v>
      </c>
      <c r="BO554" t="s">
        <v>43</v>
      </c>
      <c r="BP554">
        <v>0</v>
      </c>
      <c r="BQ554">
        <v>0</v>
      </c>
      <c r="BR554">
        <v>0</v>
      </c>
      <c r="BS554">
        <v>0</v>
      </c>
      <c r="BT554" s="1"/>
      <c r="BV554" t="s">
        <v>2660</v>
      </c>
      <c r="BW554" t="s">
        <v>102</v>
      </c>
    </row>
    <row r="555" spans="1:75">
      <c r="A555" t="s">
        <v>2661</v>
      </c>
      <c r="B555" t="s">
        <v>2662</v>
      </c>
      <c r="C555" t="s">
        <v>2663</v>
      </c>
      <c r="D555" s="1">
        <v>30088</v>
      </c>
      <c r="E555" t="s">
        <v>2664</v>
      </c>
      <c r="G555" s="1"/>
      <c r="H555" s="1"/>
      <c r="K555">
        <v>0</v>
      </c>
      <c r="AB555" t="s">
        <v>22</v>
      </c>
      <c r="AC555" t="s">
        <v>32</v>
      </c>
      <c r="AD555" t="s">
        <v>58</v>
      </c>
      <c r="AE555" t="s">
        <v>58</v>
      </c>
      <c r="AF555" t="s">
        <v>48</v>
      </c>
      <c r="AH555" t="s">
        <v>2665</v>
      </c>
      <c r="AI555" t="s">
        <v>2666</v>
      </c>
      <c r="AJ555" t="s">
        <v>2667</v>
      </c>
      <c r="AK555" t="s">
        <v>2668</v>
      </c>
      <c r="AO555" t="s">
        <v>26</v>
      </c>
      <c r="AP555" t="s">
        <v>28</v>
      </c>
      <c r="AS555" t="s">
        <v>28</v>
      </c>
      <c r="AT555" t="s">
        <v>1786</v>
      </c>
      <c r="BO555" t="s">
        <v>43</v>
      </c>
      <c r="BP555">
        <v>0</v>
      </c>
      <c r="BQ555">
        <v>0</v>
      </c>
      <c r="BR555">
        <v>0</v>
      </c>
      <c r="BS555">
        <v>0</v>
      </c>
      <c r="BT555" s="1"/>
      <c r="BV555" t="s">
        <v>157</v>
      </c>
      <c r="BW555" t="s">
        <v>2669</v>
      </c>
    </row>
    <row r="556" spans="1:75">
      <c r="A556" t="s">
        <v>2670</v>
      </c>
      <c r="B556" t="s">
        <v>2671</v>
      </c>
      <c r="C556" t="s">
        <v>2595</v>
      </c>
      <c r="D556" s="1">
        <v>31117</v>
      </c>
      <c r="E556" t="s">
        <v>2642</v>
      </c>
      <c r="G556" s="1"/>
      <c r="H556" s="1"/>
      <c r="K556">
        <v>0</v>
      </c>
      <c r="AB556" t="s">
        <v>22</v>
      </c>
      <c r="AC556" t="s">
        <v>32</v>
      </c>
      <c r="AD556" t="s">
        <v>58</v>
      </c>
      <c r="AE556" t="s">
        <v>58</v>
      </c>
      <c r="AF556" t="s">
        <v>48</v>
      </c>
      <c r="AH556" t="s">
        <v>2672</v>
      </c>
      <c r="AI556" t="s">
        <v>145</v>
      </c>
      <c r="AJ556" t="s">
        <v>2673</v>
      </c>
      <c r="AK556" t="s">
        <v>4</v>
      </c>
      <c r="AO556" t="s">
        <v>26</v>
      </c>
      <c r="AP556" t="s">
        <v>28</v>
      </c>
      <c r="AS556" t="s">
        <v>28</v>
      </c>
      <c r="AT556" t="s">
        <v>1786</v>
      </c>
      <c r="BO556" t="s">
        <v>43</v>
      </c>
      <c r="BP556">
        <v>0</v>
      </c>
      <c r="BQ556">
        <v>0</v>
      </c>
      <c r="BR556">
        <v>0</v>
      </c>
      <c r="BS556">
        <v>0</v>
      </c>
      <c r="BT556" s="1"/>
      <c r="BV556" t="s">
        <v>148</v>
      </c>
      <c r="BW556" t="s">
        <v>148</v>
      </c>
    </row>
    <row r="557" spans="1:75">
      <c r="A557" t="s">
        <v>2674</v>
      </c>
      <c r="B557" t="s">
        <v>2675</v>
      </c>
      <c r="C557" t="s">
        <v>2625</v>
      </c>
      <c r="D557" s="1">
        <v>31423</v>
      </c>
      <c r="E557" t="s">
        <v>2676</v>
      </c>
      <c r="G557" s="1"/>
      <c r="H557" s="1"/>
      <c r="K557">
        <v>0</v>
      </c>
      <c r="AB557" t="s">
        <v>22</v>
      </c>
      <c r="AC557" t="s">
        <v>32</v>
      </c>
      <c r="AD557" t="s">
        <v>58</v>
      </c>
      <c r="AE557" t="s">
        <v>58</v>
      </c>
      <c r="AF557" t="s">
        <v>48</v>
      </c>
      <c r="AH557" t="s">
        <v>782</v>
      </c>
      <c r="AI557" t="s">
        <v>145</v>
      </c>
      <c r="AJ557" t="s">
        <v>971</v>
      </c>
      <c r="AK557" t="s">
        <v>4</v>
      </c>
      <c r="AO557" t="s">
        <v>26</v>
      </c>
      <c r="AP557" t="s">
        <v>28</v>
      </c>
      <c r="AS557" t="s">
        <v>28</v>
      </c>
      <c r="AT557" t="s">
        <v>1786</v>
      </c>
      <c r="BO557" t="s">
        <v>43</v>
      </c>
      <c r="BP557">
        <v>0</v>
      </c>
      <c r="BQ557">
        <v>0</v>
      </c>
      <c r="BR557">
        <v>0</v>
      </c>
      <c r="BS557">
        <v>0</v>
      </c>
      <c r="BT557" s="1"/>
      <c r="BV557" t="s">
        <v>148</v>
      </c>
      <c r="BW557" t="s">
        <v>148</v>
      </c>
    </row>
    <row r="558" spans="1:75">
      <c r="A558" t="s">
        <v>2677</v>
      </c>
      <c r="B558" t="s">
        <v>2678</v>
      </c>
      <c r="C558" t="s">
        <v>2610</v>
      </c>
      <c r="D558" s="1">
        <v>29117</v>
      </c>
      <c r="E558" t="s">
        <v>2679</v>
      </c>
      <c r="G558" s="1"/>
      <c r="H558" s="1"/>
      <c r="K558">
        <v>0</v>
      </c>
      <c r="AB558" t="s">
        <v>22</v>
      </c>
      <c r="AC558" t="s">
        <v>32</v>
      </c>
      <c r="AD558" t="s">
        <v>58</v>
      </c>
      <c r="AE558" t="s">
        <v>58</v>
      </c>
      <c r="AF558" t="s">
        <v>48</v>
      </c>
      <c r="AH558" t="s">
        <v>2680</v>
      </c>
      <c r="AI558" t="s">
        <v>99</v>
      </c>
      <c r="AJ558" t="s">
        <v>2681</v>
      </c>
      <c r="AK558" t="s">
        <v>4</v>
      </c>
      <c r="AO558" t="s">
        <v>26</v>
      </c>
      <c r="AP558" t="s">
        <v>28</v>
      </c>
      <c r="AS558" t="s">
        <v>28</v>
      </c>
      <c r="AT558" t="s">
        <v>1786</v>
      </c>
      <c r="BO558" t="s">
        <v>43</v>
      </c>
      <c r="BP558">
        <v>0</v>
      </c>
      <c r="BQ558">
        <v>0</v>
      </c>
      <c r="BR558">
        <v>0</v>
      </c>
      <c r="BS558">
        <v>0</v>
      </c>
      <c r="BT558" s="1"/>
      <c r="BV558" t="s">
        <v>148</v>
      </c>
      <c r="BW558" t="s">
        <v>102</v>
      </c>
    </row>
    <row r="559" spans="1:75">
      <c r="A559" t="s">
        <v>2682</v>
      </c>
      <c r="B559" t="s">
        <v>2683</v>
      </c>
      <c r="C559" t="s">
        <v>2610</v>
      </c>
      <c r="D559" s="1">
        <v>28584</v>
      </c>
      <c r="E559" t="s">
        <v>2679</v>
      </c>
      <c r="G559" s="1"/>
      <c r="H559" s="1"/>
      <c r="K559">
        <v>0</v>
      </c>
      <c r="AB559" t="s">
        <v>22</v>
      </c>
      <c r="AC559" t="s">
        <v>32</v>
      </c>
      <c r="AD559" t="s">
        <v>58</v>
      </c>
      <c r="AE559" t="s">
        <v>58</v>
      </c>
      <c r="AF559" t="s">
        <v>48</v>
      </c>
      <c r="AH559" t="s">
        <v>2684</v>
      </c>
      <c r="AI559" t="s">
        <v>123</v>
      </c>
      <c r="AJ559" t="s">
        <v>1865</v>
      </c>
      <c r="AK559" t="s">
        <v>123</v>
      </c>
      <c r="AO559" t="s">
        <v>26</v>
      </c>
      <c r="AP559" t="s">
        <v>28</v>
      </c>
      <c r="AS559" t="s">
        <v>28</v>
      </c>
      <c r="AT559" t="s">
        <v>1786</v>
      </c>
      <c r="BO559" t="s">
        <v>43</v>
      </c>
      <c r="BP559">
        <v>0</v>
      </c>
      <c r="BQ559">
        <v>0</v>
      </c>
      <c r="BR559">
        <v>0</v>
      </c>
      <c r="BS559">
        <v>0</v>
      </c>
      <c r="BT559" s="1"/>
      <c r="BV559" t="s">
        <v>148</v>
      </c>
      <c r="BW559" t="s">
        <v>148</v>
      </c>
    </row>
    <row r="560" spans="1:75">
      <c r="A560" t="s">
        <v>2685</v>
      </c>
      <c r="B560" t="s">
        <v>2686</v>
      </c>
      <c r="C560" t="s">
        <v>2595</v>
      </c>
      <c r="D560" s="1">
        <v>30519</v>
      </c>
      <c r="E560" t="s">
        <v>2569</v>
      </c>
      <c r="G560" s="1"/>
      <c r="H560" s="1"/>
      <c r="K560">
        <v>0</v>
      </c>
      <c r="AB560" t="s">
        <v>22</v>
      </c>
      <c r="AC560" t="s">
        <v>32</v>
      </c>
      <c r="AD560" t="s">
        <v>58</v>
      </c>
      <c r="AE560" t="s">
        <v>58</v>
      </c>
      <c r="AF560" t="s">
        <v>48</v>
      </c>
      <c r="AH560" t="s">
        <v>2687</v>
      </c>
      <c r="AI560" t="s">
        <v>145</v>
      </c>
      <c r="AJ560" t="s">
        <v>2688</v>
      </c>
      <c r="AK560" t="s">
        <v>4</v>
      </c>
      <c r="AO560" t="s">
        <v>26</v>
      </c>
      <c r="AP560" t="s">
        <v>28</v>
      </c>
      <c r="AS560" t="s">
        <v>28</v>
      </c>
      <c r="AT560" t="s">
        <v>1786</v>
      </c>
      <c r="BO560" t="s">
        <v>43</v>
      </c>
      <c r="BP560">
        <v>0</v>
      </c>
      <c r="BQ560">
        <v>0</v>
      </c>
      <c r="BR560">
        <v>0</v>
      </c>
      <c r="BS560">
        <v>0</v>
      </c>
      <c r="BT560" s="1"/>
      <c r="BV560" t="s">
        <v>148</v>
      </c>
      <c r="BW560" t="s">
        <v>148</v>
      </c>
    </row>
    <row r="561" spans="1:75">
      <c r="A561" t="s">
        <v>2689</v>
      </c>
      <c r="B561" t="s">
        <v>2690</v>
      </c>
      <c r="C561" t="s">
        <v>2691</v>
      </c>
      <c r="D561" s="1">
        <v>29471</v>
      </c>
      <c r="E561" t="s">
        <v>2692</v>
      </c>
      <c r="G561" s="1"/>
      <c r="H561" s="1"/>
      <c r="K561">
        <v>0</v>
      </c>
      <c r="AB561" t="s">
        <v>22</v>
      </c>
      <c r="AC561" t="s">
        <v>32</v>
      </c>
      <c r="AD561" t="s">
        <v>58</v>
      </c>
      <c r="AE561" t="s">
        <v>58</v>
      </c>
      <c r="AF561" t="s">
        <v>48</v>
      </c>
      <c r="AH561" t="s">
        <v>2693</v>
      </c>
      <c r="AI561" t="s">
        <v>2478</v>
      </c>
      <c r="AJ561" t="s">
        <v>2694</v>
      </c>
      <c r="AK561" t="s">
        <v>145</v>
      </c>
      <c r="AO561" t="s">
        <v>26</v>
      </c>
      <c r="AP561" t="s">
        <v>28</v>
      </c>
      <c r="AS561" t="s">
        <v>28</v>
      </c>
      <c r="AT561" t="s">
        <v>1786</v>
      </c>
      <c r="BO561" t="s">
        <v>43</v>
      </c>
      <c r="BP561">
        <v>0</v>
      </c>
      <c r="BQ561">
        <v>0</v>
      </c>
      <c r="BR561">
        <v>0</v>
      </c>
      <c r="BS561">
        <v>0</v>
      </c>
      <c r="BT561" s="1"/>
      <c r="BV561" t="s">
        <v>148</v>
      </c>
      <c r="BW561" t="s">
        <v>102</v>
      </c>
    </row>
    <row r="562" spans="1:75">
      <c r="A562" t="s">
        <v>2695</v>
      </c>
      <c r="B562" t="s">
        <v>2696</v>
      </c>
      <c r="C562" t="s">
        <v>2610</v>
      </c>
      <c r="D562" s="1">
        <v>30374</v>
      </c>
      <c r="E562" t="s">
        <v>2601</v>
      </c>
      <c r="G562" s="1"/>
      <c r="H562" s="1"/>
      <c r="K562">
        <v>0</v>
      </c>
      <c r="AB562" t="s">
        <v>22</v>
      </c>
      <c r="AC562" t="s">
        <v>32</v>
      </c>
      <c r="AD562" t="s">
        <v>58</v>
      </c>
      <c r="AE562" t="s">
        <v>58</v>
      </c>
      <c r="AF562" t="s">
        <v>48</v>
      </c>
      <c r="AH562" t="s">
        <v>2697</v>
      </c>
      <c r="AI562" t="s">
        <v>99</v>
      </c>
      <c r="AJ562" t="s">
        <v>2698</v>
      </c>
      <c r="AK562" t="s">
        <v>4</v>
      </c>
      <c r="AO562" t="s">
        <v>26</v>
      </c>
      <c r="AP562" t="s">
        <v>28</v>
      </c>
      <c r="AS562" t="s">
        <v>28</v>
      </c>
      <c r="AT562" t="s">
        <v>1786</v>
      </c>
      <c r="BO562" t="s">
        <v>43</v>
      </c>
      <c r="BP562">
        <v>0</v>
      </c>
      <c r="BQ562">
        <v>0</v>
      </c>
      <c r="BR562">
        <v>0</v>
      </c>
      <c r="BS562">
        <v>0</v>
      </c>
      <c r="BT562" s="1"/>
      <c r="BV562" t="s">
        <v>102</v>
      </c>
      <c r="BW562" t="s">
        <v>148</v>
      </c>
    </row>
    <row r="563" spans="1:75">
      <c r="A563" t="s">
        <v>2699</v>
      </c>
      <c r="B563" t="s">
        <v>2700</v>
      </c>
      <c r="C563" t="s">
        <v>2595</v>
      </c>
      <c r="D563" s="1">
        <v>31261</v>
      </c>
      <c r="E563" t="s">
        <v>2642</v>
      </c>
      <c r="G563" s="1"/>
      <c r="H563" s="1"/>
      <c r="K563">
        <v>0</v>
      </c>
      <c r="AB563" t="s">
        <v>22</v>
      </c>
      <c r="AC563" t="s">
        <v>32</v>
      </c>
      <c r="AD563" t="s">
        <v>58</v>
      </c>
      <c r="AE563" t="s">
        <v>58</v>
      </c>
      <c r="AF563" t="s">
        <v>48</v>
      </c>
      <c r="AH563" t="s">
        <v>2701</v>
      </c>
      <c r="AI563" t="s">
        <v>648</v>
      </c>
      <c r="AJ563" t="s">
        <v>2702</v>
      </c>
      <c r="AK563" t="s">
        <v>4</v>
      </c>
      <c r="AO563" t="s">
        <v>26</v>
      </c>
      <c r="AP563" t="s">
        <v>28</v>
      </c>
      <c r="AS563" t="s">
        <v>28</v>
      </c>
      <c r="AT563" t="s">
        <v>1786</v>
      </c>
      <c r="BO563" t="s">
        <v>43</v>
      </c>
      <c r="BP563">
        <v>0</v>
      </c>
      <c r="BQ563">
        <v>0</v>
      </c>
      <c r="BR563">
        <v>0</v>
      </c>
      <c r="BS563">
        <v>0</v>
      </c>
      <c r="BT563" s="1"/>
      <c r="BV563" t="s">
        <v>102</v>
      </c>
      <c r="BW563" t="s">
        <v>102</v>
      </c>
    </row>
    <row r="564" spans="1:75">
      <c r="A564" t="s">
        <v>2703</v>
      </c>
      <c r="B564" t="s">
        <v>2704</v>
      </c>
      <c r="C564" t="s">
        <v>2610</v>
      </c>
      <c r="D564" s="1">
        <v>27394</v>
      </c>
      <c r="E564" t="s">
        <v>2610</v>
      </c>
      <c r="G564" s="1"/>
      <c r="H564" s="1"/>
      <c r="K564">
        <v>0</v>
      </c>
      <c r="AB564" t="s">
        <v>22</v>
      </c>
      <c r="AC564" t="s">
        <v>32</v>
      </c>
      <c r="AD564" t="s">
        <v>58</v>
      </c>
      <c r="AE564" t="s">
        <v>58</v>
      </c>
      <c r="AF564" t="s">
        <v>48</v>
      </c>
      <c r="AH564" t="s">
        <v>2705</v>
      </c>
      <c r="AI564" t="s">
        <v>123</v>
      </c>
      <c r="AJ564" t="s">
        <v>2706</v>
      </c>
      <c r="AK564" t="s">
        <v>123</v>
      </c>
      <c r="AO564" t="s">
        <v>26</v>
      </c>
      <c r="AP564" t="s">
        <v>28</v>
      </c>
      <c r="AS564" t="s">
        <v>28</v>
      </c>
      <c r="AT564" t="s">
        <v>1786</v>
      </c>
      <c r="BO564" t="s">
        <v>43</v>
      </c>
      <c r="BP564">
        <v>0</v>
      </c>
      <c r="BQ564">
        <v>0</v>
      </c>
      <c r="BR564">
        <v>0</v>
      </c>
      <c r="BS564">
        <v>0</v>
      </c>
      <c r="BT564" s="1"/>
      <c r="BV564" t="s">
        <v>102</v>
      </c>
      <c r="BW564" t="s">
        <v>102</v>
      </c>
    </row>
    <row r="565" spans="1:75">
      <c r="A565" t="s">
        <v>2707</v>
      </c>
      <c r="B565" t="s">
        <v>2708</v>
      </c>
      <c r="C565" t="s">
        <v>1039</v>
      </c>
      <c r="D565" s="1">
        <v>31234</v>
      </c>
      <c r="E565" t="s">
        <v>2709</v>
      </c>
      <c r="G565" s="1"/>
      <c r="H565" s="1"/>
      <c r="K565">
        <v>0</v>
      </c>
      <c r="AB565" t="s">
        <v>22</v>
      </c>
      <c r="AC565" t="s">
        <v>32</v>
      </c>
      <c r="AD565" t="s">
        <v>58</v>
      </c>
      <c r="AE565" t="s">
        <v>58</v>
      </c>
      <c r="AF565" t="s">
        <v>48</v>
      </c>
      <c r="AH565" t="s">
        <v>2308</v>
      </c>
      <c r="AI565" t="s">
        <v>145</v>
      </c>
      <c r="AJ565" t="s">
        <v>2710</v>
      </c>
      <c r="AK565" t="s">
        <v>2711</v>
      </c>
      <c r="AO565" t="s">
        <v>26</v>
      </c>
      <c r="AP565" t="s">
        <v>28</v>
      </c>
      <c r="AS565" t="s">
        <v>28</v>
      </c>
      <c r="AT565" t="s">
        <v>1786</v>
      </c>
      <c r="BO565" t="s">
        <v>43</v>
      </c>
      <c r="BP565">
        <v>0</v>
      </c>
      <c r="BQ565">
        <v>0</v>
      </c>
      <c r="BR565">
        <v>0</v>
      </c>
      <c r="BS565">
        <v>0</v>
      </c>
      <c r="BT565" s="1"/>
      <c r="BV565" t="s">
        <v>118</v>
      </c>
      <c r="BW565" t="s">
        <v>118</v>
      </c>
    </row>
    <row r="566" spans="1:75">
      <c r="A566" t="s">
        <v>2712</v>
      </c>
      <c r="B566" t="s">
        <v>2713</v>
      </c>
      <c r="C566" t="s">
        <v>2625</v>
      </c>
      <c r="D566" s="1">
        <v>30718</v>
      </c>
      <c r="E566" t="s">
        <v>2595</v>
      </c>
      <c r="G566" s="1"/>
      <c r="H566" s="1"/>
      <c r="K566">
        <v>0</v>
      </c>
      <c r="AB566" t="s">
        <v>22</v>
      </c>
      <c r="AC566" t="s">
        <v>32</v>
      </c>
      <c r="AD566" t="s">
        <v>58</v>
      </c>
      <c r="AE566" t="s">
        <v>58</v>
      </c>
      <c r="AF566" t="s">
        <v>48</v>
      </c>
      <c r="AH566" t="s">
        <v>2714</v>
      </c>
      <c r="AI566" t="s">
        <v>217</v>
      </c>
      <c r="AJ566" t="s">
        <v>2715</v>
      </c>
      <c r="AK566" t="s">
        <v>4</v>
      </c>
      <c r="AO566" t="s">
        <v>26</v>
      </c>
      <c r="AP566" t="s">
        <v>28</v>
      </c>
      <c r="AS566" t="s">
        <v>28</v>
      </c>
      <c r="AT566" t="s">
        <v>1786</v>
      </c>
      <c r="BO566" t="s">
        <v>43</v>
      </c>
      <c r="BP566">
        <v>0</v>
      </c>
      <c r="BQ566">
        <v>0</v>
      </c>
      <c r="BR566">
        <v>0</v>
      </c>
      <c r="BS566">
        <v>0</v>
      </c>
      <c r="BT566" s="1"/>
      <c r="BV566" t="s">
        <v>102</v>
      </c>
      <c r="BW566" t="s">
        <v>102</v>
      </c>
    </row>
    <row r="567" spans="1:75">
      <c r="A567" t="s">
        <v>2716</v>
      </c>
      <c r="B567" t="s">
        <v>2717</v>
      </c>
      <c r="C567" t="s">
        <v>2718</v>
      </c>
      <c r="D567" s="1">
        <v>27885</v>
      </c>
      <c r="E567" t="s">
        <v>2718</v>
      </c>
      <c r="G567" s="1"/>
      <c r="H567" s="1"/>
      <c r="K567">
        <v>0</v>
      </c>
      <c r="AB567" t="s">
        <v>22</v>
      </c>
      <c r="AC567" t="s">
        <v>32</v>
      </c>
      <c r="AD567" t="s">
        <v>58</v>
      </c>
      <c r="AE567" t="s">
        <v>58</v>
      </c>
      <c r="AF567" t="s">
        <v>25</v>
      </c>
      <c r="AH567" t="s">
        <v>100</v>
      </c>
      <c r="AI567" t="s">
        <v>2584</v>
      </c>
      <c r="AJ567" t="s">
        <v>2719</v>
      </c>
      <c r="AK567" t="s">
        <v>2720</v>
      </c>
      <c r="AO567" t="s">
        <v>26</v>
      </c>
      <c r="AP567" t="s">
        <v>28</v>
      </c>
      <c r="AS567" t="s">
        <v>28</v>
      </c>
      <c r="AT567" t="s">
        <v>1786</v>
      </c>
      <c r="BO567" t="s">
        <v>43</v>
      </c>
      <c r="BP567">
        <v>0</v>
      </c>
      <c r="BQ567">
        <v>0</v>
      </c>
      <c r="BR567">
        <v>0</v>
      </c>
      <c r="BS567">
        <v>0</v>
      </c>
      <c r="BT567" s="1"/>
      <c r="BV567" t="s">
        <v>157</v>
      </c>
      <c r="BW567" t="s">
        <v>157</v>
      </c>
    </row>
    <row r="568" spans="1:75">
      <c r="A568" t="s">
        <v>2721</v>
      </c>
      <c r="B568" t="s">
        <v>2722</v>
      </c>
      <c r="C568" t="s">
        <v>2723</v>
      </c>
      <c r="D568" s="1"/>
      <c r="E568" t="s">
        <v>2724</v>
      </c>
      <c r="G568" s="1"/>
      <c r="H568" s="1"/>
      <c r="K568">
        <v>0</v>
      </c>
      <c r="AB568" t="s">
        <v>22</v>
      </c>
      <c r="AC568" t="s">
        <v>32</v>
      </c>
      <c r="AD568" t="s">
        <v>58</v>
      </c>
      <c r="AE568" t="s">
        <v>58</v>
      </c>
      <c r="AF568" t="s">
        <v>25</v>
      </c>
      <c r="AH568" t="s">
        <v>2725</v>
      </c>
      <c r="AI568" t="s">
        <v>123</v>
      </c>
      <c r="AJ568" t="s">
        <v>2726</v>
      </c>
      <c r="AK568" t="s">
        <v>123</v>
      </c>
      <c r="AO568" t="s">
        <v>26</v>
      </c>
      <c r="AP568" t="s">
        <v>28</v>
      </c>
      <c r="AS568" t="s">
        <v>28</v>
      </c>
      <c r="AT568" t="s">
        <v>1786</v>
      </c>
      <c r="BO568" t="s">
        <v>43</v>
      </c>
      <c r="BP568">
        <v>0</v>
      </c>
      <c r="BQ568">
        <v>0</v>
      </c>
      <c r="BR568">
        <v>0</v>
      </c>
      <c r="BS568">
        <v>0</v>
      </c>
      <c r="BT568" s="1"/>
      <c r="BV568" t="s">
        <v>123</v>
      </c>
      <c r="BW568" t="s">
        <v>123</v>
      </c>
    </row>
    <row r="569" spans="1:75">
      <c r="A569" t="s">
        <v>2727</v>
      </c>
      <c r="B569" t="s">
        <v>2728</v>
      </c>
      <c r="C569" t="s">
        <v>2729</v>
      </c>
      <c r="D569" s="1">
        <v>26073</v>
      </c>
      <c r="E569" t="s">
        <v>2730</v>
      </c>
      <c r="G569" s="1"/>
      <c r="H569" s="1"/>
      <c r="K569">
        <v>0</v>
      </c>
      <c r="AB569" t="s">
        <v>22</v>
      </c>
      <c r="AC569" t="s">
        <v>32</v>
      </c>
      <c r="AD569" t="s">
        <v>58</v>
      </c>
      <c r="AE569" t="s">
        <v>58</v>
      </c>
      <c r="AF569" t="s">
        <v>25</v>
      </c>
      <c r="AH569" t="s">
        <v>2731</v>
      </c>
      <c r="AI569" t="s">
        <v>454</v>
      </c>
      <c r="AJ569" t="s">
        <v>2732</v>
      </c>
      <c r="AK569" t="s">
        <v>456</v>
      </c>
      <c r="AO569" t="s">
        <v>26</v>
      </c>
      <c r="AP569" t="s">
        <v>28</v>
      </c>
      <c r="AS569" t="s">
        <v>28</v>
      </c>
      <c r="AT569" t="s">
        <v>1786</v>
      </c>
      <c r="BO569" t="s">
        <v>43</v>
      </c>
      <c r="BP569">
        <v>0</v>
      </c>
      <c r="BQ569">
        <v>0</v>
      </c>
      <c r="BR569">
        <v>0</v>
      </c>
      <c r="BS569">
        <v>0</v>
      </c>
      <c r="BT569" s="1"/>
      <c r="BV569" t="s">
        <v>458</v>
      </c>
      <c r="BW569" t="s">
        <v>102</v>
      </c>
    </row>
    <row r="570" spans="1:75">
      <c r="A570" t="s">
        <v>2733</v>
      </c>
      <c r="B570" t="s">
        <v>95</v>
      </c>
      <c r="C570" t="s">
        <v>2734</v>
      </c>
      <c r="D570" s="1">
        <v>29850</v>
      </c>
      <c r="E570" t="s">
        <v>2735</v>
      </c>
      <c r="G570" s="1"/>
      <c r="H570" s="1"/>
      <c r="K570">
        <v>0</v>
      </c>
      <c r="AB570" t="s">
        <v>22</v>
      </c>
      <c r="AC570" t="s">
        <v>32</v>
      </c>
      <c r="AD570" t="s">
        <v>58</v>
      </c>
      <c r="AE570" t="s">
        <v>58</v>
      </c>
      <c r="AF570" t="s">
        <v>25</v>
      </c>
      <c r="AH570" t="s">
        <v>2736</v>
      </c>
      <c r="AI570" t="s">
        <v>99</v>
      </c>
      <c r="AJ570" t="s">
        <v>2737</v>
      </c>
      <c r="AK570" t="s">
        <v>4</v>
      </c>
      <c r="AO570" t="s">
        <v>26</v>
      </c>
      <c r="AP570" t="s">
        <v>28</v>
      </c>
      <c r="AS570" t="s">
        <v>28</v>
      </c>
      <c r="AT570" t="s">
        <v>1786</v>
      </c>
      <c r="BO570" t="s">
        <v>43</v>
      </c>
      <c r="BP570">
        <v>0</v>
      </c>
      <c r="BQ570">
        <v>0</v>
      </c>
      <c r="BR570">
        <v>0</v>
      </c>
      <c r="BS570">
        <v>0</v>
      </c>
      <c r="BT570" s="1"/>
      <c r="BV570" t="s">
        <v>102</v>
      </c>
      <c r="BW570" t="s">
        <v>102</v>
      </c>
    </row>
    <row r="571" spans="1:75">
      <c r="A571" t="s">
        <v>2738</v>
      </c>
      <c r="B571" t="s">
        <v>2739</v>
      </c>
      <c r="C571" t="s">
        <v>2734</v>
      </c>
      <c r="D571" s="1"/>
      <c r="E571" t="s">
        <v>2735</v>
      </c>
      <c r="G571" s="1"/>
      <c r="H571" s="1"/>
      <c r="K571">
        <v>0</v>
      </c>
      <c r="AB571" t="s">
        <v>22</v>
      </c>
      <c r="AC571" t="s">
        <v>32</v>
      </c>
      <c r="AD571" t="s">
        <v>58</v>
      </c>
      <c r="AE571" t="s">
        <v>58</v>
      </c>
      <c r="AF571" t="s">
        <v>25</v>
      </c>
      <c r="AH571" t="s">
        <v>2740</v>
      </c>
      <c r="AI571" t="s">
        <v>99</v>
      </c>
      <c r="AJ571" t="s">
        <v>2741</v>
      </c>
      <c r="AK571" t="s">
        <v>4</v>
      </c>
      <c r="AO571" t="s">
        <v>26</v>
      </c>
      <c r="AP571" t="s">
        <v>28</v>
      </c>
      <c r="AS571" t="s">
        <v>28</v>
      </c>
      <c r="AT571" t="s">
        <v>1786</v>
      </c>
      <c r="BO571" t="s">
        <v>43</v>
      </c>
      <c r="BP571">
        <v>0</v>
      </c>
      <c r="BQ571">
        <v>0</v>
      </c>
      <c r="BR571">
        <v>0</v>
      </c>
      <c r="BS571">
        <v>0</v>
      </c>
      <c r="BT571" s="1"/>
      <c r="BV571" t="s">
        <v>102</v>
      </c>
      <c r="BW571" t="s">
        <v>102</v>
      </c>
    </row>
    <row r="572" spans="1:75">
      <c r="A572" t="s">
        <v>2742</v>
      </c>
      <c r="B572" t="s">
        <v>2743</v>
      </c>
      <c r="C572" t="s">
        <v>2744</v>
      </c>
      <c r="D572" s="1">
        <v>29364</v>
      </c>
      <c r="E572" t="s">
        <v>2745</v>
      </c>
      <c r="G572" s="1"/>
      <c r="H572" s="1"/>
      <c r="K572">
        <v>0</v>
      </c>
      <c r="AB572" t="s">
        <v>22</v>
      </c>
      <c r="AC572" t="s">
        <v>32</v>
      </c>
      <c r="AD572" t="s">
        <v>58</v>
      </c>
      <c r="AE572" t="s">
        <v>58</v>
      </c>
      <c r="AF572" t="s">
        <v>48</v>
      </c>
      <c r="AH572" t="s">
        <v>2746</v>
      </c>
      <c r="AI572" t="s">
        <v>99</v>
      </c>
      <c r="AJ572" t="s">
        <v>2747</v>
      </c>
      <c r="AK572" t="s">
        <v>4</v>
      </c>
      <c r="AO572" t="s">
        <v>26</v>
      </c>
      <c r="AP572" t="s">
        <v>28</v>
      </c>
      <c r="AS572" t="s">
        <v>28</v>
      </c>
      <c r="AT572" t="s">
        <v>1786</v>
      </c>
      <c r="BO572" t="s">
        <v>43</v>
      </c>
      <c r="BP572">
        <v>0</v>
      </c>
      <c r="BQ572">
        <v>0</v>
      </c>
      <c r="BR572">
        <v>0</v>
      </c>
      <c r="BS572">
        <v>0</v>
      </c>
      <c r="BT572" s="1"/>
      <c r="BV572" t="s">
        <v>148</v>
      </c>
      <c r="BW572" t="s">
        <v>157</v>
      </c>
    </row>
    <row r="573" spans="1:75">
      <c r="A573" t="s">
        <v>2748</v>
      </c>
      <c r="B573" t="s">
        <v>2749</v>
      </c>
      <c r="C573" t="s">
        <v>2750</v>
      </c>
      <c r="D573" s="1">
        <v>29504</v>
      </c>
      <c r="E573" t="s">
        <v>2751</v>
      </c>
      <c r="G573" s="1"/>
      <c r="H573" s="1"/>
      <c r="K573">
        <v>0</v>
      </c>
      <c r="AB573" t="s">
        <v>22</v>
      </c>
      <c r="AC573" t="s">
        <v>32</v>
      </c>
      <c r="AD573" t="s">
        <v>58</v>
      </c>
      <c r="AE573" t="s">
        <v>58</v>
      </c>
      <c r="AF573" t="s">
        <v>48</v>
      </c>
      <c r="AH573" t="s">
        <v>2752</v>
      </c>
      <c r="AI573" t="s">
        <v>99</v>
      </c>
      <c r="AJ573" t="s">
        <v>2744</v>
      </c>
      <c r="AK573" t="s">
        <v>4</v>
      </c>
      <c r="AO573" t="s">
        <v>26</v>
      </c>
      <c r="AP573" t="s">
        <v>28</v>
      </c>
      <c r="AS573" t="s">
        <v>28</v>
      </c>
      <c r="AT573" t="s">
        <v>1786</v>
      </c>
      <c r="BO573" t="s">
        <v>43</v>
      </c>
      <c r="BP573">
        <v>0</v>
      </c>
      <c r="BQ573">
        <v>0</v>
      </c>
      <c r="BR573">
        <v>0</v>
      </c>
      <c r="BS573">
        <v>0</v>
      </c>
      <c r="BT573" s="1"/>
      <c r="BV573" t="s">
        <v>148</v>
      </c>
      <c r="BW573" t="s">
        <v>148</v>
      </c>
    </row>
    <row r="574" spans="1:75">
      <c r="A574" t="s">
        <v>2753</v>
      </c>
      <c r="B574" t="s">
        <v>2754</v>
      </c>
      <c r="C574" t="s">
        <v>2718</v>
      </c>
      <c r="D574" s="1">
        <v>27831</v>
      </c>
      <c r="E574" t="s">
        <v>2755</v>
      </c>
      <c r="G574" s="1"/>
      <c r="H574" s="1"/>
      <c r="K574">
        <v>0</v>
      </c>
      <c r="AB574" t="s">
        <v>22</v>
      </c>
      <c r="AC574" t="s">
        <v>32</v>
      </c>
      <c r="AD574" t="s">
        <v>58</v>
      </c>
      <c r="AE574" t="s">
        <v>58</v>
      </c>
      <c r="AF574" t="s">
        <v>48</v>
      </c>
      <c r="AH574" t="s">
        <v>2756</v>
      </c>
      <c r="AI574" t="s">
        <v>654</v>
      </c>
      <c r="AJ574" t="s">
        <v>2757</v>
      </c>
      <c r="AK574" t="s">
        <v>456</v>
      </c>
      <c r="AO574" t="s">
        <v>26</v>
      </c>
      <c r="AP574" t="s">
        <v>28</v>
      </c>
      <c r="AS574" t="s">
        <v>28</v>
      </c>
      <c r="AT574" t="s">
        <v>1786</v>
      </c>
      <c r="BO574" t="s">
        <v>43</v>
      </c>
      <c r="BP574">
        <v>0</v>
      </c>
      <c r="BQ574">
        <v>0</v>
      </c>
      <c r="BR574">
        <v>0</v>
      </c>
      <c r="BS574">
        <v>0</v>
      </c>
      <c r="BT574" s="1"/>
      <c r="BV574" t="s">
        <v>344</v>
      </c>
      <c r="BW574" t="s">
        <v>1735</v>
      </c>
    </row>
    <row r="575" spans="1:75">
      <c r="A575" t="s">
        <v>2758</v>
      </c>
      <c r="B575" t="s">
        <v>2759</v>
      </c>
      <c r="C575" t="s">
        <v>2760</v>
      </c>
      <c r="D575" s="1"/>
      <c r="E575" t="s">
        <v>2761</v>
      </c>
      <c r="G575" s="1"/>
      <c r="H575" s="1"/>
      <c r="K575">
        <v>0</v>
      </c>
      <c r="AB575" t="s">
        <v>22</v>
      </c>
      <c r="AC575" t="s">
        <v>32</v>
      </c>
      <c r="AD575" t="s">
        <v>58</v>
      </c>
      <c r="AE575" t="s">
        <v>58</v>
      </c>
      <c r="AF575" t="s">
        <v>48</v>
      </c>
      <c r="AH575" t="s">
        <v>2762</v>
      </c>
      <c r="AI575" t="s">
        <v>99</v>
      </c>
      <c r="AJ575" t="s">
        <v>2763</v>
      </c>
      <c r="AK575" t="s">
        <v>4</v>
      </c>
      <c r="AO575" t="s">
        <v>26</v>
      </c>
      <c r="AP575" t="s">
        <v>28</v>
      </c>
      <c r="AS575" t="s">
        <v>28</v>
      </c>
      <c r="AT575" t="s">
        <v>1786</v>
      </c>
      <c r="BO575" t="s">
        <v>43</v>
      </c>
      <c r="BP575">
        <v>0</v>
      </c>
      <c r="BQ575">
        <v>0</v>
      </c>
      <c r="BR575">
        <v>0</v>
      </c>
      <c r="BS575">
        <v>0</v>
      </c>
      <c r="BT575" s="1"/>
      <c r="BV575" t="s">
        <v>157</v>
      </c>
      <c r="BW575" t="s">
        <v>155</v>
      </c>
    </row>
    <row r="576" spans="1:75">
      <c r="A576" t="s">
        <v>2764</v>
      </c>
      <c r="B576" t="s">
        <v>2765</v>
      </c>
      <c r="C576" t="s">
        <v>2766</v>
      </c>
      <c r="D576" s="1">
        <v>31954</v>
      </c>
      <c r="E576" t="s">
        <v>134</v>
      </c>
      <c r="G576" s="1"/>
      <c r="H576" s="1"/>
      <c r="K576">
        <v>0</v>
      </c>
      <c r="AB576" t="s">
        <v>22</v>
      </c>
      <c r="AC576" t="s">
        <v>32</v>
      </c>
      <c r="AD576" t="s">
        <v>58</v>
      </c>
      <c r="AE576" t="s">
        <v>58</v>
      </c>
      <c r="AF576" t="s">
        <v>48</v>
      </c>
      <c r="AH576" t="s">
        <v>2767</v>
      </c>
      <c r="AI576" t="s">
        <v>99</v>
      </c>
      <c r="AJ576" t="s">
        <v>2768</v>
      </c>
      <c r="AK576" t="s">
        <v>4</v>
      </c>
      <c r="AO576" t="s">
        <v>26</v>
      </c>
      <c r="AP576" t="s">
        <v>28</v>
      </c>
      <c r="AS576" t="s">
        <v>28</v>
      </c>
      <c r="AT576" t="s">
        <v>1786</v>
      </c>
      <c r="BO576" t="s">
        <v>43</v>
      </c>
      <c r="BP576">
        <v>0</v>
      </c>
      <c r="BQ576">
        <v>0</v>
      </c>
      <c r="BR576">
        <v>0</v>
      </c>
      <c r="BS576">
        <v>0</v>
      </c>
      <c r="BT576" s="1"/>
      <c r="BV576" t="s">
        <v>123</v>
      </c>
      <c r="BW576" t="s">
        <v>123</v>
      </c>
    </row>
    <row r="577" spans="1:75">
      <c r="A577" t="s">
        <v>2769</v>
      </c>
      <c r="B577" t="s">
        <v>2770</v>
      </c>
      <c r="C577" t="s">
        <v>176</v>
      </c>
      <c r="D577" s="1">
        <v>28131</v>
      </c>
      <c r="E577" t="s">
        <v>2771</v>
      </c>
      <c r="G577" s="1"/>
      <c r="H577" s="1"/>
      <c r="K577">
        <v>0</v>
      </c>
      <c r="AB577" t="s">
        <v>22</v>
      </c>
      <c r="AC577" t="s">
        <v>32</v>
      </c>
      <c r="AD577" t="s">
        <v>58</v>
      </c>
      <c r="AE577" t="s">
        <v>58</v>
      </c>
      <c r="AF577" t="s">
        <v>48</v>
      </c>
      <c r="AH577" t="s">
        <v>2772</v>
      </c>
      <c r="AI577" t="s">
        <v>99</v>
      </c>
      <c r="AJ577" t="s">
        <v>2773</v>
      </c>
      <c r="AK577" t="s">
        <v>4</v>
      </c>
      <c r="AO577" t="s">
        <v>26</v>
      </c>
      <c r="AP577" t="s">
        <v>28</v>
      </c>
      <c r="AS577" t="s">
        <v>28</v>
      </c>
      <c r="AT577" t="s">
        <v>1786</v>
      </c>
      <c r="BO577" t="s">
        <v>43</v>
      </c>
      <c r="BP577">
        <v>0</v>
      </c>
      <c r="BQ577">
        <v>0</v>
      </c>
      <c r="BR577">
        <v>0</v>
      </c>
      <c r="BS577">
        <v>0</v>
      </c>
      <c r="BT577" s="1"/>
      <c r="BV577" t="s">
        <v>123</v>
      </c>
      <c r="BW577" t="s">
        <v>123</v>
      </c>
    </row>
    <row r="578" spans="1:75">
      <c r="A578" t="s">
        <v>2774</v>
      </c>
      <c r="B578" t="s">
        <v>2775</v>
      </c>
      <c r="C578" t="s">
        <v>2766</v>
      </c>
      <c r="D578" s="1">
        <v>31697</v>
      </c>
      <c r="E578" t="s">
        <v>134</v>
      </c>
      <c r="G578" s="1"/>
      <c r="H578" s="1"/>
      <c r="K578">
        <v>0</v>
      </c>
      <c r="AB578" t="s">
        <v>22</v>
      </c>
      <c r="AC578" t="s">
        <v>32</v>
      </c>
      <c r="AD578" t="s">
        <v>58</v>
      </c>
      <c r="AE578" t="s">
        <v>58</v>
      </c>
      <c r="AF578" t="s">
        <v>48</v>
      </c>
      <c r="AH578" t="s">
        <v>2776</v>
      </c>
      <c r="AI578" t="s">
        <v>99</v>
      </c>
      <c r="AJ578" t="s">
        <v>2777</v>
      </c>
      <c r="AK578" t="s">
        <v>4</v>
      </c>
      <c r="AO578" t="s">
        <v>26</v>
      </c>
      <c r="AP578" t="s">
        <v>28</v>
      </c>
      <c r="AS578" t="s">
        <v>28</v>
      </c>
      <c r="AT578" t="s">
        <v>1786</v>
      </c>
      <c r="BO578" t="s">
        <v>43</v>
      </c>
      <c r="BP578">
        <v>0</v>
      </c>
      <c r="BQ578">
        <v>0</v>
      </c>
      <c r="BR578">
        <v>0</v>
      </c>
      <c r="BS578">
        <v>0</v>
      </c>
      <c r="BT578" s="1"/>
      <c r="BV578" t="s">
        <v>148</v>
      </c>
      <c r="BW578" t="s">
        <v>148</v>
      </c>
    </row>
    <row r="579" spans="1:75">
      <c r="A579" t="s">
        <v>2778</v>
      </c>
      <c r="B579" t="s">
        <v>2779</v>
      </c>
      <c r="C579" t="s">
        <v>587</v>
      </c>
      <c r="D579" s="1"/>
      <c r="E579" t="s">
        <v>587</v>
      </c>
      <c r="G579" s="1"/>
      <c r="H579" s="1"/>
      <c r="K579">
        <v>0</v>
      </c>
      <c r="AB579" t="s">
        <v>22</v>
      </c>
      <c r="AC579" t="s">
        <v>32</v>
      </c>
      <c r="AD579" t="s">
        <v>58</v>
      </c>
      <c r="AE579" t="s">
        <v>58</v>
      </c>
      <c r="AF579" t="s">
        <v>48</v>
      </c>
      <c r="AH579" t="s">
        <v>1077</v>
      </c>
      <c r="AI579" t="s">
        <v>99</v>
      </c>
      <c r="AJ579" t="s">
        <v>2780</v>
      </c>
      <c r="AK579" t="s">
        <v>4</v>
      </c>
      <c r="AO579" t="s">
        <v>26</v>
      </c>
      <c r="AP579" t="s">
        <v>28</v>
      </c>
      <c r="AS579" t="s">
        <v>28</v>
      </c>
      <c r="AT579" t="s">
        <v>1786</v>
      </c>
      <c r="BO579" t="s">
        <v>43</v>
      </c>
      <c r="BP579">
        <v>0</v>
      </c>
      <c r="BQ579">
        <v>0</v>
      </c>
      <c r="BR579">
        <v>0</v>
      </c>
      <c r="BS579">
        <v>0</v>
      </c>
      <c r="BT579" s="1"/>
      <c r="BV579" t="s">
        <v>102</v>
      </c>
      <c r="BW579" t="s">
        <v>148</v>
      </c>
    </row>
    <row r="580" spans="1:75">
      <c r="A580" t="s">
        <v>2781</v>
      </c>
      <c r="B580" t="s">
        <v>2782</v>
      </c>
      <c r="C580" t="s">
        <v>2760</v>
      </c>
      <c r="D580" s="1">
        <v>30479</v>
      </c>
      <c r="E580" t="s">
        <v>2761</v>
      </c>
      <c r="G580" s="1"/>
      <c r="H580" s="1"/>
      <c r="K580">
        <v>0</v>
      </c>
      <c r="AB580" t="s">
        <v>22</v>
      </c>
      <c r="AC580" t="s">
        <v>32</v>
      </c>
      <c r="AD580" t="s">
        <v>58</v>
      </c>
      <c r="AE580" t="s">
        <v>58</v>
      </c>
      <c r="AF580" t="s">
        <v>48</v>
      </c>
      <c r="AH580" t="s">
        <v>329</v>
      </c>
      <c r="AI580" t="s">
        <v>99</v>
      </c>
      <c r="AJ580" t="s">
        <v>2783</v>
      </c>
      <c r="AK580" t="s">
        <v>4</v>
      </c>
      <c r="AO580" t="s">
        <v>26</v>
      </c>
      <c r="AP580" t="s">
        <v>28</v>
      </c>
      <c r="AS580" t="s">
        <v>28</v>
      </c>
      <c r="AT580" t="s">
        <v>1786</v>
      </c>
      <c r="BO580" t="s">
        <v>43</v>
      </c>
      <c r="BP580">
        <v>0</v>
      </c>
      <c r="BQ580">
        <v>0</v>
      </c>
      <c r="BR580">
        <v>0</v>
      </c>
      <c r="BS580">
        <v>0</v>
      </c>
      <c r="BT580" s="1"/>
      <c r="BV580" t="s">
        <v>102</v>
      </c>
      <c r="BW580" t="s">
        <v>155</v>
      </c>
    </row>
    <row r="581" spans="1:75">
      <c r="A581" t="s">
        <v>2784</v>
      </c>
      <c r="B581" t="s">
        <v>2785</v>
      </c>
      <c r="C581" t="s">
        <v>2786</v>
      </c>
      <c r="D581" s="1">
        <v>31325</v>
      </c>
      <c r="E581" t="s">
        <v>2786</v>
      </c>
      <c r="G581" s="1"/>
      <c r="H581" s="1"/>
      <c r="K581">
        <v>0</v>
      </c>
      <c r="AB581" t="s">
        <v>22</v>
      </c>
      <c r="AC581" t="s">
        <v>32</v>
      </c>
      <c r="AD581" t="s">
        <v>58</v>
      </c>
      <c r="AE581" t="s">
        <v>58</v>
      </c>
      <c r="AF581" t="s">
        <v>48</v>
      </c>
      <c r="AH581" t="s">
        <v>2787</v>
      </c>
      <c r="AI581" t="s">
        <v>217</v>
      </c>
      <c r="AJ581" t="s">
        <v>2788</v>
      </c>
      <c r="AK581" t="s">
        <v>4</v>
      </c>
      <c r="AO581" t="s">
        <v>26</v>
      </c>
      <c r="AP581" t="s">
        <v>28</v>
      </c>
      <c r="AS581" t="s">
        <v>28</v>
      </c>
      <c r="AT581" t="s">
        <v>1786</v>
      </c>
      <c r="BO581" t="s">
        <v>43</v>
      </c>
      <c r="BP581">
        <v>0</v>
      </c>
      <c r="BQ581">
        <v>0</v>
      </c>
      <c r="BR581">
        <v>0</v>
      </c>
      <c r="BS581">
        <v>0</v>
      </c>
      <c r="BT581" s="1"/>
      <c r="BV581" t="s">
        <v>458</v>
      </c>
      <c r="BW581" t="s">
        <v>102</v>
      </c>
    </row>
    <row r="582" spans="1:75">
      <c r="A582" t="s">
        <v>2789</v>
      </c>
      <c r="B582" t="s">
        <v>2790</v>
      </c>
      <c r="C582" t="s">
        <v>176</v>
      </c>
      <c r="D582" s="1">
        <v>31070</v>
      </c>
      <c r="E582" t="s">
        <v>2791</v>
      </c>
      <c r="G582" s="1"/>
      <c r="H582" s="1"/>
      <c r="K582">
        <v>0</v>
      </c>
      <c r="AB582" t="s">
        <v>22</v>
      </c>
      <c r="AC582" t="s">
        <v>32</v>
      </c>
      <c r="AD582" t="s">
        <v>58</v>
      </c>
      <c r="AE582" t="s">
        <v>58</v>
      </c>
      <c r="AF582" t="s">
        <v>25</v>
      </c>
      <c r="AH582" t="s">
        <v>1483</v>
      </c>
      <c r="AI582" t="s">
        <v>948</v>
      </c>
      <c r="AJ582" t="s">
        <v>2792</v>
      </c>
      <c r="AK582" t="s">
        <v>2793</v>
      </c>
      <c r="AO582" t="s">
        <v>26</v>
      </c>
      <c r="AP582" t="s">
        <v>28</v>
      </c>
      <c r="AS582" t="s">
        <v>28</v>
      </c>
      <c r="AT582" t="s">
        <v>1786</v>
      </c>
      <c r="AU582">
        <v>3.6</v>
      </c>
      <c r="AV582">
        <v>3.48</v>
      </c>
      <c r="AW582">
        <v>3.5</v>
      </c>
      <c r="AX582">
        <v>3.32</v>
      </c>
      <c r="AZ582">
        <v>3.14</v>
      </c>
      <c r="BB582">
        <v>3.5</v>
      </c>
      <c r="BO582" t="s">
        <v>43</v>
      </c>
      <c r="BP582">
        <v>0</v>
      </c>
      <c r="BQ582">
        <v>0</v>
      </c>
      <c r="BR582">
        <v>0</v>
      </c>
      <c r="BS582">
        <v>0</v>
      </c>
      <c r="BT582" s="1"/>
      <c r="BV582" t="s">
        <v>458</v>
      </c>
      <c r="BW582" t="s">
        <v>102</v>
      </c>
    </row>
    <row r="583" spans="1:75">
      <c r="A583" t="s">
        <v>2794</v>
      </c>
      <c r="B583" t="s">
        <v>2795</v>
      </c>
      <c r="C583" t="s">
        <v>2796</v>
      </c>
      <c r="D583" s="1">
        <v>30965</v>
      </c>
      <c r="E583" t="s">
        <v>2797</v>
      </c>
      <c r="G583" s="1"/>
      <c r="H583" s="1"/>
      <c r="K583">
        <v>0</v>
      </c>
      <c r="AB583" t="s">
        <v>22</v>
      </c>
      <c r="AC583" t="s">
        <v>32</v>
      </c>
      <c r="AD583" t="s">
        <v>58</v>
      </c>
      <c r="AE583" t="s">
        <v>58</v>
      </c>
      <c r="AF583" t="s">
        <v>48</v>
      </c>
      <c r="AH583" t="s">
        <v>2798</v>
      </c>
      <c r="AI583" t="s">
        <v>99</v>
      </c>
      <c r="AJ583" t="s">
        <v>2799</v>
      </c>
      <c r="AK583" t="s">
        <v>4</v>
      </c>
      <c r="AO583" t="s">
        <v>26</v>
      </c>
      <c r="AP583" t="s">
        <v>28</v>
      </c>
      <c r="AS583" t="s">
        <v>28</v>
      </c>
      <c r="AT583" t="s">
        <v>2800</v>
      </c>
      <c r="BO583" t="s">
        <v>43</v>
      </c>
      <c r="BP583">
        <v>0</v>
      </c>
      <c r="BQ583">
        <v>0</v>
      </c>
      <c r="BR583">
        <v>0</v>
      </c>
      <c r="BS583">
        <v>0</v>
      </c>
      <c r="BT583" s="1"/>
      <c r="BV583" t="s">
        <v>102</v>
      </c>
      <c r="BW583" t="s">
        <v>102</v>
      </c>
    </row>
    <row r="584" spans="1:75">
      <c r="A584" t="s">
        <v>2801</v>
      </c>
      <c r="B584" t="s">
        <v>2802</v>
      </c>
      <c r="C584" t="s">
        <v>237</v>
      </c>
      <c r="D584" s="1">
        <v>30722</v>
      </c>
      <c r="E584" t="s">
        <v>1039</v>
      </c>
      <c r="G584" s="1"/>
      <c r="H584" s="1"/>
      <c r="K584">
        <v>0</v>
      </c>
      <c r="AB584" t="s">
        <v>22</v>
      </c>
      <c r="AC584" t="s">
        <v>32</v>
      </c>
      <c r="AD584" t="s">
        <v>58</v>
      </c>
      <c r="AE584" t="s">
        <v>58</v>
      </c>
      <c r="AF584" t="s">
        <v>25</v>
      </c>
      <c r="AH584" t="s">
        <v>2803</v>
      </c>
      <c r="AI584" t="s">
        <v>131</v>
      </c>
      <c r="AJ584" t="s">
        <v>2804</v>
      </c>
      <c r="AK584" t="s">
        <v>4</v>
      </c>
      <c r="AO584" t="s">
        <v>26</v>
      </c>
      <c r="AP584" t="s">
        <v>28</v>
      </c>
      <c r="AS584" t="s">
        <v>28</v>
      </c>
      <c r="AT584" t="s">
        <v>2805</v>
      </c>
      <c r="AU584">
        <v>3.1</v>
      </c>
      <c r="AV584">
        <v>3.52</v>
      </c>
      <c r="AY584">
        <v>3.6</v>
      </c>
      <c r="BA584">
        <v>3.61</v>
      </c>
      <c r="BB584">
        <v>3.83</v>
      </c>
      <c r="BO584" t="s">
        <v>43</v>
      </c>
      <c r="BP584">
        <v>0</v>
      </c>
      <c r="BQ584">
        <v>0</v>
      </c>
      <c r="BR584">
        <v>0</v>
      </c>
      <c r="BS584">
        <v>0</v>
      </c>
      <c r="BT584" s="1"/>
      <c r="BV584" t="s">
        <v>2806</v>
      </c>
      <c r="BW584" t="s">
        <v>118</v>
      </c>
    </row>
    <row r="585" spans="1:75">
      <c r="A585" t="s">
        <v>2807</v>
      </c>
      <c r="B585" t="s">
        <v>2808</v>
      </c>
      <c r="C585" t="s">
        <v>436</v>
      </c>
      <c r="D585" s="1">
        <v>31790</v>
      </c>
      <c r="E585" t="s">
        <v>1039</v>
      </c>
      <c r="G585" s="1"/>
      <c r="H585" s="1"/>
      <c r="K585">
        <v>0</v>
      </c>
      <c r="AB585" t="s">
        <v>22</v>
      </c>
      <c r="AC585" t="s">
        <v>32</v>
      </c>
      <c r="AD585" t="s">
        <v>58</v>
      </c>
      <c r="AE585" t="s">
        <v>58</v>
      </c>
      <c r="AF585" t="s">
        <v>25</v>
      </c>
      <c r="AH585" t="s">
        <v>2809</v>
      </c>
      <c r="AI585" t="s">
        <v>217</v>
      </c>
      <c r="AJ585" t="s">
        <v>2810</v>
      </c>
      <c r="AK585" t="s">
        <v>4</v>
      </c>
      <c r="AO585" t="s">
        <v>26</v>
      </c>
      <c r="AP585" t="s">
        <v>28</v>
      </c>
      <c r="AS585" t="s">
        <v>28</v>
      </c>
      <c r="AT585" t="s">
        <v>2811</v>
      </c>
      <c r="AU585">
        <v>3</v>
      </c>
      <c r="AV585">
        <v>3.22</v>
      </c>
      <c r="AW585">
        <v>3.09</v>
      </c>
      <c r="AX585">
        <v>2.84</v>
      </c>
      <c r="AY585">
        <v>3.5</v>
      </c>
      <c r="AZ585">
        <v>3.57</v>
      </c>
      <c r="BB585">
        <v>2</v>
      </c>
      <c r="BO585" t="s">
        <v>43</v>
      </c>
      <c r="BP585">
        <v>0</v>
      </c>
      <c r="BQ585">
        <v>0</v>
      </c>
      <c r="BR585">
        <v>0</v>
      </c>
      <c r="BS585">
        <v>0</v>
      </c>
      <c r="BT585" s="1"/>
      <c r="BV585" t="s">
        <v>118</v>
      </c>
      <c r="BW585" t="s">
        <v>148</v>
      </c>
    </row>
    <row r="586" spans="1:75">
      <c r="A586" t="s">
        <v>2812</v>
      </c>
      <c r="B586" t="s">
        <v>2813</v>
      </c>
      <c r="C586" t="s">
        <v>123</v>
      </c>
      <c r="D586" s="1"/>
      <c r="E586" t="s">
        <v>123</v>
      </c>
      <c r="G586" s="1"/>
      <c r="H586" s="1"/>
      <c r="K586">
        <v>0</v>
      </c>
      <c r="AB586" t="s">
        <v>22</v>
      </c>
      <c r="AC586" t="s">
        <v>32</v>
      </c>
      <c r="AD586" t="s">
        <v>58</v>
      </c>
      <c r="AE586" t="s">
        <v>58</v>
      </c>
      <c r="AF586" t="s">
        <v>25</v>
      </c>
      <c r="AH586" t="s">
        <v>123</v>
      </c>
      <c r="AI586" t="s">
        <v>123</v>
      </c>
      <c r="AJ586" t="s">
        <v>123</v>
      </c>
      <c r="AK586" t="s">
        <v>123</v>
      </c>
      <c r="AO586" t="s">
        <v>26</v>
      </c>
      <c r="AP586" t="s">
        <v>28</v>
      </c>
      <c r="AS586" t="s">
        <v>28</v>
      </c>
      <c r="AT586" t="s">
        <v>123</v>
      </c>
      <c r="BO586" t="s">
        <v>43</v>
      </c>
      <c r="BP586">
        <v>0</v>
      </c>
      <c r="BQ586">
        <v>0</v>
      </c>
      <c r="BR586">
        <v>0</v>
      </c>
      <c r="BS586">
        <v>0</v>
      </c>
      <c r="BT586" s="1"/>
      <c r="BV586" t="s">
        <v>123</v>
      </c>
      <c r="BW586" t="s">
        <v>123</v>
      </c>
    </row>
    <row r="587" spans="1:75">
      <c r="A587" t="s">
        <v>2814</v>
      </c>
      <c r="B587" t="s">
        <v>2815</v>
      </c>
      <c r="C587" t="s">
        <v>123</v>
      </c>
      <c r="D587" s="1"/>
      <c r="E587" t="s">
        <v>123</v>
      </c>
      <c r="G587" s="1"/>
      <c r="H587" s="1"/>
      <c r="K587">
        <v>0</v>
      </c>
      <c r="AB587" t="s">
        <v>22</v>
      </c>
      <c r="AC587" t="s">
        <v>32</v>
      </c>
      <c r="AD587" t="s">
        <v>58</v>
      </c>
      <c r="AE587" t="s">
        <v>58</v>
      </c>
      <c r="AF587" t="s">
        <v>48</v>
      </c>
      <c r="AH587" t="s">
        <v>123</v>
      </c>
      <c r="AI587" t="s">
        <v>123</v>
      </c>
      <c r="AJ587" t="s">
        <v>123</v>
      </c>
      <c r="AK587" t="s">
        <v>123</v>
      </c>
      <c r="AO587" t="s">
        <v>26</v>
      </c>
      <c r="AP587" t="s">
        <v>28</v>
      </c>
      <c r="AS587" t="s">
        <v>28</v>
      </c>
      <c r="AT587" t="s">
        <v>123</v>
      </c>
      <c r="AU587">
        <v>1.9</v>
      </c>
      <c r="AV587">
        <v>2.52</v>
      </c>
      <c r="AW587">
        <v>1.7</v>
      </c>
      <c r="AX587">
        <v>2.58</v>
      </c>
      <c r="AY587">
        <v>2.1</v>
      </c>
      <c r="AZ587">
        <v>1.86</v>
      </c>
      <c r="BO587" t="s">
        <v>43</v>
      </c>
      <c r="BP587">
        <v>0</v>
      </c>
      <c r="BQ587">
        <v>0</v>
      </c>
      <c r="BR587">
        <v>0</v>
      </c>
      <c r="BS587">
        <v>0</v>
      </c>
      <c r="BT587" s="1"/>
      <c r="BV587" t="s">
        <v>123</v>
      </c>
      <c r="BW587" t="s">
        <v>123</v>
      </c>
    </row>
    <row r="588" spans="1:75">
      <c r="A588" t="s">
        <v>2816</v>
      </c>
      <c r="B588" t="s">
        <v>2817</v>
      </c>
      <c r="C588" t="s">
        <v>642</v>
      </c>
      <c r="D588" s="1">
        <v>31838</v>
      </c>
      <c r="E588" t="s">
        <v>642</v>
      </c>
      <c r="G588" s="1"/>
      <c r="H588" s="1"/>
      <c r="K588">
        <v>0</v>
      </c>
      <c r="AB588" t="s">
        <v>22</v>
      </c>
      <c r="AC588" t="s">
        <v>32</v>
      </c>
      <c r="AD588" t="s">
        <v>58</v>
      </c>
      <c r="AE588" t="s">
        <v>58</v>
      </c>
      <c r="AF588" t="s">
        <v>48</v>
      </c>
      <c r="AH588" t="s">
        <v>2818</v>
      </c>
      <c r="AI588" t="s">
        <v>145</v>
      </c>
      <c r="AJ588" t="s">
        <v>2819</v>
      </c>
      <c r="AK588" t="s">
        <v>4</v>
      </c>
      <c r="AO588" t="s">
        <v>26</v>
      </c>
      <c r="AP588" t="s">
        <v>28</v>
      </c>
      <c r="AS588" t="s">
        <v>28</v>
      </c>
      <c r="AT588" t="s">
        <v>2820</v>
      </c>
      <c r="AU588">
        <v>2.33</v>
      </c>
      <c r="AV588">
        <v>3.17</v>
      </c>
      <c r="AW588">
        <v>3.4</v>
      </c>
      <c r="AX588">
        <v>3.11</v>
      </c>
      <c r="AY588">
        <v>3.45</v>
      </c>
      <c r="AZ588">
        <v>3.57</v>
      </c>
      <c r="BB588">
        <v>2</v>
      </c>
      <c r="BO588" t="s">
        <v>43</v>
      </c>
      <c r="BP588">
        <v>0</v>
      </c>
      <c r="BQ588">
        <v>0</v>
      </c>
      <c r="BR588">
        <v>0</v>
      </c>
      <c r="BS588">
        <v>0</v>
      </c>
      <c r="BT588" s="1"/>
      <c r="BV588" t="s">
        <v>102</v>
      </c>
      <c r="BW588" t="s">
        <v>102</v>
      </c>
    </row>
    <row r="589" spans="1:75">
      <c r="A589" t="s">
        <v>2821</v>
      </c>
      <c r="B589" t="s">
        <v>2822</v>
      </c>
      <c r="C589" t="s">
        <v>176</v>
      </c>
      <c r="D589" s="1">
        <v>31296</v>
      </c>
      <c r="E589" t="s">
        <v>1551</v>
      </c>
      <c r="G589" s="1"/>
      <c r="H589" s="1"/>
      <c r="K589">
        <v>0</v>
      </c>
      <c r="AB589" t="s">
        <v>22</v>
      </c>
      <c r="AC589" t="s">
        <v>32</v>
      </c>
      <c r="AD589" t="s">
        <v>58</v>
      </c>
      <c r="AE589" t="s">
        <v>58</v>
      </c>
      <c r="AF589" t="s">
        <v>25</v>
      </c>
      <c r="AH589" t="s">
        <v>2823</v>
      </c>
      <c r="AI589" t="s">
        <v>217</v>
      </c>
      <c r="AJ589" t="s">
        <v>2824</v>
      </c>
      <c r="AK589" t="s">
        <v>217</v>
      </c>
      <c r="AO589" t="s">
        <v>26</v>
      </c>
      <c r="AP589" t="s">
        <v>28</v>
      </c>
      <c r="AS589" t="s">
        <v>28</v>
      </c>
      <c r="AT589" t="s">
        <v>2566</v>
      </c>
      <c r="AU589">
        <v>1.89</v>
      </c>
      <c r="AV589">
        <v>1.87</v>
      </c>
      <c r="BO589" t="s">
        <v>43</v>
      </c>
      <c r="BP589">
        <v>0</v>
      </c>
      <c r="BQ589">
        <v>0</v>
      </c>
      <c r="BR589">
        <v>0</v>
      </c>
      <c r="BS589">
        <v>0</v>
      </c>
      <c r="BT589" s="1"/>
      <c r="BV589" t="s">
        <v>664</v>
      </c>
      <c r="BW589" t="s">
        <v>118</v>
      </c>
    </row>
    <row r="590" spans="1:75">
      <c r="A590" t="s">
        <v>2825</v>
      </c>
      <c r="B590" t="s">
        <v>332</v>
      </c>
      <c r="C590" t="s">
        <v>2826</v>
      </c>
      <c r="D590" s="1">
        <v>32142</v>
      </c>
      <c r="E590" t="s">
        <v>2094</v>
      </c>
      <c r="G590" s="1"/>
      <c r="H590" s="1"/>
      <c r="K590">
        <v>0</v>
      </c>
      <c r="AB590" t="s">
        <v>22</v>
      </c>
      <c r="AC590" t="s">
        <v>32</v>
      </c>
      <c r="AD590" t="s">
        <v>58</v>
      </c>
      <c r="AE590" t="s">
        <v>58</v>
      </c>
      <c r="AF590" t="s">
        <v>48</v>
      </c>
      <c r="AH590" t="s">
        <v>329</v>
      </c>
      <c r="AI590" t="s">
        <v>99</v>
      </c>
      <c r="AJ590" t="s">
        <v>2827</v>
      </c>
      <c r="AK590" t="s">
        <v>4</v>
      </c>
      <c r="AO590" t="s">
        <v>26</v>
      </c>
      <c r="AP590" t="s">
        <v>28</v>
      </c>
      <c r="AS590" t="s">
        <v>28</v>
      </c>
      <c r="AT590" t="s">
        <v>138</v>
      </c>
      <c r="AU590">
        <v>3</v>
      </c>
      <c r="AV590">
        <v>2.87</v>
      </c>
      <c r="AW590">
        <v>2.9</v>
      </c>
      <c r="AX590">
        <v>2.95</v>
      </c>
      <c r="AY590">
        <v>2.95</v>
      </c>
      <c r="AZ590">
        <v>2.86</v>
      </c>
      <c r="BA590">
        <v>2.95</v>
      </c>
      <c r="BB590">
        <v>2</v>
      </c>
      <c r="BO590" t="s">
        <v>43</v>
      </c>
      <c r="BP590">
        <v>0</v>
      </c>
      <c r="BQ590">
        <v>0</v>
      </c>
      <c r="BR590">
        <v>0</v>
      </c>
      <c r="BS590">
        <v>0</v>
      </c>
      <c r="BT590" s="1"/>
      <c r="BV590" t="s">
        <v>102</v>
      </c>
      <c r="BW590" t="s">
        <v>102</v>
      </c>
    </row>
    <row r="591" spans="1:75">
      <c r="A591" t="s">
        <v>2828</v>
      </c>
      <c r="B591" t="s">
        <v>2050</v>
      </c>
      <c r="C591" t="s">
        <v>123</v>
      </c>
      <c r="D591" s="1"/>
      <c r="E591" t="s">
        <v>123</v>
      </c>
      <c r="G591" s="1"/>
      <c r="H591" s="1"/>
      <c r="K591">
        <v>0</v>
      </c>
      <c r="AB591" t="s">
        <v>22</v>
      </c>
      <c r="AC591" t="s">
        <v>32</v>
      </c>
      <c r="AD591" t="s">
        <v>58</v>
      </c>
      <c r="AE591" t="s">
        <v>58</v>
      </c>
      <c r="AF591" t="s">
        <v>48</v>
      </c>
      <c r="AH591" t="s">
        <v>123</v>
      </c>
      <c r="AI591" t="s">
        <v>123</v>
      </c>
      <c r="AJ591" t="s">
        <v>123</v>
      </c>
      <c r="AK591" t="s">
        <v>123</v>
      </c>
      <c r="AO591" t="s">
        <v>26</v>
      </c>
      <c r="AP591" t="s">
        <v>28</v>
      </c>
      <c r="AS591" t="s">
        <v>28</v>
      </c>
      <c r="AT591" t="s">
        <v>123</v>
      </c>
      <c r="BO591" t="s">
        <v>43</v>
      </c>
      <c r="BP591">
        <v>0</v>
      </c>
      <c r="BQ591">
        <v>0</v>
      </c>
      <c r="BR591">
        <v>0</v>
      </c>
      <c r="BS591">
        <v>0</v>
      </c>
      <c r="BT591" s="1"/>
      <c r="BV591" t="s">
        <v>123</v>
      </c>
      <c r="BW591" t="s">
        <v>123</v>
      </c>
    </row>
    <row r="592" spans="1:75">
      <c r="A592" t="s">
        <v>2829</v>
      </c>
      <c r="B592" t="s">
        <v>2830</v>
      </c>
      <c r="C592" t="s">
        <v>2831</v>
      </c>
      <c r="D592" s="1">
        <v>30135</v>
      </c>
      <c r="E592" t="s">
        <v>409</v>
      </c>
      <c r="G592" s="1"/>
      <c r="H592" s="1"/>
      <c r="K592">
        <v>0</v>
      </c>
      <c r="AB592" t="s">
        <v>22</v>
      </c>
      <c r="AC592" t="s">
        <v>32</v>
      </c>
      <c r="AD592" t="s">
        <v>58</v>
      </c>
      <c r="AE592" t="s">
        <v>58</v>
      </c>
      <c r="AF592" t="s">
        <v>48</v>
      </c>
      <c r="AH592" t="s">
        <v>2832</v>
      </c>
      <c r="AI592" t="s">
        <v>123</v>
      </c>
      <c r="AJ592" t="s">
        <v>2833</v>
      </c>
      <c r="AK592" t="s">
        <v>123</v>
      </c>
      <c r="AO592" t="s">
        <v>26</v>
      </c>
      <c r="AP592" t="s">
        <v>28</v>
      </c>
      <c r="AS592" t="s">
        <v>28</v>
      </c>
      <c r="AT592" t="s">
        <v>1786</v>
      </c>
      <c r="BO592" t="s">
        <v>43</v>
      </c>
      <c r="BP592">
        <v>0</v>
      </c>
      <c r="BQ592">
        <v>0</v>
      </c>
      <c r="BR592">
        <v>0</v>
      </c>
      <c r="BS592">
        <v>0</v>
      </c>
      <c r="BT592" s="1"/>
      <c r="BV592" t="s">
        <v>102</v>
      </c>
      <c r="BW592" t="s">
        <v>102</v>
      </c>
    </row>
    <row r="593" spans="1:75">
      <c r="A593" t="s">
        <v>2834</v>
      </c>
      <c r="B593" t="s">
        <v>1800</v>
      </c>
      <c r="C593" t="s">
        <v>1613</v>
      </c>
      <c r="D593" s="1">
        <v>29963</v>
      </c>
      <c r="E593" t="s">
        <v>2835</v>
      </c>
      <c r="G593" s="1"/>
      <c r="H593" s="1"/>
      <c r="K593">
        <v>0</v>
      </c>
      <c r="AB593" t="s">
        <v>22</v>
      </c>
      <c r="AC593" t="s">
        <v>32</v>
      </c>
      <c r="AD593" t="s">
        <v>58</v>
      </c>
      <c r="AE593" t="s">
        <v>58</v>
      </c>
      <c r="AF593" t="s">
        <v>48</v>
      </c>
      <c r="AH593" t="s">
        <v>2836</v>
      </c>
      <c r="AI593" t="s">
        <v>99</v>
      </c>
      <c r="AJ593" t="s">
        <v>2837</v>
      </c>
      <c r="AK593" t="s">
        <v>2838</v>
      </c>
      <c r="AO593" t="s">
        <v>26</v>
      </c>
      <c r="AP593" t="s">
        <v>28</v>
      </c>
      <c r="AS593" t="s">
        <v>28</v>
      </c>
      <c r="AT593" t="s">
        <v>2839</v>
      </c>
      <c r="AU593">
        <v>2.44</v>
      </c>
      <c r="AV593">
        <v>3.22</v>
      </c>
      <c r="BO593" t="s">
        <v>43</v>
      </c>
      <c r="BP593">
        <v>0</v>
      </c>
      <c r="BQ593">
        <v>0</v>
      </c>
      <c r="BR593">
        <v>0</v>
      </c>
      <c r="BS593">
        <v>0</v>
      </c>
      <c r="BT593" s="1"/>
      <c r="BV593" t="s">
        <v>157</v>
      </c>
      <c r="BW593" t="s">
        <v>157</v>
      </c>
    </row>
    <row r="594" spans="1:75">
      <c r="A594" t="s">
        <v>2840</v>
      </c>
      <c r="B594" t="s">
        <v>2841</v>
      </c>
      <c r="C594" t="s">
        <v>123</v>
      </c>
      <c r="D594" s="1"/>
      <c r="E594" t="s">
        <v>409</v>
      </c>
      <c r="G594" s="1"/>
      <c r="H594" s="1"/>
      <c r="K594">
        <v>0</v>
      </c>
      <c r="AB594" t="s">
        <v>22</v>
      </c>
      <c r="AC594" t="s">
        <v>32</v>
      </c>
      <c r="AD594" t="s">
        <v>58</v>
      </c>
      <c r="AE594" t="s">
        <v>58</v>
      </c>
      <c r="AF594" t="s">
        <v>25</v>
      </c>
      <c r="AH594" t="s">
        <v>123</v>
      </c>
      <c r="AI594" t="s">
        <v>123</v>
      </c>
      <c r="AJ594" t="s">
        <v>123</v>
      </c>
      <c r="AK594" t="s">
        <v>123</v>
      </c>
      <c r="AO594" t="s">
        <v>26</v>
      </c>
      <c r="AP594" t="s">
        <v>28</v>
      </c>
      <c r="AS594" t="s">
        <v>28</v>
      </c>
      <c r="AT594" t="s">
        <v>123</v>
      </c>
      <c r="AV594">
        <v>3.04</v>
      </c>
      <c r="AW594">
        <v>3</v>
      </c>
      <c r="AX594">
        <v>3.37</v>
      </c>
      <c r="AY594">
        <v>3.05</v>
      </c>
      <c r="AZ594">
        <v>3</v>
      </c>
      <c r="BB594">
        <v>3.5</v>
      </c>
      <c r="BO594" t="s">
        <v>43</v>
      </c>
      <c r="BP594">
        <v>0</v>
      </c>
      <c r="BQ594">
        <v>0</v>
      </c>
      <c r="BR594">
        <v>0</v>
      </c>
      <c r="BS594">
        <v>1</v>
      </c>
      <c r="BT594" s="1">
        <v>40204</v>
      </c>
      <c r="BV594" t="s">
        <v>123</v>
      </c>
      <c r="BW594" t="s">
        <v>123</v>
      </c>
    </row>
    <row r="595" spans="1:75">
      <c r="A595" t="s">
        <v>2842</v>
      </c>
      <c r="B595" t="s">
        <v>2314</v>
      </c>
      <c r="C595" t="s">
        <v>2180</v>
      </c>
      <c r="D595" s="1"/>
      <c r="E595" t="s">
        <v>2180</v>
      </c>
      <c r="G595" s="1"/>
      <c r="H595" s="1"/>
      <c r="K595">
        <v>0</v>
      </c>
      <c r="AB595" t="s">
        <v>22</v>
      </c>
      <c r="AC595" t="s">
        <v>32</v>
      </c>
      <c r="AD595" t="s">
        <v>58</v>
      </c>
      <c r="AE595" t="s">
        <v>58</v>
      </c>
      <c r="AF595" t="s">
        <v>48</v>
      </c>
      <c r="AH595" t="s">
        <v>2843</v>
      </c>
      <c r="AI595" t="s">
        <v>99</v>
      </c>
      <c r="AJ595" t="s">
        <v>2844</v>
      </c>
      <c r="AK595" t="s">
        <v>4</v>
      </c>
      <c r="AO595" t="s">
        <v>26</v>
      </c>
      <c r="AP595" t="s">
        <v>28</v>
      </c>
      <c r="AS595" t="s">
        <v>28</v>
      </c>
      <c r="AT595" t="s">
        <v>2845</v>
      </c>
      <c r="BO595" t="s">
        <v>43</v>
      </c>
      <c r="BP595">
        <v>0</v>
      </c>
      <c r="BQ595">
        <v>0</v>
      </c>
      <c r="BR595">
        <v>0</v>
      </c>
      <c r="BS595">
        <v>0</v>
      </c>
      <c r="BT595" s="1"/>
      <c r="BV595" t="s">
        <v>102</v>
      </c>
      <c r="BW595" t="s">
        <v>102</v>
      </c>
    </row>
    <row r="596" spans="1:75">
      <c r="A596" t="s">
        <v>2846</v>
      </c>
      <c r="B596" t="s">
        <v>2847</v>
      </c>
      <c r="C596" t="s">
        <v>1551</v>
      </c>
      <c r="D596" s="1">
        <v>27589</v>
      </c>
      <c r="E596" t="s">
        <v>2848</v>
      </c>
      <c r="G596" s="1"/>
      <c r="H596" s="1"/>
      <c r="K596">
        <v>0</v>
      </c>
      <c r="AB596" t="s">
        <v>22</v>
      </c>
      <c r="AC596" t="s">
        <v>32</v>
      </c>
      <c r="AD596" t="s">
        <v>58</v>
      </c>
      <c r="AE596" t="s">
        <v>58</v>
      </c>
      <c r="AF596" t="s">
        <v>48</v>
      </c>
      <c r="AH596" t="s">
        <v>2849</v>
      </c>
      <c r="AI596" t="s">
        <v>654</v>
      </c>
      <c r="AJ596" t="s">
        <v>2850</v>
      </c>
      <c r="AK596" t="s">
        <v>2851</v>
      </c>
      <c r="AO596" t="s">
        <v>26</v>
      </c>
      <c r="AP596" t="s">
        <v>28</v>
      </c>
      <c r="AS596" t="s">
        <v>28</v>
      </c>
      <c r="AT596" t="s">
        <v>2852</v>
      </c>
      <c r="BO596" t="s">
        <v>43</v>
      </c>
      <c r="BP596">
        <v>0</v>
      </c>
      <c r="BQ596">
        <v>0</v>
      </c>
      <c r="BR596">
        <v>0</v>
      </c>
      <c r="BS596">
        <v>0</v>
      </c>
      <c r="BT596" s="1"/>
      <c r="BV596" t="s">
        <v>123</v>
      </c>
      <c r="BW596" t="s">
        <v>123</v>
      </c>
    </row>
    <row r="597" spans="1:75">
      <c r="A597" t="s">
        <v>2853</v>
      </c>
      <c r="B597" t="s">
        <v>2854</v>
      </c>
      <c r="C597" t="s">
        <v>642</v>
      </c>
      <c r="D597" s="1"/>
      <c r="E597" t="s">
        <v>2855</v>
      </c>
      <c r="G597" s="1"/>
      <c r="H597" s="1"/>
      <c r="K597">
        <v>0</v>
      </c>
      <c r="AB597" t="s">
        <v>22</v>
      </c>
      <c r="AC597" t="s">
        <v>32</v>
      </c>
      <c r="AD597" t="s">
        <v>58</v>
      </c>
      <c r="AE597" t="s">
        <v>58</v>
      </c>
      <c r="AF597" t="s">
        <v>25</v>
      </c>
      <c r="AH597" t="s">
        <v>2856</v>
      </c>
      <c r="AI597" t="s">
        <v>217</v>
      </c>
      <c r="AJ597" t="s">
        <v>2857</v>
      </c>
      <c r="AK597" t="s">
        <v>217</v>
      </c>
      <c r="AO597" t="s">
        <v>26</v>
      </c>
      <c r="AP597" t="s">
        <v>28</v>
      </c>
      <c r="AS597" t="s">
        <v>28</v>
      </c>
      <c r="AT597" t="s">
        <v>1786</v>
      </c>
      <c r="BO597" t="s">
        <v>43</v>
      </c>
      <c r="BP597">
        <v>0</v>
      </c>
      <c r="BQ597">
        <v>0</v>
      </c>
      <c r="BR597">
        <v>0</v>
      </c>
      <c r="BS597">
        <v>0</v>
      </c>
      <c r="BT597" s="1"/>
      <c r="BV597" t="s">
        <v>2858</v>
      </c>
      <c r="BW597" t="s">
        <v>118</v>
      </c>
    </row>
    <row r="598" spans="1:75">
      <c r="A598" t="s">
        <v>2859</v>
      </c>
      <c r="B598" t="s">
        <v>2860</v>
      </c>
      <c r="C598" t="s">
        <v>2861</v>
      </c>
      <c r="D598" s="1">
        <v>31406</v>
      </c>
      <c r="E598" t="s">
        <v>2826</v>
      </c>
      <c r="G598" s="1"/>
      <c r="H598" s="1"/>
      <c r="K598">
        <v>0</v>
      </c>
      <c r="AB598" t="s">
        <v>22</v>
      </c>
      <c r="AC598" t="s">
        <v>32</v>
      </c>
      <c r="AD598" t="s">
        <v>58</v>
      </c>
      <c r="AE598" t="s">
        <v>58</v>
      </c>
      <c r="AF598" t="s">
        <v>25</v>
      </c>
      <c r="AH598" t="s">
        <v>2862</v>
      </c>
      <c r="AI598" t="s">
        <v>145</v>
      </c>
      <c r="AJ598" t="s">
        <v>2863</v>
      </c>
      <c r="AK598" t="s">
        <v>4</v>
      </c>
      <c r="AO598" t="s">
        <v>26</v>
      </c>
      <c r="AP598" t="s">
        <v>28</v>
      </c>
      <c r="AS598" t="s">
        <v>28</v>
      </c>
      <c r="AT598" t="s">
        <v>1786</v>
      </c>
      <c r="BO598" t="s">
        <v>43</v>
      </c>
      <c r="BP598">
        <v>0</v>
      </c>
      <c r="BQ598">
        <v>0</v>
      </c>
      <c r="BR598">
        <v>0</v>
      </c>
      <c r="BS598">
        <v>0</v>
      </c>
      <c r="BT598" s="1"/>
      <c r="BV598" t="s">
        <v>148</v>
      </c>
      <c r="BW598" t="s">
        <v>102</v>
      </c>
    </row>
    <row r="599" spans="1:75">
      <c r="A599" t="s">
        <v>2864</v>
      </c>
      <c r="B599" t="s">
        <v>2865</v>
      </c>
      <c r="C599" t="s">
        <v>1626</v>
      </c>
      <c r="D599" s="1">
        <v>31768</v>
      </c>
      <c r="E599" t="s">
        <v>1626</v>
      </c>
      <c r="G599" s="1"/>
      <c r="H599" s="1"/>
      <c r="K599">
        <v>0</v>
      </c>
      <c r="AB599" t="s">
        <v>22</v>
      </c>
      <c r="AC599" t="s">
        <v>32</v>
      </c>
      <c r="AD599" t="s">
        <v>58</v>
      </c>
      <c r="AE599" t="s">
        <v>58</v>
      </c>
      <c r="AF599" t="s">
        <v>48</v>
      </c>
      <c r="AH599" t="s">
        <v>2866</v>
      </c>
      <c r="AI599" t="s">
        <v>99</v>
      </c>
      <c r="AJ599" t="s">
        <v>2698</v>
      </c>
      <c r="AK599" t="s">
        <v>131</v>
      </c>
      <c r="AO599" t="s">
        <v>26</v>
      </c>
      <c r="AP599" t="s">
        <v>28</v>
      </c>
      <c r="AS599" t="s">
        <v>28</v>
      </c>
      <c r="AT599" t="s">
        <v>1786</v>
      </c>
      <c r="BO599" t="s">
        <v>43</v>
      </c>
      <c r="BP599">
        <v>0</v>
      </c>
      <c r="BQ599">
        <v>0</v>
      </c>
      <c r="BR599">
        <v>0</v>
      </c>
      <c r="BS599">
        <v>0</v>
      </c>
      <c r="BT599" s="1"/>
      <c r="BV599" t="s">
        <v>118</v>
      </c>
      <c r="BW599" t="s">
        <v>664</v>
      </c>
    </row>
    <row r="600" spans="1:75">
      <c r="A600" t="s">
        <v>2867</v>
      </c>
      <c r="B600" t="s">
        <v>2868</v>
      </c>
      <c r="C600" t="s">
        <v>1695</v>
      </c>
      <c r="D600" s="1">
        <v>27819</v>
      </c>
      <c r="E600" t="s">
        <v>2869</v>
      </c>
      <c r="G600" s="1"/>
      <c r="H600" s="1"/>
      <c r="K600">
        <v>0</v>
      </c>
      <c r="AB600" t="s">
        <v>22</v>
      </c>
      <c r="AC600" t="s">
        <v>32</v>
      </c>
      <c r="AD600" t="s">
        <v>58</v>
      </c>
      <c r="AE600" t="s">
        <v>58</v>
      </c>
      <c r="AF600" t="s">
        <v>48</v>
      </c>
      <c r="AH600" t="s">
        <v>2870</v>
      </c>
      <c r="AI600" t="s">
        <v>99</v>
      </c>
      <c r="AJ600" t="s">
        <v>2871</v>
      </c>
      <c r="AK600" t="s">
        <v>131</v>
      </c>
      <c r="AO600" t="s">
        <v>26</v>
      </c>
      <c r="AP600" t="s">
        <v>28</v>
      </c>
      <c r="AS600" t="s">
        <v>28</v>
      </c>
      <c r="AT600" t="s">
        <v>1786</v>
      </c>
      <c r="BO600" t="s">
        <v>43</v>
      </c>
      <c r="BP600">
        <v>0</v>
      </c>
      <c r="BQ600">
        <v>0</v>
      </c>
      <c r="BR600">
        <v>0</v>
      </c>
      <c r="BS600">
        <v>0</v>
      </c>
      <c r="BT600" s="1"/>
      <c r="BV600" t="s">
        <v>148</v>
      </c>
      <c r="BW600" t="s">
        <v>2872</v>
      </c>
    </row>
    <row r="601" spans="1:75">
      <c r="A601" t="s">
        <v>2873</v>
      </c>
      <c r="B601" t="s">
        <v>2874</v>
      </c>
      <c r="C601" t="s">
        <v>436</v>
      </c>
      <c r="D601" s="1">
        <v>26975</v>
      </c>
      <c r="E601" t="s">
        <v>2875</v>
      </c>
      <c r="G601" s="1"/>
      <c r="H601" s="1"/>
      <c r="K601">
        <v>0</v>
      </c>
      <c r="AB601" t="s">
        <v>22</v>
      </c>
      <c r="AC601" t="s">
        <v>32</v>
      </c>
      <c r="AD601" t="s">
        <v>58</v>
      </c>
      <c r="AE601" t="s">
        <v>58</v>
      </c>
      <c r="AF601" t="s">
        <v>25</v>
      </c>
      <c r="AH601" t="s">
        <v>2876</v>
      </c>
      <c r="AI601" t="s">
        <v>2478</v>
      </c>
      <c r="AJ601" t="s">
        <v>2877</v>
      </c>
      <c r="AK601" t="s">
        <v>4</v>
      </c>
      <c r="AO601" t="s">
        <v>26</v>
      </c>
      <c r="AP601" t="s">
        <v>28</v>
      </c>
      <c r="AS601" t="s">
        <v>28</v>
      </c>
      <c r="AT601" t="s">
        <v>2878</v>
      </c>
      <c r="BO601" t="s">
        <v>43</v>
      </c>
      <c r="BP601">
        <v>0</v>
      </c>
      <c r="BQ601">
        <v>0</v>
      </c>
      <c r="BR601">
        <v>0</v>
      </c>
      <c r="BS601">
        <v>0</v>
      </c>
      <c r="BT601" s="1"/>
      <c r="BV601" t="s">
        <v>157</v>
      </c>
      <c r="BW601" t="s">
        <v>157</v>
      </c>
    </row>
    <row r="602" spans="1:75">
      <c r="A602" t="s">
        <v>2879</v>
      </c>
      <c r="B602" t="s">
        <v>2114</v>
      </c>
      <c r="C602" t="s">
        <v>409</v>
      </c>
      <c r="D602" s="1">
        <v>24842</v>
      </c>
      <c r="E602" t="s">
        <v>2880</v>
      </c>
      <c r="G602" s="1"/>
      <c r="H602" s="1"/>
      <c r="K602">
        <v>0</v>
      </c>
      <c r="AB602" t="s">
        <v>22</v>
      </c>
      <c r="AC602" t="s">
        <v>32</v>
      </c>
      <c r="AD602" t="s">
        <v>58</v>
      </c>
      <c r="AE602" t="s">
        <v>58</v>
      </c>
      <c r="AF602" t="s">
        <v>48</v>
      </c>
      <c r="AH602" t="s">
        <v>2881</v>
      </c>
      <c r="AI602" t="s">
        <v>131</v>
      </c>
      <c r="AJ602" t="s">
        <v>2882</v>
      </c>
      <c r="AK602" t="s">
        <v>4</v>
      </c>
      <c r="AO602" t="s">
        <v>26</v>
      </c>
      <c r="AP602" t="s">
        <v>28</v>
      </c>
      <c r="AS602" t="s">
        <v>28</v>
      </c>
      <c r="AT602" t="s">
        <v>2883</v>
      </c>
      <c r="BO602" t="s">
        <v>43</v>
      </c>
      <c r="BP602">
        <v>0</v>
      </c>
      <c r="BQ602">
        <v>0</v>
      </c>
      <c r="BR602">
        <v>0</v>
      </c>
      <c r="BS602">
        <v>0</v>
      </c>
      <c r="BT602" s="1"/>
      <c r="BV602" t="s">
        <v>165</v>
      </c>
      <c r="BW602" t="s">
        <v>102</v>
      </c>
    </row>
    <row r="603" spans="1:75">
      <c r="A603" t="s">
        <v>2884</v>
      </c>
      <c r="B603" t="s">
        <v>2885</v>
      </c>
      <c r="C603" t="s">
        <v>409</v>
      </c>
      <c r="D603" s="1">
        <v>29152</v>
      </c>
      <c r="E603" t="s">
        <v>409</v>
      </c>
      <c r="G603" s="1"/>
      <c r="H603" s="1"/>
      <c r="K603">
        <v>0</v>
      </c>
      <c r="AB603" t="s">
        <v>22</v>
      </c>
      <c r="AC603" t="s">
        <v>32</v>
      </c>
      <c r="AD603" t="s">
        <v>58</v>
      </c>
      <c r="AE603" t="s">
        <v>58</v>
      </c>
      <c r="AF603" t="s">
        <v>48</v>
      </c>
      <c r="AH603" t="s">
        <v>2886</v>
      </c>
      <c r="AI603" t="s">
        <v>145</v>
      </c>
      <c r="AJ603" t="s">
        <v>2887</v>
      </c>
      <c r="AK603" t="s">
        <v>145</v>
      </c>
      <c r="AO603" t="s">
        <v>26</v>
      </c>
      <c r="AP603" t="s">
        <v>28</v>
      </c>
      <c r="AS603" t="s">
        <v>28</v>
      </c>
      <c r="AT603" t="s">
        <v>2888</v>
      </c>
      <c r="BO603" t="s">
        <v>43</v>
      </c>
      <c r="BP603">
        <v>0</v>
      </c>
      <c r="BQ603">
        <v>0</v>
      </c>
      <c r="BR603">
        <v>0</v>
      </c>
      <c r="BS603">
        <v>0</v>
      </c>
      <c r="BT603" s="1"/>
      <c r="BV603" t="s">
        <v>234</v>
      </c>
      <c r="BW603" t="s">
        <v>148</v>
      </c>
    </row>
    <row r="604" spans="1:75">
      <c r="A604" t="s">
        <v>2889</v>
      </c>
      <c r="B604" t="s">
        <v>518</v>
      </c>
      <c r="D604" s="1"/>
      <c r="G604" s="1"/>
      <c r="H604" s="1"/>
      <c r="K604">
        <v>0</v>
      </c>
      <c r="AB604" t="s">
        <v>22</v>
      </c>
      <c r="AC604" t="s">
        <v>32</v>
      </c>
      <c r="AD604" t="s">
        <v>58</v>
      </c>
      <c r="AE604" t="s">
        <v>58</v>
      </c>
      <c r="AF604" t="s">
        <v>25</v>
      </c>
      <c r="AO604" t="s">
        <v>26</v>
      </c>
      <c r="AP604" t="s">
        <v>28</v>
      </c>
      <c r="AS604" t="s">
        <v>28</v>
      </c>
      <c r="AT604" t="s">
        <v>2890</v>
      </c>
      <c r="AU604">
        <v>1.9</v>
      </c>
      <c r="AV604">
        <v>2.2200000000000002</v>
      </c>
      <c r="AZ604">
        <v>0.14000000000000001</v>
      </c>
      <c r="BO604" t="s">
        <v>43</v>
      </c>
      <c r="BP604">
        <v>0</v>
      </c>
      <c r="BQ604">
        <v>0</v>
      </c>
      <c r="BR604">
        <v>0</v>
      </c>
      <c r="BS604">
        <v>0</v>
      </c>
      <c r="BT604" s="1"/>
    </row>
    <row r="605" spans="1:75">
      <c r="A605" t="s">
        <v>2891</v>
      </c>
      <c r="B605" t="s">
        <v>2892</v>
      </c>
      <c r="C605" t="s">
        <v>123</v>
      </c>
      <c r="D605" s="1"/>
      <c r="E605" t="s">
        <v>105</v>
      </c>
      <c r="G605" s="1"/>
      <c r="H605" s="1"/>
      <c r="K605">
        <v>0</v>
      </c>
      <c r="AB605" t="s">
        <v>22</v>
      </c>
      <c r="AC605" t="s">
        <v>23</v>
      </c>
      <c r="AD605" t="s">
        <v>24</v>
      </c>
      <c r="AE605" t="s">
        <v>24</v>
      </c>
      <c r="AF605" t="s">
        <v>25</v>
      </c>
      <c r="AH605" t="s">
        <v>469</v>
      </c>
      <c r="AI605" t="s">
        <v>99</v>
      </c>
      <c r="AJ605" t="s">
        <v>2893</v>
      </c>
      <c r="AK605" t="s">
        <v>145</v>
      </c>
      <c r="AO605" t="s">
        <v>26</v>
      </c>
      <c r="AP605" t="s">
        <v>28</v>
      </c>
      <c r="AS605" t="s">
        <v>28</v>
      </c>
      <c r="AT605" t="s">
        <v>2894</v>
      </c>
      <c r="BO605" t="s">
        <v>43</v>
      </c>
      <c r="BP605">
        <v>0</v>
      </c>
      <c r="BQ605">
        <v>0</v>
      </c>
      <c r="BR605">
        <v>0</v>
      </c>
      <c r="BS605">
        <v>0</v>
      </c>
      <c r="BT605" s="1"/>
      <c r="BV605" t="s">
        <v>102</v>
      </c>
      <c r="BW605" t="s">
        <v>102</v>
      </c>
    </row>
    <row r="606" spans="1:75">
      <c r="A606" t="s">
        <v>2895</v>
      </c>
      <c r="B606" t="s">
        <v>2896</v>
      </c>
      <c r="C606" t="s">
        <v>2897</v>
      </c>
      <c r="D606" s="1">
        <v>30476</v>
      </c>
      <c r="E606" t="s">
        <v>2898</v>
      </c>
      <c r="G606" s="1"/>
      <c r="H606" s="1"/>
      <c r="K606">
        <v>0</v>
      </c>
      <c r="AB606" t="s">
        <v>22</v>
      </c>
      <c r="AC606" t="s">
        <v>23</v>
      </c>
      <c r="AD606" t="s">
        <v>24</v>
      </c>
      <c r="AE606" t="s">
        <v>24</v>
      </c>
      <c r="AF606" t="s">
        <v>25</v>
      </c>
      <c r="AH606" t="s">
        <v>162</v>
      </c>
      <c r="AI606" t="s">
        <v>179</v>
      </c>
      <c r="AJ606" t="s">
        <v>2899</v>
      </c>
      <c r="AK606" t="s">
        <v>4</v>
      </c>
      <c r="AO606" t="s">
        <v>26</v>
      </c>
      <c r="AP606" t="s">
        <v>28</v>
      </c>
      <c r="AS606" t="s">
        <v>28</v>
      </c>
      <c r="AT606" t="s">
        <v>219</v>
      </c>
      <c r="AU606">
        <v>2.95</v>
      </c>
      <c r="AV606">
        <v>3.33</v>
      </c>
      <c r="AW606">
        <v>0.27</v>
      </c>
      <c r="AX606">
        <v>3.05</v>
      </c>
      <c r="BO606" t="s">
        <v>43</v>
      </c>
      <c r="BP606">
        <v>0</v>
      </c>
      <c r="BQ606">
        <v>0</v>
      </c>
      <c r="BR606">
        <v>0</v>
      </c>
      <c r="BS606">
        <v>0</v>
      </c>
      <c r="BT606" s="1"/>
      <c r="BV606" t="s">
        <v>102</v>
      </c>
      <c r="BW606" t="s">
        <v>155</v>
      </c>
    </row>
    <row r="607" spans="1:75">
      <c r="A607" t="s">
        <v>2900</v>
      </c>
      <c r="B607" t="s">
        <v>1562</v>
      </c>
      <c r="C607" t="s">
        <v>1056</v>
      </c>
      <c r="D607" s="1">
        <v>31616</v>
      </c>
      <c r="E607" t="s">
        <v>2901</v>
      </c>
      <c r="G607" s="1"/>
      <c r="H607" s="1"/>
      <c r="K607">
        <v>0</v>
      </c>
      <c r="AB607" t="s">
        <v>22</v>
      </c>
      <c r="AC607" t="s">
        <v>23</v>
      </c>
      <c r="AD607" t="s">
        <v>24</v>
      </c>
      <c r="AE607" t="s">
        <v>24</v>
      </c>
      <c r="AF607" t="s">
        <v>25</v>
      </c>
      <c r="AH607" t="s">
        <v>2902</v>
      </c>
      <c r="AI607" t="s">
        <v>131</v>
      </c>
      <c r="AJ607" t="s">
        <v>2903</v>
      </c>
      <c r="AK607" t="s">
        <v>4</v>
      </c>
      <c r="AO607" t="s">
        <v>26</v>
      </c>
      <c r="AP607" t="s">
        <v>28</v>
      </c>
      <c r="AS607" t="s">
        <v>28</v>
      </c>
      <c r="AT607" t="s">
        <v>147</v>
      </c>
      <c r="AU607">
        <v>3.19</v>
      </c>
      <c r="AV607">
        <v>3.38</v>
      </c>
      <c r="AW607">
        <v>2.4500000000000002</v>
      </c>
      <c r="AX607">
        <v>3.67</v>
      </c>
      <c r="BO607" t="s">
        <v>43</v>
      </c>
      <c r="BP607">
        <v>0</v>
      </c>
      <c r="BQ607">
        <v>0</v>
      </c>
      <c r="BR607">
        <v>0</v>
      </c>
      <c r="BS607">
        <v>0</v>
      </c>
      <c r="BT607" s="1"/>
      <c r="BV607" t="s">
        <v>344</v>
      </c>
      <c r="BW607" t="s">
        <v>118</v>
      </c>
    </row>
    <row r="608" spans="1:75">
      <c r="A608" t="s">
        <v>2904</v>
      </c>
      <c r="B608" t="s">
        <v>196</v>
      </c>
      <c r="C608" t="s">
        <v>2905</v>
      </c>
      <c r="D608" s="1">
        <v>32155</v>
      </c>
      <c r="E608" t="s">
        <v>2906</v>
      </c>
      <c r="G608" s="1"/>
      <c r="H608" s="1"/>
      <c r="K608">
        <v>0</v>
      </c>
      <c r="AB608" t="s">
        <v>22</v>
      </c>
      <c r="AC608" t="s">
        <v>23</v>
      </c>
      <c r="AD608" t="s">
        <v>24</v>
      </c>
      <c r="AE608" t="s">
        <v>24</v>
      </c>
      <c r="AF608" t="s">
        <v>25</v>
      </c>
      <c r="AH608" t="s">
        <v>2169</v>
      </c>
      <c r="AI608" t="s">
        <v>123</v>
      </c>
      <c r="AJ608" t="s">
        <v>2907</v>
      </c>
      <c r="AK608" t="s">
        <v>123</v>
      </c>
      <c r="AO608" t="s">
        <v>26</v>
      </c>
      <c r="AP608" t="s">
        <v>28</v>
      </c>
      <c r="AS608" t="s">
        <v>28</v>
      </c>
      <c r="AT608" t="s">
        <v>138</v>
      </c>
      <c r="AU608">
        <v>3.52</v>
      </c>
      <c r="AV608">
        <v>3.67</v>
      </c>
      <c r="AW608">
        <v>2.77</v>
      </c>
      <c r="AX608">
        <v>3.76</v>
      </c>
      <c r="AY608">
        <v>3.91</v>
      </c>
      <c r="AZ608">
        <v>3.68</v>
      </c>
      <c r="BA608">
        <v>1.33</v>
      </c>
      <c r="BB608">
        <v>1.6</v>
      </c>
      <c r="BO608" t="s">
        <v>43</v>
      </c>
      <c r="BP608">
        <v>0</v>
      </c>
      <c r="BQ608">
        <v>0</v>
      </c>
      <c r="BR608">
        <v>0</v>
      </c>
      <c r="BS608">
        <v>0</v>
      </c>
      <c r="BT608" s="1"/>
      <c r="BV608" t="s">
        <v>102</v>
      </c>
      <c r="BW608" t="s">
        <v>102</v>
      </c>
    </row>
    <row r="609" spans="1:75">
      <c r="A609" t="s">
        <v>2908</v>
      </c>
      <c r="B609" t="s">
        <v>2909</v>
      </c>
      <c r="C609" t="s">
        <v>2910</v>
      </c>
      <c r="D609" s="1">
        <v>32389</v>
      </c>
      <c r="E609" t="s">
        <v>2911</v>
      </c>
      <c r="G609" s="1"/>
      <c r="H609" s="1"/>
      <c r="K609">
        <v>0</v>
      </c>
      <c r="AB609" t="s">
        <v>22</v>
      </c>
      <c r="AC609" t="s">
        <v>23</v>
      </c>
      <c r="AD609" t="s">
        <v>24</v>
      </c>
      <c r="AE609" t="s">
        <v>24</v>
      </c>
      <c r="AF609" t="s">
        <v>48</v>
      </c>
      <c r="AH609" t="s">
        <v>2912</v>
      </c>
      <c r="AI609" t="s">
        <v>145</v>
      </c>
      <c r="AJ609" t="s">
        <v>2913</v>
      </c>
      <c r="AK609" t="s">
        <v>4</v>
      </c>
      <c r="AO609" t="s">
        <v>26</v>
      </c>
      <c r="AP609" t="s">
        <v>28</v>
      </c>
      <c r="AS609" t="s">
        <v>28</v>
      </c>
      <c r="AT609" t="s">
        <v>2914</v>
      </c>
      <c r="BO609" t="s">
        <v>43</v>
      </c>
      <c r="BP609">
        <v>0</v>
      </c>
      <c r="BQ609">
        <v>0</v>
      </c>
      <c r="BR609">
        <v>0</v>
      </c>
      <c r="BS609">
        <v>0</v>
      </c>
      <c r="BT609" s="1"/>
      <c r="BV609" t="s">
        <v>148</v>
      </c>
      <c r="BW609" t="s">
        <v>165</v>
      </c>
    </row>
    <row r="610" spans="1:75">
      <c r="A610" t="s">
        <v>2915</v>
      </c>
      <c r="B610" t="s">
        <v>2916</v>
      </c>
      <c r="C610" t="s">
        <v>237</v>
      </c>
      <c r="D610" s="1">
        <v>31568</v>
      </c>
      <c r="E610" t="s">
        <v>2917</v>
      </c>
      <c r="G610" s="1"/>
      <c r="H610" s="1"/>
      <c r="K610">
        <v>0</v>
      </c>
      <c r="AB610" t="s">
        <v>22</v>
      </c>
      <c r="AC610" t="s">
        <v>23</v>
      </c>
      <c r="AD610" t="s">
        <v>24</v>
      </c>
      <c r="AE610" t="s">
        <v>24</v>
      </c>
      <c r="AF610" t="s">
        <v>25</v>
      </c>
      <c r="AH610" t="s">
        <v>2918</v>
      </c>
      <c r="AI610" t="s">
        <v>217</v>
      </c>
      <c r="AJ610" t="s">
        <v>2526</v>
      </c>
      <c r="AK610" t="s">
        <v>4</v>
      </c>
      <c r="AO610" t="s">
        <v>26</v>
      </c>
      <c r="AP610" t="s">
        <v>28</v>
      </c>
      <c r="AS610" t="s">
        <v>28</v>
      </c>
      <c r="AT610" t="s">
        <v>2919</v>
      </c>
      <c r="AU610">
        <v>3.71</v>
      </c>
      <c r="AV610">
        <v>3.9</v>
      </c>
      <c r="AW610">
        <v>3.68</v>
      </c>
      <c r="AX610">
        <v>4</v>
      </c>
      <c r="AY610">
        <v>3.91</v>
      </c>
      <c r="AZ610">
        <v>3.82</v>
      </c>
      <c r="BA610">
        <v>0</v>
      </c>
      <c r="BO610" t="s">
        <v>43</v>
      </c>
      <c r="BP610">
        <v>0</v>
      </c>
      <c r="BQ610">
        <v>0</v>
      </c>
      <c r="BR610">
        <v>0</v>
      </c>
      <c r="BS610">
        <v>0</v>
      </c>
      <c r="BT610" s="1"/>
      <c r="BV610" t="s">
        <v>123</v>
      </c>
      <c r="BW610" t="s">
        <v>123</v>
      </c>
    </row>
    <row r="611" spans="1:75">
      <c r="A611" t="s">
        <v>2920</v>
      </c>
      <c r="B611" t="s">
        <v>2921</v>
      </c>
      <c r="C611" t="s">
        <v>237</v>
      </c>
      <c r="D611" s="1">
        <v>31738</v>
      </c>
      <c r="E611" t="s">
        <v>2922</v>
      </c>
      <c r="G611" s="1"/>
      <c r="H611" s="1"/>
      <c r="K611">
        <v>0</v>
      </c>
      <c r="AB611" t="s">
        <v>22</v>
      </c>
      <c r="AC611" t="s">
        <v>23</v>
      </c>
      <c r="AD611" t="s">
        <v>24</v>
      </c>
      <c r="AE611" t="s">
        <v>24</v>
      </c>
      <c r="AF611" t="s">
        <v>25</v>
      </c>
      <c r="AH611" t="s">
        <v>136</v>
      </c>
      <c r="AI611" t="s">
        <v>2923</v>
      </c>
      <c r="AJ611" t="s">
        <v>2924</v>
      </c>
      <c r="AK611" t="s">
        <v>4</v>
      </c>
      <c r="AO611" t="s">
        <v>26</v>
      </c>
      <c r="AP611" t="s">
        <v>28</v>
      </c>
      <c r="AS611" t="s">
        <v>28</v>
      </c>
      <c r="AT611" t="s">
        <v>1141</v>
      </c>
      <c r="BO611" t="s">
        <v>43</v>
      </c>
      <c r="BP611">
        <v>0</v>
      </c>
      <c r="BQ611">
        <v>0</v>
      </c>
      <c r="BR611">
        <v>0</v>
      </c>
      <c r="BS611">
        <v>0</v>
      </c>
      <c r="BT611" s="1"/>
      <c r="BV611" t="s">
        <v>102</v>
      </c>
      <c r="BW611" t="s">
        <v>155</v>
      </c>
    </row>
    <row r="612" spans="1:75">
      <c r="A612" t="s">
        <v>2925</v>
      </c>
      <c r="B612" t="s">
        <v>2926</v>
      </c>
      <c r="C612" t="s">
        <v>237</v>
      </c>
      <c r="D612" s="1">
        <v>32173</v>
      </c>
      <c r="E612" t="s">
        <v>106</v>
      </c>
      <c r="G612" s="1"/>
      <c r="H612" s="1"/>
      <c r="K612">
        <v>0</v>
      </c>
      <c r="AB612" t="s">
        <v>22</v>
      </c>
      <c r="AC612" t="s">
        <v>23</v>
      </c>
      <c r="AD612" t="s">
        <v>24</v>
      </c>
      <c r="AE612" t="s">
        <v>24</v>
      </c>
      <c r="AF612" t="s">
        <v>48</v>
      </c>
      <c r="AH612" t="s">
        <v>2927</v>
      </c>
      <c r="AI612" t="s">
        <v>217</v>
      </c>
      <c r="AJ612" t="s">
        <v>2928</v>
      </c>
      <c r="AK612" t="s">
        <v>4</v>
      </c>
      <c r="AO612" t="s">
        <v>26</v>
      </c>
      <c r="AP612" t="s">
        <v>28</v>
      </c>
      <c r="AS612" t="s">
        <v>28</v>
      </c>
      <c r="AT612" t="s">
        <v>2929</v>
      </c>
      <c r="BO612" t="s">
        <v>43</v>
      </c>
      <c r="BP612">
        <v>0</v>
      </c>
      <c r="BQ612">
        <v>0</v>
      </c>
      <c r="BR612">
        <v>0</v>
      </c>
      <c r="BS612">
        <v>0</v>
      </c>
      <c r="BT612" s="1"/>
      <c r="BV612" t="s">
        <v>458</v>
      </c>
      <c r="BW612" t="s">
        <v>118</v>
      </c>
    </row>
    <row r="613" spans="1:75">
      <c r="A613" t="s">
        <v>2930</v>
      </c>
      <c r="B613" t="s">
        <v>2931</v>
      </c>
      <c r="C613" t="s">
        <v>123</v>
      </c>
      <c r="D613" s="1"/>
      <c r="E613" t="s">
        <v>123</v>
      </c>
      <c r="G613" s="1"/>
      <c r="H613" s="1"/>
      <c r="K613">
        <v>0</v>
      </c>
      <c r="AB613" t="s">
        <v>22</v>
      </c>
      <c r="AC613" t="s">
        <v>23</v>
      </c>
      <c r="AD613" t="s">
        <v>24</v>
      </c>
      <c r="AE613" t="s">
        <v>24</v>
      </c>
      <c r="AF613" t="s">
        <v>25</v>
      </c>
      <c r="AH613" t="s">
        <v>123</v>
      </c>
      <c r="AI613" t="s">
        <v>123</v>
      </c>
      <c r="AJ613" t="s">
        <v>123</v>
      </c>
      <c r="AK613" t="s">
        <v>123</v>
      </c>
      <c r="AO613" t="s">
        <v>26</v>
      </c>
      <c r="AP613" t="s">
        <v>28</v>
      </c>
      <c r="AS613" t="s">
        <v>28</v>
      </c>
      <c r="AT613" t="s">
        <v>123</v>
      </c>
      <c r="AU613">
        <v>2.57</v>
      </c>
      <c r="AV613">
        <v>3</v>
      </c>
      <c r="AW613">
        <v>3.32</v>
      </c>
      <c r="AX613">
        <v>3.05</v>
      </c>
      <c r="AY613">
        <v>3.64</v>
      </c>
      <c r="AZ613">
        <v>3.18</v>
      </c>
      <c r="BA613">
        <v>1.33</v>
      </c>
      <c r="BO613" t="s">
        <v>43</v>
      </c>
      <c r="BP613">
        <v>0</v>
      </c>
      <c r="BQ613">
        <v>0</v>
      </c>
      <c r="BR613">
        <v>0</v>
      </c>
      <c r="BS613">
        <v>0</v>
      </c>
      <c r="BT613" s="1"/>
      <c r="BV613" t="s">
        <v>123</v>
      </c>
      <c r="BW613" t="s">
        <v>123</v>
      </c>
    </row>
    <row r="614" spans="1:75">
      <c r="A614" t="s">
        <v>2932</v>
      </c>
      <c r="B614" t="s">
        <v>2933</v>
      </c>
      <c r="C614" t="s">
        <v>237</v>
      </c>
      <c r="D614" s="1">
        <v>31631</v>
      </c>
      <c r="E614" t="s">
        <v>2934</v>
      </c>
      <c r="G614" s="1"/>
      <c r="H614" s="1"/>
      <c r="K614">
        <v>0</v>
      </c>
      <c r="AB614" t="s">
        <v>22</v>
      </c>
      <c r="AC614" t="s">
        <v>23</v>
      </c>
      <c r="AD614" t="s">
        <v>24</v>
      </c>
      <c r="AE614" t="s">
        <v>24</v>
      </c>
      <c r="AF614" t="s">
        <v>25</v>
      </c>
      <c r="AH614" t="s">
        <v>2935</v>
      </c>
      <c r="AI614" t="s">
        <v>123</v>
      </c>
      <c r="AJ614" t="s">
        <v>2936</v>
      </c>
      <c r="AK614" t="s">
        <v>123</v>
      </c>
      <c r="AO614" t="s">
        <v>26</v>
      </c>
      <c r="AP614" t="s">
        <v>28</v>
      </c>
      <c r="AS614" t="s">
        <v>28</v>
      </c>
      <c r="AT614" t="s">
        <v>2937</v>
      </c>
      <c r="BO614" t="s">
        <v>43</v>
      </c>
      <c r="BP614">
        <v>0</v>
      </c>
      <c r="BQ614">
        <v>0</v>
      </c>
      <c r="BR614">
        <v>0</v>
      </c>
      <c r="BS614">
        <v>0</v>
      </c>
      <c r="BT614" s="1"/>
      <c r="BV614" t="s">
        <v>123</v>
      </c>
      <c r="BW614" t="s">
        <v>123</v>
      </c>
    </row>
    <row r="615" spans="1:75">
      <c r="A615" t="s">
        <v>2938</v>
      </c>
      <c r="B615" t="s">
        <v>2939</v>
      </c>
      <c r="C615" t="s">
        <v>237</v>
      </c>
      <c r="D615" s="1">
        <v>31494</v>
      </c>
      <c r="E615" t="s">
        <v>2940</v>
      </c>
      <c r="G615" s="1"/>
      <c r="H615" s="1"/>
      <c r="K615">
        <v>0</v>
      </c>
      <c r="AB615" t="s">
        <v>22</v>
      </c>
      <c r="AC615" t="s">
        <v>23</v>
      </c>
      <c r="AD615" t="s">
        <v>24</v>
      </c>
      <c r="AE615" t="s">
        <v>24</v>
      </c>
      <c r="AF615" t="s">
        <v>25</v>
      </c>
      <c r="AH615" t="s">
        <v>2941</v>
      </c>
      <c r="AI615" t="s">
        <v>2942</v>
      </c>
      <c r="AJ615" t="s">
        <v>1366</v>
      </c>
      <c r="AK615" t="s">
        <v>4</v>
      </c>
      <c r="AO615" t="s">
        <v>26</v>
      </c>
      <c r="AP615" t="s">
        <v>28</v>
      </c>
      <c r="AS615" t="s">
        <v>28</v>
      </c>
      <c r="AT615" t="s">
        <v>2943</v>
      </c>
      <c r="BO615" t="s">
        <v>43</v>
      </c>
      <c r="BP615">
        <v>0</v>
      </c>
      <c r="BQ615">
        <v>0</v>
      </c>
      <c r="BR615">
        <v>0</v>
      </c>
      <c r="BS615">
        <v>0</v>
      </c>
      <c r="BT615" s="1"/>
      <c r="BV615" t="s">
        <v>118</v>
      </c>
      <c r="BW615" t="s">
        <v>155</v>
      </c>
    </row>
    <row r="616" spans="1:75">
      <c r="A616" t="s">
        <v>2944</v>
      </c>
      <c r="B616" t="s">
        <v>2683</v>
      </c>
      <c r="C616" t="s">
        <v>2945</v>
      </c>
      <c r="D616" s="1">
        <v>31762</v>
      </c>
      <c r="E616" t="s">
        <v>2946</v>
      </c>
      <c r="G616" s="1"/>
      <c r="H616" s="1"/>
      <c r="K616">
        <v>0</v>
      </c>
      <c r="AB616" t="s">
        <v>22</v>
      </c>
      <c r="AC616" t="s">
        <v>23</v>
      </c>
      <c r="AD616" t="s">
        <v>80</v>
      </c>
      <c r="AE616" t="s">
        <v>80</v>
      </c>
      <c r="AF616" t="s">
        <v>48</v>
      </c>
      <c r="AH616" t="s">
        <v>2947</v>
      </c>
      <c r="AI616" t="s">
        <v>99</v>
      </c>
      <c r="AJ616" t="s">
        <v>2948</v>
      </c>
      <c r="AK616" t="s">
        <v>99</v>
      </c>
      <c r="AO616" t="s">
        <v>26</v>
      </c>
      <c r="AP616" t="s">
        <v>28</v>
      </c>
      <c r="AS616" t="s">
        <v>28</v>
      </c>
      <c r="AT616" t="s">
        <v>343</v>
      </c>
      <c r="AU616">
        <v>3.78</v>
      </c>
      <c r="AV616">
        <v>3.92</v>
      </c>
      <c r="AW616">
        <v>3.59</v>
      </c>
      <c r="AX616">
        <v>3.67</v>
      </c>
      <c r="AY616">
        <v>4</v>
      </c>
      <c r="AZ616">
        <v>4</v>
      </c>
      <c r="BA616">
        <v>4</v>
      </c>
      <c r="BO616" t="s">
        <v>43</v>
      </c>
      <c r="BP616">
        <v>0</v>
      </c>
      <c r="BQ616">
        <v>0</v>
      </c>
      <c r="BR616">
        <v>0</v>
      </c>
      <c r="BS616">
        <v>0</v>
      </c>
      <c r="BT616" s="1"/>
      <c r="BV616" t="s">
        <v>148</v>
      </c>
      <c r="BW616" t="s">
        <v>148</v>
      </c>
    </row>
    <row r="617" spans="1:75">
      <c r="A617" t="s">
        <v>2949</v>
      </c>
      <c r="B617" t="s">
        <v>2950</v>
      </c>
      <c r="C617" t="s">
        <v>237</v>
      </c>
      <c r="D617" s="1">
        <v>32089</v>
      </c>
      <c r="E617" t="s">
        <v>2951</v>
      </c>
      <c r="G617" s="1"/>
      <c r="H617" s="1"/>
      <c r="K617">
        <v>0</v>
      </c>
      <c r="AB617" t="s">
        <v>22</v>
      </c>
      <c r="AC617" t="s">
        <v>23</v>
      </c>
      <c r="AD617" t="s">
        <v>80</v>
      </c>
      <c r="AE617" t="s">
        <v>80</v>
      </c>
      <c r="AF617" t="s">
        <v>48</v>
      </c>
      <c r="AH617" t="s">
        <v>2952</v>
      </c>
      <c r="AI617" t="s">
        <v>217</v>
      </c>
      <c r="AJ617" t="s">
        <v>2953</v>
      </c>
      <c r="AK617" t="s">
        <v>145</v>
      </c>
      <c r="AO617" t="s">
        <v>26</v>
      </c>
      <c r="AP617" t="s">
        <v>28</v>
      </c>
      <c r="AS617" t="s">
        <v>28</v>
      </c>
      <c r="AT617" t="s">
        <v>1059</v>
      </c>
      <c r="AU617">
        <v>3.74</v>
      </c>
      <c r="BO617" t="s">
        <v>43</v>
      </c>
      <c r="BP617">
        <v>0</v>
      </c>
      <c r="BQ617">
        <v>0</v>
      </c>
      <c r="BR617">
        <v>0</v>
      </c>
      <c r="BS617">
        <v>0</v>
      </c>
      <c r="BT617" s="1"/>
      <c r="BV617" t="s">
        <v>344</v>
      </c>
      <c r="BW617" t="s">
        <v>118</v>
      </c>
    </row>
    <row r="618" spans="1:75">
      <c r="A618" t="s">
        <v>2954</v>
      </c>
      <c r="B618" t="s">
        <v>2955</v>
      </c>
      <c r="C618" t="s">
        <v>237</v>
      </c>
      <c r="D618" s="1">
        <v>32133</v>
      </c>
      <c r="E618" t="s">
        <v>2956</v>
      </c>
      <c r="G618" s="1"/>
      <c r="H618" s="1"/>
      <c r="K618">
        <v>0</v>
      </c>
      <c r="AB618" t="s">
        <v>22</v>
      </c>
      <c r="AC618" t="s">
        <v>23</v>
      </c>
      <c r="AD618" t="s">
        <v>80</v>
      </c>
      <c r="AE618" t="s">
        <v>80</v>
      </c>
      <c r="AF618" t="s">
        <v>25</v>
      </c>
      <c r="AH618" t="s">
        <v>2957</v>
      </c>
      <c r="AI618" t="s">
        <v>99</v>
      </c>
      <c r="AJ618" t="s">
        <v>2958</v>
      </c>
      <c r="AK618" t="s">
        <v>4</v>
      </c>
      <c r="AO618" t="s">
        <v>26</v>
      </c>
      <c r="AP618" t="s">
        <v>28</v>
      </c>
      <c r="AS618" t="s">
        <v>28</v>
      </c>
      <c r="AT618" t="s">
        <v>316</v>
      </c>
      <c r="AU618">
        <v>2.35</v>
      </c>
      <c r="AV618">
        <v>2.38</v>
      </c>
      <c r="AW618">
        <v>3.26</v>
      </c>
      <c r="AX618">
        <v>2</v>
      </c>
      <c r="AY618">
        <v>2.46</v>
      </c>
      <c r="AZ618">
        <v>2.4300000000000002</v>
      </c>
      <c r="BO618" t="s">
        <v>43</v>
      </c>
      <c r="BP618">
        <v>0</v>
      </c>
      <c r="BQ618">
        <v>0</v>
      </c>
      <c r="BR618">
        <v>0</v>
      </c>
      <c r="BS618">
        <v>0</v>
      </c>
      <c r="BT618" s="1"/>
      <c r="BV618" t="s">
        <v>1142</v>
      </c>
      <c r="BW618" t="s">
        <v>125</v>
      </c>
    </row>
    <row r="619" spans="1:75">
      <c r="A619" t="s">
        <v>2959</v>
      </c>
      <c r="B619" t="s">
        <v>2960</v>
      </c>
      <c r="C619" t="s">
        <v>237</v>
      </c>
      <c r="D619" s="1">
        <v>32047</v>
      </c>
      <c r="E619" t="s">
        <v>2961</v>
      </c>
      <c r="G619" s="1"/>
      <c r="H619" s="1"/>
      <c r="K619">
        <v>0</v>
      </c>
      <c r="AB619" t="s">
        <v>22</v>
      </c>
      <c r="AC619" t="s">
        <v>23</v>
      </c>
      <c r="AD619" t="s">
        <v>80</v>
      </c>
      <c r="AE619" t="s">
        <v>80</v>
      </c>
      <c r="AF619" t="s">
        <v>25</v>
      </c>
      <c r="AH619" t="s">
        <v>2962</v>
      </c>
      <c r="AI619" t="s">
        <v>2963</v>
      </c>
      <c r="AJ619" t="s">
        <v>2964</v>
      </c>
      <c r="AK619" t="s">
        <v>2965</v>
      </c>
      <c r="AO619" t="s">
        <v>26</v>
      </c>
      <c r="AP619" t="s">
        <v>28</v>
      </c>
      <c r="AS619" t="s">
        <v>28</v>
      </c>
      <c r="AT619" t="s">
        <v>2048</v>
      </c>
      <c r="AU619">
        <v>3.91</v>
      </c>
      <c r="AV619">
        <v>3.83</v>
      </c>
      <c r="AW619">
        <v>3.48</v>
      </c>
      <c r="AX619">
        <v>3.41</v>
      </c>
      <c r="AY619">
        <v>3.38</v>
      </c>
      <c r="AZ619">
        <v>3.43</v>
      </c>
      <c r="BO619" t="s">
        <v>43</v>
      </c>
      <c r="BP619">
        <v>0</v>
      </c>
      <c r="BQ619">
        <v>0</v>
      </c>
      <c r="BR619">
        <v>0</v>
      </c>
      <c r="BS619">
        <v>0</v>
      </c>
      <c r="BT619" s="1"/>
      <c r="BV619" t="s">
        <v>123</v>
      </c>
      <c r="BW619" t="s">
        <v>123</v>
      </c>
    </row>
    <row r="620" spans="1:75">
      <c r="A620" t="s">
        <v>2966</v>
      </c>
      <c r="B620" t="s">
        <v>2967</v>
      </c>
      <c r="C620" t="s">
        <v>2968</v>
      </c>
      <c r="D620" s="1">
        <v>31997</v>
      </c>
      <c r="E620" t="s">
        <v>2969</v>
      </c>
      <c r="G620" s="1"/>
      <c r="H620" s="1"/>
      <c r="K620">
        <v>0</v>
      </c>
      <c r="AB620" t="s">
        <v>22</v>
      </c>
      <c r="AC620" t="s">
        <v>23</v>
      </c>
      <c r="AD620" t="s">
        <v>80</v>
      </c>
      <c r="AE620" t="s">
        <v>80</v>
      </c>
      <c r="AF620" t="s">
        <v>25</v>
      </c>
      <c r="AH620" t="s">
        <v>1978</v>
      </c>
      <c r="AI620" t="s">
        <v>392</v>
      </c>
      <c r="AJ620" t="s">
        <v>2970</v>
      </c>
      <c r="AK620" t="s">
        <v>4</v>
      </c>
      <c r="AO620" t="s">
        <v>26</v>
      </c>
      <c r="AP620" t="s">
        <v>28</v>
      </c>
      <c r="AS620" t="s">
        <v>28</v>
      </c>
      <c r="AT620" t="s">
        <v>138</v>
      </c>
      <c r="AU620">
        <v>3.22</v>
      </c>
      <c r="AV620">
        <v>3.25</v>
      </c>
      <c r="AW620">
        <v>2.96</v>
      </c>
      <c r="AX620">
        <v>3.32</v>
      </c>
      <c r="AY620">
        <v>3.27</v>
      </c>
      <c r="AZ620">
        <v>3</v>
      </c>
      <c r="BA620">
        <v>2.75</v>
      </c>
      <c r="BO620" t="s">
        <v>43</v>
      </c>
      <c r="BP620">
        <v>0</v>
      </c>
      <c r="BQ620">
        <v>0</v>
      </c>
      <c r="BR620">
        <v>0</v>
      </c>
      <c r="BS620">
        <v>0</v>
      </c>
      <c r="BT620" s="1"/>
      <c r="BV620" t="s">
        <v>123</v>
      </c>
      <c r="BW620" t="s">
        <v>123</v>
      </c>
    </row>
    <row r="621" spans="1:75">
      <c r="A621" t="s">
        <v>2971</v>
      </c>
      <c r="B621" t="s">
        <v>2972</v>
      </c>
      <c r="C621" t="s">
        <v>237</v>
      </c>
      <c r="D621" s="1">
        <v>32169</v>
      </c>
      <c r="E621" t="s">
        <v>2973</v>
      </c>
      <c r="G621" s="1"/>
      <c r="H621" s="1"/>
      <c r="K621">
        <v>0</v>
      </c>
      <c r="AB621" t="s">
        <v>22</v>
      </c>
      <c r="AC621" t="s">
        <v>23</v>
      </c>
      <c r="AD621" t="s">
        <v>80</v>
      </c>
      <c r="AE621" t="s">
        <v>80</v>
      </c>
      <c r="AF621" t="s">
        <v>48</v>
      </c>
      <c r="AH621" t="s">
        <v>2974</v>
      </c>
      <c r="AI621" t="s">
        <v>145</v>
      </c>
      <c r="AJ621" t="s">
        <v>2975</v>
      </c>
      <c r="AK621" t="s">
        <v>4</v>
      </c>
      <c r="AO621" t="s">
        <v>26</v>
      </c>
      <c r="AP621" t="s">
        <v>28</v>
      </c>
      <c r="AS621" t="s">
        <v>28</v>
      </c>
      <c r="AT621" t="s">
        <v>1059</v>
      </c>
      <c r="AU621">
        <v>3.83</v>
      </c>
      <c r="AV621">
        <v>3.92</v>
      </c>
      <c r="AW621">
        <v>3.57</v>
      </c>
      <c r="AX621">
        <v>3.53</v>
      </c>
      <c r="AY621">
        <v>3.91</v>
      </c>
      <c r="AZ621">
        <v>4</v>
      </c>
      <c r="BA621">
        <v>2</v>
      </c>
      <c r="BO621" t="s">
        <v>43</v>
      </c>
      <c r="BP621">
        <v>0</v>
      </c>
      <c r="BQ621">
        <v>0</v>
      </c>
      <c r="BR621">
        <v>0</v>
      </c>
      <c r="BS621">
        <v>0</v>
      </c>
      <c r="BT621" s="1"/>
      <c r="BV621" t="s">
        <v>344</v>
      </c>
      <c r="BW621" t="s">
        <v>688</v>
      </c>
    </row>
    <row r="622" spans="1:75">
      <c r="A622" t="s">
        <v>2976</v>
      </c>
      <c r="B622" t="s">
        <v>2977</v>
      </c>
      <c r="C622" t="s">
        <v>237</v>
      </c>
      <c r="D622" s="1">
        <v>31703</v>
      </c>
      <c r="E622" t="s">
        <v>2978</v>
      </c>
      <c r="G622" s="1"/>
      <c r="H622" s="1"/>
      <c r="K622">
        <v>0</v>
      </c>
      <c r="AB622" t="s">
        <v>22</v>
      </c>
      <c r="AC622" t="s">
        <v>23</v>
      </c>
      <c r="AD622" t="s">
        <v>80</v>
      </c>
      <c r="AE622" t="s">
        <v>80</v>
      </c>
      <c r="AF622" t="s">
        <v>25</v>
      </c>
      <c r="AH622" t="s">
        <v>2731</v>
      </c>
      <c r="AI622" t="s">
        <v>145</v>
      </c>
      <c r="AJ622" t="s">
        <v>2979</v>
      </c>
      <c r="AK622" t="s">
        <v>4</v>
      </c>
      <c r="AO622" t="s">
        <v>26</v>
      </c>
      <c r="AP622" t="s">
        <v>28</v>
      </c>
      <c r="AS622" t="s">
        <v>28</v>
      </c>
      <c r="AT622" t="s">
        <v>2980</v>
      </c>
      <c r="AU622">
        <v>2.39</v>
      </c>
      <c r="BO622" t="s">
        <v>43</v>
      </c>
      <c r="BP622">
        <v>0</v>
      </c>
      <c r="BQ622">
        <v>0</v>
      </c>
      <c r="BR622">
        <v>0</v>
      </c>
      <c r="BS622">
        <v>0</v>
      </c>
      <c r="BT622" s="1"/>
      <c r="BV622" t="s">
        <v>148</v>
      </c>
      <c r="BW622" t="s">
        <v>148</v>
      </c>
    </row>
    <row r="623" spans="1:75">
      <c r="A623" t="s">
        <v>2981</v>
      </c>
      <c r="B623" t="s">
        <v>493</v>
      </c>
      <c r="C623" t="s">
        <v>1200</v>
      </c>
      <c r="D623" s="1"/>
      <c r="E623" t="s">
        <v>2982</v>
      </c>
      <c r="G623" s="1"/>
      <c r="H623" s="1"/>
      <c r="K623">
        <v>0</v>
      </c>
      <c r="AB623" t="s">
        <v>22</v>
      </c>
      <c r="AC623" t="s">
        <v>23</v>
      </c>
      <c r="AD623" t="s">
        <v>80</v>
      </c>
      <c r="AE623" t="s">
        <v>80</v>
      </c>
      <c r="AF623" t="s">
        <v>25</v>
      </c>
      <c r="AH623" t="s">
        <v>1691</v>
      </c>
      <c r="AI623" t="s">
        <v>99</v>
      </c>
      <c r="AJ623" t="s">
        <v>2983</v>
      </c>
      <c r="AK623" t="s">
        <v>4</v>
      </c>
      <c r="AO623" t="s">
        <v>26</v>
      </c>
      <c r="AP623" t="s">
        <v>28</v>
      </c>
      <c r="AS623" t="s">
        <v>28</v>
      </c>
      <c r="AT623" t="s">
        <v>316</v>
      </c>
      <c r="AU623">
        <v>2.83</v>
      </c>
      <c r="AV623">
        <v>3.04</v>
      </c>
      <c r="AW623">
        <v>2.2999999999999998</v>
      </c>
      <c r="AX623">
        <v>2.14</v>
      </c>
      <c r="AY623">
        <v>2.54</v>
      </c>
      <c r="AZ623">
        <v>2.48</v>
      </c>
      <c r="BO623" t="s">
        <v>43</v>
      </c>
      <c r="BP623">
        <v>0</v>
      </c>
      <c r="BQ623">
        <v>0</v>
      </c>
      <c r="BR623">
        <v>0</v>
      </c>
      <c r="BS623">
        <v>0</v>
      </c>
      <c r="BT623" s="1"/>
      <c r="BV623" t="s">
        <v>123</v>
      </c>
      <c r="BW623" t="s">
        <v>123</v>
      </c>
    </row>
    <row r="624" spans="1:75">
      <c r="A624" t="s">
        <v>2984</v>
      </c>
      <c r="B624" t="s">
        <v>2985</v>
      </c>
      <c r="C624" t="s">
        <v>700</v>
      </c>
      <c r="D624" s="1">
        <v>32377</v>
      </c>
      <c r="E624" t="s">
        <v>2986</v>
      </c>
      <c r="G624" s="1"/>
      <c r="H624" s="1"/>
      <c r="K624">
        <v>0</v>
      </c>
      <c r="AB624" t="s">
        <v>22</v>
      </c>
      <c r="AC624" t="s">
        <v>23</v>
      </c>
      <c r="AD624" t="s">
        <v>80</v>
      </c>
      <c r="AE624" t="s">
        <v>80</v>
      </c>
      <c r="AF624" t="s">
        <v>48</v>
      </c>
      <c r="AH624" t="s">
        <v>2987</v>
      </c>
      <c r="AI624" t="s">
        <v>145</v>
      </c>
      <c r="AJ624" t="s">
        <v>2988</v>
      </c>
      <c r="AK624" t="s">
        <v>4</v>
      </c>
      <c r="AO624" t="s">
        <v>26</v>
      </c>
      <c r="AP624" t="s">
        <v>28</v>
      </c>
      <c r="AS624" t="s">
        <v>28</v>
      </c>
      <c r="AT624" t="s">
        <v>337</v>
      </c>
      <c r="AU624">
        <v>3</v>
      </c>
      <c r="AV624">
        <v>3.17</v>
      </c>
      <c r="AW624">
        <v>2.78</v>
      </c>
      <c r="AX624">
        <v>2.2400000000000002</v>
      </c>
      <c r="AY624">
        <v>3.14</v>
      </c>
      <c r="AZ624">
        <v>3.43</v>
      </c>
      <c r="BO624" t="s">
        <v>43</v>
      </c>
      <c r="BP624">
        <v>0</v>
      </c>
      <c r="BQ624">
        <v>0</v>
      </c>
      <c r="BR624">
        <v>0</v>
      </c>
      <c r="BS624">
        <v>0</v>
      </c>
      <c r="BT624" s="1"/>
      <c r="BV624" t="s">
        <v>102</v>
      </c>
      <c r="BW624" t="s">
        <v>102</v>
      </c>
    </row>
    <row r="625" spans="1:75">
      <c r="A625" t="s">
        <v>2989</v>
      </c>
      <c r="B625" t="s">
        <v>196</v>
      </c>
      <c r="C625" t="s">
        <v>1793</v>
      </c>
      <c r="D625" s="1">
        <v>31996</v>
      </c>
      <c r="E625" t="s">
        <v>2990</v>
      </c>
      <c r="G625" s="1"/>
      <c r="H625" s="1"/>
      <c r="K625">
        <v>0</v>
      </c>
      <c r="AB625" t="s">
        <v>22</v>
      </c>
      <c r="AC625" t="s">
        <v>23</v>
      </c>
      <c r="AD625" t="s">
        <v>80</v>
      </c>
      <c r="AE625" t="s">
        <v>80</v>
      </c>
      <c r="AF625" t="s">
        <v>25</v>
      </c>
      <c r="AH625" t="s">
        <v>2991</v>
      </c>
      <c r="AI625" t="s">
        <v>123</v>
      </c>
      <c r="AJ625" t="s">
        <v>2992</v>
      </c>
      <c r="AK625" t="s">
        <v>123</v>
      </c>
      <c r="AO625" t="s">
        <v>26</v>
      </c>
      <c r="AP625" t="s">
        <v>28</v>
      </c>
      <c r="AS625" t="s">
        <v>28</v>
      </c>
      <c r="AT625" t="s">
        <v>2937</v>
      </c>
      <c r="AU625">
        <v>2.57</v>
      </c>
      <c r="AV625">
        <v>2.13</v>
      </c>
      <c r="AW625">
        <v>1.91</v>
      </c>
      <c r="AX625">
        <v>2.5299999999999998</v>
      </c>
      <c r="AY625">
        <v>2.82</v>
      </c>
      <c r="AZ625">
        <v>2.65</v>
      </c>
      <c r="BO625" t="s">
        <v>43</v>
      </c>
      <c r="BP625">
        <v>0</v>
      </c>
      <c r="BQ625">
        <v>0</v>
      </c>
      <c r="BR625">
        <v>0</v>
      </c>
      <c r="BS625">
        <v>0</v>
      </c>
      <c r="BT625" s="1"/>
      <c r="BV625" t="s">
        <v>118</v>
      </c>
      <c r="BW625" t="s">
        <v>102</v>
      </c>
    </row>
    <row r="626" spans="1:75">
      <c r="A626" t="s">
        <v>2993</v>
      </c>
      <c r="B626" t="s">
        <v>2994</v>
      </c>
      <c r="C626" t="s">
        <v>123</v>
      </c>
      <c r="D626" s="1"/>
      <c r="E626" t="s">
        <v>123</v>
      </c>
      <c r="G626" s="1"/>
      <c r="H626" s="1"/>
      <c r="K626">
        <v>0</v>
      </c>
      <c r="AB626" t="s">
        <v>22</v>
      </c>
      <c r="AC626" t="s">
        <v>23</v>
      </c>
      <c r="AD626" t="s">
        <v>80</v>
      </c>
      <c r="AE626" t="s">
        <v>80</v>
      </c>
      <c r="AF626" t="s">
        <v>25</v>
      </c>
      <c r="AH626" t="s">
        <v>123</v>
      </c>
      <c r="AI626" t="s">
        <v>123</v>
      </c>
      <c r="AJ626" t="s">
        <v>123</v>
      </c>
      <c r="AK626" t="s">
        <v>123</v>
      </c>
      <c r="AO626" t="s">
        <v>26</v>
      </c>
      <c r="AP626" t="s">
        <v>28</v>
      </c>
      <c r="AS626" t="s">
        <v>28</v>
      </c>
      <c r="AT626" t="s">
        <v>123</v>
      </c>
      <c r="AU626">
        <v>3.43</v>
      </c>
      <c r="AV626">
        <v>3.54</v>
      </c>
      <c r="AW626">
        <v>3.13</v>
      </c>
      <c r="AX626">
        <v>3.21</v>
      </c>
      <c r="AY626">
        <v>3.27</v>
      </c>
      <c r="AZ626">
        <v>3.52</v>
      </c>
      <c r="BO626" t="s">
        <v>43</v>
      </c>
      <c r="BP626">
        <v>0</v>
      </c>
      <c r="BQ626">
        <v>0</v>
      </c>
      <c r="BR626">
        <v>0</v>
      </c>
      <c r="BS626">
        <v>0</v>
      </c>
      <c r="BT626" s="1"/>
      <c r="BV626" t="s">
        <v>123</v>
      </c>
      <c r="BW626" t="s">
        <v>123</v>
      </c>
    </row>
    <row r="627" spans="1:75">
      <c r="A627" t="s">
        <v>2995</v>
      </c>
      <c r="B627" t="s">
        <v>2996</v>
      </c>
      <c r="C627" t="s">
        <v>237</v>
      </c>
      <c r="D627" s="1">
        <v>30159</v>
      </c>
      <c r="E627" t="s">
        <v>2997</v>
      </c>
      <c r="G627" s="1"/>
      <c r="H627" s="1"/>
      <c r="K627">
        <v>0</v>
      </c>
      <c r="AB627" t="s">
        <v>22</v>
      </c>
      <c r="AC627" t="s">
        <v>23</v>
      </c>
      <c r="AD627" t="s">
        <v>80</v>
      </c>
      <c r="AE627" t="s">
        <v>80</v>
      </c>
      <c r="AF627" t="s">
        <v>25</v>
      </c>
      <c r="AH627" t="s">
        <v>1071</v>
      </c>
      <c r="AI627" t="s">
        <v>145</v>
      </c>
      <c r="AJ627" t="s">
        <v>2998</v>
      </c>
      <c r="AK627" t="s">
        <v>155</v>
      </c>
      <c r="AO627" t="s">
        <v>26</v>
      </c>
      <c r="AP627" t="s">
        <v>28</v>
      </c>
      <c r="AS627" t="s">
        <v>28</v>
      </c>
      <c r="AT627" t="s">
        <v>2999</v>
      </c>
      <c r="AU627">
        <v>3.26</v>
      </c>
      <c r="AV627">
        <v>3.5</v>
      </c>
      <c r="AW627">
        <v>1.87</v>
      </c>
      <c r="AX627">
        <v>1.86</v>
      </c>
      <c r="BO627" t="s">
        <v>43</v>
      </c>
      <c r="BP627">
        <v>0</v>
      </c>
      <c r="BQ627">
        <v>0</v>
      </c>
      <c r="BR627">
        <v>0</v>
      </c>
      <c r="BS627">
        <v>0</v>
      </c>
      <c r="BT627" s="1"/>
      <c r="BV627" t="s">
        <v>157</v>
      </c>
      <c r="BW627" t="s">
        <v>155</v>
      </c>
    </row>
    <row r="628" spans="1:75">
      <c r="A628" t="s">
        <v>3000</v>
      </c>
      <c r="B628" t="s">
        <v>1418</v>
      </c>
      <c r="C628" t="s">
        <v>3001</v>
      </c>
      <c r="D628" s="1">
        <v>31800</v>
      </c>
      <c r="E628" t="s">
        <v>3002</v>
      </c>
      <c r="G628" s="1"/>
      <c r="H628" s="1"/>
      <c r="K628">
        <v>0</v>
      </c>
      <c r="AB628" t="s">
        <v>22</v>
      </c>
      <c r="AC628" t="s">
        <v>23</v>
      </c>
      <c r="AD628" t="s">
        <v>80</v>
      </c>
      <c r="AE628" t="s">
        <v>80</v>
      </c>
      <c r="AF628" t="s">
        <v>48</v>
      </c>
      <c r="AH628" t="s">
        <v>3003</v>
      </c>
      <c r="AI628" t="s">
        <v>99</v>
      </c>
      <c r="AJ628" t="s">
        <v>155</v>
      </c>
      <c r="AK628" t="s">
        <v>4</v>
      </c>
      <c r="AO628" t="s">
        <v>26</v>
      </c>
      <c r="AP628" t="s">
        <v>28</v>
      </c>
      <c r="AS628" t="s">
        <v>28</v>
      </c>
      <c r="AT628" t="s">
        <v>337</v>
      </c>
      <c r="AU628">
        <v>2.87</v>
      </c>
      <c r="AV628">
        <v>3.13</v>
      </c>
      <c r="AW628">
        <v>2.35</v>
      </c>
      <c r="AX628">
        <v>2.14</v>
      </c>
      <c r="AY628">
        <v>3</v>
      </c>
      <c r="AZ628">
        <v>3.65</v>
      </c>
      <c r="BO628" t="s">
        <v>43</v>
      </c>
      <c r="BP628">
        <v>0</v>
      </c>
      <c r="BQ628">
        <v>0</v>
      </c>
      <c r="BR628">
        <v>0</v>
      </c>
      <c r="BS628">
        <v>0</v>
      </c>
      <c r="BT628" s="1"/>
      <c r="BV628" t="s">
        <v>118</v>
      </c>
      <c r="BW628" t="s">
        <v>148</v>
      </c>
    </row>
    <row r="629" spans="1:75">
      <c r="A629" t="s">
        <v>3004</v>
      </c>
      <c r="B629" t="s">
        <v>3005</v>
      </c>
      <c r="C629" t="s">
        <v>3006</v>
      </c>
      <c r="D629" s="1">
        <v>31717</v>
      </c>
      <c r="E629" t="s">
        <v>3007</v>
      </c>
      <c r="G629" s="1"/>
      <c r="H629" s="1"/>
      <c r="K629">
        <v>0</v>
      </c>
      <c r="AB629" t="s">
        <v>22</v>
      </c>
      <c r="AC629" t="s">
        <v>23</v>
      </c>
      <c r="AD629" t="s">
        <v>80</v>
      </c>
      <c r="AE629" t="s">
        <v>80</v>
      </c>
      <c r="AF629" t="s">
        <v>25</v>
      </c>
      <c r="AH629" t="s">
        <v>3008</v>
      </c>
      <c r="AI629" t="s">
        <v>217</v>
      </c>
      <c r="AJ629" t="s">
        <v>3009</v>
      </c>
      <c r="AK629" t="s">
        <v>4</v>
      </c>
      <c r="AO629" t="s">
        <v>26</v>
      </c>
      <c r="AP629" t="s">
        <v>28</v>
      </c>
      <c r="AS629" t="s">
        <v>28</v>
      </c>
      <c r="AT629" t="s">
        <v>3010</v>
      </c>
      <c r="AU629">
        <v>2.74</v>
      </c>
      <c r="AV629">
        <v>2.38</v>
      </c>
      <c r="AW629">
        <v>2.13</v>
      </c>
      <c r="AX629">
        <v>3</v>
      </c>
      <c r="AY629">
        <v>2.21</v>
      </c>
      <c r="AZ629">
        <v>2.09</v>
      </c>
      <c r="BO629" t="s">
        <v>43</v>
      </c>
      <c r="BP629">
        <v>0</v>
      </c>
      <c r="BQ629">
        <v>0</v>
      </c>
      <c r="BR629">
        <v>0</v>
      </c>
      <c r="BS629">
        <v>0</v>
      </c>
      <c r="BT629" s="1"/>
      <c r="BV629" t="s">
        <v>234</v>
      </c>
      <c r="BW629" t="s">
        <v>125</v>
      </c>
    </row>
    <row r="630" spans="1:75">
      <c r="A630" t="s">
        <v>3011</v>
      </c>
      <c r="B630" t="s">
        <v>1660</v>
      </c>
      <c r="C630" t="s">
        <v>237</v>
      </c>
      <c r="D630" s="1">
        <v>31564</v>
      </c>
      <c r="E630" t="s">
        <v>3012</v>
      </c>
      <c r="G630" s="1"/>
      <c r="H630" s="1"/>
      <c r="K630">
        <v>0</v>
      </c>
      <c r="AB630" t="s">
        <v>22</v>
      </c>
      <c r="AC630" t="s">
        <v>23</v>
      </c>
      <c r="AD630" t="s">
        <v>80</v>
      </c>
      <c r="AE630" t="s">
        <v>80</v>
      </c>
      <c r="AF630" t="s">
        <v>48</v>
      </c>
      <c r="AH630" t="s">
        <v>3013</v>
      </c>
      <c r="AI630" t="s">
        <v>648</v>
      </c>
      <c r="AJ630" t="s">
        <v>3014</v>
      </c>
      <c r="AK630" t="s">
        <v>4</v>
      </c>
      <c r="AO630" t="s">
        <v>26</v>
      </c>
      <c r="AP630" t="s">
        <v>28</v>
      </c>
      <c r="AS630" t="s">
        <v>28</v>
      </c>
      <c r="AT630" t="s">
        <v>305</v>
      </c>
      <c r="AU630">
        <v>3.52</v>
      </c>
      <c r="AV630">
        <v>3.33</v>
      </c>
      <c r="AW630">
        <v>3.26</v>
      </c>
      <c r="AX630">
        <v>2.2400000000000002</v>
      </c>
      <c r="AY630">
        <v>3.46</v>
      </c>
      <c r="AZ630">
        <v>3.43</v>
      </c>
      <c r="BO630" t="s">
        <v>43</v>
      </c>
      <c r="BP630">
        <v>0</v>
      </c>
      <c r="BQ630">
        <v>0</v>
      </c>
      <c r="BR630">
        <v>0</v>
      </c>
      <c r="BS630">
        <v>0</v>
      </c>
      <c r="BT630" s="1"/>
      <c r="BV630" t="s">
        <v>157</v>
      </c>
      <c r="BW630" t="s">
        <v>155</v>
      </c>
    </row>
    <row r="631" spans="1:75">
      <c r="A631" t="s">
        <v>3015</v>
      </c>
      <c r="B631" t="s">
        <v>961</v>
      </c>
      <c r="C631" t="s">
        <v>3001</v>
      </c>
      <c r="D631" s="1">
        <v>31662</v>
      </c>
      <c r="E631" t="s">
        <v>3002</v>
      </c>
      <c r="G631" s="1"/>
      <c r="H631" s="1"/>
      <c r="K631">
        <v>0</v>
      </c>
      <c r="AB631" t="s">
        <v>22</v>
      </c>
      <c r="AC631" t="s">
        <v>23</v>
      </c>
      <c r="AD631" t="s">
        <v>80</v>
      </c>
      <c r="AE631" t="s">
        <v>80</v>
      </c>
      <c r="AF631" t="s">
        <v>48</v>
      </c>
      <c r="AH631" t="s">
        <v>3016</v>
      </c>
      <c r="AI631" t="s">
        <v>123</v>
      </c>
      <c r="AJ631" t="s">
        <v>155</v>
      </c>
      <c r="AK631" t="s">
        <v>123</v>
      </c>
      <c r="AO631" t="s">
        <v>26</v>
      </c>
      <c r="AP631" t="s">
        <v>28</v>
      </c>
      <c r="AS631" t="s">
        <v>28</v>
      </c>
      <c r="AT631" t="s">
        <v>3017</v>
      </c>
      <c r="AU631">
        <v>3.09</v>
      </c>
      <c r="AV631">
        <v>3.33</v>
      </c>
      <c r="AW631">
        <v>2.78</v>
      </c>
      <c r="AX631">
        <v>2.2400000000000002</v>
      </c>
      <c r="AY631">
        <v>3.27</v>
      </c>
      <c r="AZ631">
        <v>3.61</v>
      </c>
      <c r="BO631" t="s">
        <v>43</v>
      </c>
      <c r="BP631">
        <v>0</v>
      </c>
      <c r="BQ631">
        <v>0</v>
      </c>
      <c r="BR631">
        <v>0</v>
      </c>
      <c r="BS631">
        <v>0</v>
      </c>
      <c r="BT631" s="1"/>
      <c r="BV631" t="s">
        <v>123</v>
      </c>
      <c r="BW631" t="s">
        <v>123</v>
      </c>
    </row>
    <row r="632" spans="1:75">
      <c r="A632" t="s">
        <v>3018</v>
      </c>
      <c r="B632" t="s">
        <v>3019</v>
      </c>
      <c r="C632" t="s">
        <v>229</v>
      </c>
      <c r="D632" s="1">
        <v>32343</v>
      </c>
      <c r="E632" t="s">
        <v>3020</v>
      </c>
      <c r="G632" s="1"/>
      <c r="H632" s="1"/>
      <c r="K632">
        <v>0</v>
      </c>
      <c r="AB632" t="s">
        <v>22</v>
      </c>
      <c r="AC632" t="s">
        <v>23</v>
      </c>
      <c r="AD632" t="s">
        <v>80</v>
      </c>
      <c r="AE632" t="s">
        <v>80</v>
      </c>
      <c r="AF632" t="s">
        <v>48</v>
      </c>
      <c r="AH632" t="s">
        <v>3021</v>
      </c>
      <c r="AI632" t="s">
        <v>99</v>
      </c>
      <c r="AJ632" t="s">
        <v>3022</v>
      </c>
      <c r="AK632" t="s">
        <v>4</v>
      </c>
      <c r="AO632" t="s">
        <v>26</v>
      </c>
      <c r="AP632" t="s">
        <v>28</v>
      </c>
      <c r="AS632" t="s">
        <v>28</v>
      </c>
      <c r="AT632" t="s">
        <v>1059</v>
      </c>
      <c r="AU632">
        <v>3.39</v>
      </c>
      <c r="AV632">
        <v>3.67</v>
      </c>
      <c r="AW632">
        <v>3.7</v>
      </c>
      <c r="AX632">
        <v>2.48</v>
      </c>
      <c r="AY632">
        <v>3.82</v>
      </c>
      <c r="AZ632">
        <v>3.87</v>
      </c>
      <c r="BO632" t="s">
        <v>43</v>
      </c>
      <c r="BP632">
        <v>0</v>
      </c>
      <c r="BQ632">
        <v>0</v>
      </c>
      <c r="BR632">
        <v>0</v>
      </c>
      <c r="BS632">
        <v>0</v>
      </c>
      <c r="BT632" s="1"/>
      <c r="BV632" t="s">
        <v>102</v>
      </c>
      <c r="BW632" t="s">
        <v>118</v>
      </c>
    </row>
    <row r="633" spans="1:75">
      <c r="A633" t="s">
        <v>3023</v>
      </c>
      <c r="B633" t="s">
        <v>3024</v>
      </c>
      <c r="C633" t="s">
        <v>3025</v>
      </c>
      <c r="D633" s="1">
        <v>31411</v>
      </c>
      <c r="E633" t="s">
        <v>3026</v>
      </c>
      <c r="G633" s="1"/>
      <c r="H633" s="1"/>
      <c r="K633">
        <v>0</v>
      </c>
      <c r="AB633" t="s">
        <v>22</v>
      </c>
      <c r="AC633" t="s">
        <v>23</v>
      </c>
      <c r="AD633" t="s">
        <v>80</v>
      </c>
      <c r="AE633" t="s">
        <v>80</v>
      </c>
      <c r="AF633" t="s">
        <v>48</v>
      </c>
      <c r="AH633" t="s">
        <v>3027</v>
      </c>
      <c r="AI633" t="s">
        <v>99</v>
      </c>
      <c r="AJ633" t="s">
        <v>3028</v>
      </c>
      <c r="AK633" t="s">
        <v>4</v>
      </c>
      <c r="AO633" t="s">
        <v>26</v>
      </c>
      <c r="AP633" t="s">
        <v>28</v>
      </c>
      <c r="AS633" t="s">
        <v>28</v>
      </c>
      <c r="AT633" t="s">
        <v>3029</v>
      </c>
      <c r="AU633">
        <v>2.96</v>
      </c>
      <c r="AV633">
        <v>3</v>
      </c>
      <c r="AW633">
        <v>3</v>
      </c>
      <c r="AX633">
        <v>2.2400000000000002</v>
      </c>
      <c r="AY633">
        <v>3.29</v>
      </c>
      <c r="AZ633">
        <v>3.61</v>
      </c>
      <c r="BO633" t="s">
        <v>43</v>
      </c>
      <c r="BP633">
        <v>0</v>
      </c>
      <c r="BQ633">
        <v>0</v>
      </c>
      <c r="BR633">
        <v>0</v>
      </c>
      <c r="BS633">
        <v>0</v>
      </c>
      <c r="BT633" s="1"/>
      <c r="BV633" t="s">
        <v>102</v>
      </c>
      <c r="BW633" t="s">
        <v>148</v>
      </c>
    </row>
    <row r="634" spans="1:75">
      <c r="A634" t="s">
        <v>3030</v>
      </c>
      <c r="B634" t="s">
        <v>3031</v>
      </c>
      <c r="C634" t="s">
        <v>237</v>
      </c>
      <c r="D634" s="1">
        <v>31641</v>
      </c>
      <c r="E634" t="s">
        <v>3032</v>
      </c>
      <c r="G634" s="1"/>
      <c r="H634" s="1"/>
      <c r="K634">
        <v>0</v>
      </c>
      <c r="AB634" t="s">
        <v>22</v>
      </c>
      <c r="AC634" t="s">
        <v>23</v>
      </c>
      <c r="AD634" t="s">
        <v>80</v>
      </c>
      <c r="AE634" t="s">
        <v>80</v>
      </c>
      <c r="AF634" t="s">
        <v>48</v>
      </c>
      <c r="AH634" t="s">
        <v>1064</v>
      </c>
      <c r="AI634" t="s">
        <v>123</v>
      </c>
      <c r="AJ634" t="s">
        <v>3033</v>
      </c>
      <c r="AK634" t="s">
        <v>123</v>
      </c>
      <c r="AO634" t="s">
        <v>26</v>
      </c>
      <c r="AP634" t="s">
        <v>28</v>
      </c>
      <c r="AS634" t="s">
        <v>28</v>
      </c>
      <c r="AT634" t="s">
        <v>3034</v>
      </c>
      <c r="AU634">
        <v>2.91</v>
      </c>
      <c r="AV634">
        <v>3.25</v>
      </c>
      <c r="AW634">
        <v>3.22</v>
      </c>
      <c r="AX634">
        <v>2.14</v>
      </c>
      <c r="AY634">
        <v>3.5</v>
      </c>
      <c r="AZ634">
        <v>3.52</v>
      </c>
      <c r="BA634">
        <v>2.33</v>
      </c>
      <c r="BO634" t="s">
        <v>43</v>
      </c>
      <c r="BP634">
        <v>0</v>
      </c>
      <c r="BQ634">
        <v>0</v>
      </c>
      <c r="BR634">
        <v>0</v>
      </c>
      <c r="BS634">
        <v>0</v>
      </c>
      <c r="BT634" s="1"/>
      <c r="BV634" t="s">
        <v>123</v>
      </c>
      <c r="BW634" t="s">
        <v>123</v>
      </c>
    </row>
    <row r="635" spans="1:75">
      <c r="A635" t="s">
        <v>3035</v>
      </c>
      <c r="B635" t="s">
        <v>3036</v>
      </c>
      <c r="C635" t="s">
        <v>237</v>
      </c>
      <c r="D635" s="1">
        <v>32432</v>
      </c>
      <c r="E635" t="s">
        <v>3037</v>
      </c>
      <c r="G635" s="1"/>
      <c r="H635" s="1"/>
      <c r="K635">
        <v>0</v>
      </c>
      <c r="AB635" t="s">
        <v>22</v>
      </c>
      <c r="AC635" t="s">
        <v>23</v>
      </c>
      <c r="AD635" t="s">
        <v>80</v>
      </c>
      <c r="AE635" t="s">
        <v>80</v>
      </c>
      <c r="AF635" t="s">
        <v>48</v>
      </c>
      <c r="AH635" t="s">
        <v>3038</v>
      </c>
      <c r="AI635" t="s">
        <v>145</v>
      </c>
      <c r="AJ635" t="s">
        <v>3039</v>
      </c>
      <c r="AK635" t="s">
        <v>4</v>
      </c>
      <c r="AO635" t="s">
        <v>26</v>
      </c>
      <c r="AP635" t="s">
        <v>28</v>
      </c>
      <c r="AS635" t="s">
        <v>28</v>
      </c>
      <c r="AT635" t="s">
        <v>1059</v>
      </c>
      <c r="AU635">
        <v>3.17</v>
      </c>
      <c r="AV635">
        <v>3</v>
      </c>
      <c r="AW635">
        <v>2.52</v>
      </c>
      <c r="AX635">
        <v>2.1</v>
      </c>
      <c r="AY635">
        <v>2.95</v>
      </c>
      <c r="AZ635">
        <v>3.57</v>
      </c>
      <c r="BO635" t="s">
        <v>43</v>
      </c>
      <c r="BP635">
        <v>0</v>
      </c>
      <c r="BQ635">
        <v>0</v>
      </c>
      <c r="BR635">
        <v>0</v>
      </c>
      <c r="BS635">
        <v>0</v>
      </c>
      <c r="BT635" s="1"/>
      <c r="BV635" t="s">
        <v>148</v>
      </c>
      <c r="BW635" t="s">
        <v>148</v>
      </c>
    </row>
    <row r="636" spans="1:75">
      <c r="A636" t="s">
        <v>3040</v>
      </c>
      <c r="B636" t="s">
        <v>3041</v>
      </c>
      <c r="C636" t="s">
        <v>123</v>
      </c>
      <c r="D636" s="1"/>
      <c r="E636" t="s">
        <v>123</v>
      </c>
      <c r="G636" s="1"/>
      <c r="H636" s="1"/>
      <c r="K636">
        <v>0</v>
      </c>
      <c r="AB636" t="s">
        <v>22</v>
      </c>
      <c r="AC636" t="s">
        <v>23</v>
      </c>
      <c r="AD636" t="s">
        <v>80</v>
      </c>
      <c r="AE636" t="s">
        <v>80</v>
      </c>
      <c r="AF636" t="s">
        <v>48</v>
      </c>
      <c r="AH636" t="s">
        <v>123</v>
      </c>
      <c r="AI636" t="s">
        <v>123</v>
      </c>
      <c r="AJ636" t="s">
        <v>123</v>
      </c>
      <c r="AK636" t="s">
        <v>123</v>
      </c>
      <c r="AO636" t="s">
        <v>26</v>
      </c>
      <c r="AP636" t="s">
        <v>28</v>
      </c>
      <c r="AS636" t="s">
        <v>28</v>
      </c>
      <c r="AT636" t="s">
        <v>123</v>
      </c>
      <c r="AU636">
        <v>2.9</v>
      </c>
      <c r="BO636" t="s">
        <v>43</v>
      </c>
      <c r="BP636">
        <v>0</v>
      </c>
      <c r="BQ636">
        <v>0</v>
      </c>
      <c r="BR636">
        <v>0</v>
      </c>
      <c r="BS636">
        <v>0</v>
      </c>
      <c r="BT636" s="1"/>
      <c r="BV636" t="s">
        <v>123</v>
      </c>
      <c r="BW636" t="s">
        <v>123</v>
      </c>
    </row>
    <row r="637" spans="1:75">
      <c r="A637" t="s">
        <v>3042</v>
      </c>
      <c r="B637" t="s">
        <v>3043</v>
      </c>
      <c r="C637" t="s">
        <v>237</v>
      </c>
      <c r="D637" s="1">
        <v>31322</v>
      </c>
      <c r="E637" t="s">
        <v>1748</v>
      </c>
      <c r="G637" s="1"/>
      <c r="H637" s="1"/>
      <c r="K637">
        <v>0</v>
      </c>
      <c r="AB637" t="s">
        <v>22</v>
      </c>
      <c r="AC637" t="s">
        <v>23</v>
      </c>
      <c r="AD637" t="s">
        <v>80</v>
      </c>
      <c r="AE637" t="s">
        <v>80</v>
      </c>
      <c r="AF637" t="s">
        <v>25</v>
      </c>
      <c r="AH637" t="s">
        <v>3044</v>
      </c>
      <c r="AI637" t="s">
        <v>99</v>
      </c>
      <c r="AJ637" t="s">
        <v>155</v>
      </c>
      <c r="AK637" t="s">
        <v>4</v>
      </c>
      <c r="AO637" t="s">
        <v>26</v>
      </c>
      <c r="AP637" t="s">
        <v>28</v>
      </c>
      <c r="AS637" t="s">
        <v>28</v>
      </c>
      <c r="AT637" t="s">
        <v>147</v>
      </c>
      <c r="AU637">
        <v>2.96</v>
      </c>
      <c r="AV637">
        <v>3.58</v>
      </c>
      <c r="AW637">
        <v>2.7</v>
      </c>
      <c r="AX637">
        <v>1.9</v>
      </c>
      <c r="AY637">
        <v>2.5499999999999998</v>
      </c>
      <c r="BO637" t="s">
        <v>43</v>
      </c>
      <c r="BP637">
        <v>0</v>
      </c>
      <c r="BQ637">
        <v>0</v>
      </c>
      <c r="BR637">
        <v>0</v>
      </c>
      <c r="BS637">
        <v>0</v>
      </c>
      <c r="BT637" s="1"/>
      <c r="BV637" t="s">
        <v>102</v>
      </c>
      <c r="BW637" t="s">
        <v>102</v>
      </c>
    </row>
    <row r="638" spans="1:75">
      <c r="A638" t="s">
        <v>3045</v>
      </c>
      <c r="B638" t="s">
        <v>3046</v>
      </c>
      <c r="C638" t="s">
        <v>286</v>
      </c>
      <c r="D638" s="1">
        <v>32101</v>
      </c>
      <c r="E638" t="s">
        <v>1748</v>
      </c>
      <c r="G638" s="1"/>
      <c r="H638" s="1"/>
      <c r="K638">
        <v>0</v>
      </c>
      <c r="AB638" t="s">
        <v>22</v>
      </c>
      <c r="AC638" t="s">
        <v>23</v>
      </c>
      <c r="AD638" t="s">
        <v>80</v>
      </c>
      <c r="AE638" t="s">
        <v>80</v>
      </c>
      <c r="AF638" t="s">
        <v>48</v>
      </c>
      <c r="AH638" t="s">
        <v>3047</v>
      </c>
      <c r="AI638" t="s">
        <v>217</v>
      </c>
      <c r="AJ638" t="s">
        <v>3048</v>
      </c>
      <c r="AK638" t="s">
        <v>4</v>
      </c>
      <c r="AO638" t="s">
        <v>26</v>
      </c>
      <c r="AP638" t="s">
        <v>28</v>
      </c>
      <c r="AS638" t="s">
        <v>28</v>
      </c>
      <c r="AT638" t="s">
        <v>2929</v>
      </c>
      <c r="AU638">
        <v>2.65</v>
      </c>
      <c r="AV638">
        <v>2.54</v>
      </c>
      <c r="AW638">
        <v>2.52</v>
      </c>
      <c r="AX638">
        <v>2.1</v>
      </c>
      <c r="AY638">
        <v>3.32</v>
      </c>
      <c r="AZ638">
        <v>3.57</v>
      </c>
      <c r="BO638" t="s">
        <v>43</v>
      </c>
      <c r="BP638">
        <v>0</v>
      </c>
      <c r="BQ638">
        <v>0</v>
      </c>
      <c r="BR638">
        <v>0</v>
      </c>
      <c r="BS638">
        <v>0</v>
      </c>
      <c r="BT638" s="1"/>
      <c r="BV638" t="s">
        <v>3049</v>
      </c>
      <c r="BW638" t="s">
        <v>125</v>
      </c>
    </row>
    <row r="639" spans="1:75">
      <c r="A639" t="s">
        <v>3050</v>
      </c>
      <c r="B639" t="s">
        <v>3051</v>
      </c>
      <c r="C639" t="s">
        <v>123</v>
      </c>
      <c r="D639" s="1"/>
      <c r="E639" t="s">
        <v>123</v>
      </c>
      <c r="G639" s="1"/>
      <c r="H639" s="1"/>
      <c r="K639">
        <v>0</v>
      </c>
      <c r="AB639" t="s">
        <v>22</v>
      </c>
      <c r="AC639" t="s">
        <v>23</v>
      </c>
      <c r="AD639" t="s">
        <v>80</v>
      </c>
      <c r="AE639" t="s">
        <v>80</v>
      </c>
      <c r="AF639" t="s">
        <v>48</v>
      </c>
      <c r="AH639" t="s">
        <v>123</v>
      </c>
      <c r="AI639" t="s">
        <v>123</v>
      </c>
      <c r="AJ639" t="s">
        <v>123</v>
      </c>
      <c r="AK639" t="s">
        <v>123</v>
      </c>
      <c r="AO639" t="s">
        <v>26</v>
      </c>
      <c r="AP639" t="s">
        <v>28</v>
      </c>
      <c r="AS639" t="s">
        <v>28</v>
      </c>
      <c r="AT639" t="s">
        <v>123</v>
      </c>
      <c r="AU639">
        <v>3.17</v>
      </c>
      <c r="AV639">
        <v>3.25</v>
      </c>
      <c r="AW639">
        <v>2.35</v>
      </c>
      <c r="AX639">
        <v>3.21</v>
      </c>
      <c r="AY639">
        <v>3.17</v>
      </c>
      <c r="AZ639">
        <v>3.48</v>
      </c>
      <c r="BO639" t="s">
        <v>43</v>
      </c>
      <c r="BP639">
        <v>0</v>
      </c>
      <c r="BQ639">
        <v>0</v>
      </c>
      <c r="BR639">
        <v>0</v>
      </c>
      <c r="BS639">
        <v>0</v>
      </c>
      <c r="BT639" s="1"/>
      <c r="BV639" t="s">
        <v>123</v>
      </c>
      <c r="BW639" t="s">
        <v>123</v>
      </c>
    </row>
    <row r="640" spans="1:75">
      <c r="A640" t="s">
        <v>3052</v>
      </c>
      <c r="B640" t="s">
        <v>3053</v>
      </c>
      <c r="C640" t="s">
        <v>3054</v>
      </c>
      <c r="D640" s="1">
        <v>30819</v>
      </c>
      <c r="E640" t="s">
        <v>3055</v>
      </c>
      <c r="G640" s="1"/>
      <c r="H640" s="1"/>
      <c r="K640">
        <v>0</v>
      </c>
      <c r="AB640" t="s">
        <v>22</v>
      </c>
      <c r="AC640" t="s">
        <v>23</v>
      </c>
      <c r="AD640" t="s">
        <v>80</v>
      </c>
      <c r="AE640" t="s">
        <v>80</v>
      </c>
      <c r="AF640" t="s">
        <v>25</v>
      </c>
      <c r="AH640" t="s">
        <v>123</v>
      </c>
      <c r="AI640" t="s">
        <v>123</v>
      </c>
      <c r="AJ640" t="s">
        <v>123</v>
      </c>
      <c r="AK640" t="s">
        <v>123</v>
      </c>
      <c r="AO640" t="s">
        <v>26</v>
      </c>
      <c r="AP640" t="s">
        <v>28</v>
      </c>
      <c r="AS640" t="s">
        <v>28</v>
      </c>
      <c r="AT640" t="s">
        <v>3056</v>
      </c>
      <c r="BO640" t="s">
        <v>43</v>
      </c>
      <c r="BP640">
        <v>0</v>
      </c>
      <c r="BQ640">
        <v>0</v>
      </c>
      <c r="BR640">
        <v>0</v>
      </c>
      <c r="BS640">
        <v>0</v>
      </c>
      <c r="BT640" s="1"/>
      <c r="BV640" t="s">
        <v>123</v>
      </c>
      <c r="BW640" t="s">
        <v>123</v>
      </c>
    </row>
    <row r="641" spans="1:75">
      <c r="A641" t="s">
        <v>3057</v>
      </c>
      <c r="B641" t="s">
        <v>3058</v>
      </c>
      <c r="C641" t="s">
        <v>2610</v>
      </c>
      <c r="D641" s="1"/>
      <c r="E641" t="s">
        <v>3059</v>
      </c>
      <c r="G641" s="1"/>
      <c r="H641" s="1"/>
      <c r="K641">
        <v>0</v>
      </c>
      <c r="AB641" t="s">
        <v>22</v>
      </c>
      <c r="AC641" t="s">
        <v>32</v>
      </c>
      <c r="AD641" t="s">
        <v>33</v>
      </c>
      <c r="AE641" t="s">
        <v>33</v>
      </c>
      <c r="AF641" t="s">
        <v>25</v>
      </c>
      <c r="AH641" t="s">
        <v>1917</v>
      </c>
      <c r="AI641" t="s">
        <v>99</v>
      </c>
      <c r="AJ641" t="s">
        <v>3060</v>
      </c>
      <c r="AK641" t="s">
        <v>4</v>
      </c>
      <c r="AO641" t="s">
        <v>26</v>
      </c>
      <c r="AP641" t="s">
        <v>43</v>
      </c>
      <c r="AS641" t="s">
        <v>43</v>
      </c>
      <c r="AT641" t="s">
        <v>3061</v>
      </c>
      <c r="BO641" t="s">
        <v>43</v>
      </c>
      <c r="BP641">
        <v>0</v>
      </c>
      <c r="BQ641">
        <v>0</v>
      </c>
      <c r="BR641">
        <v>0</v>
      </c>
      <c r="BS641">
        <v>0</v>
      </c>
      <c r="BT641" s="1"/>
      <c r="BV641" t="s">
        <v>102</v>
      </c>
      <c r="BW641" t="s">
        <v>102</v>
      </c>
    </row>
    <row r="642" spans="1:75">
      <c r="A642" t="s">
        <v>3062</v>
      </c>
      <c r="B642" t="s">
        <v>3063</v>
      </c>
      <c r="D642" s="1"/>
      <c r="G642" s="1"/>
      <c r="H642" s="1"/>
      <c r="K642">
        <v>0</v>
      </c>
      <c r="AB642" t="s">
        <v>22</v>
      </c>
      <c r="AC642" t="s">
        <v>32</v>
      </c>
      <c r="AD642" t="s">
        <v>33</v>
      </c>
      <c r="AE642" t="s">
        <v>33</v>
      </c>
      <c r="AF642" t="s">
        <v>25</v>
      </c>
      <c r="AO642" t="s">
        <v>26</v>
      </c>
      <c r="AP642" t="s">
        <v>43</v>
      </c>
      <c r="AS642" t="s">
        <v>28</v>
      </c>
      <c r="AU642">
        <v>3.38</v>
      </c>
      <c r="AV642">
        <v>3.26</v>
      </c>
      <c r="AW642">
        <v>3.05</v>
      </c>
      <c r="AX642">
        <v>3.58</v>
      </c>
      <c r="AY642">
        <v>3.39</v>
      </c>
      <c r="AZ642">
        <v>3.78</v>
      </c>
      <c r="BA642">
        <v>3.57</v>
      </c>
      <c r="BB642">
        <v>4</v>
      </c>
      <c r="BO642" t="s">
        <v>43</v>
      </c>
      <c r="BP642">
        <v>0</v>
      </c>
      <c r="BQ642">
        <v>0</v>
      </c>
      <c r="BR642">
        <v>0</v>
      </c>
      <c r="BS642">
        <v>1</v>
      </c>
      <c r="BT642" s="1">
        <v>40204</v>
      </c>
    </row>
    <row r="643" spans="1:75">
      <c r="A643" t="s">
        <v>3064</v>
      </c>
      <c r="B643" t="s">
        <v>3065</v>
      </c>
      <c r="D643" s="1"/>
      <c r="G643" s="1"/>
      <c r="H643" s="1"/>
      <c r="K643">
        <v>0</v>
      </c>
      <c r="AB643" t="s">
        <v>22</v>
      </c>
      <c r="AC643" t="s">
        <v>32</v>
      </c>
      <c r="AD643" t="s">
        <v>33</v>
      </c>
      <c r="AE643" t="s">
        <v>3066</v>
      </c>
      <c r="AF643" t="s">
        <v>48</v>
      </c>
      <c r="AO643" t="s">
        <v>26</v>
      </c>
      <c r="AP643" t="s">
        <v>43</v>
      </c>
      <c r="AS643" t="s">
        <v>28</v>
      </c>
      <c r="AU643">
        <v>3.38</v>
      </c>
      <c r="AV643">
        <v>3.58</v>
      </c>
      <c r="AW643">
        <v>3.76</v>
      </c>
      <c r="AX643">
        <v>3.05</v>
      </c>
      <c r="AY643">
        <v>3.35</v>
      </c>
      <c r="AZ643">
        <v>3.44</v>
      </c>
      <c r="BA643">
        <v>3.26</v>
      </c>
      <c r="BB643">
        <v>4</v>
      </c>
      <c r="BO643" t="s">
        <v>43</v>
      </c>
      <c r="BP643">
        <v>0</v>
      </c>
      <c r="BQ643">
        <v>0</v>
      </c>
      <c r="BR643">
        <v>0</v>
      </c>
      <c r="BS643">
        <v>0</v>
      </c>
      <c r="BT643" s="1"/>
    </row>
    <row r="644" spans="1:75">
      <c r="A644" t="s">
        <v>3067</v>
      </c>
      <c r="B644" t="s">
        <v>2203</v>
      </c>
      <c r="D644" s="1"/>
      <c r="G644" s="1"/>
      <c r="H644" s="1"/>
      <c r="K644">
        <v>0</v>
      </c>
      <c r="AB644" t="s">
        <v>22</v>
      </c>
      <c r="AC644" t="s">
        <v>32</v>
      </c>
      <c r="AD644" t="s">
        <v>33</v>
      </c>
      <c r="AE644" t="s">
        <v>33</v>
      </c>
      <c r="AF644" t="s">
        <v>25</v>
      </c>
      <c r="AO644" t="s">
        <v>26</v>
      </c>
      <c r="AP644" t="s">
        <v>43</v>
      </c>
      <c r="AS644" t="s">
        <v>28</v>
      </c>
      <c r="BO644" t="s">
        <v>43</v>
      </c>
      <c r="BP644">
        <v>0</v>
      </c>
      <c r="BQ644">
        <v>0</v>
      </c>
      <c r="BR644">
        <v>0</v>
      </c>
      <c r="BS644">
        <v>0</v>
      </c>
      <c r="BT644" s="1"/>
    </row>
    <row r="645" spans="1:75">
      <c r="A645" t="s">
        <v>3068</v>
      </c>
      <c r="B645" t="s">
        <v>3069</v>
      </c>
      <c r="D645" s="1"/>
      <c r="G645" s="1"/>
      <c r="H645" s="1"/>
      <c r="K645">
        <v>0</v>
      </c>
      <c r="AB645" t="s">
        <v>22</v>
      </c>
      <c r="AC645" t="s">
        <v>32</v>
      </c>
      <c r="AD645" t="s">
        <v>33</v>
      </c>
      <c r="AE645" t="s">
        <v>33</v>
      </c>
      <c r="AF645" t="s">
        <v>25</v>
      </c>
      <c r="AO645" t="s">
        <v>26</v>
      </c>
      <c r="AP645" t="s">
        <v>43</v>
      </c>
      <c r="AS645" t="s">
        <v>28</v>
      </c>
      <c r="AU645">
        <v>3.26</v>
      </c>
      <c r="AV645">
        <v>2.95</v>
      </c>
      <c r="AW645">
        <v>3.41</v>
      </c>
      <c r="AX645">
        <v>3.53</v>
      </c>
      <c r="AY645">
        <v>2.57</v>
      </c>
      <c r="AZ645">
        <v>3.44</v>
      </c>
      <c r="BA645">
        <v>3.08</v>
      </c>
      <c r="BB645">
        <v>3.33</v>
      </c>
      <c r="BO645" t="s">
        <v>43</v>
      </c>
      <c r="BP645">
        <v>0</v>
      </c>
      <c r="BQ645">
        <v>0</v>
      </c>
      <c r="BR645">
        <v>0</v>
      </c>
      <c r="BS645">
        <v>0</v>
      </c>
      <c r="BT645" s="1"/>
    </row>
    <row r="646" spans="1:75">
      <c r="A646" t="s">
        <v>3070</v>
      </c>
      <c r="B646" t="s">
        <v>2481</v>
      </c>
      <c r="C646" t="s">
        <v>3071</v>
      </c>
      <c r="D646" s="1">
        <v>32178</v>
      </c>
      <c r="E646" t="s">
        <v>3071</v>
      </c>
      <c r="G646" s="1"/>
      <c r="H646" s="1"/>
      <c r="K646">
        <v>0</v>
      </c>
      <c r="AA646" t="s">
        <v>123</v>
      </c>
      <c r="AB646" t="s">
        <v>22</v>
      </c>
      <c r="AC646" t="s">
        <v>32</v>
      </c>
      <c r="AD646" t="s">
        <v>33</v>
      </c>
      <c r="AE646" t="s">
        <v>33</v>
      </c>
      <c r="AF646" t="s">
        <v>25</v>
      </c>
      <c r="AH646" t="s">
        <v>3072</v>
      </c>
      <c r="AI646" t="s">
        <v>99</v>
      </c>
      <c r="AJ646" t="s">
        <v>3073</v>
      </c>
      <c r="AK646" t="s">
        <v>4</v>
      </c>
      <c r="AO646" t="s">
        <v>26</v>
      </c>
      <c r="AP646" t="s">
        <v>43</v>
      </c>
      <c r="AS646" t="s">
        <v>43</v>
      </c>
      <c r="AT646" t="s">
        <v>3074</v>
      </c>
      <c r="AU646">
        <v>3.05</v>
      </c>
      <c r="AV646">
        <v>3.83</v>
      </c>
      <c r="BO646" t="s">
        <v>43</v>
      </c>
      <c r="BP646">
        <v>0</v>
      </c>
      <c r="BQ646">
        <v>0</v>
      </c>
      <c r="BR646">
        <v>0</v>
      </c>
      <c r="BS646">
        <v>0</v>
      </c>
      <c r="BT646" s="1"/>
      <c r="BV646" t="s">
        <v>102</v>
      </c>
      <c r="BW646" t="s">
        <v>102</v>
      </c>
    </row>
    <row r="647" spans="1:75">
      <c r="A647" t="s">
        <v>3075</v>
      </c>
      <c r="B647" t="s">
        <v>3076</v>
      </c>
      <c r="C647" t="s">
        <v>3077</v>
      </c>
      <c r="D647" s="1">
        <v>32758</v>
      </c>
      <c r="E647" t="s">
        <v>3078</v>
      </c>
      <c r="G647" s="1"/>
      <c r="H647" s="1"/>
      <c r="K647">
        <v>0</v>
      </c>
      <c r="AB647" t="s">
        <v>22</v>
      </c>
      <c r="AC647" t="s">
        <v>32</v>
      </c>
      <c r="AD647" t="s">
        <v>33</v>
      </c>
      <c r="AE647" t="s">
        <v>33</v>
      </c>
      <c r="AF647" t="s">
        <v>25</v>
      </c>
      <c r="AH647" t="s">
        <v>3079</v>
      </c>
      <c r="AI647" t="s">
        <v>145</v>
      </c>
      <c r="AJ647" t="s">
        <v>1564</v>
      </c>
      <c r="AK647" t="s">
        <v>4</v>
      </c>
      <c r="AO647" t="s">
        <v>26</v>
      </c>
      <c r="AP647" t="s">
        <v>43</v>
      </c>
      <c r="AS647" t="s">
        <v>43</v>
      </c>
      <c r="AT647" t="s">
        <v>3080</v>
      </c>
      <c r="AU647">
        <v>3.32</v>
      </c>
      <c r="AV647">
        <v>3.4</v>
      </c>
      <c r="AW647">
        <v>3</v>
      </c>
      <c r="AX647">
        <v>3.38</v>
      </c>
      <c r="BO647" t="s">
        <v>43</v>
      </c>
      <c r="BP647">
        <v>0</v>
      </c>
      <c r="BQ647">
        <v>0</v>
      </c>
      <c r="BR647">
        <v>0</v>
      </c>
      <c r="BS647">
        <v>0</v>
      </c>
      <c r="BT647" s="1"/>
      <c r="BV647" t="s">
        <v>118</v>
      </c>
      <c r="BW647" t="s">
        <v>118</v>
      </c>
    </row>
    <row r="648" spans="1:75">
      <c r="A648" t="s">
        <v>3081</v>
      </c>
      <c r="B648" t="s">
        <v>3082</v>
      </c>
      <c r="C648" t="s">
        <v>3083</v>
      </c>
      <c r="D648" s="1">
        <v>31594</v>
      </c>
      <c r="E648" t="s">
        <v>3084</v>
      </c>
      <c r="G648" s="1"/>
      <c r="H648" s="1"/>
      <c r="K648">
        <v>0</v>
      </c>
      <c r="AB648" t="s">
        <v>22</v>
      </c>
      <c r="AC648" t="s">
        <v>32</v>
      </c>
      <c r="AD648" t="s">
        <v>33</v>
      </c>
      <c r="AE648" t="s">
        <v>33</v>
      </c>
      <c r="AF648" t="s">
        <v>25</v>
      </c>
      <c r="AH648" t="s">
        <v>3085</v>
      </c>
      <c r="AI648" t="s">
        <v>99</v>
      </c>
      <c r="AJ648" t="s">
        <v>3086</v>
      </c>
      <c r="AK648" t="s">
        <v>4</v>
      </c>
      <c r="AO648" t="s">
        <v>26</v>
      </c>
      <c r="AP648" t="s">
        <v>43</v>
      </c>
      <c r="AS648" t="s">
        <v>43</v>
      </c>
      <c r="AT648" t="s">
        <v>3087</v>
      </c>
      <c r="AU648">
        <v>2.77</v>
      </c>
      <c r="AV648">
        <v>2.9</v>
      </c>
      <c r="AW648">
        <v>3.09</v>
      </c>
      <c r="AX648">
        <v>2.81</v>
      </c>
      <c r="BO648" t="s">
        <v>43</v>
      </c>
      <c r="BP648">
        <v>0</v>
      </c>
      <c r="BQ648">
        <v>0</v>
      </c>
      <c r="BR648">
        <v>0</v>
      </c>
      <c r="BS648">
        <v>0</v>
      </c>
      <c r="BT648" s="1"/>
      <c r="BV648" t="s">
        <v>102</v>
      </c>
      <c r="BW648" t="s">
        <v>102</v>
      </c>
    </row>
    <row r="649" spans="1:75">
      <c r="A649" t="s">
        <v>3088</v>
      </c>
      <c r="B649" t="s">
        <v>794</v>
      </c>
      <c r="C649" t="s">
        <v>123</v>
      </c>
      <c r="D649" s="1"/>
      <c r="G649" s="1"/>
      <c r="H649" s="1"/>
      <c r="K649">
        <v>0</v>
      </c>
      <c r="AA649" t="s">
        <v>3089</v>
      </c>
      <c r="AB649" t="s">
        <v>22</v>
      </c>
      <c r="AC649" t="s">
        <v>32</v>
      </c>
      <c r="AD649" t="s">
        <v>33</v>
      </c>
      <c r="AE649" t="s">
        <v>33</v>
      </c>
      <c r="AF649" t="s">
        <v>25</v>
      </c>
      <c r="AH649" t="s">
        <v>123</v>
      </c>
      <c r="AI649" t="s">
        <v>123</v>
      </c>
      <c r="AJ649" t="s">
        <v>123</v>
      </c>
      <c r="AK649" t="s">
        <v>123</v>
      </c>
      <c r="AO649" t="s">
        <v>26</v>
      </c>
      <c r="AP649" t="s">
        <v>43</v>
      </c>
      <c r="AS649" t="s">
        <v>43</v>
      </c>
      <c r="AT649" t="s">
        <v>123</v>
      </c>
      <c r="AU649">
        <v>2.91</v>
      </c>
      <c r="AV649">
        <v>2.9</v>
      </c>
      <c r="AW649">
        <v>2.91</v>
      </c>
      <c r="AX649">
        <v>3.14</v>
      </c>
      <c r="BO649" t="s">
        <v>43</v>
      </c>
      <c r="BP649">
        <v>0</v>
      </c>
      <c r="BQ649">
        <v>0</v>
      </c>
      <c r="BR649">
        <v>0</v>
      </c>
      <c r="BS649">
        <v>0</v>
      </c>
      <c r="BT649" s="1"/>
      <c r="BV649" t="s">
        <v>123</v>
      </c>
      <c r="BW649" t="s">
        <v>123</v>
      </c>
    </row>
    <row r="650" spans="1:75">
      <c r="A650" t="s">
        <v>3090</v>
      </c>
      <c r="B650" t="s">
        <v>921</v>
      </c>
      <c r="C650" t="s">
        <v>3091</v>
      </c>
      <c r="D650" s="1">
        <v>32673</v>
      </c>
      <c r="E650" t="s">
        <v>3092</v>
      </c>
      <c r="G650" s="1"/>
      <c r="H650" s="1"/>
      <c r="K650">
        <v>0</v>
      </c>
      <c r="AA650" t="s">
        <v>3093</v>
      </c>
      <c r="AB650" t="s">
        <v>22</v>
      </c>
      <c r="AC650" t="s">
        <v>32</v>
      </c>
      <c r="AD650" t="s">
        <v>33</v>
      </c>
      <c r="AE650" t="s">
        <v>33</v>
      </c>
      <c r="AF650" t="s">
        <v>48</v>
      </c>
      <c r="AH650" t="s">
        <v>3094</v>
      </c>
      <c r="AI650" t="s">
        <v>99</v>
      </c>
      <c r="AJ650" t="s">
        <v>3095</v>
      </c>
      <c r="AK650" t="s">
        <v>4</v>
      </c>
      <c r="AO650" t="s">
        <v>26</v>
      </c>
      <c r="AP650" t="s">
        <v>43</v>
      </c>
      <c r="AS650" t="s">
        <v>43</v>
      </c>
      <c r="AT650" t="s">
        <v>3096</v>
      </c>
      <c r="AU650">
        <v>3.55</v>
      </c>
      <c r="AV650">
        <v>3.4</v>
      </c>
      <c r="AW650">
        <v>3.36</v>
      </c>
      <c r="AX650">
        <v>3.48</v>
      </c>
      <c r="BO650" t="s">
        <v>43</v>
      </c>
      <c r="BP650">
        <v>0</v>
      </c>
      <c r="BQ650">
        <v>0</v>
      </c>
      <c r="BR650">
        <v>0</v>
      </c>
      <c r="BS650">
        <v>0</v>
      </c>
      <c r="BT650" s="1"/>
      <c r="BV650" t="s">
        <v>102</v>
      </c>
      <c r="BW650" t="s">
        <v>102</v>
      </c>
    </row>
    <row r="651" spans="1:75">
      <c r="A651" t="s">
        <v>3097</v>
      </c>
      <c r="B651" t="s">
        <v>3098</v>
      </c>
      <c r="C651" t="s">
        <v>605</v>
      </c>
      <c r="D651" s="1">
        <v>32212</v>
      </c>
      <c r="E651" t="s">
        <v>3099</v>
      </c>
      <c r="G651" s="1"/>
      <c r="H651" s="1"/>
      <c r="K651">
        <v>0</v>
      </c>
      <c r="AB651" t="s">
        <v>22</v>
      </c>
      <c r="AC651" t="s">
        <v>32</v>
      </c>
      <c r="AD651" t="s">
        <v>33</v>
      </c>
      <c r="AE651" t="s">
        <v>33</v>
      </c>
      <c r="AF651" t="s">
        <v>48</v>
      </c>
      <c r="AH651" t="s">
        <v>3100</v>
      </c>
      <c r="AI651" t="s">
        <v>145</v>
      </c>
      <c r="AJ651" t="s">
        <v>3101</v>
      </c>
      <c r="AK651" t="s">
        <v>131</v>
      </c>
      <c r="AO651" t="s">
        <v>26</v>
      </c>
      <c r="AP651" t="s">
        <v>43</v>
      </c>
      <c r="AS651" t="s">
        <v>43</v>
      </c>
      <c r="AT651" t="s">
        <v>3102</v>
      </c>
      <c r="AU651">
        <v>3.18</v>
      </c>
      <c r="AV651">
        <v>3.5</v>
      </c>
      <c r="AW651">
        <v>3.09</v>
      </c>
      <c r="AX651">
        <v>3.05</v>
      </c>
      <c r="BO651" t="s">
        <v>43</v>
      </c>
      <c r="BP651">
        <v>0</v>
      </c>
      <c r="BQ651">
        <v>0</v>
      </c>
      <c r="BR651">
        <v>0</v>
      </c>
      <c r="BS651">
        <v>0</v>
      </c>
      <c r="BT651" s="1"/>
      <c r="BV651" t="s">
        <v>118</v>
      </c>
      <c r="BW651" t="s">
        <v>458</v>
      </c>
    </row>
    <row r="652" spans="1:75">
      <c r="A652" t="s">
        <v>3103</v>
      </c>
      <c r="B652" t="s">
        <v>3104</v>
      </c>
      <c r="C652" t="s">
        <v>409</v>
      </c>
      <c r="D652" s="1">
        <v>32433</v>
      </c>
      <c r="E652" t="s">
        <v>1778</v>
      </c>
      <c r="G652" s="1"/>
      <c r="H652" s="1"/>
      <c r="K652">
        <v>0</v>
      </c>
      <c r="AB652" t="s">
        <v>22</v>
      </c>
      <c r="AC652" t="s">
        <v>32</v>
      </c>
      <c r="AD652" t="s">
        <v>33</v>
      </c>
      <c r="AE652" t="s">
        <v>33</v>
      </c>
      <c r="AF652" t="s">
        <v>25</v>
      </c>
      <c r="AH652" t="s">
        <v>3105</v>
      </c>
      <c r="AI652" t="s">
        <v>99</v>
      </c>
      <c r="AJ652" t="s">
        <v>2130</v>
      </c>
      <c r="AK652" t="s">
        <v>4</v>
      </c>
      <c r="AO652" t="s">
        <v>26</v>
      </c>
      <c r="AP652" t="s">
        <v>43</v>
      </c>
      <c r="AS652" t="s">
        <v>43</v>
      </c>
      <c r="AT652" t="s">
        <v>3106</v>
      </c>
      <c r="AU652">
        <v>3.5</v>
      </c>
      <c r="AV652">
        <v>3.6</v>
      </c>
      <c r="AW652">
        <v>3.55</v>
      </c>
      <c r="AX652">
        <v>1.67</v>
      </c>
      <c r="AZ652">
        <v>0.78</v>
      </c>
      <c r="BO652" t="s">
        <v>43</v>
      </c>
      <c r="BP652">
        <v>0</v>
      </c>
      <c r="BQ652">
        <v>0</v>
      </c>
      <c r="BR652">
        <v>0</v>
      </c>
      <c r="BS652">
        <v>0</v>
      </c>
      <c r="BT652" s="1"/>
      <c r="BV652" t="s">
        <v>716</v>
      </c>
      <c r="BW652" t="s">
        <v>716</v>
      </c>
    </row>
    <row r="653" spans="1:75">
      <c r="A653" t="s">
        <v>3107</v>
      </c>
      <c r="B653" t="s">
        <v>803</v>
      </c>
      <c r="C653" t="s">
        <v>1805</v>
      </c>
      <c r="D653" s="1">
        <v>32874</v>
      </c>
      <c r="E653" t="s">
        <v>3108</v>
      </c>
      <c r="G653" s="1"/>
      <c r="H653" s="1"/>
      <c r="K653">
        <v>0</v>
      </c>
      <c r="AB653" t="s">
        <v>22</v>
      </c>
      <c r="AC653" t="s">
        <v>32</v>
      </c>
      <c r="AD653" t="s">
        <v>33</v>
      </c>
      <c r="AE653" t="s">
        <v>33</v>
      </c>
      <c r="AF653" t="s">
        <v>25</v>
      </c>
      <c r="AH653" t="s">
        <v>1669</v>
      </c>
      <c r="AI653" t="s">
        <v>99</v>
      </c>
      <c r="AJ653" t="s">
        <v>3109</v>
      </c>
      <c r="AK653" t="s">
        <v>4</v>
      </c>
      <c r="AO653" t="s">
        <v>26</v>
      </c>
      <c r="AP653" t="s">
        <v>43</v>
      </c>
      <c r="AS653" t="s">
        <v>43</v>
      </c>
      <c r="AT653" t="s">
        <v>3110</v>
      </c>
      <c r="AU653">
        <v>2.5499999999999998</v>
      </c>
      <c r="AV653">
        <v>3.4</v>
      </c>
      <c r="BO653" t="s">
        <v>43</v>
      </c>
      <c r="BP653">
        <v>0</v>
      </c>
      <c r="BQ653">
        <v>0</v>
      </c>
      <c r="BR653">
        <v>0</v>
      </c>
      <c r="BS653">
        <v>0</v>
      </c>
      <c r="BT653" s="1"/>
      <c r="BV653" t="s">
        <v>102</v>
      </c>
      <c r="BW653" t="s">
        <v>148</v>
      </c>
    </row>
    <row r="654" spans="1:75">
      <c r="A654" t="s">
        <v>3111</v>
      </c>
      <c r="B654" t="s">
        <v>3112</v>
      </c>
      <c r="C654" t="s">
        <v>141</v>
      </c>
      <c r="D654" s="1">
        <v>31047</v>
      </c>
      <c r="E654" t="s">
        <v>141</v>
      </c>
      <c r="G654" s="1"/>
      <c r="H654" s="1"/>
      <c r="K654">
        <v>0</v>
      </c>
      <c r="AB654" t="s">
        <v>22</v>
      </c>
      <c r="AC654" t="s">
        <v>32</v>
      </c>
      <c r="AD654" t="s">
        <v>33</v>
      </c>
      <c r="AE654" t="s">
        <v>33</v>
      </c>
      <c r="AF654" t="s">
        <v>48</v>
      </c>
      <c r="AH654" t="s">
        <v>3113</v>
      </c>
      <c r="AI654" t="s">
        <v>145</v>
      </c>
      <c r="AJ654" t="s">
        <v>3114</v>
      </c>
      <c r="AK654" t="s">
        <v>4</v>
      </c>
      <c r="AO654" t="s">
        <v>26</v>
      </c>
      <c r="AP654" t="s">
        <v>43</v>
      </c>
      <c r="AS654" t="s">
        <v>43</v>
      </c>
      <c r="AT654" t="s">
        <v>3115</v>
      </c>
      <c r="AU654">
        <v>2.82</v>
      </c>
      <c r="AV654">
        <v>3.1</v>
      </c>
      <c r="BO654" t="s">
        <v>43</v>
      </c>
      <c r="BP654">
        <v>0</v>
      </c>
      <c r="BQ654">
        <v>0</v>
      </c>
      <c r="BR654">
        <v>0</v>
      </c>
      <c r="BS654">
        <v>0</v>
      </c>
      <c r="BT654" s="1"/>
      <c r="BV654" t="s">
        <v>102</v>
      </c>
      <c r="BW654" t="s">
        <v>102</v>
      </c>
    </row>
    <row r="655" spans="1:75">
      <c r="A655" t="s">
        <v>3116</v>
      </c>
      <c r="B655" t="s">
        <v>3117</v>
      </c>
      <c r="C655" t="s">
        <v>3001</v>
      </c>
      <c r="D655" s="1">
        <v>32331</v>
      </c>
      <c r="E655" t="s">
        <v>3118</v>
      </c>
      <c r="G655" s="1"/>
      <c r="H655" s="1"/>
      <c r="K655">
        <v>0</v>
      </c>
      <c r="AB655" t="s">
        <v>22</v>
      </c>
      <c r="AC655" t="s">
        <v>32</v>
      </c>
      <c r="AD655" t="s">
        <v>33</v>
      </c>
      <c r="AE655" t="s">
        <v>33</v>
      </c>
      <c r="AF655" t="s">
        <v>25</v>
      </c>
      <c r="AH655" t="s">
        <v>3119</v>
      </c>
      <c r="AI655" t="s">
        <v>99</v>
      </c>
      <c r="AJ655" t="s">
        <v>2979</v>
      </c>
      <c r="AK655" t="s">
        <v>4</v>
      </c>
      <c r="AO655" t="s">
        <v>26</v>
      </c>
      <c r="AP655" t="s">
        <v>43</v>
      </c>
      <c r="AS655" t="s">
        <v>43</v>
      </c>
      <c r="AT655" t="s">
        <v>3120</v>
      </c>
      <c r="AU655">
        <v>3.5</v>
      </c>
      <c r="AV655">
        <v>3.7</v>
      </c>
      <c r="AW655">
        <v>3.45</v>
      </c>
      <c r="AX655">
        <v>3.57</v>
      </c>
      <c r="BO655" t="s">
        <v>43</v>
      </c>
      <c r="BP655">
        <v>0</v>
      </c>
      <c r="BQ655">
        <v>0</v>
      </c>
      <c r="BR655">
        <v>0</v>
      </c>
      <c r="BS655">
        <v>0</v>
      </c>
      <c r="BT655" s="1"/>
      <c r="BV655" t="s">
        <v>102</v>
      </c>
      <c r="BW655" t="s">
        <v>102</v>
      </c>
    </row>
    <row r="656" spans="1:75">
      <c r="A656" t="s">
        <v>3121</v>
      </c>
      <c r="B656" t="s">
        <v>3122</v>
      </c>
      <c r="C656" t="s">
        <v>3123</v>
      </c>
      <c r="D656" s="1">
        <v>32218</v>
      </c>
      <c r="E656" t="s">
        <v>1056</v>
      </c>
      <c r="G656" s="1"/>
      <c r="H656" s="1"/>
      <c r="K656">
        <v>0</v>
      </c>
      <c r="AB656" t="s">
        <v>22</v>
      </c>
      <c r="AC656" t="s">
        <v>32</v>
      </c>
      <c r="AD656" t="s">
        <v>33</v>
      </c>
      <c r="AE656" t="s">
        <v>33</v>
      </c>
      <c r="AF656" t="s">
        <v>25</v>
      </c>
      <c r="AH656" t="s">
        <v>3124</v>
      </c>
      <c r="AI656" t="s">
        <v>217</v>
      </c>
      <c r="AJ656" t="s">
        <v>3125</v>
      </c>
      <c r="AK656" t="s">
        <v>4</v>
      </c>
      <c r="AO656" t="s">
        <v>26</v>
      </c>
      <c r="AP656" t="s">
        <v>43</v>
      </c>
      <c r="AS656" t="s">
        <v>43</v>
      </c>
      <c r="AT656" t="s">
        <v>3126</v>
      </c>
      <c r="AU656">
        <v>3.18</v>
      </c>
      <c r="AV656">
        <v>3.2</v>
      </c>
      <c r="AW656">
        <v>2.64</v>
      </c>
      <c r="BO656" t="s">
        <v>43</v>
      </c>
      <c r="BP656">
        <v>0</v>
      </c>
      <c r="BQ656">
        <v>0</v>
      </c>
      <c r="BR656">
        <v>0</v>
      </c>
      <c r="BS656">
        <v>0</v>
      </c>
      <c r="BT656" s="1"/>
      <c r="BV656" t="s">
        <v>362</v>
      </c>
      <c r="BW656" t="s">
        <v>102</v>
      </c>
    </row>
    <row r="657" spans="1:75">
      <c r="A657" t="s">
        <v>3127</v>
      </c>
      <c r="B657" t="s">
        <v>3128</v>
      </c>
      <c r="C657" t="s">
        <v>3129</v>
      </c>
      <c r="D657" s="1">
        <v>32424</v>
      </c>
      <c r="E657" t="s">
        <v>3130</v>
      </c>
      <c r="G657" s="1"/>
      <c r="H657" s="1"/>
      <c r="K657">
        <v>0</v>
      </c>
      <c r="AB657" t="s">
        <v>22</v>
      </c>
      <c r="AC657" t="s">
        <v>32</v>
      </c>
      <c r="AD657" t="s">
        <v>33</v>
      </c>
      <c r="AE657" t="s">
        <v>33</v>
      </c>
      <c r="AF657" t="s">
        <v>48</v>
      </c>
      <c r="AH657" t="s">
        <v>3131</v>
      </c>
      <c r="AI657" t="s">
        <v>99</v>
      </c>
      <c r="AJ657" t="s">
        <v>3132</v>
      </c>
      <c r="AK657" t="s">
        <v>4</v>
      </c>
      <c r="AO657" t="s">
        <v>26</v>
      </c>
      <c r="AP657" t="s">
        <v>43</v>
      </c>
      <c r="AS657" t="s">
        <v>43</v>
      </c>
      <c r="AT657" t="s">
        <v>3096</v>
      </c>
      <c r="BO657" t="s">
        <v>43</v>
      </c>
      <c r="BP657">
        <v>0</v>
      </c>
      <c r="BQ657">
        <v>0</v>
      </c>
      <c r="BR657">
        <v>0</v>
      </c>
      <c r="BS657">
        <v>0</v>
      </c>
      <c r="BT657" s="1"/>
      <c r="BV657" t="s">
        <v>102</v>
      </c>
      <c r="BW657" t="s">
        <v>102</v>
      </c>
    </row>
    <row r="658" spans="1:75">
      <c r="A658" t="s">
        <v>3133</v>
      </c>
      <c r="B658" t="s">
        <v>3134</v>
      </c>
      <c r="C658" t="s">
        <v>1360</v>
      </c>
      <c r="D658" s="1">
        <v>32729</v>
      </c>
      <c r="E658" t="s">
        <v>1360</v>
      </c>
      <c r="G658" s="1"/>
      <c r="H658" s="1"/>
      <c r="K658">
        <v>0</v>
      </c>
      <c r="AA658" t="s">
        <v>3135</v>
      </c>
      <c r="AB658" t="s">
        <v>22</v>
      </c>
      <c r="AC658" t="s">
        <v>32</v>
      </c>
      <c r="AD658" t="s">
        <v>33</v>
      </c>
      <c r="AE658" t="s">
        <v>33</v>
      </c>
      <c r="AF658" t="s">
        <v>48</v>
      </c>
      <c r="AH658" t="s">
        <v>934</v>
      </c>
      <c r="AI658" t="s">
        <v>145</v>
      </c>
      <c r="AJ658" t="s">
        <v>3136</v>
      </c>
      <c r="AK658" t="s">
        <v>4</v>
      </c>
      <c r="AO658" t="s">
        <v>26</v>
      </c>
      <c r="AP658" t="s">
        <v>43</v>
      </c>
      <c r="AS658" t="s">
        <v>43</v>
      </c>
      <c r="AT658" t="s">
        <v>3137</v>
      </c>
      <c r="AU658">
        <v>3.68</v>
      </c>
      <c r="AV658">
        <v>3.8</v>
      </c>
      <c r="AW658">
        <v>3.73</v>
      </c>
      <c r="AX658">
        <v>3.86</v>
      </c>
      <c r="BO658" t="s">
        <v>43</v>
      </c>
      <c r="BP658">
        <v>0</v>
      </c>
      <c r="BQ658">
        <v>0</v>
      </c>
      <c r="BR658">
        <v>0</v>
      </c>
      <c r="BS658">
        <v>0</v>
      </c>
      <c r="BT658" s="1"/>
      <c r="BV658" t="s">
        <v>123</v>
      </c>
      <c r="BW658" t="s">
        <v>123</v>
      </c>
    </row>
    <row r="659" spans="1:75">
      <c r="A659" t="s">
        <v>3138</v>
      </c>
      <c r="B659" t="s">
        <v>3139</v>
      </c>
      <c r="C659" t="s">
        <v>1025</v>
      </c>
      <c r="D659" s="1">
        <v>25089</v>
      </c>
      <c r="E659" t="s">
        <v>3140</v>
      </c>
      <c r="G659" s="1"/>
      <c r="H659" s="1"/>
      <c r="K659">
        <v>0</v>
      </c>
      <c r="AB659" t="s">
        <v>22</v>
      </c>
      <c r="AC659" t="s">
        <v>32</v>
      </c>
      <c r="AD659" t="s">
        <v>33</v>
      </c>
      <c r="AE659" t="s">
        <v>33</v>
      </c>
      <c r="AF659" t="s">
        <v>25</v>
      </c>
      <c r="AH659" t="s">
        <v>329</v>
      </c>
      <c r="AI659" t="s">
        <v>99</v>
      </c>
      <c r="AJ659" t="s">
        <v>3141</v>
      </c>
      <c r="AK659" t="s">
        <v>4</v>
      </c>
      <c r="AO659" t="s">
        <v>26</v>
      </c>
      <c r="AP659" t="s">
        <v>43</v>
      </c>
      <c r="AS659" t="s">
        <v>43</v>
      </c>
      <c r="AT659" t="s">
        <v>3142</v>
      </c>
      <c r="BO659" t="s">
        <v>43</v>
      </c>
      <c r="BP659">
        <v>0</v>
      </c>
      <c r="BQ659">
        <v>0</v>
      </c>
      <c r="BR659">
        <v>0</v>
      </c>
      <c r="BS659">
        <v>0</v>
      </c>
      <c r="BT659" s="1"/>
      <c r="BV659" t="s">
        <v>102</v>
      </c>
      <c r="BW659" t="s">
        <v>102</v>
      </c>
    </row>
    <row r="660" spans="1:75">
      <c r="A660" t="s">
        <v>3143</v>
      </c>
      <c r="B660" t="s">
        <v>3144</v>
      </c>
      <c r="C660" t="s">
        <v>436</v>
      </c>
      <c r="D660" s="1">
        <v>32295</v>
      </c>
      <c r="E660" t="s">
        <v>3145</v>
      </c>
      <c r="G660" s="1"/>
      <c r="H660" s="1"/>
      <c r="K660">
        <v>0</v>
      </c>
      <c r="AB660" t="s">
        <v>22</v>
      </c>
      <c r="AC660" t="s">
        <v>32</v>
      </c>
      <c r="AD660" t="s">
        <v>33</v>
      </c>
      <c r="AE660" t="s">
        <v>33</v>
      </c>
      <c r="AF660" t="s">
        <v>48</v>
      </c>
      <c r="AH660" t="s">
        <v>3146</v>
      </c>
      <c r="AI660" t="s">
        <v>99</v>
      </c>
      <c r="AJ660" t="s">
        <v>702</v>
      </c>
      <c r="AK660" t="s">
        <v>4</v>
      </c>
      <c r="AO660" t="s">
        <v>26</v>
      </c>
      <c r="AP660" t="s">
        <v>43</v>
      </c>
      <c r="AS660" t="s">
        <v>43</v>
      </c>
      <c r="AT660" t="s">
        <v>3147</v>
      </c>
      <c r="AU660">
        <v>3.41</v>
      </c>
      <c r="AV660">
        <v>3.4</v>
      </c>
      <c r="AW660">
        <v>3.36</v>
      </c>
      <c r="AX660">
        <v>1.62</v>
      </c>
      <c r="BO660" t="s">
        <v>43</v>
      </c>
      <c r="BP660">
        <v>0</v>
      </c>
      <c r="BQ660">
        <v>0</v>
      </c>
      <c r="BR660">
        <v>0</v>
      </c>
      <c r="BS660">
        <v>0</v>
      </c>
      <c r="BT660" s="1"/>
      <c r="BV660" t="s">
        <v>102</v>
      </c>
      <c r="BW660" t="s">
        <v>102</v>
      </c>
    </row>
    <row r="661" spans="1:75">
      <c r="A661" t="s">
        <v>3148</v>
      </c>
      <c r="B661" t="s">
        <v>3149</v>
      </c>
      <c r="C661" t="s">
        <v>176</v>
      </c>
      <c r="D661" s="1">
        <v>31797</v>
      </c>
      <c r="E661" t="s">
        <v>3150</v>
      </c>
      <c r="G661" s="1"/>
      <c r="H661" s="1"/>
      <c r="K661">
        <v>0</v>
      </c>
      <c r="AB661" t="s">
        <v>22</v>
      </c>
      <c r="AC661" t="s">
        <v>32</v>
      </c>
      <c r="AD661" t="s">
        <v>33</v>
      </c>
      <c r="AE661" t="s">
        <v>33</v>
      </c>
      <c r="AF661" t="s">
        <v>25</v>
      </c>
      <c r="AH661" t="s">
        <v>3151</v>
      </c>
      <c r="AI661" t="s">
        <v>733</v>
      </c>
      <c r="AJ661" t="s">
        <v>3152</v>
      </c>
      <c r="AK661" t="s">
        <v>4</v>
      </c>
      <c r="AO661" t="s">
        <v>26</v>
      </c>
      <c r="AP661" t="s">
        <v>43</v>
      </c>
      <c r="AS661" t="s">
        <v>43</v>
      </c>
      <c r="AT661" t="s">
        <v>3153</v>
      </c>
      <c r="AU661">
        <v>2.95</v>
      </c>
      <c r="AV661">
        <v>3.3</v>
      </c>
      <c r="AW661">
        <v>3.27</v>
      </c>
      <c r="AX661">
        <v>3.29</v>
      </c>
      <c r="BO661" t="s">
        <v>43</v>
      </c>
      <c r="BP661">
        <v>0</v>
      </c>
      <c r="BQ661">
        <v>0</v>
      </c>
      <c r="BR661">
        <v>0</v>
      </c>
      <c r="BS661">
        <v>0</v>
      </c>
      <c r="BT661" s="1"/>
      <c r="BV661" t="s">
        <v>165</v>
      </c>
      <c r="BW661" t="s">
        <v>102</v>
      </c>
    </row>
    <row r="662" spans="1:75">
      <c r="A662" t="s">
        <v>3154</v>
      </c>
      <c r="B662" t="s">
        <v>3155</v>
      </c>
      <c r="C662" t="s">
        <v>190</v>
      </c>
      <c r="D662" s="1">
        <v>32792</v>
      </c>
      <c r="E662" t="s">
        <v>190</v>
      </c>
      <c r="G662" s="1"/>
      <c r="H662" s="1"/>
      <c r="K662">
        <v>0</v>
      </c>
      <c r="AB662" t="s">
        <v>22</v>
      </c>
      <c r="AC662" t="s">
        <v>32</v>
      </c>
      <c r="AD662" t="s">
        <v>33</v>
      </c>
      <c r="AE662" t="s">
        <v>33</v>
      </c>
      <c r="AF662" t="s">
        <v>25</v>
      </c>
      <c r="AH662" t="s">
        <v>3156</v>
      </c>
      <c r="AI662" t="s">
        <v>99</v>
      </c>
      <c r="AJ662" t="s">
        <v>3157</v>
      </c>
      <c r="AK662" t="s">
        <v>4</v>
      </c>
      <c r="AO662" t="s">
        <v>26</v>
      </c>
      <c r="AP662" t="s">
        <v>43</v>
      </c>
      <c r="AS662" t="s">
        <v>43</v>
      </c>
      <c r="AT662" t="s">
        <v>3158</v>
      </c>
      <c r="AU662">
        <v>3.64</v>
      </c>
      <c r="AV662">
        <v>3.6</v>
      </c>
      <c r="AW662">
        <v>3.18</v>
      </c>
      <c r="AX662">
        <v>3.67</v>
      </c>
      <c r="BO662" t="s">
        <v>43</v>
      </c>
      <c r="BP662">
        <v>0</v>
      </c>
      <c r="BQ662">
        <v>0</v>
      </c>
      <c r="BR662">
        <v>0</v>
      </c>
      <c r="BS662">
        <v>0</v>
      </c>
      <c r="BT662" s="1"/>
      <c r="BV662" t="s">
        <v>102</v>
      </c>
      <c r="BW662" t="s">
        <v>3159</v>
      </c>
    </row>
    <row r="663" spans="1:75">
      <c r="A663" t="s">
        <v>3160</v>
      </c>
      <c r="B663" t="s">
        <v>3161</v>
      </c>
      <c r="C663" t="s">
        <v>123</v>
      </c>
      <c r="D663" s="1"/>
      <c r="G663" s="1"/>
      <c r="H663" s="1"/>
      <c r="K663">
        <v>0</v>
      </c>
      <c r="AB663" t="s">
        <v>22</v>
      </c>
      <c r="AC663" t="s">
        <v>32</v>
      </c>
      <c r="AD663" t="s">
        <v>33</v>
      </c>
      <c r="AE663" t="s">
        <v>33</v>
      </c>
      <c r="AF663" t="s">
        <v>48</v>
      </c>
      <c r="AH663" t="s">
        <v>123</v>
      </c>
      <c r="AI663" t="s">
        <v>123</v>
      </c>
      <c r="AJ663" t="s">
        <v>123</v>
      </c>
      <c r="AK663" t="s">
        <v>123</v>
      </c>
      <c r="AO663" t="s">
        <v>26</v>
      </c>
      <c r="AP663" t="s">
        <v>43</v>
      </c>
      <c r="AS663" t="s">
        <v>43</v>
      </c>
      <c r="AT663" t="s">
        <v>123</v>
      </c>
      <c r="BO663" t="s">
        <v>43</v>
      </c>
      <c r="BP663">
        <v>0</v>
      </c>
      <c r="BQ663">
        <v>0</v>
      </c>
      <c r="BR663">
        <v>0</v>
      </c>
      <c r="BS663">
        <v>0</v>
      </c>
      <c r="BT663" s="1"/>
      <c r="BV663" t="s">
        <v>123</v>
      </c>
      <c r="BW663" t="s">
        <v>123</v>
      </c>
    </row>
    <row r="664" spans="1:75">
      <c r="A664" t="s">
        <v>3162</v>
      </c>
      <c r="B664" t="s">
        <v>3163</v>
      </c>
      <c r="C664" t="s">
        <v>3164</v>
      </c>
      <c r="D664" s="1">
        <v>32773</v>
      </c>
      <c r="E664" t="s">
        <v>237</v>
      </c>
      <c r="G664" s="1"/>
      <c r="H664" s="1"/>
      <c r="K664">
        <v>0</v>
      </c>
      <c r="AB664" t="s">
        <v>22</v>
      </c>
      <c r="AC664" t="s">
        <v>32</v>
      </c>
      <c r="AD664" t="s">
        <v>33</v>
      </c>
      <c r="AE664" t="s">
        <v>33</v>
      </c>
      <c r="AF664" t="s">
        <v>25</v>
      </c>
      <c r="AH664" t="s">
        <v>1968</v>
      </c>
      <c r="AI664" t="s">
        <v>99</v>
      </c>
      <c r="AJ664" t="s">
        <v>3165</v>
      </c>
      <c r="AK664" t="s">
        <v>4</v>
      </c>
      <c r="AO664" t="s">
        <v>26</v>
      </c>
      <c r="AP664" t="s">
        <v>43</v>
      </c>
      <c r="AS664" t="s">
        <v>43</v>
      </c>
      <c r="AT664" t="s">
        <v>3166</v>
      </c>
      <c r="AU664">
        <v>3.32</v>
      </c>
      <c r="AV664">
        <v>3.8</v>
      </c>
      <c r="AW664">
        <v>3.73</v>
      </c>
      <c r="AX664">
        <v>3.62</v>
      </c>
      <c r="BO664" t="s">
        <v>43</v>
      </c>
      <c r="BP664">
        <v>0</v>
      </c>
      <c r="BQ664">
        <v>0</v>
      </c>
      <c r="BR664">
        <v>0</v>
      </c>
      <c r="BS664">
        <v>0</v>
      </c>
      <c r="BT664" s="1"/>
      <c r="BV664" t="s">
        <v>148</v>
      </c>
      <c r="BW664" t="s">
        <v>716</v>
      </c>
    </row>
    <row r="665" spans="1:75">
      <c r="A665" t="s">
        <v>3167</v>
      </c>
      <c r="B665" t="s">
        <v>635</v>
      </c>
      <c r="C665" t="s">
        <v>237</v>
      </c>
      <c r="D665" s="1"/>
      <c r="E665" t="s">
        <v>237</v>
      </c>
      <c r="G665" s="1"/>
      <c r="H665" s="1"/>
      <c r="K665">
        <v>0</v>
      </c>
      <c r="AB665" t="s">
        <v>22</v>
      </c>
      <c r="AC665" t="s">
        <v>32</v>
      </c>
      <c r="AD665" t="s">
        <v>33</v>
      </c>
      <c r="AE665" t="s">
        <v>33</v>
      </c>
      <c r="AF665" t="s">
        <v>25</v>
      </c>
      <c r="AH665" t="s">
        <v>3168</v>
      </c>
      <c r="AI665" t="s">
        <v>99</v>
      </c>
      <c r="AJ665" t="s">
        <v>702</v>
      </c>
      <c r="AK665" t="s">
        <v>4</v>
      </c>
      <c r="AO665" t="s">
        <v>26</v>
      </c>
      <c r="AP665" t="s">
        <v>43</v>
      </c>
      <c r="AS665" t="s">
        <v>43</v>
      </c>
      <c r="AT665" t="s">
        <v>3169</v>
      </c>
      <c r="AU665">
        <v>3.09</v>
      </c>
      <c r="AV665">
        <v>3.2</v>
      </c>
      <c r="AW665">
        <v>3.09</v>
      </c>
      <c r="AX665">
        <v>3.19</v>
      </c>
      <c r="BO665" t="s">
        <v>43</v>
      </c>
      <c r="BP665">
        <v>0</v>
      </c>
      <c r="BQ665">
        <v>0</v>
      </c>
      <c r="BR665">
        <v>0</v>
      </c>
      <c r="BS665">
        <v>0</v>
      </c>
      <c r="BT665" s="1"/>
      <c r="BV665" t="s">
        <v>102</v>
      </c>
      <c r="BW665" t="s">
        <v>165</v>
      </c>
    </row>
    <row r="666" spans="1:75">
      <c r="A666" t="s">
        <v>3170</v>
      </c>
      <c r="B666" t="s">
        <v>3171</v>
      </c>
      <c r="C666" t="s">
        <v>3172</v>
      </c>
      <c r="D666" s="1">
        <v>32510</v>
      </c>
      <c r="E666" t="s">
        <v>237</v>
      </c>
      <c r="G666" s="1"/>
      <c r="H666" s="1"/>
      <c r="K666">
        <v>0</v>
      </c>
      <c r="AB666" t="s">
        <v>22</v>
      </c>
      <c r="AC666" t="s">
        <v>32</v>
      </c>
      <c r="AD666" t="s">
        <v>33</v>
      </c>
      <c r="AE666" t="s">
        <v>33</v>
      </c>
      <c r="AF666" t="s">
        <v>48</v>
      </c>
      <c r="AH666" t="s">
        <v>3173</v>
      </c>
      <c r="AI666" t="s">
        <v>99</v>
      </c>
      <c r="AJ666" t="s">
        <v>3174</v>
      </c>
      <c r="AK666" t="s">
        <v>4</v>
      </c>
      <c r="AO666" t="s">
        <v>26</v>
      </c>
      <c r="AP666" t="s">
        <v>43</v>
      </c>
      <c r="AS666" t="s">
        <v>43</v>
      </c>
      <c r="AT666" t="s">
        <v>3175</v>
      </c>
      <c r="AU666">
        <v>3.09</v>
      </c>
      <c r="AV666">
        <v>3.2</v>
      </c>
      <c r="AW666">
        <v>3.09</v>
      </c>
      <c r="AX666">
        <v>3.38</v>
      </c>
      <c r="BO666" t="s">
        <v>43</v>
      </c>
      <c r="BP666">
        <v>0</v>
      </c>
      <c r="BQ666">
        <v>0</v>
      </c>
      <c r="BR666">
        <v>0</v>
      </c>
      <c r="BS666">
        <v>0</v>
      </c>
      <c r="BT666" s="1"/>
      <c r="BV666" t="s">
        <v>102</v>
      </c>
      <c r="BW666" t="s">
        <v>102</v>
      </c>
    </row>
    <row r="667" spans="1:75">
      <c r="A667" t="s">
        <v>3176</v>
      </c>
      <c r="B667" t="s">
        <v>3177</v>
      </c>
      <c r="C667" t="s">
        <v>229</v>
      </c>
      <c r="D667" s="1">
        <v>31953</v>
      </c>
      <c r="E667" t="s">
        <v>3130</v>
      </c>
      <c r="G667" s="1"/>
      <c r="H667" s="1"/>
      <c r="K667">
        <v>0</v>
      </c>
      <c r="AB667" t="s">
        <v>22</v>
      </c>
      <c r="AC667" t="s">
        <v>32</v>
      </c>
      <c r="AD667" t="s">
        <v>33</v>
      </c>
      <c r="AE667" t="s">
        <v>33</v>
      </c>
      <c r="AF667" t="s">
        <v>48</v>
      </c>
      <c r="AH667" t="s">
        <v>3178</v>
      </c>
      <c r="AI667" t="s">
        <v>99</v>
      </c>
      <c r="AJ667" t="s">
        <v>3179</v>
      </c>
      <c r="AK667" t="s">
        <v>4</v>
      </c>
      <c r="AO667" t="s">
        <v>26</v>
      </c>
      <c r="AP667" t="s">
        <v>43</v>
      </c>
      <c r="AS667" t="s">
        <v>43</v>
      </c>
      <c r="AT667" t="s">
        <v>3180</v>
      </c>
      <c r="BO667" t="s">
        <v>43</v>
      </c>
      <c r="BP667">
        <v>0</v>
      </c>
      <c r="BQ667">
        <v>0</v>
      </c>
      <c r="BR667">
        <v>0</v>
      </c>
      <c r="BS667">
        <v>0</v>
      </c>
      <c r="BT667" s="1"/>
      <c r="BV667" t="s">
        <v>102</v>
      </c>
      <c r="BW667" t="s">
        <v>102</v>
      </c>
    </row>
    <row r="668" spans="1:75">
      <c r="A668" t="s">
        <v>3181</v>
      </c>
      <c r="B668" t="s">
        <v>3182</v>
      </c>
      <c r="C668" t="s">
        <v>128</v>
      </c>
      <c r="D668" s="1">
        <v>31966</v>
      </c>
      <c r="E668" t="s">
        <v>1777</v>
      </c>
      <c r="G668" s="1"/>
      <c r="H668" s="1"/>
      <c r="K668">
        <v>0</v>
      </c>
      <c r="AB668" t="s">
        <v>22</v>
      </c>
      <c r="AC668" t="s">
        <v>32</v>
      </c>
      <c r="AD668" t="s">
        <v>33</v>
      </c>
      <c r="AE668" t="s">
        <v>33</v>
      </c>
      <c r="AF668" t="s">
        <v>48</v>
      </c>
      <c r="AH668" t="s">
        <v>2752</v>
      </c>
      <c r="AI668" t="s">
        <v>145</v>
      </c>
      <c r="AJ668" t="s">
        <v>3183</v>
      </c>
      <c r="AK668" t="s">
        <v>4</v>
      </c>
      <c r="AO668" t="s">
        <v>26</v>
      </c>
      <c r="AP668" t="s">
        <v>43</v>
      </c>
      <c r="AS668" t="s">
        <v>43</v>
      </c>
      <c r="AT668" t="s">
        <v>3184</v>
      </c>
      <c r="AU668">
        <v>2.59</v>
      </c>
      <c r="AV668">
        <v>3.1</v>
      </c>
      <c r="AW668">
        <v>2.73</v>
      </c>
      <c r="AX668">
        <v>2.4300000000000002</v>
      </c>
      <c r="BO668" t="s">
        <v>43</v>
      </c>
      <c r="BP668">
        <v>0</v>
      </c>
      <c r="BQ668">
        <v>0</v>
      </c>
      <c r="BR668">
        <v>0</v>
      </c>
      <c r="BS668">
        <v>0</v>
      </c>
      <c r="BT668" s="1"/>
      <c r="BV668" t="s">
        <v>165</v>
      </c>
      <c r="BW668" t="s">
        <v>102</v>
      </c>
    </row>
    <row r="669" spans="1:75">
      <c r="A669" t="s">
        <v>3185</v>
      </c>
      <c r="B669" t="s">
        <v>3186</v>
      </c>
      <c r="C669" t="s">
        <v>3187</v>
      </c>
      <c r="D669" s="1">
        <v>32778</v>
      </c>
      <c r="E669" t="s">
        <v>3188</v>
      </c>
      <c r="G669" s="1"/>
      <c r="H669" s="1"/>
      <c r="K669">
        <v>0</v>
      </c>
      <c r="AB669" t="s">
        <v>22</v>
      </c>
      <c r="AC669" t="s">
        <v>32</v>
      </c>
      <c r="AD669" t="s">
        <v>33</v>
      </c>
      <c r="AE669" t="s">
        <v>33</v>
      </c>
      <c r="AF669" t="s">
        <v>48</v>
      </c>
      <c r="AH669" t="s">
        <v>1207</v>
      </c>
      <c r="AI669" t="s">
        <v>145</v>
      </c>
      <c r="AJ669" t="s">
        <v>3189</v>
      </c>
      <c r="AK669" t="s">
        <v>4</v>
      </c>
      <c r="AO669" t="s">
        <v>26</v>
      </c>
      <c r="AP669" t="s">
        <v>43</v>
      </c>
      <c r="AS669" t="s">
        <v>43</v>
      </c>
      <c r="AT669" t="s">
        <v>3190</v>
      </c>
      <c r="AU669">
        <v>3.45</v>
      </c>
      <c r="AV669">
        <v>3.7</v>
      </c>
      <c r="AW669">
        <v>3.55</v>
      </c>
      <c r="AX669">
        <v>3.48</v>
      </c>
      <c r="BO669" t="s">
        <v>43</v>
      </c>
      <c r="BP669">
        <v>0</v>
      </c>
      <c r="BQ669">
        <v>0</v>
      </c>
      <c r="BR669">
        <v>0</v>
      </c>
      <c r="BS669">
        <v>0</v>
      </c>
      <c r="BT669" s="1"/>
      <c r="BV669" t="s">
        <v>716</v>
      </c>
      <c r="BW669" t="s">
        <v>716</v>
      </c>
    </row>
    <row r="670" spans="1:75">
      <c r="A670" t="s">
        <v>3191</v>
      </c>
      <c r="B670" t="s">
        <v>3192</v>
      </c>
      <c r="C670" t="s">
        <v>1099</v>
      </c>
      <c r="D670" s="1">
        <v>32873</v>
      </c>
      <c r="E670" t="s">
        <v>237</v>
      </c>
      <c r="G670" s="1"/>
      <c r="H670" s="1"/>
      <c r="K670">
        <v>0</v>
      </c>
      <c r="AB670" t="s">
        <v>22</v>
      </c>
      <c r="AC670" t="s">
        <v>32</v>
      </c>
      <c r="AD670" t="s">
        <v>33</v>
      </c>
      <c r="AE670" t="s">
        <v>33</v>
      </c>
      <c r="AF670" t="s">
        <v>48</v>
      </c>
      <c r="AH670" t="s">
        <v>3193</v>
      </c>
      <c r="AI670" t="s">
        <v>99</v>
      </c>
      <c r="AJ670" t="s">
        <v>3194</v>
      </c>
      <c r="AK670" t="s">
        <v>4</v>
      </c>
      <c r="AO670" t="s">
        <v>26</v>
      </c>
      <c r="AP670" t="s">
        <v>43</v>
      </c>
      <c r="AS670" t="s">
        <v>43</v>
      </c>
      <c r="AT670" t="s">
        <v>3184</v>
      </c>
      <c r="AU670">
        <v>2.82</v>
      </c>
      <c r="AV670">
        <v>3.3</v>
      </c>
      <c r="AW670">
        <v>3.18</v>
      </c>
      <c r="AX670">
        <v>3.1</v>
      </c>
      <c r="BO670" t="s">
        <v>43</v>
      </c>
      <c r="BP670">
        <v>0</v>
      </c>
      <c r="BQ670">
        <v>0</v>
      </c>
      <c r="BR670">
        <v>0</v>
      </c>
      <c r="BS670">
        <v>0</v>
      </c>
      <c r="BT670" s="1"/>
      <c r="BV670" t="s">
        <v>102</v>
      </c>
      <c r="BW670" t="s">
        <v>102</v>
      </c>
    </row>
    <row r="671" spans="1:75">
      <c r="A671" t="s">
        <v>3195</v>
      </c>
      <c r="B671" t="s">
        <v>3196</v>
      </c>
      <c r="C671" t="s">
        <v>1025</v>
      </c>
      <c r="D671" s="1">
        <v>32410</v>
      </c>
      <c r="E671" t="s">
        <v>3140</v>
      </c>
      <c r="G671" s="1"/>
      <c r="H671" s="1"/>
      <c r="K671">
        <v>0</v>
      </c>
      <c r="AB671" t="s">
        <v>22</v>
      </c>
      <c r="AC671" t="s">
        <v>32</v>
      </c>
      <c r="AD671" t="s">
        <v>33</v>
      </c>
      <c r="AE671" t="s">
        <v>33</v>
      </c>
      <c r="AF671" t="s">
        <v>48</v>
      </c>
      <c r="AH671" t="s">
        <v>3197</v>
      </c>
      <c r="AI671" t="s">
        <v>423</v>
      </c>
      <c r="AJ671" t="s">
        <v>3198</v>
      </c>
      <c r="AK671" t="s">
        <v>4</v>
      </c>
      <c r="AO671" t="s">
        <v>26</v>
      </c>
      <c r="AP671" t="s">
        <v>43</v>
      </c>
      <c r="AS671" t="s">
        <v>43</v>
      </c>
      <c r="AT671" t="s">
        <v>3199</v>
      </c>
      <c r="AU671">
        <v>3.32</v>
      </c>
      <c r="BO671" t="s">
        <v>43</v>
      </c>
      <c r="BP671">
        <v>0</v>
      </c>
      <c r="BQ671">
        <v>0</v>
      </c>
      <c r="BR671">
        <v>0</v>
      </c>
      <c r="BS671">
        <v>0</v>
      </c>
      <c r="BT671" s="1"/>
      <c r="BV671" t="s">
        <v>102</v>
      </c>
      <c r="BW671" t="s">
        <v>102</v>
      </c>
    </row>
    <row r="672" spans="1:75">
      <c r="A672" t="s">
        <v>3200</v>
      </c>
      <c r="B672" t="s">
        <v>3201</v>
      </c>
      <c r="C672" t="s">
        <v>3202</v>
      </c>
      <c r="D672" s="1">
        <v>32752</v>
      </c>
      <c r="E672" t="s">
        <v>3202</v>
      </c>
      <c r="G672" s="1"/>
      <c r="H672" s="1"/>
      <c r="K672">
        <v>0</v>
      </c>
      <c r="AB672" t="s">
        <v>22</v>
      </c>
      <c r="AC672" t="s">
        <v>32</v>
      </c>
      <c r="AD672" t="s">
        <v>33</v>
      </c>
      <c r="AE672" t="s">
        <v>33</v>
      </c>
      <c r="AF672" t="s">
        <v>48</v>
      </c>
      <c r="AH672" t="s">
        <v>3203</v>
      </c>
      <c r="AI672" t="s">
        <v>145</v>
      </c>
      <c r="AJ672" t="s">
        <v>1175</v>
      </c>
      <c r="AK672" t="s">
        <v>4</v>
      </c>
      <c r="AO672" t="s">
        <v>26</v>
      </c>
      <c r="AP672" t="s">
        <v>43</v>
      </c>
      <c r="AS672" t="s">
        <v>43</v>
      </c>
      <c r="AT672" t="s">
        <v>3096</v>
      </c>
      <c r="AU672">
        <v>2.91</v>
      </c>
      <c r="AV672">
        <v>3.6</v>
      </c>
      <c r="AW672">
        <v>3.45</v>
      </c>
      <c r="AX672">
        <v>3.57</v>
      </c>
      <c r="BO672" t="s">
        <v>43</v>
      </c>
      <c r="BP672">
        <v>0</v>
      </c>
      <c r="BQ672">
        <v>0</v>
      </c>
      <c r="BR672">
        <v>0</v>
      </c>
      <c r="BS672">
        <v>0</v>
      </c>
      <c r="BT672" s="1"/>
      <c r="BV672" t="s">
        <v>148</v>
      </c>
      <c r="BW672" t="s">
        <v>102</v>
      </c>
    </row>
    <row r="673" spans="1:75">
      <c r="A673" t="s">
        <v>3204</v>
      </c>
      <c r="B673" t="s">
        <v>3205</v>
      </c>
      <c r="C673" t="s">
        <v>176</v>
      </c>
      <c r="D673" s="1">
        <v>32563</v>
      </c>
      <c r="E673" t="s">
        <v>176</v>
      </c>
      <c r="G673" s="1"/>
      <c r="H673" s="1"/>
      <c r="K673">
        <v>0</v>
      </c>
      <c r="AB673" t="s">
        <v>22</v>
      </c>
      <c r="AC673" t="s">
        <v>32</v>
      </c>
      <c r="AD673" t="s">
        <v>33</v>
      </c>
      <c r="AE673" t="s">
        <v>33</v>
      </c>
      <c r="AF673" t="s">
        <v>48</v>
      </c>
      <c r="AH673" t="s">
        <v>3206</v>
      </c>
      <c r="AI673" t="s">
        <v>145</v>
      </c>
      <c r="AJ673" t="s">
        <v>3207</v>
      </c>
      <c r="AK673" t="s">
        <v>4</v>
      </c>
      <c r="AO673" t="s">
        <v>26</v>
      </c>
      <c r="AP673" t="s">
        <v>43</v>
      </c>
      <c r="AS673" t="s">
        <v>43</v>
      </c>
      <c r="AT673" t="s">
        <v>3208</v>
      </c>
      <c r="AU673">
        <v>3.18</v>
      </c>
      <c r="AV673">
        <v>3.3</v>
      </c>
      <c r="AW673">
        <v>3.27</v>
      </c>
      <c r="AX673">
        <v>3.62</v>
      </c>
      <c r="BO673" t="s">
        <v>43</v>
      </c>
      <c r="BP673">
        <v>0</v>
      </c>
      <c r="BQ673">
        <v>0</v>
      </c>
      <c r="BR673">
        <v>0</v>
      </c>
      <c r="BS673">
        <v>0</v>
      </c>
      <c r="BT673" s="1"/>
      <c r="BV673" t="s">
        <v>118</v>
      </c>
      <c r="BW673" t="s">
        <v>118</v>
      </c>
    </row>
    <row r="674" spans="1:75">
      <c r="A674" t="s">
        <v>3209</v>
      </c>
      <c r="B674" t="s">
        <v>3210</v>
      </c>
      <c r="C674" t="s">
        <v>263</v>
      </c>
      <c r="D674" s="1">
        <v>32873</v>
      </c>
      <c r="E674" t="s">
        <v>263</v>
      </c>
      <c r="G674" s="1"/>
      <c r="H674" s="1"/>
      <c r="K674">
        <v>0</v>
      </c>
      <c r="AB674" t="s">
        <v>22</v>
      </c>
      <c r="AC674" t="s">
        <v>32</v>
      </c>
      <c r="AD674" t="s">
        <v>33</v>
      </c>
      <c r="AE674" t="s">
        <v>33</v>
      </c>
      <c r="AF674" t="s">
        <v>25</v>
      </c>
      <c r="AH674" t="s">
        <v>3211</v>
      </c>
      <c r="AI674" t="s">
        <v>99</v>
      </c>
      <c r="AJ674" t="s">
        <v>1405</v>
      </c>
      <c r="AK674" t="s">
        <v>4</v>
      </c>
      <c r="AO674" t="s">
        <v>26</v>
      </c>
      <c r="AP674" t="s">
        <v>43</v>
      </c>
      <c r="AS674" t="s">
        <v>43</v>
      </c>
      <c r="AT674" t="s">
        <v>3184</v>
      </c>
      <c r="AU674">
        <v>3.27</v>
      </c>
      <c r="AV674">
        <v>3.3</v>
      </c>
      <c r="BO674" t="s">
        <v>43</v>
      </c>
      <c r="BP674">
        <v>0</v>
      </c>
      <c r="BQ674">
        <v>0</v>
      </c>
      <c r="BR674">
        <v>0</v>
      </c>
      <c r="BS674">
        <v>0</v>
      </c>
      <c r="BT674" s="1"/>
      <c r="BV674" t="s">
        <v>102</v>
      </c>
      <c r="BW674" t="s">
        <v>102</v>
      </c>
    </row>
    <row r="675" spans="1:75">
      <c r="A675" t="s">
        <v>3212</v>
      </c>
      <c r="B675" t="s">
        <v>3213</v>
      </c>
      <c r="C675" t="s">
        <v>3214</v>
      </c>
      <c r="D675" s="1">
        <v>32112</v>
      </c>
      <c r="E675" t="s">
        <v>3130</v>
      </c>
      <c r="G675" s="1"/>
      <c r="H675" s="1"/>
      <c r="K675">
        <v>0</v>
      </c>
      <c r="AB675" t="s">
        <v>22</v>
      </c>
      <c r="AC675" t="s">
        <v>32</v>
      </c>
      <c r="AD675" t="s">
        <v>33</v>
      </c>
      <c r="AE675" t="s">
        <v>33</v>
      </c>
      <c r="AF675" t="s">
        <v>48</v>
      </c>
      <c r="AH675" t="s">
        <v>3215</v>
      </c>
      <c r="AI675" t="s">
        <v>99</v>
      </c>
      <c r="AJ675" t="s">
        <v>3216</v>
      </c>
      <c r="AK675" t="s">
        <v>4</v>
      </c>
      <c r="AO675" t="s">
        <v>26</v>
      </c>
      <c r="AP675" t="s">
        <v>43</v>
      </c>
      <c r="AS675" t="s">
        <v>43</v>
      </c>
      <c r="AT675" t="s">
        <v>3217</v>
      </c>
      <c r="AU675">
        <v>3.27</v>
      </c>
      <c r="AV675">
        <v>3.2</v>
      </c>
      <c r="AX675">
        <v>3.43</v>
      </c>
      <c r="BO675" t="s">
        <v>43</v>
      </c>
      <c r="BP675">
        <v>0</v>
      </c>
      <c r="BQ675">
        <v>0</v>
      </c>
      <c r="BR675">
        <v>0</v>
      </c>
      <c r="BS675">
        <v>0</v>
      </c>
      <c r="BT675" s="1"/>
      <c r="BV675" t="s">
        <v>102</v>
      </c>
      <c r="BW675" t="s">
        <v>102</v>
      </c>
    </row>
    <row r="676" spans="1:75">
      <c r="A676" t="s">
        <v>3218</v>
      </c>
      <c r="B676" t="s">
        <v>3219</v>
      </c>
      <c r="C676" t="s">
        <v>3220</v>
      </c>
      <c r="D676" s="1">
        <v>29834</v>
      </c>
      <c r="E676" t="s">
        <v>3221</v>
      </c>
      <c r="G676" s="1"/>
      <c r="H676" s="1"/>
      <c r="K676">
        <v>0</v>
      </c>
      <c r="AB676" t="s">
        <v>22</v>
      </c>
      <c r="AC676" t="s">
        <v>32</v>
      </c>
      <c r="AD676" t="s">
        <v>33</v>
      </c>
      <c r="AE676" t="s">
        <v>33</v>
      </c>
      <c r="AF676" t="s">
        <v>25</v>
      </c>
      <c r="AH676" t="s">
        <v>153</v>
      </c>
      <c r="AI676" t="s">
        <v>99</v>
      </c>
      <c r="AJ676" t="s">
        <v>3222</v>
      </c>
      <c r="AK676" t="s">
        <v>4</v>
      </c>
      <c r="AO676" t="s">
        <v>26</v>
      </c>
      <c r="AP676" t="s">
        <v>43</v>
      </c>
      <c r="AS676" t="s">
        <v>43</v>
      </c>
      <c r="AT676" t="s">
        <v>3223</v>
      </c>
      <c r="AU676">
        <v>3.14</v>
      </c>
      <c r="AV676">
        <v>3.6</v>
      </c>
      <c r="AX676">
        <v>0</v>
      </c>
      <c r="BO676" t="s">
        <v>43</v>
      </c>
      <c r="BP676">
        <v>0</v>
      </c>
      <c r="BQ676">
        <v>0</v>
      </c>
      <c r="BR676">
        <v>0</v>
      </c>
      <c r="BS676">
        <v>0</v>
      </c>
      <c r="BT676" s="1"/>
      <c r="BV676" t="s">
        <v>102</v>
      </c>
      <c r="BW676" t="s">
        <v>102</v>
      </c>
    </row>
    <row r="677" spans="1:75">
      <c r="A677" t="s">
        <v>3224</v>
      </c>
      <c r="B677" t="s">
        <v>3225</v>
      </c>
      <c r="C677" t="s">
        <v>242</v>
      </c>
      <c r="D677" s="1">
        <v>31903</v>
      </c>
      <c r="E677" t="s">
        <v>242</v>
      </c>
      <c r="G677" s="1"/>
      <c r="H677" s="1"/>
      <c r="K677">
        <v>0</v>
      </c>
      <c r="AA677" t="s">
        <v>123</v>
      </c>
      <c r="AB677" t="s">
        <v>22</v>
      </c>
      <c r="AC677" t="s">
        <v>32</v>
      </c>
      <c r="AD677" t="s">
        <v>33</v>
      </c>
      <c r="AE677" t="s">
        <v>33</v>
      </c>
      <c r="AF677" t="s">
        <v>48</v>
      </c>
      <c r="AH677" t="s">
        <v>1483</v>
      </c>
      <c r="AI677" t="s">
        <v>145</v>
      </c>
      <c r="AJ677" t="s">
        <v>3226</v>
      </c>
      <c r="AK677" t="s">
        <v>4</v>
      </c>
      <c r="AO677" t="s">
        <v>26</v>
      </c>
      <c r="AP677" t="s">
        <v>43</v>
      </c>
      <c r="AS677" t="s">
        <v>43</v>
      </c>
      <c r="AT677" t="s">
        <v>3227</v>
      </c>
      <c r="AU677">
        <v>3.82</v>
      </c>
      <c r="AV677">
        <v>4</v>
      </c>
      <c r="AX677">
        <v>3.86</v>
      </c>
      <c r="BO677" t="s">
        <v>43</v>
      </c>
      <c r="BP677">
        <v>0</v>
      </c>
      <c r="BQ677">
        <v>0</v>
      </c>
      <c r="BR677">
        <v>0</v>
      </c>
      <c r="BS677">
        <v>0</v>
      </c>
      <c r="BT677" s="1"/>
      <c r="BV677" t="s">
        <v>102</v>
      </c>
      <c r="BW677" t="s">
        <v>102</v>
      </c>
    </row>
    <row r="678" spans="1:75">
      <c r="A678" t="s">
        <v>3228</v>
      </c>
      <c r="B678" t="s">
        <v>3229</v>
      </c>
      <c r="C678" t="s">
        <v>3230</v>
      </c>
      <c r="D678" s="1">
        <v>32305</v>
      </c>
      <c r="E678" t="s">
        <v>3231</v>
      </c>
      <c r="G678" s="1"/>
      <c r="H678" s="1"/>
      <c r="K678">
        <v>0</v>
      </c>
      <c r="AB678" t="s">
        <v>22</v>
      </c>
      <c r="AC678" t="s">
        <v>32</v>
      </c>
      <c r="AD678" t="s">
        <v>33</v>
      </c>
      <c r="AE678" t="s">
        <v>33</v>
      </c>
      <c r="AF678" t="s">
        <v>48</v>
      </c>
      <c r="AH678" t="s">
        <v>3232</v>
      </c>
      <c r="AI678" t="s">
        <v>99</v>
      </c>
      <c r="AJ678" t="s">
        <v>3233</v>
      </c>
      <c r="AK678" t="s">
        <v>4</v>
      </c>
      <c r="AO678" t="s">
        <v>26</v>
      </c>
      <c r="AP678" t="s">
        <v>43</v>
      </c>
      <c r="AS678" t="s">
        <v>43</v>
      </c>
      <c r="AT678" t="s">
        <v>3234</v>
      </c>
      <c r="AU678">
        <v>3.23</v>
      </c>
      <c r="AV678">
        <v>3.2</v>
      </c>
      <c r="AW678">
        <v>3.36</v>
      </c>
      <c r="AX678">
        <v>3.29</v>
      </c>
      <c r="BO678" t="s">
        <v>43</v>
      </c>
      <c r="BP678">
        <v>0</v>
      </c>
      <c r="BQ678">
        <v>0</v>
      </c>
      <c r="BR678">
        <v>0</v>
      </c>
      <c r="BS678">
        <v>0</v>
      </c>
      <c r="BT678" s="1"/>
      <c r="BV678" t="s">
        <v>102</v>
      </c>
      <c r="BW678" t="s">
        <v>102</v>
      </c>
    </row>
    <row r="679" spans="1:75">
      <c r="A679" t="s">
        <v>3235</v>
      </c>
      <c r="B679" t="s">
        <v>355</v>
      </c>
      <c r="C679" t="s">
        <v>3236</v>
      </c>
      <c r="D679" s="1">
        <v>32113</v>
      </c>
      <c r="E679" t="s">
        <v>237</v>
      </c>
      <c r="G679" s="1"/>
      <c r="H679" s="1"/>
      <c r="K679">
        <v>0</v>
      </c>
      <c r="AB679" t="s">
        <v>22</v>
      </c>
      <c r="AC679" t="s">
        <v>32</v>
      </c>
      <c r="AD679" t="s">
        <v>33</v>
      </c>
      <c r="AE679" t="s">
        <v>33</v>
      </c>
      <c r="AF679" t="s">
        <v>25</v>
      </c>
      <c r="AH679" t="s">
        <v>582</v>
      </c>
      <c r="AI679" t="s">
        <v>217</v>
      </c>
      <c r="AJ679" t="s">
        <v>1151</v>
      </c>
      <c r="AK679" t="s">
        <v>4</v>
      </c>
      <c r="AO679" t="s">
        <v>26</v>
      </c>
      <c r="AP679" t="s">
        <v>43</v>
      </c>
      <c r="AS679" t="s">
        <v>43</v>
      </c>
      <c r="AT679" t="s">
        <v>3237</v>
      </c>
      <c r="AU679">
        <v>2.82</v>
      </c>
      <c r="AV679">
        <v>3.2</v>
      </c>
      <c r="AW679">
        <v>2.83</v>
      </c>
      <c r="AX679">
        <v>3</v>
      </c>
      <c r="BO679" t="s">
        <v>43</v>
      </c>
      <c r="BP679">
        <v>0</v>
      </c>
      <c r="BQ679">
        <v>0</v>
      </c>
      <c r="BR679">
        <v>0</v>
      </c>
      <c r="BS679">
        <v>0</v>
      </c>
      <c r="BT679" s="1"/>
      <c r="BV679" t="s">
        <v>3238</v>
      </c>
      <c r="BW679" t="s">
        <v>102</v>
      </c>
    </row>
    <row r="680" spans="1:75">
      <c r="A680" t="s">
        <v>3239</v>
      </c>
      <c r="B680" t="s">
        <v>3171</v>
      </c>
      <c r="C680" t="s">
        <v>3240</v>
      </c>
      <c r="D680" s="1"/>
      <c r="E680" t="s">
        <v>719</v>
      </c>
      <c r="G680" s="1"/>
      <c r="H680" s="1"/>
      <c r="K680">
        <v>0</v>
      </c>
      <c r="AB680" t="s">
        <v>22</v>
      </c>
      <c r="AC680" t="s">
        <v>32</v>
      </c>
      <c r="AD680" t="s">
        <v>33</v>
      </c>
      <c r="AE680" t="s">
        <v>33</v>
      </c>
      <c r="AF680" t="s">
        <v>25</v>
      </c>
      <c r="AH680" t="s">
        <v>3241</v>
      </c>
      <c r="AI680" t="s">
        <v>99</v>
      </c>
      <c r="AJ680" t="s">
        <v>3242</v>
      </c>
      <c r="AK680" t="s">
        <v>4</v>
      </c>
      <c r="AO680" t="s">
        <v>26</v>
      </c>
      <c r="AP680" t="s">
        <v>43</v>
      </c>
      <c r="AS680" t="s">
        <v>43</v>
      </c>
      <c r="AT680" t="s">
        <v>3243</v>
      </c>
      <c r="BO680" t="s">
        <v>43</v>
      </c>
      <c r="BP680">
        <v>0</v>
      </c>
      <c r="BQ680">
        <v>0</v>
      </c>
      <c r="BR680">
        <v>0</v>
      </c>
      <c r="BS680">
        <v>0</v>
      </c>
      <c r="BT680" s="1"/>
      <c r="BV680" t="s">
        <v>102</v>
      </c>
      <c r="BW680" t="s">
        <v>102</v>
      </c>
    </row>
    <row r="681" spans="1:75">
      <c r="A681" t="s">
        <v>3244</v>
      </c>
      <c r="B681" t="s">
        <v>3245</v>
      </c>
      <c r="C681" t="s">
        <v>3246</v>
      </c>
      <c r="D681" s="1">
        <v>27471</v>
      </c>
      <c r="E681" t="s">
        <v>3246</v>
      </c>
      <c r="G681" s="1"/>
      <c r="H681" s="1"/>
      <c r="K681">
        <v>0</v>
      </c>
      <c r="AB681" t="s">
        <v>22</v>
      </c>
      <c r="AC681" t="s">
        <v>32</v>
      </c>
      <c r="AD681" t="s">
        <v>33</v>
      </c>
      <c r="AE681" t="s">
        <v>33</v>
      </c>
      <c r="AF681" t="s">
        <v>25</v>
      </c>
      <c r="AH681" t="s">
        <v>3247</v>
      </c>
      <c r="AI681" t="s">
        <v>123</v>
      </c>
      <c r="AJ681" t="s">
        <v>3248</v>
      </c>
      <c r="AK681" t="s">
        <v>123</v>
      </c>
      <c r="AO681" t="s">
        <v>26</v>
      </c>
      <c r="AP681" t="s">
        <v>43</v>
      </c>
      <c r="AS681" t="s">
        <v>43</v>
      </c>
      <c r="AT681" t="s">
        <v>3249</v>
      </c>
      <c r="AU681">
        <v>3.5</v>
      </c>
      <c r="AV681">
        <v>3.3</v>
      </c>
      <c r="AW681">
        <v>1.9</v>
      </c>
      <c r="BO681" t="s">
        <v>43</v>
      </c>
      <c r="BP681">
        <v>0</v>
      </c>
      <c r="BQ681">
        <v>0</v>
      </c>
      <c r="BR681">
        <v>0</v>
      </c>
      <c r="BS681">
        <v>0</v>
      </c>
      <c r="BT681" s="1"/>
      <c r="BV681" t="s">
        <v>123</v>
      </c>
      <c r="BW681" t="s">
        <v>123</v>
      </c>
    </row>
    <row r="682" spans="1:75">
      <c r="A682" t="s">
        <v>3250</v>
      </c>
      <c r="B682" t="s">
        <v>3251</v>
      </c>
      <c r="C682" t="s">
        <v>3252</v>
      </c>
      <c r="D682" s="1">
        <v>31712</v>
      </c>
      <c r="E682" t="s">
        <v>3252</v>
      </c>
      <c r="G682" s="1"/>
      <c r="H682" s="1"/>
      <c r="K682">
        <v>0</v>
      </c>
      <c r="AB682" t="s">
        <v>22</v>
      </c>
      <c r="AC682" t="s">
        <v>32</v>
      </c>
      <c r="AD682" t="s">
        <v>33</v>
      </c>
      <c r="AE682" t="s">
        <v>33</v>
      </c>
      <c r="AF682" t="s">
        <v>25</v>
      </c>
      <c r="AH682" t="s">
        <v>1276</v>
      </c>
      <c r="AI682" t="s">
        <v>145</v>
      </c>
      <c r="AJ682" t="s">
        <v>3253</v>
      </c>
      <c r="AK682" t="s">
        <v>4</v>
      </c>
      <c r="AO682" t="s">
        <v>26</v>
      </c>
      <c r="AP682" t="s">
        <v>43</v>
      </c>
      <c r="AS682" t="s">
        <v>43</v>
      </c>
      <c r="AT682" t="s">
        <v>3254</v>
      </c>
      <c r="BO682" t="s">
        <v>43</v>
      </c>
      <c r="BP682">
        <v>0</v>
      </c>
      <c r="BQ682">
        <v>0</v>
      </c>
      <c r="BR682">
        <v>0</v>
      </c>
      <c r="BS682">
        <v>0</v>
      </c>
      <c r="BT682" s="1"/>
      <c r="BV682" t="s">
        <v>118</v>
      </c>
      <c r="BW682" t="s">
        <v>148</v>
      </c>
    </row>
    <row r="683" spans="1:75">
      <c r="A683" t="s">
        <v>3255</v>
      </c>
      <c r="B683" t="s">
        <v>3256</v>
      </c>
      <c r="C683" t="s">
        <v>630</v>
      </c>
      <c r="D683" s="1">
        <v>32356</v>
      </c>
      <c r="E683" t="s">
        <v>891</v>
      </c>
      <c r="G683" s="1"/>
      <c r="H683" s="1"/>
      <c r="K683">
        <v>0</v>
      </c>
      <c r="AB683" t="s">
        <v>22</v>
      </c>
      <c r="AC683" t="s">
        <v>32</v>
      </c>
      <c r="AD683" t="s">
        <v>33</v>
      </c>
      <c r="AE683" t="s">
        <v>33</v>
      </c>
      <c r="AF683" t="s">
        <v>25</v>
      </c>
      <c r="AH683" t="s">
        <v>564</v>
      </c>
      <c r="AI683" t="s">
        <v>99</v>
      </c>
      <c r="AJ683" t="s">
        <v>3257</v>
      </c>
      <c r="AK683" t="s">
        <v>4</v>
      </c>
      <c r="AO683" t="s">
        <v>26</v>
      </c>
      <c r="AP683" t="s">
        <v>43</v>
      </c>
      <c r="AS683" t="s">
        <v>43</v>
      </c>
      <c r="AT683" t="s">
        <v>3258</v>
      </c>
      <c r="AU683">
        <v>3.23</v>
      </c>
      <c r="AV683">
        <v>2.5</v>
      </c>
      <c r="AX683">
        <v>2.29</v>
      </c>
      <c r="BO683" t="s">
        <v>43</v>
      </c>
      <c r="BP683">
        <v>0</v>
      </c>
      <c r="BQ683">
        <v>0</v>
      </c>
      <c r="BR683">
        <v>0</v>
      </c>
      <c r="BS683">
        <v>0</v>
      </c>
      <c r="BT683" s="1"/>
      <c r="BV683" t="s">
        <v>102</v>
      </c>
      <c r="BW683" t="s">
        <v>102</v>
      </c>
    </row>
    <row r="684" spans="1:75">
      <c r="A684" t="s">
        <v>3259</v>
      </c>
      <c r="B684" t="s">
        <v>3260</v>
      </c>
      <c r="C684" t="s">
        <v>685</v>
      </c>
      <c r="D684" s="1">
        <v>32154</v>
      </c>
      <c r="E684" t="s">
        <v>3261</v>
      </c>
      <c r="G684" s="1"/>
      <c r="H684" s="1"/>
      <c r="K684">
        <v>0</v>
      </c>
      <c r="AB684" t="s">
        <v>22</v>
      </c>
      <c r="AC684" t="s">
        <v>32</v>
      </c>
      <c r="AD684" t="s">
        <v>33</v>
      </c>
      <c r="AE684" t="s">
        <v>33</v>
      </c>
      <c r="AF684" t="s">
        <v>25</v>
      </c>
      <c r="AH684" t="s">
        <v>2229</v>
      </c>
      <c r="AI684" t="s">
        <v>145</v>
      </c>
      <c r="AJ684" t="s">
        <v>3262</v>
      </c>
      <c r="AK684" t="s">
        <v>4</v>
      </c>
      <c r="AO684" t="s">
        <v>26</v>
      </c>
      <c r="AP684" t="s">
        <v>43</v>
      </c>
      <c r="AS684" t="s">
        <v>43</v>
      </c>
      <c r="AT684" t="s">
        <v>3263</v>
      </c>
      <c r="BO684" t="s">
        <v>43</v>
      </c>
      <c r="BP684">
        <v>0</v>
      </c>
      <c r="BQ684">
        <v>0</v>
      </c>
      <c r="BR684">
        <v>0</v>
      </c>
      <c r="BS684">
        <v>0</v>
      </c>
      <c r="BT684" s="1"/>
      <c r="BV684" t="s">
        <v>3264</v>
      </c>
      <c r="BW684" t="s">
        <v>1142</v>
      </c>
    </row>
    <row r="685" spans="1:75">
      <c r="A685" t="s">
        <v>3265</v>
      </c>
      <c r="B685" t="s">
        <v>3266</v>
      </c>
      <c r="C685" t="s">
        <v>3267</v>
      </c>
      <c r="D685" s="1">
        <v>30925</v>
      </c>
      <c r="E685" t="s">
        <v>3268</v>
      </c>
      <c r="G685" s="1"/>
      <c r="H685" s="1"/>
      <c r="K685">
        <v>0</v>
      </c>
      <c r="AB685" t="s">
        <v>22</v>
      </c>
      <c r="AC685" t="s">
        <v>32</v>
      </c>
      <c r="AD685" t="s">
        <v>33</v>
      </c>
      <c r="AE685" t="s">
        <v>33</v>
      </c>
      <c r="AF685" t="s">
        <v>25</v>
      </c>
      <c r="AH685" t="s">
        <v>3269</v>
      </c>
      <c r="AI685" t="s">
        <v>99</v>
      </c>
      <c r="AJ685" t="s">
        <v>3270</v>
      </c>
      <c r="AK685" t="s">
        <v>4</v>
      </c>
      <c r="AO685" t="s">
        <v>26</v>
      </c>
      <c r="AP685" t="s">
        <v>43</v>
      </c>
      <c r="AS685" t="s">
        <v>43</v>
      </c>
      <c r="AT685" t="s">
        <v>3271</v>
      </c>
      <c r="AU685">
        <v>3.5</v>
      </c>
      <c r="AV685">
        <v>3.2</v>
      </c>
      <c r="AX685">
        <v>3.24</v>
      </c>
      <c r="BO685" t="s">
        <v>43</v>
      </c>
      <c r="BP685">
        <v>0</v>
      </c>
      <c r="BQ685">
        <v>0</v>
      </c>
      <c r="BR685">
        <v>0</v>
      </c>
      <c r="BS685">
        <v>0</v>
      </c>
      <c r="BT685" s="1"/>
      <c r="BV685" t="s">
        <v>102</v>
      </c>
      <c r="BW685" t="s">
        <v>102</v>
      </c>
    </row>
    <row r="686" spans="1:75">
      <c r="A686" t="s">
        <v>3272</v>
      </c>
      <c r="B686" t="s">
        <v>3273</v>
      </c>
      <c r="C686" t="s">
        <v>3274</v>
      </c>
      <c r="D686" s="1">
        <v>32150</v>
      </c>
      <c r="E686" t="s">
        <v>691</v>
      </c>
      <c r="G686" s="1"/>
      <c r="H686" s="1"/>
      <c r="K686">
        <v>0</v>
      </c>
      <c r="AB686" t="s">
        <v>22</v>
      </c>
      <c r="AC686" t="s">
        <v>32</v>
      </c>
      <c r="AD686" t="s">
        <v>33</v>
      </c>
      <c r="AE686" t="s">
        <v>33</v>
      </c>
      <c r="AF686" t="s">
        <v>48</v>
      </c>
      <c r="AH686" t="s">
        <v>3275</v>
      </c>
      <c r="AI686" t="s">
        <v>99</v>
      </c>
      <c r="AJ686" t="s">
        <v>3276</v>
      </c>
      <c r="AK686" t="s">
        <v>4</v>
      </c>
      <c r="AO686" t="s">
        <v>26</v>
      </c>
      <c r="AP686" t="s">
        <v>43</v>
      </c>
      <c r="AS686" t="s">
        <v>43</v>
      </c>
      <c r="AT686" t="s">
        <v>3277</v>
      </c>
      <c r="AU686">
        <v>3.18</v>
      </c>
      <c r="AV686">
        <v>3</v>
      </c>
      <c r="AX686">
        <v>3.33</v>
      </c>
      <c r="BO686" t="s">
        <v>43</v>
      </c>
      <c r="BP686">
        <v>0</v>
      </c>
      <c r="BQ686">
        <v>0</v>
      </c>
      <c r="BR686">
        <v>0</v>
      </c>
      <c r="BS686">
        <v>0</v>
      </c>
      <c r="BT686" s="1"/>
      <c r="BV686" t="s">
        <v>123</v>
      </c>
      <c r="BW686" t="s">
        <v>123</v>
      </c>
    </row>
    <row r="687" spans="1:75">
      <c r="A687" t="s">
        <v>3278</v>
      </c>
      <c r="B687" t="s">
        <v>539</v>
      </c>
      <c r="C687" t="s">
        <v>474</v>
      </c>
      <c r="D687" s="1">
        <v>26785</v>
      </c>
      <c r="E687" t="s">
        <v>2485</v>
      </c>
      <c r="G687" s="1"/>
      <c r="H687" s="1"/>
      <c r="K687">
        <v>0</v>
      </c>
      <c r="AB687" t="s">
        <v>22</v>
      </c>
      <c r="AC687" t="s">
        <v>32</v>
      </c>
      <c r="AD687" t="s">
        <v>33</v>
      </c>
      <c r="AE687" t="s">
        <v>33</v>
      </c>
      <c r="AF687" t="s">
        <v>25</v>
      </c>
      <c r="AH687" t="s">
        <v>3279</v>
      </c>
      <c r="AI687" t="s">
        <v>99</v>
      </c>
      <c r="AJ687" t="s">
        <v>3280</v>
      </c>
      <c r="AK687" t="s">
        <v>4</v>
      </c>
      <c r="AO687" t="s">
        <v>26</v>
      </c>
      <c r="AP687" t="s">
        <v>43</v>
      </c>
      <c r="AS687" t="s">
        <v>43</v>
      </c>
      <c r="AT687" t="s">
        <v>3281</v>
      </c>
      <c r="AU687">
        <v>2.86</v>
      </c>
      <c r="AV687">
        <v>2.8</v>
      </c>
      <c r="AX687">
        <v>3</v>
      </c>
      <c r="BO687" t="s">
        <v>43</v>
      </c>
      <c r="BP687">
        <v>0</v>
      </c>
      <c r="BQ687">
        <v>0</v>
      </c>
      <c r="BR687">
        <v>0</v>
      </c>
      <c r="BS687">
        <v>0</v>
      </c>
      <c r="BT687" s="1"/>
      <c r="BV687" t="s">
        <v>157</v>
      </c>
      <c r="BW687" t="s">
        <v>157</v>
      </c>
    </row>
    <row r="688" spans="1:75">
      <c r="A688" t="s">
        <v>3282</v>
      </c>
      <c r="B688" t="s">
        <v>3283</v>
      </c>
      <c r="C688" t="s">
        <v>3284</v>
      </c>
      <c r="D688" s="1">
        <v>32117</v>
      </c>
      <c r="E688" t="s">
        <v>636</v>
      </c>
      <c r="G688" s="1"/>
      <c r="H688" s="1"/>
      <c r="K688">
        <v>0</v>
      </c>
      <c r="AB688" t="s">
        <v>22</v>
      </c>
      <c r="AC688" t="s">
        <v>32</v>
      </c>
      <c r="AD688" t="s">
        <v>33</v>
      </c>
      <c r="AE688" t="s">
        <v>33</v>
      </c>
      <c r="AF688" t="s">
        <v>25</v>
      </c>
      <c r="AH688" t="s">
        <v>521</v>
      </c>
      <c r="AI688" t="s">
        <v>123</v>
      </c>
      <c r="AJ688" t="s">
        <v>3285</v>
      </c>
      <c r="AK688" t="s">
        <v>123</v>
      </c>
      <c r="AO688" t="s">
        <v>26</v>
      </c>
      <c r="AP688" t="s">
        <v>43</v>
      </c>
      <c r="AS688" t="s">
        <v>43</v>
      </c>
      <c r="AT688" t="s">
        <v>3277</v>
      </c>
      <c r="AU688">
        <v>3.27</v>
      </c>
      <c r="AV688">
        <v>3</v>
      </c>
      <c r="AW688">
        <v>2.27</v>
      </c>
      <c r="AX688">
        <v>3.29</v>
      </c>
      <c r="BO688" t="s">
        <v>43</v>
      </c>
      <c r="BP688">
        <v>0</v>
      </c>
      <c r="BQ688">
        <v>0</v>
      </c>
      <c r="BR688">
        <v>0</v>
      </c>
      <c r="BS688">
        <v>0</v>
      </c>
      <c r="BT688" s="1"/>
      <c r="BV688" t="s">
        <v>123</v>
      </c>
      <c r="BW688" t="s">
        <v>123</v>
      </c>
    </row>
    <row r="689" spans="1:75">
      <c r="A689" t="s">
        <v>3286</v>
      </c>
      <c r="B689" t="s">
        <v>3287</v>
      </c>
      <c r="C689" t="s">
        <v>3288</v>
      </c>
      <c r="D689" s="1">
        <v>30565</v>
      </c>
      <c r="E689" t="s">
        <v>611</v>
      </c>
      <c r="G689" s="1"/>
      <c r="H689" s="1"/>
      <c r="K689">
        <v>0</v>
      </c>
      <c r="AB689" t="s">
        <v>22</v>
      </c>
      <c r="AC689" t="s">
        <v>32</v>
      </c>
      <c r="AD689" t="s">
        <v>33</v>
      </c>
      <c r="AE689" t="s">
        <v>33</v>
      </c>
      <c r="AF689" t="s">
        <v>25</v>
      </c>
      <c r="AH689" t="s">
        <v>3289</v>
      </c>
      <c r="AI689" t="s">
        <v>99</v>
      </c>
      <c r="AJ689" t="s">
        <v>3290</v>
      </c>
      <c r="AK689" t="s">
        <v>4</v>
      </c>
      <c r="AO689" t="s">
        <v>26</v>
      </c>
      <c r="AP689" t="s">
        <v>43</v>
      </c>
      <c r="AS689" t="s">
        <v>43</v>
      </c>
      <c r="AT689" t="s">
        <v>3291</v>
      </c>
      <c r="BO689" t="s">
        <v>43</v>
      </c>
      <c r="BP689">
        <v>0</v>
      </c>
      <c r="BQ689">
        <v>0</v>
      </c>
      <c r="BR689">
        <v>0</v>
      </c>
      <c r="BS689">
        <v>0</v>
      </c>
      <c r="BT689" s="1"/>
      <c r="BV689" t="s">
        <v>148</v>
      </c>
      <c r="BW689" t="s">
        <v>102</v>
      </c>
    </row>
    <row r="690" spans="1:75">
      <c r="A690" t="s">
        <v>3292</v>
      </c>
      <c r="B690" t="s">
        <v>3293</v>
      </c>
      <c r="C690" t="s">
        <v>3246</v>
      </c>
      <c r="D690" s="1">
        <v>31905</v>
      </c>
      <c r="E690" t="s">
        <v>3246</v>
      </c>
      <c r="G690" s="1"/>
      <c r="H690" s="1"/>
      <c r="K690">
        <v>0</v>
      </c>
      <c r="AB690" t="s">
        <v>22</v>
      </c>
      <c r="AC690" t="s">
        <v>32</v>
      </c>
      <c r="AD690" t="s">
        <v>33</v>
      </c>
      <c r="AE690" t="s">
        <v>33</v>
      </c>
      <c r="AF690" t="s">
        <v>25</v>
      </c>
      <c r="AH690" t="s">
        <v>3294</v>
      </c>
      <c r="AI690" t="s">
        <v>99</v>
      </c>
      <c r="AJ690" t="s">
        <v>3295</v>
      </c>
      <c r="AK690" t="s">
        <v>4</v>
      </c>
      <c r="AO690" t="s">
        <v>26</v>
      </c>
      <c r="AP690" t="s">
        <v>43</v>
      </c>
      <c r="AS690" t="s">
        <v>43</v>
      </c>
      <c r="AT690" t="s">
        <v>3254</v>
      </c>
      <c r="AU690">
        <v>3.14</v>
      </c>
      <c r="AV690">
        <v>2.8</v>
      </c>
      <c r="AX690">
        <v>2.71</v>
      </c>
      <c r="BO690" t="s">
        <v>43</v>
      </c>
      <c r="BP690">
        <v>0</v>
      </c>
      <c r="BQ690">
        <v>0</v>
      </c>
      <c r="BR690">
        <v>0</v>
      </c>
      <c r="BS690">
        <v>0</v>
      </c>
      <c r="BT690" s="1"/>
      <c r="BV690" t="s">
        <v>102</v>
      </c>
      <c r="BW690" t="s">
        <v>102</v>
      </c>
    </row>
    <row r="691" spans="1:75">
      <c r="A691" t="s">
        <v>3296</v>
      </c>
      <c r="B691" t="s">
        <v>3297</v>
      </c>
      <c r="C691" t="s">
        <v>3298</v>
      </c>
      <c r="D691" s="1">
        <v>30637</v>
      </c>
      <c r="E691" t="s">
        <v>3246</v>
      </c>
      <c r="G691" s="1"/>
      <c r="H691" s="1"/>
      <c r="K691">
        <v>0</v>
      </c>
      <c r="AB691" t="s">
        <v>22</v>
      </c>
      <c r="AC691" t="s">
        <v>32</v>
      </c>
      <c r="AD691" t="s">
        <v>33</v>
      </c>
      <c r="AE691" t="s">
        <v>33</v>
      </c>
      <c r="AF691" t="s">
        <v>48</v>
      </c>
      <c r="AH691" t="s">
        <v>1917</v>
      </c>
      <c r="AI691" t="s">
        <v>217</v>
      </c>
      <c r="AJ691" t="s">
        <v>3299</v>
      </c>
      <c r="AK691" t="s">
        <v>4</v>
      </c>
      <c r="AO691" t="s">
        <v>26</v>
      </c>
      <c r="AP691" t="s">
        <v>43</v>
      </c>
      <c r="AS691" t="s">
        <v>43</v>
      </c>
      <c r="AT691" t="s">
        <v>3300</v>
      </c>
      <c r="AU691">
        <v>2.68</v>
      </c>
      <c r="AV691">
        <v>2.8</v>
      </c>
      <c r="AX691">
        <v>3</v>
      </c>
      <c r="BO691" t="s">
        <v>43</v>
      </c>
      <c r="BP691">
        <v>0</v>
      </c>
      <c r="BQ691">
        <v>0</v>
      </c>
      <c r="BR691">
        <v>0</v>
      </c>
      <c r="BS691">
        <v>0</v>
      </c>
      <c r="BT691" s="1"/>
      <c r="BV691" t="s">
        <v>3301</v>
      </c>
      <c r="BW691" t="s">
        <v>148</v>
      </c>
    </row>
    <row r="692" spans="1:75">
      <c r="A692" t="s">
        <v>3302</v>
      </c>
      <c r="B692" t="s">
        <v>3303</v>
      </c>
      <c r="C692" t="s">
        <v>598</v>
      </c>
      <c r="D692" s="1">
        <v>31474</v>
      </c>
      <c r="E692" t="s">
        <v>598</v>
      </c>
      <c r="G692" s="1"/>
      <c r="H692" s="1"/>
      <c r="K692">
        <v>0</v>
      </c>
      <c r="AB692" t="s">
        <v>22</v>
      </c>
      <c r="AC692" t="s">
        <v>32</v>
      </c>
      <c r="AD692" t="s">
        <v>33</v>
      </c>
      <c r="AE692" t="s">
        <v>33</v>
      </c>
      <c r="AF692" t="s">
        <v>25</v>
      </c>
      <c r="AH692" t="s">
        <v>2443</v>
      </c>
      <c r="AI692" t="s">
        <v>733</v>
      </c>
      <c r="AJ692" t="s">
        <v>3304</v>
      </c>
      <c r="AK692" t="s">
        <v>4</v>
      </c>
      <c r="AO692" t="s">
        <v>26</v>
      </c>
      <c r="AP692" t="s">
        <v>43</v>
      </c>
      <c r="AS692" t="s">
        <v>43</v>
      </c>
      <c r="AT692" t="s">
        <v>3153</v>
      </c>
      <c r="AU692">
        <v>2.59</v>
      </c>
      <c r="AV692">
        <v>2.2000000000000002</v>
      </c>
      <c r="AX692">
        <v>1.57</v>
      </c>
      <c r="BO692" t="s">
        <v>43</v>
      </c>
      <c r="BP692">
        <v>0</v>
      </c>
      <c r="BQ692">
        <v>0</v>
      </c>
      <c r="BR692">
        <v>0</v>
      </c>
      <c r="BS692">
        <v>0</v>
      </c>
      <c r="BT692" s="1"/>
      <c r="BV692" t="s">
        <v>458</v>
      </c>
      <c r="BW692" t="s">
        <v>102</v>
      </c>
    </row>
    <row r="693" spans="1:75">
      <c r="A693" t="s">
        <v>3305</v>
      </c>
      <c r="B693" t="s">
        <v>3306</v>
      </c>
      <c r="C693" t="s">
        <v>3307</v>
      </c>
      <c r="D693" s="1"/>
      <c r="E693" t="s">
        <v>3308</v>
      </c>
      <c r="G693" s="1"/>
      <c r="H693" s="1"/>
      <c r="K693">
        <v>0</v>
      </c>
      <c r="AB693" t="s">
        <v>22</v>
      </c>
      <c r="AC693" t="s">
        <v>32</v>
      </c>
      <c r="AD693" t="s">
        <v>33</v>
      </c>
      <c r="AE693" t="s">
        <v>33</v>
      </c>
      <c r="AF693" t="s">
        <v>25</v>
      </c>
      <c r="AH693" t="s">
        <v>3309</v>
      </c>
      <c r="AI693" t="s">
        <v>99</v>
      </c>
      <c r="AJ693" t="s">
        <v>3310</v>
      </c>
      <c r="AK693" t="s">
        <v>4</v>
      </c>
      <c r="AO693" t="s">
        <v>26</v>
      </c>
      <c r="AP693" t="s">
        <v>43</v>
      </c>
      <c r="AS693" t="s">
        <v>43</v>
      </c>
      <c r="AT693" t="s">
        <v>3311</v>
      </c>
      <c r="AU693">
        <v>2.86</v>
      </c>
      <c r="AV693">
        <v>2.8</v>
      </c>
      <c r="BO693" t="s">
        <v>43</v>
      </c>
      <c r="BP693">
        <v>0</v>
      </c>
      <c r="BQ693">
        <v>0</v>
      </c>
      <c r="BR693">
        <v>0</v>
      </c>
      <c r="BS693">
        <v>0</v>
      </c>
      <c r="BT693" s="1"/>
      <c r="BV693" t="s">
        <v>157</v>
      </c>
      <c r="BW693" t="s">
        <v>157</v>
      </c>
    </row>
    <row r="694" spans="1:75">
      <c r="A694" t="s">
        <v>3312</v>
      </c>
      <c r="B694" t="s">
        <v>3313</v>
      </c>
      <c r="C694" t="s">
        <v>700</v>
      </c>
      <c r="D694" s="1"/>
      <c r="E694" t="s">
        <v>3314</v>
      </c>
      <c r="G694" s="1"/>
      <c r="H694" s="1"/>
      <c r="K694">
        <v>0</v>
      </c>
      <c r="AB694" t="s">
        <v>22</v>
      </c>
      <c r="AC694" t="s">
        <v>32</v>
      </c>
      <c r="AD694" t="s">
        <v>33</v>
      </c>
      <c r="AE694" t="s">
        <v>33</v>
      </c>
      <c r="AF694" t="s">
        <v>25</v>
      </c>
      <c r="AH694" t="s">
        <v>2290</v>
      </c>
      <c r="AI694" t="s">
        <v>123</v>
      </c>
      <c r="AJ694" t="s">
        <v>232</v>
      </c>
      <c r="AK694" t="s">
        <v>123</v>
      </c>
      <c r="AO694" t="s">
        <v>26</v>
      </c>
      <c r="AP694" t="s">
        <v>43</v>
      </c>
      <c r="AS694" t="s">
        <v>43</v>
      </c>
      <c r="AT694" t="s">
        <v>3315</v>
      </c>
      <c r="AU694">
        <v>2.73</v>
      </c>
      <c r="AV694">
        <v>2.8</v>
      </c>
      <c r="AX694">
        <v>3</v>
      </c>
      <c r="BO694" t="s">
        <v>43</v>
      </c>
      <c r="BP694">
        <v>0</v>
      </c>
      <c r="BQ694">
        <v>0</v>
      </c>
      <c r="BR694">
        <v>0</v>
      </c>
      <c r="BS694">
        <v>0</v>
      </c>
      <c r="BT694" s="1"/>
      <c r="BV694" t="s">
        <v>123</v>
      </c>
      <c r="BW694" t="s">
        <v>123</v>
      </c>
    </row>
    <row r="695" spans="1:75">
      <c r="A695" t="s">
        <v>3316</v>
      </c>
      <c r="B695" t="s">
        <v>3317</v>
      </c>
      <c r="C695" t="s">
        <v>286</v>
      </c>
      <c r="D695" s="1">
        <v>28352</v>
      </c>
      <c r="E695" t="s">
        <v>3246</v>
      </c>
      <c r="G695" s="1"/>
      <c r="H695" s="1"/>
      <c r="K695">
        <v>0</v>
      </c>
      <c r="AB695" t="s">
        <v>22</v>
      </c>
      <c r="AC695" t="s">
        <v>32</v>
      </c>
      <c r="AD695" t="s">
        <v>33</v>
      </c>
      <c r="AE695" t="s">
        <v>33</v>
      </c>
      <c r="AF695" t="s">
        <v>48</v>
      </c>
      <c r="AH695" t="s">
        <v>3318</v>
      </c>
      <c r="AI695" t="s">
        <v>145</v>
      </c>
      <c r="AJ695" t="s">
        <v>3319</v>
      </c>
      <c r="AK695" t="s">
        <v>4</v>
      </c>
      <c r="AO695" t="s">
        <v>26</v>
      </c>
      <c r="AP695" t="s">
        <v>43</v>
      </c>
      <c r="AS695" t="s">
        <v>43</v>
      </c>
      <c r="AT695" t="s">
        <v>3320</v>
      </c>
      <c r="AU695">
        <v>3.55</v>
      </c>
      <c r="AV695">
        <v>3</v>
      </c>
      <c r="BO695" t="s">
        <v>43</v>
      </c>
      <c r="BP695">
        <v>0</v>
      </c>
      <c r="BQ695">
        <v>0</v>
      </c>
      <c r="BR695">
        <v>0</v>
      </c>
      <c r="BS695">
        <v>0</v>
      </c>
      <c r="BT695" s="1"/>
      <c r="BV695" t="s">
        <v>123</v>
      </c>
      <c r="BW695" t="s">
        <v>123</v>
      </c>
    </row>
    <row r="696" spans="1:75">
      <c r="A696" t="s">
        <v>3321</v>
      </c>
      <c r="B696" t="s">
        <v>3322</v>
      </c>
      <c r="C696" t="s">
        <v>3323</v>
      </c>
      <c r="D696" s="1">
        <v>32212</v>
      </c>
      <c r="E696" t="s">
        <v>636</v>
      </c>
      <c r="G696" s="1"/>
      <c r="H696" s="1"/>
      <c r="K696">
        <v>0</v>
      </c>
      <c r="AB696" t="s">
        <v>22</v>
      </c>
      <c r="AC696" t="s">
        <v>32</v>
      </c>
      <c r="AD696" t="s">
        <v>33</v>
      </c>
      <c r="AE696" t="s">
        <v>33</v>
      </c>
      <c r="AF696" t="s">
        <v>25</v>
      </c>
      <c r="AH696" t="s">
        <v>476</v>
      </c>
      <c r="AI696" t="s">
        <v>99</v>
      </c>
      <c r="AJ696" t="s">
        <v>3324</v>
      </c>
      <c r="AK696" t="s">
        <v>4</v>
      </c>
      <c r="AO696" t="s">
        <v>26</v>
      </c>
      <c r="AP696" t="s">
        <v>43</v>
      </c>
      <c r="AS696" t="s">
        <v>43</v>
      </c>
      <c r="AT696" t="s">
        <v>3277</v>
      </c>
      <c r="BO696" t="s">
        <v>43</v>
      </c>
      <c r="BP696">
        <v>0</v>
      </c>
      <c r="BQ696">
        <v>0</v>
      </c>
      <c r="BR696">
        <v>0</v>
      </c>
      <c r="BS696">
        <v>0</v>
      </c>
      <c r="BT696" s="1"/>
      <c r="BV696" t="s">
        <v>102</v>
      </c>
      <c r="BW696" t="s">
        <v>102</v>
      </c>
    </row>
    <row r="697" spans="1:75">
      <c r="A697" t="s">
        <v>3325</v>
      </c>
      <c r="B697" t="s">
        <v>3326</v>
      </c>
      <c r="C697" t="s">
        <v>3246</v>
      </c>
      <c r="D697" s="1">
        <v>25372</v>
      </c>
      <c r="E697" t="s">
        <v>3246</v>
      </c>
      <c r="G697" s="1"/>
      <c r="H697" s="1"/>
      <c r="K697">
        <v>0</v>
      </c>
      <c r="AB697" t="s">
        <v>22</v>
      </c>
      <c r="AC697" t="s">
        <v>32</v>
      </c>
      <c r="AD697" t="s">
        <v>33</v>
      </c>
      <c r="AE697" t="s">
        <v>33</v>
      </c>
      <c r="AF697" t="s">
        <v>25</v>
      </c>
      <c r="AH697" t="s">
        <v>3327</v>
      </c>
      <c r="AI697" t="s">
        <v>99</v>
      </c>
      <c r="AJ697" t="s">
        <v>3328</v>
      </c>
      <c r="AK697" t="s">
        <v>4</v>
      </c>
      <c r="AO697" t="s">
        <v>26</v>
      </c>
      <c r="AP697" t="s">
        <v>43</v>
      </c>
      <c r="AS697" t="s">
        <v>43</v>
      </c>
      <c r="AT697" t="s">
        <v>3329</v>
      </c>
      <c r="AU697">
        <v>3.27</v>
      </c>
      <c r="AV697">
        <v>2.9</v>
      </c>
      <c r="BO697" t="s">
        <v>43</v>
      </c>
      <c r="BP697">
        <v>0</v>
      </c>
      <c r="BQ697">
        <v>0</v>
      </c>
      <c r="BR697">
        <v>0</v>
      </c>
      <c r="BS697">
        <v>0</v>
      </c>
      <c r="BT697" s="1"/>
      <c r="BV697" t="s">
        <v>102</v>
      </c>
      <c r="BW697" t="s">
        <v>102</v>
      </c>
    </row>
    <row r="698" spans="1:75">
      <c r="A698" t="s">
        <v>3330</v>
      </c>
      <c r="B698" t="s">
        <v>3331</v>
      </c>
      <c r="C698" t="s">
        <v>3288</v>
      </c>
      <c r="D698" s="1">
        <v>32463</v>
      </c>
      <c r="E698" t="s">
        <v>611</v>
      </c>
      <c r="G698" s="1"/>
      <c r="H698" s="1"/>
      <c r="K698">
        <v>0</v>
      </c>
      <c r="AB698" t="s">
        <v>22</v>
      </c>
      <c r="AC698" t="s">
        <v>32</v>
      </c>
      <c r="AD698" t="s">
        <v>33</v>
      </c>
      <c r="AE698" t="s">
        <v>33</v>
      </c>
      <c r="AF698" t="s">
        <v>48</v>
      </c>
      <c r="AH698" t="s">
        <v>3332</v>
      </c>
      <c r="AI698" t="s">
        <v>99</v>
      </c>
      <c r="AJ698" t="s">
        <v>3333</v>
      </c>
      <c r="AK698" t="s">
        <v>4</v>
      </c>
      <c r="AO698" t="s">
        <v>26</v>
      </c>
      <c r="AP698" t="s">
        <v>43</v>
      </c>
      <c r="AS698" t="s">
        <v>43</v>
      </c>
      <c r="AT698" t="s">
        <v>3277</v>
      </c>
      <c r="BO698" t="s">
        <v>43</v>
      </c>
      <c r="BP698">
        <v>0</v>
      </c>
      <c r="BQ698">
        <v>0</v>
      </c>
      <c r="BR698">
        <v>0</v>
      </c>
      <c r="BS698">
        <v>0</v>
      </c>
      <c r="BT698" s="1"/>
      <c r="BV698" t="s">
        <v>102</v>
      </c>
      <c r="BW698" t="s">
        <v>102</v>
      </c>
    </row>
    <row r="699" spans="1:75">
      <c r="A699" t="s">
        <v>3334</v>
      </c>
      <c r="B699" t="s">
        <v>207</v>
      </c>
      <c r="C699" t="s">
        <v>3335</v>
      </c>
      <c r="D699" s="1">
        <v>32676</v>
      </c>
      <c r="E699" t="s">
        <v>3252</v>
      </c>
      <c r="G699" s="1"/>
      <c r="H699" s="1"/>
      <c r="K699">
        <v>0</v>
      </c>
      <c r="AB699" t="s">
        <v>22</v>
      </c>
      <c r="AC699" t="s">
        <v>32</v>
      </c>
      <c r="AD699" t="s">
        <v>33</v>
      </c>
      <c r="AE699" t="s">
        <v>33</v>
      </c>
      <c r="AF699" t="s">
        <v>48</v>
      </c>
      <c r="AH699" t="s">
        <v>3336</v>
      </c>
      <c r="AI699" t="s">
        <v>99</v>
      </c>
      <c r="AJ699" t="s">
        <v>3337</v>
      </c>
      <c r="AK699" t="s">
        <v>4</v>
      </c>
      <c r="AO699" t="s">
        <v>26</v>
      </c>
      <c r="AP699" t="s">
        <v>43</v>
      </c>
      <c r="AS699" t="s">
        <v>43</v>
      </c>
      <c r="AT699" t="s">
        <v>3338</v>
      </c>
      <c r="AU699">
        <v>2.95</v>
      </c>
      <c r="AV699">
        <v>2.5</v>
      </c>
      <c r="AX699">
        <v>3.52</v>
      </c>
      <c r="BO699" t="s">
        <v>43</v>
      </c>
      <c r="BP699">
        <v>0</v>
      </c>
      <c r="BQ699">
        <v>0</v>
      </c>
      <c r="BR699">
        <v>0</v>
      </c>
      <c r="BS699">
        <v>0</v>
      </c>
      <c r="BT699" s="1"/>
      <c r="BV699" t="s">
        <v>102</v>
      </c>
      <c r="BW699" t="s">
        <v>102</v>
      </c>
    </row>
    <row r="700" spans="1:75">
      <c r="A700" t="s">
        <v>3339</v>
      </c>
      <c r="B700" t="s">
        <v>3340</v>
      </c>
      <c r="C700" t="s">
        <v>691</v>
      </c>
      <c r="D700" s="1">
        <v>31627</v>
      </c>
      <c r="E700" t="s">
        <v>691</v>
      </c>
      <c r="G700" s="1"/>
      <c r="H700" s="1"/>
      <c r="K700">
        <v>0</v>
      </c>
      <c r="AB700" t="s">
        <v>22</v>
      </c>
      <c r="AC700" t="s">
        <v>32</v>
      </c>
      <c r="AD700" t="s">
        <v>33</v>
      </c>
      <c r="AE700" t="s">
        <v>33</v>
      </c>
      <c r="AF700" t="s">
        <v>48</v>
      </c>
      <c r="AH700" t="s">
        <v>3341</v>
      </c>
      <c r="AI700" t="s">
        <v>99</v>
      </c>
      <c r="AJ700" t="s">
        <v>3342</v>
      </c>
      <c r="AK700" t="s">
        <v>4</v>
      </c>
      <c r="AO700" t="s">
        <v>26</v>
      </c>
      <c r="AP700" t="s">
        <v>43</v>
      </c>
      <c r="AS700" t="s">
        <v>43</v>
      </c>
      <c r="AT700" t="s">
        <v>3254</v>
      </c>
      <c r="AU700">
        <v>2.5</v>
      </c>
      <c r="AV700">
        <v>2.7</v>
      </c>
      <c r="AX700">
        <v>2.52</v>
      </c>
      <c r="BO700" t="s">
        <v>43</v>
      </c>
      <c r="BP700">
        <v>0</v>
      </c>
      <c r="BQ700">
        <v>0</v>
      </c>
      <c r="BR700">
        <v>0</v>
      </c>
      <c r="BS700">
        <v>0</v>
      </c>
      <c r="BT700" s="1"/>
      <c r="BV700" t="s">
        <v>102</v>
      </c>
      <c r="BW700" t="s">
        <v>102</v>
      </c>
    </row>
    <row r="701" spans="1:75">
      <c r="A701" t="s">
        <v>3343</v>
      </c>
      <c r="B701" t="s">
        <v>3344</v>
      </c>
      <c r="C701" t="s">
        <v>945</v>
      </c>
      <c r="D701" s="1">
        <v>30841</v>
      </c>
      <c r="E701" t="s">
        <v>945</v>
      </c>
      <c r="G701" s="1"/>
      <c r="H701" s="1"/>
      <c r="K701">
        <v>0</v>
      </c>
      <c r="AB701" t="s">
        <v>22</v>
      </c>
      <c r="AC701" t="s">
        <v>32</v>
      </c>
      <c r="AD701" t="s">
        <v>33</v>
      </c>
      <c r="AE701" t="s">
        <v>33</v>
      </c>
      <c r="AF701" t="s">
        <v>25</v>
      </c>
      <c r="AH701" t="s">
        <v>3345</v>
      </c>
      <c r="AI701" t="s">
        <v>99</v>
      </c>
      <c r="AJ701" t="s">
        <v>3346</v>
      </c>
      <c r="AK701" t="s">
        <v>4</v>
      </c>
      <c r="AO701" t="s">
        <v>26</v>
      </c>
      <c r="AP701" t="s">
        <v>43</v>
      </c>
      <c r="AS701" t="s">
        <v>43</v>
      </c>
      <c r="AT701" t="s">
        <v>3347</v>
      </c>
      <c r="AU701">
        <v>2.27</v>
      </c>
      <c r="AV701">
        <v>2.8</v>
      </c>
      <c r="AX701">
        <v>2.4300000000000002</v>
      </c>
      <c r="BO701" t="s">
        <v>43</v>
      </c>
      <c r="BP701">
        <v>0</v>
      </c>
      <c r="BQ701">
        <v>0</v>
      </c>
      <c r="BR701">
        <v>0</v>
      </c>
      <c r="BS701">
        <v>0</v>
      </c>
      <c r="BT701" s="1"/>
      <c r="BV701" t="s">
        <v>102</v>
      </c>
      <c r="BW701" t="s">
        <v>102</v>
      </c>
    </row>
    <row r="702" spans="1:75">
      <c r="A702" t="s">
        <v>3348</v>
      </c>
      <c r="B702" t="s">
        <v>3349</v>
      </c>
      <c r="C702" t="s">
        <v>691</v>
      </c>
      <c r="D702" s="1"/>
      <c r="E702" t="s">
        <v>945</v>
      </c>
      <c r="G702" s="1"/>
      <c r="H702" s="1"/>
      <c r="K702">
        <v>0</v>
      </c>
      <c r="AB702" t="s">
        <v>22</v>
      </c>
      <c r="AC702" t="s">
        <v>32</v>
      </c>
      <c r="AD702" t="s">
        <v>33</v>
      </c>
      <c r="AE702" t="s">
        <v>33</v>
      </c>
      <c r="AF702" t="s">
        <v>48</v>
      </c>
      <c r="AH702" t="s">
        <v>766</v>
      </c>
      <c r="AI702" t="s">
        <v>99</v>
      </c>
      <c r="AJ702" t="s">
        <v>1865</v>
      </c>
      <c r="AK702" t="s">
        <v>4</v>
      </c>
      <c r="AO702" t="s">
        <v>26</v>
      </c>
      <c r="AP702" t="s">
        <v>43</v>
      </c>
      <c r="AS702" t="s">
        <v>43</v>
      </c>
      <c r="AT702" t="s">
        <v>3254</v>
      </c>
      <c r="AU702">
        <v>3.14</v>
      </c>
      <c r="AV702">
        <v>2.9</v>
      </c>
      <c r="AX702">
        <v>2.9</v>
      </c>
      <c r="BO702" t="s">
        <v>43</v>
      </c>
      <c r="BP702">
        <v>0</v>
      </c>
      <c r="BQ702">
        <v>0</v>
      </c>
      <c r="BR702">
        <v>0</v>
      </c>
      <c r="BS702">
        <v>0</v>
      </c>
      <c r="BT702" s="1"/>
      <c r="BV702" t="s">
        <v>148</v>
      </c>
      <c r="BW702" t="s">
        <v>1286</v>
      </c>
    </row>
    <row r="703" spans="1:75">
      <c r="A703" t="s">
        <v>3350</v>
      </c>
      <c r="B703" t="s">
        <v>1612</v>
      </c>
      <c r="C703" t="s">
        <v>719</v>
      </c>
      <c r="D703" s="1">
        <v>30655</v>
      </c>
      <c r="E703" t="s">
        <v>719</v>
      </c>
      <c r="G703" s="1"/>
      <c r="H703" s="1"/>
      <c r="K703">
        <v>0</v>
      </c>
      <c r="AB703" t="s">
        <v>22</v>
      </c>
      <c r="AC703" t="s">
        <v>32</v>
      </c>
      <c r="AD703" t="s">
        <v>33</v>
      </c>
      <c r="AE703" t="s">
        <v>33</v>
      </c>
      <c r="AF703" t="s">
        <v>25</v>
      </c>
      <c r="AH703" t="s">
        <v>922</v>
      </c>
      <c r="AI703" t="s">
        <v>99</v>
      </c>
      <c r="AJ703" t="s">
        <v>1277</v>
      </c>
      <c r="AK703" t="s">
        <v>4</v>
      </c>
      <c r="AO703" t="s">
        <v>26</v>
      </c>
      <c r="AP703" t="s">
        <v>43</v>
      </c>
      <c r="AS703" t="s">
        <v>43</v>
      </c>
      <c r="AT703" t="s">
        <v>3347</v>
      </c>
      <c r="BO703" t="s">
        <v>43</v>
      </c>
      <c r="BP703">
        <v>0</v>
      </c>
      <c r="BQ703">
        <v>0</v>
      </c>
      <c r="BR703">
        <v>0</v>
      </c>
      <c r="BS703">
        <v>0</v>
      </c>
      <c r="BT703" s="1"/>
      <c r="BV703" t="s">
        <v>148</v>
      </c>
      <c r="BW703" t="s">
        <v>1286</v>
      </c>
    </row>
    <row r="704" spans="1:75">
      <c r="A704" t="s">
        <v>3351</v>
      </c>
      <c r="B704" t="s">
        <v>3352</v>
      </c>
      <c r="C704" t="s">
        <v>3353</v>
      </c>
      <c r="D704" s="1"/>
      <c r="E704" t="s">
        <v>903</v>
      </c>
      <c r="G704" s="1"/>
      <c r="H704" s="1"/>
      <c r="K704">
        <v>0</v>
      </c>
      <c r="AB704" t="s">
        <v>22</v>
      </c>
      <c r="AC704" t="s">
        <v>32</v>
      </c>
      <c r="AD704" t="s">
        <v>33</v>
      </c>
      <c r="AE704" t="s">
        <v>33</v>
      </c>
      <c r="AF704" t="s">
        <v>48</v>
      </c>
      <c r="AH704" t="s">
        <v>564</v>
      </c>
      <c r="AI704" t="s">
        <v>99</v>
      </c>
      <c r="AJ704" t="s">
        <v>3354</v>
      </c>
      <c r="AK704" t="s">
        <v>4</v>
      </c>
      <c r="AO704" t="s">
        <v>26</v>
      </c>
      <c r="AP704" t="s">
        <v>43</v>
      </c>
      <c r="AS704" t="s">
        <v>43</v>
      </c>
      <c r="AT704" t="s">
        <v>3277</v>
      </c>
      <c r="AU704">
        <v>3.05</v>
      </c>
      <c r="AV704">
        <v>2.9</v>
      </c>
      <c r="AX704">
        <v>2.9</v>
      </c>
      <c r="BO704" t="s">
        <v>43</v>
      </c>
      <c r="BP704">
        <v>0</v>
      </c>
      <c r="BQ704">
        <v>0</v>
      </c>
      <c r="BR704">
        <v>0</v>
      </c>
      <c r="BS704">
        <v>0</v>
      </c>
      <c r="BT704" s="1"/>
      <c r="BV704" t="s">
        <v>102</v>
      </c>
      <c r="BW704" t="s">
        <v>102</v>
      </c>
    </row>
    <row r="705" spans="1:75">
      <c r="A705" t="s">
        <v>3355</v>
      </c>
      <c r="B705" t="s">
        <v>3356</v>
      </c>
      <c r="C705" t="s">
        <v>3288</v>
      </c>
      <c r="D705" s="1">
        <v>31503</v>
      </c>
      <c r="E705" t="s">
        <v>3288</v>
      </c>
      <c r="G705" s="1"/>
      <c r="H705" s="1"/>
      <c r="K705">
        <v>0</v>
      </c>
      <c r="AB705" t="s">
        <v>22</v>
      </c>
      <c r="AC705" t="s">
        <v>32</v>
      </c>
      <c r="AD705" t="s">
        <v>33</v>
      </c>
      <c r="AE705" t="s">
        <v>33</v>
      </c>
      <c r="AF705" t="s">
        <v>48</v>
      </c>
      <c r="AH705" t="s">
        <v>3357</v>
      </c>
      <c r="AI705" t="s">
        <v>99</v>
      </c>
      <c r="AJ705" t="s">
        <v>3358</v>
      </c>
      <c r="AK705" t="s">
        <v>4</v>
      </c>
      <c r="AO705" t="s">
        <v>26</v>
      </c>
      <c r="AP705" t="s">
        <v>43</v>
      </c>
      <c r="AS705" t="s">
        <v>43</v>
      </c>
      <c r="AT705" t="s">
        <v>3359</v>
      </c>
      <c r="BO705" t="s">
        <v>43</v>
      </c>
      <c r="BP705">
        <v>0</v>
      </c>
      <c r="BQ705">
        <v>0</v>
      </c>
      <c r="BR705">
        <v>0</v>
      </c>
      <c r="BS705">
        <v>0</v>
      </c>
      <c r="BT705" s="1"/>
      <c r="BV705" t="s">
        <v>102</v>
      </c>
      <c r="BW705" t="s">
        <v>102</v>
      </c>
    </row>
    <row r="706" spans="1:75">
      <c r="A706" t="s">
        <v>3360</v>
      </c>
      <c r="B706" t="s">
        <v>3361</v>
      </c>
      <c r="C706" t="s">
        <v>3362</v>
      </c>
      <c r="D706" s="1">
        <v>32446</v>
      </c>
      <c r="E706" t="s">
        <v>3362</v>
      </c>
      <c r="G706" s="1"/>
      <c r="H706" s="1"/>
      <c r="K706">
        <v>0</v>
      </c>
      <c r="AB706" t="s">
        <v>22</v>
      </c>
      <c r="AC706" t="s">
        <v>32</v>
      </c>
      <c r="AD706" t="s">
        <v>33</v>
      </c>
      <c r="AE706" t="s">
        <v>33</v>
      </c>
      <c r="AF706" t="s">
        <v>25</v>
      </c>
      <c r="AH706" t="s">
        <v>535</v>
      </c>
      <c r="AI706" t="s">
        <v>99</v>
      </c>
      <c r="AJ706" t="s">
        <v>3363</v>
      </c>
      <c r="AK706" t="s">
        <v>4</v>
      </c>
      <c r="AO706" t="s">
        <v>26</v>
      </c>
      <c r="AP706" t="s">
        <v>43</v>
      </c>
      <c r="AS706" t="s">
        <v>43</v>
      </c>
      <c r="AT706" t="s">
        <v>3364</v>
      </c>
      <c r="AU706">
        <v>3.23</v>
      </c>
      <c r="AV706">
        <v>2.7</v>
      </c>
      <c r="AX706">
        <v>3.52</v>
      </c>
      <c r="BO706" t="s">
        <v>43</v>
      </c>
      <c r="BP706">
        <v>0</v>
      </c>
      <c r="BQ706">
        <v>0</v>
      </c>
      <c r="BR706">
        <v>0</v>
      </c>
      <c r="BS706">
        <v>0</v>
      </c>
      <c r="BT706" s="1"/>
      <c r="BV706" t="s">
        <v>102</v>
      </c>
      <c r="BW706" t="s">
        <v>102</v>
      </c>
    </row>
    <row r="707" spans="1:75">
      <c r="A707" t="s">
        <v>3365</v>
      </c>
      <c r="B707" t="s">
        <v>3366</v>
      </c>
      <c r="C707" t="s">
        <v>1626</v>
      </c>
      <c r="D707" s="1">
        <v>31807</v>
      </c>
      <c r="E707" t="s">
        <v>885</v>
      </c>
      <c r="G707" s="1"/>
      <c r="H707" s="1"/>
      <c r="K707">
        <v>0</v>
      </c>
      <c r="AB707" t="s">
        <v>22</v>
      </c>
      <c r="AC707" t="s">
        <v>32</v>
      </c>
      <c r="AD707" t="s">
        <v>33</v>
      </c>
      <c r="AE707" t="s">
        <v>33</v>
      </c>
      <c r="AF707" t="s">
        <v>25</v>
      </c>
      <c r="AH707" t="s">
        <v>3367</v>
      </c>
      <c r="AI707" t="s">
        <v>99</v>
      </c>
      <c r="AJ707" t="s">
        <v>644</v>
      </c>
      <c r="AK707" t="s">
        <v>4</v>
      </c>
      <c r="AO707" t="s">
        <v>26</v>
      </c>
      <c r="AP707" t="s">
        <v>43</v>
      </c>
      <c r="AS707" t="s">
        <v>43</v>
      </c>
      <c r="AT707" t="s">
        <v>3277</v>
      </c>
      <c r="AU707">
        <v>2.68</v>
      </c>
      <c r="AV707">
        <v>2.9</v>
      </c>
      <c r="AX707">
        <v>2.9</v>
      </c>
      <c r="BO707" t="s">
        <v>43</v>
      </c>
      <c r="BP707">
        <v>0</v>
      </c>
      <c r="BQ707">
        <v>0</v>
      </c>
      <c r="BR707">
        <v>0</v>
      </c>
      <c r="BS707">
        <v>0</v>
      </c>
      <c r="BT707" s="1"/>
      <c r="BV707" t="s">
        <v>102</v>
      </c>
      <c r="BW707" t="s">
        <v>102</v>
      </c>
    </row>
    <row r="708" spans="1:75">
      <c r="A708" t="s">
        <v>3368</v>
      </c>
      <c r="B708" t="s">
        <v>3369</v>
      </c>
      <c r="C708" t="s">
        <v>3370</v>
      </c>
      <c r="D708" s="1">
        <v>31047</v>
      </c>
      <c r="E708" t="s">
        <v>3371</v>
      </c>
      <c r="G708" s="1"/>
      <c r="H708" s="1"/>
      <c r="K708">
        <v>0</v>
      </c>
      <c r="AB708" t="s">
        <v>22</v>
      </c>
      <c r="AC708" t="s">
        <v>32</v>
      </c>
      <c r="AD708" t="s">
        <v>33</v>
      </c>
      <c r="AE708" t="s">
        <v>33</v>
      </c>
      <c r="AF708" t="s">
        <v>25</v>
      </c>
      <c r="AH708" t="s">
        <v>3372</v>
      </c>
      <c r="AI708" t="s">
        <v>99</v>
      </c>
      <c r="AJ708" t="s">
        <v>3373</v>
      </c>
      <c r="AK708" t="s">
        <v>4</v>
      </c>
      <c r="AO708" t="s">
        <v>26</v>
      </c>
      <c r="AP708" t="s">
        <v>43</v>
      </c>
      <c r="AS708" t="s">
        <v>43</v>
      </c>
      <c r="AT708" t="s">
        <v>3277</v>
      </c>
      <c r="BO708" t="s">
        <v>43</v>
      </c>
      <c r="BP708">
        <v>0</v>
      </c>
      <c r="BQ708">
        <v>0</v>
      </c>
      <c r="BR708">
        <v>0</v>
      </c>
      <c r="BS708">
        <v>0</v>
      </c>
      <c r="BT708" s="1"/>
      <c r="BV708" t="s">
        <v>102</v>
      </c>
      <c r="BW708" t="s">
        <v>102</v>
      </c>
    </row>
    <row r="709" spans="1:75">
      <c r="A709" t="s">
        <v>3374</v>
      </c>
      <c r="B709" t="s">
        <v>3375</v>
      </c>
      <c r="C709" t="s">
        <v>3376</v>
      </c>
      <c r="D709" s="1">
        <v>32318</v>
      </c>
      <c r="E709" t="s">
        <v>636</v>
      </c>
      <c r="G709" s="1"/>
      <c r="H709" s="1"/>
      <c r="K709">
        <v>0</v>
      </c>
      <c r="AB709" t="s">
        <v>22</v>
      </c>
      <c r="AC709" t="s">
        <v>32</v>
      </c>
      <c r="AD709" t="s">
        <v>33</v>
      </c>
      <c r="AE709" t="s">
        <v>33</v>
      </c>
      <c r="AF709" t="s">
        <v>25</v>
      </c>
      <c r="AH709" t="s">
        <v>3377</v>
      </c>
      <c r="AI709" t="s">
        <v>99</v>
      </c>
      <c r="AJ709" t="s">
        <v>3378</v>
      </c>
      <c r="AK709" t="s">
        <v>4</v>
      </c>
      <c r="AO709" t="s">
        <v>26</v>
      </c>
      <c r="AP709" t="s">
        <v>43</v>
      </c>
      <c r="AS709" t="s">
        <v>43</v>
      </c>
      <c r="AT709" t="s">
        <v>3379</v>
      </c>
      <c r="AU709">
        <v>3.18</v>
      </c>
      <c r="AV709">
        <v>3.1</v>
      </c>
      <c r="AX709">
        <v>3</v>
      </c>
      <c r="BO709" t="s">
        <v>43</v>
      </c>
      <c r="BP709">
        <v>0</v>
      </c>
      <c r="BQ709">
        <v>0</v>
      </c>
      <c r="BR709">
        <v>0</v>
      </c>
      <c r="BS709">
        <v>0</v>
      </c>
      <c r="BT709" s="1"/>
      <c r="BV709" t="s">
        <v>148</v>
      </c>
      <c r="BW709" t="s">
        <v>102</v>
      </c>
    </row>
    <row r="710" spans="1:75">
      <c r="A710" t="s">
        <v>3380</v>
      </c>
      <c r="B710" t="s">
        <v>3381</v>
      </c>
      <c r="C710" t="s">
        <v>3252</v>
      </c>
      <c r="D710" s="1">
        <v>25837</v>
      </c>
      <c r="E710" t="s">
        <v>3252</v>
      </c>
      <c r="G710" s="1"/>
      <c r="H710" s="1"/>
      <c r="K710">
        <v>0</v>
      </c>
      <c r="AB710" t="s">
        <v>22</v>
      </c>
      <c r="AC710" t="s">
        <v>32</v>
      </c>
      <c r="AD710" t="s">
        <v>33</v>
      </c>
      <c r="AE710" t="s">
        <v>33</v>
      </c>
      <c r="AF710" t="s">
        <v>25</v>
      </c>
      <c r="AH710" t="s">
        <v>3382</v>
      </c>
      <c r="AI710" t="s">
        <v>99</v>
      </c>
      <c r="AJ710" t="s">
        <v>1135</v>
      </c>
      <c r="AK710" t="s">
        <v>4</v>
      </c>
      <c r="AO710" t="s">
        <v>26</v>
      </c>
      <c r="AP710" t="s">
        <v>43</v>
      </c>
      <c r="AS710" t="s">
        <v>43</v>
      </c>
      <c r="AT710" t="s">
        <v>3383</v>
      </c>
      <c r="BO710" t="s">
        <v>43</v>
      </c>
      <c r="BP710">
        <v>0</v>
      </c>
      <c r="BQ710">
        <v>0</v>
      </c>
      <c r="BR710">
        <v>0</v>
      </c>
      <c r="BS710">
        <v>0</v>
      </c>
      <c r="BT710" s="1"/>
      <c r="BV710" t="s">
        <v>102</v>
      </c>
      <c r="BW710" t="s">
        <v>102</v>
      </c>
    </row>
    <row r="711" spans="1:75">
      <c r="A711" t="s">
        <v>3384</v>
      </c>
      <c r="B711" t="s">
        <v>3385</v>
      </c>
      <c r="C711" t="s">
        <v>3386</v>
      </c>
      <c r="D711" s="1">
        <v>27607</v>
      </c>
      <c r="E711" t="s">
        <v>3386</v>
      </c>
      <c r="G711" s="1"/>
      <c r="H711" s="1"/>
      <c r="K711">
        <v>0</v>
      </c>
      <c r="AB711" t="s">
        <v>22</v>
      </c>
      <c r="AC711" t="s">
        <v>32</v>
      </c>
      <c r="AD711" t="s">
        <v>33</v>
      </c>
      <c r="AE711" t="s">
        <v>33</v>
      </c>
      <c r="AF711" t="s">
        <v>25</v>
      </c>
      <c r="AH711" t="s">
        <v>886</v>
      </c>
      <c r="AI711" t="s">
        <v>99</v>
      </c>
      <c r="AJ711" t="s">
        <v>412</v>
      </c>
      <c r="AK711" t="s">
        <v>4</v>
      </c>
      <c r="AO711" t="s">
        <v>26</v>
      </c>
      <c r="AP711" t="s">
        <v>43</v>
      </c>
      <c r="AS711" t="s">
        <v>43</v>
      </c>
      <c r="AT711" t="s">
        <v>3387</v>
      </c>
      <c r="BO711" t="s">
        <v>43</v>
      </c>
      <c r="BP711">
        <v>0</v>
      </c>
      <c r="BQ711">
        <v>0</v>
      </c>
      <c r="BR711">
        <v>0</v>
      </c>
      <c r="BS711">
        <v>0</v>
      </c>
      <c r="BT711" s="1"/>
      <c r="BV711" t="s">
        <v>102</v>
      </c>
      <c r="BW711" t="s">
        <v>102</v>
      </c>
    </row>
    <row r="712" spans="1:75">
      <c r="A712" t="s">
        <v>3388</v>
      </c>
      <c r="B712" t="s">
        <v>3389</v>
      </c>
      <c r="C712" t="s">
        <v>474</v>
      </c>
      <c r="D712" s="1">
        <v>26446</v>
      </c>
      <c r="E712" t="s">
        <v>474</v>
      </c>
      <c r="G712" s="1"/>
      <c r="H712" s="1"/>
      <c r="K712">
        <v>0</v>
      </c>
      <c r="AB712" t="s">
        <v>22</v>
      </c>
      <c r="AC712" t="s">
        <v>32</v>
      </c>
      <c r="AD712" t="s">
        <v>33</v>
      </c>
      <c r="AE712" t="s">
        <v>33</v>
      </c>
      <c r="AF712" t="s">
        <v>48</v>
      </c>
      <c r="AH712" t="s">
        <v>3390</v>
      </c>
      <c r="AI712" t="s">
        <v>123</v>
      </c>
      <c r="AJ712" t="s">
        <v>3391</v>
      </c>
      <c r="AK712" t="s">
        <v>123</v>
      </c>
      <c r="AO712" t="s">
        <v>26</v>
      </c>
      <c r="AP712" t="s">
        <v>43</v>
      </c>
      <c r="AS712" t="s">
        <v>43</v>
      </c>
      <c r="AT712" t="s">
        <v>3392</v>
      </c>
      <c r="AU712">
        <v>3.5</v>
      </c>
      <c r="AV712">
        <v>3.2</v>
      </c>
      <c r="AX712">
        <v>3.14</v>
      </c>
      <c r="BO712" t="s">
        <v>43</v>
      </c>
      <c r="BP712">
        <v>0</v>
      </c>
      <c r="BQ712">
        <v>0</v>
      </c>
      <c r="BR712">
        <v>0</v>
      </c>
      <c r="BS712">
        <v>0</v>
      </c>
      <c r="BT712" s="1"/>
      <c r="BV712" t="s">
        <v>118</v>
      </c>
      <c r="BW712" t="s">
        <v>458</v>
      </c>
    </row>
    <row r="713" spans="1:75">
      <c r="A713" t="s">
        <v>3393</v>
      </c>
      <c r="B713" t="s">
        <v>3394</v>
      </c>
      <c r="C713" t="s">
        <v>691</v>
      </c>
      <c r="D713" s="1">
        <v>28309</v>
      </c>
      <c r="E713" t="s">
        <v>691</v>
      </c>
      <c r="G713" s="1"/>
      <c r="H713" s="1"/>
      <c r="K713">
        <v>0</v>
      </c>
      <c r="AB713" t="s">
        <v>22</v>
      </c>
      <c r="AC713" t="s">
        <v>32</v>
      </c>
      <c r="AD713" t="s">
        <v>33</v>
      </c>
      <c r="AE713" t="s">
        <v>33</v>
      </c>
      <c r="AF713" t="s">
        <v>48</v>
      </c>
      <c r="AH713" t="s">
        <v>3395</v>
      </c>
      <c r="AI713" t="s">
        <v>99</v>
      </c>
      <c r="AJ713" t="s">
        <v>3396</v>
      </c>
      <c r="AK713" t="s">
        <v>4</v>
      </c>
      <c r="AO713" t="s">
        <v>26</v>
      </c>
      <c r="AP713" t="s">
        <v>43</v>
      </c>
      <c r="AS713" t="s">
        <v>43</v>
      </c>
      <c r="AT713" t="s">
        <v>3397</v>
      </c>
      <c r="AU713">
        <v>3.27</v>
      </c>
      <c r="AV713">
        <v>2.6</v>
      </c>
      <c r="AW713">
        <v>3.18</v>
      </c>
      <c r="AX713">
        <v>3.24</v>
      </c>
      <c r="BO713" t="s">
        <v>43</v>
      </c>
      <c r="BP713">
        <v>0</v>
      </c>
      <c r="BQ713">
        <v>0</v>
      </c>
      <c r="BR713">
        <v>0</v>
      </c>
      <c r="BS713">
        <v>0</v>
      </c>
      <c r="BT713" s="1"/>
      <c r="BV713" t="s">
        <v>157</v>
      </c>
      <c r="BW713" t="s">
        <v>157</v>
      </c>
    </row>
    <row r="714" spans="1:75">
      <c r="A714" t="s">
        <v>3398</v>
      </c>
      <c r="B714" t="s">
        <v>3399</v>
      </c>
      <c r="C714" t="s">
        <v>123</v>
      </c>
      <c r="D714" s="1"/>
      <c r="G714" s="1"/>
      <c r="H714" s="1"/>
      <c r="K714">
        <v>0</v>
      </c>
      <c r="AB714" t="s">
        <v>22</v>
      </c>
      <c r="AC714" t="s">
        <v>32</v>
      </c>
      <c r="AD714" t="s">
        <v>33</v>
      </c>
      <c r="AE714" t="s">
        <v>33</v>
      </c>
      <c r="AF714" t="s">
        <v>25</v>
      </c>
      <c r="AH714" t="s">
        <v>123</v>
      </c>
      <c r="AI714" t="s">
        <v>123</v>
      </c>
      <c r="AJ714" t="s">
        <v>123</v>
      </c>
      <c r="AK714" t="s">
        <v>123</v>
      </c>
      <c r="AO714" t="s">
        <v>26</v>
      </c>
      <c r="AP714" t="s">
        <v>43</v>
      </c>
      <c r="AS714" t="s">
        <v>43</v>
      </c>
      <c r="AT714" t="s">
        <v>123</v>
      </c>
      <c r="AU714">
        <v>2.68</v>
      </c>
      <c r="AV714">
        <v>2.6</v>
      </c>
      <c r="AW714">
        <v>2.82</v>
      </c>
      <c r="AX714">
        <v>0.62</v>
      </c>
      <c r="BO714" t="s">
        <v>43</v>
      </c>
      <c r="BP714">
        <v>0</v>
      </c>
      <c r="BQ714">
        <v>0</v>
      </c>
      <c r="BR714">
        <v>0</v>
      </c>
      <c r="BS714">
        <v>0</v>
      </c>
      <c r="BT714" s="1"/>
      <c r="BV714" t="s">
        <v>123</v>
      </c>
      <c r="BW714" t="s">
        <v>123</v>
      </c>
    </row>
    <row r="715" spans="1:75">
      <c r="A715" t="s">
        <v>3400</v>
      </c>
      <c r="B715" t="s">
        <v>834</v>
      </c>
      <c r="C715" t="s">
        <v>3401</v>
      </c>
      <c r="D715" s="1">
        <v>26715</v>
      </c>
      <c r="E715" t="s">
        <v>3401</v>
      </c>
      <c r="G715" s="1"/>
      <c r="H715" s="1"/>
      <c r="K715">
        <v>0</v>
      </c>
      <c r="AB715" t="s">
        <v>22</v>
      </c>
      <c r="AC715" t="s">
        <v>32</v>
      </c>
      <c r="AD715" t="s">
        <v>33</v>
      </c>
      <c r="AE715" t="s">
        <v>33</v>
      </c>
      <c r="AF715" t="s">
        <v>48</v>
      </c>
      <c r="AH715" t="s">
        <v>3402</v>
      </c>
      <c r="AI715" t="s">
        <v>99</v>
      </c>
      <c r="AJ715" t="s">
        <v>330</v>
      </c>
      <c r="AK715" t="s">
        <v>4</v>
      </c>
      <c r="AO715" t="s">
        <v>26</v>
      </c>
      <c r="AP715" t="s">
        <v>43</v>
      </c>
      <c r="AS715" t="s">
        <v>43</v>
      </c>
      <c r="AT715" t="s">
        <v>3403</v>
      </c>
      <c r="AU715">
        <v>2.68</v>
      </c>
      <c r="AV715">
        <v>2.2999999999999998</v>
      </c>
      <c r="AW715">
        <v>3.09</v>
      </c>
      <c r="AX715">
        <v>3</v>
      </c>
      <c r="BO715" t="s">
        <v>43</v>
      </c>
      <c r="BP715">
        <v>0</v>
      </c>
      <c r="BQ715">
        <v>0</v>
      </c>
      <c r="BR715">
        <v>0</v>
      </c>
      <c r="BS715">
        <v>0</v>
      </c>
      <c r="BT715" s="1"/>
      <c r="BV715" t="s">
        <v>157</v>
      </c>
      <c r="BW715" t="s">
        <v>157</v>
      </c>
    </row>
    <row r="716" spans="1:75">
      <c r="A716" t="s">
        <v>3404</v>
      </c>
      <c r="B716" t="s">
        <v>867</v>
      </c>
      <c r="C716" t="s">
        <v>3405</v>
      </c>
      <c r="D716" s="1">
        <v>32117</v>
      </c>
      <c r="E716" t="s">
        <v>3405</v>
      </c>
      <c r="G716" s="1"/>
      <c r="H716" s="1"/>
      <c r="K716">
        <v>0</v>
      </c>
      <c r="AB716" t="s">
        <v>22</v>
      </c>
      <c r="AC716" t="s">
        <v>32</v>
      </c>
      <c r="AD716" t="s">
        <v>33</v>
      </c>
      <c r="AE716" t="s">
        <v>33</v>
      </c>
      <c r="AF716" t="s">
        <v>25</v>
      </c>
      <c r="AH716" t="s">
        <v>3406</v>
      </c>
      <c r="AI716" t="s">
        <v>99</v>
      </c>
      <c r="AJ716" t="s">
        <v>3407</v>
      </c>
      <c r="AK716" t="s">
        <v>4</v>
      </c>
      <c r="AO716" t="s">
        <v>26</v>
      </c>
      <c r="AP716" t="s">
        <v>43</v>
      </c>
      <c r="AS716" t="s">
        <v>43</v>
      </c>
      <c r="AT716" t="s">
        <v>3408</v>
      </c>
      <c r="AU716">
        <v>2.68</v>
      </c>
      <c r="AW716">
        <v>1.91</v>
      </c>
      <c r="AX716">
        <v>2.52</v>
      </c>
      <c r="BO716" t="s">
        <v>43</v>
      </c>
      <c r="BP716">
        <v>0</v>
      </c>
      <c r="BQ716">
        <v>0</v>
      </c>
      <c r="BR716">
        <v>0</v>
      </c>
      <c r="BS716">
        <v>0</v>
      </c>
      <c r="BT716" s="1"/>
      <c r="BV716" t="s">
        <v>148</v>
      </c>
      <c r="BW716" t="s">
        <v>102</v>
      </c>
    </row>
    <row r="717" spans="1:75">
      <c r="A717" t="s">
        <v>3409</v>
      </c>
      <c r="B717" t="s">
        <v>925</v>
      </c>
      <c r="C717" t="s">
        <v>3410</v>
      </c>
      <c r="D717" s="1">
        <v>31584</v>
      </c>
      <c r="E717" t="s">
        <v>3410</v>
      </c>
      <c r="G717" s="1"/>
      <c r="H717" s="1"/>
      <c r="K717">
        <v>0</v>
      </c>
      <c r="AB717" t="s">
        <v>22</v>
      </c>
      <c r="AC717" t="s">
        <v>32</v>
      </c>
      <c r="AD717" t="s">
        <v>33</v>
      </c>
      <c r="AE717" t="s">
        <v>33</v>
      </c>
      <c r="AF717" t="s">
        <v>25</v>
      </c>
      <c r="AH717" t="s">
        <v>745</v>
      </c>
      <c r="AI717" t="s">
        <v>99</v>
      </c>
      <c r="AJ717" t="s">
        <v>3411</v>
      </c>
      <c r="AK717" t="s">
        <v>4</v>
      </c>
      <c r="AO717" t="s">
        <v>26</v>
      </c>
      <c r="AP717" t="s">
        <v>43</v>
      </c>
      <c r="AS717" t="s">
        <v>43</v>
      </c>
      <c r="AT717" t="s">
        <v>3412</v>
      </c>
      <c r="AU717">
        <v>3.32</v>
      </c>
      <c r="AV717">
        <v>2.9</v>
      </c>
      <c r="AW717">
        <v>3.18</v>
      </c>
      <c r="AX717">
        <v>2.19</v>
      </c>
      <c r="BO717" t="s">
        <v>43</v>
      </c>
      <c r="BP717">
        <v>0</v>
      </c>
      <c r="BQ717">
        <v>0</v>
      </c>
      <c r="BR717">
        <v>0</v>
      </c>
      <c r="BS717">
        <v>0</v>
      </c>
      <c r="BT717" s="1"/>
      <c r="BV717" t="s">
        <v>102</v>
      </c>
      <c r="BW717" t="s">
        <v>102</v>
      </c>
    </row>
    <row r="718" spans="1:75">
      <c r="A718" t="s">
        <v>3413</v>
      </c>
      <c r="B718" t="s">
        <v>3414</v>
      </c>
      <c r="C718" t="s">
        <v>3335</v>
      </c>
      <c r="D718" s="1">
        <v>31818</v>
      </c>
      <c r="E718" t="s">
        <v>3252</v>
      </c>
      <c r="G718" s="1"/>
      <c r="H718" s="1"/>
      <c r="K718">
        <v>0</v>
      </c>
      <c r="AB718" t="s">
        <v>22</v>
      </c>
      <c r="AC718" t="s">
        <v>32</v>
      </c>
      <c r="AD718" t="s">
        <v>33</v>
      </c>
      <c r="AE718" t="s">
        <v>33</v>
      </c>
      <c r="AF718" t="s">
        <v>48</v>
      </c>
      <c r="AH718" t="s">
        <v>1968</v>
      </c>
      <c r="AI718" t="s">
        <v>145</v>
      </c>
      <c r="AJ718" t="s">
        <v>3415</v>
      </c>
      <c r="AK718" t="s">
        <v>4</v>
      </c>
      <c r="AO718" t="s">
        <v>26</v>
      </c>
      <c r="AP718" t="s">
        <v>43</v>
      </c>
      <c r="AS718" t="s">
        <v>43</v>
      </c>
      <c r="AT718" t="s">
        <v>3416</v>
      </c>
      <c r="AU718">
        <v>3.45</v>
      </c>
      <c r="AV718">
        <v>2.9</v>
      </c>
      <c r="AW718">
        <v>2.91</v>
      </c>
      <c r="BO718" t="s">
        <v>43</v>
      </c>
      <c r="BP718">
        <v>0</v>
      </c>
      <c r="BQ718">
        <v>0</v>
      </c>
      <c r="BR718">
        <v>0</v>
      </c>
      <c r="BS718">
        <v>0</v>
      </c>
      <c r="BT718" s="1"/>
      <c r="BV718" t="s">
        <v>148</v>
      </c>
      <c r="BW718" t="s">
        <v>102</v>
      </c>
    </row>
    <row r="719" spans="1:75">
      <c r="A719" t="s">
        <v>3417</v>
      </c>
      <c r="B719" t="s">
        <v>3418</v>
      </c>
      <c r="C719" t="s">
        <v>3419</v>
      </c>
      <c r="D719" s="1">
        <v>31633</v>
      </c>
      <c r="E719" t="s">
        <v>642</v>
      </c>
      <c r="G719" s="1"/>
      <c r="H719" s="1"/>
      <c r="K719">
        <v>0</v>
      </c>
      <c r="AB719" t="s">
        <v>22</v>
      </c>
      <c r="AC719" t="s">
        <v>32</v>
      </c>
      <c r="AD719" t="s">
        <v>33</v>
      </c>
      <c r="AE719" t="s">
        <v>33</v>
      </c>
      <c r="AF719" t="s">
        <v>48</v>
      </c>
      <c r="AH719" t="s">
        <v>123</v>
      </c>
      <c r="AI719" t="s">
        <v>123</v>
      </c>
      <c r="AJ719" t="s">
        <v>123</v>
      </c>
      <c r="AK719" t="s">
        <v>123</v>
      </c>
      <c r="AO719" t="s">
        <v>26</v>
      </c>
      <c r="AP719" t="s">
        <v>43</v>
      </c>
      <c r="AS719" t="s">
        <v>43</v>
      </c>
      <c r="AT719" t="s">
        <v>3420</v>
      </c>
      <c r="AU719">
        <v>2.77</v>
      </c>
      <c r="AV719">
        <v>2.9</v>
      </c>
      <c r="AW719">
        <v>2.1800000000000002</v>
      </c>
      <c r="AX719">
        <v>3.1</v>
      </c>
      <c r="BO719" t="s">
        <v>43</v>
      </c>
      <c r="BP719">
        <v>0</v>
      </c>
      <c r="BQ719">
        <v>0</v>
      </c>
      <c r="BR719">
        <v>0</v>
      </c>
      <c r="BS719">
        <v>0</v>
      </c>
      <c r="BT719" s="1"/>
      <c r="BV719" t="s">
        <v>123</v>
      </c>
      <c r="BW719" t="s">
        <v>123</v>
      </c>
    </row>
    <row r="720" spans="1:75">
      <c r="A720" t="s">
        <v>3421</v>
      </c>
      <c r="B720" t="s">
        <v>3422</v>
      </c>
      <c r="C720" t="s">
        <v>3323</v>
      </c>
      <c r="D720" s="1">
        <v>29805</v>
      </c>
      <c r="E720" t="s">
        <v>3323</v>
      </c>
      <c r="G720" s="1"/>
      <c r="H720" s="1"/>
      <c r="K720">
        <v>0</v>
      </c>
      <c r="AB720" t="s">
        <v>22</v>
      </c>
      <c r="AC720" t="s">
        <v>32</v>
      </c>
      <c r="AD720" t="s">
        <v>33</v>
      </c>
      <c r="AE720" t="s">
        <v>33</v>
      </c>
      <c r="AF720" t="s">
        <v>48</v>
      </c>
      <c r="AH720" t="s">
        <v>276</v>
      </c>
      <c r="AI720" t="s">
        <v>99</v>
      </c>
      <c r="AJ720" t="s">
        <v>3423</v>
      </c>
      <c r="AK720" t="s">
        <v>4</v>
      </c>
      <c r="AO720" t="s">
        <v>26</v>
      </c>
      <c r="AP720" t="s">
        <v>43</v>
      </c>
      <c r="AS720" t="s">
        <v>43</v>
      </c>
      <c r="AT720" t="s">
        <v>3424</v>
      </c>
      <c r="AU720">
        <v>2.95</v>
      </c>
      <c r="AV720">
        <v>2.4</v>
      </c>
      <c r="AW720">
        <v>2.1800000000000002</v>
      </c>
      <c r="AX720">
        <v>2.48</v>
      </c>
      <c r="BO720" t="s">
        <v>43</v>
      </c>
      <c r="BP720">
        <v>0</v>
      </c>
      <c r="BQ720">
        <v>0</v>
      </c>
      <c r="BR720">
        <v>0</v>
      </c>
      <c r="BS720">
        <v>0</v>
      </c>
      <c r="BT720" s="1"/>
      <c r="BV720" t="s">
        <v>157</v>
      </c>
      <c r="BW720" t="s">
        <v>157</v>
      </c>
    </row>
    <row r="721" spans="1:75">
      <c r="A721" t="s">
        <v>3425</v>
      </c>
      <c r="B721" t="s">
        <v>2192</v>
      </c>
      <c r="C721" t="s">
        <v>3426</v>
      </c>
      <c r="D721" s="1">
        <v>29803</v>
      </c>
      <c r="E721" t="s">
        <v>3323</v>
      </c>
      <c r="G721" s="1"/>
      <c r="H721" s="1"/>
      <c r="K721">
        <v>0</v>
      </c>
      <c r="AB721" t="s">
        <v>22</v>
      </c>
      <c r="AC721" t="s">
        <v>32</v>
      </c>
      <c r="AD721" t="s">
        <v>33</v>
      </c>
      <c r="AE721" t="s">
        <v>33</v>
      </c>
      <c r="AF721" t="s">
        <v>48</v>
      </c>
      <c r="AH721" t="s">
        <v>3427</v>
      </c>
      <c r="AI721" t="s">
        <v>99</v>
      </c>
      <c r="AJ721" t="s">
        <v>1564</v>
      </c>
      <c r="AK721" t="s">
        <v>4</v>
      </c>
      <c r="AO721" t="s">
        <v>26</v>
      </c>
      <c r="AP721" t="s">
        <v>43</v>
      </c>
      <c r="AS721" t="s">
        <v>43</v>
      </c>
      <c r="AT721" t="s">
        <v>3428</v>
      </c>
      <c r="AU721">
        <v>2.59</v>
      </c>
      <c r="AV721">
        <v>2.8</v>
      </c>
      <c r="AW721">
        <v>3.18</v>
      </c>
      <c r="AX721">
        <v>2.48</v>
      </c>
      <c r="BO721" t="s">
        <v>43</v>
      </c>
      <c r="BP721">
        <v>0</v>
      </c>
      <c r="BQ721">
        <v>0</v>
      </c>
      <c r="BR721">
        <v>0</v>
      </c>
      <c r="BS721">
        <v>0</v>
      </c>
      <c r="BT721" s="1"/>
      <c r="BV721" t="s">
        <v>148</v>
      </c>
      <c r="BW721" t="s">
        <v>102</v>
      </c>
    </row>
    <row r="722" spans="1:75">
      <c r="A722" t="s">
        <v>3429</v>
      </c>
      <c r="B722" t="s">
        <v>3430</v>
      </c>
      <c r="C722" t="s">
        <v>3240</v>
      </c>
      <c r="D722" s="1">
        <v>31661</v>
      </c>
      <c r="E722" t="s">
        <v>691</v>
      </c>
      <c r="G722" s="1"/>
      <c r="H722" s="1"/>
      <c r="K722">
        <v>0</v>
      </c>
      <c r="AB722" t="s">
        <v>22</v>
      </c>
      <c r="AC722" t="s">
        <v>32</v>
      </c>
      <c r="AD722" t="s">
        <v>33</v>
      </c>
      <c r="AE722" t="s">
        <v>33</v>
      </c>
      <c r="AF722" t="s">
        <v>48</v>
      </c>
      <c r="AH722" t="s">
        <v>2432</v>
      </c>
      <c r="AI722" t="s">
        <v>123</v>
      </c>
      <c r="AJ722" t="s">
        <v>3431</v>
      </c>
      <c r="AK722" t="s">
        <v>123</v>
      </c>
      <c r="AO722" t="s">
        <v>26</v>
      </c>
      <c r="AP722" t="s">
        <v>43</v>
      </c>
      <c r="AS722" t="s">
        <v>43</v>
      </c>
      <c r="AT722" t="s">
        <v>3432</v>
      </c>
      <c r="BO722" t="s">
        <v>43</v>
      </c>
      <c r="BP722">
        <v>0</v>
      </c>
      <c r="BQ722">
        <v>0</v>
      </c>
      <c r="BR722">
        <v>0</v>
      </c>
      <c r="BS722">
        <v>0</v>
      </c>
      <c r="BT722" s="1"/>
      <c r="BV722" t="s">
        <v>123</v>
      </c>
      <c r="BW722" t="s">
        <v>123</v>
      </c>
    </row>
    <row r="723" spans="1:75">
      <c r="A723" t="s">
        <v>3433</v>
      </c>
      <c r="B723" t="s">
        <v>3434</v>
      </c>
      <c r="C723" t="s">
        <v>3435</v>
      </c>
      <c r="D723" s="1">
        <v>29732</v>
      </c>
      <c r="E723" t="s">
        <v>1885</v>
      </c>
      <c r="G723" s="1"/>
      <c r="H723" s="1"/>
      <c r="K723">
        <v>0</v>
      </c>
      <c r="AB723" t="s">
        <v>22</v>
      </c>
      <c r="AC723" t="s">
        <v>32</v>
      </c>
      <c r="AD723" t="s">
        <v>33</v>
      </c>
      <c r="AE723" t="s">
        <v>33</v>
      </c>
      <c r="AF723" t="s">
        <v>25</v>
      </c>
      <c r="AH723" t="s">
        <v>3436</v>
      </c>
      <c r="AI723" t="s">
        <v>99</v>
      </c>
      <c r="AJ723" t="s">
        <v>3437</v>
      </c>
      <c r="AK723" t="s">
        <v>4</v>
      </c>
      <c r="AO723" t="s">
        <v>26</v>
      </c>
      <c r="AP723" t="s">
        <v>43</v>
      </c>
      <c r="AS723" t="s">
        <v>43</v>
      </c>
      <c r="AT723" t="s">
        <v>3347</v>
      </c>
      <c r="AV723">
        <v>2.4</v>
      </c>
      <c r="BO723" t="s">
        <v>43</v>
      </c>
      <c r="BP723">
        <v>0</v>
      </c>
      <c r="BQ723">
        <v>0</v>
      </c>
      <c r="BR723">
        <v>0</v>
      </c>
      <c r="BS723">
        <v>0</v>
      </c>
      <c r="BT723" s="1"/>
      <c r="BV723" t="s">
        <v>102</v>
      </c>
      <c r="BW723" t="s">
        <v>102</v>
      </c>
    </row>
    <row r="724" spans="1:75">
      <c r="A724" t="s">
        <v>3438</v>
      </c>
      <c r="B724" t="s">
        <v>3439</v>
      </c>
      <c r="C724" t="s">
        <v>540</v>
      </c>
      <c r="D724" s="1">
        <v>32288</v>
      </c>
      <c r="E724" t="s">
        <v>155</v>
      </c>
      <c r="G724" s="1"/>
      <c r="H724" s="1"/>
      <c r="K724">
        <v>0</v>
      </c>
      <c r="AB724" t="s">
        <v>22</v>
      </c>
      <c r="AC724" t="s">
        <v>32</v>
      </c>
      <c r="AD724" t="s">
        <v>33</v>
      </c>
      <c r="AE724" t="s">
        <v>33</v>
      </c>
      <c r="AF724" t="s">
        <v>25</v>
      </c>
      <c r="AH724" t="s">
        <v>3440</v>
      </c>
      <c r="AI724" t="s">
        <v>123</v>
      </c>
      <c r="AJ724" t="s">
        <v>123</v>
      </c>
      <c r="AK724" t="s">
        <v>123</v>
      </c>
      <c r="AO724" t="s">
        <v>26</v>
      </c>
      <c r="AP724" t="s">
        <v>43</v>
      </c>
      <c r="AS724" t="s">
        <v>43</v>
      </c>
      <c r="AT724" t="s">
        <v>3379</v>
      </c>
      <c r="AV724">
        <v>2.9</v>
      </c>
      <c r="AW724">
        <v>2.73</v>
      </c>
      <c r="AX724">
        <v>2.81</v>
      </c>
      <c r="BO724" t="s">
        <v>43</v>
      </c>
      <c r="BP724">
        <v>0</v>
      </c>
      <c r="BQ724">
        <v>0</v>
      </c>
      <c r="BR724">
        <v>0</v>
      </c>
      <c r="BS724">
        <v>0</v>
      </c>
      <c r="BT724" s="1"/>
      <c r="BV724" t="s">
        <v>123</v>
      </c>
      <c r="BW724" t="s">
        <v>123</v>
      </c>
    </row>
    <row r="725" spans="1:75">
      <c r="A725" t="s">
        <v>3441</v>
      </c>
      <c r="B725" t="s">
        <v>2114</v>
      </c>
      <c r="C725" t="s">
        <v>3442</v>
      </c>
      <c r="D725" s="1">
        <v>30774</v>
      </c>
      <c r="E725" t="s">
        <v>3442</v>
      </c>
      <c r="G725" s="1"/>
      <c r="H725" s="1"/>
      <c r="K725">
        <v>0</v>
      </c>
      <c r="AB725" t="s">
        <v>22</v>
      </c>
      <c r="AC725" t="s">
        <v>32</v>
      </c>
      <c r="AD725" t="s">
        <v>33</v>
      </c>
      <c r="AE725" t="s">
        <v>33</v>
      </c>
      <c r="AF725" t="s">
        <v>48</v>
      </c>
      <c r="AH725" t="s">
        <v>3443</v>
      </c>
      <c r="AI725" t="s">
        <v>99</v>
      </c>
      <c r="AJ725" t="s">
        <v>3444</v>
      </c>
      <c r="AK725" t="s">
        <v>4</v>
      </c>
      <c r="AO725" t="s">
        <v>26</v>
      </c>
      <c r="AP725" t="s">
        <v>43</v>
      </c>
      <c r="AS725" t="s">
        <v>43</v>
      </c>
      <c r="AT725" t="s">
        <v>3445</v>
      </c>
      <c r="AU725">
        <v>3.18</v>
      </c>
      <c r="AV725">
        <v>2.8</v>
      </c>
      <c r="AW725">
        <v>3.09</v>
      </c>
      <c r="AX725">
        <v>2.86</v>
      </c>
      <c r="BO725" t="s">
        <v>43</v>
      </c>
      <c r="BP725">
        <v>0</v>
      </c>
      <c r="BQ725">
        <v>0</v>
      </c>
      <c r="BR725">
        <v>0</v>
      </c>
      <c r="BS725">
        <v>0</v>
      </c>
      <c r="BT725" s="1"/>
      <c r="BV725" t="s">
        <v>157</v>
      </c>
      <c r="BW725" t="s">
        <v>157</v>
      </c>
    </row>
    <row r="726" spans="1:75">
      <c r="A726" t="s">
        <v>3446</v>
      </c>
      <c r="B726" t="s">
        <v>404</v>
      </c>
      <c r="C726" t="s">
        <v>3447</v>
      </c>
      <c r="D726" s="1">
        <v>26772</v>
      </c>
      <c r="E726" t="s">
        <v>3447</v>
      </c>
      <c r="G726" s="1"/>
      <c r="H726" s="1"/>
      <c r="K726">
        <v>0</v>
      </c>
      <c r="AB726" t="s">
        <v>22</v>
      </c>
      <c r="AC726" t="s">
        <v>32</v>
      </c>
      <c r="AD726" t="s">
        <v>33</v>
      </c>
      <c r="AE726" t="s">
        <v>33</v>
      </c>
      <c r="AF726" t="s">
        <v>48</v>
      </c>
      <c r="AH726" t="s">
        <v>3448</v>
      </c>
      <c r="AI726" t="s">
        <v>99</v>
      </c>
      <c r="AJ726" t="s">
        <v>3449</v>
      </c>
      <c r="AK726" t="s">
        <v>4</v>
      </c>
      <c r="AO726" t="s">
        <v>26</v>
      </c>
      <c r="AP726" t="s">
        <v>43</v>
      </c>
      <c r="AS726" t="s">
        <v>43</v>
      </c>
      <c r="AT726" t="s">
        <v>3450</v>
      </c>
      <c r="BO726" t="s">
        <v>43</v>
      </c>
      <c r="BP726">
        <v>0</v>
      </c>
      <c r="BQ726">
        <v>0</v>
      </c>
      <c r="BR726">
        <v>0</v>
      </c>
      <c r="BS726">
        <v>0</v>
      </c>
      <c r="BT726" s="1"/>
      <c r="BV726" t="s">
        <v>102</v>
      </c>
      <c r="BW726" t="s">
        <v>102</v>
      </c>
    </row>
    <row r="727" spans="1:75">
      <c r="A727" t="s">
        <v>3451</v>
      </c>
      <c r="B727" t="s">
        <v>3452</v>
      </c>
      <c r="C727" t="s">
        <v>691</v>
      </c>
      <c r="D727" s="1">
        <v>29221</v>
      </c>
      <c r="E727" t="s">
        <v>691</v>
      </c>
      <c r="G727" s="1"/>
      <c r="H727" s="1"/>
      <c r="K727">
        <v>0</v>
      </c>
      <c r="AB727" t="s">
        <v>22</v>
      </c>
      <c r="AC727" t="s">
        <v>32</v>
      </c>
      <c r="AD727" t="s">
        <v>33</v>
      </c>
      <c r="AE727" t="s">
        <v>33</v>
      </c>
      <c r="AF727" t="s">
        <v>48</v>
      </c>
      <c r="AH727" t="s">
        <v>3453</v>
      </c>
      <c r="AI727" t="s">
        <v>123</v>
      </c>
      <c r="AJ727" t="s">
        <v>3454</v>
      </c>
      <c r="AK727" t="s">
        <v>123</v>
      </c>
      <c r="AO727" t="s">
        <v>26</v>
      </c>
      <c r="AP727" t="s">
        <v>43</v>
      </c>
      <c r="AS727" t="s">
        <v>43</v>
      </c>
      <c r="AT727" t="s">
        <v>3455</v>
      </c>
      <c r="BO727" t="s">
        <v>43</v>
      </c>
      <c r="BP727">
        <v>0</v>
      </c>
      <c r="BQ727">
        <v>0</v>
      </c>
      <c r="BR727">
        <v>0</v>
      </c>
      <c r="BS727">
        <v>0</v>
      </c>
      <c r="BT727" s="1"/>
      <c r="BV727" t="s">
        <v>102</v>
      </c>
      <c r="BW727" t="s">
        <v>102</v>
      </c>
    </row>
    <row r="728" spans="1:75">
      <c r="A728" t="s">
        <v>3456</v>
      </c>
      <c r="B728" t="s">
        <v>3457</v>
      </c>
      <c r="C728" t="s">
        <v>691</v>
      </c>
      <c r="D728" s="1">
        <v>26871</v>
      </c>
      <c r="E728" t="s">
        <v>691</v>
      </c>
      <c r="G728" s="1"/>
      <c r="H728" s="1"/>
      <c r="K728">
        <v>0</v>
      </c>
      <c r="AB728" t="s">
        <v>22</v>
      </c>
      <c r="AC728" t="s">
        <v>32</v>
      </c>
      <c r="AD728" t="s">
        <v>33</v>
      </c>
      <c r="AE728" t="s">
        <v>33</v>
      </c>
      <c r="AF728" t="s">
        <v>48</v>
      </c>
      <c r="AH728" t="s">
        <v>3458</v>
      </c>
      <c r="AI728" t="s">
        <v>123</v>
      </c>
      <c r="AJ728" t="s">
        <v>123</v>
      </c>
      <c r="AK728" t="s">
        <v>123</v>
      </c>
      <c r="AO728" t="s">
        <v>26</v>
      </c>
      <c r="AP728" t="s">
        <v>43</v>
      </c>
      <c r="AS728" t="s">
        <v>43</v>
      </c>
      <c r="AT728" t="s">
        <v>3459</v>
      </c>
      <c r="BO728" t="s">
        <v>43</v>
      </c>
      <c r="BP728">
        <v>0</v>
      </c>
      <c r="BQ728">
        <v>0</v>
      </c>
      <c r="BR728">
        <v>0</v>
      </c>
      <c r="BS728">
        <v>0</v>
      </c>
      <c r="BT728" s="1"/>
      <c r="BV728" t="s">
        <v>102</v>
      </c>
      <c r="BW728" t="s">
        <v>102</v>
      </c>
    </row>
    <row r="729" spans="1:75">
      <c r="A729" t="s">
        <v>3460</v>
      </c>
      <c r="B729" t="s">
        <v>3461</v>
      </c>
      <c r="C729" t="s">
        <v>2234</v>
      </c>
      <c r="D729" s="1">
        <v>29376</v>
      </c>
      <c r="E729" t="s">
        <v>2234</v>
      </c>
      <c r="G729" s="1"/>
      <c r="H729" s="1"/>
      <c r="K729">
        <v>0</v>
      </c>
      <c r="AB729" t="s">
        <v>22</v>
      </c>
      <c r="AC729" t="s">
        <v>32</v>
      </c>
      <c r="AD729" t="s">
        <v>33</v>
      </c>
      <c r="AE729" t="s">
        <v>33</v>
      </c>
      <c r="AF729" t="s">
        <v>48</v>
      </c>
      <c r="AH729" t="s">
        <v>3462</v>
      </c>
      <c r="AI729" t="s">
        <v>123</v>
      </c>
      <c r="AJ729" t="s">
        <v>123</v>
      </c>
      <c r="AK729" t="s">
        <v>123</v>
      </c>
      <c r="AO729" t="s">
        <v>26</v>
      </c>
      <c r="AP729" t="s">
        <v>43</v>
      </c>
      <c r="AS729" t="s">
        <v>43</v>
      </c>
      <c r="AT729" t="s">
        <v>3463</v>
      </c>
      <c r="AU729">
        <v>3.41</v>
      </c>
      <c r="AV729">
        <v>2.1</v>
      </c>
      <c r="AX729">
        <v>2.33</v>
      </c>
      <c r="BO729" t="s">
        <v>43</v>
      </c>
      <c r="BP729">
        <v>0</v>
      </c>
      <c r="BQ729">
        <v>0</v>
      </c>
      <c r="BR729">
        <v>0</v>
      </c>
      <c r="BS729">
        <v>0</v>
      </c>
      <c r="BT729" s="1"/>
      <c r="BV729" t="s">
        <v>102</v>
      </c>
      <c r="BW729" t="s">
        <v>102</v>
      </c>
    </row>
    <row r="730" spans="1:75">
      <c r="A730" t="s">
        <v>3464</v>
      </c>
      <c r="B730" t="s">
        <v>3465</v>
      </c>
      <c r="C730" t="s">
        <v>3466</v>
      </c>
      <c r="D730" s="1">
        <v>24662</v>
      </c>
      <c r="E730" t="s">
        <v>3466</v>
      </c>
      <c r="G730" s="1"/>
      <c r="H730" s="1"/>
      <c r="K730">
        <v>0</v>
      </c>
      <c r="AB730" t="s">
        <v>22</v>
      </c>
      <c r="AC730" t="s">
        <v>32</v>
      </c>
      <c r="AD730" t="s">
        <v>33</v>
      </c>
      <c r="AE730" t="s">
        <v>33</v>
      </c>
      <c r="AF730" t="s">
        <v>48</v>
      </c>
      <c r="AH730" t="s">
        <v>3467</v>
      </c>
      <c r="AI730" t="s">
        <v>99</v>
      </c>
      <c r="AJ730" t="s">
        <v>3468</v>
      </c>
      <c r="AK730" t="s">
        <v>4</v>
      </c>
      <c r="AO730" t="s">
        <v>26</v>
      </c>
      <c r="AP730" t="s">
        <v>43</v>
      </c>
      <c r="AS730" t="s">
        <v>43</v>
      </c>
      <c r="AT730" t="s">
        <v>3469</v>
      </c>
      <c r="BO730" t="s">
        <v>43</v>
      </c>
      <c r="BP730">
        <v>0</v>
      </c>
      <c r="BQ730">
        <v>0</v>
      </c>
      <c r="BR730">
        <v>0</v>
      </c>
      <c r="BS730">
        <v>0</v>
      </c>
      <c r="BT730" s="1"/>
      <c r="BV730" t="s">
        <v>157</v>
      </c>
      <c r="BW730" t="s">
        <v>157</v>
      </c>
    </row>
    <row r="731" spans="1:75">
      <c r="A731" t="s">
        <v>3470</v>
      </c>
      <c r="B731" t="s">
        <v>3471</v>
      </c>
      <c r="C731" t="s">
        <v>3472</v>
      </c>
      <c r="D731" s="1">
        <v>32693</v>
      </c>
      <c r="E731" t="s">
        <v>3472</v>
      </c>
      <c r="G731" s="1"/>
      <c r="H731" s="1"/>
      <c r="K731">
        <v>0</v>
      </c>
      <c r="AB731" t="s">
        <v>22</v>
      </c>
      <c r="AC731" t="s">
        <v>32</v>
      </c>
      <c r="AD731" t="s">
        <v>33</v>
      </c>
      <c r="AE731" t="s">
        <v>33</v>
      </c>
      <c r="AF731" t="s">
        <v>25</v>
      </c>
      <c r="AH731" t="s">
        <v>692</v>
      </c>
      <c r="AI731" t="s">
        <v>99</v>
      </c>
      <c r="AJ731" t="s">
        <v>3473</v>
      </c>
      <c r="AK731" t="s">
        <v>4</v>
      </c>
      <c r="AO731" t="s">
        <v>26</v>
      </c>
      <c r="AP731" t="s">
        <v>43</v>
      </c>
      <c r="AS731" t="s">
        <v>43</v>
      </c>
      <c r="AT731" t="s">
        <v>3277</v>
      </c>
      <c r="AU731">
        <v>3.14</v>
      </c>
      <c r="AV731">
        <v>3.1</v>
      </c>
      <c r="AX731">
        <v>2.86</v>
      </c>
      <c r="BO731" t="s">
        <v>43</v>
      </c>
      <c r="BP731">
        <v>0</v>
      </c>
      <c r="BQ731">
        <v>0</v>
      </c>
      <c r="BR731">
        <v>0</v>
      </c>
      <c r="BS731">
        <v>0</v>
      </c>
      <c r="BT731" s="1"/>
      <c r="BV731" t="s">
        <v>157</v>
      </c>
      <c r="BW731" t="s">
        <v>3474</v>
      </c>
    </row>
    <row r="732" spans="1:75">
      <c r="A732" t="s">
        <v>3475</v>
      </c>
      <c r="B732" t="s">
        <v>332</v>
      </c>
      <c r="C732" t="s">
        <v>3246</v>
      </c>
      <c r="D732" s="1">
        <v>29786</v>
      </c>
      <c r="E732" t="s">
        <v>3246</v>
      </c>
      <c r="G732" s="1"/>
      <c r="H732" s="1"/>
      <c r="K732">
        <v>0</v>
      </c>
      <c r="AB732" t="s">
        <v>22</v>
      </c>
      <c r="AC732" t="s">
        <v>32</v>
      </c>
      <c r="AD732" t="s">
        <v>33</v>
      </c>
      <c r="AE732" t="s">
        <v>33</v>
      </c>
      <c r="AF732" t="s">
        <v>48</v>
      </c>
      <c r="AH732" t="s">
        <v>1691</v>
      </c>
      <c r="AI732" t="s">
        <v>99</v>
      </c>
      <c r="AJ732" t="s">
        <v>3476</v>
      </c>
      <c r="AK732" t="s">
        <v>4</v>
      </c>
      <c r="AO732" t="s">
        <v>26</v>
      </c>
      <c r="AP732" t="s">
        <v>43</v>
      </c>
      <c r="AS732" t="s">
        <v>43</v>
      </c>
      <c r="AT732" t="s">
        <v>3477</v>
      </c>
      <c r="AU732">
        <v>3.14</v>
      </c>
      <c r="AV732">
        <v>3</v>
      </c>
      <c r="AX732">
        <v>3</v>
      </c>
      <c r="BO732" t="s">
        <v>43</v>
      </c>
      <c r="BP732">
        <v>0</v>
      </c>
      <c r="BQ732">
        <v>0</v>
      </c>
      <c r="BR732">
        <v>0</v>
      </c>
      <c r="BS732">
        <v>0</v>
      </c>
      <c r="BT732" s="1"/>
      <c r="BV732" t="s">
        <v>102</v>
      </c>
      <c r="BW732" t="s">
        <v>102</v>
      </c>
    </row>
    <row r="733" spans="1:75">
      <c r="A733" t="s">
        <v>3478</v>
      </c>
      <c r="B733" t="s">
        <v>3479</v>
      </c>
      <c r="C733" t="s">
        <v>3480</v>
      </c>
      <c r="D733" s="1">
        <v>30744</v>
      </c>
      <c r="E733" t="s">
        <v>3481</v>
      </c>
      <c r="G733" s="1"/>
      <c r="H733" s="1"/>
      <c r="K733">
        <v>0</v>
      </c>
      <c r="AB733" t="s">
        <v>22</v>
      </c>
      <c r="AC733" t="s">
        <v>32</v>
      </c>
      <c r="AD733" t="s">
        <v>33</v>
      </c>
      <c r="AE733" t="s">
        <v>33</v>
      </c>
      <c r="AF733" t="s">
        <v>25</v>
      </c>
      <c r="AH733" t="s">
        <v>469</v>
      </c>
      <c r="AI733" t="s">
        <v>123</v>
      </c>
      <c r="AJ733" t="s">
        <v>123</v>
      </c>
      <c r="AK733" t="s">
        <v>123</v>
      </c>
      <c r="AO733" t="s">
        <v>26</v>
      </c>
      <c r="AP733" t="s">
        <v>43</v>
      </c>
      <c r="AS733" t="s">
        <v>43</v>
      </c>
      <c r="AT733" t="s">
        <v>3482</v>
      </c>
      <c r="AU733">
        <v>3.5</v>
      </c>
      <c r="AV733">
        <v>3.1</v>
      </c>
      <c r="AX733">
        <v>3.52</v>
      </c>
      <c r="BO733" t="s">
        <v>43</v>
      </c>
      <c r="BP733">
        <v>0</v>
      </c>
      <c r="BQ733">
        <v>0</v>
      </c>
      <c r="BR733">
        <v>0</v>
      </c>
      <c r="BS733">
        <v>0</v>
      </c>
      <c r="BT733" s="1"/>
      <c r="BV733" t="s">
        <v>123</v>
      </c>
      <c r="BW733" t="s">
        <v>123</v>
      </c>
    </row>
    <row r="734" spans="1:75">
      <c r="A734" t="s">
        <v>3483</v>
      </c>
      <c r="B734" t="s">
        <v>3484</v>
      </c>
      <c r="C734" t="s">
        <v>501</v>
      </c>
      <c r="D734" s="1">
        <v>31838</v>
      </c>
      <c r="E734" t="s">
        <v>3252</v>
      </c>
      <c r="G734" s="1"/>
      <c r="H734" s="1"/>
      <c r="K734">
        <v>0</v>
      </c>
      <c r="AB734" t="s">
        <v>22</v>
      </c>
      <c r="AC734" t="s">
        <v>32</v>
      </c>
      <c r="AD734" t="s">
        <v>33</v>
      </c>
      <c r="AE734" t="s">
        <v>33</v>
      </c>
      <c r="AF734" t="s">
        <v>48</v>
      </c>
      <c r="AH734" t="s">
        <v>3485</v>
      </c>
      <c r="AI734" t="s">
        <v>145</v>
      </c>
      <c r="AJ734" t="s">
        <v>3486</v>
      </c>
      <c r="AK734" t="s">
        <v>4</v>
      </c>
      <c r="AO734" t="s">
        <v>26</v>
      </c>
      <c r="AP734" t="s">
        <v>43</v>
      </c>
      <c r="AS734" t="s">
        <v>43</v>
      </c>
      <c r="AT734" t="s">
        <v>3487</v>
      </c>
      <c r="AU734">
        <v>3.55</v>
      </c>
      <c r="AV734">
        <v>3.1</v>
      </c>
      <c r="AX734">
        <v>3.52</v>
      </c>
      <c r="BO734" t="s">
        <v>43</v>
      </c>
      <c r="BP734">
        <v>0</v>
      </c>
      <c r="BQ734">
        <v>0</v>
      </c>
      <c r="BR734">
        <v>0</v>
      </c>
      <c r="BS734">
        <v>0</v>
      </c>
      <c r="BT734" s="1"/>
      <c r="BV734" t="s">
        <v>102</v>
      </c>
      <c r="BW734" t="s">
        <v>102</v>
      </c>
    </row>
    <row r="735" spans="1:75">
      <c r="A735" t="s">
        <v>3488</v>
      </c>
      <c r="B735" t="s">
        <v>3489</v>
      </c>
      <c r="C735" t="s">
        <v>3490</v>
      </c>
      <c r="D735" s="1">
        <v>30779</v>
      </c>
      <c r="E735" t="s">
        <v>618</v>
      </c>
      <c r="G735" s="1"/>
      <c r="H735" s="1"/>
      <c r="K735">
        <v>0</v>
      </c>
      <c r="AB735" t="s">
        <v>22</v>
      </c>
      <c r="AC735" t="s">
        <v>32</v>
      </c>
      <c r="AD735" t="s">
        <v>33</v>
      </c>
      <c r="AE735" t="s">
        <v>33</v>
      </c>
      <c r="AF735" t="s">
        <v>48</v>
      </c>
      <c r="AH735" t="s">
        <v>3491</v>
      </c>
      <c r="AI735" t="s">
        <v>145</v>
      </c>
      <c r="AJ735" t="s">
        <v>3492</v>
      </c>
      <c r="AK735" t="s">
        <v>4</v>
      </c>
      <c r="AO735" t="s">
        <v>26</v>
      </c>
      <c r="AP735" t="s">
        <v>43</v>
      </c>
      <c r="AS735" t="s">
        <v>43</v>
      </c>
      <c r="AT735" t="s">
        <v>3347</v>
      </c>
      <c r="AU735">
        <v>2.95</v>
      </c>
      <c r="AV735">
        <v>3</v>
      </c>
      <c r="AX735">
        <v>2.76</v>
      </c>
      <c r="BO735" t="s">
        <v>43</v>
      </c>
      <c r="BP735">
        <v>0</v>
      </c>
      <c r="BQ735">
        <v>0</v>
      </c>
      <c r="BR735">
        <v>0</v>
      </c>
      <c r="BS735">
        <v>0</v>
      </c>
      <c r="BT735" s="1"/>
      <c r="BV735" t="s">
        <v>148</v>
      </c>
      <c r="BW735" t="s">
        <v>148</v>
      </c>
    </row>
    <row r="736" spans="1:75">
      <c r="A736" t="s">
        <v>3493</v>
      </c>
      <c r="B736" t="s">
        <v>3494</v>
      </c>
      <c r="C736" t="s">
        <v>546</v>
      </c>
      <c r="D736" s="1">
        <v>29508</v>
      </c>
      <c r="E736" t="s">
        <v>546</v>
      </c>
      <c r="G736" s="1"/>
      <c r="H736" s="1"/>
      <c r="K736">
        <v>0</v>
      </c>
      <c r="AB736" t="s">
        <v>22</v>
      </c>
      <c r="AC736" t="s">
        <v>32</v>
      </c>
      <c r="AD736" t="s">
        <v>33</v>
      </c>
      <c r="AE736" t="s">
        <v>33</v>
      </c>
      <c r="AF736" t="s">
        <v>25</v>
      </c>
      <c r="AH736" t="s">
        <v>3495</v>
      </c>
      <c r="AI736" t="s">
        <v>99</v>
      </c>
      <c r="AJ736" t="s">
        <v>3496</v>
      </c>
      <c r="AK736" t="s">
        <v>4</v>
      </c>
      <c r="AO736" t="s">
        <v>26</v>
      </c>
      <c r="AP736" t="s">
        <v>43</v>
      </c>
      <c r="AS736" t="s">
        <v>43</v>
      </c>
      <c r="AT736" t="s">
        <v>3497</v>
      </c>
      <c r="AU736">
        <v>2.36</v>
      </c>
      <c r="AV736">
        <v>2.6</v>
      </c>
      <c r="BO736" t="s">
        <v>43</v>
      </c>
      <c r="BP736">
        <v>0</v>
      </c>
      <c r="BQ736">
        <v>0</v>
      </c>
      <c r="BR736">
        <v>0</v>
      </c>
      <c r="BS736">
        <v>0</v>
      </c>
      <c r="BT736" s="1"/>
      <c r="BV736" t="s">
        <v>102</v>
      </c>
      <c r="BW736" t="s">
        <v>102</v>
      </c>
    </row>
    <row r="737" spans="1:75">
      <c r="A737" t="s">
        <v>3498</v>
      </c>
      <c r="B737" t="s">
        <v>3499</v>
      </c>
      <c r="C737" t="s">
        <v>3288</v>
      </c>
      <c r="D737" s="1">
        <v>30442</v>
      </c>
      <c r="E737" t="s">
        <v>3288</v>
      </c>
      <c r="G737" s="1"/>
      <c r="H737" s="1"/>
      <c r="K737">
        <v>0</v>
      </c>
      <c r="AB737" t="s">
        <v>22</v>
      </c>
      <c r="AC737" t="s">
        <v>32</v>
      </c>
      <c r="AD737" t="s">
        <v>33</v>
      </c>
      <c r="AE737" t="s">
        <v>33</v>
      </c>
      <c r="AF737" t="s">
        <v>25</v>
      </c>
      <c r="AH737" t="s">
        <v>3500</v>
      </c>
      <c r="AI737" t="s">
        <v>99</v>
      </c>
      <c r="AJ737" t="s">
        <v>3501</v>
      </c>
      <c r="AK737" t="s">
        <v>4</v>
      </c>
      <c r="AO737" t="s">
        <v>26</v>
      </c>
      <c r="AP737" t="s">
        <v>43</v>
      </c>
      <c r="AS737" t="s">
        <v>43</v>
      </c>
      <c r="AT737" t="s">
        <v>3502</v>
      </c>
      <c r="BO737" t="s">
        <v>43</v>
      </c>
      <c r="BP737">
        <v>0</v>
      </c>
      <c r="BQ737">
        <v>0</v>
      </c>
      <c r="BR737">
        <v>0</v>
      </c>
      <c r="BS737">
        <v>0</v>
      </c>
      <c r="BT737" s="1"/>
      <c r="BV737" t="s">
        <v>102</v>
      </c>
      <c r="BW737" t="s">
        <v>102</v>
      </c>
    </row>
    <row r="738" spans="1:75">
      <c r="A738" t="s">
        <v>3503</v>
      </c>
      <c r="B738" t="s">
        <v>3504</v>
      </c>
      <c r="C738" t="s">
        <v>501</v>
      </c>
      <c r="D738" s="1">
        <v>32078</v>
      </c>
      <c r="E738" t="s">
        <v>3505</v>
      </c>
      <c r="G738" s="1"/>
      <c r="H738" s="1"/>
      <c r="K738">
        <v>0</v>
      </c>
      <c r="AB738" t="s">
        <v>22</v>
      </c>
      <c r="AC738" t="s">
        <v>32</v>
      </c>
      <c r="AD738" t="s">
        <v>33</v>
      </c>
      <c r="AE738" t="s">
        <v>33</v>
      </c>
      <c r="AF738" t="s">
        <v>48</v>
      </c>
      <c r="AH738" t="s">
        <v>123</v>
      </c>
      <c r="AI738" t="s">
        <v>99</v>
      </c>
      <c r="AJ738" t="s">
        <v>123</v>
      </c>
      <c r="AK738" t="s">
        <v>4</v>
      </c>
      <c r="AO738" t="s">
        <v>26</v>
      </c>
      <c r="AP738" t="s">
        <v>43</v>
      </c>
      <c r="AS738" t="s">
        <v>43</v>
      </c>
      <c r="AT738" t="s">
        <v>3487</v>
      </c>
      <c r="AU738">
        <v>3.36</v>
      </c>
      <c r="AV738">
        <v>2.9</v>
      </c>
      <c r="AW738">
        <v>2.09</v>
      </c>
      <c r="AX738">
        <v>3.19</v>
      </c>
      <c r="BO738" t="s">
        <v>43</v>
      </c>
      <c r="BP738">
        <v>0</v>
      </c>
      <c r="BQ738">
        <v>0</v>
      </c>
      <c r="BR738">
        <v>0</v>
      </c>
      <c r="BS738">
        <v>0</v>
      </c>
      <c r="BT738" s="1"/>
      <c r="BV738" t="s">
        <v>102</v>
      </c>
      <c r="BW738" t="s">
        <v>102</v>
      </c>
    </row>
    <row r="739" spans="1:75">
      <c r="A739" t="s">
        <v>3506</v>
      </c>
      <c r="B739" t="s">
        <v>3507</v>
      </c>
      <c r="C739" t="s">
        <v>398</v>
      </c>
      <c r="D739" s="1">
        <v>31877</v>
      </c>
      <c r="E739" t="s">
        <v>398</v>
      </c>
      <c r="G739" s="1"/>
      <c r="H739" s="1"/>
      <c r="K739">
        <v>0</v>
      </c>
      <c r="AB739" t="s">
        <v>22</v>
      </c>
      <c r="AC739" t="s">
        <v>32</v>
      </c>
      <c r="AD739" t="s">
        <v>33</v>
      </c>
      <c r="AE739" t="s">
        <v>33</v>
      </c>
      <c r="AF739" t="s">
        <v>48</v>
      </c>
      <c r="AH739" t="s">
        <v>1035</v>
      </c>
      <c r="AI739" t="s">
        <v>99</v>
      </c>
      <c r="AJ739" t="s">
        <v>725</v>
      </c>
      <c r="AK739" t="s">
        <v>4</v>
      </c>
      <c r="AO739" t="s">
        <v>26</v>
      </c>
      <c r="AP739" t="s">
        <v>43</v>
      </c>
      <c r="AS739" t="s">
        <v>43</v>
      </c>
      <c r="AT739" t="s">
        <v>3508</v>
      </c>
      <c r="AU739">
        <v>3.45</v>
      </c>
      <c r="AV739">
        <v>2.7</v>
      </c>
      <c r="AW739">
        <v>2.27</v>
      </c>
      <c r="AX739">
        <v>3.24</v>
      </c>
      <c r="BO739" t="s">
        <v>43</v>
      </c>
      <c r="BP739">
        <v>0</v>
      </c>
      <c r="BQ739">
        <v>0</v>
      </c>
      <c r="BR739">
        <v>0</v>
      </c>
      <c r="BS739">
        <v>0</v>
      </c>
      <c r="BT739" s="1"/>
      <c r="BV739" t="s">
        <v>102</v>
      </c>
      <c r="BW739" t="s">
        <v>3509</v>
      </c>
    </row>
    <row r="740" spans="1:75">
      <c r="A740" t="s">
        <v>3510</v>
      </c>
      <c r="B740" t="s">
        <v>3511</v>
      </c>
      <c r="C740" t="s">
        <v>3512</v>
      </c>
      <c r="D740" s="1">
        <v>32844</v>
      </c>
      <c r="E740" t="s">
        <v>3246</v>
      </c>
      <c r="G740" s="1"/>
      <c r="H740" s="1"/>
      <c r="K740">
        <v>0</v>
      </c>
      <c r="AB740" t="s">
        <v>22</v>
      </c>
      <c r="AC740" t="s">
        <v>32</v>
      </c>
      <c r="AD740" t="s">
        <v>33</v>
      </c>
      <c r="AE740" t="s">
        <v>33</v>
      </c>
      <c r="AF740" t="s">
        <v>48</v>
      </c>
      <c r="AH740" t="s">
        <v>3513</v>
      </c>
      <c r="AI740" t="s">
        <v>145</v>
      </c>
      <c r="AJ740" t="s">
        <v>3514</v>
      </c>
      <c r="AK740" t="s">
        <v>4</v>
      </c>
      <c r="AO740" t="s">
        <v>26</v>
      </c>
      <c r="AP740" t="s">
        <v>43</v>
      </c>
      <c r="AS740" t="s">
        <v>43</v>
      </c>
      <c r="AT740" t="s">
        <v>3515</v>
      </c>
      <c r="AU740">
        <v>3.5</v>
      </c>
      <c r="AV740">
        <v>2.6</v>
      </c>
      <c r="AW740">
        <v>3.09</v>
      </c>
      <c r="AX740">
        <v>3.14</v>
      </c>
      <c r="BO740" t="s">
        <v>43</v>
      </c>
      <c r="BP740">
        <v>0</v>
      </c>
      <c r="BQ740">
        <v>0</v>
      </c>
      <c r="BR740">
        <v>0</v>
      </c>
      <c r="BS740">
        <v>0</v>
      </c>
      <c r="BT740" s="1"/>
      <c r="BV740" t="s">
        <v>148</v>
      </c>
      <c r="BW740" t="s">
        <v>102</v>
      </c>
    </row>
    <row r="741" spans="1:75">
      <c r="A741" t="s">
        <v>3516</v>
      </c>
      <c r="B741" t="s">
        <v>3517</v>
      </c>
      <c r="C741" t="s">
        <v>3518</v>
      </c>
      <c r="D741" s="1"/>
      <c r="E741" t="s">
        <v>3519</v>
      </c>
      <c r="G741" s="1"/>
      <c r="H741" s="1"/>
      <c r="K741">
        <v>0</v>
      </c>
      <c r="AB741" t="s">
        <v>22</v>
      </c>
      <c r="AC741" t="s">
        <v>32</v>
      </c>
      <c r="AD741" t="s">
        <v>33</v>
      </c>
      <c r="AE741" t="s">
        <v>33</v>
      </c>
      <c r="AF741" t="s">
        <v>48</v>
      </c>
      <c r="AH741" t="s">
        <v>3520</v>
      </c>
      <c r="AI741" t="s">
        <v>99</v>
      </c>
      <c r="AJ741" t="s">
        <v>3521</v>
      </c>
      <c r="AK741" t="s">
        <v>4</v>
      </c>
      <c r="AO741" t="s">
        <v>26</v>
      </c>
      <c r="AP741" t="s">
        <v>43</v>
      </c>
      <c r="AS741" t="s">
        <v>43</v>
      </c>
      <c r="AT741" t="s">
        <v>3522</v>
      </c>
      <c r="AU741">
        <v>3.36</v>
      </c>
      <c r="AV741">
        <v>2.8</v>
      </c>
      <c r="AW741">
        <v>3.18</v>
      </c>
      <c r="AX741">
        <v>3.24</v>
      </c>
      <c r="BO741" t="s">
        <v>43</v>
      </c>
      <c r="BP741">
        <v>0</v>
      </c>
      <c r="BQ741">
        <v>0</v>
      </c>
      <c r="BR741">
        <v>0</v>
      </c>
      <c r="BS741">
        <v>0</v>
      </c>
      <c r="BT741" s="1"/>
      <c r="BV741" t="s">
        <v>102</v>
      </c>
      <c r="BW741" t="s">
        <v>102</v>
      </c>
    </row>
    <row r="742" spans="1:75">
      <c r="A742" t="s">
        <v>3523</v>
      </c>
      <c r="B742" t="s">
        <v>3524</v>
      </c>
      <c r="C742" t="s">
        <v>3401</v>
      </c>
      <c r="D742" s="1">
        <v>29295</v>
      </c>
      <c r="E742" t="s">
        <v>3401</v>
      </c>
      <c r="G742" s="1"/>
      <c r="H742" s="1"/>
      <c r="K742">
        <v>0</v>
      </c>
      <c r="AB742" t="s">
        <v>22</v>
      </c>
      <c r="AC742" t="s">
        <v>32</v>
      </c>
      <c r="AD742" t="s">
        <v>33</v>
      </c>
      <c r="AE742" t="s">
        <v>33</v>
      </c>
      <c r="AF742" t="s">
        <v>48</v>
      </c>
      <c r="AH742" t="s">
        <v>3525</v>
      </c>
      <c r="AI742" t="s">
        <v>99</v>
      </c>
      <c r="AJ742" t="s">
        <v>3526</v>
      </c>
      <c r="AK742" t="s">
        <v>4</v>
      </c>
      <c r="AO742" t="s">
        <v>26</v>
      </c>
      <c r="AP742" t="s">
        <v>43</v>
      </c>
      <c r="AS742" t="s">
        <v>43</v>
      </c>
      <c r="AT742" t="s">
        <v>3428</v>
      </c>
      <c r="AU742">
        <v>2.86</v>
      </c>
      <c r="AV742">
        <v>2.4</v>
      </c>
      <c r="AW742">
        <v>3</v>
      </c>
      <c r="AX742">
        <v>2.76</v>
      </c>
      <c r="BO742" t="s">
        <v>43</v>
      </c>
      <c r="BP742">
        <v>0</v>
      </c>
      <c r="BQ742">
        <v>0</v>
      </c>
      <c r="BR742">
        <v>0</v>
      </c>
      <c r="BS742">
        <v>0</v>
      </c>
      <c r="BT742" s="1"/>
      <c r="BV742" t="s">
        <v>102</v>
      </c>
      <c r="BW742" t="s">
        <v>102</v>
      </c>
    </row>
    <row r="743" spans="1:75">
      <c r="A743" t="s">
        <v>3527</v>
      </c>
      <c r="B743" t="s">
        <v>3528</v>
      </c>
      <c r="C743" t="s">
        <v>494</v>
      </c>
      <c r="D743" s="1"/>
      <c r="E743" t="s">
        <v>3298</v>
      </c>
      <c r="G743" s="1"/>
      <c r="H743" s="1"/>
      <c r="K743">
        <v>0</v>
      </c>
      <c r="AB743" t="s">
        <v>22</v>
      </c>
      <c r="AC743" t="s">
        <v>32</v>
      </c>
      <c r="AD743" t="s">
        <v>33</v>
      </c>
      <c r="AE743" t="s">
        <v>33</v>
      </c>
      <c r="AF743" t="s">
        <v>25</v>
      </c>
      <c r="AH743" t="s">
        <v>3529</v>
      </c>
      <c r="AI743" t="s">
        <v>99</v>
      </c>
      <c r="AJ743" t="s">
        <v>3530</v>
      </c>
      <c r="AK743" t="s">
        <v>4</v>
      </c>
      <c r="AO743" t="s">
        <v>26</v>
      </c>
      <c r="AP743" t="s">
        <v>43</v>
      </c>
      <c r="AS743" t="s">
        <v>43</v>
      </c>
      <c r="AT743" t="s">
        <v>3263</v>
      </c>
      <c r="AU743">
        <v>3</v>
      </c>
      <c r="AV743">
        <v>2.2999999999999998</v>
      </c>
      <c r="AW743">
        <v>0.27</v>
      </c>
      <c r="BO743" t="s">
        <v>43</v>
      </c>
      <c r="BP743">
        <v>0</v>
      </c>
      <c r="BQ743">
        <v>0</v>
      </c>
      <c r="BR743">
        <v>0</v>
      </c>
      <c r="BS743">
        <v>0</v>
      </c>
      <c r="BT743" s="1"/>
      <c r="BV743" t="s">
        <v>102</v>
      </c>
      <c r="BW743" t="s">
        <v>102</v>
      </c>
    </row>
    <row r="744" spans="1:75">
      <c r="A744" t="s">
        <v>3531</v>
      </c>
      <c r="B744" t="s">
        <v>3532</v>
      </c>
      <c r="C744" t="s">
        <v>3533</v>
      </c>
      <c r="D744" s="1">
        <v>30353</v>
      </c>
      <c r="E744" t="s">
        <v>598</v>
      </c>
      <c r="G744" s="1"/>
      <c r="H744" s="1"/>
      <c r="K744">
        <v>0</v>
      </c>
      <c r="AB744" t="s">
        <v>22</v>
      </c>
      <c r="AC744" t="s">
        <v>32</v>
      </c>
      <c r="AD744" t="s">
        <v>33</v>
      </c>
      <c r="AE744" t="s">
        <v>33</v>
      </c>
      <c r="AF744" t="s">
        <v>48</v>
      </c>
      <c r="AH744" t="s">
        <v>3534</v>
      </c>
      <c r="AI744" t="s">
        <v>99</v>
      </c>
      <c r="AJ744" t="s">
        <v>477</v>
      </c>
      <c r="AK744" t="s">
        <v>4</v>
      </c>
      <c r="AO744" t="s">
        <v>26</v>
      </c>
      <c r="AP744" t="s">
        <v>43</v>
      </c>
      <c r="AS744" t="s">
        <v>43</v>
      </c>
      <c r="AT744" t="s">
        <v>3535</v>
      </c>
      <c r="BO744" t="s">
        <v>43</v>
      </c>
      <c r="BP744">
        <v>0</v>
      </c>
      <c r="BQ744">
        <v>0</v>
      </c>
      <c r="BR744">
        <v>0</v>
      </c>
      <c r="BS744">
        <v>0</v>
      </c>
      <c r="BT744" s="1"/>
      <c r="BV744" t="s">
        <v>102</v>
      </c>
      <c r="BW744" t="s">
        <v>102</v>
      </c>
    </row>
    <row r="745" spans="1:75">
      <c r="A745" t="s">
        <v>3536</v>
      </c>
      <c r="B745" t="s">
        <v>3537</v>
      </c>
      <c r="C745" t="s">
        <v>123</v>
      </c>
      <c r="D745" s="1"/>
      <c r="G745" s="1"/>
      <c r="H745" s="1"/>
      <c r="K745">
        <v>0</v>
      </c>
      <c r="AB745" t="s">
        <v>22</v>
      </c>
      <c r="AC745" t="s">
        <v>32</v>
      </c>
      <c r="AD745" t="s">
        <v>33</v>
      </c>
      <c r="AE745" t="s">
        <v>33</v>
      </c>
      <c r="AF745" t="s">
        <v>48</v>
      </c>
      <c r="AH745" t="s">
        <v>123</v>
      </c>
      <c r="AI745" t="s">
        <v>123</v>
      </c>
      <c r="AJ745" t="s">
        <v>123</v>
      </c>
      <c r="AK745" t="s">
        <v>123</v>
      </c>
      <c r="AO745" t="s">
        <v>26</v>
      </c>
      <c r="AP745" t="s">
        <v>43</v>
      </c>
      <c r="AS745" t="s">
        <v>43</v>
      </c>
      <c r="AT745" t="s">
        <v>123</v>
      </c>
      <c r="AU745">
        <v>3.14</v>
      </c>
      <c r="AV745">
        <v>2.2999999999999998</v>
      </c>
      <c r="AW745">
        <v>2</v>
      </c>
      <c r="AX745">
        <v>3.22</v>
      </c>
      <c r="BO745" t="s">
        <v>43</v>
      </c>
      <c r="BP745">
        <v>0</v>
      </c>
      <c r="BQ745">
        <v>0</v>
      </c>
      <c r="BR745">
        <v>0</v>
      </c>
      <c r="BS745">
        <v>0</v>
      </c>
      <c r="BT745" s="1"/>
      <c r="BV745" t="s">
        <v>123</v>
      </c>
      <c r="BW745" t="s">
        <v>123</v>
      </c>
    </row>
    <row r="746" spans="1:75">
      <c r="A746" t="s">
        <v>3538</v>
      </c>
      <c r="B746" t="s">
        <v>3539</v>
      </c>
      <c r="C746" t="s">
        <v>3540</v>
      </c>
      <c r="D746" s="1">
        <v>32362</v>
      </c>
      <c r="E746" t="s">
        <v>3140</v>
      </c>
      <c r="G746" s="1"/>
      <c r="H746" s="1"/>
      <c r="K746">
        <v>0</v>
      </c>
      <c r="AB746" t="s">
        <v>22</v>
      </c>
      <c r="AC746" t="s">
        <v>32</v>
      </c>
      <c r="AD746" t="s">
        <v>33</v>
      </c>
      <c r="AE746" t="s">
        <v>33</v>
      </c>
      <c r="AF746" t="s">
        <v>48</v>
      </c>
      <c r="AH746" t="s">
        <v>3541</v>
      </c>
      <c r="AI746" t="s">
        <v>145</v>
      </c>
      <c r="AJ746" t="s">
        <v>3109</v>
      </c>
      <c r="AK746" t="s">
        <v>4</v>
      </c>
      <c r="AO746" t="s">
        <v>26</v>
      </c>
      <c r="AP746" t="s">
        <v>43</v>
      </c>
      <c r="AS746" t="s">
        <v>43</v>
      </c>
      <c r="AT746" t="s">
        <v>3542</v>
      </c>
      <c r="AV746">
        <v>3.3</v>
      </c>
      <c r="AW746">
        <v>3.18</v>
      </c>
      <c r="AX746">
        <v>3.48</v>
      </c>
      <c r="BO746" t="s">
        <v>43</v>
      </c>
      <c r="BP746">
        <v>0</v>
      </c>
      <c r="BQ746">
        <v>0</v>
      </c>
      <c r="BR746">
        <v>0</v>
      </c>
      <c r="BS746">
        <v>0</v>
      </c>
      <c r="BT746" s="1"/>
      <c r="BV746" t="s">
        <v>148</v>
      </c>
      <c r="BW746" t="s">
        <v>102</v>
      </c>
    </row>
    <row r="747" spans="1:75">
      <c r="A747" t="s">
        <v>3543</v>
      </c>
      <c r="B747" t="s">
        <v>3544</v>
      </c>
      <c r="C747" t="s">
        <v>574</v>
      </c>
      <c r="D747" s="1">
        <v>31302</v>
      </c>
      <c r="E747" t="s">
        <v>3314</v>
      </c>
      <c r="G747" s="1"/>
      <c r="H747" s="1"/>
      <c r="K747">
        <v>0</v>
      </c>
      <c r="AB747" t="s">
        <v>22</v>
      </c>
      <c r="AC747" t="s">
        <v>32</v>
      </c>
      <c r="AD747" t="s">
        <v>33</v>
      </c>
      <c r="AE747" t="s">
        <v>33</v>
      </c>
      <c r="AF747" t="s">
        <v>25</v>
      </c>
      <c r="AH747" t="s">
        <v>3545</v>
      </c>
      <c r="AI747" t="s">
        <v>99</v>
      </c>
      <c r="AJ747" t="s">
        <v>3546</v>
      </c>
      <c r="AK747" t="s">
        <v>4</v>
      </c>
      <c r="AO747" t="s">
        <v>26</v>
      </c>
      <c r="AP747" t="s">
        <v>43</v>
      </c>
      <c r="AS747" t="s">
        <v>43</v>
      </c>
      <c r="AT747" t="s">
        <v>3547</v>
      </c>
      <c r="BO747" t="s">
        <v>43</v>
      </c>
      <c r="BP747">
        <v>0</v>
      </c>
      <c r="BQ747">
        <v>0</v>
      </c>
      <c r="BR747">
        <v>0</v>
      </c>
      <c r="BS747">
        <v>0</v>
      </c>
      <c r="BT747" s="1"/>
      <c r="BV747" t="s">
        <v>102</v>
      </c>
      <c r="BW747" t="s">
        <v>102</v>
      </c>
    </row>
    <row r="748" spans="1:75">
      <c r="A748" t="s">
        <v>3548</v>
      </c>
      <c r="B748" t="s">
        <v>3549</v>
      </c>
      <c r="C748" t="s">
        <v>636</v>
      </c>
      <c r="D748" s="1">
        <v>31596</v>
      </c>
      <c r="E748" t="s">
        <v>3550</v>
      </c>
      <c r="G748" s="1"/>
      <c r="H748" s="1"/>
      <c r="K748">
        <v>0</v>
      </c>
      <c r="AB748" t="s">
        <v>22</v>
      </c>
      <c r="AC748" t="s">
        <v>32</v>
      </c>
      <c r="AD748" t="s">
        <v>33</v>
      </c>
      <c r="AE748" t="s">
        <v>33</v>
      </c>
      <c r="AF748" t="s">
        <v>25</v>
      </c>
      <c r="AH748" t="s">
        <v>913</v>
      </c>
      <c r="AI748" t="s">
        <v>99</v>
      </c>
      <c r="AJ748" t="s">
        <v>3551</v>
      </c>
      <c r="AK748" t="s">
        <v>4</v>
      </c>
      <c r="AO748" t="s">
        <v>26</v>
      </c>
      <c r="AP748" t="s">
        <v>43</v>
      </c>
      <c r="AS748" t="s">
        <v>43</v>
      </c>
      <c r="AT748" t="s">
        <v>3547</v>
      </c>
      <c r="BO748" t="s">
        <v>43</v>
      </c>
      <c r="BP748">
        <v>0</v>
      </c>
      <c r="BQ748">
        <v>0</v>
      </c>
      <c r="BR748">
        <v>0</v>
      </c>
      <c r="BS748">
        <v>0</v>
      </c>
      <c r="BT748" s="1"/>
      <c r="BV748" t="s">
        <v>102</v>
      </c>
      <c r="BW748" t="s">
        <v>102</v>
      </c>
    </row>
    <row r="749" spans="1:75">
      <c r="A749" t="s">
        <v>3552</v>
      </c>
      <c r="B749" t="s">
        <v>3553</v>
      </c>
      <c r="C749" t="s">
        <v>3554</v>
      </c>
      <c r="D749" s="1"/>
      <c r="E749" t="s">
        <v>3554</v>
      </c>
      <c r="G749" s="1"/>
      <c r="H749" s="1"/>
      <c r="K749">
        <v>0</v>
      </c>
      <c r="AB749" t="s">
        <v>22</v>
      </c>
      <c r="AC749" t="s">
        <v>32</v>
      </c>
      <c r="AD749" t="s">
        <v>33</v>
      </c>
      <c r="AE749" t="s">
        <v>33</v>
      </c>
      <c r="AF749" t="s">
        <v>25</v>
      </c>
      <c r="AH749" t="s">
        <v>216</v>
      </c>
      <c r="AI749" t="s">
        <v>99</v>
      </c>
      <c r="AJ749" t="s">
        <v>108</v>
      </c>
      <c r="AK749" t="s">
        <v>4</v>
      </c>
      <c r="AO749" t="s">
        <v>26</v>
      </c>
      <c r="AP749" t="s">
        <v>43</v>
      </c>
      <c r="AS749" t="s">
        <v>43</v>
      </c>
      <c r="AT749" t="s">
        <v>3555</v>
      </c>
      <c r="BO749" t="s">
        <v>43</v>
      </c>
      <c r="BP749">
        <v>0</v>
      </c>
      <c r="BQ749">
        <v>0</v>
      </c>
      <c r="BR749">
        <v>0</v>
      </c>
      <c r="BS749">
        <v>0</v>
      </c>
      <c r="BT749" s="1"/>
      <c r="BV749" t="s">
        <v>102</v>
      </c>
      <c r="BW749" t="s">
        <v>102</v>
      </c>
    </row>
    <row r="750" spans="1:75">
      <c r="A750" t="s">
        <v>3556</v>
      </c>
      <c r="B750" t="s">
        <v>2455</v>
      </c>
      <c r="C750" t="s">
        <v>685</v>
      </c>
      <c r="D750" s="1">
        <v>27161</v>
      </c>
      <c r="E750" t="s">
        <v>636</v>
      </c>
      <c r="G750" s="1"/>
      <c r="H750" s="1"/>
      <c r="K750">
        <v>0</v>
      </c>
      <c r="AB750" t="s">
        <v>22</v>
      </c>
      <c r="AC750" t="s">
        <v>32</v>
      </c>
      <c r="AD750" t="s">
        <v>33</v>
      </c>
      <c r="AE750" t="s">
        <v>33</v>
      </c>
      <c r="AF750" t="s">
        <v>25</v>
      </c>
      <c r="AH750" t="s">
        <v>123</v>
      </c>
      <c r="AI750" t="s">
        <v>123</v>
      </c>
      <c r="AJ750" t="s">
        <v>123</v>
      </c>
      <c r="AK750" t="s">
        <v>123</v>
      </c>
      <c r="AO750" t="s">
        <v>26</v>
      </c>
      <c r="AP750" t="s">
        <v>43</v>
      </c>
      <c r="AS750" t="s">
        <v>28</v>
      </c>
      <c r="AT750" t="s">
        <v>3547</v>
      </c>
      <c r="BB750">
        <v>3.83</v>
      </c>
      <c r="BO750" t="s">
        <v>43</v>
      </c>
      <c r="BP750">
        <v>0</v>
      </c>
      <c r="BQ750">
        <v>0</v>
      </c>
      <c r="BR750">
        <v>0</v>
      </c>
      <c r="BS750">
        <v>0</v>
      </c>
      <c r="BT750" s="1"/>
      <c r="BV750" t="s">
        <v>123</v>
      </c>
      <c r="BW750" t="s">
        <v>123</v>
      </c>
    </row>
    <row r="751" spans="1:75">
      <c r="A751" t="s">
        <v>3557</v>
      </c>
      <c r="B751" t="s">
        <v>3558</v>
      </c>
      <c r="C751" t="s">
        <v>123</v>
      </c>
      <c r="D751" s="1"/>
      <c r="G751" s="1"/>
      <c r="H751" s="1"/>
      <c r="K751">
        <v>0</v>
      </c>
      <c r="AB751" t="s">
        <v>22</v>
      </c>
      <c r="AC751" t="s">
        <v>32</v>
      </c>
      <c r="AD751" t="s">
        <v>33</v>
      </c>
      <c r="AE751" t="s">
        <v>33</v>
      </c>
      <c r="AF751" t="s">
        <v>25</v>
      </c>
      <c r="AH751" t="s">
        <v>123</v>
      </c>
      <c r="AI751" t="s">
        <v>123</v>
      </c>
      <c r="AJ751" t="s">
        <v>123</v>
      </c>
      <c r="AK751" t="s">
        <v>123</v>
      </c>
      <c r="AO751" t="s">
        <v>26</v>
      </c>
      <c r="AP751" t="s">
        <v>43</v>
      </c>
      <c r="AS751" t="s">
        <v>28</v>
      </c>
      <c r="AT751" t="s">
        <v>123</v>
      </c>
      <c r="BB751">
        <v>3.5</v>
      </c>
      <c r="BO751" t="s">
        <v>43</v>
      </c>
      <c r="BP751">
        <v>0</v>
      </c>
      <c r="BQ751">
        <v>0</v>
      </c>
      <c r="BR751">
        <v>0</v>
      </c>
      <c r="BS751">
        <v>0</v>
      </c>
      <c r="BT751" s="1"/>
      <c r="BV751" t="s">
        <v>123</v>
      </c>
      <c r="BW751" t="s">
        <v>123</v>
      </c>
    </row>
    <row r="752" spans="1:75">
      <c r="A752" t="s">
        <v>3559</v>
      </c>
      <c r="B752" t="s">
        <v>3560</v>
      </c>
      <c r="C752" t="s">
        <v>3561</v>
      </c>
      <c r="D752" s="1">
        <v>30500</v>
      </c>
      <c r="E752" t="s">
        <v>2156</v>
      </c>
      <c r="G752" s="1"/>
      <c r="H752" s="1"/>
      <c r="K752">
        <v>0</v>
      </c>
      <c r="AB752" t="s">
        <v>22</v>
      </c>
      <c r="AC752" t="s">
        <v>32</v>
      </c>
      <c r="AD752" t="s">
        <v>33</v>
      </c>
      <c r="AE752" t="s">
        <v>33</v>
      </c>
      <c r="AF752" t="s">
        <v>25</v>
      </c>
      <c r="AH752" t="s">
        <v>3562</v>
      </c>
      <c r="AI752" t="s">
        <v>99</v>
      </c>
      <c r="AJ752" t="s">
        <v>3563</v>
      </c>
      <c r="AK752" t="s">
        <v>4</v>
      </c>
      <c r="AO752" t="s">
        <v>26</v>
      </c>
      <c r="AP752" t="s">
        <v>43</v>
      </c>
      <c r="AS752" t="s">
        <v>43</v>
      </c>
      <c r="AT752" t="s">
        <v>3564</v>
      </c>
      <c r="BO752" t="s">
        <v>43</v>
      </c>
      <c r="BP752">
        <v>0</v>
      </c>
      <c r="BQ752">
        <v>0</v>
      </c>
      <c r="BR752">
        <v>0</v>
      </c>
      <c r="BS752">
        <v>0</v>
      </c>
      <c r="BT752" s="1"/>
      <c r="BV752" t="s">
        <v>157</v>
      </c>
      <c r="BW752" t="s">
        <v>157</v>
      </c>
    </row>
    <row r="753" spans="1:75">
      <c r="A753" t="s">
        <v>3565</v>
      </c>
      <c r="B753" t="s">
        <v>3566</v>
      </c>
      <c r="C753" t="s">
        <v>636</v>
      </c>
      <c r="D753" s="1">
        <v>27807</v>
      </c>
      <c r="E753" t="s">
        <v>3246</v>
      </c>
      <c r="G753" s="1"/>
      <c r="H753" s="1"/>
      <c r="K753">
        <v>0</v>
      </c>
      <c r="AB753" t="s">
        <v>22</v>
      </c>
      <c r="AC753" t="s">
        <v>32</v>
      </c>
      <c r="AD753" t="s">
        <v>33</v>
      </c>
      <c r="AE753" t="s">
        <v>33</v>
      </c>
      <c r="AF753" t="s">
        <v>25</v>
      </c>
      <c r="AH753" t="s">
        <v>3567</v>
      </c>
      <c r="AI753" t="s">
        <v>99</v>
      </c>
      <c r="AJ753" t="s">
        <v>3568</v>
      </c>
      <c r="AK753" t="s">
        <v>4</v>
      </c>
      <c r="AO753" t="s">
        <v>26</v>
      </c>
      <c r="AP753" t="s">
        <v>43</v>
      </c>
      <c r="AS753" t="s">
        <v>28</v>
      </c>
      <c r="AT753" t="s">
        <v>3547</v>
      </c>
      <c r="BA753">
        <v>3.28</v>
      </c>
      <c r="BB753">
        <v>3.5</v>
      </c>
      <c r="BO753" t="s">
        <v>43</v>
      </c>
      <c r="BP753">
        <v>0</v>
      </c>
      <c r="BQ753">
        <v>0</v>
      </c>
      <c r="BR753">
        <v>0</v>
      </c>
      <c r="BS753">
        <v>0</v>
      </c>
      <c r="BT753" s="1"/>
      <c r="BV753" t="s">
        <v>157</v>
      </c>
      <c r="BW753" t="s">
        <v>157</v>
      </c>
    </row>
    <row r="754" spans="1:75">
      <c r="A754" t="s">
        <v>3569</v>
      </c>
      <c r="B754" t="s">
        <v>3570</v>
      </c>
      <c r="C754" t="s">
        <v>636</v>
      </c>
      <c r="D754" s="1"/>
      <c r="E754" t="s">
        <v>3252</v>
      </c>
      <c r="G754" s="1"/>
      <c r="H754" s="1"/>
      <c r="K754">
        <v>0</v>
      </c>
      <c r="AB754" t="s">
        <v>22</v>
      </c>
      <c r="AC754" t="s">
        <v>32</v>
      </c>
      <c r="AD754" t="s">
        <v>33</v>
      </c>
      <c r="AE754" t="s">
        <v>33</v>
      </c>
      <c r="AF754" t="s">
        <v>48</v>
      </c>
      <c r="AH754" t="s">
        <v>3571</v>
      </c>
      <c r="AI754" t="s">
        <v>99</v>
      </c>
      <c r="AJ754" t="s">
        <v>1277</v>
      </c>
      <c r="AK754" t="s">
        <v>4</v>
      </c>
      <c r="AO754" t="s">
        <v>26</v>
      </c>
      <c r="AP754" t="s">
        <v>43</v>
      </c>
      <c r="AS754" t="s">
        <v>43</v>
      </c>
      <c r="AT754" t="s">
        <v>3547</v>
      </c>
      <c r="BO754" t="s">
        <v>43</v>
      </c>
      <c r="BP754">
        <v>0</v>
      </c>
      <c r="BQ754">
        <v>0</v>
      </c>
      <c r="BR754">
        <v>0</v>
      </c>
      <c r="BS754">
        <v>0</v>
      </c>
      <c r="BT754" s="1"/>
      <c r="BV754" t="s">
        <v>102</v>
      </c>
      <c r="BW754" t="s">
        <v>102</v>
      </c>
    </row>
    <row r="755" spans="1:75">
      <c r="A755" t="s">
        <v>3572</v>
      </c>
      <c r="B755" t="s">
        <v>3573</v>
      </c>
      <c r="C755" t="s">
        <v>630</v>
      </c>
      <c r="D755" s="1">
        <v>32293</v>
      </c>
      <c r="E755" t="s">
        <v>630</v>
      </c>
      <c r="G755" s="1"/>
      <c r="H755" s="1"/>
      <c r="K755">
        <v>0</v>
      </c>
      <c r="AB755" t="s">
        <v>22</v>
      </c>
      <c r="AC755" t="s">
        <v>32</v>
      </c>
      <c r="AD755" t="s">
        <v>33</v>
      </c>
      <c r="AE755" t="s">
        <v>33</v>
      </c>
      <c r="AF755" t="s">
        <v>48</v>
      </c>
      <c r="AH755" t="s">
        <v>3574</v>
      </c>
      <c r="AI755" t="s">
        <v>733</v>
      </c>
      <c r="AJ755" t="s">
        <v>3575</v>
      </c>
      <c r="AK755" t="s">
        <v>217</v>
      </c>
      <c r="AO755" t="s">
        <v>26</v>
      </c>
      <c r="AP755" t="s">
        <v>43</v>
      </c>
      <c r="AS755" t="s">
        <v>28</v>
      </c>
      <c r="AT755" t="s">
        <v>3547</v>
      </c>
      <c r="BA755">
        <v>3.22</v>
      </c>
      <c r="BB755">
        <v>3.5</v>
      </c>
      <c r="BO755" t="s">
        <v>43</v>
      </c>
      <c r="BP755">
        <v>0</v>
      </c>
      <c r="BQ755">
        <v>0</v>
      </c>
      <c r="BR755">
        <v>0</v>
      </c>
      <c r="BS755">
        <v>0</v>
      </c>
      <c r="BT755" s="1"/>
      <c r="BV755" t="s">
        <v>1286</v>
      </c>
      <c r="BW755" t="s">
        <v>1286</v>
      </c>
    </row>
    <row r="756" spans="1:75">
      <c r="A756" t="s">
        <v>3576</v>
      </c>
      <c r="B756" t="s">
        <v>2427</v>
      </c>
      <c r="C756" t="s">
        <v>636</v>
      </c>
      <c r="D756" s="1">
        <v>30399</v>
      </c>
      <c r="E756" t="s">
        <v>2485</v>
      </c>
      <c r="G756" s="1"/>
      <c r="H756" s="1"/>
      <c r="K756">
        <v>0</v>
      </c>
      <c r="AB756" t="s">
        <v>22</v>
      </c>
      <c r="AC756" t="s">
        <v>32</v>
      </c>
      <c r="AD756" t="s">
        <v>33</v>
      </c>
      <c r="AE756" t="s">
        <v>33</v>
      </c>
      <c r="AF756" t="s">
        <v>48</v>
      </c>
      <c r="AH756" t="s">
        <v>2432</v>
      </c>
      <c r="AI756" t="s">
        <v>99</v>
      </c>
      <c r="AJ756" t="s">
        <v>3577</v>
      </c>
      <c r="AK756" t="s">
        <v>4</v>
      </c>
      <c r="AO756" t="s">
        <v>26</v>
      </c>
      <c r="AP756" t="s">
        <v>43</v>
      </c>
      <c r="AS756" t="s">
        <v>43</v>
      </c>
      <c r="AT756" t="s">
        <v>3547</v>
      </c>
      <c r="BO756" t="s">
        <v>43</v>
      </c>
      <c r="BP756">
        <v>0</v>
      </c>
      <c r="BQ756">
        <v>0</v>
      </c>
      <c r="BR756">
        <v>0</v>
      </c>
      <c r="BS756">
        <v>0</v>
      </c>
      <c r="BT756" s="1"/>
      <c r="BV756" t="s">
        <v>157</v>
      </c>
      <c r="BW756" t="s">
        <v>157</v>
      </c>
    </row>
    <row r="757" spans="1:75">
      <c r="A757" t="s">
        <v>3578</v>
      </c>
      <c r="B757" t="s">
        <v>3579</v>
      </c>
      <c r="C757" t="s">
        <v>519</v>
      </c>
      <c r="D757" s="1">
        <v>28713</v>
      </c>
      <c r="E757" t="s">
        <v>519</v>
      </c>
      <c r="G757" s="1"/>
      <c r="H757" s="1"/>
      <c r="K757">
        <v>0</v>
      </c>
      <c r="AB757" t="s">
        <v>22</v>
      </c>
      <c r="AC757" t="s">
        <v>32</v>
      </c>
      <c r="AD757" t="s">
        <v>33</v>
      </c>
      <c r="AE757" t="s">
        <v>33</v>
      </c>
      <c r="AF757" t="s">
        <v>25</v>
      </c>
      <c r="AH757" t="s">
        <v>3580</v>
      </c>
      <c r="AI757" t="s">
        <v>423</v>
      </c>
      <c r="AJ757" t="s">
        <v>2103</v>
      </c>
      <c r="AK757" t="s">
        <v>4</v>
      </c>
      <c r="AO757" t="s">
        <v>26</v>
      </c>
      <c r="AP757" t="s">
        <v>43</v>
      </c>
      <c r="AS757" t="s">
        <v>43</v>
      </c>
      <c r="AT757" t="s">
        <v>3581</v>
      </c>
      <c r="BB757">
        <v>3.17</v>
      </c>
      <c r="BO757" t="s">
        <v>43</v>
      </c>
      <c r="BP757">
        <v>0</v>
      </c>
      <c r="BQ757">
        <v>0</v>
      </c>
      <c r="BR757">
        <v>0</v>
      </c>
      <c r="BS757">
        <v>0</v>
      </c>
      <c r="BT757" s="1"/>
      <c r="BV757" t="s">
        <v>148</v>
      </c>
      <c r="BW757" t="s">
        <v>102</v>
      </c>
    </row>
    <row r="758" spans="1:75">
      <c r="A758" t="s">
        <v>3582</v>
      </c>
      <c r="B758" t="s">
        <v>3583</v>
      </c>
      <c r="C758" t="s">
        <v>636</v>
      </c>
      <c r="D758" s="1">
        <v>29494</v>
      </c>
      <c r="E758" t="s">
        <v>636</v>
      </c>
      <c r="G758" s="1"/>
      <c r="H758" s="1"/>
      <c r="K758">
        <v>0</v>
      </c>
      <c r="AB758" t="s">
        <v>22</v>
      </c>
      <c r="AC758" t="s">
        <v>32</v>
      </c>
      <c r="AD758" t="s">
        <v>33</v>
      </c>
      <c r="AE758" t="s">
        <v>33</v>
      </c>
      <c r="AF758" t="s">
        <v>25</v>
      </c>
      <c r="AH758" t="s">
        <v>705</v>
      </c>
      <c r="AI758" t="s">
        <v>654</v>
      </c>
      <c r="AJ758" t="s">
        <v>3584</v>
      </c>
      <c r="AK758" t="s">
        <v>3585</v>
      </c>
      <c r="AO758" t="s">
        <v>26</v>
      </c>
      <c r="AP758" t="s">
        <v>43</v>
      </c>
      <c r="AS758" t="s">
        <v>28</v>
      </c>
      <c r="AT758" t="s">
        <v>3547</v>
      </c>
      <c r="AU758">
        <v>3.21</v>
      </c>
      <c r="AV758">
        <v>3.42</v>
      </c>
      <c r="AW758">
        <v>3.42</v>
      </c>
      <c r="AX758">
        <v>3.47</v>
      </c>
      <c r="AY758">
        <v>3.48</v>
      </c>
      <c r="AZ758">
        <v>3.4</v>
      </c>
      <c r="BA758">
        <v>3.44</v>
      </c>
      <c r="BB758">
        <v>3.67</v>
      </c>
      <c r="BO758" t="s">
        <v>43</v>
      </c>
      <c r="BP758">
        <v>0</v>
      </c>
      <c r="BQ758">
        <v>0</v>
      </c>
      <c r="BR758">
        <v>0</v>
      </c>
      <c r="BS758">
        <v>0</v>
      </c>
      <c r="BT758" s="1"/>
      <c r="BV758" t="s">
        <v>3264</v>
      </c>
      <c r="BW758" t="s">
        <v>1142</v>
      </c>
    </row>
    <row r="759" spans="1:75">
      <c r="A759" t="s">
        <v>3586</v>
      </c>
      <c r="B759" t="s">
        <v>3587</v>
      </c>
      <c r="C759" t="s">
        <v>636</v>
      </c>
      <c r="D759" s="1">
        <v>31944</v>
      </c>
      <c r="E759" t="s">
        <v>574</v>
      </c>
      <c r="G759" s="1"/>
      <c r="H759" s="1"/>
      <c r="K759">
        <v>0</v>
      </c>
      <c r="AB759" t="s">
        <v>22</v>
      </c>
      <c r="AC759" t="s">
        <v>32</v>
      </c>
      <c r="AD759" t="s">
        <v>33</v>
      </c>
      <c r="AE759" t="s">
        <v>33</v>
      </c>
      <c r="AF759" t="s">
        <v>48</v>
      </c>
      <c r="AH759" t="s">
        <v>3588</v>
      </c>
      <c r="AI759" t="s">
        <v>99</v>
      </c>
      <c r="AJ759" t="s">
        <v>3589</v>
      </c>
      <c r="AK759" t="s">
        <v>4</v>
      </c>
      <c r="AO759" t="s">
        <v>26</v>
      </c>
      <c r="AP759" t="s">
        <v>43</v>
      </c>
      <c r="AS759" t="s">
        <v>28</v>
      </c>
      <c r="AT759" t="s">
        <v>3547</v>
      </c>
      <c r="AU759">
        <v>3.21</v>
      </c>
      <c r="AV759">
        <v>3.37</v>
      </c>
      <c r="AW759">
        <v>3.16</v>
      </c>
      <c r="AX759">
        <v>3</v>
      </c>
      <c r="AY759">
        <v>3.1</v>
      </c>
      <c r="AZ759">
        <v>2.9</v>
      </c>
      <c r="BA759">
        <v>3.11</v>
      </c>
      <c r="BB759">
        <v>3.33</v>
      </c>
      <c r="BO759" t="s">
        <v>43</v>
      </c>
      <c r="BP759">
        <v>0</v>
      </c>
      <c r="BQ759">
        <v>0</v>
      </c>
      <c r="BR759">
        <v>0</v>
      </c>
      <c r="BS759">
        <v>0</v>
      </c>
      <c r="BT759" s="1"/>
      <c r="BV759" t="s">
        <v>102</v>
      </c>
      <c r="BW759" t="s">
        <v>102</v>
      </c>
    </row>
    <row r="760" spans="1:75">
      <c r="A760" t="s">
        <v>3590</v>
      </c>
      <c r="B760" t="s">
        <v>3591</v>
      </c>
      <c r="C760" t="s">
        <v>630</v>
      </c>
      <c r="D760" s="1">
        <v>31287</v>
      </c>
      <c r="E760" t="s">
        <v>630</v>
      </c>
      <c r="G760" s="1"/>
      <c r="H760" s="1"/>
      <c r="K760">
        <v>0</v>
      </c>
      <c r="AB760" t="s">
        <v>22</v>
      </c>
      <c r="AC760" t="s">
        <v>32</v>
      </c>
      <c r="AD760" t="s">
        <v>33</v>
      </c>
      <c r="AE760" t="s">
        <v>33</v>
      </c>
      <c r="AF760" t="s">
        <v>48</v>
      </c>
      <c r="AH760" t="s">
        <v>3592</v>
      </c>
      <c r="AI760" t="s">
        <v>99</v>
      </c>
      <c r="AJ760" t="s">
        <v>1943</v>
      </c>
      <c r="AK760" t="s">
        <v>4</v>
      </c>
      <c r="AO760" t="s">
        <v>26</v>
      </c>
      <c r="AP760" t="s">
        <v>43</v>
      </c>
      <c r="AS760" t="s">
        <v>43</v>
      </c>
      <c r="AT760" t="s">
        <v>3547</v>
      </c>
      <c r="AU760">
        <v>2.95</v>
      </c>
      <c r="AV760">
        <v>3.42</v>
      </c>
      <c r="AW760">
        <v>3.21</v>
      </c>
      <c r="AX760">
        <v>3.42</v>
      </c>
      <c r="AY760">
        <v>3.24</v>
      </c>
      <c r="AZ760">
        <v>3</v>
      </c>
      <c r="BA760">
        <v>3</v>
      </c>
      <c r="BB760">
        <v>3.33</v>
      </c>
      <c r="BO760" t="s">
        <v>43</v>
      </c>
      <c r="BP760">
        <v>0</v>
      </c>
      <c r="BQ760">
        <v>0</v>
      </c>
      <c r="BR760">
        <v>0</v>
      </c>
      <c r="BS760">
        <v>0</v>
      </c>
      <c r="BT760" s="1"/>
      <c r="BV760" t="s">
        <v>102</v>
      </c>
      <c r="BW760" t="s">
        <v>102</v>
      </c>
    </row>
    <row r="761" spans="1:75">
      <c r="A761" t="s">
        <v>3593</v>
      </c>
      <c r="B761" t="s">
        <v>3594</v>
      </c>
      <c r="C761" t="s">
        <v>636</v>
      </c>
      <c r="D761" s="1"/>
      <c r="E761" t="s">
        <v>3595</v>
      </c>
      <c r="G761" s="1"/>
      <c r="H761" s="1"/>
      <c r="K761">
        <v>0</v>
      </c>
      <c r="AB761" t="s">
        <v>22</v>
      </c>
      <c r="AC761" t="s">
        <v>32</v>
      </c>
      <c r="AD761" t="s">
        <v>33</v>
      </c>
      <c r="AE761" t="s">
        <v>33</v>
      </c>
      <c r="AF761" t="s">
        <v>25</v>
      </c>
      <c r="AH761" t="s">
        <v>3596</v>
      </c>
      <c r="AI761" t="s">
        <v>99</v>
      </c>
      <c r="AJ761" t="s">
        <v>3597</v>
      </c>
      <c r="AK761" t="s">
        <v>4</v>
      </c>
      <c r="AO761" t="s">
        <v>26</v>
      </c>
      <c r="AP761" t="s">
        <v>43</v>
      </c>
      <c r="AS761" t="s">
        <v>43</v>
      </c>
      <c r="AT761" t="s">
        <v>3547</v>
      </c>
      <c r="BB761">
        <v>3.5</v>
      </c>
      <c r="BO761" t="s">
        <v>43</v>
      </c>
      <c r="BP761">
        <v>0</v>
      </c>
      <c r="BQ761">
        <v>0</v>
      </c>
      <c r="BR761">
        <v>0</v>
      </c>
      <c r="BS761">
        <v>0</v>
      </c>
      <c r="BT761" s="1"/>
      <c r="BV761" t="s">
        <v>157</v>
      </c>
      <c r="BW761" t="s">
        <v>157</v>
      </c>
    </row>
    <row r="762" spans="1:75">
      <c r="A762" t="s">
        <v>3598</v>
      </c>
      <c r="B762" t="s">
        <v>3599</v>
      </c>
      <c r="C762" t="s">
        <v>3600</v>
      </c>
      <c r="D762" s="1">
        <v>30493</v>
      </c>
      <c r="E762" t="s">
        <v>636</v>
      </c>
      <c r="G762" s="1"/>
      <c r="H762" s="1"/>
      <c r="K762">
        <v>0</v>
      </c>
      <c r="AB762" t="s">
        <v>22</v>
      </c>
      <c r="AC762" t="s">
        <v>32</v>
      </c>
      <c r="AD762" t="s">
        <v>33</v>
      </c>
      <c r="AE762" t="s">
        <v>33</v>
      </c>
      <c r="AF762" t="s">
        <v>25</v>
      </c>
      <c r="AH762" t="s">
        <v>3601</v>
      </c>
      <c r="AI762" t="s">
        <v>145</v>
      </c>
      <c r="AJ762" t="s">
        <v>447</v>
      </c>
      <c r="AK762" t="s">
        <v>4</v>
      </c>
      <c r="AO762" t="s">
        <v>26</v>
      </c>
      <c r="AP762" t="s">
        <v>43</v>
      </c>
      <c r="AS762" t="s">
        <v>28</v>
      </c>
      <c r="AT762" t="s">
        <v>3547</v>
      </c>
      <c r="AU762">
        <v>3.53</v>
      </c>
      <c r="AV762">
        <v>3.89</v>
      </c>
      <c r="AW762">
        <v>3.42</v>
      </c>
      <c r="AX762">
        <v>3.68</v>
      </c>
      <c r="AY762">
        <v>3.38</v>
      </c>
      <c r="AZ762">
        <v>3.5</v>
      </c>
      <c r="BA762">
        <v>3.67</v>
      </c>
      <c r="BB762">
        <v>3.5</v>
      </c>
      <c r="BO762" t="s">
        <v>43</v>
      </c>
      <c r="BP762">
        <v>0</v>
      </c>
      <c r="BQ762">
        <v>0</v>
      </c>
      <c r="BR762">
        <v>0</v>
      </c>
      <c r="BS762">
        <v>0</v>
      </c>
      <c r="BT762" s="1"/>
      <c r="BV762" t="s">
        <v>118</v>
      </c>
      <c r="BW762" t="s">
        <v>102</v>
      </c>
    </row>
    <row r="763" spans="1:75">
      <c r="A763" t="s">
        <v>3602</v>
      </c>
      <c r="B763" t="s">
        <v>3603</v>
      </c>
      <c r="C763" t="s">
        <v>3604</v>
      </c>
      <c r="D763" s="1">
        <v>31891</v>
      </c>
      <c r="E763" t="s">
        <v>3605</v>
      </c>
      <c r="G763" s="1"/>
      <c r="H763" s="1"/>
      <c r="K763">
        <v>0</v>
      </c>
      <c r="AB763" t="s">
        <v>22</v>
      </c>
      <c r="AC763" t="s">
        <v>32</v>
      </c>
      <c r="AD763" t="s">
        <v>33</v>
      </c>
      <c r="AE763" t="s">
        <v>33</v>
      </c>
      <c r="AF763" t="s">
        <v>48</v>
      </c>
      <c r="AH763" t="s">
        <v>3606</v>
      </c>
      <c r="AI763" t="s">
        <v>99</v>
      </c>
      <c r="AJ763" t="s">
        <v>3607</v>
      </c>
      <c r="AK763" t="s">
        <v>4</v>
      </c>
      <c r="AO763" t="s">
        <v>26</v>
      </c>
      <c r="AP763" t="s">
        <v>43</v>
      </c>
      <c r="AS763" t="s">
        <v>43</v>
      </c>
      <c r="AT763" t="s">
        <v>3547</v>
      </c>
      <c r="BO763" t="s">
        <v>43</v>
      </c>
      <c r="BP763">
        <v>0</v>
      </c>
      <c r="BQ763">
        <v>0</v>
      </c>
      <c r="BR763">
        <v>0</v>
      </c>
      <c r="BS763">
        <v>0</v>
      </c>
      <c r="BT763" s="1"/>
      <c r="BV763" t="s">
        <v>157</v>
      </c>
      <c r="BW763" t="s">
        <v>157</v>
      </c>
    </row>
    <row r="764" spans="1:75">
      <c r="A764" t="s">
        <v>3608</v>
      </c>
      <c r="B764" t="s">
        <v>1418</v>
      </c>
      <c r="C764" t="s">
        <v>636</v>
      </c>
      <c r="D764" s="1">
        <v>31848</v>
      </c>
      <c r="E764" t="s">
        <v>540</v>
      </c>
      <c r="G764" s="1"/>
      <c r="H764" s="1"/>
      <c r="K764">
        <v>0</v>
      </c>
      <c r="AB764" t="s">
        <v>22</v>
      </c>
      <c r="AC764" t="s">
        <v>32</v>
      </c>
      <c r="AD764" t="s">
        <v>33</v>
      </c>
      <c r="AE764" t="s">
        <v>33</v>
      </c>
      <c r="AF764" t="s">
        <v>48</v>
      </c>
      <c r="AH764" t="s">
        <v>886</v>
      </c>
      <c r="AI764" t="s">
        <v>99</v>
      </c>
      <c r="AJ764" t="s">
        <v>3609</v>
      </c>
      <c r="AK764" t="s">
        <v>4</v>
      </c>
      <c r="AO764" t="s">
        <v>26</v>
      </c>
      <c r="AP764" t="s">
        <v>43</v>
      </c>
      <c r="AS764" t="s">
        <v>43</v>
      </c>
      <c r="AT764" t="s">
        <v>3547</v>
      </c>
      <c r="BB764">
        <v>3.5</v>
      </c>
      <c r="BO764" t="s">
        <v>43</v>
      </c>
      <c r="BP764">
        <v>0</v>
      </c>
      <c r="BQ764">
        <v>0</v>
      </c>
      <c r="BR764">
        <v>0</v>
      </c>
      <c r="BS764">
        <v>0</v>
      </c>
      <c r="BT764" s="1"/>
      <c r="BV764" t="s">
        <v>123</v>
      </c>
      <c r="BW764" t="s">
        <v>123</v>
      </c>
    </row>
    <row r="765" spans="1:75">
      <c r="A765" t="s">
        <v>3610</v>
      </c>
      <c r="B765" t="s">
        <v>3611</v>
      </c>
      <c r="C765" t="s">
        <v>3288</v>
      </c>
      <c r="D765" s="1">
        <v>27211</v>
      </c>
      <c r="E765" t="s">
        <v>3612</v>
      </c>
      <c r="G765" s="1"/>
      <c r="H765" s="1"/>
      <c r="K765">
        <v>0</v>
      </c>
      <c r="AB765" t="s">
        <v>22</v>
      </c>
      <c r="AC765" t="s">
        <v>32</v>
      </c>
      <c r="AD765" t="s">
        <v>33</v>
      </c>
      <c r="AE765" t="s">
        <v>33</v>
      </c>
      <c r="AF765" t="s">
        <v>48</v>
      </c>
      <c r="AH765" t="s">
        <v>3613</v>
      </c>
      <c r="AI765" t="s">
        <v>3614</v>
      </c>
      <c r="AJ765" t="s">
        <v>3615</v>
      </c>
      <c r="AK765" t="s">
        <v>4</v>
      </c>
      <c r="AO765" t="s">
        <v>26</v>
      </c>
      <c r="AP765" t="s">
        <v>43</v>
      </c>
      <c r="AS765" t="s">
        <v>28</v>
      </c>
      <c r="AT765" t="s">
        <v>3547</v>
      </c>
      <c r="BB765">
        <v>3.33</v>
      </c>
      <c r="BO765" t="s">
        <v>43</v>
      </c>
      <c r="BP765">
        <v>0</v>
      </c>
      <c r="BQ765">
        <v>0</v>
      </c>
      <c r="BR765">
        <v>0</v>
      </c>
      <c r="BS765">
        <v>0</v>
      </c>
      <c r="BT765" s="1"/>
      <c r="BV765" t="s">
        <v>118</v>
      </c>
      <c r="BW765" t="s">
        <v>118</v>
      </c>
    </row>
    <row r="766" spans="1:75">
      <c r="A766" t="s">
        <v>3616</v>
      </c>
      <c r="B766" t="s">
        <v>834</v>
      </c>
      <c r="C766" t="s">
        <v>3604</v>
      </c>
      <c r="D766" s="1">
        <v>30053</v>
      </c>
      <c r="E766" t="s">
        <v>3605</v>
      </c>
      <c r="G766" s="1"/>
      <c r="H766" s="1"/>
      <c r="K766">
        <v>0</v>
      </c>
      <c r="AB766" t="s">
        <v>22</v>
      </c>
      <c r="AC766" t="s">
        <v>32</v>
      </c>
      <c r="AD766" t="s">
        <v>33</v>
      </c>
      <c r="AE766" t="s">
        <v>33</v>
      </c>
      <c r="AF766" t="s">
        <v>48</v>
      </c>
      <c r="AH766" t="s">
        <v>123</v>
      </c>
      <c r="AI766" t="s">
        <v>123</v>
      </c>
      <c r="AJ766" t="s">
        <v>123</v>
      </c>
      <c r="AK766" t="s">
        <v>123</v>
      </c>
      <c r="AO766" t="s">
        <v>26</v>
      </c>
      <c r="AP766" t="s">
        <v>43</v>
      </c>
      <c r="AS766" t="s">
        <v>43</v>
      </c>
      <c r="AT766" t="s">
        <v>3547</v>
      </c>
      <c r="BO766" t="s">
        <v>43</v>
      </c>
      <c r="BP766">
        <v>0</v>
      </c>
      <c r="BQ766">
        <v>0</v>
      </c>
      <c r="BR766">
        <v>0</v>
      </c>
      <c r="BS766">
        <v>0</v>
      </c>
      <c r="BT766" s="1"/>
      <c r="BV766" t="s">
        <v>123</v>
      </c>
      <c r="BW766" t="s">
        <v>123</v>
      </c>
    </row>
    <row r="767" spans="1:75">
      <c r="A767" t="s">
        <v>3617</v>
      </c>
      <c r="B767" t="s">
        <v>3618</v>
      </c>
      <c r="C767" t="s">
        <v>636</v>
      </c>
      <c r="D767" s="1">
        <v>29921</v>
      </c>
      <c r="E767" t="s">
        <v>519</v>
      </c>
      <c r="G767" s="1"/>
      <c r="H767" s="1"/>
      <c r="K767">
        <v>0</v>
      </c>
      <c r="AB767" t="s">
        <v>22</v>
      </c>
      <c r="AC767" t="s">
        <v>32</v>
      </c>
      <c r="AD767" t="s">
        <v>33</v>
      </c>
      <c r="AE767" t="s">
        <v>33</v>
      </c>
      <c r="AF767" t="s">
        <v>48</v>
      </c>
      <c r="AH767" t="s">
        <v>552</v>
      </c>
      <c r="AI767" t="s">
        <v>99</v>
      </c>
      <c r="AJ767" t="s">
        <v>3619</v>
      </c>
      <c r="AK767" t="s">
        <v>4</v>
      </c>
      <c r="AO767" t="s">
        <v>26</v>
      </c>
      <c r="AP767" t="s">
        <v>43</v>
      </c>
      <c r="AS767" t="s">
        <v>28</v>
      </c>
      <c r="AT767" t="s">
        <v>3547</v>
      </c>
      <c r="BB767">
        <v>3</v>
      </c>
      <c r="BO767" t="s">
        <v>43</v>
      </c>
      <c r="BP767">
        <v>0</v>
      </c>
      <c r="BQ767">
        <v>0</v>
      </c>
      <c r="BR767">
        <v>0</v>
      </c>
      <c r="BS767">
        <v>0</v>
      </c>
      <c r="BT767" s="1"/>
      <c r="BV767" t="s">
        <v>157</v>
      </c>
      <c r="BW767" t="s">
        <v>157</v>
      </c>
    </row>
    <row r="768" spans="1:75">
      <c r="A768" t="s">
        <v>3620</v>
      </c>
      <c r="B768" t="s">
        <v>3621</v>
      </c>
      <c r="C768" t="s">
        <v>636</v>
      </c>
      <c r="D768" s="1">
        <v>30956</v>
      </c>
      <c r="E768" t="s">
        <v>3622</v>
      </c>
      <c r="G768" s="1"/>
      <c r="H768" s="1"/>
      <c r="K768">
        <v>0</v>
      </c>
      <c r="AB768" t="s">
        <v>22</v>
      </c>
      <c r="AC768" t="s">
        <v>32</v>
      </c>
      <c r="AD768" t="s">
        <v>33</v>
      </c>
      <c r="AE768" t="s">
        <v>33</v>
      </c>
      <c r="AF768" t="s">
        <v>48</v>
      </c>
      <c r="AH768" t="s">
        <v>1483</v>
      </c>
      <c r="AI768" t="s">
        <v>99</v>
      </c>
      <c r="AJ768" t="s">
        <v>3623</v>
      </c>
      <c r="AK768" t="s">
        <v>4</v>
      </c>
      <c r="AO768" t="s">
        <v>26</v>
      </c>
      <c r="AP768" t="s">
        <v>43</v>
      </c>
      <c r="AS768" t="s">
        <v>43</v>
      </c>
      <c r="AT768" t="s">
        <v>3547</v>
      </c>
      <c r="AU768">
        <v>3.21</v>
      </c>
      <c r="BA768">
        <v>2.83</v>
      </c>
      <c r="BB768">
        <v>3.33</v>
      </c>
      <c r="BO768" t="s">
        <v>43</v>
      </c>
      <c r="BP768">
        <v>0</v>
      </c>
      <c r="BQ768">
        <v>0</v>
      </c>
      <c r="BR768">
        <v>0</v>
      </c>
      <c r="BS768">
        <v>0</v>
      </c>
      <c r="BT768" s="1"/>
      <c r="BV768" t="s">
        <v>148</v>
      </c>
      <c r="BW768" t="s">
        <v>102</v>
      </c>
    </row>
    <row r="769" spans="1:75">
      <c r="A769" t="s">
        <v>3624</v>
      </c>
      <c r="B769" t="s">
        <v>3625</v>
      </c>
      <c r="C769" t="s">
        <v>636</v>
      </c>
      <c r="D769" s="1">
        <v>31625</v>
      </c>
      <c r="E769" t="s">
        <v>1994</v>
      </c>
      <c r="G769" s="1"/>
      <c r="H769" s="1"/>
      <c r="K769">
        <v>0</v>
      </c>
      <c r="AB769" t="s">
        <v>22</v>
      </c>
      <c r="AC769" t="s">
        <v>32</v>
      </c>
      <c r="AD769" t="s">
        <v>33</v>
      </c>
      <c r="AE769" t="s">
        <v>33</v>
      </c>
      <c r="AF769" t="s">
        <v>48</v>
      </c>
      <c r="AH769" t="s">
        <v>2239</v>
      </c>
      <c r="AI769" t="s">
        <v>423</v>
      </c>
      <c r="AJ769" t="s">
        <v>3626</v>
      </c>
      <c r="AK769" t="s">
        <v>4</v>
      </c>
      <c r="AO769" t="s">
        <v>26</v>
      </c>
      <c r="AP769" t="s">
        <v>43</v>
      </c>
      <c r="AS769" t="s">
        <v>28</v>
      </c>
      <c r="AT769" t="s">
        <v>3547</v>
      </c>
      <c r="AU769">
        <v>3.21</v>
      </c>
      <c r="BB769">
        <v>3.5</v>
      </c>
      <c r="BO769" t="s">
        <v>43</v>
      </c>
      <c r="BP769">
        <v>0</v>
      </c>
      <c r="BQ769">
        <v>0</v>
      </c>
      <c r="BR769">
        <v>0</v>
      </c>
      <c r="BS769">
        <v>0</v>
      </c>
      <c r="BT769" s="1"/>
      <c r="BV769" t="s">
        <v>102</v>
      </c>
      <c r="BW769" t="s">
        <v>102</v>
      </c>
    </row>
    <row r="770" spans="1:75">
      <c r="A770" t="s">
        <v>3627</v>
      </c>
      <c r="B770" t="s">
        <v>3628</v>
      </c>
      <c r="C770" t="s">
        <v>691</v>
      </c>
      <c r="D770" s="1"/>
      <c r="E770" t="s">
        <v>691</v>
      </c>
      <c r="G770" s="1"/>
      <c r="H770" s="1"/>
      <c r="K770">
        <v>0</v>
      </c>
      <c r="AB770" t="s">
        <v>22</v>
      </c>
      <c r="AC770" t="s">
        <v>32</v>
      </c>
      <c r="AD770" t="s">
        <v>33</v>
      </c>
      <c r="AE770" t="s">
        <v>33</v>
      </c>
      <c r="AF770" t="s">
        <v>48</v>
      </c>
      <c r="AH770" t="s">
        <v>1691</v>
      </c>
      <c r="AI770" t="s">
        <v>99</v>
      </c>
      <c r="AJ770" t="s">
        <v>3629</v>
      </c>
      <c r="AK770" t="s">
        <v>4</v>
      </c>
      <c r="AO770" t="s">
        <v>26</v>
      </c>
      <c r="AP770" t="s">
        <v>43</v>
      </c>
      <c r="AS770" t="s">
        <v>28</v>
      </c>
      <c r="AT770" t="s">
        <v>3547</v>
      </c>
      <c r="AU770">
        <v>3.53</v>
      </c>
      <c r="BB770">
        <v>3.33</v>
      </c>
      <c r="BO770" t="s">
        <v>43</v>
      </c>
      <c r="BP770">
        <v>0</v>
      </c>
      <c r="BQ770">
        <v>0</v>
      </c>
      <c r="BR770">
        <v>0</v>
      </c>
      <c r="BS770">
        <v>0</v>
      </c>
      <c r="BT770" s="1"/>
      <c r="BV770" t="s">
        <v>123</v>
      </c>
      <c r="BW770" t="s">
        <v>123</v>
      </c>
    </row>
    <row r="771" spans="1:75">
      <c r="A771" t="s">
        <v>3630</v>
      </c>
      <c r="B771" t="s">
        <v>3631</v>
      </c>
      <c r="C771" t="s">
        <v>636</v>
      </c>
      <c r="D771" s="1">
        <v>30130</v>
      </c>
      <c r="E771" t="s">
        <v>3246</v>
      </c>
      <c r="G771" s="1"/>
      <c r="H771" s="1"/>
      <c r="K771">
        <v>0</v>
      </c>
      <c r="AB771" t="s">
        <v>22</v>
      </c>
      <c r="AC771" t="s">
        <v>32</v>
      </c>
      <c r="AD771" t="s">
        <v>33</v>
      </c>
      <c r="AE771" t="s">
        <v>33</v>
      </c>
      <c r="AF771" t="s">
        <v>25</v>
      </c>
      <c r="AH771" t="s">
        <v>3632</v>
      </c>
      <c r="AI771" t="s">
        <v>99</v>
      </c>
      <c r="AJ771" t="s">
        <v>3633</v>
      </c>
      <c r="AK771" t="s">
        <v>4</v>
      </c>
      <c r="AO771" t="s">
        <v>26</v>
      </c>
      <c r="AP771" t="s">
        <v>43</v>
      </c>
      <c r="AS771" t="s">
        <v>43</v>
      </c>
      <c r="AT771" t="s">
        <v>3547</v>
      </c>
      <c r="AU771">
        <v>2.79</v>
      </c>
      <c r="AV771">
        <v>2.89</v>
      </c>
      <c r="AW771">
        <v>3.21</v>
      </c>
      <c r="AX771">
        <v>3.11</v>
      </c>
      <c r="AY771">
        <v>3</v>
      </c>
      <c r="AZ771">
        <v>3</v>
      </c>
      <c r="BA771">
        <v>3.28</v>
      </c>
      <c r="BB771">
        <v>3.5</v>
      </c>
      <c r="BO771" t="s">
        <v>43</v>
      </c>
      <c r="BP771">
        <v>0</v>
      </c>
      <c r="BQ771">
        <v>0</v>
      </c>
      <c r="BR771">
        <v>0</v>
      </c>
      <c r="BS771">
        <v>0</v>
      </c>
      <c r="BT771" s="1"/>
      <c r="BV771" t="s">
        <v>102</v>
      </c>
      <c r="BW771" t="s">
        <v>102</v>
      </c>
    </row>
    <row r="772" spans="1:75">
      <c r="A772" t="s">
        <v>3634</v>
      </c>
      <c r="B772" t="s">
        <v>3635</v>
      </c>
      <c r="C772" t="s">
        <v>636</v>
      </c>
      <c r="D772" s="1">
        <v>27264</v>
      </c>
      <c r="E772" t="s">
        <v>636</v>
      </c>
      <c r="G772" s="1"/>
      <c r="H772" s="1"/>
      <c r="K772">
        <v>0</v>
      </c>
      <c r="AB772" t="s">
        <v>22</v>
      </c>
      <c r="AC772" t="s">
        <v>32</v>
      </c>
      <c r="AD772" t="s">
        <v>33</v>
      </c>
      <c r="AE772" t="s">
        <v>33</v>
      </c>
      <c r="AF772" t="s">
        <v>25</v>
      </c>
      <c r="AH772" t="s">
        <v>3636</v>
      </c>
      <c r="AI772" t="s">
        <v>99</v>
      </c>
      <c r="AJ772" t="s">
        <v>123</v>
      </c>
      <c r="AK772" t="s">
        <v>4</v>
      </c>
      <c r="AO772" t="s">
        <v>26</v>
      </c>
      <c r="AP772" t="s">
        <v>43</v>
      </c>
      <c r="AS772" t="s">
        <v>43</v>
      </c>
      <c r="AT772" t="s">
        <v>3547</v>
      </c>
      <c r="BO772" t="s">
        <v>43</v>
      </c>
      <c r="BP772">
        <v>0</v>
      </c>
      <c r="BQ772">
        <v>0</v>
      </c>
      <c r="BR772">
        <v>0</v>
      </c>
      <c r="BS772">
        <v>0</v>
      </c>
      <c r="BT772" s="1"/>
      <c r="BV772" t="s">
        <v>157</v>
      </c>
      <c r="BW772" t="s">
        <v>157</v>
      </c>
    </row>
    <row r="773" spans="1:75">
      <c r="A773" t="s">
        <v>3637</v>
      </c>
      <c r="B773" t="s">
        <v>3638</v>
      </c>
      <c r="C773" t="s">
        <v>2467</v>
      </c>
      <c r="D773" s="1">
        <v>31233</v>
      </c>
      <c r="E773" t="s">
        <v>3298</v>
      </c>
      <c r="G773" s="1"/>
      <c r="H773" s="1"/>
      <c r="K773">
        <v>0</v>
      </c>
      <c r="AB773" t="s">
        <v>22</v>
      </c>
      <c r="AC773" t="s">
        <v>32</v>
      </c>
      <c r="AD773" t="s">
        <v>33</v>
      </c>
      <c r="AE773" t="s">
        <v>33</v>
      </c>
      <c r="AF773" t="s">
        <v>25</v>
      </c>
      <c r="AH773" t="s">
        <v>3639</v>
      </c>
      <c r="AI773" t="s">
        <v>99</v>
      </c>
      <c r="AJ773" t="s">
        <v>123</v>
      </c>
      <c r="AK773" t="s">
        <v>4</v>
      </c>
      <c r="AO773" t="s">
        <v>26</v>
      </c>
      <c r="AP773" t="s">
        <v>43</v>
      </c>
      <c r="AS773" t="s">
        <v>43</v>
      </c>
      <c r="AT773" t="s">
        <v>3547</v>
      </c>
      <c r="BO773" t="s">
        <v>43</v>
      </c>
      <c r="BP773">
        <v>0</v>
      </c>
      <c r="BQ773">
        <v>0</v>
      </c>
      <c r="BR773">
        <v>0</v>
      </c>
      <c r="BS773">
        <v>0</v>
      </c>
      <c r="BT773" s="1"/>
      <c r="BV773" t="s">
        <v>102</v>
      </c>
      <c r="BW773" t="s">
        <v>102</v>
      </c>
    </row>
    <row r="774" spans="1:75">
      <c r="A774" t="s">
        <v>3640</v>
      </c>
      <c r="B774" t="s">
        <v>3641</v>
      </c>
      <c r="C774" t="s">
        <v>691</v>
      </c>
      <c r="D774" s="1">
        <v>28365</v>
      </c>
      <c r="E774" t="s">
        <v>3288</v>
      </c>
      <c r="G774" s="1"/>
      <c r="H774" s="1"/>
      <c r="K774">
        <v>0</v>
      </c>
      <c r="AB774" t="s">
        <v>22</v>
      </c>
      <c r="AC774" t="s">
        <v>32</v>
      </c>
      <c r="AD774" t="s">
        <v>33</v>
      </c>
      <c r="AE774" t="s">
        <v>33</v>
      </c>
      <c r="AF774" t="s">
        <v>48</v>
      </c>
      <c r="AH774" t="s">
        <v>329</v>
      </c>
      <c r="AI774" t="s">
        <v>145</v>
      </c>
      <c r="AJ774" t="s">
        <v>3642</v>
      </c>
      <c r="AK774" t="s">
        <v>4</v>
      </c>
      <c r="AO774" t="s">
        <v>26</v>
      </c>
      <c r="AP774" t="s">
        <v>43</v>
      </c>
      <c r="AS774" t="s">
        <v>28</v>
      </c>
      <c r="AT774" t="s">
        <v>3547</v>
      </c>
      <c r="AU774">
        <v>2.84</v>
      </c>
      <c r="BB774">
        <v>3.33</v>
      </c>
      <c r="BO774" t="s">
        <v>43</v>
      </c>
      <c r="BP774">
        <v>0</v>
      </c>
      <c r="BQ774">
        <v>0</v>
      </c>
      <c r="BR774">
        <v>0</v>
      </c>
      <c r="BS774">
        <v>0</v>
      </c>
      <c r="BT774" s="1"/>
      <c r="BV774" t="s">
        <v>102</v>
      </c>
      <c r="BW774" t="s">
        <v>102</v>
      </c>
    </row>
    <row r="775" spans="1:75">
      <c r="A775" t="s">
        <v>3643</v>
      </c>
      <c r="B775" t="s">
        <v>3644</v>
      </c>
      <c r="C775" t="s">
        <v>636</v>
      </c>
      <c r="D775" s="1">
        <v>27905</v>
      </c>
      <c r="E775" t="s">
        <v>3645</v>
      </c>
      <c r="G775" s="1"/>
      <c r="H775" s="1"/>
      <c r="K775">
        <v>0</v>
      </c>
      <c r="AB775" t="s">
        <v>22</v>
      </c>
      <c r="AC775" t="s">
        <v>32</v>
      </c>
      <c r="AD775" t="s">
        <v>33</v>
      </c>
      <c r="AE775" t="s">
        <v>33</v>
      </c>
      <c r="AF775" t="s">
        <v>25</v>
      </c>
      <c r="AH775" t="s">
        <v>3646</v>
      </c>
      <c r="AI775" t="s">
        <v>123</v>
      </c>
      <c r="AJ775" t="s">
        <v>827</v>
      </c>
      <c r="AK775" t="s">
        <v>123</v>
      </c>
      <c r="AO775" t="s">
        <v>26</v>
      </c>
      <c r="AP775" t="s">
        <v>43</v>
      </c>
      <c r="AS775" t="s">
        <v>28</v>
      </c>
      <c r="AT775" t="s">
        <v>3547</v>
      </c>
      <c r="BA775">
        <v>3.67</v>
      </c>
      <c r="BB775">
        <v>3.5</v>
      </c>
      <c r="BO775" t="s">
        <v>43</v>
      </c>
      <c r="BP775">
        <v>0</v>
      </c>
      <c r="BQ775">
        <v>0</v>
      </c>
      <c r="BR775">
        <v>0</v>
      </c>
      <c r="BS775">
        <v>0</v>
      </c>
      <c r="BT775" s="1"/>
      <c r="BV775" t="s">
        <v>157</v>
      </c>
      <c r="BW775" t="s">
        <v>157</v>
      </c>
    </row>
    <row r="776" spans="1:75">
      <c r="A776" t="s">
        <v>3647</v>
      </c>
      <c r="B776" t="s">
        <v>3648</v>
      </c>
      <c r="C776" t="s">
        <v>708</v>
      </c>
      <c r="D776" s="1">
        <v>31269</v>
      </c>
      <c r="E776" t="s">
        <v>3649</v>
      </c>
      <c r="G776" s="1"/>
      <c r="H776" s="1"/>
      <c r="K776">
        <v>0</v>
      </c>
      <c r="AB776" t="s">
        <v>22</v>
      </c>
      <c r="AC776" t="s">
        <v>32</v>
      </c>
      <c r="AD776" t="s">
        <v>33</v>
      </c>
      <c r="AE776" t="s">
        <v>33</v>
      </c>
      <c r="AF776" t="s">
        <v>48</v>
      </c>
      <c r="AH776" t="s">
        <v>3650</v>
      </c>
      <c r="AI776" t="s">
        <v>99</v>
      </c>
      <c r="AJ776" t="s">
        <v>3651</v>
      </c>
      <c r="AK776" t="s">
        <v>4</v>
      </c>
      <c r="AO776" t="s">
        <v>26</v>
      </c>
      <c r="AP776" t="s">
        <v>43</v>
      </c>
      <c r="AS776" t="s">
        <v>43</v>
      </c>
      <c r="AT776" t="s">
        <v>3547</v>
      </c>
      <c r="BA776">
        <v>3.06</v>
      </c>
      <c r="BB776">
        <v>3.5</v>
      </c>
      <c r="BO776" t="s">
        <v>43</v>
      </c>
      <c r="BP776">
        <v>0</v>
      </c>
      <c r="BQ776">
        <v>0</v>
      </c>
      <c r="BR776">
        <v>0</v>
      </c>
      <c r="BS776">
        <v>0</v>
      </c>
      <c r="BT776" s="1"/>
      <c r="BV776" t="s">
        <v>125</v>
      </c>
      <c r="BW776" t="s">
        <v>102</v>
      </c>
    </row>
    <row r="777" spans="1:75">
      <c r="A777" t="s">
        <v>3652</v>
      </c>
      <c r="B777" t="s">
        <v>3653</v>
      </c>
      <c r="C777" t="s">
        <v>630</v>
      </c>
      <c r="D777" s="1">
        <v>31881</v>
      </c>
      <c r="E777" t="s">
        <v>630</v>
      </c>
      <c r="G777" s="1"/>
      <c r="H777" s="1"/>
      <c r="K777">
        <v>0</v>
      </c>
      <c r="AB777" t="s">
        <v>22</v>
      </c>
      <c r="AC777" t="s">
        <v>32</v>
      </c>
      <c r="AD777" t="s">
        <v>33</v>
      </c>
      <c r="AE777" t="s">
        <v>33</v>
      </c>
      <c r="AF777" t="s">
        <v>48</v>
      </c>
      <c r="AH777" t="s">
        <v>3654</v>
      </c>
      <c r="AI777" t="s">
        <v>145</v>
      </c>
      <c r="AJ777" t="s">
        <v>3655</v>
      </c>
      <c r="AK777" t="s">
        <v>4</v>
      </c>
      <c r="AO777" t="s">
        <v>26</v>
      </c>
      <c r="AP777" t="s">
        <v>43</v>
      </c>
      <c r="AS777" t="s">
        <v>28</v>
      </c>
      <c r="AT777" t="s">
        <v>3547</v>
      </c>
      <c r="BA777">
        <v>3.17</v>
      </c>
      <c r="BB777">
        <v>3.5</v>
      </c>
      <c r="BO777" t="s">
        <v>43</v>
      </c>
      <c r="BP777">
        <v>0</v>
      </c>
      <c r="BQ777">
        <v>0</v>
      </c>
      <c r="BR777">
        <v>0</v>
      </c>
      <c r="BS777">
        <v>0</v>
      </c>
      <c r="BT777" s="1"/>
      <c r="BV777" t="s">
        <v>102</v>
      </c>
      <c r="BW777" t="s">
        <v>102</v>
      </c>
    </row>
    <row r="778" spans="1:75">
      <c r="A778" t="s">
        <v>3656</v>
      </c>
      <c r="B778" t="s">
        <v>3657</v>
      </c>
      <c r="C778" t="s">
        <v>574</v>
      </c>
      <c r="D778" s="1">
        <v>29074</v>
      </c>
      <c r="E778" t="s">
        <v>574</v>
      </c>
      <c r="G778" s="1"/>
      <c r="H778" s="1"/>
      <c r="K778">
        <v>0</v>
      </c>
      <c r="AB778" t="s">
        <v>22</v>
      </c>
      <c r="AC778" t="s">
        <v>32</v>
      </c>
      <c r="AD778" t="s">
        <v>33</v>
      </c>
      <c r="AE778" t="s">
        <v>33</v>
      </c>
      <c r="AF778" t="s">
        <v>48</v>
      </c>
      <c r="AH778" t="s">
        <v>1568</v>
      </c>
      <c r="AI778" t="s">
        <v>99</v>
      </c>
      <c r="AJ778" t="s">
        <v>3658</v>
      </c>
      <c r="AK778" t="s">
        <v>4</v>
      </c>
      <c r="AO778" t="s">
        <v>26</v>
      </c>
      <c r="AP778" t="s">
        <v>43</v>
      </c>
      <c r="AS778" t="s">
        <v>43</v>
      </c>
      <c r="AT778" t="s">
        <v>3547</v>
      </c>
      <c r="BB778">
        <v>3.5</v>
      </c>
      <c r="BO778" t="s">
        <v>43</v>
      </c>
      <c r="BP778">
        <v>0</v>
      </c>
      <c r="BQ778">
        <v>0</v>
      </c>
      <c r="BR778">
        <v>0</v>
      </c>
      <c r="BS778">
        <v>0</v>
      </c>
      <c r="BT778" s="1"/>
      <c r="BV778" t="s">
        <v>118</v>
      </c>
      <c r="BW778" t="s">
        <v>102</v>
      </c>
    </row>
    <row r="779" spans="1:75">
      <c r="A779" t="s">
        <v>3659</v>
      </c>
      <c r="B779" t="s">
        <v>3660</v>
      </c>
      <c r="C779" t="s">
        <v>630</v>
      </c>
      <c r="D779" s="1">
        <v>28631</v>
      </c>
      <c r="E779" t="s">
        <v>630</v>
      </c>
      <c r="G779" s="1"/>
      <c r="H779" s="1"/>
      <c r="K779">
        <v>0</v>
      </c>
      <c r="AB779" t="s">
        <v>22</v>
      </c>
      <c r="AC779" t="s">
        <v>32</v>
      </c>
      <c r="AD779" t="s">
        <v>33</v>
      </c>
      <c r="AE779" t="s">
        <v>33</v>
      </c>
      <c r="AF779" t="s">
        <v>48</v>
      </c>
      <c r="AH779" t="s">
        <v>3661</v>
      </c>
      <c r="AI779" t="s">
        <v>217</v>
      </c>
      <c r="AJ779" t="s">
        <v>3662</v>
      </c>
      <c r="AK779" t="s">
        <v>217</v>
      </c>
      <c r="AO779" t="s">
        <v>26</v>
      </c>
      <c r="AP779" t="s">
        <v>43</v>
      </c>
      <c r="AS779" t="s">
        <v>28</v>
      </c>
      <c r="AT779" t="s">
        <v>3547</v>
      </c>
      <c r="BB779">
        <v>3.5</v>
      </c>
      <c r="BO779" t="s">
        <v>43</v>
      </c>
      <c r="BP779">
        <v>0</v>
      </c>
      <c r="BQ779">
        <v>0</v>
      </c>
      <c r="BR779">
        <v>0</v>
      </c>
      <c r="BS779">
        <v>0</v>
      </c>
      <c r="BT779" s="1"/>
      <c r="BV779" t="s">
        <v>165</v>
      </c>
      <c r="BW779" t="s">
        <v>3663</v>
      </c>
    </row>
    <row r="780" spans="1:75">
      <c r="A780" t="s">
        <v>3664</v>
      </c>
      <c r="B780" t="s">
        <v>3245</v>
      </c>
      <c r="C780" t="s">
        <v>398</v>
      </c>
      <c r="D780" s="1">
        <v>27102</v>
      </c>
      <c r="E780" t="s">
        <v>398</v>
      </c>
      <c r="G780" s="1"/>
      <c r="H780" s="1"/>
      <c r="K780">
        <v>0</v>
      </c>
      <c r="AB780" t="s">
        <v>22</v>
      </c>
      <c r="AC780" t="s">
        <v>32</v>
      </c>
      <c r="AD780" t="s">
        <v>33</v>
      </c>
      <c r="AE780" t="s">
        <v>33</v>
      </c>
      <c r="AF780" t="s">
        <v>25</v>
      </c>
      <c r="AH780" t="s">
        <v>3665</v>
      </c>
      <c r="AI780" t="s">
        <v>99</v>
      </c>
      <c r="AJ780" t="s">
        <v>3666</v>
      </c>
      <c r="AK780" t="s">
        <v>4</v>
      </c>
      <c r="AO780" t="s">
        <v>26</v>
      </c>
      <c r="AP780" t="s">
        <v>43</v>
      </c>
      <c r="AS780" t="s">
        <v>43</v>
      </c>
      <c r="AT780" t="s">
        <v>3667</v>
      </c>
      <c r="BO780" t="s">
        <v>43</v>
      </c>
      <c r="BP780">
        <v>0</v>
      </c>
      <c r="BQ780">
        <v>0</v>
      </c>
      <c r="BR780">
        <v>0</v>
      </c>
      <c r="BS780">
        <v>0</v>
      </c>
      <c r="BT780" s="1"/>
      <c r="BV780" t="s">
        <v>123</v>
      </c>
      <c r="BW780" t="s">
        <v>123</v>
      </c>
    </row>
    <row r="781" spans="1:75">
      <c r="A781" t="s">
        <v>3668</v>
      </c>
      <c r="B781" t="s">
        <v>3669</v>
      </c>
      <c r="C781" t="s">
        <v>642</v>
      </c>
      <c r="D781" s="1">
        <v>30580</v>
      </c>
      <c r="E781" t="s">
        <v>3419</v>
      </c>
      <c r="G781" s="1"/>
      <c r="H781" s="1"/>
      <c r="K781">
        <v>0</v>
      </c>
      <c r="AB781" t="s">
        <v>22</v>
      </c>
      <c r="AC781" t="s">
        <v>32</v>
      </c>
      <c r="AD781" t="s">
        <v>33</v>
      </c>
      <c r="AE781" t="s">
        <v>33</v>
      </c>
      <c r="AF781" t="s">
        <v>25</v>
      </c>
      <c r="AH781" t="s">
        <v>2843</v>
      </c>
      <c r="AI781" t="s">
        <v>654</v>
      </c>
      <c r="AJ781" t="s">
        <v>3670</v>
      </c>
      <c r="AK781" t="s">
        <v>456</v>
      </c>
      <c r="AO781" t="s">
        <v>26</v>
      </c>
      <c r="AP781" t="s">
        <v>43</v>
      </c>
      <c r="AS781" t="s">
        <v>43</v>
      </c>
      <c r="AT781" t="s">
        <v>3671</v>
      </c>
      <c r="BO781" t="s">
        <v>43</v>
      </c>
      <c r="BP781">
        <v>0</v>
      </c>
      <c r="BQ781">
        <v>0</v>
      </c>
      <c r="BR781">
        <v>0</v>
      </c>
      <c r="BS781">
        <v>0</v>
      </c>
      <c r="BT781" s="1"/>
      <c r="BV781" t="s">
        <v>123</v>
      </c>
      <c r="BW781" t="s">
        <v>123</v>
      </c>
    </row>
    <row r="782" spans="1:75">
      <c r="A782" t="s">
        <v>3672</v>
      </c>
      <c r="B782" t="s">
        <v>3673</v>
      </c>
      <c r="C782" t="s">
        <v>719</v>
      </c>
      <c r="D782" s="1">
        <v>27065</v>
      </c>
      <c r="E782" t="s">
        <v>3674</v>
      </c>
      <c r="G782" s="1"/>
      <c r="H782" s="1"/>
      <c r="K782">
        <v>0</v>
      </c>
      <c r="AB782" t="s">
        <v>22</v>
      </c>
      <c r="AC782" t="s">
        <v>32</v>
      </c>
      <c r="AD782" t="s">
        <v>33</v>
      </c>
      <c r="AE782" t="s">
        <v>33</v>
      </c>
      <c r="AF782" t="s">
        <v>25</v>
      </c>
      <c r="AH782" t="s">
        <v>3131</v>
      </c>
      <c r="AI782" t="s">
        <v>123</v>
      </c>
      <c r="AJ782" t="s">
        <v>3675</v>
      </c>
      <c r="AK782" t="s">
        <v>123</v>
      </c>
      <c r="AO782" t="s">
        <v>26</v>
      </c>
      <c r="AP782" t="s">
        <v>43</v>
      </c>
      <c r="AS782" t="s">
        <v>28</v>
      </c>
      <c r="AT782" t="s">
        <v>3676</v>
      </c>
      <c r="BB782">
        <v>3.67</v>
      </c>
      <c r="BO782" t="s">
        <v>43</v>
      </c>
      <c r="BP782">
        <v>0</v>
      </c>
      <c r="BQ782">
        <v>0</v>
      </c>
      <c r="BR782">
        <v>0</v>
      </c>
      <c r="BS782">
        <v>0</v>
      </c>
      <c r="BT782" s="1"/>
      <c r="BV782" t="s">
        <v>123</v>
      </c>
      <c r="BW782" t="s">
        <v>123</v>
      </c>
    </row>
    <row r="783" spans="1:75">
      <c r="A783" t="s">
        <v>3677</v>
      </c>
      <c r="B783" t="s">
        <v>3678</v>
      </c>
      <c r="C783" t="s">
        <v>891</v>
      </c>
      <c r="D783" s="1">
        <v>28281</v>
      </c>
      <c r="E783" t="s">
        <v>3679</v>
      </c>
      <c r="G783" s="1"/>
      <c r="H783" s="1"/>
      <c r="K783">
        <v>0</v>
      </c>
      <c r="AB783" t="s">
        <v>22</v>
      </c>
      <c r="AC783" t="s">
        <v>32</v>
      </c>
      <c r="AD783" t="s">
        <v>33</v>
      </c>
      <c r="AE783" t="s">
        <v>33</v>
      </c>
      <c r="AF783" t="s">
        <v>25</v>
      </c>
      <c r="AH783" t="s">
        <v>469</v>
      </c>
      <c r="AI783" t="s">
        <v>123</v>
      </c>
      <c r="AJ783" t="s">
        <v>3680</v>
      </c>
      <c r="AK783" t="s">
        <v>123</v>
      </c>
      <c r="AO783" t="s">
        <v>26</v>
      </c>
      <c r="AP783" t="s">
        <v>43</v>
      </c>
      <c r="AS783" t="s">
        <v>43</v>
      </c>
      <c r="AT783" t="s">
        <v>3681</v>
      </c>
      <c r="BO783" t="s">
        <v>43</v>
      </c>
      <c r="BP783">
        <v>0</v>
      </c>
      <c r="BQ783">
        <v>0</v>
      </c>
      <c r="BR783">
        <v>0</v>
      </c>
      <c r="BS783">
        <v>0</v>
      </c>
      <c r="BT783" s="1"/>
      <c r="BV783" t="s">
        <v>123</v>
      </c>
      <c r="BW783" t="s">
        <v>123</v>
      </c>
    </row>
    <row r="784" spans="1:75">
      <c r="A784" t="s">
        <v>3682</v>
      </c>
      <c r="B784" t="s">
        <v>3683</v>
      </c>
      <c r="C784" t="s">
        <v>636</v>
      </c>
      <c r="D784" s="1">
        <v>26738</v>
      </c>
      <c r="E784" t="s">
        <v>3519</v>
      </c>
      <c r="G784" s="1"/>
      <c r="H784" s="1"/>
      <c r="K784">
        <v>0</v>
      </c>
      <c r="AB784" t="s">
        <v>22</v>
      </c>
      <c r="AC784" t="s">
        <v>32</v>
      </c>
      <c r="AD784" t="s">
        <v>33</v>
      </c>
      <c r="AE784" t="s">
        <v>33</v>
      </c>
      <c r="AF784" t="s">
        <v>48</v>
      </c>
      <c r="AH784" t="s">
        <v>3684</v>
      </c>
      <c r="AI784" t="s">
        <v>145</v>
      </c>
      <c r="AJ784" t="s">
        <v>3685</v>
      </c>
      <c r="AK784" t="s">
        <v>4</v>
      </c>
      <c r="AO784" t="s">
        <v>26</v>
      </c>
      <c r="AP784" t="s">
        <v>43</v>
      </c>
      <c r="AS784" t="s">
        <v>43</v>
      </c>
      <c r="AT784" t="s">
        <v>3667</v>
      </c>
      <c r="BB784">
        <v>3.17</v>
      </c>
      <c r="BO784" t="s">
        <v>43</v>
      </c>
      <c r="BP784">
        <v>0</v>
      </c>
      <c r="BQ784">
        <v>0</v>
      </c>
      <c r="BR784">
        <v>0</v>
      </c>
      <c r="BS784">
        <v>0</v>
      </c>
      <c r="BT784" s="1"/>
      <c r="BV784" t="s">
        <v>118</v>
      </c>
      <c r="BW784" t="s">
        <v>102</v>
      </c>
    </row>
    <row r="785" spans="1:75">
      <c r="A785" t="s">
        <v>3686</v>
      </c>
      <c r="B785" t="s">
        <v>2264</v>
      </c>
      <c r="C785" t="s">
        <v>123</v>
      </c>
      <c r="D785" s="1"/>
      <c r="G785" s="1"/>
      <c r="H785" s="1"/>
      <c r="K785">
        <v>0</v>
      </c>
      <c r="AB785" t="s">
        <v>22</v>
      </c>
      <c r="AC785" t="s">
        <v>32</v>
      </c>
      <c r="AD785" t="s">
        <v>33</v>
      </c>
      <c r="AE785" t="s">
        <v>33</v>
      </c>
      <c r="AF785" t="s">
        <v>48</v>
      </c>
      <c r="AH785" t="s">
        <v>123</v>
      </c>
      <c r="AI785" t="s">
        <v>123</v>
      </c>
      <c r="AJ785" t="s">
        <v>123</v>
      </c>
      <c r="AK785" t="s">
        <v>123</v>
      </c>
      <c r="AO785" t="s">
        <v>26</v>
      </c>
      <c r="AP785" t="s">
        <v>43</v>
      </c>
      <c r="AS785" t="s">
        <v>43</v>
      </c>
      <c r="AT785" t="s">
        <v>123</v>
      </c>
      <c r="BO785" t="s">
        <v>43</v>
      </c>
      <c r="BP785">
        <v>0</v>
      </c>
      <c r="BQ785">
        <v>0</v>
      </c>
      <c r="BR785">
        <v>0</v>
      </c>
      <c r="BS785">
        <v>0</v>
      </c>
      <c r="BT785" s="1"/>
      <c r="BV785" t="s">
        <v>123</v>
      </c>
      <c r="BW785" t="s">
        <v>123</v>
      </c>
    </row>
    <row r="786" spans="1:75">
      <c r="A786" t="s">
        <v>3687</v>
      </c>
      <c r="B786" t="s">
        <v>2967</v>
      </c>
      <c r="C786" t="s">
        <v>519</v>
      </c>
      <c r="D786" s="1">
        <v>30423</v>
      </c>
      <c r="E786" t="s">
        <v>519</v>
      </c>
      <c r="G786" s="1"/>
      <c r="H786" s="1"/>
      <c r="K786">
        <v>0</v>
      </c>
      <c r="AB786" t="s">
        <v>22</v>
      </c>
      <c r="AC786" t="s">
        <v>32</v>
      </c>
      <c r="AD786" t="s">
        <v>33</v>
      </c>
      <c r="AE786" t="s">
        <v>33</v>
      </c>
      <c r="AF786" t="s">
        <v>25</v>
      </c>
      <c r="AH786" t="s">
        <v>123</v>
      </c>
      <c r="AI786" t="s">
        <v>123</v>
      </c>
      <c r="AJ786" t="s">
        <v>123</v>
      </c>
      <c r="AK786" t="s">
        <v>123</v>
      </c>
      <c r="AO786" t="s">
        <v>26</v>
      </c>
      <c r="AP786" t="s">
        <v>43</v>
      </c>
      <c r="AS786" t="s">
        <v>43</v>
      </c>
      <c r="AT786" t="s">
        <v>3688</v>
      </c>
      <c r="AU786">
        <v>3.05</v>
      </c>
      <c r="AV786">
        <v>2.84</v>
      </c>
      <c r="AW786">
        <v>3.16</v>
      </c>
      <c r="AX786">
        <v>3</v>
      </c>
      <c r="AY786">
        <v>2.9</v>
      </c>
      <c r="AZ786">
        <v>3</v>
      </c>
      <c r="BA786">
        <v>3.22</v>
      </c>
      <c r="BB786">
        <v>3.5</v>
      </c>
      <c r="BO786" t="s">
        <v>43</v>
      </c>
      <c r="BP786">
        <v>0</v>
      </c>
      <c r="BQ786">
        <v>0</v>
      </c>
      <c r="BR786">
        <v>0</v>
      </c>
      <c r="BS786">
        <v>0</v>
      </c>
      <c r="BT786" s="1"/>
      <c r="BV786" t="s">
        <v>123</v>
      </c>
      <c r="BW786" t="s">
        <v>123</v>
      </c>
    </row>
    <row r="787" spans="1:75">
      <c r="A787" t="s">
        <v>3689</v>
      </c>
      <c r="B787" t="s">
        <v>921</v>
      </c>
      <c r="C787" t="s">
        <v>3690</v>
      </c>
      <c r="D787" s="1">
        <v>26452</v>
      </c>
      <c r="E787" t="s">
        <v>3690</v>
      </c>
      <c r="G787" s="1"/>
      <c r="H787" s="1"/>
      <c r="K787">
        <v>0</v>
      </c>
      <c r="AB787" t="s">
        <v>22</v>
      </c>
      <c r="AC787" t="s">
        <v>32</v>
      </c>
      <c r="AD787" t="s">
        <v>33</v>
      </c>
      <c r="AE787" t="s">
        <v>33</v>
      </c>
      <c r="AF787" t="s">
        <v>48</v>
      </c>
      <c r="AH787" t="s">
        <v>3691</v>
      </c>
      <c r="AI787" t="s">
        <v>123</v>
      </c>
      <c r="AJ787" t="s">
        <v>3194</v>
      </c>
      <c r="AK787" t="s">
        <v>123</v>
      </c>
      <c r="AO787" t="s">
        <v>26</v>
      </c>
      <c r="AP787" t="s">
        <v>43</v>
      </c>
      <c r="AS787" t="s">
        <v>28</v>
      </c>
      <c r="AT787" t="s">
        <v>3681</v>
      </c>
      <c r="AU787">
        <v>3.47</v>
      </c>
      <c r="AV787">
        <v>3.16</v>
      </c>
      <c r="AW787">
        <v>2.42</v>
      </c>
      <c r="AX787">
        <v>2.37</v>
      </c>
      <c r="AZ787">
        <v>3</v>
      </c>
      <c r="BA787">
        <v>3.33</v>
      </c>
      <c r="BB787">
        <v>3.17</v>
      </c>
      <c r="BO787" t="s">
        <v>43</v>
      </c>
      <c r="BP787">
        <v>0</v>
      </c>
      <c r="BQ787">
        <v>0</v>
      </c>
      <c r="BR787">
        <v>0</v>
      </c>
      <c r="BS787">
        <v>0</v>
      </c>
      <c r="BT787" s="1"/>
      <c r="BV787" t="s">
        <v>123</v>
      </c>
      <c r="BW787" t="s">
        <v>123</v>
      </c>
    </row>
    <row r="788" spans="1:75">
      <c r="A788" t="s">
        <v>3692</v>
      </c>
      <c r="B788" t="s">
        <v>3693</v>
      </c>
      <c r="C788" t="s">
        <v>1626</v>
      </c>
      <c r="D788" s="1">
        <v>29495</v>
      </c>
      <c r="E788" t="s">
        <v>3694</v>
      </c>
      <c r="G788" s="1"/>
      <c r="H788" s="1"/>
      <c r="K788">
        <v>0</v>
      </c>
      <c r="AB788" t="s">
        <v>22</v>
      </c>
      <c r="AC788" t="s">
        <v>32</v>
      </c>
      <c r="AD788" t="s">
        <v>33</v>
      </c>
      <c r="AE788" t="s">
        <v>33</v>
      </c>
      <c r="AF788" t="s">
        <v>48</v>
      </c>
      <c r="AH788" t="s">
        <v>3695</v>
      </c>
      <c r="AI788" t="s">
        <v>99</v>
      </c>
      <c r="AJ788" t="s">
        <v>3696</v>
      </c>
      <c r="AK788" t="s">
        <v>4</v>
      </c>
      <c r="AO788" t="s">
        <v>26</v>
      </c>
      <c r="AP788" t="s">
        <v>43</v>
      </c>
      <c r="AS788" t="s">
        <v>43</v>
      </c>
      <c r="AT788" t="s">
        <v>3697</v>
      </c>
      <c r="BO788" t="s">
        <v>43</v>
      </c>
      <c r="BP788">
        <v>0</v>
      </c>
      <c r="BQ788">
        <v>0</v>
      </c>
      <c r="BR788">
        <v>0</v>
      </c>
      <c r="BS788">
        <v>0</v>
      </c>
      <c r="BT788" s="1"/>
      <c r="BV788" t="s">
        <v>102</v>
      </c>
      <c r="BW788" t="s">
        <v>102</v>
      </c>
    </row>
    <row r="789" spans="1:75">
      <c r="A789" t="s">
        <v>3698</v>
      </c>
      <c r="B789" t="s">
        <v>3573</v>
      </c>
      <c r="C789" t="s">
        <v>123</v>
      </c>
      <c r="D789" s="1"/>
      <c r="G789" s="1"/>
      <c r="H789" s="1"/>
      <c r="K789">
        <v>0</v>
      </c>
      <c r="AB789" t="s">
        <v>22</v>
      </c>
      <c r="AC789" t="s">
        <v>32</v>
      </c>
      <c r="AD789" t="s">
        <v>33</v>
      </c>
      <c r="AE789" t="s">
        <v>33</v>
      </c>
      <c r="AF789" t="s">
        <v>48</v>
      </c>
      <c r="AH789" t="s">
        <v>123</v>
      </c>
      <c r="AI789" t="s">
        <v>123</v>
      </c>
      <c r="AJ789" t="s">
        <v>123</v>
      </c>
      <c r="AK789" t="s">
        <v>123</v>
      </c>
      <c r="AO789" t="s">
        <v>26</v>
      </c>
      <c r="AP789" t="s">
        <v>43</v>
      </c>
      <c r="AS789" t="s">
        <v>43</v>
      </c>
      <c r="AT789" t="s">
        <v>123</v>
      </c>
      <c r="BO789" t="s">
        <v>43</v>
      </c>
      <c r="BP789">
        <v>0</v>
      </c>
      <c r="BQ789">
        <v>0</v>
      </c>
      <c r="BR789">
        <v>0</v>
      </c>
      <c r="BS789">
        <v>0</v>
      </c>
      <c r="BT789" s="1"/>
      <c r="BV789" t="s">
        <v>123</v>
      </c>
      <c r="BW789" t="s">
        <v>123</v>
      </c>
    </row>
    <row r="790" spans="1:75">
      <c r="A790" t="s">
        <v>3699</v>
      </c>
      <c r="B790" t="s">
        <v>3700</v>
      </c>
      <c r="C790" t="s">
        <v>636</v>
      </c>
      <c r="D790" s="1">
        <v>24568</v>
      </c>
      <c r="E790" t="s">
        <v>3701</v>
      </c>
      <c r="G790" s="1"/>
      <c r="H790" s="1"/>
      <c r="K790">
        <v>0</v>
      </c>
      <c r="AB790" t="s">
        <v>22</v>
      </c>
      <c r="AC790" t="s">
        <v>32</v>
      </c>
      <c r="AD790" t="s">
        <v>33</v>
      </c>
      <c r="AE790" t="s">
        <v>33</v>
      </c>
      <c r="AF790" t="s">
        <v>25</v>
      </c>
      <c r="AH790" t="s">
        <v>123</v>
      </c>
      <c r="AI790" t="s">
        <v>99</v>
      </c>
      <c r="AJ790" t="s">
        <v>123</v>
      </c>
      <c r="AK790" t="s">
        <v>4</v>
      </c>
      <c r="AO790" t="s">
        <v>26</v>
      </c>
      <c r="AP790" t="s">
        <v>43</v>
      </c>
      <c r="AS790" t="s">
        <v>28</v>
      </c>
      <c r="AT790" t="s">
        <v>123</v>
      </c>
      <c r="AU790">
        <v>3.16</v>
      </c>
      <c r="AV790">
        <v>3.11</v>
      </c>
      <c r="BB790">
        <v>3.5</v>
      </c>
      <c r="BO790" t="s">
        <v>43</v>
      </c>
      <c r="BP790">
        <v>0</v>
      </c>
      <c r="BQ790">
        <v>0</v>
      </c>
      <c r="BR790">
        <v>0</v>
      </c>
      <c r="BS790">
        <v>0</v>
      </c>
      <c r="BT790" s="1"/>
      <c r="BV790" t="s">
        <v>123</v>
      </c>
      <c r="BW790" t="s">
        <v>123</v>
      </c>
    </row>
    <row r="791" spans="1:75">
      <c r="A791" t="s">
        <v>3702</v>
      </c>
      <c r="B791" t="s">
        <v>3703</v>
      </c>
      <c r="C791" t="s">
        <v>123</v>
      </c>
      <c r="D791" s="1"/>
      <c r="G791" s="1"/>
      <c r="H791" s="1"/>
      <c r="K791">
        <v>0</v>
      </c>
      <c r="AB791" t="s">
        <v>22</v>
      </c>
      <c r="AC791" t="s">
        <v>32</v>
      </c>
      <c r="AD791" t="s">
        <v>33</v>
      </c>
      <c r="AE791" t="s">
        <v>33</v>
      </c>
      <c r="AF791" t="s">
        <v>48</v>
      </c>
      <c r="AH791" t="s">
        <v>123</v>
      </c>
      <c r="AI791" t="s">
        <v>123</v>
      </c>
      <c r="AJ791" t="s">
        <v>123</v>
      </c>
      <c r="AK791" t="s">
        <v>123</v>
      </c>
      <c r="AO791" t="s">
        <v>26</v>
      </c>
      <c r="AP791" t="s">
        <v>43</v>
      </c>
      <c r="AS791" t="s">
        <v>43</v>
      </c>
      <c r="AT791" t="s">
        <v>123</v>
      </c>
      <c r="BO791" t="s">
        <v>43</v>
      </c>
      <c r="BP791">
        <v>0</v>
      </c>
      <c r="BQ791">
        <v>0</v>
      </c>
      <c r="BR791">
        <v>0</v>
      </c>
      <c r="BS791">
        <v>0</v>
      </c>
      <c r="BT791" s="1"/>
      <c r="BV791" t="s">
        <v>123</v>
      </c>
      <c r="BW791" t="s">
        <v>123</v>
      </c>
    </row>
    <row r="792" spans="1:75">
      <c r="A792" t="s">
        <v>3704</v>
      </c>
      <c r="B792" t="s">
        <v>3705</v>
      </c>
      <c r="C792" t="s">
        <v>123</v>
      </c>
      <c r="D792" s="1"/>
      <c r="G792" s="1"/>
      <c r="H792" s="1"/>
      <c r="K792">
        <v>0</v>
      </c>
      <c r="AB792" t="s">
        <v>22</v>
      </c>
      <c r="AC792" t="s">
        <v>32</v>
      </c>
      <c r="AD792" t="s">
        <v>33</v>
      </c>
      <c r="AE792" t="s">
        <v>33</v>
      </c>
      <c r="AF792" t="s">
        <v>25</v>
      </c>
      <c r="AH792" t="s">
        <v>123</v>
      </c>
      <c r="AI792" t="s">
        <v>123</v>
      </c>
      <c r="AJ792" t="s">
        <v>123</v>
      </c>
      <c r="AK792" t="s">
        <v>123</v>
      </c>
      <c r="AO792" t="s">
        <v>26</v>
      </c>
      <c r="AP792" t="s">
        <v>43</v>
      </c>
      <c r="AS792" t="s">
        <v>43</v>
      </c>
      <c r="AT792" t="s">
        <v>123</v>
      </c>
      <c r="BO792" t="s">
        <v>43</v>
      </c>
      <c r="BP792">
        <v>0</v>
      </c>
      <c r="BQ792">
        <v>0</v>
      </c>
      <c r="BR792">
        <v>0</v>
      </c>
      <c r="BS792">
        <v>0</v>
      </c>
      <c r="BT792" s="1"/>
      <c r="BV792" t="s">
        <v>123</v>
      </c>
      <c r="BW792" t="s">
        <v>123</v>
      </c>
    </row>
    <row r="793" spans="1:75">
      <c r="A793" t="s">
        <v>3706</v>
      </c>
      <c r="B793" t="s">
        <v>1562</v>
      </c>
      <c r="C793" t="s">
        <v>636</v>
      </c>
      <c r="D793" s="1">
        <v>29450</v>
      </c>
      <c r="E793" t="s">
        <v>3323</v>
      </c>
      <c r="G793" s="1"/>
      <c r="H793" s="1"/>
      <c r="K793">
        <v>0</v>
      </c>
      <c r="AB793" t="s">
        <v>22</v>
      </c>
      <c r="AC793" t="s">
        <v>32</v>
      </c>
      <c r="AD793" t="s">
        <v>33</v>
      </c>
      <c r="AE793" t="s">
        <v>33</v>
      </c>
      <c r="AF793" t="s">
        <v>25</v>
      </c>
      <c r="AH793" t="s">
        <v>1669</v>
      </c>
      <c r="AI793" t="s">
        <v>99</v>
      </c>
      <c r="AJ793" t="s">
        <v>3707</v>
      </c>
      <c r="AK793" t="s">
        <v>4</v>
      </c>
      <c r="AO793" t="s">
        <v>26</v>
      </c>
      <c r="AP793" t="s">
        <v>43</v>
      </c>
      <c r="AS793" t="s">
        <v>28</v>
      </c>
      <c r="AT793" t="s">
        <v>3708</v>
      </c>
      <c r="AU793">
        <v>3.26</v>
      </c>
      <c r="AV793">
        <v>3.21</v>
      </c>
      <c r="AW793">
        <v>3.16</v>
      </c>
      <c r="AX793">
        <v>3.11</v>
      </c>
      <c r="AY793">
        <v>2.9</v>
      </c>
      <c r="AZ793">
        <v>3.1</v>
      </c>
      <c r="BA793">
        <v>3.28</v>
      </c>
      <c r="BB793">
        <v>3.5</v>
      </c>
      <c r="BO793" t="s">
        <v>43</v>
      </c>
      <c r="BP793">
        <v>0</v>
      </c>
      <c r="BQ793">
        <v>0</v>
      </c>
      <c r="BR793">
        <v>0</v>
      </c>
      <c r="BS793">
        <v>0</v>
      </c>
      <c r="BT793" s="1"/>
      <c r="BV793" t="s">
        <v>102</v>
      </c>
      <c r="BW793" t="s">
        <v>102</v>
      </c>
    </row>
    <row r="794" spans="1:75">
      <c r="A794" t="s">
        <v>3709</v>
      </c>
      <c r="B794" t="s">
        <v>3710</v>
      </c>
      <c r="C794" t="s">
        <v>123</v>
      </c>
      <c r="D794" s="1"/>
      <c r="G794" s="1"/>
      <c r="H794" s="1"/>
      <c r="K794">
        <v>0</v>
      </c>
      <c r="AB794" t="s">
        <v>22</v>
      </c>
      <c r="AC794" t="s">
        <v>32</v>
      </c>
      <c r="AD794" t="s">
        <v>33</v>
      </c>
      <c r="AE794" t="s">
        <v>33</v>
      </c>
      <c r="AF794" t="s">
        <v>25</v>
      </c>
      <c r="AH794" t="s">
        <v>123</v>
      </c>
      <c r="AI794" t="s">
        <v>123</v>
      </c>
      <c r="AJ794" t="s">
        <v>123</v>
      </c>
      <c r="AK794" t="s">
        <v>123</v>
      </c>
      <c r="AO794" t="s">
        <v>26</v>
      </c>
      <c r="AP794" t="s">
        <v>43</v>
      </c>
      <c r="AS794" t="s">
        <v>43</v>
      </c>
      <c r="AT794" t="s">
        <v>123</v>
      </c>
      <c r="BO794" t="s">
        <v>43</v>
      </c>
      <c r="BP794">
        <v>0</v>
      </c>
      <c r="BQ794">
        <v>0</v>
      </c>
      <c r="BR794">
        <v>0</v>
      </c>
      <c r="BS794">
        <v>0</v>
      </c>
      <c r="BT794" s="1"/>
      <c r="BV794" t="s">
        <v>123</v>
      </c>
      <c r="BW794" t="s">
        <v>123</v>
      </c>
    </row>
    <row r="795" spans="1:75">
      <c r="A795" t="s">
        <v>3711</v>
      </c>
      <c r="B795" t="s">
        <v>3712</v>
      </c>
      <c r="C795" t="s">
        <v>636</v>
      </c>
      <c r="D795" s="1">
        <v>30838</v>
      </c>
      <c r="E795" t="s">
        <v>398</v>
      </c>
      <c r="G795" s="1"/>
      <c r="H795" s="1"/>
      <c r="K795">
        <v>0</v>
      </c>
      <c r="AB795" t="s">
        <v>22</v>
      </c>
      <c r="AC795" t="s">
        <v>32</v>
      </c>
      <c r="AD795" t="s">
        <v>33</v>
      </c>
      <c r="AE795" t="s">
        <v>33</v>
      </c>
      <c r="AF795" t="s">
        <v>48</v>
      </c>
      <c r="AH795" t="s">
        <v>3713</v>
      </c>
      <c r="AI795" t="s">
        <v>99</v>
      </c>
      <c r="AJ795" t="s">
        <v>411</v>
      </c>
      <c r="AK795" t="s">
        <v>4</v>
      </c>
      <c r="AO795" t="s">
        <v>26</v>
      </c>
      <c r="AP795" t="s">
        <v>43</v>
      </c>
      <c r="AS795" t="s">
        <v>43</v>
      </c>
      <c r="AT795" t="s">
        <v>3061</v>
      </c>
      <c r="BO795" t="s">
        <v>43</v>
      </c>
      <c r="BP795">
        <v>0</v>
      </c>
      <c r="BQ795">
        <v>0</v>
      </c>
      <c r="BR795">
        <v>0</v>
      </c>
      <c r="BS795">
        <v>0</v>
      </c>
      <c r="BT795" s="1"/>
      <c r="BV795" t="s">
        <v>102</v>
      </c>
      <c r="BW795" t="s">
        <v>102</v>
      </c>
    </row>
    <row r="796" spans="1:75">
      <c r="A796" t="s">
        <v>3714</v>
      </c>
      <c r="B796" t="s">
        <v>3715</v>
      </c>
      <c r="C796" t="s">
        <v>708</v>
      </c>
      <c r="D796" s="1">
        <v>26827</v>
      </c>
      <c r="E796" t="s">
        <v>708</v>
      </c>
      <c r="G796" s="1"/>
      <c r="H796" s="1"/>
      <c r="K796">
        <v>0</v>
      </c>
      <c r="AB796" t="s">
        <v>22</v>
      </c>
      <c r="AC796" t="s">
        <v>32</v>
      </c>
      <c r="AD796" t="s">
        <v>33</v>
      </c>
      <c r="AE796" t="s">
        <v>33</v>
      </c>
      <c r="AF796" t="s">
        <v>48</v>
      </c>
      <c r="AH796" t="s">
        <v>1691</v>
      </c>
      <c r="AI796" t="s">
        <v>99</v>
      </c>
      <c r="AJ796" t="s">
        <v>3716</v>
      </c>
      <c r="AK796" t="s">
        <v>4</v>
      </c>
      <c r="AO796" t="s">
        <v>26</v>
      </c>
      <c r="AP796" t="s">
        <v>43</v>
      </c>
      <c r="AS796" t="s">
        <v>28</v>
      </c>
      <c r="AT796" t="s">
        <v>3708</v>
      </c>
      <c r="BB796">
        <v>3.5</v>
      </c>
      <c r="BO796" t="s">
        <v>43</v>
      </c>
      <c r="BP796">
        <v>0</v>
      </c>
      <c r="BQ796">
        <v>0</v>
      </c>
      <c r="BR796">
        <v>0</v>
      </c>
      <c r="BS796">
        <v>0</v>
      </c>
      <c r="BT796" s="1"/>
      <c r="BV796" t="s">
        <v>102</v>
      </c>
      <c r="BW796" t="s">
        <v>102</v>
      </c>
    </row>
    <row r="797" spans="1:75">
      <c r="A797" t="s">
        <v>3717</v>
      </c>
      <c r="B797" t="s">
        <v>3718</v>
      </c>
      <c r="C797" t="s">
        <v>630</v>
      </c>
      <c r="D797" s="1">
        <v>22992</v>
      </c>
      <c r="E797" t="s">
        <v>630</v>
      </c>
      <c r="G797" s="1"/>
      <c r="H797" s="1"/>
      <c r="K797">
        <v>0</v>
      </c>
      <c r="AB797" t="s">
        <v>22</v>
      </c>
      <c r="AC797" t="s">
        <v>32</v>
      </c>
      <c r="AD797" t="s">
        <v>33</v>
      </c>
      <c r="AE797" t="s">
        <v>33</v>
      </c>
      <c r="AF797" t="s">
        <v>48</v>
      </c>
      <c r="AH797" t="s">
        <v>766</v>
      </c>
      <c r="AI797" t="s">
        <v>99</v>
      </c>
      <c r="AJ797" t="s">
        <v>2681</v>
      </c>
      <c r="AK797" t="s">
        <v>4</v>
      </c>
      <c r="AO797" t="s">
        <v>26</v>
      </c>
      <c r="AP797" t="s">
        <v>43</v>
      </c>
      <c r="AS797" t="s">
        <v>28</v>
      </c>
      <c r="AT797" t="s">
        <v>3719</v>
      </c>
      <c r="BB797">
        <v>3.5</v>
      </c>
      <c r="BO797" t="s">
        <v>43</v>
      </c>
      <c r="BP797">
        <v>0</v>
      </c>
      <c r="BQ797">
        <v>0</v>
      </c>
      <c r="BR797">
        <v>0</v>
      </c>
      <c r="BS797">
        <v>0</v>
      </c>
      <c r="BT797" s="1"/>
      <c r="BV797" t="s">
        <v>157</v>
      </c>
      <c r="BW797" t="s">
        <v>148</v>
      </c>
    </row>
    <row r="798" spans="1:75">
      <c r="A798" t="s">
        <v>3720</v>
      </c>
      <c r="B798" t="s">
        <v>3721</v>
      </c>
      <c r="C798" t="s">
        <v>467</v>
      </c>
      <c r="D798" s="1">
        <v>30609</v>
      </c>
      <c r="E798" t="s">
        <v>636</v>
      </c>
      <c r="G798" s="1"/>
      <c r="H798" s="1"/>
      <c r="K798">
        <v>0</v>
      </c>
      <c r="AB798" t="s">
        <v>22</v>
      </c>
      <c r="AC798" t="s">
        <v>32</v>
      </c>
      <c r="AD798" t="s">
        <v>33</v>
      </c>
      <c r="AE798" t="s">
        <v>33</v>
      </c>
      <c r="AF798" t="s">
        <v>48</v>
      </c>
      <c r="AH798" t="s">
        <v>713</v>
      </c>
      <c r="AI798" t="s">
        <v>145</v>
      </c>
      <c r="AJ798" t="s">
        <v>3722</v>
      </c>
      <c r="AK798" t="s">
        <v>145</v>
      </c>
      <c r="AO798" t="s">
        <v>26</v>
      </c>
      <c r="AP798" t="s">
        <v>43</v>
      </c>
      <c r="AS798" t="s">
        <v>28</v>
      </c>
      <c r="AT798" t="s">
        <v>3723</v>
      </c>
      <c r="AU798">
        <v>3.21</v>
      </c>
      <c r="AV798">
        <v>3.58</v>
      </c>
      <c r="AW798">
        <v>3.58</v>
      </c>
      <c r="AX798">
        <v>3.42</v>
      </c>
      <c r="AY798">
        <v>3.62</v>
      </c>
      <c r="AZ798">
        <v>3.7</v>
      </c>
      <c r="BA798">
        <v>3.28</v>
      </c>
      <c r="BB798">
        <v>3.67</v>
      </c>
      <c r="BO798" t="s">
        <v>43</v>
      </c>
      <c r="BP798">
        <v>0</v>
      </c>
      <c r="BQ798">
        <v>0</v>
      </c>
      <c r="BR798">
        <v>0</v>
      </c>
      <c r="BS798">
        <v>0</v>
      </c>
      <c r="BT798" s="1"/>
      <c r="BV798" t="s">
        <v>148</v>
      </c>
      <c r="BW798" t="s">
        <v>3474</v>
      </c>
    </row>
    <row r="799" spans="1:75">
      <c r="A799" t="s">
        <v>3724</v>
      </c>
      <c r="B799" t="s">
        <v>3725</v>
      </c>
      <c r="C799" t="s">
        <v>123</v>
      </c>
      <c r="D799" s="1"/>
      <c r="G799" s="1"/>
      <c r="H799" s="1"/>
      <c r="K799">
        <v>0</v>
      </c>
      <c r="AB799" t="s">
        <v>22</v>
      </c>
      <c r="AC799" t="s">
        <v>32</v>
      </c>
      <c r="AD799" t="s">
        <v>33</v>
      </c>
      <c r="AE799" t="s">
        <v>33</v>
      </c>
      <c r="AF799" t="s">
        <v>25</v>
      </c>
      <c r="AH799" t="s">
        <v>123</v>
      </c>
      <c r="AI799" t="s">
        <v>123</v>
      </c>
      <c r="AJ799" t="s">
        <v>123</v>
      </c>
      <c r="AK799" t="s">
        <v>123</v>
      </c>
      <c r="AO799" t="s">
        <v>26</v>
      </c>
      <c r="AP799" t="s">
        <v>43</v>
      </c>
      <c r="AS799" t="s">
        <v>43</v>
      </c>
      <c r="AT799" t="s">
        <v>123</v>
      </c>
      <c r="BO799" t="s">
        <v>43</v>
      </c>
      <c r="BP799">
        <v>0</v>
      </c>
      <c r="BQ799">
        <v>0</v>
      </c>
      <c r="BR799">
        <v>0</v>
      </c>
      <c r="BS799">
        <v>0</v>
      </c>
      <c r="BT799" s="1"/>
      <c r="BV799" t="s">
        <v>123</v>
      </c>
      <c r="BW799" t="s">
        <v>123</v>
      </c>
    </row>
    <row r="800" spans="1:75">
      <c r="A800" t="s">
        <v>3726</v>
      </c>
      <c r="B800" t="s">
        <v>3727</v>
      </c>
      <c r="C800" t="s">
        <v>519</v>
      </c>
      <c r="D800" s="1">
        <v>28341</v>
      </c>
      <c r="E800" t="s">
        <v>2485</v>
      </c>
      <c r="G800" s="1"/>
      <c r="H800" s="1"/>
      <c r="K800">
        <v>0</v>
      </c>
      <c r="AB800" t="s">
        <v>22</v>
      </c>
      <c r="AC800" t="s">
        <v>32</v>
      </c>
      <c r="AD800" t="s">
        <v>33</v>
      </c>
      <c r="AE800" t="s">
        <v>33</v>
      </c>
      <c r="AF800" t="s">
        <v>25</v>
      </c>
      <c r="AH800" t="s">
        <v>3728</v>
      </c>
      <c r="AI800" t="s">
        <v>145</v>
      </c>
      <c r="AJ800" t="s">
        <v>3729</v>
      </c>
      <c r="AK800" t="s">
        <v>4</v>
      </c>
      <c r="AO800" t="s">
        <v>26</v>
      </c>
      <c r="AP800" t="s">
        <v>43</v>
      </c>
      <c r="AS800" t="s">
        <v>28</v>
      </c>
      <c r="AT800" t="s">
        <v>3730</v>
      </c>
      <c r="AU800">
        <v>3.16</v>
      </c>
      <c r="BB800">
        <v>3.5</v>
      </c>
      <c r="BO800" t="s">
        <v>43</v>
      </c>
      <c r="BP800">
        <v>0</v>
      </c>
      <c r="BQ800">
        <v>0</v>
      </c>
      <c r="BR800">
        <v>0</v>
      </c>
      <c r="BS800">
        <v>0</v>
      </c>
      <c r="BT800" s="1"/>
      <c r="BV800" t="s">
        <v>458</v>
      </c>
      <c r="BW800" t="s">
        <v>3474</v>
      </c>
    </row>
    <row r="801" spans="1:75">
      <c r="A801" t="s">
        <v>3731</v>
      </c>
      <c r="B801" t="s">
        <v>3732</v>
      </c>
      <c r="C801" t="s">
        <v>3733</v>
      </c>
      <c r="D801" s="1">
        <v>26460</v>
      </c>
      <c r="E801" t="s">
        <v>3733</v>
      </c>
      <c r="G801" s="1"/>
      <c r="H801" s="1"/>
      <c r="K801">
        <v>0</v>
      </c>
      <c r="AB801" t="s">
        <v>22</v>
      </c>
      <c r="AC801" t="s">
        <v>32</v>
      </c>
      <c r="AD801" t="s">
        <v>33</v>
      </c>
      <c r="AE801" t="s">
        <v>33</v>
      </c>
      <c r="AF801" t="s">
        <v>25</v>
      </c>
      <c r="AH801" t="s">
        <v>3734</v>
      </c>
      <c r="AI801" t="s">
        <v>3735</v>
      </c>
      <c r="AJ801" t="s">
        <v>3736</v>
      </c>
      <c r="AK801" t="s">
        <v>3737</v>
      </c>
      <c r="AO801" t="s">
        <v>26</v>
      </c>
      <c r="AP801" t="s">
        <v>43</v>
      </c>
      <c r="AS801" t="s">
        <v>28</v>
      </c>
      <c r="AT801" t="s">
        <v>3708</v>
      </c>
      <c r="AU801">
        <v>3.63</v>
      </c>
      <c r="AV801">
        <v>3.32</v>
      </c>
      <c r="AW801">
        <v>3.32</v>
      </c>
      <c r="AX801">
        <v>3.11</v>
      </c>
      <c r="AY801">
        <v>3.19</v>
      </c>
      <c r="AZ801">
        <v>3.5</v>
      </c>
      <c r="BA801">
        <v>3.33</v>
      </c>
      <c r="BB801">
        <v>3.17</v>
      </c>
      <c r="BO801" t="s">
        <v>43</v>
      </c>
      <c r="BP801">
        <v>0</v>
      </c>
      <c r="BQ801">
        <v>0</v>
      </c>
      <c r="BR801">
        <v>0</v>
      </c>
      <c r="BS801">
        <v>0</v>
      </c>
      <c r="BT801" s="1"/>
      <c r="BV801" t="s">
        <v>157</v>
      </c>
      <c r="BW801" t="s">
        <v>157</v>
      </c>
    </row>
    <row r="802" spans="1:75">
      <c r="A802" t="s">
        <v>3738</v>
      </c>
      <c r="B802" t="s">
        <v>3739</v>
      </c>
      <c r="C802" t="s">
        <v>123</v>
      </c>
      <c r="D802" s="1"/>
      <c r="G802" s="1"/>
      <c r="H802" s="1"/>
      <c r="K802">
        <v>0</v>
      </c>
      <c r="AB802" t="s">
        <v>22</v>
      </c>
      <c r="AC802" t="s">
        <v>32</v>
      </c>
      <c r="AD802" t="s">
        <v>33</v>
      </c>
      <c r="AE802" t="s">
        <v>33</v>
      </c>
      <c r="AF802" t="s">
        <v>48</v>
      </c>
      <c r="AH802" t="s">
        <v>123</v>
      </c>
      <c r="AI802" t="s">
        <v>123</v>
      </c>
      <c r="AJ802" t="s">
        <v>123</v>
      </c>
      <c r="AK802" t="s">
        <v>123</v>
      </c>
      <c r="AO802" t="s">
        <v>26</v>
      </c>
      <c r="AP802" t="s">
        <v>43</v>
      </c>
      <c r="AS802" t="s">
        <v>43</v>
      </c>
      <c r="AT802" t="s">
        <v>123</v>
      </c>
      <c r="BO802" t="s">
        <v>43</v>
      </c>
      <c r="BP802">
        <v>0</v>
      </c>
      <c r="BQ802">
        <v>0</v>
      </c>
      <c r="BR802">
        <v>0</v>
      </c>
      <c r="BS802">
        <v>0</v>
      </c>
      <c r="BT802" s="1"/>
      <c r="BV802" t="s">
        <v>123</v>
      </c>
      <c r="BW802" t="s">
        <v>123</v>
      </c>
    </row>
    <row r="803" spans="1:75">
      <c r="A803" t="s">
        <v>3740</v>
      </c>
      <c r="B803" t="s">
        <v>3741</v>
      </c>
      <c r="C803" t="s">
        <v>237</v>
      </c>
      <c r="D803" s="1">
        <v>31632</v>
      </c>
      <c r="E803" t="s">
        <v>237</v>
      </c>
      <c r="G803" s="1"/>
      <c r="H803" s="1"/>
      <c r="K803">
        <v>0</v>
      </c>
      <c r="AB803" t="s">
        <v>22</v>
      </c>
      <c r="AC803" t="s">
        <v>32</v>
      </c>
      <c r="AD803" t="s">
        <v>33</v>
      </c>
      <c r="AE803" t="s">
        <v>33</v>
      </c>
      <c r="AF803" t="s">
        <v>48</v>
      </c>
      <c r="AH803" t="s">
        <v>3742</v>
      </c>
      <c r="AI803" t="s">
        <v>145</v>
      </c>
      <c r="AJ803" t="s">
        <v>3743</v>
      </c>
      <c r="AK803" t="s">
        <v>4</v>
      </c>
      <c r="AO803" t="s">
        <v>26</v>
      </c>
      <c r="AP803" t="s">
        <v>43</v>
      </c>
      <c r="AS803" t="s">
        <v>43</v>
      </c>
      <c r="AT803" t="s">
        <v>3061</v>
      </c>
      <c r="BO803" t="s">
        <v>43</v>
      </c>
      <c r="BP803">
        <v>0</v>
      </c>
      <c r="BQ803">
        <v>0</v>
      </c>
      <c r="BR803">
        <v>0</v>
      </c>
      <c r="BS803">
        <v>0</v>
      </c>
      <c r="BT803" s="1"/>
      <c r="BV803" t="s">
        <v>102</v>
      </c>
      <c r="BW803" t="s">
        <v>102</v>
      </c>
    </row>
    <row r="804" spans="1:75">
      <c r="A804" t="s">
        <v>3744</v>
      </c>
      <c r="B804" t="s">
        <v>1577</v>
      </c>
      <c r="C804" t="s">
        <v>123</v>
      </c>
      <c r="D804" s="1"/>
      <c r="G804" s="1"/>
      <c r="H804" s="1"/>
      <c r="K804">
        <v>0</v>
      </c>
      <c r="AB804" t="s">
        <v>22</v>
      </c>
      <c r="AC804" t="s">
        <v>32</v>
      </c>
      <c r="AD804" t="s">
        <v>33</v>
      </c>
      <c r="AE804" t="s">
        <v>33</v>
      </c>
      <c r="AF804" t="s">
        <v>48</v>
      </c>
      <c r="AH804" t="s">
        <v>123</v>
      </c>
      <c r="AI804" t="s">
        <v>123</v>
      </c>
      <c r="AJ804" t="s">
        <v>123</v>
      </c>
      <c r="AK804" t="s">
        <v>123</v>
      </c>
      <c r="AO804" t="s">
        <v>26</v>
      </c>
      <c r="AP804" t="s">
        <v>43</v>
      </c>
      <c r="AS804" t="s">
        <v>28</v>
      </c>
      <c r="AT804" t="s">
        <v>123</v>
      </c>
      <c r="AU804">
        <v>3</v>
      </c>
      <c r="AV804">
        <v>3.11</v>
      </c>
      <c r="AW804">
        <v>3.42</v>
      </c>
      <c r="AX804">
        <v>3.37</v>
      </c>
      <c r="BB804">
        <v>3.33</v>
      </c>
      <c r="BO804" t="s">
        <v>43</v>
      </c>
      <c r="BP804">
        <v>0</v>
      </c>
      <c r="BQ804">
        <v>0</v>
      </c>
      <c r="BR804">
        <v>0</v>
      </c>
      <c r="BS804">
        <v>0</v>
      </c>
      <c r="BT804" s="1"/>
      <c r="BV804" t="s">
        <v>123</v>
      </c>
      <c r="BW804" t="s">
        <v>123</v>
      </c>
    </row>
    <row r="805" spans="1:75">
      <c r="A805" t="s">
        <v>3745</v>
      </c>
      <c r="B805" t="s">
        <v>3746</v>
      </c>
      <c r="C805" t="s">
        <v>1099</v>
      </c>
      <c r="D805" s="1"/>
      <c r="E805" t="s">
        <v>237</v>
      </c>
      <c r="G805" s="1"/>
      <c r="H805" s="1"/>
      <c r="K805">
        <v>0</v>
      </c>
      <c r="AB805" t="s">
        <v>22</v>
      </c>
      <c r="AC805" t="s">
        <v>32</v>
      </c>
      <c r="AD805" t="s">
        <v>33</v>
      </c>
      <c r="AE805" t="s">
        <v>33</v>
      </c>
      <c r="AF805" t="s">
        <v>25</v>
      </c>
      <c r="AH805" t="s">
        <v>3747</v>
      </c>
      <c r="AI805" t="s">
        <v>423</v>
      </c>
      <c r="AJ805" t="s">
        <v>3748</v>
      </c>
      <c r="AK805" t="s">
        <v>4</v>
      </c>
      <c r="AO805" t="s">
        <v>26</v>
      </c>
      <c r="AP805" t="s">
        <v>43</v>
      </c>
      <c r="AS805" t="s">
        <v>28</v>
      </c>
      <c r="AT805" t="s">
        <v>3061</v>
      </c>
      <c r="AU805">
        <v>3.21</v>
      </c>
      <c r="AV805">
        <v>3.26</v>
      </c>
      <c r="AW805">
        <v>3.26</v>
      </c>
      <c r="AX805">
        <v>0.32</v>
      </c>
      <c r="BA805">
        <v>3.08</v>
      </c>
      <c r="BB805">
        <v>3.83</v>
      </c>
      <c r="BO805" t="s">
        <v>43</v>
      </c>
      <c r="BP805">
        <v>0</v>
      </c>
      <c r="BQ805">
        <v>0</v>
      </c>
      <c r="BR805">
        <v>0</v>
      </c>
      <c r="BS805">
        <v>0</v>
      </c>
      <c r="BT805" s="1"/>
      <c r="BV805" t="s">
        <v>148</v>
      </c>
      <c r="BW805" t="s">
        <v>148</v>
      </c>
    </row>
    <row r="806" spans="1:75">
      <c r="A806" t="s">
        <v>3749</v>
      </c>
      <c r="B806" t="s">
        <v>3750</v>
      </c>
      <c r="C806" t="s">
        <v>3751</v>
      </c>
      <c r="D806" s="1">
        <v>31644</v>
      </c>
      <c r="E806" t="s">
        <v>237</v>
      </c>
      <c r="G806" s="1"/>
      <c r="H806" s="1"/>
      <c r="K806">
        <v>0</v>
      </c>
      <c r="AB806" t="s">
        <v>22</v>
      </c>
      <c r="AC806" t="s">
        <v>32</v>
      </c>
      <c r="AD806" t="s">
        <v>33</v>
      </c>
      <c r="AE806" t="s">
        <v>33</v>
      </c>
      <c r="AF806" t="s">
        <v>25</v>
      </c>
      <c r="AH806" t="s">
        <v>3752</v>
      </c>
      <c r="AI806" t="s">
        <v>123</v>
      </c>
      <c r="AJ806" t="s">
        <v>3753</v>
      </c>
      <c r="AK806" t="s">
        <v>123</v>
      </c>
      <c r="AO806" t="s">
        <v>26</v>
      </c>
      <c r="AP806" t="s">
        <v>43</v>
      </c>
      <c r="AS806" t="s">
        <v>28</v>
      </c>
      <c r="AT806" t="s">
        <v>3061</v>
      </c>
      <c r="AU806">
        <v>3.33</v>
      </c>
      <c r="AW806">
        <v>3.57</v>
      </c>
      <c r="AX806">
        <v>3.32</v>
      </c>
      <c r="AY806">
        <v>2.4700000000000002</v>
      </c>
      <c r="AZ806">
        <v>3.3</v>
      </c>
      <c r="BA806">
        <v>3</v>
      </c>
      <c r="BB806">
        <v>3.5</v>
      </c>
      <c r="BO806" t="s">
        <v>43</v>
      </c>
      <c r="BP806">
        <v>0</v>
      </c>
      <c r="BQ806">
        <v>0</v>
      </c>
      <c r="BR806">
        <v>0</v>
      </c>
      <c r="BS806">
        <v>1</v>
      </c>
      <c r="BT806" s="1">
        <v>40190</v>
      </c>
      <c r="BV806" t="s">
        <v>157</v>
      </c>
      <c r="BW806" t="s">
        <v>157</v>
      </c>
    </row>
    <row r="807" spans="1:75">
      <c r="A807" t="s">
        <v>3754</v>
      </c>
      <c r="B807" t="s">
        <v>351</v>
      </c>
      <c r="C807" t="s">
        <v>123</v>
      </c>
      <c r="D807" s="1"/>
      <c r="E807" t="s">
        <v>876</v>
      </c>
      <c r="G807" s="1"/>
      <c r="H807" s="1"/>
      <c r="K807">
        <v>0</v>
      </c>
      <c r="AB807" t="s">
        <v>22</v>
      </c>
      <c r="AC807" t="s">
        <v>32</v>
      </c>
      <c r="AD807" t="s">
        <v>33</v>
      </c>
      <c r="AE807" t="s">
        <v>33</v>
      </c>
      <c r="AF807" t="s">
        <v>25</v>
      </c>
      <c r="AH807" t="s">
        <v>123</v>
      </c>
      <c r="AI807" t="s">
        <v>99</v>
      </c>
      <c r="AJ807" t="s">
        <v>123</v>
      </c>
      <c r="AK807" t="s">
        <v>4</v>
      </c>
      <c r="AO807" t="s">
        <v>26</v>
      </c>
      <c r="AP807" t="s">
        <v>43</v>
      </c>
      <c r="AS807" t="s">
        <v>28</v>
      </c>
      <c r="AT807" t="s">
        <v>3061</v>
      </c>
      <c r="AU807">
        <v>2.92</v>
      </c>
      <c r="AV807">
        <v>2.89</v>
      </c>
      <c r="AW807">
        <v>3.26</v>
      </c>
      <c r="AX807">
        <v>3.42</v>
      </c>
      <c r="AY807">
        <v>2.86</v>
      </c>
      <c r="AZ807">
        <v>3.44</v>
      </c>
      <c r="BO807" t="s">
        <v>43</v>
      </c>
      <c r="BP807">
        <v>0</v>
      </c>
      <c r="BQ807">
        <v>0</v>
      </c>
      <c r="BR807">
        <v>0</v>
      </c>
      <c r="BS807">
        <v>0</v>
      </c>
      <c r="BT807" s="1"/>
      <c r="BV807" t="s">
        <v>123</v>
      </c>
      <c r="BW807" t="s">
        <v>123</v>
      </c>
    </row>
    <row r="808" spans="1:75">
      <c r="A808" t="s">
        <v>3755</v>
      </c>
      <c r="B808" t="s">
        <v>3756</v>
      </c>
      <c r="C808" t="s">
        <v>3757</v>
      </c>
      <c r="D808" s="1">
        <v>31777</v>
      </c>
      <c r="E808" t="s">
        <v>409</v>
      </c>
      <c r="G808" s="1"/>
      <c r="H808" s="1"/>
      <c r="K808">
        <v>0</v>
      </c>
      <c r="AB808" t="s">
        <v>22</v>
      </c>
      <c r="AC808" t="s">
        <v>32</v>
      </c>
      <c r="AD808" t="s">
        <v>33</v>
      </c>
      <c r="AE808" t="s">
        <v>33</v>
      </c>
      <c r="AF808" t="s">
        <v>25</v>
      </c>
      <c r="AH808" t="s">
        <v>329</v>
      </c>
      <c r="AI808" t="s">
        <v>99</v>
      </c>
      <c r="AJ808" t="s">
        <v>3758</v>
      </c>
      <c r="AK808" t="s">
        <v>4</v>
      </c>
      <c r="AO808" t="s">
        <v>26</v>
      </c>
      <c r="AP808" t="s">
        <v>43</v>
      </c>
      <c r="AS808" t="s">
        <v>28</v>
      </c>
      <c r="AT808" t="s">
        <v>3061</v>
      </c>
      <c r="AU808">
        <v>2.84</v>
      </c>
      <c r="AV808">
        <v>3.16</v>
      </c>
      <c r="AW808">
        <v>3.35</v>
      </c>
      <c r="AX808">
        <v>3.47</v>
      </c>
      <c r="AZ808">
        <v>3.52</v>
      </c>
      <c r="BA808">
        <v>3.09</v>
      </c>
      <c r="BB808">
        <v>3.5</v>
      </c>
      <c r="BO808" t="s">
        <v>43</v>
      </c>
      <c r="BP808">
        <v>0</v>
      </c>
      <c r="BQ808">
        <v>0</v>
      </c>
      <c r="BR808">
        <v>0</v>
      </c>
      <c r="BS808">
        <v>0</v>
      </c>
      <c r="BT808" s="1"/>
      <c r="BV808" t="s">
        <v>102</v>
      </c>
      <c r="BW808" t="s">
        <v>102</v>
      </c>
    </row>
    <row r="809" spans="1:75">
      <c r="A809" t="s">
        <v>3759</v>
      </c>
      <c r="B809" t="s">
        <v>3760</v>
      </c>
      <c r="C809" t="s">
        <v>3761</v>
      </c>
      <c r="D809" s="1">
        <v>31412</v>
      </c>
      <c r="E809" t="s">
        <v>237</v>
      </c>
      <c r="G809" s="1"/>
      <c r="H809" s="1"/>
      <c r="K809">
        <v>0</v>
      </c>
      <c r="AB809" t="s">
        <v>22</v>
      </c>
      <c r="AC809" t="s">
        <v>32</v>
      </c>
      <c r="AD809" t="s">
        <v>33</v>
      </c>
      <c r="AE809" t="s">
        <v>33</v>
      </c>
      <c r="AF809" t="s">
        <v>48</v>
      </c>
      <c r="AH809" t="s">
        <v>552</v>
      </c>
      <c r="AI809" t="s">
        <v>99</v>
      </c>
      <c r="AJ809" t="s">
        <v>3762</v>
      </c>
      <c r="AK809" t="s">
        <v>4</v>
      </c>
      <c r="AO809" t="s">
        <v>26</v>
      </c>
      <c r="AP809" t="s">
        <v>43</v>
      </c>
      <c r="AS809" t="s">
        <v>28</v>
      </c>
      <c r="AT809" t="s">
        <v>3061</v>
      </c>
      <c r="AU809">
        <v>3</v>
      </c>
      <c r="AV809">
        <v>3</v>
      </c>
      <c r="AW809">
        <v>2.63</v>
      </c>
      <c r="AX809">
        <v>3</v>
      </c>
      <c r="AY809">
        <v>2.68</v>
      </c>
      <c r="AZ809">
        <v>3.33</v>
      </c>
      <c r="BA809">
        <v>2.91</v>
      </c>
      <c r="BB809">
        <v>3.33</v>
      </c>
      <c r="BO809" t="s">
        <v>43</v>
      </c>
      <c r="BP809">
        <v>0</v>
      </c>
      <c r="BQ809">
        <v>0</v>
      </c>
      <c r="BR809">
        <v>0</v>
      </c>
      <c r="BS809">
        <v>0</v>
      </c>
      <c r="BT809" s="1"/>
      <c r="BV809" t="s">
        <v>102</v>
      </c>
      <c r="BW809" t="s">
        <v>102</v>
      </c>
    </row>
    <row r="810" spans="1:75">
      <c r="A810" t="s">
        <v>3763</v>
      </c>
      <c r="B810" t="s">
        <v>3764</v>
      </c>
      <c r="C810" t="s">
        <v>3765</v>
      </c>
      <c r="D810" s="1">
        <v>30326</v>
      </c>
      <c r="E810" t="s">
        <v>237</v>
      </c>
      <c r="G810" s="1"/>
      <c r="H810" s="1"/>
      <c r="K810">
        <v>0</v>
      </c>
      <c r="AB810" t="s">
        <v>22</v>
      </c>
      <c r="AC810" t="s">
        <v>32</v>
      </c>
      <c r="AD810" t="s">
        <v>33</v>
      </c>
      <c r="AE810" t="s">
        <v>33</v>
      </c>
      <c r="AF810" t="s">
        <v>25</v>
      </c>
      <c r="AH810" t="s">
        <v>192</v>
      </c>
      <c r="AI810" t="s">
        <v>99</v>
      </c>
      <c r="AJ810" t="s">
        <v>3766</v>
      </c>
      <c r="AK810" t="s">
        <v>4</v>
      </c>
      <c r="AO810" t="s">
        <v>26</v>
      </c>
      <c r="AP810" t="s">
        <v>43</v>
      </c>
      <c r="AS810" t="s">
        <v>28</v>
      </c>
      <c r="AT810" t="s">
        <v>3061</v>
      </c>
      <c r="AU810">
        <v>3.4</v>
      </c>
      <c r="AV810">
        <v>3.37</v>
      </c>
      <c r="AW810">
        <v>3.79</v>
      </c>
      <c r="AX810">
        <v>3.79</v>
      </c>
      <c r="AY810">
        <v>3.33</v>
      </c>
      <c r="AZ810">
        <v>3.19</v>
      </c>
      <c r="BA810">
        <v>3.42</v>
      </c>
      <c r="BB810">
        <v>3.83</v>
      </c>
      <c r="BO810" t="s">
        <v>43</v>
      </c>
      <c r="BP810">
        <v>0</v>
      </c>
      <c r="BQ810">
        <v>0</v>
      </c>
      <c r="BR810">
        <v>0</v>
      </c>
      <c r="BS810">
        <v>0</v>
      </c>
      <c r="BT810" s="1"/>
      <c r="BV810" t="s">
        <v>102</v>
      </c>
      <c r="BW810" t="s">
        <v>102</v>
      </c>
    </row>
    <row r="811" spans="1:75">
      <c r="A811" t="s">
        <v>3767</v>
      </c>
      <c r="B811" t="s">
        <v>834</v>
      </c>
      <c r="C811" t="s">
        <v>123</v>
      </c>
      <c r="D811" s="1"/>
      <c r="G811" s="1"/>
      <c r="H811" s="1"/>
      <c r="K811">
        <v>0</v>
      </c>
      <c r="AB811" t="s">
        <v>22</v>
      </c>
      <c r="AC811" t="s">
        <v>32</v>
      </c>
      <c r="AD811" t="s">
        <v>33</v>
      </c>
      <c r="AE811" t="s">
        <v>33</v>
      </c>
      <c r="AF811" t="s">
        <v>48</v>
      </c>
      <c r="AH811" t="s">
        <v>123</v>
      </c>
      <c r="AI811" t="s">
        <v>123</v>
      </c>
      <c r="AJ811" t="s">
        <v>123</v>
      </c>
      <c r="AK811" t="s">
        <v>123</v>
      </c>
      <c r="AO811" t="s">
        <v>26</v>
      </c>
      <c r="AP811" t="s">
        <v>43</v>
      </c>
      <c r="AS811" t="s">
        <v>28</v>
      </c>
      <c r="AT811" t="s">
        <v>3061</v>
      </c>
      <c r="AU811">
        <v>3.26</v>
      </c>
      <c r="AV811">
        <v>3.63</v>
      </c>
      <c r="AW811">
        <v>3.65</v>
      </c>
      <c r="AX811">
        <v>3.53</v>
      </c>
      <c r="AY811">
        <v>3.26</v>
      </c>
      <c r="AZ811">
        <v>3.67</v>
      </c>
      <c r="BA811">
        <v>2.92</v>
      </c>
      <c r="BB811">
        <v>3.83</v>
      </c>
      <c r="BO811" t="s">
        <v>43</v>
      </c>
      <c r="BP811">
        <v>0</v>
      </c>
      <c r="BQ811">
        <v>0</v>
      </c>
      <c r="BR811">
        <v>0</v>
      </c>
      <c r="BS811">
        <v>0</v>
      </c>
      <c r="BT811" s="1"/>
      <c r="BV811" t="s">
        <v>123</v>
      </c>
      <c r="BW811" t="s">
        <v>123</v>
      </c>
    </row>
    <row r="812" spans="1:75">
      <c r="A812" t="s">
        <v>3768</v>
      </c>
      <c r="B812" t="s">
        <v>3769</v>
      </c>
      <c r="C812" t="s">
        <v>123</v>
      </c>
      <c r="D812" s="1"/>
      <c r="E812" t="s">
        <v>3770</v>
      </c>
      <c r="G812" s="1"/>
      <c r="H812" s="1"/>
      <c r="K812">
        <v>0</v>
      </c>
      <c r="AB812" t="s">
        <v>22</v>
      </c>
      <c r="AC812" t="s">
        <v>32</v>
      </c>
      <c r="AD812" t="s">
        <v>33</v>
      </c>
      <c r="AE812" t="s">
        <v>33</v>
      </c>
      <c r="AF812" t="s">
        <v>48</v>
      </c>
      <c r="AH812" t="s">
        <v>123</v>
      </c>
      <c r="AI812" t="s">
        <v>99</v>
      </c>
      <c r="AJ812" t="s">
        <v>123</v>
      </c>
      <c r="AK812" t="s">
        <v>4</v>
      </c>
      <c r="AO812" t="s">
        <v>26</v>
      </c>
      <c r="AP812" t="s">
        <v>43</v>
      </c>
      <c r="AS812" t="s">
        <v>28</v>
      </c>
      <c r="AT812" t="s">
        <v>3061</v>
      </c>
      <c r="AU812">
        <v>3.5</v>
      </c>
      <c r="AV812">
        <v>2.68</v>
      </c>
      <c r="AX812">
        <v>3.68</v>
      </c>
      <c r="AZ812">
        <v>3.44</v>
      </c>
      <c r="BA812">
        <v>3.39</v>
      </c>
      <c r="BB812">
        <v>4</v>
      </c>
      <c r="BO812" t="s">
        <v>43</v>
      </c>
      <c r="BP812">
        <v>0</v>
      </c>
      <c r="BQ812">
        <v>0</v>
      </c>
      <c r="BR812">
        <v>0</v>
      </c>
      <c r="BS812">
        <v>0</v>
      </c>
      <c r="BT812" s="1"/>
      <c r="BV812" t="s">
        <v>102</v>
      </c>
      <c r="BW812" t="s">
        <v>148</v>
      </c>
    </row>
    <row r="813" spans="1:75">
      <c r="A813" t="s">
        <v>3771</v>
      </c>
      <c r="B813" t="s">
        <v>3772</v>
      </c>
      <c r="C813" t="s">
        <v>885</v>
      </c>
      <c r="D813" s="1">
        <v>27729</v>
      </c>
      <c r="E813" t="s">
        <v>409</v>
      </c>
      <c r="G813" s="1"/>
      <c r="H813" s="1"/>
      <c r="K813">
        <v>0</v>
      </c>
      <c r="AB813" t="s">
        <v>22</v>
      </c>
      <c r="AC813" t="s">
        <v>32</v>
      </c>
      <c r="AD813" t="s">
        <v>33</v>
      </c>
      <c r="AE813" t="s">
        <v>33</v>
      </c>
      <c r="AF813" t="s">
        <v>48</v>
      </c>
      <c r="AH813" t="s">
        <v>515</v>
      </c>
      <c r="AI813" t="s">
        <v>99</v>
      </c>
      <c r="AJ813" t="s">
        <v>3773</v>
      </c>
      <c r="AK813" t="s">
        <v>4</v>
      </c>
      <c r="AO813" t="s">
        <v>26</v>
      </c>
      <c r="AP813" t="s">
        <v>43</v>
      </c>
      <c r="AS813" t="s">
        <v>43</v>
      </c>
      <c r="AT813" t="s">
        <v>3774</v>
      </c>
      <c r="AU813">
        <v>3.32</v>
      </c>
      <c r="AZ813">
        <v>3</v>
      </c>
      <c r="BA813">
        <v>3.11</v>
      </c>
      <c r="BB813">
        <v>3.33</v>
      </c>
      <c r="BO813" t="s">
        <v>43</v>
      </c>
      <c r="BP813">
        <v>0</v>
      </c>
      <c r="BQ813">
        <v>0</v>
      </c>
      <c r="BR813">
        <v>0</v>
      </c>
      <c r="BS813">
        <v>0</v>
      </c>
      <c r="BT813" s="1"/>
      <c r="BV813" t="s">
        <v>102</v>
      </c>
      <c r="BW813" t="s">
        <v>102</v>
      </c>
    </row>
    <row r="814" spans="1:75">
      <c r="A814" t="s">
        <v>3775</v>
      </c>
      <c r="B814" t="s">
        <v>3776</v>
      </c>
      <c r="C814" t="s">
        <v>685</v>
      </c>
      <c r="D814" s="1">
        <v>31289</v>
      </c>
      <c r="E814" t="s">
        <v>398</v>
      </c>
      <c r="G814" s="1"/>
      <c r="H814" s="1"/>
      <c r="K814">
        <v>0</v>
      </c>
      <c r="AB814" t="s">
        <v>22</v>
      </c>
      <c r="AC814" t="s">
        <v>32</v>
      </c>
      <c r="AD814" t="s">
        <v>33</v>
      </c>
      <c r="AE814" t="s">
        <v>33</v>
      </c>
      <c r="AF814" t="s">
        <v>48</v>
      </c>
      <c r="AH814" t="s">
        <v>3777</v>
      </c>
      <c r="AI814" t="s">
        <v>654</v>
      </c>
      <c r="AJ814" t="s">
        <v>123</v>
      </c>
      <c r="AK814" t="s">
        <v>3778</v>
      </c>
      <c r="AO814" t="s">
        <v>26</v>
      </c>
      <c r="AP814" t="s">
        <v>43</v>
      </c>
      <c r="AS814" t="s">
        <v>43</v>
      </c>
      <c r="AT814" t="s">
        <v>3774</v>
      </c>
      <c r="AU814">
        <v>3.32</v>
      </c>
      <c r="AW814">
        <v>3.47</v>
      </c>
      <c r="BB814">
        <v>3.33</v>
      </c>
      <c r="BO814" t="s">
        <v>43</v>
      </c>
      <c r="BP814">
        <v>0</v>
      </c>
      <c r="BQ814">
        <v>0</v>
      </c>
      <c r="BR814">
        <v>0</v>
      </c>
      <c r="BS814">
        <v>0</v>
      </c>
      <c r="BT814" s="1"/>
      <c r="BV814" t="s">
        <v>3159</v>
      </c>
      <c r="BW814" t="s">
        <v>3779</v>
      </c>
    </row>
    <row r="815" spans="1:75">
      <c r="A815" t="s">
        <v>3780</v>
      </c>
      <c r="B815" t="s">
        <v>3781</v>
      </c>
      <c r="C815" t="s">
        <v>3246</v>
      </c>
      <c r="D815" s="1">
        <v>27274</v>
      </c>
      <c r="E815" t="s">
        <v>3246</v>
      </c>
      <c r="G815" s="1"/>
      <c r="H815" s="1"/>
      <c r="K815">
        <v>0</v>
      </c>
      <c r="AB815" t="s">
        <v>22</v>
      </c>
      <c r="AC815" t="s">
        <v>32</v>
      </c>
      <c r="AD815" t="s">
        <v>33</v>
      </c>
      <c r="AE815" t="s">
        <v>33</v>
      </c>
      <c r="AF815" t="s">
        <v>25</v>
      </c>
      <c r="AH815" t="s">
        <v>123</v>
      </c>
      <c r="AI815" t="s">
        <v>423</v>
      </c>
      <c r="AJ815" t="s">
        <v>123</v>
      </c>
      <c r="AK815" t="s">
        <v>4</v>
      </c>
      <c r="AO815" t="s">
        <v>26</v>
      </c>
      <c r="AP815" t="s">
        <v>43</v>
      </c>
      <c r="AS815" t="s">
        <v>43</v>
      </c>
      <c r="AT815" t="s">
        <v>123</v>
      </c>
      <c r="BA815">
        <v>3.5</v>
      </c>
      <c r="BB815">
        <v>3.83</v>
      </c>
      <c r="BO815" t="s">
        <v>43</v>
      </c>
      <c r="BP815">
        <v>0</v>
      </c>
      <c r="BQ815">
        <v>0</v>
      </c>
      <c r="BR815">
        <v>0</v>
      </c>
      <c r="BS815">
        <v>0</v>
      </c>
      <c r="BT815" s="1"/>
      <c r="BV815" t="s">
        <v>102</v>
      </c>
      <c r="BW815" t="s">
        <v>102</v>
      </c>
    </row>
    <row r="816" spans="1:75">
      <c r="A816" t="s">
        <v>3782</v>
      </c>
      <c r="B816" t="s">
        <v>3783</v>
      </c>
      <c r="C816" t="s">
        <v>630</v>
      </c>
      <c r="D816" s="1">
        <v>28321</v>
      </c>
      <c r="E816" t="s">
        <v>3784</v>
      </c>
      <c r="G816" s="1"/>
      <c r="H816" s="1"/>
      <c r="K816">
        <v>0</v>
      </c>
      <c r="AB816" t="s">
        <v>22</v>
      </c>
      <c r="AC816" t="s">
        <v>32</v>
      </c>
      <c r="AD816" t="s">
        <v>33</v>
      </c>
      <c r="AE816" t="s">
        <v>33</v>
      </c>
      <c r="AF816" t="s">
        <v>48</v>
      </c>
      <c r="AH816" t="s">
        <v>3785</v>
      </c>
      <c r="AI816" t="s">
        <v>3614</v>
      </c>
      <c r="AJ816" t="s">
        <v>3786</v>
      </c>
      <c r="AK816" t="s">
        <v>4</v>
      </c>
      <c r="AO816" t="s">
        <v>26</v>
      </c>
      <c r="AP816" t="s">
        <v>43</v>
      </c>
      <c r="AS816" t="s">
        <v>28</v>
      </c>
      <c r="AT816" t="s">
        <v>3787</v>
      </c>
      <c r="BB816">
        <v>3.17</v>
      </c>
      <c r="BO816" t="s">
        <v>43</v>
      </c>
      <c r="BP816">
        <v>0</v>
      </c>
      <c r="BQ816">
        <v>0</v>
      </c>
      <c r="BR816">
        <v>0</v>
      </c>
      <c r="BS816">
        <v>0</v>
      </c>
      <c r="BT816" s="1"/>
      <c r="BV816" t="s">
        <v>148</v>
      </c>
      <c r="BW816" t="s">
        <v>148</v>
      </c>
    </row>
    <row r="817" spans="1:75">
      <c r="A817" t="s">
        <v>3788</v>
      </c>
      <c r="B817" t="s">
        <v>3789</v>
      </c>
      <c r="C817" t="s">
        <v>3426</v>
      </c>
      <c r="D817" s="1">
        <v>26938</v>
      </c>
      <c r="E817" t="s">
        <v>691</v>
      </c>
      <c r="G817" s="1"/>
      <c r="H817" s="1"/>
      <c r="K817">
        <v>0</v>
      </c>
      <c r="AB817" t="s">
        <v>22</v>
      </c>
      <c r="AC817" t="s">
        <v>32</v>
      </c>
      <c r="AD817" t="s">
        <v>33</v>
      </c>
      <c r="AE817" t="s">
        <v>33</v>
      </c>
      <c r="AF817" t="s">
        <v>48</v>
      </c>
      <c r="AH817" t="s">
        <v>123</v>
      </c>
      <c r="AI817" t="s">
        <v>145</v>
      </c>
      <c r="AJ817" t="s">
        <v>123</v>
      </c>
      <c r="AK817" t="s">
        <v>4</v>
      </c>
      <c r="AO817" t="s">
        <v>26</v>
      </c>
      <c r="AP817" t="s">
        <v>43</v>
      </c>
      <c r="AS817" t="s">
        <v>43</v>
      </c>
      <c r="AT817" t="s">
        <v>123</v>
      </c>
      <c r="BB817">
        <v>3.5</v>
      </c>
      <c r="BO817" t="s">
        <v>43</v>
      </c>
      <c r="BP817">
        <v>0</v>
      </c>
      <c r="BQ817">
        <v>0</v>
      </c>
      <c r="BR817">
        <v>0</v>
      </c>
      <c r="BS817">
        <v>0</v>
      </c>
      <c r="BT817" s="1"/>
      <c r="BV817" t="s">
        <v>102</v>
      </c>
      <c r="BW817" t="s">
        <v>102</v>
      </c>
    </row>
    <row r="818" spans="1:75">
      <c r="A818" t="s">
        <v>3790</v>
      </c>
      <c r="B818" t="s">
        <v>3791</v>
      </c>
      <c r="C818" t="s">
        <v>636</v>
      </c>
      <c r="D818" s="1">
        <v>28919</v>
      </c>
      <c r="E818" t="s">
        <v>3252</v>
      </c>
      <c r="G818" s="1"/>
      <c r="H818" s="1"/>
      <c r="K818">
        <v>0</v>
      </c>
      <c r="AB818" t="s">
        <v>22</v>
      </c>
      <c r="AC818" t="s">
        <v>32</v>
      </c>
      <c r="AD818" t="s">
        <v>33</v>
      </c>
      <c r="AE818" t="s">
        <v>33</v>
      </c>
      <c r="AF818" t="s">
        <v>25</v>
      </c>
      <c r="AH818" t="s">
        <v>123</v>
      </c>
      <c r="AI818" t="s">
        <v>123</v>
      </c>
      <c r="AJ818" t="s">
        <v>123</v>
      </c>
      <c r="AK818" t="s">
        <v>123</v>
      </c>
      <c r="AO818" t="s">
        <v>26</v>
      </c>
      <c r="AP818" t="s">
        <v>43</v>
      </c>
      <c r="AS818" t="s">
        <v>43</v>
      </c>
      <c r="AT818" t="s">
        <v>3792</v>
      </c>
      <c r="BO818" t="s">
        <v>43</v>
      </c>
      <c r="BP818">
        <v>0</v>
      </c>
      <c r="BQ818">
        <v>0</v>
      </c>
      <c r="BR818">
        <v>0</v>
      </c>
      <c r="BS818">
        <v>0</v>
      </c>
      <c r="BT818" s="1"/>
      <c r="BV818" t="s">
        <v>123</v>
      </c>
      <c r="BW818" t="s">
        <v>123</v>
      </c>
    </row>
    <row r="819" spans="1:75">
      <c r="A819" t="s">
        <v>3793</v>
      </c>
      <c r="B819" t="s">
        <v>3794</v>
      </c>
      <c r="C819" t="s">
        <v>467</v>
      </c>
      <c r="D819" s="1">
        <v>30651</v>
      </c>
      <c r="E819" t="s">
        <v>467</v>
      </c>
      <c r="G819" s="1"/>
      <c r="H819" s="1"/>
      <c r="K819">
        <v>0</v>
      </c>
      <c r="AB819" t="s">
        <v>22</v>
      </c>
      <c r="AC819" t="s">
        <v>32</v>
      </c>
      <c r="AD819" t="s">
        <v>33</v>
      </c>
      <c r="AE819" t="s">
        <v>33</v>
      </c>
      <c r="AF819" t="s">
        <v>25</v>
      </c>
      <c r="AH819" t="s">
        <v>446</v>
      </c>
      <c r="AI819" t="s">
        <v>123</v>
      </c>
      <c r="AJ819" t="s">
        <v>497</v>
      </c>
      <c r="AK819" t="s">
        <v>123</v>
      </c>
      <c r="AO819" t="s">
        <v>26</v>
      </c>
      <c r="AP819" t="s">
        <v>43</v>
      </c>
      <c r="AS819" t="s">
        <v>28</v>
      </c>
      <c r="AT819" t="s">
        <v>3667</v>
      </c>
      <c r="BA819">
        <v>3.5</v>
      </c>
      <c r="BB819">
        <v>3.33</v>
      </c>
      <c r="BO819" t="s">
        <v>43</v>
      </c>
      <c r="BP819">
        <v>0</v>
      </c>
      <c r="BQ819">
        <v>0</v>
      </c>
      <c r="BR819">
        <v>0</v>
      </c>
      <c r="BS819">
        <v>0</v>
      </c>
      <c r="BT819" s="1"/>
      <c r="BV819" t="s">
        <v>102</v>
      </c>
      <c r="BW819" t="s">
        <v>102</v>
      </c>
    </row>
    <row r="820" spans="1:75">
      <c r="A820" t="s">
        <v>3795</v>
      </c>
      <c r="B820" t="s">
        <v>3796</v>
      </c>
      <c r="C820" t="s">
        <v>636</v>
      </c>
      <c r="D820" s="1">
        <v>28278</v>
      </c>
      <c r="E820" t="s">
        <v>691</v>
      </c>
      <c r="G820" s="1"/>
      <c r="H820" s="1"/>
      <c r="K820">
        <v>0</v>
      </c>
      <c r="AB820" t="s">
        <v>22</v>
      </c>
      <c r="AC820" t="s">
        <v>32</v>
      </c>
      <c r="AD820" t="s">
        <v>33</v>
      </c>
      <c r="AE820" t="s">
        <v>33</v>
      </c>
      <c r="AF820" t="s">
        <v>25</v>
      </c>
      <c r="AH820" t="s">
        <v>1568</v>
      </c>
      <c r="AI820" t="s">
        <v>123</v>
      </c>
      <c r="AJ820" t="s">
        <v>3797</v>
      </c>
      <c r="AK820" t="s">
        <v>123</v>
      </c>
      <c r="AO820" t="s">
        <v>26</v>
      </c>
      <c r="AP820" t="s">
        <v>43</v>
      </c>
      <c r="AS820" t="s">
        <v>28</v>
      </c>
      <c r="AT820" t="s">
        <v>3681</v>
      </c>
      <c r="BB820">
        <v>3.5</v>
      </c>
      <c r="BO820" t="s">
        <v>43</v>
      </c>
      <c r="BP820">
        <v>0</v>
      </c>
      <c r="BQ820">
        <v>0</v>
      </c>
      <c r="BR820">
        <v>0</v>
      </c>
      <c r="BS820">
        <v>0</v>
      </c>
      <c r="BT820" s="1"/>
      <c r="BV820" t="s">
        <v>123</v>
      </c>
      <c r="BW820" t="s">
        <v>123</v>
      </c>
    </row>
    <row r="821" spans="1:75">
      <c r="A821" t="s">
        <v>3798</v>
      </c>
      <c r="B821" t="s">
        <v>3799</v>
      </c>
      <c r="C821" t="s">
        <v>642</v>
      </c>
      <c r="D821" s="1">
        <v>29895</v>
      </c>
      <c r="E821" t="s">
        <v>719</v>
      </c>
      <c r="G821" s="1"/>
      <c r="H821" s="1"/>
      <c r="K821">
        <v>0</v>
      </c>
      <c r="AB821" t="s">
        <v>22</v>
      </c>
      <c r="AC821" t="s">
        <v>32</v>
      </c>
      <c r="AD821" t="s">
        <v>33</v>
      </c>
      <c r="AE821" t="s">
        <v>33</v>
      </c>
      <c r="AF821" t="s">
        <v>48</v>
      </c>
      <c r="AH821" t="s">
        <v>3800</v>
      </c>
      <c r="AI821" t="s">
        <v>733</v>
      </c>
      <c r="AJ821" t="s">
        <v>3801</v>
      </c>
      <c r="AK821" t="s">
        <v>4</v>
      </c>
      <c r="AO821" t="s">
        <v>26</v>
      </c>
      <c r="AP821" t="s">
        <v>43</v>
      </c>
      <c r="AS821" t="s">
        <v>43</v>
      </c>
      <c r="AT821" t="s">
        <v>3792</v>
      </c>
      <c r="BO821" t="s">
        <v>43</v>
      </c>
      <c r="BP821">
        <v>0</v>
      </c>
      <c r="BQ821">
        <v>0</v>
      </c>
      <c r="BR821">
        <v>0</v>
      </c>
      <c r="BS821">
        <v>0</v>
      </c>
      <c r="BT821" s="1"/>
      <c r="BV821" t="s">
        <v>344</v>
      </c>
      <c r="BW821" t="s">
        <v>102</v>
      </c>
    </row>
    <row r="822" spans="1:75">
      <c r="A822" t="s">
        <v>3802</v>
      </c>
      <c r="B822" t="s">
        <v>2967</v>
      </c>
      <c r="C822" t="s">
        <v>642</v>
      </c>
      <c r="D822" s="1"/>
      <c r="E822" t="s">
        <v>3419</v>
      </c>
      <c r="G822" s="1"/>
      <c r="H822" s="1"/>
      <c r="K822">
        <v>0</v>
      </c>
      <c r="AB822" t="s">
        <v>22</v>
      </c>
      <c r="AC822" t="s">
        <v>32</v>
      </c>
      <c r="AD822" t="s">
        <v>33</v>
      </c>
      <c r="AE822" t="s">
        <v>33</v>
      </c>
      <c r="AF822" t="s">
        <v>25</v>
      </c>
      <c r="AH822" t="s">
        <v>3803</v>
      </c>
      <c r="AI822" t="s">
        <v>217</v>
      </c>
      <c r="AJ822" t="s">
        <v>3804</v>
      </c>
      <c r="AK822" t="s">
        <v>4</v>
      </c>
      <c r="AO822" t="s">
        <v>26</v>
      </c>
      <c r="AP822" t="s">
        <v>43</v>
      </c>
      <c r="AS822" t="s">
        <v>43</v>
      </c>
      <c r="AT822" t="s">
        <v>3805</v>
      </c>
      <c r="BO822" t="s">
        <v>43</v>
      </c>
      <c r="BP822">
        <v>0</v>
      </c>
      <c r="BQ822">
        <v>0</v>
      </c>
      <c r="BR822">
        <v>0</v>
      </c>
      <c r="BS822">
        <v>0</v>
      </c>
      <c r="BT822" s="1"/>
      <c r="BV822" t="s">
        <v>344</v>
      </c>
      <c r="BW822" t="s">
        <v>458</v>
      </c>
    </row>
    <row r="823" spans="1:75">
      <c r="A823" t="s">
        <v>3806</v>
      </c>
      <c r="B823" t="s">
        <v>3807</v>
      </c>
      <c r="C823" t="s">
        <v>2529</v>
      </c>
      <c r="D823" s="1">
        <v>29929</v>
      </c>
      <c r="G823" s="1"/>
      <c r="H823" s="1"/>
      <c r="K823">
        <v>0</v>
      </c>
      <c r="AB823" t="s">
        <v>22</v>
      </c>
      <c r="AC823" t="s">
        <v>32</v>
      </c>
      <c r="AD823" t="s">
        <v>33</v>
      </c>
      <c r="AE823" t="s">
        <v>33</v>
      </c>
      <c r="AF823" t="s">
        <v>48</v>
      </c>
      <c r="AH823" t="s">
        <v>123</v>
      </c>
      <c r="AI823" t="s">
        <v>123</v>
      </c>
      <c r="AJ823" t="s">
        <v>123</v>
      </c>
      <c r="AK823" t="s">
        <v>123</v>
      </c>
      <c r="AO823" t="s">
        <v>26</v>
      </c>
      <c r="AP823" t="s">
        <v>43</v>
      </c>
      <c r="AS823" t="s">
        <v>43</v>
      </c>
      <c r="AT823" t="s">
        <v>123</v>
      </c>
      <c r="AU823">
        <v>0</v>
      </c>
      <c r="BO823" t="s">
        <v>43</v>
      </c>
      <c r="BP823">
        <v>0</v>
      </c>
      <c r="BQ823">
        <v>0</v>
      </c>
      <c r="BR823">
        <v>0</v>
      </c>
      <c r="BS823">
        <v>0</v>
      </c>
      <c r="BT823" s="1"/>
      <c r="BV823" t="s">
        <v>123</v>
      </c>
      <c r="BW823" t="s">
        <v>123</v>
      </c>
    </row>
    <row r="824" spans="1:75">
      <c r="A824" t="s">
        <v>3808</v>
      </c>
      <c r="B824" t="s">
        <v>3809</v>
      </c>
      <c r="C824" t="s">
        <v>630</v>
      </c>
      <c r="D824" s="1">
        <v>26191</v>
      </c>
      <c r="E824" t="s">
        <v>630</v>
      </c>
      <c r="G824" s="1"/>
      <c r="H824" s="1"/>
      <c r="K824">
        <v>0</v>
      </c>
      <c r="AB824" t="s">
        <v>22</v>
      </c>
      <c r="AC824" t="s">
        <v>32</v>
      </c>
      <c r="AD824" t="s">
        <v>33</v>
      </c>
      <c r="AE824" t="s">
        <v>33</v>
      </c>
      <c r="AF824" t="s">
        <v>48</v>
      </c>
      <c r="AH824" t="s">
        <v>3810</v>
      </c>
      <c r="AI824" t="s">
        <v>99</v>
      </c>
      <c r="AJ824" t="s">
        <v>3811</v>
      </c>
      <c r="AK824" t="s">
        <v>4</v>
      </c>
      <c r="AO824" t="s">
        <v>26</v>
      </c>
      <c r="AP824" t="s">
        <v>43</v>
      </c>
      <c r="AS824" t="s">
        <v>28</v>
      </c>
      <c r="AT824" t="s">
        <v>3812</v>
      </c>
      <c r="AU824">
        <v>3.79</v>
      </c>
      <c r="AW824">
        <v>3.42</v>
      </c>
      <c r="BB824">
        <v>3.5</v>
      </c>
      <c r="BO824" t="s">
        <v>43</v>
      </c>
      <c r="BP824">
        <v>0</v>
      </c>
      <c r="BQ824">
        <v>0</v>
      </c>
      <c r="BR824">
        <v>0</v>
      </c>
      <c r="BS824">
        <v>0</v>
      </c>
      <c r="BT824" s="1"/>
      <c r="BV824" t="s">
        <v>102</v>
      </c>
      <c r="BW824" t="s">
        <v>102</v>
      </c>
    </row>
    <row r="825" spans="1:75">
      <c r="A825" t="s">
        <v>3813</v>
      </c>
      <c r="B825" t="s">
        <v>3814</v>
      </c>
      <c r="C825" t="s">
        <v>3426</v>
      </c>
      <c r="D825" s="1"/>
      <c r="G825" s="1"/>
      <c r="H825" s="1"/>
      <c r="K825">
        <v>0</v>
      </c>
      <c r="AB825" t="s">
        <v>22</v>
      </c>
      <c r="AC825" t="s">
        <v>32</v>
      </c>
      <c r="AD825" t="s">
        <v>33</v>
      </c>
      <c r="AE825" t="s">
        <v>33</v>
      </c>
      <c r="AF825" t="s">
        <v>48</v>
      </c>
      <c r="AH825" t="s">
        <v>123</v>
      </c>
      <c r="AI825" t="s">
        <v>123</v>
      </c>
      <c r="AJ825" t="s">
        <v>123</v>
      </c>
      <c r="AK825" t="s">
        <v>123</v>
      </c>
      <c r="AO825" t="s">
        <v>26</v>
      </c>
      <c r="AP825" t="s">
        <v>43</v>
      </c>
      <c r="AS825" t="s">
        <v>43</v>
      </c>
      <c r="AT825" t="s">
        <v>123</v>
      </c>
      <c r="AU825">
        <v>3.37</v>
      </c>
      <c r="AV825">
        <v>3.21</v>
      </c>
      <c r="AW825">
        <v>3.68</v>
      </c>
      <c r="AX825">
        <v>3.68</v>
      </c>
      <c r="AY825">
        <v>3.62</v>
      </c>
      <c r="AZ825">
        <v>3.6</v>
      </c>
      <c r="BB825">
        <v>3.67</v>
      </c>
      <c r="BO825" t="s">
        <v>43</v>
      </c>
      <c r="BP825">
        <v>0</v>
      </c>
      <c r="BQ825">
        <v>0</v>
      </c>
      <c r="BR825">
        <v>0</v>
      </c>
      <c r="BS825">
        <v>0</v>
      </c>
      <c r="BT825" s="1"/>
      <c r="BV825" t="s">
        <v>123</v>
      </c>
      <c r="BW825" t="s">
        <v>123</v>
      </c>
    </row>
    <row r="826" spans="1:75">
      <c r="A826" t="s">
        <v>3815</v>
      </c>
      <c r="B826" t="s">
        <v>961</v>
      </c>
      <c r="C826" t="s">
        <v>691</v>
      </c>
      <c r="D826" s="1">
        <v>25853</v>
      </c>
      <c r="E826" t="s">
        <v>691</v>
      </c>
      <c r="G826" s="1"/>
      <c r="H826" s="1"/>
      <c r="K826">
        <v>0</v>
      </c>
      <c r="AB826" t="s">
        <v>22</v>
      </c>
      <c r="AC826" t="s">
        <v>32</v>
      </c>
      <c r="AD826" t="s">
        <v>33</v>
      </c>
      <c r="AE826" t="s">
        <v>33</v>
      </c>
      <c r="AF826" t="s">
        <v>48</v>
      </c>
      <c r="AH826" t="s">
        <v>3816</v>
      </c>
      <c r="AI826" t="s">
        <v>99</v>
      </c>
      <c r="AJ826" t="s">
        <v>3817</v>
      </c>
      <c r="AK826" t="s">
        <v>4</v>
      </c>
      <c r="AO826" t="s">
        <v>26</v>
      </c>
      <c r="AP826" t="s">
        <v>43</v>
      </c>
      <c r="AS826" t="s">
        <v>43</v>
      </c>
      <c r="AT826" t="s">
        <v>3792</v>
      </c>
      <c r="BO826" t="s">
        <v>43</v>
      </c>
      <c r="BP826">
        <v>0</v>
      </c>
      <c r="BQ826">
        <v>0</v>
      </c>
      <c r="BR826">
        <v>0</v>
      </c>
      <c r="BS826">
        <v>0</v>
      </c>
      <c r="BT826" s="1"/>
      <c r="BV826" t="s">
        <v>102</v>
      </c>
      <c r="BW826" t="s">
        <v>102</v>
      </c>
    </row>
    <row r="827" spans="1:75">
      <c r="A827" t="s">
        <v>3818</v>
      </c>
      <c r="B827" t="s">
        <v>3819</v>
      </c>
      <c r="C827" t="s">
        <v>519</v>
      </c>
      <c r="D827" s="1">
        <v>27430</v>
      </c>
      <c r="E827" t="s">
        <v>636</v>
      </c>
      <c r="G827" s="1"/>
      <c r="H827" s="1"/>
      <c r="K827">
        <v>0</v>
      </c>
      <c r="AB827" t="s">
        <v>22</v>
      </c>
      <c r="AC827" t="s">
        <v>32</v>
      </c>
      <c r="AD827" t="s">
        <v>33</v>
      </c>
      <c r="AE827" t="s">
        <v>33</v>
      </c>
      <c r="AF827" t="s">
        <v>25</v>
      </c>
      <c r="AH827" t="s">
        <v>3820</v>
      </c>
      <c r="AI827" t="s">
        <v>145</v>
      </c>
      <c r="AJ827" t="s">
        <v>3821</v>
      </c>
      <c r="AK827" t="s">
        <v>4</v>
      </c>
      <c r="AO827" t="s">
        <v>26</v>
      </c>
      <c r="AP827" t="s">
        <v>43</v>
      </c>
      <c r="AS827" t="s">
        <v>28</v>
      </c>
      <c r="AT827" t="s">
        <v>3681</v>
      </c>
      <c r="BB827">
        <v>3.5</v>
      </c>
      <c r="BO827" t="s">
        <v>43</v>
      </c>
      <c r="BP827">
        <v>0</v>
      </c>
      <c r="BQ827">
        <v>0</v>
      </c>
      <c r="BR827">
        <v>0</v>
      </c>
      <c r="BS827">
        <v>0</v>
      </c>
      <c r="BT827" s="1"/>
      <c r="BV827" t="s">
        <v>123</v>
      </c>
      <c r="BW827" t="s">
        <v>123</v>
      </c>
    </row>
    <row r="828" spans="1:75">
      <c r="A828" t="s">
        <v>3822</v>
      </c>
      <c r="B828" t="s">
        <v>3823</v>
      </c>
      <c r="C828" t="s">
        <v>3824</v>
      </c>
      <c r="D828" s="1">
        <v>31323</v>
      </c>
      <c r="E828" t="s">
        <v>3824</v>
      </c>
      <c r="G828" s="1"/>
      <c r="H828" s="1"/>
      <c r="K828">
        <v>0</v>
      </c>
      <c r="AB828" t="s">
        <v>22</v>
      </c>
      <c r="AC828" t="s">
        <v>32</v>
      </c>
      <c r="AD828" t="s">
        <v>33</v>
      </c>
      <c r="AE828" t="s">
        <v>33</v>
      </c>
      <c r="AF828" t="s">
        <v>48</v>
      </c>
      <c r="AH828" t="s">
        <v>3525</v>
      </c>
      <c r="AI828" t="s">
        <v>99</v>
      </c>
      <c r="AJ828" t="s">
        <v>3825</v>
      </c>
      <c r="AK828" t="s">
        <v>4</v>
      </c>
      <c r="AO828" t="s">
        <v>26</v>
      </c>
      <c r="AP828" t="s">
        <v>43</v>
      </c>
      <c r="AS828" t="s">
        <v>43</v>
      </c>
      <c r="AT828" t="s">
        <v>3826</v>
      </c>
      <c r="AU828">
        <v>3.37</v>
      </c>
      <c r="AV828">
        <v>3</v>
      </c>
      <c r="AW828">
        <v>2.89</v>
      </c>
      <c r="AX828">
        <v>3.21</v>
      </c>
      <c r="AY828">
        <v>3.33</v>
      </c>
      <c r="AZ828">
        <v>3</v>
      </c>
      <c r="BA828">
        <v>2.78</v>
      </c>
      <c r="BB828">
        <v>3.17</v>
      </c>
      <c r="BO828" t="s">
        <v>43</v>
      </c>
      <c r="BP828">
        <v>0</v>
      </c>
      <c r="BQ828">
        <v>0</v>
      </c>
      <c r="BR828">
        <v>0</v>
      </c>
      <c r="BS828">
        <v>0</v>
      </c>
      <c r="BT828" s="1"/>
      <c r="BV828" t="s">
        <v>102</v>
      </c>
      <c r="BW828" t="s">
        <v>102</v>
      </c>
    </row>
    <row r="829" spans="1:75">
      <c r="A829" t="s">
        <v>3827</v>
      </c>
      <c r="B829" t="s">
        <v>3828</v>
      </c>
      <c r="C829" t="s">
        <v>398</v>
      </c>
      <c r="D829" s="1">
        <v>28754</v>
      </c>
      <c r="E829" t="s">
        <v>398</v>
      </c>
      <c r="G829" s="1"/>
      <c r="H829" s="1"/>
      <c r="K829">
        <v>0</v>
      </c>
      <c r="AB829" t="s">
        <v>22</v>
      </c>
      <c r="AC829" t="s">
        <v>32</v>
      </c>
      <c r="AD829" t="s">
        <v>33</v>
      </c>
      <c r="AE829" t="s">
        <v>33</v>
      </c>
      <c r="AF829" t="s">
        <v>48</v>
      </c>
      <c r="AH829" t="s">
        <v>3829</v>
      </c>
      <c r="AI829" t="s">
        <v>3735</v>
      </c>
      <c r="AJ829" t="s">
        <v>3830</v>
      </c>
      <c r="AK829" t="s">
        <v>3737</v>
      </c>
      <c r="AO829" t="s">
        <v>26</v>
      </c>
      <c r="AP829" t="s">
        <v>43</v>
      </c>
      <c r="AS829" t="s">
        <v>28</v>
      </c>
      <c r="AT829" t="s">
        <v>3708</v>
      </c>
      <c r="BA829">
        <v>3.33</v>
      </c>
      <c r="BB829">
        <v>4</v>
      </c>
      <c r="BO829" t="s">
        <v>43</v>
      </c>
      <c r="BP829">
        <v>0</v>
      </c>
      <c r="BQ829">
        <v>0</v>
      </c>
      <c r="BR829">
        <v>0</v>
      </c>
      <c r="BS829">
        <v>0</v>
      </c>
      <c r="BT829" s="1"/>
      <c r="BV829" t="s">
        <v>157</v>
      </c>
      <c r="BW829" t="s">
        <v>157</v>
      </c>
    </row>
    <row r="830" spans="1:75">
      <c r="A830" t="s">
        <v>3831</v>
      </c>
      <c r="B830" t="s">
        <v>3832</v>
      </c>
      <c r="C830" t="s">
        <v>3252</v>
      </c>
      <c r="D830" s="1">
        <v>30980</v>
      </c>
      <c r="E830" t="s">
        <v>3252</v>
      </c>
      <c r="G830" s="1"/>
      <c r="H830" s="1"/>
      <c r="K830">
        <v>0</v>
      </c>
      <c r="AB830" t="s">
        <v>22</v>
      </c>
      <c r="AC830" t="s">
        <v>32</v>
      </c>
      <c r="AD830" t="s">
        <v>33</v>
      </c>
      <c r="AE830" t="s">
        <v>33</v>
      </c>
      <c r="AF830" t="s">
        <v>48</v>
      </c>
      <c r="AH830" t="s">
        <v>1276</v>
      </c>
      <c r="AI830" t="s">
        <v>423</v>
      </c>
      <c r="AJ830" t="s">
        <v>3833</v>
      </c>
      <c r="AK830" t="s">
        <v>4</v>
      </c>
      <c r="AO830" t="s">
        <v>26</v>
      </c>
      <c r="AP830" t="s">
        <v>43</v>
      </c>
      <c r="AS830" t="s">
        <v>28</v>
      </c>
      <c r="AT830" t="s">
        <v>3667</v>
      </c>
      <c r="AU830">
        <v>3.42</v>
      </c>
      <c r="AV830">
        <v>3.53</v>
      </c>
      <c r="AW830">
        <v>3.58</v>
      </c>
      <c r="AX830">
        <v>3.21</v>
      </c>
      <c r="AY830">
        <v>3.43</v>
      </c>
      <c r="AZ830">
        <v>3.5</v>
      </c>
      <c r="BA830">
        <v>3.39</v>
      </c>
      <c r="BB830">
        <v>3.5</v>
      </c>
      <c r="BO830" t="s">
        <v>43</v>
      </c>
      <c r="BP830">
        <v>0</v>
      </c>
      <c r="BQ830">
        <v>0</v>
      </c>
      <c r="BR830">
        <v>0</v>
      </c>
      <c r="BS830">
        <v>0</v>
      </c>
      <c r="BT830" s="1"/>
      <c r="BV830" t="s">
        <v>102</v>
      </c>
      <c r="BW830" t="s">
        <v>102</v>
      </c>
    </row>
    <row r="831" spans="1:75">
      <c r="A831" t="s">
        <v>3834</v>
      </c>
      <c r="B831" t="s">
        <v>3835</v>
      </c>
      <c r="C831" t="s">
        <v>3836</v>
      </c>
      <c r="D831" s="1"/>
      <c r="E831" t="s">
        <v>540</v>
      </c>
      <c r="G831" s="1"/>
      <c r="H831" s="1"/>
      <c r="K831">
        <v>0</v>
      </c>
      <c r="AB831" t="s">
        <v>22</v>
      </c>
      <c r="AC831" t="s">
        <v>32</v>
      </c>
      <c r="AD831" t="s">
        <v>33</v>
      </c>
      <c r="AE831" t="s">
        <v>33</v>
      </c>
      <c r="AF831" t="s">
        <v>48</v>
      </c>
      <c r="AH831" t="s">
        <v>3837</v>
      </c>
      <c r="AI831" t="s">
        <v>99</v>
      </c>
      <c r="AJ831" t="s">
        <v>3838</v>
      </c>
      <c r="AK831" t="s">
        <v>4</v>
      </c>
      <c r="AO831" t="s">
        <v>26</v>
      </c>
      <c r="AP831" t="s">
        <v>43</v>
      </c>
      <c r="AS831" t="s">
        <v>28</v>
      </c>
      <c r="AT831" t="s">
        <v>3826</v>
      </c>
      <c r="AU831">
        <v>3.58</v>
      </c>
      <c r="BB831">
        <v>3.17</v>
      </c>
      <c r="BO831" t="s">
        <v>43</v>
      </c>
      <c r="BP831">
        <v>0</v>
      </c>
      <c r="BQ831">
        <v>0</v>
      </c>
      <c r="BR831">
        <v>0</v>
      </c>
      <c r="BS831">
        <v>0</v>
      </c>
      <c r="BT831" s="1"/>
      <c r="BV831" t="s">
        <v>102</v>
      </c>
      <c r="BW831" t="s">
        <v>102</v>
      </c>
    </row>
    <row r="832" spans="1:75">
      <c r="A832" t="s">
        <v>3839</v>
      </c>
      <c r="B832" t="s">
        <v>327</v>
      </c>
      <c r="C832" t="s">
        <v>636</v>
      </c>
      <c r="D832" s="1"/>
      <c r="E832" t="s">
        <v>636</v>
      </c>
      <c r="G832" s="1"/>
      <c r="H832" s="1"/>
      <c r="K832">
        <v>0</v>
      </c>
      <c r="AB832" t="s">
        <v>22</v>
      </c>
      <c r="AC832" t="s">
        <v>32</v>
      </c>
      <c r="AD832" t="s">
        <v>33</v>
      </c>
      <c r="AE832" t="s">
        <v>33</v>
      </c>
      <c r="AF832" t="s">
        <v>48</v>
      </c>
      <c r="AH832" t="s">
        <v>123</v>
      </c>
      <c r="AI832" t="s">
        <v>99</v>
      </c>
      <c r="AJ832" t="s">
        <v>123</v>
      </c>
      <c r="AK832" t="s">
        <v>4</v>
      </c>
      <c r="AO832" t="s">
        <v>26</v>
      </c>
      <c r="AP832" t="s">
        <v>43</v>
      </c>
      <c r="AS832" t="s">
        <v>43</v>
      </c>
      <c r="AT832" t="s">
        <v>3840</v>
      </c>
      <c r="BO832" t="s">
        <v>43</v>
      </c>
      <c r="BP832">
        <v>0</v>
      </c>
      <c r="BQ832">
        <v>0</v>
      </c>
      <c r="BR832">
        <v>0</v>
      </c>
      <c r="BS832">
        <v>0</v>
      </c>
      <c r="BT832" s="1"/>
      <c r="BV832" t="s">
        <v>102</v>
      </c>
      <c r="BW832" t="s">
        <v>102</v>
      </c>
    </row>
    <row r="833" spans="1:75">
      <c r="A833" t="s">
        <v>3841</v>
      </c>
      <c r="B833" t="s">
        <v>3842</v>
      </c>
      <c r="C833" t="s">
        <v>3472</v>
      </c>
      <c r="D833" s="1">
        <v>27093</v>
      </c>
      <c r="E833" t="s">
        <v>155</v>
      </c>
      <c r="G833" s="1"/>
      <c r="H833" s="1"/>
      <c r="K833">
        <v>0</v>
      </c>
      <c r="AB833" t="s">
        <v>22</v>
      </c>
      <c r="AC833" t="s">
        <v>32</v>
      </c>
      <c r="AD833" t="s">
        <v>33</v>
      </c>
      <c r="AE833" t="s">
        <v>33</v>
      </c>
      <c r="AF833" t="s">
        <v>48</v>
      </c>
      <c r="AH833" t="s">
        <v>123</v>
      </c>
      <c r="AI833" t="s">
        <v>123</v>
      </c>
      <c r="AJ833" t="s">
        <v>123</v>
      </c>
      <c r="AK833" t="s">
        <v>123</v>
      </c>
      <c r="AO833" t="s">
        <v>26</v>
      </c>
      <c r="AP833" t="s">
        <v>43</v>
      </c>
      <c r="AS833" t="s">
        <v>43</v>
      </c>
      <c r="AT833" t="s">
        <v>3708</v>
      </c>
      <c r="BO833" t="s">
        <v>43</v>
      </c>
      <c r="BP833">
        <v>0</v>
      </c>
      <c r="BQ833">
        <v>0</v>
      </c>
      <c r="BR833">
        <v>0</v>
      </c>
      <c r="BS833">
        <v>0</v>
      </c>
      <c r="BT833" s="1"/>
      <c r="BV833" t="s">
        <v>123</v>
      </c>
      <c r="BW833" t="s">
        <v>123</v>
      </c>
    </row>
    <row r="834" spans="1:75">
      <c r="A834" t="s">
        <v>3843</v>
      </c>
      <c r="B834" t="s">
        <v>3844</v>
      </c>
      <c r="C834" t="s">
        <v>3845</v>
      </c>
      <c r="D834" s="1">
        <v>30660</v>
      </c>
      <c r="E834" t="s">
        <v>398</v>
      </c>
      <c r="G834" s="1"/>
      <c r="H834" s="1"/>
      <c r="K834">
        <v>0</v>
      </c>
      <c r="AB834" t="s">
        <v>22</v>
      </c>
      <c r="AC834" t="s">
        <v>32</v>
      </c>
      <c r="AD834" t="s">
        <v>33</v>
      </c>
      <c r="AE834" t="s">
        <v>33</v>
      </c>
      <c r="AF834" t="s">
        <v>25</v>
      </c>
      <c r="AH834" t="s">
        <v>1077</v>
      </c>
      <c r="AI834" t="s">
        <v>99</v>
      </c>
      <c r="AJ834" t="s">
        <v>3846</v>
      </c>
      <c r="AK834" t="s">
        <v>4</v>
      </c>
      <c r="AO834" t="s">
        <v>26</v>
      </c>
      <c r="AP834" t="s">
        <v>43</v>
      </c>
      <c r="AS834" t="s">
        <v>43</v>
      </c>
      <c r="AT834" t="s">
        <v>3681</v>
      </c>
      <c r="BO834" t="s">
        <v>43</v>
      </c>
      <c r="BP834">
        <v>0</v>
      </c>
      <c r="BQ834">
        <v>0</v>
      </c>
      <c r="BR834">
        <v>0</v>
      </c>
      <c r="BS834">
        <v>0</v>
      </c>
      <c r="BT834" s="1"/>
      <c r="BV834" t="s">
        <v>102</v>
      </c>
      <c r="BW834" t="s">
        <v>102</v>
      </c>
    </row>
    <row r="835" spans="1:75">
      <c r="A835" t="s">
        <v>3847</v>
      </c>
      <c r="B835" t="s">
        <v>3848</v>
      </c>
      <c r="C835" t="s">
        <v>3849</v>
      </c>
      <c r="D835" s="1">
        <v>27255</v>
      </c>
      <c r="E835" t="s">
        <v>2002</v>
      </c>
      <c r="G835" s="1"/>
      <c r="H835" s="1"/>
      <c r="K835">
        <v>0</v>
      </c>
      <c r="AB835" t="s">
        <v>22</v>
      </c>
      <c r="AC835" t="s">
        <v>32</v>
      </c>
      <c r="AD835" t="s">
        <v>33</v>
      </c>
      <c r="AE835" t="s">
        <v>33</v>
      </c>
      <c r="AF835" t="s">
        <v>48</v>
      </c>
      <c r="AH835" t="s">
        <v>123</v>
      </c>
      <c r="AI835" t="s">
        <v>123</v>
      </c>
      <c r="AJ835" t="s">
        <v>123</v>
      </c>
      <c r="AK835" t="s">
        <v>123</v>
      </c>
      <c r="AO835" t="s">
        <v>26</v>
      </c>
      <c r="AP835" t="s">
        <v>43</v>
      </c>
      <c r="AS835" t="s">
        <v>28</v>
      </c>
      <c r="AT835" t="s">
        <v>3850</v>
      </c>
      <c r="BO835" t="s">
        <v>43</v>
      </c>
      <c r="BP835">
        <v>0</v>
      </c>
      <c r="BQ835">
        <v>0</v>
      </c>
      <c r="BR835">
        <v>0</v>
      </c>
      <c r="BS835">
        <v>0</v>
      </c>
      <c r="BT835" s="1"/>
      <c r="BV835" t="s">
        <v>123</v>
      </c>
      <c r="BW835" t="s">
        <v>123</v>
      </c>
    </row>
    <row r="836" spans="1:75">
      <c r="A836" t="s">
        <v>3851</v>
      </c>
      <c r="B836" t="s">
        <v>3852</v>
      </c>
      <c r="C836" t="s">
        <v>636</v>
      </c>
      <c r="D836" s="1"/>
      <c r="E836" t="s">
        <v>540</v>
      </c>
      <c r="G836" s="1"/>
      <c r="H836" s="1"/>
      <c r="K836">
        <v>0</v>
      </c>
      <c r="AB836" t="s">
        <v>22</v>
      </c>
      <c r="AC836" t="s">
        <v>32</v>
      </c>
      <c r="AD836" t="s">
        <v>33</v>
      </c>
      <c r="AE836" t="s">
        <v>33</v>
      </c>
      <c r="AF836" t="s">
        <v>25</v>
      </c>
      <c r="AH836" t="s">
        <v>3853</v>
      </c>
      <c r="AI836" t="s">
        <v>123</v>
      </c>
      <c r="AJ836" t="s">
        <v>3854</v>
      </c>
      <c r="AK836" t="s">
        <v>123</v>
      </c>
      <c r="AO836" t="s">
        <v>26</v>
      </c>
      <c r="AP836" t="s">
        <v>43</v>
      </c>
      <c r="AS836" t="s">
        <v>28</v>
      </c>
      <c r="AT836" t="s">
        <v>3855</v>
      </c>
      <c r="AU836">
        <v>3.32</v>
      </c>
      <c r="AV836">
        <v>2.89</v>
      </c>
      <c r="AW836">
        <v>3.26</v>
      </c>
      <c r="AX836">
        <v>2.84</v>
      </c>
      <c r="AY836">
        <v>2.81</v>
      </c>
      <c r="BB836">
        <v>3.5</v>
      </c>
      <c r="BO836" t="s">
        <v>43</v>
      </c>
      <c r="BP836">
        <v>0</v>
      </c>
      <c r="BQ836">
        <v>0</v>
      </c>
      <c r="BR836">
        <v>0</v>
      </c>
      <c r="BS836">
        <v>0</v>
      </c>
      <c r="BT836" s="1"/>
      <c r="BV836" t="s">
        <v>157</v>
      </c>
      <c r="BW836" t="s">
        <v>157</v>
      </c>
    </row>
    <row r="837" spans="1:75">
      <c r="A837" t="s">
        <v>3856</v>
      </c>
      <c r="B837" t="s">
        <v>3857</v>
      </c>
      <c r="C837" t="s">
        <v>3858</v>
      </c>
      <c r="D837" s="1">
        <v>30681</v>
      </c>
      <c r="E837" t="s">
        <v>3859</v>
      </c>
      <c r="G837" s="1"/>
      <c r="H837" s="1"/>
      <c r="K837">
        <v>0</v>
      </c>
      <c r="AB837" t="s">
        <v>22</v>
      </c>
      <c r="AC837" t="s">
        <v>32</v>
      </c>
      <c r="AD837" t="s">
        <v>33</v>
      </c>
      <c r="AE837" t="s">
        <v>33</v>
      </c>
      <c r="AF837" t="s">
        <v>48</v>
      </c>
      <c r="AH837" t="s">
        <v>3860</v>
      </c>
      <c r="AI837" t="s">
        <v>145</v>
      </c>
      <c r="AJ837" t="s">
        <v>3861</v>
      </c>
      <c r="AK837" t="s">
        <v>4</v>
      </c>
      <c r="AO837" t="s">
        <v>26</v>
      </c>
      <c r="AP837" t="s">
        <v>43</v>
      </c>
      <c r="AS837" t="s">
        <v>28</v>
      </c>
      <c r="AT837" t="s">
        <v>3862</v>
      </c>
      <c r="BB837">
        <v>3.83</v>
      </c>
      <c r="BO837" t="s">
        <v>43</v>
      </c>
      <c r="BP837">
        <v>0</v>
      </c>
      <c r="BQ837">
        <v>0</v>
      </c>
      <c r="BR837">
        <v>0</v>
      </c>
      <c r="BS837">
        <v>0</v>
      </c>
      <c r="BT837" s="1"/>
      <c r="BV837" t="s">
        <v>148</v>
      </c>
      <c r="BW837" t="s">
        <v>102</v>
      </c>
    </row>
    <row r="838" spans="1:75">
      <c r="A838" t="s">
        <v>3863</v>
      </c>
      <c r="B838" t="s">
        <v>3864</v>
      </c>
      <c r="C838" t="s">
        <v>3376</v>
      </c>
      <c r="D838" s="1">
        <v>31195</v>
      </c>
      <c r="E838" t="s">
        <v>3519</v>
      </c>
      <c r="G838" s="1"/>
      <c r="H838" s="1"/>
      <c r="K838">
        <v>0</v>
      </c>
      <c r="AB838" t="s">
        <v>22</v>
      </c>
      <c r="AC838" t="s">
        <v>32</v>
      </c>
      <c r="AD838" t="s">
        <v>33</v>
      </c>
      <c r="AE838" t="s">
        <v>33</v>
      </c>
      <c r="AF838" t="s">
        <v>25</v>
      </c>
      <c r="AH838" t="s">
        <v>3865</v>
      </c>
      <c r="AI838" t="s">
        <v>145</v>
      </c>
      <c r="AJ838" t="s">
        <v>953</v>
      </c>
      <c r="AK838" t="s">
        <v>4</v>
      </c>
      <c r="AO838" t="s">
        <v>26</v>
      </c>
      <c r="AP838" t="s">
        <v>43</v>
      </c>
      <c r="AS838" t="s">
        <v>28</v>
      </c>
      <c r="AT838" t="s">
        <v>3688</v>
      </c>
      <c r="AU838">
        <v>3.05</v>
      </c>
      <c r="AV838">
        <v>3.21</v>
      </c>
      <c r="AW838">
        <v>3.16</v>
      </c>
      <c r="AX838">
        <v>3</v>
      </c>
      <c r="AY838">
        <v>3.24</v>
      </c>
      <c r="AZ838">
        <v>2.9</v>
      </c>
      <c r="BA838">
        <v>3.39</v>
      </c>
      <c r="BB838">
        <v>3</v>
      </c>
      <c r="BO838" t="s">
        <v>43</v>
      </c>
      <c r="BP838">
        <v>0</v>
      </c>
      <c r="BQ838">
        <v>0</v>
      </c>
      <c r="BR838">
        <v>0</v>
      </c>
      <c r="BS838">
        <v>0</v>
      </c>
      <c r="BT838" s="1"/>
      <c r="BV838" t="s">
        <v>102</v>
      </c>
      <c r="BW838" t="s">
        <v>102</v>
      </c>
    </row>
    <row r="839" spans="1:75">
      <c r="A839" t="s">
        <v>3866</v>
      </c>
      <c r="B839" t="s">
        <v>3867</v>
      </c>
      <c r="C839" t="s">
        <v>3868</v>
      </c>
      <c r="D839" s="1"/>
      <c r="E839" t="s">
        <v>3314</v>
      </c>
      <c r="G839" s="1"/>
      <c r="H839" s="1"/>
      <c r="K839">
        <v>0</v>
      </c>
      <c r="AB839" t="s">
        <v>22</v>
      </c>
      <c r="AC839" t="s">
        <v>32</v>
      </c>
      <c r="AD839" t="s">
        <v>33</v>
      </c>
      <c r="AE839" t="s">
        <v>33</v>
      </c>
      <c r="AF839" t="s">
        <v>25</v>
      </c>
      <c r="AH839" t="s">
        <v>3869</v>
      </c>
      <c r="AI839" t="s">
        <v>123</v>
      </c>
      <c r="AJ839" t="s">
        <v>123</v>
      </c>
      <c r="AK839" t="s">
        <v>123</v>
      </c>
      <c r="AO839" t="s">
        <v>26</v>
      </c>
      <c r="AP839" t="s">
        <v>43</v>
      </c>
      <c r="AS839" t="s">
        <v>43</v>
      </c>
      <c r="AT839" t="s">
        <v>3774</v>
      </c>
      <c r="BO839" t="s">
        <v>43</v>
      </c>
      <c r="BP839">
        <v>0</v>
      </c>
      <c r="BQ839">
        <v>0</v>
      </c>
      <c r="BR839">
        <v>0</v>
      </c>
      <c r="BS839">
        <v>0</v>
      </c>
      <c r="BT839" s="1"/>
      <c r="BV839" t="s">
        <v>123</v>
      </c>
      <c r="BW839" t="s">
        <v>123</v>
      </c>
    </row>
    <row r="840" spans="1:75">
      <c r="A840" t="s">
        <v>3870</v>
      </c>
      <c r="B840" t="s">
        <v>3871</v>
      </c>
      <c r="C840" t="s">
        <v>700</v>
      </c>
      <c r="D840" s="1"/>
      <c r="E840" t="s">
        <v>398</v>
      </c>
      <c r="G840" s="1"/>
      <c r="H840" s="1"/>
      <c r="K840">
        <v>0</v>
      </c>
      <c r="AB840" t="s">
        <v>22</v>
      </c>
      <c r="AC840" t="s">
        <v>32</v>
      </c>
      <c r="AD840" t="s">
        <v>33</v>
      </c>
      <c r="AE840" t="s">
        <v>33</v>
      </c>
      <c r="AF840" t="s">
        <v>48</v>
      </c>
      <c r="AH840" t="s">
        <v>583</v>
      </c>
      <c r="AI840" t="s">
        <v>3735</v>
      </c>
      <c r="AJ840" t="s">
        <v>1135</v>
      </c>
      <c r="AK840" t="s">
        <v>3737</v>
      </c>
      <c r="AO840" t="s">
        <v>26</v>
      </c>
      <c r="AP840" t="s">
        <v>43</v>
      </c>
      <c r="AS840" t="s">
        <v>43</v>
      </c>
      <c r="AT840" t="s">
        <v>3667</v>
      </c>
      <c r="AW840">
        <v>3.26</v>
      </c>
      <c r="BB840">
        <v>3.33</v>
      </c>
      <c r="BO840" t="s">
        <v>43</v>
      </c>
      <c r="BP840">
        <v>0</v>
      </c>
      <c r="BQ840">
        <v>0</v>
      </c>
      <c r="BR840">
        <v>0</v>
      </c>
      <c r="BS840">
        <v>0</v>
      </c>
      <c r="BT840" s="1"/>
      <c r="BV840" t="s">
        <v>123</v>
      </c>
      <c r="BW840" t="s">
        <v>123</v>
      </c>
    </row>
    <row r="841" spans="1:75">
      <c r="A841" t="s">
        <v>3872</v>
      </c>
      <c r="B841" t="s">
        <v>580</v>
      </c>
      <c r="C841" t="s">
        <v>546</v>
      </c>
      <c r="D841" s="1">
        <v>31034</v>
      </c>
      <c r="E841" t="s">
        <v>546</v>
      </c>
      <c r="G841" s="1"/>
      <c r="H841" s="1"/>
      <c r="K841">
        <v>0</v>
      </c>
      <c r="AB841" t="s">
        <v>22</v>
      </c>
      <c r="AC841" t="s">
        <v>32</v>
      </c>
      <c r="AD841" t="s">
        <v>33</v>
      </c>
      <c r="AE841" t="s">
        <v>33</v>
      </c>
      <c r="AF841" t="s">
        <v>25</v>
      </c>
      <c r="AH841" t="s">
        <v>3873</v>
      </c>
      <c r="AI841" t="s">
        <v>99</v>
      </c>
      <c r="AJ841" t="s">
        <v>108</v>
      </c>
      <c r="AK841" t="s">
        <v>4</v>
      </c>
      <c r="AO841" t="s">
        <v>26</v>
      </c>
      <c r="AP841" t="s">
        <v>43</v>
      </c>
      <c r="AS841" t="s">
        <v>43</v>
      </c>
      <c r="AT841" t="s">
        <v>3667</v>
      </c>
      <c r="BO841" t="s">
        <v>43</v>
      </c>
      <c r="BP841">
        <v>0</v>
      </c>
      <c r="BQ841">
        <v>0</v>
      </c>
      <c r="BR841">
        <v>0</v>
      </c>
      <c r="BS841">
        <v>0</v>
      </c>
      <c r="BT841" s="1"/>
      <c r="BV841" t="s">
        <v>102</v>
      </c>
      <c r="BW841" t="s">
        <v>102</v>
      </c>
    </row>
    <row r="842" spans="1:75">
      <c r="A842" t="s">
        <v>3874</v>
      </c>
      <c r="B842" t="s">
        <v>3875</v>
      </c>
      <c r="C842" t="s">
        <v>123</v>
      </c>
      <c r="D842" s="1"/>
      <c r="G842" s="1"/>
      <c r="H842" s="1"/>
      <c r="K842">
        <v>0</v>
      </c>
      <c r="AB842" t="s">
        <v>22</v>
      </c>
      <c r="AC842" t="s">
        <v>32</v>
      </c>
      <c r="AD842" t="s">
        <v>33</v>
      </c>
      <c r="AE842" t="s">
        <v>33</v>
      </c>
      <c r="AF842" t="s">
        <v>25</v>
      </c>
      <c r="AH842" t="s">
        <v>123</v>
      </c>
      <c r="AI842" t="s">
        <v>123</v>
      </c>
      <c r="AJ842" t="s">
        <v>123</v>
      </c>
      <c r="AK842" t="s">
        <v>123</v>
      </c>
      <c r="AO842" t="s">
        <v>26</v>
      </c>
      <c r="AP842" t="s">
        <v>43</v>
      </c>
      <c r="AS842" t="s">
        <v>43</v>
      </c>
      <c r="AT842" t="s">
        <v>123</v>
      </c>
      <c r="BO842" t="s">
        <v>43</v>
      </c>
      <c r="BP842">
        <v>0</v>
      </c>
      <c r="BQ842">
        <v>0</v>
      </c>
      <c r="BR842">
        <v>0</v>
      </c>
      <c r="BS842">
        <v>0</v>
      </c>
      <c r="BT842" s="1"/>
      <c r="BV842" t="s">
        <v>123</v>
      </c>
      <c r="BW842" t="s">
        <v>123</v>
      </c>
    </row>
    <row r="843" spans="1:75">
      <c r="A843" t="s">
        <v>3876</v>
      </c>
      <c r="B843" t="s">
        <v>573</v>
      </c>
      <c r="C843" t="s">
        <v>398</v>
      </c>
      <c r="D843" s="1">
        <v>30965</v>
      </c>
      <c r="E843" t="s">
        <v>398</v>
      </c>
      <c r="G843" s="1"/>
      <c r="H843" s="1"/>
      <c r="K843">
        <v>0</v>
      </c>
      <c r="AB843" t="s">
        <v>22</v>
      </c>
      <c r="AC843" t="s">
        <v>32</v>
      </c>
      <c r="AD843" t="s">
        <v>33</v>
      </c>
      <c r="AE843" t="s">
        <v>33</v>
      </c>
      <c r="AF843" t="s">
        <v>48</v>
      </c>
      <c r="AH843" t="s">
        <v>3800</v>
      </c>
      <c r="AI843" t="s">
        <v>423</v>
      </c>
      <c r="AJ843" t="s">
        <v>3877</v>
      </c>
      <c r="AK843" t="s">
        <v>4</v>
      </c>
      <c r="AO843" t="s">
        <v>26</v>
      </c>
      <c r="AP843" t="s">
        <v>43</v>
      </c>
      <c r="AS843" t="s">
        <v>43</v>
      </c>
      <c r="AT843" t="s">
        <v>3688</v>
      </c>
      <c r="AU843">
        <v>3.16</v>
      </c>
      <c r="AV843">
        <v>3.11</v>
      </c>
      <c r="AW843">
        <v>3.11</v>
      </c>
      <c r="AX843">
        <v>3.21</v>
      </c>
      <c r="AY843">
        <v>3.1</v>
      </c>
      <c r="AZ843">
        <v>2.9</v>
      </c>
      <c r="BA843">
        <v>2.83</v>
      </c>
      <c r="BB843">
        <v>3.5</v>
      </c>
      <c r="BO843" t="s">
        <v>43</v>
      </c>
      <c r="BP843">
        <v>0</v>
      </c>
      <c r="BQ843">
        <v>0</v>
      </c>
      <c r="BR843">
        <v>0</v>
      </c>
      <c r="BS843">
        <v>0</v>
      </c>
      <c r="BT843" s="1"/>
      <c r="BV843" t="s">
        <v>102</v>
      </c>
      <c r="BW843" t="s">
        <v>102</v>
      </c>
    </row>
    <row r="844" spans="1:75">
      <c r="A844" t="s">
        <v>3878</v>
      </c>
      <c r="B844" t="s">
        <v>1318</v>
      </c>
      <c r="C844" t="s">
        <v>2302</v>
      </c>
      <c r="D844" s="1">
        <v>31134</v>
      </c>
      <c r="E844" t="s">
        <v>630</v>
      </c>
      <c r="G844" s="1"/>
      <c r="H844" s="1"/>
      <c r="K844">
        <v>0</v>
      </c>
      <c r="AB844" t="s">
        <v>22</v>
      </c>
      <c r="AC844" t="s">
        <v>32</v>
      </c>
      <c r="AD844" t="s">
        <v>33</v>
      </c>
      <c r="AE844" t="s">
        <v>33</v>
      </c>
      <c r="AF844" t="s">
        <v>48</v>
      </c>
      <c r="AH844" t="s">
        <v>469</v>
      </c>
      <c r="AI844" t="s">
        <v>145</v>
      </c>
      <c r="AJ844" t="s">
        <v>3879</v>
      </c>
      <c r="AK844" t="s">
        <v>4</v>
      </c>
      <c r="AO844" t="s">
        <v>26</v>
      </c>
      <c r="AP844" t="s">
        <v>43</v>
      </c>
      <c r="AS844" t="s">
        <v>43</v>
      </c>
      <c r="AT844" t="s">
        <v>3880</v>
      </c>
      <c r="BB844">
        <v>3.5</v>
      </c>
      <c r="BO844" t="s">
        <v>43</v>
      </c>
      <c r="BP844">
        <v>0</v>
      </c>
      <c r="BQ844">
        <v>0</v>
      </c>
      <c r="BR844">
        <v>0</v>
      </c>
      <c r="BS844">
        <v>0</v>
      </c>
      <c r="BT844" s="1"/>
      <c r="BV844" t="s">
        <v>148</v>
      </c>
      <c r="BW844" t="s">
        <v>148</v>
      </c>
    </row>
    <row r="845" spans="1:75">
      <c r="A845" t="s">
        <v>3881</v>
      </c>
      <c r="B845" t="s">
        <v>3882</v>
      </c>
      <c r="C845" t="s">
        <v>123</v>
      </c>
      <c r="D845" s="1"/>
      <c r="G845" s="1"/>
      <c r="H845" s="1"/>
      <c r="K845">
        <v>0</v>
      </c>
      <c r="AB845" t="s">
        <v>22</v>
      </c>
      <c r="AC845" t="s">
        <v>32</v>
      </c>
      <c r="AD845" t="s">
        <v>33</v>
      </c>
      <c r="AE845" t="s">
        <v>33</v>
      </c>
      <c r="AF845" t="s">
        <v>48</v>
      </c>
      <c r="AH845" t="s">
        <v>123</v>
      </c>
      <c r="AI845" t="s">
        <v>123</v>
      </c>
      <c r="AJ845" t="s">
        <v>123</v>
      </c>
      <c r="AK845" t="s">
        <v>123</v>
      </c>
      <c r="AO845" t="s">
        <v>26</v>
      </c>
      <c r="AP845" t="s">
        <v>43</v>
      </c>
      <c r="AS845" t="s">
        <v>43</v>
      </c>
      <c r="AT845" t="s">
        <v>123</v>
      </c>
      <c r="BO845" t="s">
        <v>43</v>
      </c>
      <c r="BP845">
        <v>0</v>
      </c>
      <c r="BQ845">
        <v>0</v>
      </c>
      <c r="BR845">
        <v>0</v>
      </c>
      <c r="BS845">
        <v>0</v>
      </c>
      <c r="BT845" s="1"/>
      <c r="BV845" t="s">
        <v>123</v>
      </c>
      <c r="BW845" t="s">
        <v>123</v>
      </c>
    </row>
    <row r="846" spans="1:75">
      <c r="A846" t="s">
        <v>3883</v>
      </c>
      <c r="B846" t="s">
        <v>3884</v>
      </c>
      <c r="C846" t="s">
        <v>398</v>
      </c>
      <c r="D846" s="1"/>
      <c r="E846" t="s">
        <v>398</v>
      </c>
      <c r="G846" s="1"/>
      <c r="H846" s="1"/>
      <c r="K846">
        <v>0</v>
      </c>
      <c r="AB846" t="s">
        <v>22</v>
      </c>
      <c r="AC846" t="s">
        <v>32</v>
      </c>
      <c r="AD846" t="s">
        <v>33</v>
      </c>
      <c r="AE846" t="s">
        <v>33</v>
      </c>
      <c r="AF846" t="s">
        <v>48</v>
      </c>
      <c r="AH846" t="s">
        <v>3800</v>
      </c>
      <c r="AI846" t="s">
        <v>145</v>
      </c>
      <c r="AJ846" t="s">
        <v>3877</v>
      </c>
      <c r="AK846" t="s">
        <v>4</v>
      </c>
      <c r="AO846" t="s">
        <v>26</v>
      </c>
      <c r="AP846" t="s">
        <v>43</v>
      </c>
      <c r="AS846" t="s">
        <v>28</v>
      </c>
      <c r="AT846" t="s">
        <v>3708</v>
      </c>
      <c r="BB846">
        <v>3.5</v>
      </c>
      <c r="BO846" t="s">
        <v>43</v>
      </c>
      <c r="BP846">
        <v>0</v>
      </c>
      <c r="BQ846">
        <v>0</v>
      </c>
      <c r="BR846">
        <v>0</v>
      </c>
      <c r="BS846">
        <v>1</v>
      </c>
      <c r="BT846" s="1">
        <v>40204</v>
      </c>
      <c r="BV846" t="s">
        <v>157</v>
      </c>
      <c r="BW846" t="s">
        <v>157</v>
      </c>
    </row>
    <row r="847" spans="1:75">
      <c r="A847" t="s">
        <v>3885</v>
      </c>
      <c r="B847" t="s">
        <v>3886</v>
      </c>
      <c r="C847" t="s">
        <v>123</v>
      </c>
      <c r="D847" s="1"/>
      <c r="G847" s="1"/>
      <c r="H847" s="1"/>
      <c r="K847">
        <v>0</v>
      </c>
      <c r="AB847" t="s">
        <v>22</v>
      </c>
      <c r="AC847" t="s">
        <v>32</v>
      </c>
      <c r="AD847" t="s">
        <v>33</v>
      </c>
      <c r="AE847" t="s">
        <v>33</v>
      </c>
      <c r="AF847" t="s">
        <v>48</v>
      </c>
      <c r="AH847" t="s">
        <v>123</v>
      </c>
      <c r="AI847" t="s">
        <v>123</v>
      </c>
      <c r="AJ847" t="s">
        <v>123</v>
      </c>
      <c r="AK847" t="s">
        <v>123</v>
      </c>
      <c r="AO847" t="s">
        <v>26</v>
      </c>
      <c r="AP847" t="s">
        <v>43</v>
      </c>
      <c r="AS847" t="s">
        <v>43</v>
      </c>
      <c r="AT847" t="s">
        <v>3061</v>
      </c>
      <c r="AU847">
        <v>2.59</v>
      </c>
      <c r="AV847">
        <v>2</v>
      </c>
      <c r="BO847" t="s">
        <v>43</v>
      </c>
      <c r="BP847">
        <v>0</v>
      </c>
      <c r="BQ847">
        <v>0</v>
      </c>
      <c r="BR847">
        <v>0</v>
      </c>
      <c r="BS847">
        <v>0</v>
      </c>
      <c r="BT847" s="1"/>
      <c r="BV847" t="s">
        <v>123</v>
      </c>
      <c r="BW847" t="s">
        <v>123</v>
      </c>
    </row>
    <row r="848" spans="1:75">
      <c r="A848" t="s">
        <v>3887</v>
      </c>
      <c r="B848" t="s">
        <v>3888</v>
      </c>
      <c r="C848" t="s">
        <v>691</v>
      </c>
      <c r="D848" s="1">
        <v>29100</v>
      </c>
      <c r="E848" t="s">
        <v>691</v>
      </c>
      <c r="G848" s="1"/>
      <c r="H848" s="1"/>
      <c r="K848">
        <v>0</v>
      </c>
      <c r="AB848" t="s">
        <v>22</v>
      </c>
      <c r="AC848" t="s">
        <v>32</v>
      </c>
      <c r="AD848" t="s">
        <v>33</v>
      </c>
      <c r="AE848" t="s">
        <v>33</v>
      </c>
      <c r="AF848" t="s">
        <v>48</v>
      </c>
      <c r="AH848" t="s">
        <v>3889</v>
      </c>
      <c r="AI848" t="s">
        <v>99</v>
      </c>
      <c r="AJ848" t="s">
        <v>3890</v>
      </c>
      <c r="AK848" t="s">
        <v>4</v>
      </c>
      <c r="AO848" t="s">
        <v>26</v>
      </c>
      <c r="AP848" t="s">
        <v>43</v>
      </c>
      <c r="AS848" t="s">
        <v>43</v>
      </c>
      <c r="AT848" t="s">
        <v>3061</v>
      </c>
      <c r="AU848">
        <v>3.18</v>
      </c>
      <c r="AV848">
        <v>2.4</v>
      </c>
      <c r="AW848">
        <v>2.36</v>
      </c>
      <c r="AX848">
        <v>2.86</v>
      </c>
      <c r="BO848" t="s">
        <v>43</v>
      </c>
      <c r="BP848">
        <v>0</v>
      </c>
      <c r="BQ848">
        <v>0</v>
      </c>
      <c r="BR848">
        <v>0</v>
      </c>
      <c r="BS848">
        <v>0</v>
      </c>
      <c r="BT848" s="1"/>
      <c r="BV848" t="s">
        <v>102</v>
      </c>
      <c r="BW848" t="s">
        <v>102</v>
      </c>
    </row>
    <row r="849" spans="1:75">
      <c r="A849" t="s">
        <v>3891</v>
      </c>
      <c r="B849" t="s">
        <v>3892</v>
      </c>
      <c r="C849" t="s">
        <v>78</v>
      </c>
      <c r="D849" s="1">
        <v>31540</v>
      </c>
      <c r="E849" t="s">
        <v>78</v>
      </c>
      <c r="G849" s="1"/>
      <c r="H849" s="1"/>
      <c r="K849">
        <v>0</v>
      </c>
      <c r="AB849" t="s">
        <v>22</v>
      </c>
      <c r="AC849" t="s">
        <v>32</v>
      </c>
      <c r="AD849" t="s">
        <v>33</v>
      </c>
      <c r="AE849" t="s">
        <v>33</v>
      </c>
      <c r="AF849" t="s">
        <v>48</v>
      </c>
      <c r="AH849" t="s">
        <v>3893</v>
      </c>
      <c r="AI849" t="s">
        <v>3894</v>
      </c>
      <c r="AJ849" t="s">
        <v>3895</v>
      </c>
      <c r="AK849" t="s">
        <v>3896</v>
      </c>
      <c r="AL849" t="s">
        <v>78</v>
      </c>
      <c r="AO849" t="s">
        <v>26</v>
      </c>
      <c r="AP849" t="s">
        <v>43</v>
      </c>
      <c r="AS849" t="s">
        <v>28</v>
      </c>
      <c r="AT849" t="s">
        <v>3897</v>
      </c>
      <c r="AY849">
        <v>3.33</v>
      </c>
      <c r="AZ849">
        <v>3.05</v>
      </c>
      <c r="BA849">
        <v>3.42</v>
      </c>
      <c r="BB849">
        <v>3.17</v>
      </c>
      <c r="BO849" t="s">
        <v>43</v>
      </c>
      <c r="BP849">
        <v>0</v>
      </c>
      <c r="BQ849">
        <v>0</v>
      </c>
      <c r="BR849">
        <v>0</v>
      </c>
      <c r="BS849">
        <v>0</v>
      </c>
      <c r="BT849" s="1"/>
      <c r="BV849" t="s">
        <v>1286</v>
      </c>
      <c r="BW849" t="s">
        <v>102</v>
      </c>
    </row>
    <row r="850" spans="1:75">
      <c r="A850" t="s">
        <v>3898</v>
      </c>
      <c r="B850" t="s">
        <v>3899</v>
      </c>
      <c r="C850" t="s">
        <v>3900</v>
      </c>
      <c r="D850" s="1">
        <v>31331</v>
      </c>
      <c r="E850" t="s">
        <v>3901</v>
      </c>
      <c r="G850" s="1"/>
      <c r="H850" s="1"/>
      <c r="K850">
        <v>0</v>
      </c>
      <c r="AB850" t="s">
        <v>22</v>
      </c>
      <c r="AC850" t="s">
        <v>32</v>
      </c>
      <c r="AD850" t="s">
        <v>33</v>
      </c>
      <c r="AE850" t="s">
        <v>33</v>
      </c>
      <c r="AF850" t="s">
        <v>25</v>
      </c>
      <c r="AH850" t="s">
        <v>3902</v>
      </c>
      <c r="AI850" t="s">
        <v>3903</v>
      </c>
      <c r="AJ850" t="s">
        <v>3904</v>
      </c>
      <c r="AK850" t="s">
        <v>3896</v>
      </c>
      <c r="AL850" t="s">
        <v>3905</v>
      </c>
      <c r="AO850" t="s">
        <v>26</v>
      </c>
      <c r="AP850" t="s">
        <v>43</v>
      </c>
      <c r="AS850" t="s">
        <v>28</v>
      </c>
      <c r="AT850" t="s">
        <v>3906</v>
      </c>
      <c r="AU850">
        <v>2.95</v>
      </c>
      <c r="AV850">
        <v>3.26</v>
      </c>
      <c r="AW850">
        <v>2.89</v>
      </c>
      <c r="AX850">
        <v>3.11</v>
      </c>
      <c r="AY850">
        <v>2.9</v>
      </c>
      <c r="AZ850">
        <v>2.8</v>
      </c>
      <c r="BA850">
        <v>2.78</v>
      </c>
      <c r="BO850" t="s">
        <v>43</v>
      </c>
      <c r="BP850">
        <v>0</v>
      </c>
      <c r="BQ850">
        <v>0</v>
      </c>
      <c r="BR850">
        <v>0</v>
      </c>
      <c r="BS850">
        <v>0</v>
      </c>
      <c r="BT850" s="1"/>
      <c r="BV850" t="s">
        <v>102</v>
      </c>
      <c r="BW850" t="s">
        <v>102</v>
      </c>
    </row>
    <row r="851" spans="1:75">
      <c r="A851" t="s">
        <v>3907</v>
      </c>
      <c r="B851" t="s">
        <v>3058</v>
      </c>
      <c r="D851" s="1"/>
      <c r="E851" t="s">
        <v>78</v>
      </c>
      <c r="G851" s="1"/>
      <c r="H851" s="1"/>
      <c r="K851">
        <v>0</v>
      </c>
      <c r="AB851" t="s">
        <v>22</v>
      </c>
      <c r="AC851" t="s">
        <v>32</v>
      </c>
      <c r="AD851" t="s">
        <v>33</v>
      </c>
      <c r="AE851" t="s">
        <v>33</v>
      </c>
      <c r="AF851" t="s">
        <v>25</v>
      </c>
      <c r="AO851" t="s">
        <v>26</v>
      </c>
      <c r="AP851" t="s">
        <v>43</v>
      </c>
      <c r="AS851" t="s">
        <v>28</v>
      </c>
      <c r="AY851">
        <v>3.71</v>
      </c>
      <c r="AZ851">
        <v>3.14</v>
      </c>
      <c r="BA851">
        <v>3.5</v>
      </c>
      <c r="BB851">
        <v>3.67</v>
      </c>
      <c r="BO851" t="s">
        <v>43</v>
      </c>
      <c r="BP851">
        <v>0</v>
      </c>
      <c r="BQ851">
        <v>0</v>
      </c>
      <c r="BR851">
        <v>0</v>
      </c>
      <c r="BS851">
        <v>0</v>
      </c>
      <c r="BT851" s="1"/>
    </row>
    <row r="852" spans="1:75">
      <c r="A852" t="s">
        <v>3908</v>
      </c>
      <c r="B852" t="s">
        <v>3909</v>
      </c>
      <c r="C852" t="s">
        <v>78</v>
      </c>
      <c r="D852" s="1">
        <v>31564</v>
      </c>
      <c r="E852" t="s">
        <v>78</v>
      </c>
      <c r="G852" s="1"/>
      <c r="H852" s="1"/>
      <c r="K852">
        <v>0</v>
      </c>
      <c r="AB852" t="s">
        <v>22</v>
      </c>
      <c r="AC852" t="s">
        <v>32</v>
      </c>
      <c r="AD852" t="s">
        <v>33</v>
      </c>
      <c r="AE852" t="s">
        <v>33</v>
      </c>
      <c r="AF852" t="s">
        <v>48</v>
      </c>
      <c r="AH852" t="s">
        <v>3910</v>
      </c>
      <c r="AI852" t="s">
        <v>3903</v>
      </c>
      <c r="AJ852" t="s">
        <v>3911</v>
      </c>
      <c r="AK852" t="s">
        <v>3896</v>
      </c>
      <c r="AL852" t="s">
        <v>78</v>
      </c>
      <c r="AO852" t="s">
        <v>26</v>
      </c>
      <c r="AP852" t="s">
        <v>43</v>
      </c>
      <c r="AS852" t="s">
        <v>28</v>
      </c>
      <c r="AT852" t="s">
        <v>3061</v>
      </c>
      <c r="AU852">
        <v>3</v>
      </c>
      <c r="AV852">
        <v>3.11</v>
      </c>
      <c r="AW852">
        <v>3.37</v>
      </c>
      <c r="AZ852">
        <v>3.52</v>
      </c>
      <c r="BA852">
        <v>3.42</v>
      </c>
      <c r="BB852">
        <v>3.5</v>
      </c>
      <c r="BO852" t="s">
        <v>43</v>
      </c>
      <c r="BP852">
        <v>0</v>
      </c>
      <c r="BQ852">
        <v>0</v>
      </c>
      <c r="BR852">
        <v>0</v>
      </c>
      <c r="BS852">
        <v>0</v>
      </c>
      <c r="BT852" s="1"/>
      <c r="BV852" t="s">
        <v>102</v>
      </c>
      <c r="BW852" t="s">
        <v>102</v>
      </c>
    </row>
    <row r="853" spans="1:75">
      <c r="A853" t="s">
        <v>3912</v>
      </c>
      <c r="B853" t="s">
        <v>3913</v>
      </c>
      <c r="C853" t="s">
        <v>123</v>
      </c>
      <c r="D853" s="1"/>
      <c r="E853" t="s">
        <v>123</v>
      </c>
      <c r="G853" s="1"/>
      <c r="H853" s="1"/>
      <c r="K853">
        <v>0</v>
      </c>
      <c r="AB853" t="s">
        <v>22</v>
      </c>
      <c r="AC853" t="s">
        <v>32</v>
      </c>
      <c r="AD853" t="s">
        <v>33</v>
      </c>
      <c r="AE853" t="s">
        <v>33</v>
      </c>
      <c r="AF853" t="s">
        <v>25</v>
      </c>
      <c r="AH853" t="s">
        <v>123</v>
      </c>
      <c r="AI853" t="s">
        <v>123</v>
      </c>
      <c r="AJ853" t="s">
        <v>123</v>
      </c>
      <c r="AK853" t="s">
        <v>123</v>
      </c>
      <c r="AO853" t="s">
        <v>26</v>
      </c>
      <c r="AP853" t="s">
        <v>43</v>
      </c>
      <c r="AS853" t="s">
        <v>28</v>
      </c>
      <c r="AT853" t="s">
        <v>3061</v>
      </c>
      <c r="AZ853">
        <v>2.86</v>
      </c>
      <c r="BO853" t="s">
        <v>43</v>
      </c>
      <c r="BP853">
        <v>0</v>
      </c>
      <c r="BQ853">
        <v>0</v>
      </c>
      <c r="BR853">
        <v>0</v>
      </c>
      <c r="BS853">
        <v>0</v>
      </c>
      <c r="BT853" s="1"/>
      <c r="BV853" t="s">
        <v>123</v>
      </c>
      <c r="BW853" t="s">
        <v>123</v>
      </c>
    </row>
    <row r="854" spans="1:75">
      <c r="A854" t="s">
        <v>3914</v>
      </c>
      <c r="B854" t="s">
        <v>3915</v>
      </c>
      <c r="C854" t="s">
        <v>123</v>
      </c>
      <c r="D854" s="1"/>
      <c r="G854" s="1"/>
      <c r="H854" s="1"/>
      <c r="K854">
        <v>0</v>
      </c>
      <c r="AB854" t="s">
        <v>22</v>
      </c>
      <c r="AC854" t="s">
        <v>32</v>
      </c>
      <c r="AD854" t="s">
        <v>33</v>
      </c>
      <c r="AE854" t="s">
        <v>33</v>
      </c>
      <c r="AF854" t="s">
        <v>25</v>
      </c>
      <c r="AH854" t="s">
        <v>123</v>
      </c>
      <c r="AI854" t="s">
        <v>123</v>
      </c>
      <c r="AJ854" t="s">
        <v>123</v>
      </c>
      <c r="AK854" t="s">
        <v>123</v>
      </c>
      <c r="AO854" t="s">
        <v>26</v>
      </c>
      <c r="AP854" t="s">
        <v>43</v>
      </c>
      <c r="AS854" t="s">
        <v>28</v>
      </c>
      <c r="AT854" t="s">
        <v>3061</v>
      </c>
      <c r="AU854">
        <v>3</v>
      </c>
      <c r="AY854">
        <v>3.29</v>
      </c>
      <c r="AZ854">
        <v>2.57</v>
      </c>
      <c r="BA854">
        <v>3.29</v>
      </c>
      <c r="BB854">
        <v>3.5</v>
      </c>
      <c r="BO854" t="s">
        <v>43</v>
      </c>
      <c r="BP854">
        <v>0</v>
      </c>
      <c r="BQ854">
        <v>0</v>
      </c>
      <c r="BR854">
        <v>0</v>
      </c>
      <c r="BS854">
        <v>0</v>
      </c>
      <c r="BT854" s="1"/>
      <c r="BV854" t="s">
        <v>123</v>
      </c>
      <c r="BW854" t="s">
        <v>123</v>
      </c>
    </row>
    <row r="855" spans="1:75">
      <c r="A855" t="s">
        <v>3916</v>
      </c>
      <c r="B855" t="s">
        <v>3917</v>
      </c>
      <c r="C855" t="s">
        <v>123</v>
      </c>
      <c r="D855" s="1"/>
      <c r="E855" t="s">
        <v>3059</v>
      </c>
      <c r="G855" s="1"/>
      <c r="H855" s="1"/>
      <c r="K855">
        <v>0</v>
      </c>
      <c r="AB855" t="s">
        <v>22</v>
      </c>
      <c r="AC855" t="s">
        <v>32</v>
      </c>
      <c r="AD855" t="s">
        <v>33</v>
      </c>
      <c r="AE855" t="s">
        <v>33</v>
      </c>
      <c r="AF855" t="s">
        <v>25</v>
      </c>
      <c r="AH855" t="s">
        <v>123</v>
      </c>
      <c r="AI855" t="s">
        <v>123</v>
      </c>
      <c r="AJ855" t="s">
        <v>123</v>
      </c>
      <c r="AK855" t="s">
        <v>123</v>
      </c>
      <c r="AO855" t="s">
        <v>26</v>
      </c>
      <c r="AP855" t="s">
        <v>43</v>
      </c>
      <c r="AS855" t="s">
        <v>28</v>
      </c>
      <c r="AT855" t="s">
        <v>3061</v>
      </c>
      <c r="AU855">
        <v>3.42</v>
      </c>
      <c r="AV855">
        <v>3.63</v>
      </c>
      <c r="AW855">
        <v>3.37</v>
      </c>
      <c r="AX855">
        <v>3.53</v>
      </c>
      <c r="AY855">
        <v>3.71</v>
      </c>
      <c r="AZ855">
        <v>2.67</v>
      </c>
      <c r="BA855">
        <v>3.54</v>
      </c>
      <c r="BB855">
        <v>3.5</v>
      </c>
      <c r="BO855" t="s">
        <v>43</v>
      </c>
      <c r="BP855">
        <v>0</v>
      </c>
      <c r="BQ855">
        <v>0</v>
      </c>
      <c r="BR855">
        <v>0</v>
      </c>
      <c r="BS855">
        <v>0</v>
      </c>
      <c r="BT855" s="1"/>
      <c r="BV855" t="s">
        <v>123</v>
      </c>
      <c r="BW855" t="s">
        <v>123</v>
      </c>
    </row>
    <row r="856" spans="1:75">
      <c r="A856" t="s">
        <v>3918</v>
      </c>
      <c r="B856" t="s">
        <v>3919</v>
      </c>
      <c r="C856" t="s">
        <v>123</v>
      </c>
      <c r="D856" s="1"/>
      <c r="G856" s="1"/>
      <c r="H856" s="1"/>
      <c r="K856">
        <v>0</v>
      </c>
      <c r="AB856" t="s">
        <v>22</v>
      </c>
      <c r="AC856" t="s">
        <v>32</v>
      </c>
      <c r="AD856" t="s">
        <v>33</v>
      </c>
      <c r="AE856" t="s">
        <v>33</v>
      </c>
      <c r="AF856" t="s">
        <v>25</v>
      </c>
      <c r="AH856" t="s">
        <v>123</v>
      </c>
      <c r="AI856" t="s">
        <v>123</v>
      </c>
      <c r="AJ856" t="s">
        <v>123</v>
      </c>
      <c r="AK856" t="s">
        <v>123</v>
      </c>
      <c r="AO856" t="s">
        <v>26</v>
      </c>
      <c r="AP856" t="s">
        <v>43</v>
      </c>
      <c r="AS856" t="s">
        <v>28</v>
      </c>
      <c r="AT856" t="s">
        <v>3061</v>
      </c>
      <c r="AZ856">
        <v>2.57</v>
      </c>
      <c r="BO856" t="s">
        <v>43</v>
      </c>
      <c r="BP856">
        <v>0</v>
      </c>
      <c r="BQ856">
        <v>0</v>
      </c>
      <c r="BR856">
        <v>0</v>
      </c>
      <c r="BS856">
        <v>0</v>
      </c>
      <c r="BT856" s="1"/>
      <c r="BV856" t="s">
        <v>123</v>
      </c>
      <c r="BW856" t="s">
        <v>123</v>
      </c>
    </row>
    <row r="857" spans="1:75">
      <c r="A857" t="s">
        <v>3920</v>
      </c>
      <c r="B857" t="s">
        <v>3921</v>
      </c>
      <c r="C857" t="s">
        <v>123</v>
      </c>
      <c r="D857" s="1"/>
      <c r="E857" t="s">
        <v>123</v>
      </c>
      <c r="G857" s="1"/>
      <c r="H857" s="1"/>
      <c r="K857">
        <v>0</v>
      </c>
      <c r="AB857" t="s">
        <v>22</v>
      </c>
      <c r="AC857" t="s">
        <v>32</v>
      </c>
      <c r="AD857" t="s">
        <v>33</v>
      </c>
      <c r="AE857" t="s">
        <v>33</v>
      </c>
      <c r="AF857" t="s">
        <v>48</v>
      </c>
      <c r="AH857" t="s">
        <v>1047</v>
      </c>
      <c r="AI857" t="s">
        <v>99</v>
      </c>
      <c r="AJ857" t="s">
        <v>3922</v>
      </c>
      <c r="AK857" t="s">
        <v>4</v>
      </c>
      <c r="AO857" t="s">
        <v>26</v>
      </c>
      <c r="AP857" t="s">
        <v>43</v>
      </c>
      <c r="AS857" t="s">
        <v>28</v>
      </c>
      <c r="AT857" t="s">
        <v>3061</v>
      </c>
      <c r="AU857">
        <v>2.84</v>
      </c>
      <c r="AW857">
        <v>3.32</v>
      </c>
      <c r="AY857">
        <v>3.19</v>
      </c>
      <c r="AZ857">
        <v>2.48</v>
      </c>
      <c r="BA857">
        <v>3.08</v>
      </c>
      <c r="BB857">
        <v>3.5</v>
      </c>
      <c r="BO857" t="s">
        <v>43</v>
      </c>
      <c r="BP857">
        <v>0</v>
      </c>
      <c r="BQ857">
        <v>0</v>
      </c>
      <c r="BR857">
        <v>0</v>
      </c>
      <c r="BS857">
        <v>0</v>
      </c>
      <c r="BT857" s="1"/>
      <c r="BV857" t="s">
        <v>102</v>
      </c>
      <c r="BW857" t="s">
        <v>102</v>
      </c>
    </row>
    <row r="858" spans="1:75">
      <c r="A858" t="s">
        <v>3923</v>
      </c>
      <c r="B858" t="s">
        <v>3924</v>
      </c>
      <c r="C858" t="s">
        <v>123</v>
      </c>
      <c r="D858" s="1"/>
      <c r="E858" t="s">
        <v>123</v>
      </c>
      <c r="G858" s="1"/>
      <c r="H858" s="1"/>
      <c r="K858">
        <v>0</v>
      </c>
      <c r="AB858" t="s">
        <v>22</v>
      </c>
      <c r="AC858" t="s">
        <v>32</v>
      </c>
      <c r="AD858" t="s">
        <v>33</v>
      </c>
      <c r="AE858" t="s">
        <v>33</v>
      </c>
      <c r="AF858" t="s">
        <v>48</v>
      </c>
      <c r="AH858" t="s">
        <v>123</v>
      </c>
      <c r="AI858" t="s">
        <v>123</v>
      </c>
      <c r="AJ858" t="s">
        <v>123</v>
      </c>
      <c r="AK858" t="s">
        <v>123</v>
      </c>
      <c r="AO858" t="s">
        <v>26</v>
      </c>
      <c r="AP858" t="s">
        <v>43</v>
      </c>
      <c r="AS858" t="s">
        <v>28</v>
      </c>
      <c r="AT858" t="s">
        <v>3061</v>
      </c>
      <c r="AY858">
        <v>3.38</v>
      </c>
      <c r="AZ858">
        <v>2.67</v>
      </c>
      <c r="BA858">
        <v>3.38</v>
      </c>
      <c r="BB858">
        <v>3.5</v>
      </c>
      <c r="BO858" t="s">
        <v>43</v>
      </c>
      <c r="BP858">
        <v>0</v>
      </c>
      <c r="BQ858">
        <v>0</v>
      </c>
      <c r="BR858">
        <v>0</v>
      </c>
      <c r="BS858">
        <v>0</v>
      </c>
      <c r="BT858" s="1"/>
      <c r="BV858" t="s">
        <v>123</v>
      </c>
      <c r="BW858" t="s">
        <v>123</v>
      </c>
    </row>
    <row r="859" spans="1:75">
      <c r="A859" t="s">
        <v>3925</v>
      </c>
      <c r="B859" t="s">
        <v>3926</v>
      </c>
      <c r="C859" t="s">
        <v>123</v>
      </c>
      <c r="D859" s="1"/>
      <c r="E859" t="s">
        <v>123</v>
      </c>
      <c r="G859" s="1"/>
      <c r="H859" s="1"/>
      <c r="K859">
        <v>0</v>
      </c>
      <c r="AB859" t="s">
        <v>22</v>
      </c>
      <c r="AC859" t="s">
        <v>32</v>
      </c>
      <c r="AD859" t="s">
        <v>33</v>
      </c>
      <c r="AE859" t="s">
        <v>33</v>
      </c>
      <c r="AF859" t="s">
        <v>25</v>
      </c>
      <c r="AH859" t="s">
        <v>123</v>
      </c>
      <c r="AI859" t="s">
        <v>123</v>
      </c>
      <c r="AJ859" t="s">
        <v>123</v>
      </c>
      <c r="AK859" t="s">
        <v>123</v>
      </c>
      <c r="AO859" t="s">
        <v>26</v>
      </c>
      <c r="AP859" t="s">
        <v>43</v>
      </c>
      <c r="AS859" t="s">
        <v>28</v>
      </c>
      <c r="AT859" t="s">
        <v>3061</v>
      </c>
      <c r="AU859">
        <v>3</v>
      </c>
      <c r="AV859">
        <v>3</v>
      </c>
      <c r="AY859">
        <v>3.52</v>
      </c>
      <c r="AZ859">
        <v>2.67</v>
      </c>
      <c r="BA859">
        <v>3.21</v>
      </c>
      <c r="BB859">
        <v>3.67</v>
      </c>
      <c r="BO859" t="s">
        <v>43</v>
      </c>
      <c r="BP859">
        <v>0</v>
      </c>
      <c r="BQ859">
        <v>0</v>
      </c>
      <c r="BR859">
        <v>0</v>
      </c>
      <c r="BS859">
        <v>0</v>
      </c>
      <c r="BT859" s="1"/>
      <c r="BV859" t="s">
        <v>123</v>
      </c>
      <c r="BW859" t="s">
        <v>123</v>
      </c>
    </row>
    <row r="860" spans="1:75">
      <c r="A860" t="s">
        <v>3927</v>
      </c>
      <c r="B860" t="s">
        <v>1999</v>
      </c>
      <c r="C860" t="s">
        <v>123</v>
      </c>
      <c r="D860" s="1"/>
      <c r="E860" t="s">
        <v>123</v>
      </c>
      <c r="G860" s="1"/>
      <c r="H860" s="1"/>
      <c r="K860">
        <v>0</v>
      </c>
      <c r="AB860" t="s">
        <v>22</v>
      </c>
      <c r="AC860" t="s">
        <v>32</v>
      </c>
      <c r="AD860" t="s">
        <v>33</v>
      </c>
      <c r="AE860" t="s">
        <v>33</v>
      </c>
      <c r="AF860" t="s">
        <v>25</v>
      </c>
      <c r="AH860" t="s">
        <v>123</v>
      </c>
      <c r="AI860" t="s">
        <v>123</v>
      </c>
      <c r="AJ860" t="s">
        <v>123</v>
      </c>
      <c r="AK860" t="s">
        <v>123</v>
      </c>
      <c r="AO860" t="s">
        <v>26</v>
      </c>
      <c r="AP860" t="s">
        <v>43</v>
      </c>
      <c r="AS860" t="s">
        <v>28</v>
      </c>
      <c r="AT860" t="s">
        <v>3061</v>
      </c>
      <c r="BO860" t="s">
        <v>43</v>
      </c>
      <c r="BP860">
        <v>0</v>
      </c>
      <c r="BQ860">
        <v>0</v>
      </c>
      <c r="BR860">
        <v>0</v>
      </c>
      <c r="BS860">
        <v>0</v>
      </c>
      <c r="BT860" s="1"/>
      <c r="BV860" t="s">
        <v>123</v>
      </c>
      <c r="BW860" t="s">
        <v>123</v>
      </c>
    </row>
    <row r="861" spans="1:75">
      <c r="A861" t="s">
        <v>3928</v>
      </c>
      <c r="B861" t="s">
        <v>3929</v>
      </c>
      <c r="C861" t="s">
        <v>123</v>
      </c>
      <c r="D861" s="1"/>
      <c r="E861" t="s">
        <v>123</v>
      </c>
      <c r="G861" s="1"/>
      <c r="H861" s="1"/>
      <c r="K861">
        <v>0</v>
      </c>
      <c r="AB861" t="s">
        <v>22</v>
      </c>
      <c r="AC861" t="s">
        <v>32</v>
      </c>
      <c r="AD861" t="s">
        <v>33</v>
      </c>
      <c r="AE861" t="s">
        <v>33</v>
      </c>
      <c r="AF861" t="s">
        <v>25</v>
      </c>
      <c r="AH861" t="s">
        <v>123</v>
      </c>
      <c r="AI861" t="s">
        <v>123</v>
      </c>
      <c r="AJ861" t="s">
        <v>123</v>
      </c>
      <c r="AK861" t="s">
        <v>123</v>
      </c>
      <c r="AO861" t="s">
        <v>26</v>
      </c>
      <c r="AP861" t="s">
        <v>43</v>
      </c>
      <c r="AS861" t="s">
        <v>28</v>
      </c>
      <c r="AT861" t="s">
        <v>3061</v>
      </c>
      <c r="AY861">
        <v>3.33</v>
      </c>
      <c r="AZ861">
        <v>2.67</v>
      </c>
      <c r="BA861">
        <v>3.58</v>
      </c>
      <c r="BB861">
        <v>3.33</v>
      </c>
      <c r="BO861" t="s">
        <v>43</v>
      </c>
      <c r="BP861">
        <v>0</v>
      </c>
      <c r="BQ861">
        <v>0</v>
      </c>
      <c r="BR861">
        <v>0</v>
      </c>
      <c r="BS861">
        <v>0</v>
      </c>
      <c r="BT861" s="1"/>
      <c r="BV861" t="s">
        <v>123</v>
      </c>
      <c r="BW861" t="s">
        <v>123</v>
      </c>
    </row>
    <row r="862" spans="1:75">
      <c r="A862" t="s">
        <v>5</v>
      </c>
      <c r="B862" t="s">
        <v>2188</v>
      </c>
      <c r="C862" t="s">
        <v>123</v>
      </c>
      <c r="D862" s="1"/>
      <c r="E862" t="s">
        <v>123</v>
      </c>
      <c r="G862" s="1"/>
      <c r="H862" s="1"/>
      <c r="K862">
        <v>0</v>
      </c>
      <c r="AB862" t="s">
        <v>22</v>
      </c>
      <c r="AC862" t="s">
        <v>32</v>
      </c>
      <c r="AD862" t="s">
        <v>33</v>
      </c>
      <c r="AE862" t="s">
        <v>33</v>
      </c>
      <c r="AF862" t="s">
        <v>25</v>
      </c>
      <c r="AH862" t="s">
        <v>123</v>
      </c>
      <c r="AI862" t="s">
        <v>123</v>
      </c>
      <c r="AJ862" t="s">
        <v>123</v>
      </c>
      <c r="AK862" t="s">
        <v>123</v>
      </c>
      <c r="AO862" t="s">
        <v>26</v>
      </c>
      <c r="AP862" t="s">
        <v>43</v>
      </c>
      <c r="AS862" t="s">
        <v>28</v>
      </c>
      <c r="AT862" t="s">
        <v>3061</v>
      </c>
      <c r="AU862">
        <v>3.53</v>
      </c>
      <c r="AY862">
        <v>3.29</v>
      </c>
      <c r="AZ862">
        <v>3.22</v>
      </c>
      <c r="BA862">
        <v>2.92</v>
      </c>
      <c r="BB862">
        <v>3.5</v>
      </c>
      <c r="BO862" t="s">
        <v>43</v>
      </c>
      <c r="BP862">
        <v>0</v>
      </c>
      <c r="BQ862">
        <v>0</v>
      </c>
      <c r="BR862">
        <v>0</v>
      </c>
      <c r="BS862">
        <v>0</v>
      </c>
      <c r="BT862" s="1"/>
      <c r="BV862" t="s">
        <v>123</v>
      </c>
      <c r="BW862" t="s">
        <v>123</v>
      </c>
    </row>
    <row r="863" spans="1:75">
      <c r="A863" t="s">
        <v>3930</v>
      </c>
      <c r="B863" t="s">
        <v>3931</v>
      </c>
      <c r="C863" t="s">
        <v>123</v>
      </c>
      <c r="D863" s="1"/>
      <c r="E863" t="s">
        <v>123</v>
      </c>
      <c r="G863" s="1"/>
      <c r="H863" s="1"/>
      <c r="K863">
        <v>0</v>
      </c>
      <c r="AB863" t="s">
        <v>22</v>
      </c>
      <c r="AC863" t="s">
        <v>32</v>
      </c>
      <c r="AD863" t="s">
        <v>33</v>
      </c>
      <c r="AE863" t="s">
        <v>33</v>
      </c>
      <c r="AF863" t="s">
        <v>48</v>
      </c>
      <c r="AH863" t="s">
        <v>123</v>
      </c>
      <c r="AI863" t="s">
        <v>123</v>
      </c>
      <c r="AJ863" t="s">
        <v>123</v>
      </c>
      <c r="AK863" t="s">
        <v>123</v>
      </c>
      <c r="AO863" t="s">
        <v>26</v>
      </c>
      <c r="AP863" t="s">
        <v>43</v>
      </c>
      <c r="AS863" t="s">
        <v>28</v>
      </c>
      <c r="AT863" t="s">
        <v>3061</v>
      </c>
      <c r="AY863">
        <v>3.81</v>
      </c>
      <c r="AZ863">
        <v>3.05</v>
      </c>
      <c r="BB863">
        <v>3.17</v>
      </c>
      <c r="BO863" t="s">
        <v>43</v>
      </c>
      <c r="BP863">
        <v>0</v>
      </c>
      <c r="BQ863">
        <v>0</v>
      </c>
      <c r="BR863">
        <v>0</v>
      </c>
      <c r="BS863">
        <v>0</v>
      </c>
      <c r="BT863" s="1"/>
      <c r="BV863" t="s">
        <v>123</v>
      </c>
      <c r="BW863" t="s">
        <v>123</v>
      </c>
    </row>
    <row r="864" spans="1:75">
      <c r="A864" t="s">
        <v>3932</v>
      </c>
      <c r="B864" t="s">
        <v>3933</v>
      </c>
      <c r="C864" t="s">
        <v>123</v>
      </c>
      <c r="D864" s="1"/>
      <c r="E864" t="s">
        <v>123</v>
      </c>
      <c r="G864" s="1"/>
      <c r="H864" s="1"/>
      <c r="K864">
        <v>0</v>
      </c>
      <c r="AB864" t="s">
        <v>22</v>
      </c>
      <c r="AC864" t="s">
        <v>32</v>
      </c>
      <c r="AD864" t="s">
        <v>33</v>
      </c>
      <c r="AE864" t="s">
        <v>33</v>
      </c>
      <c r="AF864" t="s">
        <v>48</v>
      </c>
      <c r="AH864" t="s">
        <v>123</v>
      </c>
      <c r="AI864" t="s">
        <v>123</v>
      </c>
      <c r="AJ864" t="s">
        <v>123</v>
      </c>
      <c r="AK864" t="s">
        <v>123</v>
      </c>
      <c r="AO864" t="s">
        <v>26</v>
      </c>
      <c r="AP864" t="s">
        <v>43</v>
      </c>
      <c r="AS864" t="s">
        <v>28</v>
      </c>
      <c r="AT864" t="s">
        <v>3061</v>
      </c>
      <c r="AY864">
        <v>3.38</v>
      </c>
      <c r="AZ864">
        <v>2.76</v>
      </c>
      <c r="BA864">
        <v>2.83</v>
      </c>
      <c r="BB864">
        <v>3</v>
      </c>
      <c r="BO864" t="s">
        <v>43</v>
      </c>
      <c r="BP864">
        <v>0</v>
      </c>
      <c r="BQ864">
        <v>0</v>
      </c>
      <c r="BR864">
        <v>0</v>
      </c>
      <c r="BS864">
        <v>0</v>
      </c>
      <c r="BT864" s="1"/>
      <c r="BV864" t="s">
        <v>123</v>
      </c>
      <c r="BW864" t="s">
        <v>123</v>
      </c>
    </row>
    <row r="865" spans="1:75">
      <c r="A865" t="s">
        <v>3934</v>
      </c>
      <c r="B865" t="s">
        <v>3935</v>
      </c>
      <c r="C865" t="s">
        <v>123</v>
      </c>
      <c r="D865" s="1"/>
      <c r="E865" t="s">
        <v>123</v>
      </c>
      <c r="G865" s="1"/>
      <c r="H865" s="1"/>
      <c r="K865">
        <v>0</v>
      </c>
      <c r="AB865" t="s">
        <v>22</v>
      </c>
      <c r="AC865" t="s">
        <v>32</v>
      </c>
      <c r="AD865" t="s">
        <v>33</v>
      </c>
      <c r="AE865" t="s">
        <v>33</v>
      </c>
      <c r="AF865" t="s">
        <v>48</v>
      </c>
      <c r="AH865" t="s">
        <v>123</v>
      </c>
      <c r="AI865" t="s">
        <v>123</v>
      </c>
      <c r="AJ865" t="s">
        <v>123</v>
      </c>
      <c r="AK865" t="s">
        <v>123</v>
      </c>
      <c r="AO865" t="s">
        <v>26</v>
      </c>
      <c r="AP865" t="s">
        <v>43</v>
      </c>
      <c r="AS865" t="s">
        <v>28</v>
      </c>
      <c r="AT865" t="s">
        <v>3061</v>
      </c>
      <c r="AZ865">
        <v>2.67</v>
      </c>
      <c r="BO865" t="s">
        <v>43</v>
      </c>
      <c r="BP865">
        <v>0</v>
      </c>
      <c r="BQ865">
        <v>0</v>
      </c>
      <c r="BR865">
        <v>0</v>
      </c>
      <c r="BS865">
        <v>0</v>
      </c>
      <c r="BT865" s="1"/>
      <c r="BV865" t="s">
        <v>123</v>
      </c>
      <c r="BW865" t="s">
        <v>123</v>
      </c>
    </row>
    <row r="866" spans="1:75">
      <c r="A866" t="s">
        <v>3936</v>
      </c>
      <c r="B866" t="s">
        <v>3937</v>
      </c>
      <c r="C866" t="s">
        <v>123</v>
      </c>
      <c r="D866" s="1"/>
      <c r="E866" t="s">
        <v>123</v>
      </c>
      <c r="G866" s="1"/>
      <c r="H866" s="1"/>
      <c r="K866">
        <v>0</v>
      </c>
      <c r="AB866" t="s">
        <v>22</v>
      </c>
      <c r="AC866" t="s">
        <v>32</v>
      </c>
      <c r="AD866" t="s">
        <v>33</v>
      </c>
      <c r="AE866" t="s">
        <v>33</v>
      </c>
      <c r="AF866" t="s">
        <v>25</v>
      </c>
      <c r="AH866" t="s">
        <v>123</v>
      </c>
      <c r="AI866" t="s">
        <v>123</v>
      </c>
      <c r="AJ866" t="s">
        <v>123</v>
      </c>
      <c r="AK866" t="s">
        <v>123</v>
      </c>
      <c r="AO866" t="s">
        <v>26</v>
      </c>
      <c r="AP866" t="s">
        <v>43</v>
      </c>
      <c r="AS866" t="s">
        <v>28</v>
      </c>
      <c r="AT866" t="s">
        <v>3061</v>
      </c>
      <c r="AY866">
        <v>3.9</v>
      </c>
      <c r="AZ866">
        <v>3.24</v>
      </c>
      <c r="BA866">
        <v>3.21</v>
      </c>
      <c r="BB866">
        <v>3.5</v>
      </c>
      <c r="BO866" t="s">
        <v>43</v>
      </c>
      <c r="BP866">
        <v>0</v>
      </c>
      <c r="BQ866">
        <v>0</v>
      </c>
      <c r="BR866">
        <v>0</v>
      </c>
      <c r="BS866">
        <v>0</v>
      </c>
      <c r="BT866" s="1"/>
      <c r="BV866" t="s">
        <v>123</v>
      </c>
      <c r="BW866" t="s">
        <v>123</v>
      </c>
    </row>
    <row r="867" spans="1:75">
      <c r="A867" t="s">
        <v>3938</v>
      </c>
      <c r="B867" t="s">
        <v>3939</v>
      </c>
      <c r="C867" t="s">
        <v>123</v>
      </c>
      <c r="D867" s="1"/>
      <c r="E867" t="s">
        <v>123</v>
      </c>
      <c r="G867" s="1"/>
      <c r="H867" s="1"/>
      <c r="K867">
        <v>0</v>
      </c>
      <c r="AB867" t="s">
        <v>22</v>
      </c>
      <c r="AC867" t="s">
        <v>32</v>
      </c>
      <c r="AD867" t="s">
        <v>33</v>
      </c>
      <c r="AE867" t="s">
        <v>33</v>
      </c>
      <c r="AF867" t="s">
        <v>48</v>
      </c>
      <c r="AH867" t="s">
        <v>123</v>
      </c>
      <c r="AI867" t="s">
        <v>123</v>
      </c>
      <c r="AJ867" t="s">
        <v>123</v>
      </c>
      <c r="AK867" t="s">
        <v>123</v>
      </c>
      <c r="AO867" t="s">
        <v>26</v>
      </c>
      <c r="AP867" t="s">
        <v>43</v>
      </c>
      <c r="AS867" t="s">
        <v>28</v>
      </c>
      <c r="AT867" t="s">
        <v>123</v>
      </c>
      <c r="AU867">
        <v>3.68</v>
      </c>
      <c r="AY867">
        <v>3.71</v>
      </c>
      <c r="BA867">
        <v>3.29</v>
      </c>
      <c r="BB867">
        <v>3.83</v>
      </c>
      <c r="BO867" t="s">
        <v>43</v>
      </c>
      <c r="BP867">
        <v>0</v>
      </c>
      <c r="BQ867">
        <v>0</v>
      </c>
      <c r="BR867">
        <v>0</v>
      </c>
      <c r="BS867">
        <v>0</v>
      </c>
      <c r="BT867" s="1"/>
      <c r="BV867" t="s">
        <v>123</v>
      </c>
      <c r="BW867" t="s">
        <v>123</v>
      </c>
    </row>
    <row r="868" spans="1:75">
      <c r="A868" t="s">
        <v>3940</v>
      </c>
      <c r="B868" t="s">
        <v>2138</v>
      </c>
      <c r="C868" t="s">
        <v>78</v>
      </c>
      <c r="D868" s="1">
        <v>31164</v>
      </c>
      <c r="E868" t="s">
        <v>78</v>
      </c>
      <c r="G868" s="1"/>
      <c r="H868" s="1"/>
      <c r="K868">
        <v>0</v>
      </c>
      <c r="AB868" t="s">
        <v>22</v>
      </c>
      <c r="AC868" t="s">
        <v>32</v>
      </c>
      <c r="AD868" t="s">
        <v>33</v>
      </c>
      <c r="AE868" t="s">
        <v>33</v>
      </c>
      <c r="AF868" t="s">
        <v>48</v>
      </c>
      <c r="AH868" t="s">
        <v>3941</v>
      </c>
      <c r="AI868" t="s">
        <v>3903</v>
      </c>
      <c r="AJ868" t="s">
        <v>3942</v>
      </c>
      <c r="AK868" t="s">
        <v>3896</v>
      </c>
      <c r="AL868" t="s">
        <v>78</v>
      </c>
      <c r="AO868" t="s">
        <v>26</v>
      </c>
      <c r="AP868" t="s">
        <v>43</v>
      </c>
      <c r="AS868" t="s">
        <v>28</v>
      </c>
      <c r="AT868" t="s">
        <v>3943</v>
      </c>
      <c r="AY868">
        <v>3.29</v>
      </c>
      <c r="AZ868">
        <v>3.4</v>
      </c>
      <c r="BA868">
        <v>3.25</v>
      </c>
      <c r="BB868">
        <v>3.5</v>
      </c>
      <c r="BO868" t="s">
        <v>43</v>
      </c>
      <c r="BP868">
        <v>0</v>
      </c>
      <c r="BQ868">
        <v>0</v>
      </c>
      <c r="BR868">
        <v>0</v>
      </c>
      <c r="BS868">
        <v>0</v>
      </c>
      <c r="BT868" s="1"/>
      <c r="BV868" t="s">
        <v>102</v>
      </c>
      <c r="BW868" t="s">
        <v>102</v>
      </c>
    </row>
    <row r="869" spans="1:75">
      <c r="A869" t="s">
        <v>3944</v>
      </c>
      <c r="B869" t="s">
        <v>3945</v>
      </c>
      <c r="C869" t="s">
        <v>123</v>
      </c>
      <c r="D869" s="1"/>
      <c r="E869" t="s">
        <v>123</v>
      </c>
      <c r="G869" s="1"/>
      <c r="H869" s="1"/>
      <c r="K869">
        <v>0</v>
      </c>
      <c r="AB869" t="s">
        <v>22</v>
      </c>
      <c r="AC869" t="s">
        <v>32</v>
      </c>
      <c r="AD869" t="s">
        <v>33</v>
      </c>
      <c r="AE869" t="s">
        <v>33</v>
      </c>
      <c r="AF869" t="s">
        <v>25</v>
      </c>
      <c r="AH869" t="s">
        <v>123</v>
      </c>
      <c r="AI869" t="s">
        <v>123</v>
      </c>
      <c r="AJ869" t="s">
        <v>123</v>
      </c>
      <c r="AK869" t="s">
        <v>123</v>
      </c>
      <c r="AO869" t="s">
        <v>26</v>
      </c>
      <c r="AP869" t="s">
        <v>43</v>
      </c>
      <c r="AS869" t="s">
        <v>28</v>
      </c>
      <c r="AT869" t="s">
        <v>123</v>
      </c>
      <c r="AY869">
        <v>3.48</v>
      </c>
      <c r="BA869">
        <v>3.33</v>
      </c>
      <c r="BB869">
        <v>3.83</v>
      </c>
      <c r="BO869" t="s">
        <v>43</v>
      </c>
      <c r="BP869">
        <v>0</v>
      </c>
      <c r="BQ869">
        <v>0</v>
      </c>
      <c r="BR869">
        <v>0</v>
      </c>
      <c r="BS869">
        <v>0</v>
      </c>
      <c r="BT869" s="1"/>
      <c r="BV869" t="s">
        <v>123</v>
      </c>
      <c r="BW869" t="s">
        <v>123</v>
      </c>
    </row>
    <row r="870" spans="1:75">
      <c r="A870" t="s">
        <v>3946</v>
      </c>
      <c r="B870" t="s">
        <v>731</v>
      </c>
      <c r="C870" t="s">
        <v>123</v>
      </c>
      <c r="D870" s="1"/>
      <c r="E870" t="s">
        <v>123</v>
      </c>
      <c r="G870" s="1"/>
      <c r="H870" s="1"/>
      <c r="K870">
        <v>0</v>
      </c>
      <c r="AB870" t="s">
        <v>22</v>
      </c>
      <c r="AC870" t="s">
        <v>32</v>
      </c>
      <c r="AD870" t="s">
        <v>33</v>
      </c>
      <c r="AE870" t="s">
        <v>33</v>
      </c>
      <c r="AF870" t="s">
        <v>48</v>
      </c>
      <c r="AH870" t="s">
        <v>123</v>
      </c>
      <c r="AI870" t="s">
        <v>123</v>
      </c>
      <c r="AJ870" t="s">
        <v>123</v>
      </c>
      <c r="AK870" t="s">
        <v>123</v>
      </c>
      <c r="AO870" t="s">
        <v>26</v>
      </c>
      <c r="AP870" t="s">
        <v>43</v>
      </c>
      <c r="AS870" t="s">
        <v>28</v>
      </c>
      <c r="AT870" t="s">
        <v>123</v>
      </c>
      <c r="AU870">
        <v>2.89</v>
      </c>
      <c r="AV870">
        <v>3.11</v>
      </c>
      <c r="AW870">
        <v>3</v>
      </c>
      <c r="AX870">
        <v>2.89</v>
      </c>
      <c r="AY870">
        <v>2.71</v>
      </c>
      <c r="AZ870">
        <v>2.9</v>
      </c>
      <c r="BA870">
        <v>3</v>
      </c>
      <c r="BB870">
        <v>3.5</v>
      </c>
      <c r="BO870" t="s">
        <v>43</v>
      </c>
      <c r="BP870">
        <v>0</v>
      </c>
      <c r="BQ870">
        <v>0</v>
      </c>
      <c r="BR870">
        <v>0</v>
      </c>
      <c r="BS870">
        <v>0</v>
      </c>
      <c r="BT870" s="1"/>
      <c r="BV870" t="s">
        <v>123</v>
      </c>
      <c r="BW870" t="s">
        <v>123</v>
      </c>
    </row>
    <row r="871" spans="1:75">
      <c r="A871" t="s">
        <v>3947</v>
      </c>
      <c r="B871" t="s">
        <v>3895</v>
      </c>
      <c r="C871" t="s">
        <v>123</v>
      </c>
      <c r="D871" s="1"/>
      <c r="G871" s="1"/>
      <c r="H871" s="1"/>
      <c r="K871">
        <v>0</v>
      </c>
      <c r="AB871" t="s">
        <v>22</v>
      </c>
      <c r="AC871" t="s">
        <v>32</v>
      </c>
      <c r="AD871" t="s">
        <v>33</v>
      </c>
      <c r="AE871" t="s">
        <v>33</v>
      </c>
      <c r="AF871" t="s">
        <v>48</v>
      </c>
      <c r="AH871" t="s">
        <v>123</v>
      </c>
      <c r="AI871" t="s">
        <v>123</v>
      </c>
      <c r="AJ871" t="s">
        <v>123</v>
      </c>
      <c r="AK871" t="s">
        <v>123</v>
      </c>
      <c r="AO871" t="s">
        <v>26</v>
      </c>
      <c r="AP871" t="s">
        <v>43</v>
      </c>
      <c r="AS871" t="s">
        <v>28</v>
      </c>
      <c r="AT871" t="s">
        <v>123</v>
      </c>
      <c r="BB871">
        <v>3.5</v>
      </c>
      <c r="BO871" t="s">
        <v>43</v>
      </c>
      <c r="BP871">
        <v>0</v>
      </c>
      <c r="BQ871">
        <v>0</v>
      </c>
      <c r="BR871">
        <v>0</v>
      </c>
      <c r="BS871">
        <v>0</v>
      </c>
      <c r="BT871" s="1"/>
      <c r="BV871" t="s">
        <v>123</v>
      </c>
      <c r="BW871" t="s">
        <v>123</v>
      </c>
    </row>
    <row r="872" spans="1:75">
      <c r="A872" t="s">
        <v>3948</v>
      </c>
      <c r="B872" t="s">
        <v>3245</v>
      </c>
      <c r="C872" t="s">
        <v>3949</v>
      </c>
      <c r="D872" s="1">
        <v>27102</v>
      </c>
      <c r="E872" t="s">
        <v>3949</v>
      </c>
      <c r="G872" s="1"/>
      <c r="H872" s="1"/>
      <c r="K872">
        <v>0</v>
      </c>
      <c r="AB872" t="s">
        <v>22</v>
      </c>
      <c r="AC872" t="s">
        <v>32</v>
      </c>
      <c r="AD872" t="s">
        <v>33</v>
      </c>
      <c r="AE872" t="s">
        <v>33</v>
      </c>
      <c r="AF872" t="s">
        <v>25</v>
      </c>
      <c r="AH872" t="s">
        <v>3950</v>
      </c>
      <c r="AI872" t="s">
        <v>3903</v>
      </c>
      <c r="AJ872" t="s">
        <v>3951</v>
      </c>
      <c r="AK872" t="s">
        <v>3896</v>
      </c>
      <c r="AL872" t="s">
        <v>3949</v>
      </c>
      <c r="AO872" t="s">
        <v>26</v>
      </c>
      <c r="AP872" t="s">
        <v>43</v>
      </c>
      <c r="AS872" t="s">
        <v>28</v>
      </c>
      <c r="AT872" t="s">
        <v>123</v>
      </c>
      <c r="AU872">
        <v>3.42</v>
      </c>
      <c r="AV872">
        <v>2.95</v>
      </c>
      <c r="AW872">
        <v>3.68</v>
      </c>
      <c r="AX872">
        <v>3.21</v>
      </c>
      <c r="AY872">
        <v>3.71</v>
      </c>
      <c r="AZ872">
        <v>2.5</v>
      </c>
      <c r="BA872">
        <v>3.61</v>
      </c>
      <c r="BB872">
        <v>3.83</v>
      </c>
      <c r="BO872" t="s">
        <v>43</v>
      </c>
      <c r="BP872">
        <v>0</v>
      </c>
      <c r="BQ872">
        <v>0</v>
      </c>
      <c r="BR872">
        <v>0</v>
      </c>
      <c r="BS872">
        <v>0</v>
      </c>
      <c r="BT872" s="1"/>
      <c r="BV872" t="s">
        <v>123</v>
      </c>
      <c r="BW872" t="s">
        <v>123</v>
      </c>
    </row>
    <row r="873" spans="1:75">
      <c r="A873" t="s">
        <v>3952</v>
      </c>
      <c r="B873" t="s">
        <v>3953</v>
      </c>
      <c r="C873" t="s">
        <v>691</v>
      </c>
      <c r="D873" s="1">
        <v>30214</v>
      </c>
      <c r="E873" t="s">
        <v>691</v>
      </c>
      <c r="G873" s="1"/>
      <c r="H873" s="1"/>
      <c r="K873">
        <v>0</v>
      </c>
      <c r="AB873" t="s">
        <v>22</v>
      </c>
      <c r="AC873" t="s">
        <v>32</v>
      </c>
      <c r="AD873" t="s">
        <v>33</v>
      </c>
      <c r="AE873" t="s">
        <v>33</v>
      </c>
      <c r="AF873" t="s">
        <v>48</v>
      </c>
      <c r="AH873" t="s">
        <v>3954</v>
      </c>
      <c r="AI873" t="s">
        <v>99</v>
      </c>
      <c r="AJ873" t="s">
        <v>3955</v>
      </c>
      <c r="AK873" t="s">
        <v>4</v>
      </c>
      <c r="AO873" t="s">
        <v>26</v>
      </c>
      <c r="AP873" t="s">
        <v>43</v>
      </c>
      <c r="AS873" t="s">
        <v>28</v>
      </c>
      <c r="AT873" t="s">
        <v>3061</v>
      </c>
      <c r="BB873">
        <v>3.33</v>
      </c>
      <c r="BO873" t="s">
        <v>43</v>
      </c>
      <c r="BP873">
        <v>0</v>
      </c>
      <c r="BQ873">
        <v>0</v>
      </c>
      <c r="BR873">
        <v>0</v>
      </c>
      <c r="BS873">
        <v>0</v>
      </c>
      <c r="BT873" s="1"/>
      <c r="BV873" t="s">
        <v>157</v>
      </c>
      <c r="BW873" t="s">
        <v>157</v>
      </c>
    </row>
    <row r="874" spans="1:75">
      <c r="A874" t="s">
        <v>3956</v>
      </c>
      <c r="B874" t="s">
        <v>3957</v>
      </c>
      <c r="C874" t="s">
        <v>1994</v>
      </c>
      <c r="D874" s="1">
        <v>29354</v>
      </c>
      <c r="E874" t="s">
        <v>1994</v>
      </c>
      <c r="G874" s="1"/>
      <c r="H874" s="1"/>
      <c r="K874">
        <v>0</v>
      </c>
      <c r="AB874" t="s">
        <v>22</v>
      </c>
      <c r="AC874" t="s">
        <v>32</v>
      </c>
      <c r="AD874" t="s">
        <v>33</v>
      </c>
      <c r="AE874" t="s">
        <v>33</v>
      </c>
      <c r="AF874" t="s">
        <v>25</v>
      </c>
      <c r="AH874" t="s">
        <v>766</v>
      </c>
      <c r="AI874" t="s">
        <v>99</v>
      </c>
      <c r="AJ874" t="s">
        <v>108</v>
      </c>
      <c r="AK874" t="s">
        <v>4</v>
      </c>
      <c r="AO874" t="s">
        <v>26</v>
      </c>
      <c r="AP874" t="s">
        <v>43</v>
      </c>
      <c r="AS874" t="s">
        <v>28</v>
      </c>
      <c r="AT874" t="s">
        <v>3958</v>
      </c>
      <c r="AX874">
        <v>3.21</v>
      </c>
      <c r="BB874">
        <v>3.17</v>
      </c>
      <c r="BO874" t="s">
        <v>43</v>
      </c>
      <c r="BP874">
        <v>0</v>
      </c>
      <c r="BQ874">
        <v>0</v>
      </c>
      <c r="BR874">
        <v>0</v>
      </c>
      <c r="BS874">
        <v>0</v>
      </c>
      <c r="BT874" s="1"/>
      <c r="BV874" t="s">
        <v>102</v>
      </c>
      <c r="BW874" t="s">
        <v>102</v>
      </c>
    </row>
    <row r="875" spans="1:75">
      <c r="A875" t="s">
        <v>3959</v>
      </c>
      <c r="B875" t="s">
        <v>3960</v>
      </c>
      <c r="C875" t="s">
        <v>636</v>
      </c>
      <c r="D875" s="1">
        <v>31427</v>
      </c>
      <c r="E875" t="s">
        <v>514</v>
      </c>
      <c r="G875" s="1"/>
      <c r="H875" s="1"/>
      <c r="K875">
        <v>0</v>
      </c>
      <c r="AB875" t="s">
        <v>22</v>
      </c>
      <c r="AC875" t="s">
        <v>32</v>
      </c>
      <c r="AD875" t="s">
        <v>33</v>
      </c>
      <c r="AE875" t="s">
        <v>33</v>
      </c>
      <c r="AF875" t="s">
        <v>48</v>
      </c>
      <c r="AH875" t="s">
        <v>2243</v>
      </c>
      <c r="AI875" t="s">
        <v>123</v>
      </c>
      <c r="AJ875" t="s">
        <v>1135</v>
      </c>
      <c r="AK875" t="s">
        <v>123</v>
      </c>
      <c r="AO875" t="s">
        <v>26</v>
      </c>
      <c r="AP875" t="s">
        <v>43</v>
      </c>
      <c r="AS875" t="s">
        <v>28</v>
      </c>
      <c r="AT875" t="s">
        <v>3061</v>
      </c>
      <c r="BB875">
        <v>3</v>
      </c>
      <c r="BO875" t="s">
        <v>43</v>
      </c>
      <c r="BP875">
        <v>0</v>
      </c>
      <c r="BQ875">
        <v>0</v>
      </c>
      <c r="BR875">
        <v>0</v>
      </c>
      <c r="BS875">
        <v>0</v>
      </c>
      <c r="BT875" s="1"/>
      <c r="BV875" t="s">
        <v>123</v>
      </c>
      <c r="BW875" t="s">
        <v>123</v>
      </c>
    </row>
    <row r="876" spans="1:75">
      <c r="A876" t="s">
        <v>3961</v>
      </c>
      <c r="B876" t="s">
        <v>3910</v>
      </c>
      <c r="C876" t="s">
        <v>3962</v>
      </c>
      <c r="D876" s="1">
        <v>27572</v>
      </c>
      <c r="E876" t="s">
        <v>3963</v>
      </c>
      <c r="G876" s="1"/>
      <c r="H876" s="1"/>
      <c r="K876">
        <v>0</v>
      </c>
      <c r="AA876" t="s">
        <v>3964</v>
      </c>
      <c r="AB876" t="s">
        <v>22</v>
      </c>
      <c r="AC876" t="s">
        <v>32</v>
      </c>
      <c r="AD876" t="s">
        <v>33</v>
      </c>
      <c r="AE876" t="s">
        <v>33</v>
      </c>
      <c r="AF876" t="s">
        <v>25</v>
      </c>
      <c r="AO876" t="s">
        <v>26</v>
      </c>
      <c r="AP876" t="s">
        <v>43</v>
      </c>
      <c r="AS876" t="s">
        <v>43</v>
      </c>
      <c r="AT876" t="s">
        <v>3965</v>
      </c>
      <c r="BO876" t="s">
        <v>43</v>
      </c>
      <c r="BP876">
        <v>0</v>
      </c>
      <c r="BQ876">
        <v>0</v>
      </c>
      <c r="BR876">
        <v>0</v>
      </c>
      <c r="BS876">
        <v>0</v>
      </c>
      <c r="BT876" s="1"/>
    </row>
    <row r="877" spans="1:75">
      <c r="A877" t="s">
        <v>3966</v>
      </c>
      <c r="B877" t="s">
        <v>3967</v>
      </c>
      <c r="C877" t="s">
        <v>249</v>
      </c>
      <c r="D877" s="1"/>
      <c r="E877" t="s">
        <v>249</v>
      </c>
      <c r="G877" s="1"/>
      <c r="H877" s="1"/>
      <c r="K877">
        <v>0</v>
      </c>
      <c r="AB877" t="s">
        <v>22</v>
      </c>
      <c r="AC877" t="s">
        <v>32</v>
      </c>
      <c r="AD877" t="s">
        <v>969</v>
      </c>
      <c r="AE877" t="s">
        <v>969</v>
      </c>
      <c r="AF877" t="s">
        <v>25</v>
      </c>
      <c r="AH877" t="s">
        <v>3968</v>
      </c>
      <c r="AI877" t="s">
        <v>99</v>
      </c>
      <c r="AJ877" t="s">
        <v>2681</v>
      </c>
      <c r="AK877" t="s">
        <v>4</v>
      </c>
      <c r="AO877" t="s">
        <v>26</v>
      </c>
      <c r="AP877" t="s">
        <v>43</v>
      </c>
      <c r="AS877" t="s">
        <v>43</v>
      </c>
      <c r="AT877" t="s">
        <v>3969</v>
      </c>
      <c r="AU877">
        <v>3.24</v>
      </c>
      <c r="AV877">
        <v>3.55</v>
      </c>
      <c r="AW877">
        <v>2.59</v>
      </c>
      <c r="AX877">
        <v>2.57</v>
      </c>
      <c r="BO877" t="s">
        <v>43</v>
      </c>
      <c r="BP877">
        <v>0</v>
      </c>
      <c r="BQ877">
        <v>0</v>
      </c>
      <c r="BR877">
        <v>0</v>
      </c>
      <c r="BS877">
        <v>0</v>
      </c>
      <c r="BT877" s="1"/>
      <c r="BV877" t="s">
        <v>102</v>
      </c>
      <c r="BW877" t="s">
        <v>102</v>
      </c>
    </row>
    <row r="878" spans="1:75">
      <c r="A878" t="s">
        <v>3970</v>
      </c>
      <c r="B878" t="s">
        <v>3971</v>
      </c>
      <c r="C878" t="s">
        <v>380</v>
      </c>
      <c r="D878" s="1">
        <v>32612</v>
      </c>
      <c r="E878" t="s">
        <v>3972</v>
      </c>
      <c r="G878" s="1"/>
      <c r="H878" s="1"/>
      <c r="K878">
        <v>0</v>
      </c>
      <c r="AB878" t="s">
        <v>22</v>
      </c>
      <c r="AC878" t="s">
        <v>32</v>
      </c>
      <c r="AD878" t="s">
        <v>969</v>
      </c>
      <c r="AE878" t="s">
        <v>969</v>
      </c>
      <c r="AF878" t="s">
        <v>25</v>
      </c>
      <c r="AH878" t="s">
        <v>564</v>
      </c>
      <c r="AI878" t="s">
        <v>217</v>
      </c>
      <c r="AJ878" t="s">
        <v>3973</v>
      </c>
      <c r="AK878" t="s">
        <v>217</v>
      </c>
      <c r="AO878" t="s">
        <v>26</v>
      </c>
      <c r="AP878" t="s">
        <v>43</v>
      </c>
      <c r="AS878" t="s">
        <v>43</v>
      </c>
      <c r="AT878" t="s">
        <v>3974</v>
      </c>
      <c r="AU878">
        <v>3.5</v>
      </c>
      <c r="AV878">
        <v>3.91</v>
      </c>
      <c r="AW878">
        <v>3.45</v>
      </c>
      <c r="AX878">
        <v>2.67</v>
      </c>
      <c r="BO878" t="s">
        <v>43</v>
      </c>
      <c r="BP878">
        <v>0</v>
      </c>
      <c r="BQ878">
        <v>0</v>
      </c>
      <c r="BR878">
        <v>0</v>
      </c>
      <c r="BS878">
        <v>0</v>
      </c>
      <c r="BT878" s="1"/>
      <c r="BV878" t="s">
        <v>3975</v>
      </c>
      <c r="BW878" t="s">
        <v>1074</v>
      </c>
    </row>
    <row r="879" spans="1:75">
      <c r="A879" t="s">
        <v>3976</v>
      </c>
      <c r="B879" t="s">
        <v>3977</v>
      </c>
      <c r="C879" t="s">
        <v>3261</v>
      </c>
      <c r="D879" s="1">
        <v>32290</v>
      </c>
      <c r="E879" t="s">
        <v>3978</v>
      </c>
      <c r="G879" s="1"/>
      <c r="H879" s="1"/>
      <c r="K879">
        <v>0</v>
      </c>
      <c r="AB879" t="s">
        <v>22</v>
      </c>
      <c r="AC879" t="s">
        <v>32</v>
      </c>
      <c r="AD879" t="s">
        <v>969</v>
      </c>
      <c r="AE879" t="s">
        <v>969</v>
      </c>
      <c r="AF879" t="s">
        <v>48</v>
      </c>
      <c r="AH879" t="s">
        <v>3979</v>
      </c>
      <c r="AI879" t="s">
        <v>99</v>
      </c>
      <c r="AJ879" t="s">
        <v>702</v>
      </c>
      <c r="AK879" t="s">
        <v>4</v>
      </c>
      <c r="AO879" t="s">
        <v>26</v>
      </c>
      <c r="AP879" t="s">
        <v>43</v>
      </c>
      <c r="AS879" t="s">
        <v>43</v>
      </c>
      <c r="AT879" t="s">
        <v>3980</v>
      </c>
      <c r="AU879">
        <v>2.82</v>
      </c>
      <c r="AV879">
        <v>3.55</v>
      </c>
      <c r="AW879">
        <v>3</v>
      </c>
      <c r="BO879" t="s">
        <v>43</v>
      </c>
      <c r="BP879">
        <v>0</v>
      </c>
      <c r="BQ879">
        <v>0</v>
      </c>
      <c r="BR879">
        <v>0</v>
      </c>
      <c r="BS879">
        <v>0</v>
      </c>
      <c r="BT879" s="1"/>
      <c r="BV879" t="s">
        <v>148</v>
      </c>
      <c r="BW879" t="s">
        <v>148</v>
      </c>
    </row>
    <row r="880" spans="1:75">
      <c r="A880" t="s">
        <v>3981</v>
      </c>
      <c r="B880" t="s">
        <v>2351</v>
      </c>
      <c r="C880" t="s">
        <v>3006</v>
      </c>
      <c r="D880" s="1">
        <v>32336</v>
      </c>
      <c r="E880" t="s">
        <v>3982</v>
      </c>
      <c r="G880" s="1"/>
      <c r="H880" s="1"/>
      <c r="K880">
        <v>0</v>
      </c>
      <c r="AB880" t="s">
        <v>22</v>
      </c>
      <c r="AC880" t="s">
        <v>32</v>
      </c>
      <c r="AD880" t="s">
        <v>969</v>
      </c>
      <c r="AE880" t="s">
        <v>969</v>
      </c>
      <c r="AF880" t="s">
        <v>48</v>
      </c>
      <c r="AH880" t="s">
        <v>3983</v>
      </c>
      <c r="AI880" t="s">
        <v>99</v>
      </c>
      <c r="AJ880" t="s">
        <v>3984</v>
      </c>
      <c r="AK880" t="s">
        <v>4</v>
      </c>
      <c r="AO880" t="s">
        <v>26</v>
      </c>
      <c r="AP880" t="s">
        <v>43</v>
      </c>
      <c r="AS880" t="s">
        <v>43</v>
      </c>
      <c r="AT880" t="s">
        <v>3985</v>
      </c>
      <c r="AU880">
        <v>2.77</v>
      </c>
      <c r="AV880">
        <v>3.27</v>
      </c>
      <c r="AW880">
        <v>2.82</v>
      </c>
      <c r="BO880" t="s">
        <v>43</v>
      </c>
      <c r="BP880">
        <v>0</v>
      </c>
      <c r="BQ880">
        <v>0</v>
      </c>
      <c r="BR880">
        <v>0</v>
      </c>
      <c r="BS880">
        <v>0</v>
      </c>
      <c r="BT880" s="1"/>
      <c r="BV880" t="s">
        <v>102</v>
      </c>
      <c r="BW880" t="s">
        <v>102</v>
      </c>
    </row>
    <row r="881" spans="1:75">
      <c r="A881" t="s">
        <v>3986</v>
      </c>
      <c r="B881" t="s">
        <v>3987</v>
      </c>
      <c r="C881" t="s">
        <v>3988</v>
      </c>
      <c r="D881" s="1">
        <v>31412</v>
      </c>
      <c r="E881" t="s">
        <v>3989</v>
      </c>
      <c r="G881" s="1"/>
      <c r="H881" s="1"/>
      <c r="K881">
        <v>0</v>
      </c>
      <c r="AB881" t="s">
        <v>22</v>
      </c>
      <c r="AC881" t="s">
        <v>32</v>
      </c>
      <c r="AD881" t="s">
        <v>969</v>
      </c>
      <c r="AE881" t="s">
        <v>969</v>
      </c>
      <c r="AF881" t="s">
        <v>25</v>
      </c>
      <c r="AH881" t="s">
        <v>2731</v>
      </c>
      <c r="AI881" t="s">
        <v>3990</v>
      </c>
      <c r="AJ881" t="s">
        <v>232</v>
      </c>
      <c r="AK881" t="s">
        <v>4</v>
      </c>
      <c r="AO881" t="s">
        <v>26</v>
      </c>
      <c r="AP881" t="s">
        <v>43</v>
      </c>
      <c r="AS881" t="s">
        <v>43</v>
      </c>
      <c r="AT881" t="s">
        <v>3991</v>
      </c>
      <c r="AU881">
        <v>3.09</v>
      </c>
      <c r="AV881">
        <v>2.91</v>
      </c>
      <c r="AW881">
        <v>2.86</v>
      </c>
      <c r="BO881" t="s">
        <v>43</v>
      </c>
      <c r="BP881">
        <v>0</v>
      </c>
      <c r="BQ881">
        <v>0</v>
      </c>
      <c r="BR881">
        <v>0</v>
      </c>
      <c r="BS881">
        <v>0</v>
      </c>
      <c r="BT881" s="1"/>
      <c r="BV881" t="s">
        <v>102</v>
      </c>
      <c r="BW881" t="s">
        <v>102</v>
      </c>
    </row>
    <row r="882" spans="1:75">
      <c r="A882" t="s">
        <v>3992</v>
      </c>
      <c r="B882" t="s">
        <v>3993</v>
      </c>
      <c r="C882" t="s">
        <v>237</v>
      </c>
      <c r="D882" s="1">
        <v>32555</v>
      </c>
      <c r="E882" t="s">
        <v>3994</v>
      </c>
      <c r="G882" s="1"/>
      <c r="H882" s="1"/>
      <c r="K882">
        <v>0</v>
      </c>
      <c r="AA882" t="s">
        <v>3995</v>
      </c>
      <c r="AB882" t="s">
        <v>22</v>
      </c>
      <c r="AC882" t="s">
        <v>32</v>
      </c>
      <c r="AD882" t="s">
        <v>969</v>
      </c>
      <c r="AE882" t="s">
        <v>969</v>
      </c>
      <c r="AF882" t="s">
        <v>48</v>
      </c>
      <c r="AH882" t="s">
        <v>3996</v>
      </c>
      <c r="AI882" t="s">
        <v>145</v>
      </c>
      <c r="AJ882" t="s">
        <v>1640</v>
      </c>
      <c r="AK882" t="s">
        <v>4</v>
      </c>
      <c r="AO882" t="s">
        <v>26</v>
      </c>
      <c r="AP882" t="s">
        <v>43</v>
      </c>
      <c r="AS882" t="s">
        <v>43</v>
      </c>
      <c r="AT882" t="s">
        <v>3997</v>
      </c>
      <c r="AU882">
        <v>3.05</v>
      </c>
      <c r="AV882">
        <v>3.45</v>
      </c>
      <c r="AW882">
        <v>2.86</v>
      </c>
      <c r="BO882" t="s">
        <v>43</v>
      </c>
      <c r="BP882">
        <v>0</v>
      </c>
      <c r="BQ882">
        <v>0</v>
      </c>
      <c r="BR882">
        <v>0</v>
      </c>
      <c r="BS882">
        <v>0</v>
      </c>
      <c r="BT882" s="1"/>
      <c r="BV882" t="s">
        <v>148</v>
      </c>
      <c r="BW882" t="s">
        <v>148</v>
      </c>
    </row>
    <row r="883" spans="1:75">
      <c r="A883" t="s">
        <v>3998</v>
      </c>
      <c r="B883" t="s">
        <v>3999</v>
      </c>
      <c r="C883" t="s">
        <v>123</v>
      </c>
      <c r="D883" s="1"/>
      <c r="G883" s="1"/>
      <c r="H883" s="1"/>
      <c r="K883">
        <v>0</v>
      </c>
      <c r="AB883" t="s">
        <v>22</v>
      </c>
      <c r="AC883" t="s">
        <v>32</v>
      </c>
      <c r="AD883" t="s">
        <v>969</v>
      </c>
      <c r="AE883" t="s">
        <v>969</v>
      </c>
      <c r="AF883" t="s">
        <v>48</v>
      </c>
      <c r="AH883" t="s">
        <v>123</v>
      </c>
      <c r="AI883" t="s">
        <v>123</v>
      </c>
      <c r="AJ883" t="s">
        <v>123</v>
      </c>
      <c r="AK883" t="s">
        <v>123</v>
      </c>
      <c r="AO883" t="s">
        <v>26</v>
      </c>
      <c r="AP883" t="s">
        <v>43</v>
      </c>
      <c r="AS883" t="s">
        <v>43</v>
      </c>
      <c r="AT883" t="s">
        <v>123</v>
      </c>
      <c r="AU883">
        <v>2.5</v>
      </c>
      <c r="AV883">
        <v>3</v>
      </c>
      <c r="AW883">
        <v>2.64</v>
      </c>
      <c r="BO883" t="s">
        <v>43</v>
      </c>
      <c r="BP883">
        <v>0</v>
      </c>
      <c r="BQ883">
        <v>0</v>
      </c>
      <c r="BR883">
        <v>0</v>
      </c>
      <c r="BS883">
        <v>0</v>
      </c>
      <c r="BT883" s="1"/>
      <c r="BV883" t="s">
        <v>123</v>
      </c>
      <c r="BW883" t="s">
        <v>123</v>
      </c>
    </row>
    <row r="884" spans="1:75">
      <c r="A884" t="s">
        <v>4000</v>
      </c>
      <c r="B884" t="s">
        <v>4001</v>
      </c>
      <c r="C884" t="s">
        <v>380</v>
      </c>
      <c r="D884" s="1">
        <v>31352</v>
      </c>
      <c r="E884" t="s">
        <v>4002</v>
      </c>
      <c r="G884" s="1"/>
      <c r="H884" s="1"/>
      <c r="K884">
        <v>0</v>
      </c>
      <c r="AB884" t="s">
        <v>22</v>
      </c>
      <c r="AC884" t="s">
        <v>32</v>
      </c>
      <c r="AD884" t="s">
        <v>969</v>
      </c>
      <c r="AE884" t="s">
        <v>969</v>
      </c>
      <c r="AF884" t="s">
        <v>25</v>
      </c>
      <c r="AH884" t="s">
        <v>4003</v>
      </c>
      <c r="AI884" t="s">
        <v>99</v>
      </c>
      <c r="AJ884" t="s">
        <v>4004</v>
      </c>
      <c r="AK884" t="s">
        <v>4</v>
      </c>
      <c r="AO884" t="s">
        <v>26</v>
      </c>
      <c r="AP884" t="s">
        <v>43</v>
      </c>
      <c r="AS884" t="s">
        <v>43</v>
      </c>
      <c r="AT884" t="s">
        <v>4005</v>
      </c>
      <c r="AU884">
        <v>2.73</v>
      </c>
      <c r="AV884">
        <v>3.09</v>
      </c>
      <c r="AW884">
        <v>2.59</v>
      </c>
      <c r="BO884" t="s">
        <v>43</v>
      </c>
      <c r="BP884">
        <v>0</v>
      </c>
      <c r="BQ884">
        <v>0</v>
      </c>
      <c r="BR884">
        <v>0</v>
      </c>
      <c r="BS884">
        <v>0</v>
      </c>
      <c r="BT884" s="1"/>
      <c r="BV884" t="s">
        <v>102</v>
      </c>
      <c r="BW884" t="s">
        <v>102</v>
      </c>
    </row>
    <row r="885" spans="1:75">
      <c r="A885" t="s">
        <v>4006</v>
      </c>
      <c r="B885" t="s">
        <v>4007</v>
      </c>
      <c r="C885" t="s">
        <v>4008</v>
      </c>
      <c r="D885" s="1">
        <v>32310</v>
      </c>
      <c r="E885" t="s">
        <v>4008</v>
      </c>
      <c r="G885" s="1"/>
      <c r="H885" s="1"/>
      <c r="K885">
        <v>0</v>
      </c>
      <c r="AB885" t="s">
        <v>22</v>
      </c>
      <c r="AC885" t="s">
        <v>32</v>
      </c>
      <c r="AD885" t="s">
        <v>969</v>
      </c>
      <c r="AE885" t="s">
        <v>969</v>
      </c>
      <c r="AF885" t="s">
        <v>48</v>
      </c>
      <c r="AH885" t="s">
        <v>4009</v>
      </c>
      <c r="AI885" t="s">
        <v>99</v>
      </c>
      <c r="AJ885" t="s">
        <v>4010</v>
      </c>
      <c r="AK885" t="s">
        <v>4</v>
      </c>
      <c r="AO885" t="s">
        <v>26</v>
      </c>
      <c r="AP885" t="s">
        <v>43</v>
      </c>
      <c r="AS885" t="s">
        <v>43</v>
      </c>
      <c r="AT885" t="s">
        <v>4011</v>
      </c>
      <c r="AU885">
        <v>3.05</v>
      </c>
      <c r="AV885">
        <v>3.09</v>
      </c>
      <c r="AW885">
        <v>2.86</v>
      </c>
      <c r="BO885" t="s">
        <v>43</v>
      </c>
      <c r="BP885">
        <v>0</v>
      </c>
      <c r="BQ885">
        <v>0</v>
      </c>
      <c r="BR885">
        <v>0</v>
      </c>
      <c r="BS885">
        <v>0</v>
      </c>
      <c r="BT885" s="1"/>
      <c r="BV885" t="s">
        <v>102</v>
      </c>
      <c r="BW885" t="s">
        <v>102</v>
      </c>
    </row>
    <row r="886" spans="1:75">
      <c r="A886" t="s">
        <v>4012</v>
      </c>
      <c r="B886" t="s">
        <v>4013</v>
      </c>
      <c r="C886" t="s">
        <v>1056</v>
      </c>
      <c r="D886" s="1">
        <v>32424</v>
      </c>
      <c r="E886" t="s">
        <v>4014</v>
      </c>
      <c r="G886" s="1"/>
      <c r="H886" s="1"/>
      <c r="K886">
        <v>0</v>
      </c>
      <c r="AB886" t="s">
        <v>22</v>
      </c>
      <c r="AC886" t="s">
        <v>32</v>
      </c>
      <c r="AD886" t="s">
        <v>969</v>
      </c>
      <c r="AE886" t="s">
        <v>969</v>
      </c>
      <c r="AF886" t="s">
        <v>48</v>
      </c>
      <c r="AH886" t="s">
        <v>1669</v>
      </c>
      <c r="AI886" t="s">
        <v>99</v>
      </c>
      <c r="AJ886" t="s">
        <v>4015</v>
      </c>
      <c r="AK886" t="s">
        <v>4</v>
      </c>
      <c r="AO886" t="s">
        <v>26</v>
      </c>
      <c r="AP886" t="s">
        <v>43</v>
      </c>
      <c r="AS886" t="s">
        <v>43</v>
      </c>
      <c r="AT886" t="s">
        <v>3096</v>
      </c>
      <c r="AU886">
        <v>2.68</v>
      </c>
      <c r="AV886">
        <v>2.73</v>
      </c>
      <c r="AW886">
        <v>3.14</v>
      </c>
      <c r="BO886" t="s">
        <v>43</v>
      </c>
      <c r="BP886">
        <v>0</v>
      </c>
      <c r="BQ886">
        <v>0</v>
      </c>
      <c r="BR886">
        <v>0</v>
      </c>
      <c r="BS886">
        <v>0</v>
      </c>
      <c r="BT886" s="1"/>
      <c r="BV886" t="s">
        <v>102</v>
      </c>
      <c r="BW886" t="s">
        <v>102</v>
      </c>
    </row>
    <row r="887" spans="1:75">
      <c r="A887" t="s">
        <v>4016</v>
      </c>
      <c r="B887" t="s">
        <v>4017</v>
      </c>
      <c r="C887" t="s">
        <v>4018</v>
      </c>
      <c r="D887" s="1">
        <v>32007</v>
      </c>
      <c r="E887" t="s">
        <v>4019</v>
      </c>
      <c r="G887" s="1"/>
      <c r="H887" s="1"/>
      <c r="K887">
        <v>0</v>
      </c>
      <c r="AB887" t="s">
        <v>22</v>
      </c>
      <c r="AC887" t="s">
        <v>32</v>
      </c>
      <c r="AD887" t="s">
        <v>969</v>
      </c>
      <c r="AE887" t="s">
        <v>969</v>
      </c>
      <c r="AF887" t="s">
        <v>48</v>
      </c>
      <c r="AH887" t="s">
        <v>4020</v>
      </c>
      <c r="AI887" t="s">
        <v>99</v>
      </c>
      <c r="AJ887" t="s">
        <v>4021</v>
      </c>
      <c r="AK887" t="s">
        <v>4</v>
      </c>
      <c r="AO887" t="s">
        <v>26</v>
      </c>
      <c r="AP887" t="s">
        <v>43</v>
      </c>
      <c r="AS887" t="s">
        <v>43</v>
      </c>
      <c r="AT887" t="s">
        <v>4022</v>
      </c>
      <c r="AU887">
        <v>2.59</v>
      </c>
      <c r="AV887">
        <v>3.18</v>
      </c>
      <c r="AW887">
        <v>2.91</v>
      </c>
      <c r="AX887">
        <v>2.29</v>
      </c>
      <c r="BO887" t="s">
        <v>43</v>
      </c>
      <c r="BP887">
        <v>0</v>
      </c>
      <c r="BQ887">
        <v>0</v>
      </c>
      <c r="BR887">
        <v>0</v>
      </c>
      <c r="BS887">
        <v>0</v>
      </c>
      <c r="BT887" s="1"/>
      <c r="BV887" t="s">
        <v>148</v>
      </c>
      <c r="BW887" t="s">
        <v>102</v>
      </c>
    </row>
    <row r="888" spans="1:75">
      <c r="A888" t="s">
        <v>4023</v>
      </c>
      <c r="B888" t="s">
        <v>4024</v>
      </c>
      <c r="C888" t="s">
        <v>4025</v>
      </c>
      <c r="D888" s="1">
        <v>25453</v>
      </c>
      <c r="E888" t="s">
        <v>237</v>
      </c>
      <c r="G888" s="1"/>
      <c r="H888" s="1"/>
      <c r="K888">
        <v>0</v>
      </c>
      <c r="AB888" t="s">
        <v>22</v>
      </c>
      <c r="AC888" t="s">
        <v>32</v>
      </c>
      <c r="AD888" t="s">
        <v>969</v>
      </c>
      <c r="AE888" t="s">
        <v>969</v>
      </c>
      <c r="AF888" t="s">
        <v>48</v>
      </c>
      <c r="AH888" t="s">
        <v>1077</v>
      </c>
      <c r="AI888" t="s">
        <v>217</v>
      </c>
      <c r="AJ888" t="s">
        <v>4026</v>
      </c>
      <c r="AK888" t="s">
        <v>4</v>
      </c>
      <c r="AO888" t="s">
        <v>26</v>
      </c>
      <c r="AP888" t="s">
        <v>43</v>
      </c>
      <c r="AS888" t="s">
        <v>43</v>
      </c>
      <c r="AT888" t="s">
        <v>4027</v>
      </c>
      <c r="AU888">
        <v>2.9</v>
      </c>
      <c r="AV888">
        <v>3.55</v>
      </c>
      <c r="AW888">
        <v>3.05</v>
      </c>
      <c r="BO888" t="s">
        <v>43</v>
      </c>
      <c r="BP888">
        <v>0</v>
      </c>
      <c r="BQ888">
        <v>0</v>
      </c>
      <c r="BR888">
        <v>0</v>
      </c>
      <c r="BS888">
        <v>0</v>
      </c>
      <c r="BT888" s="1"/>
      <c r="BV888" t="s">
        <v>220</v>
      </c>
      <c r="BW888" t="s">
        <v>148</v>
      </c>
    </row>
    <row r="889" spans="1:75">
      <c r="A889" t="s">
        <v>4028</v>
      </c>
      <c r="B889" t="s">
        <v>4029</v>
      </c>
      <c r="D889" s="1"/>
      <c r="G889" s="1"/>
      <c r="H889" s="1"/>
      <c r="K889">
        <v>0</v>
      </c>
      <c r="AB889" t="s">
        <v>22</v>
      </c>
      <c r="AC889" t="s">
        <v>32</v>
      </c>
      <c r="AD889" t="s">
        <v>969</v>
      </c>
      <c r="AE889" t="s">
        <v>969</v>
      </c>
      <c r="AF889" t="s">
        <v>48</v>
      </c>
      <c r="AO889" t="s">
        <v>26</v>
      </c>
      <c r="AP889" t="s">
        <v>43</v>
      </c>
      <c r="AS889" t="s">
        <v>43</v>
      </c>
      <c r="AU889">
        <v>3.67</v>
      </c>
      <c r="AV889">
        <v>3.7</v>
      </c>
      <c r="AW889">
        <v>3.78</v>
      </c>
      <c r="AX889">
        <v>3.78</v>
      </c>
      <c r="AY889">
        <v>2.83</v>
      </c>
      <c r="AZ889">
        <v>3.73</v>
      </c>
      <c r="BB889">
        <v>1.71</v>
      </c>
      <c r="BO889" t="s">
        <v>43</v>
      </c>
      <c r="BP889">
        <v>0</v>
      </c>
      <c r="BQ889">
        <v>0</v>
      </c>
      <c r="BR889">
        <v>0</v>
      </c>
      <c r="BS889">
        <v>0</v>
      </c>
      <c r="BT889" s="1"/>
    </row>
    <row r="890" spans="1:75">
      <c r="A890" t="s">
        <v>4030</v>
      </c>
      <c r="B890" t="s">
        <v>223</v>
      </c>
      <c r="D890" s="1"/>
      <c r="G890" s="1"/>
      <c r="H890" s="1"/>
      <c r="K890">
        <v>0</v>
      </c>
      <c r="AB890" t="s">
        <v>22</v>
      </c>
      <c r="AC890" t="s">
        <v>32</v>
      </c>
      <c r="AD890" t="s">
        <v>969</v>
      </c>
      <c r="AE890" t="s">
        <v>969</v>
      </c>
      <c r="AF890" t="s">
        <v>25</v>
      </c>
      <c r="AO890" t="s">
        <v>26</v>
      </c>
      <c r="AP890" t="s">
        <v>28</v>
      </c>
      <c r="AS890" t="s">
        <v>28</v>
      </c>
      <c r="AU890">
        <v>3.42</v>
      </c>
      <c r="AW890">
        <v>3.67</v>
      </c>
      <c r="AX890">
        <v>3.33</v>
      </c>
      <c r="AY890">
        <v>2.33</v>
      </c>
      <c r="AZ890">
        <v>3.43</v>
      </c>
      <c r="BO890" t="s">
        <v>43</v>
      </c>
      <c r="BP890">
        <v>0</v>
      </c>
      <c r="BQ890">
        <v>0</v>
      </c>
      <c r="BR890">
        <v>0</v>
      </c>
      <c r="BS890">
        <v>0</v>
      </c>
      <c r="BT890" s="1"/>
    </row>
    <row r="891" spans="1:75">
      <c r="A891" t="s">
        <v>4031</v>
      </c>
      <c r="B891" t="s">
        <v>4032</v>
      </c>
      <c r="C891" t="s">
        <v>123</v>
      </c>
      <c r="D891" s="1"/>
      <c r="G891" s="1"/>
      <c r="H891" s="1"/>
      <c r="K891">
        <v>0</v>
      </c>
      <c r="AB891" t="s">
        <v>22</v>
      </c>
      <c r="AC891" t="s">
        <v>32</v>
      </c>
      <c r="AD891" t="s">
        <v>58</v>
      </c>
      <c r="AE891" t="s">
        <v>58</v>
      </c>
      <c r="AF891" t="s">
        <v>25</v>
      </c>
      <c r="AH891" t="s">
        <v>123</v>
      </c>
      <c r="AI891" t="s">
        <v>123</v>
      </c>
      <c r="AJ891" t="s">
        <v>123</v>
      </c>
      <c r="AK891" t="s">
        <v>123</v>
      </c>
      <c r="AO891" t="s">
        <v>26</v>
      </c>
      <c r="AP891" t="s">
        <v>43</v>
      </c>
      <c r="AS891" t="s">
        <v>28</v>
      </c>
      <c r="AT891" t="s">
        <v>4033</v>
      </c>
      <c r="AU891">
        <v>3.5</v>
      </c>
      <c r="AV891">
        <v>1.91</v>
      </c>
      <c r="AW891">
        <v>3.1</v>
      </c>
      <c r="AX891">
        <v>2.3199999999999998</v>
      </c>
      <c r="AY891">
        <v>2.7</v>
      </c>
      <c r="AZ891">
        <v>2</v>
      </c>
      <c r="BA891">
        <v>0.67</v>
      </c>
      <c r="BB891">
        <v>1.33</v>
      </c>
      <c r="BO891" t="s">
        <v>43</v>
      </c>
      <c r="BP891">
        <v>0</v>
      </c>
      <c r="BQ891">
        <v>0</v>
      </c>
      <c r="BR891">
        <v>0</v>
      </c>
      <c r="BS891">
        <v>0</v>
      </c>
      <c r="BT891" s="1"/>
      <c r="BV891" t="s">
        <v>123</v>
      </c>
      <c r="BW891" t="s">
        <v>123</v>
      </c>
    </row>
    <row r="892" spans="1:75">
      <c r="A892" t="s">
        <v>4034</v>
      </c>
      <c r="B892" t="s">
        <v>4035</v>
      </c>
      <c r="C892" t="s">
        <v>123</v>
      </c>
      <c r="D892" s="1"/>
      <c r="G892" s="1"/>
      <c r="H892" s="1"/>
      <c r="K892">
        <v>0</v>
      </c>
      <c r="AB892" t="s">
        <v>22</v>
      </c>
      <c r="AC892" t="s">
        <v>32</v>
      </c>
      <c r="AD892" t="s">
        <v>58</v>
      </c>
      <c r="AE892" t="s">
        <v>58</v>
      </c>
      <c r="AF892" t="s">
        <v>48</v>
      </c>
      <c r="AH892" t="s">
        <v>123</v>
      </c>
      <c r="AI892" t="s">
        <v>123</v>
      </c>
      <c r="AJ892" t="s">
        <v>123</v>
      </c>
      <c r="AK892" t="s">
        <v>123</v>
      </c>
      <c r="AO892" t="s">
        <v>26</v>
      </c>
      <c r="AP892" t="s">
        <v>43</v>
      </c>
      <c r="AS892" t="s">
        <v>28</v>
      </c>
      <c r="AT892" t="s">
        <v>4033</v>
      </c>
      <c r="AV892">
        <v>3.17</v>
      </c>
      <c r="AX892">
        <v>3.63</v>
      </c>
      <c r="AZ892">
        <v>3.29</v>
      </c>
      <c r="BA892">
        <v>3.22</v>
      </c>
      <c r="BB892">
        <v>4</v>
      </c>
      <c r="BO892" t="s">
        <v>43</v>
      </c>
      <c r="BP892">
        <v>0</v>
      </c>
      <c r="BQ892">
        <v>0</v>
      </c>
      <c r="BR892">
        <v>0</v>
      </c>
      <c r="BS892">
        <v>1</v>
      </c>
      <c r="BT892" s="1">
        <v>40190</v>
      </c>
      <c r="BV892" t="s">
        <v>123</v>
      </c>
      <c r="BW892" t="s">
        <v>123</v>
      </c>
    </row>
    <row r="893" spans="1:75">
      <c r="A893" t="s">
        <v>4036</v>
      </c>
      <c r="B893" t="s">
        <v>980</v>
      </c>
      <c r="C893" t="s">
        <v>123</v>
      </c>
      <c r="D893" s="1"/>
      <c r="G893" s="1"/>
      <c r="H893" s="1"/>
      <c r="K893">
        <v>0</v>
      </c>
      <c r="AA893" t="s">
        <v>4037</v>
      </c>
      <c r="AB893" t="s">
        <v>22</v>
      </c>
      <c r="AC893" t="s">
        <v>32</v>
      </c>
      <c r="AD893" t="s">
        <v>58</v>
      </c>
      <c r="AE893" t="s">
        <v>58</v>
      </c>
      <c r="AF893" t="s">
        <v>25</v>
      </c>
      <c r="AH893" t="s">
        <v>123</v>
      </c>
      <c r="AI893" t="s">
        <v>123</v>
      </c>
      <c r="AJ893" t="s">
        <v>123</v>
      </c>
      <c r="AK893" t="s">
        <v>123</v>
      </c>
      <c r="AO893" t="s">
        <v>26</v>
      </c>
      <c r="AP893" t="s">
        <v>43</v>
      </c>
      <c r="AS893" t="s">
        <v>28</v>
      </c>
      <c r="AT893" t="s">
        <v>4033</v>
      </c>
      <c r="AU893">
        <v>3.5</v>
      </c>
      <c r="AV893">
        <v>3.3</v>
      </c>
      <c r="AW893">
        <v>3.8</v>
      </c>
      <c r="AX893">
        <v>3.42</v>
      </c>
      <c r="AY893">
        <v>3.2</v>
      </c>
      <c r="AZ893">
        <v>3</v>
      </c>
      <c r="BA893">
        <v>3.17</v>
      </c>
      <c r="BB893">
        <v>3.5</v>
      </c>
      <c r="BO893" t="s">
        <v>43</v>
      </c>
      <c r="BP893">
        <v>0</v>
      </c>
      <c r="BQ893">
        <v>0</v>
      </c>
      <c r="BR893">
        <v>0</v>
      </c>
      <c r="BS893">
        <v>0</v>
      </c>
      <c r="BT893" s="1"/>
      <c r="BV893" t="s">
        <v>123</v>
      </c>
      <c r="BW893" t="s">
        <v>123</v>
      </c>
    </row>
    <row r="894" spans="1:75">
      <c r="A894" t="s">
        <v>4038</v>
      </c>
      <c r="B894" t="s">
        <v>4039</v>
      </c>
      <c r="C894" t="s">
        <v>123</v>
      </c>
      <c r="D894" s="1"/>
      <c r="G894" s="1"/>
      <c r="H894" s="1"/>
      <c r="K894">
        <v>0</v>
      </c>
      <c r="AB894" t="s">
        <v>22</v>
      </c>
      <c r="AC894" t="s">
        <v>32</v>
      </c>
      <c r="AD894" t="s">
        <v>58</v>
      </c>
      <c r="AE894" t="s">
        <v>58</v>
      </c>
      <c r="AF894" t="s">
        <v>48</v>
      </c>
      <c r="AH894" t="s">
        <v>123</v>
      </c>
      <c r="AI894" t="s">
        <v>123</v>
      </c>
      <c r="AJ894" t="s">
        <v>123</v>
      </c>
      <c r="AK894" t="s">
        <v>123</v>
      </c>
      <c r="AO894" t="s">
        <v>26</v>
      </c>
      <c r="AP894" t="s">
        <v>43</v>
      </c>
      <c r="AS894" t="s">
        <v>28</v>
      </c>
      <c r="AT894" t="s">
        <v>4033</v>
      </c>
      <c r="AU894">
        <v>3.5</v>
      </c>
      <c r="AV894">
        <v>3.26</v>
      </c>
      <c r="AW894">
        <v>3.7</v>
      </c>
      <c r="AX894">
        <v>4</v>
      </c>
      <c r="AY894">
        <v>3.9</v>
      </c>
      <c r="AZ894">
        <v>3.71</v>
      </c>
      <c r="BA894">
        <v>3.22</v>
      </c>
      <c r="BB894">
        <v>4</v>
      </c>
      <c r="BO894" t="s">
        <v>43</v>
      </c>
      <c r="BP894">
        <v>0</v>
      </c>
      <c r="BQ894">
        <v>0</v>
      </c>
      <c r="BR894">
        <v>0</v>
      </c>
      <c r="BS894">
        <v>0</v>
      </c>
      <c r="BT894" s="1"/>
      <c r="BV894" t="s">
        <v>123</v>
      </c>
      <c r="BW894" t="s">
        <v>123</v>
      </c>
    </row>
    <row r="895" spans="1:75">
      <c r="A895" t="s">
        <v>4040</v>
      </c>
      <c r="B895" t="s">
        <v>4041</v>
      </c>
      <c r="C895" t="s">
        <v>123</v>
      </c>
      <c r="D895" s="1"/>
      <c r="G895" s="1"/>
      <c r="H895" s="1"/>
      <c r="K895">
        <v>0</v>
      </c>
      <c r="AA895" t="s">
        <v>4042</v>
      </c>
      <c r="AB895" t="s">
        <v>22</v>
      </c>
      <c r="AC895" t="s">
        <v>32</v>
      </c>
      <c r="AD895" t="s">
        <v>58</v>
      </c>
      <c r="AE895" t="s">
        <v>58</v>
      </c>
      <c r="AF895" t="s">
        <v>48</v>
      </c>
      <c r="AH895" t="s">
        <v>123</v>
      </c>
      <c r="AI895" t="s">
        <v>123</v>
      </c>
      <c r="AJ895" t="s">
        <v>123</v>
      </c>
      <c r="AK895" t="s">
        <v>123</v>
      </c>
      <c r="AO895" t="s">
        <v>26</v>
      </c>
      <c r="AP895" t="s">
        <v>43</v>
      </c>
      <c r="AS895" t="s">
        <v>28</v>
      </c>
      <c r="AT895" t="s">
        <v>4033</v>
      </c>
      <c r="AU895">
        <v>3.5</v>
      </c>
      <c r="AV895">
        <v>3.65</v>
      </c>
      <c r="AW895">
        <v>3.7</v>
      </c>
      <c r="AX895">
        <v>3.89</v>
      </c>
      <c r="AY895">
        <v>3.7</v>
      </c>
      <c r="AZ895">
        <v>3.57</v>
      </c>
      <c r="BA895">
        <v>3.78</v>
      </c>
      <c r="BB895">
        <v>4</v>
      </c>
      <c r="BO895" t="s">
        <v>43</v>
      </c>
      <c r="BP895">
        <v>0</v>
      </c>
      <c r="BQ895">
        <v>0</v>
      </c>
      <c r="BR895">
        <v>0</v>
      </c>
      <c r="BS895">
        <v>1</v>
      </c>
      <c r="BT895" s="1">
        <v>40204</v>
      </c>
      <c r="BV895" t="s">
        <v>123</v>
      </c>
      <c r="BW895" t="s">
        <v>123</v>
      </c>
    </row>
    <row r="896" spans="1:75">
      <c r="A896" t="s">
        <v>4043</v>
      </c>
      <c r="B896" t="s">
        <v>4044</v>
      </c>
      <c r="C896" t="s">
        <v>123</v>
      </c>
      <c r="D896" s="1"/>
      <c r="G896" s="1"/>
      <c r="H896" s="1"/>
      <c r="K896">
        <v>0</v>
      </c>
      <c r="AB896" t="s">
        <v>22</v>
      </c>
      <c r="AC896" t="s">
        <v>32</v>
      </c>
      <c r="AD896" t="s">
        <v>58</v>
      </c>
      <c r="AE896" t="s">
        <v>58</v>
      </c>
      <c r="AF896" t="s">
        <v>48</v>
      </c>
      <c r="AH896" t="s">
        <v>123</v>
      </c>
      <c r="AI896" t="s">
        <v>123</v>
      </c>
      <c r="AJ896" t="s">
        <v>123</v>
      </c>
      <c r="AK896" t="s">
        <v>123</v>
      </c>
      <c r="AO896" t="s">
        <v>26</v>
      </c>
      <c r="AP896" t="s">
        <v>43</v>
      </c>
      <c r="AS896" t="s">
        <v>28</v>
      </c>
      <c r="AT896" t="s">
        <v>4033</v>
      </c>
      <c r="AU896">
        <v>3.8</v>
      </c>
      <c r="AV896">
        <v>3.04</v>
      </c>
      <c r="AW896">
        <v>3.6</v>
      </c>
      <c r="AX896">
        <v>3.63</v>
      </c>
      <c r="AZ896">
        <v>3.57</v>
      </c>
      <c r="BA896">
        <v>3.22</v>
      </c>
      <c r="BB896">
        <v>3.83</v>
      </c>
      <c r="BO896" t="s">
        <v>43</v>
      </c>
      <c r="BP896">
        <v>0</v>
      </c>
      <c r="BQ896">
        <v>0</v>
      </c>
      <c r="BR896">
        <v>0</v>
      </c>
      <c r="BS896">
        <v>0</v>
      </c>
      <c r="BT896" s="1"/>
      <c r="BV896" t="s">
        <v>123</v>
      </c>
      <c r="BW896" t="s">
        <v>123</v>
      </c>
    </row>
    <row r="897" spans="1:75">
      <c r="A897" t="s">
        <v>4045</v>
      </c>
      <c r="B897" t="s">
        <v>959</v>
      </c>
      <c r="C897" t="s">
        <v>123</v>
      </c>
      <c r="D897" s="1"/>
      <c r="G897" s="1"/>
      <c r="H897" s="1"/>
      <c r="K897">
        <v>0</v>
      </c>
      <c r="AB897" t="s">
        <v>22</v>
      </c>
      <c r="AC897" t="s">
        <v>32</v>
      </c>
      <c r="AD897" t="s">
        <v>58</v>
      </c>
      <c r="AE897" t="s">
        <v>58</v>
      </c>
      <c r="AF897" t="s">
        <v>48</v>
      </c>
      <c r="AH897" t="s">
        <v>123</v>
      </c>
      <c r="AI897" t="s">
        <v>123</v>
      </c>
      <c r="AJ897" t="s">
        <v>123</v>
      </c>
      <c r="AK897" t="s">
        <v>123</v>
      </c>
      <c r="AO897" t="s">
        <v>26</v>
      </c>
      <c r="AP897" t="s">
        <v>43</v>
      </c>
      <c r="AS897" t="s">
        <v>28</v>
      </c>
      <c r="AT897" t="s">
        <v>4033</v>
      </c>
      <c r="AU897">
        <v>4</v>
      </c>
      <c r="AV897">
        <v>3.7</v>
      </c>
      <c r="AW897">
        <v>4</v>
      </c>
      <c r="AX897">
        <v>4</v>
      </c>
      <c r="AY897">
        <v>3.9</v>
      </c>
      <c r="AZ897">
        <v>3.86</v>
      </c>
      <c r="BA897">
        <v>3.78</v>
      </c>
      <c r="BB897">
        <v>4</v>
      </c>
      <c r="BO897" t="s">
        <v>43</v>
      </c>
      <c r="BP897">
        <v>0</v>
      </c>
      <c r="BQ897">
        <v>0</v>
      </c>
      <c r="BR897">
        <v>0</v>
      </c>
      <c r="BS897">
        <v>1</v>
      </c>
      <c r="BT897" s="1">
        <v>40169</v>
      </c>
      <c r="BV897" t="s">
        <v>123</v>
      </c>
      <c r="BW897" t="s">
        <v>123</v>
      </c>
    </row>
    <row r="898" spans="1:75">
      <c r="A898" t="s">
        <v>4046</v>
      </c>
      <c r="B898" t="s">
        <v>4047</v>
      </c>
      <c r="C898" t="s">
        <v>3505</v>
      </c>
      <c r="D898" s="1">
        <v>29706</v>
      </c>
      <c r="E898" t="s">
        <v>4048</v>
      </c>
      <c r="G898" s="1"/>
      <c r="H898" s="1"/>
      <c r="K898">
        <v>0</v>
      </c>
      <c r="AB898" t="s">
        <v>22</v>
      </c>
      <c r="AC898" t="s">
        <v>32</v>
      </c>
      <c r="AD898" t="s">
        <v>58</v>
      </c>
      <c r="AE898" t="s">
        <v>58</v>
      </c>
      <c r="AF898" t="s">
        <v>25</v>
      </c>
      <c r="AH898" t="s">
        <v>4049</v>
      </c>
      <c r="AI898" t="s">
        <v>131</v>
      </c>
      <c r="AJ898" t="s">
        <v>4050</v>
      </c>
      <c r="AK898" t="s">
        <v>4</v>
      </c>
      <c r="AO898" t="s">
        <v>26</v>
      </c>
      <c r="AP898" t="s">
        <v>43</v>
      </c>
      <c r="AS898" t="s">
        <v>28</v>
      </c>
      <c r="AT898" t="s">
        <v>4033</v>
      </c>
      <c r="AU898">
        <v>3.1</v>
      </c>
      <c r="AV898">
        <v>3.22</v>
      </c>
      <c r="AW898">
        <v>3</v>
      </c>
      <c r="AX898">
        <v>2.89</v>
      </c>
      <c r="AY898">
        <v>3.35</v>
      </c>
      <c r="AZ898">
        <v>2.71</v>
      </c>
      <c r="BA898">
        <v>2.95</v>
      </c>
      <c r="BB898">
        <v>3.5</v>
      </c>
      <c r="BO898" t="s">
        <v>43</v>
      </c>
      <c r="BP898">
        <v>0</v>
      </c>
      <c r="BQ898">
        <v>0</v>
      </c>
      <c r="BR898">
        <v>0</v>
      </c>
      <c r="BS898">
        <v>0</v>
      </c>
      <c r="BT898" s="1"/>
      <c r="BV898" t="s">
        <v>3264</v>
      </c>
      <c r="BW898" t="s">
        <v>102</v>
      </c>
    </row>
    <row r="899" spans="1:75">
      <c r="A899" t="s">
        <v>4051</v>
      </c>
      <c r="B899" t="s">
        <v>4052</v>
      </c>
      <c r="C899" t="s">
        <v>4053</v>
      </c>
      <c r="D899" s="1">
        <v>31638</v>
      </c>
      <c r="E899" t="s">
        <v>4054</v>
      </c>
      <c r="G899" s="1"/>
      <c r="H899" s="1"/>
      <c r="K899">
        <v>0</v>
      </c>
      <c r="AB899" t="s">
        <v>22</v>
      </c>
      <c r="AC899" t="s">
        <v>32</v>
      </c>
      <c r="AD899" t="s">
        <v>58</v>
      </c>
      <c r="AE899" t="s">
        <v>58</v>
      </c>
      <c r="AF899" t="s">
        <v>48</v>
      </c>
      <c r="AH899" t="s">
        <v>4055</v>
      </c>
      <c r="AI899" t="s">
        <v>123</v>
      </c>
      <c r="AJ899" t="s">
        <v>4056</v>
      </c>
      <c r="AK899" t="s">
        <v>123</v>
      </c>
      <c r="AO899" t="s">
        <v>26</v>
      </c>
      <c r="AP899" t="s">
        <v>43</v>
      </c>
      <c r="AS899" t="s">
        <v>28</v>
      </c>
      <c r="AT899" t="s">
        <v>4033</v>
      </c>
      <c r="AU899">
        <v>3</v>
      </c>
      <c r="AV899">
        <v>3.22</v>
      </c>
      <c r="AW899">
        <v>3</v>
      </c>
      <c r="AX899">
        <v>3.53</v>
      </c>
      <c r="AY899">
        <v>3.25</v>
      </c>
      <c r="AZ899">
        <v>3</v>
      </c>
      <c r="BA899">
        <v>3.11</v>
      </c>
      <c r="BB899">
        <v>3.33</v>
      </c>
      <c r="BO899" t="s">
        <v>43</v>
      </c>
      <c r="BP899">
        <v>0</v>
      </c>
      <c r="BQ899">
        <v>0</v>
      </c>
      <c r="BR899">
        <v>0</v>
      </c>
      <c r="BS899">
        <v>0</v>
      </c>
      <c r="BT899" s="1"/>
      <c r="BV899" t="s">
        <v>123</v>
      </c>
      <c r="BW899" t="s">
        <v>123</v>
      </c>
    </row>
    <row r="900" spans="1:75">
      <c r="A900" t="s">
        <v>4057</v>
      </c>
      <c r="B900" t="s">
        <v>4058</v>
      </c>
      <c r="C900" t="s">
        <v>4059</v>
      </c>
      <c r="D900" s="1">
        <v>31549</v>
      </c>
      <c r="E900" t="s">
        <v>237</v>
      </c>
      <c r="G900" s="1"/>
      <c r="H900" s="1"/>
      <c r="K900">
        <v>0</v>
      </c>
      <c r="AB900" t="s">
        <v>22</v>
      </c>
      <c r="AC900" t="s">
        <v>32</v>
      </c>
      <c r="AD900" t="s">
        <v>58</v>
      </c>
      <c r="AE900" t="s">
        <v>58</v>
      </c>
      <c r="AF900" t="s">
        <v>48</v>
      </c>
      <c r="AH900" t="s">
        <v>4060</v>
      </c>
      <c r="AI900" t="s">
        <v>99</v>
      </c>
      <c r="AJ900" t="s">
        <v>4061</v>
      </c>
      <c r="AK900" t="s">
        <v>4</v>
      </c>
      <c r="AO900" t="s">
        <v>26</v>
      </c>
      <c r="AP900" t="s">
        <v>43</v>
      </c>
      <c r="AS900" t="s">
        <v>28</v>
      </c>
      <c r="AT900" t="s">
        <v>4033</v>
      </c>
      <c r="AU900">
        <v>3.7</v>
      </c>
      <c r="AV900">
        <v>3.43</v>
      </c>
      <c r="AW900">
        <v>3.5</v>
      </c>
      <c r="AX900">
        <v>3.79</v>
      </c>
      <c r="AY900">
        <v>3.7</v>
      </c>
      <c r="AZ900">
        <v>3.57</v>
      </c>
      <c r="BA900">
        <v>3.22</v>
      </c>
      <c r="BB900">
        <v>3.83</v>
      </c>
      <c r="BO900" t="s">
        <v>43</v>
      </c>
      <c r="BP900">
        <v>0</v>
      </c>
      <c r="BQ900">
        <v>0</v>
      </c>
      <c r="BR900">
        <v>0</v>
      </c>
      <c r="BS900">
        <v>0</v>
      </c>
      <c r="BT900" s="1"/>
      <c r="BV900" t="s">
        <v>102</v>
      </c>
      <c r="BW900" t="s">
        <v>102</v>
      </c>
    </row>
    <row r="901" spans="1:75">
      <c r="A901" t="s">
        <v>4062</v>
      </c>
      <c r="B901" t="s">
        <v>4063</v>
      </c>
      <c r="C901" t="s">
        <v>1206</v>
      </c>
      <c r="D901" s="1">
        <v>27893</v>
      </c>
      <c r="E901" t="s">
        <v>176</v>
      </c>
      <c r="G901" s="1"/>
      <c r="H901" s="1"/>
      <c r="K901">
        <v>0</v>
      </c>
      <c r="AB901" t="s">
        <v>22</v>
      </c>
      <c r="AC901" t="s">
        <v>32</v>
      </c>
      <c r="AD901" t="s">
        <v>58</v>
      </c>
      <c r="AE901" t="s">
        <v>58</v>
      </c>
      <c r="AF901" t="s">
        <v>25</v>
      </c>
      <c r="AH901" t="s">
        <v>4064</v>
      </c>
      <c r="AI901" t="s">
        <v>99</v>
      </c>
      <c r="AJ901" t="s">
        <v>4065</v>
      </c>
      <c r="AK901" t="s">
        <v>4</v>
      </c>
      <c r="AO901" t="s">
        <v>26</v>
      </c>
      <c r="AP901" t="s">
        <v>43</v>
      </c>
      <c r="AS901" t="s">
        <v>28</v>
      </c>
      <c r="AT901" t="s">
        <v>4066</v>
      </c>
      <c r="BO901" t="s">
        <v>43</v>
      </c>
      <c r="BP901">
        <v>0</v>
      </c>
      <c r="BQ901">
        <v>0</v>
      </c>
      <c r="BR901">
        <v>0</v>
      </c>
      <c r="BS901">
        <v>0</v>
      </c>
      <c r="BT901" s="1"/>
      <c r="BV901" t="s">
        <v>148</v>
      </c>
      <c r="BW901" t="s">
        <v>102</v>
      </c>
    </row>
    <row r="902" spans="1:75">
      <c r="A902" t="s">
        <v>4067</v>
      </c>
      <c r="B902" t="s">
        <v>3669</v>
      </c>
      <c r="C902" t="s">
        <v>1056</v>
      </c>
      <c r="D902" s="1">
        <v>32393</v>
      </c>
      <c r="E902" t="s">
        <v>4068</v>
      </c>
      <c r="G902" s="1"/>
      <c r="H902" s="1"/>
      <c r="K902">
        <v>0</v>
      </c>
      <c r="AB902" t="s">
        <v>22</v>
      </c>
      <c r="AC902" t="s">
        <v>32</v>
      </c>
      <c r="AD902" t="s">
        <v>58</v>
      </c>
      <c r="AE902" t="s">
        <v>58</v>
      </c>
      <c r="AF902" t="s">
        <v>25</v>
      </c>
      <c r="AH902" t="s">
        <v>4069</v>
      </c>
      <c r="AI902" t="s">
        <v>217</v>
      </c>
      <c r="AJ902" t="s">
        <v>4070</v>
      </c>
      <c r="AK902" t="s">
        <v>4</v>
      </c>
      <c r="AO902" t="s">
        <v>26</v>
      </c>
      <c r="AP902" t="s">
        <v>43</v>
      </c>
      <c r="AS902" t="s">
        <v>43</v>
      </c>
      <c r="AT902" t="s">
        <v>4071</v>
      </c>
      <c r="AU902">
        <v>3.83</v>
      </c>
      <c r="AV902">
        <v>3.52</v>
      </c>
      <c r="AW902">
        <v>3.3</v>
      </c>
      <c r="AX902">
        <v>3.8</v>
      </c>
      <c r="BO902" t="s">
        <v>43</v>
      </c>
      <c r="BP902">
        <v>0</v>
      </c>
      <c r="BQ902">
        <v>0</v>
      </c>
      <c r="BR902">
        <v>0</v>
      </c>
      <c r="BS902">
        <v>0</v>
      </c>
      <c r="BT902" s="1"/>
      <c r="BV902" t="s">
        <v>344</v>
      </c>
      <c r="BW902" t="s">
        <v>344</v>
      </c>
    </row>
    <row r="903" spans="1:75">
      <c r="A903" t="s">
        <v>4072</v>
      </c>
      <c r="B903" t="s">
        <v>4073</v>
      </c>
      <c r="C903" t="s">
        <v>237</v>
      </c>
      <c r="D903" s="1">
        <v>31715</v>
      </c>
      <c r="E903" t="s">
        <v>4074</v>
      </c>
      <c r="G903" s="1"/>
      <c r="H903" s="1"/>
      <c r="K903">
        <v>0</v>
      </c>
      <c r="AB903" t="s">
        <v>22</v>
      </c>
      <c r="AC903" t="s">
        <v>32</v>
      </c>
      <c r="AD903" t="s">
        <v>58</v>
      </c>
      <c r="AE903" t="s">
        <v>58</v>
      </c>
      <c r="AF903" t="s">
        <v>25</v>
      </c>
      <c r="AH903" t="s">
        <v>2550</v>
      </c>
      <c r="AI903" t="s">
        <v>145</v>
      </c>
      <c r="AJ903" t="s">
        <v>4075</v>
      </c>
      <c r="AK903" t="s">
        <v>4</v>
      </c>
      <c r="AO903" t="s">
        <v>26</v>
      </c>
      <c r="AP903" t="s">
        <v>43</v>
      </c>
      <c r="AS903" t="s">
        <v>43</v>
      </c>
      <c r="AT903" t="s">
        <v>4076</v>
      </c>
      <c r="AV903">
        <v>2.4300000000000002</v>
      </c>
      <c r="AW903">
        <v>3.17</v>
      </c>
      <c r="AX903">
        <v>1.6</v>
      </c>
      <c r="BO903" t="s">
        <v>43</v>
      </c>
      <c r="BP903">
        <v>0</v>
      </c>
      <c r="BQ903">
        <v>0</v>
      </c>
      <c r="BR903">
        <v>0</v>
      </c>
      <c r="BS903">
        <v>0</v>
      </c>
      <c r="BT903" s="1"/>
      <c r="BV903" t="s">
        <v>118</v>
      </c>
      <c r="BW903" t="s">
        <v>148</v>
      </c>
    </row>
    <row r="904" spans="1:75">
      <c r="A904" t="s">
        <v>4077</v>
      </c>
      <c r="B904" t="s">
        <v>4078</v>
      </c>
      <c r="C904" t="s">
        <v>242</v>
      </c>
      <c r="D904" s="1">
        <v>32577</v>
      </c>
      <c r="G904" s="1"/>
      <c r="H904" s="1"/>
      <c r="K904">
        <v>0</v>
      </c>
      <c r="AB904" t="s">
        <v>22</v>
      </c>
      <c r="AC904" t="s">
        <v>32</v>
      </c>
      <c r="AD904" t="s">
        <v>58</v>
      </c>
      <c r="AE904" t="s">
        <v>58</v>
      </c>
      <c r="AF904" t="s">
        <v>48</v>
      </c>
      <c r="AH904" t="s">
        <v>4079</v>
      </c>
      <c r="AI904" t="s">
        <v>123</v>
      </c>
      <c r="AJ904" t="s">
        <v>123</v>
      </c>
      <c r="AK904" t="s">
        <v>123</v>
      </c>
      <c r="AO904" t="s">
        <v>26</v>
      </c>
      <c r="AP904" t="s">
        <v>43</v>
      </c>
      <c r="AS904" t="s">
        <v>43</v>
      </c>
      <c r="AT904" t="s">
        <v>4080</v>
      </c>
      <c r="BO904" t="s">
        <v>43</v>
      </c>
      <c r="BP904">
        <v>0</v>
      </c>
      <c r="BQ904">
        <v>0</v>
      </c>
      <c r="BR904">
        <v>0</v>
      </c>
      <c r="BS904">
        <v>0</v>
      </c>
      <c r="BT904" s="1"/>
      <c r="BV904" t="s">
        <v>123</v>
      </c>
      <c r="BW904" t="s">
        <v>123</v>
      </c>
    </row>
    <row r="905" spans="1:75">
      <c r="A905" t="s">
        <v>4081</v>
      </c>
      <c r="B905" t="s">
        <v>4082</v>
      </c>
      <c r="C905" t="s">
        <v>1051</v>
      </c>
      <c r="D905" s="1">
        <v>32649</v>
      </c>
      <c r="E905" t="s">
        <v>1039</v>
      </c>
      <c r="G905" s="1"/>
      <c r="H905" s="1"/>
      <c r="K905">
        <v>0</v>
      </c>
      <c r="AB905" t="s">
        <v>22</v>
      </c>
      <c r="AC905" t="s">
        <v>32</v>
      </c>
      <c r="AD905" t="s">
        <v>58</v>
      </c>
      <c r="AE905" t="s">
        <v>58</v>
      </c>
      <c r="AF905" t="s">
        <v>25</v>
      </c>
      <c r="AH905" t="s">
        <v>1517</v>
      </c>
      <c r="AI905" t="s">
        <v>145</v>
      </c>
      <c r="AJ905" t="s">
        <v>4083</v>
      </c>
      <c r="AK905" t="s">
        <v>4</v>
      </c>
      <c r="AO905" t="s">
        <v>26</v>
      </c>
      <c r="AP905" t="s">
        <v>43</v>
      </c>
      <c r="AS905" t="s">
        <v>43</v>
      </c>
      <c r="AT905" t="s">
        <v>3234</v>
      </c>
      <c r="AU905">
        <v>3.09</v>
      </c>
      <c r="AV905">
        <v>2.4300000000000002</v>
      </c>
      <c r="AW905">
        <v>3</v>
      </c>
      <c r="AX905">
        <v>2.6</v>
      </c>
      <c r="BO905" t="s">
        <v>43</v>
      </c>
      <c r="BP905">
        <v>0</v>
      </c>
      <c r="BQ905">
        <v>0</v>
      </c>
      <c r="BR905">
        <v>0</v>
      </c>
      <c r="BS905">
        <v>0</v>
      </c>
      <c r="BT905" s="1"/>
      <c r="BV905" t="s">
        <v>157</v>
      </c>
      <c r="BW905" t="s">
        <v>102</v>
      </c>
    </row>
    <row r="906" spans="1:75">
      <c r="A906" t="s">
        <v>4084</v>
      </c>
      <c r="B906" t="s">
        <v>4085</v>
      </c>
      <c r="C906" t="s">
        <v>4086</v>
      </c>
      <c r="D906" s="1">
        <v>31820</v>
      </c>
      <c r="E906" t="s">
        <v>4087</v>
      </c>
      <c r="G906" s="1"/>
      <c r="H906" s="1"/>
      <c r="K906">
        <v>0</v>
      </c>
      <c r="AB906" t="s">
        <v>22</v>
      </c>
      <c r="AC906" t="s">
        <v>32</v>
      </c>
      <c r="AD906" t="s">
        <v>58</v>
      </c>
      <c r="AE906" t="s">
        <v>58</v>
      </c>
      <c r="AF906" t="s">
        <v>25</v>
      </c>
      <c r="AH906" t="s">
        <v>1733</v>
      </c>
      <c r="AI906" t="s">
        <v>123</v>
      </c>
      <c r="AJ906" t="s">
        <v>4088</v>
      </c>
      <c r="AK906" t="s">
        <v>123</v>
      </c>
      <c r="AO906" t="s">
        <v>26</v>
      </c>
      <c r="AP906" t="s">
        <v>43</v>
      </c>
      <c r="AS906" t="s">
        <v>43</v>
      </c>
      <c r="AT906" t="s">
        <v>4089</v>
      </c>
      <c r="AU906">
        <v>3.05</v>
      </c>
      <c r="AV906">
        <v>2.57</v>
      </c>
      <c r="AW906">
        <v>2.42</v>
      </c>
      <c r="AX906">
        <v>2</v>
      </c>
      <c r="BO906" t="s">
        <v>43</v>
      </c>
      <c r="BP906">
        <v>0</v>
      </c>
      <c r="BQ906">
        <v>0</v>
      </c>
      <c r="BR906">
        <v>0</v>
      </c>
      <c r="BS906">
        <v>0</v>
      </c>
      <c r="BT906" s="1"/>
      <c r="BV906" t="s">
        <v>123</v>
      </c>
      <c r="BW906" t="s">
        <v>123</v>
      </c>
    </row>
    <row r="907" spans="1:75">
      <c r="A907" t="s">
        <v>4090</v>
      </c>
      <c r="B907" t="s">
        <v>4091</v>
      </c>
      <c r="C907" t="s">
        <v>274</v>
      </c>
      <c r="D907" s="1">
        <v>32424</v>
      </c>
      <c r="E907" t="s">
        <v>3001</v>
      </c>
      <c r="G907" s="1"/>
      <c r="H907" s="1"/>
      <c r="K907">
        <v>0</v>
      </c>
      <c r="AB907" t="s">
        <v>22</v>
      </c>
      <c r="AC907" t="s">
        <v>32</v>
      </c>
      <c r="AD907" t="s">
        <v>58</v>
      </c>
      <c r="AE907" t="s">
        <v>58</v>
      </c>
      <c r="AF907" t="s">
        <v>25</v>
      </c>
      <c r="AH907" t="s">
        <v>2461</v>
      </c>
      <c r="AI907" t="s">
        <v>4092</v>
      </c>
      <c r="AJ907" t="s">
        <v>4093</v>
      </c>
      <c r="AK907" t="s">
        <v>4</v>
      </c>
      <c r="AO907" t="s">
        <v>26</v>
      </c>
      <c r="AP907" t="s">
        <v>43</v>
      </c>
      <c r="AS907" t="s">
        <v>43</v>
      </c>
      <c r="AT907" t="s">
        <v>4071</v>
      </c>
      <c r="BO907" t="s">
        <v>43</v>
      </c>
      <c r="BP907">
        <v>0</v>
      </c>
      <c r="BQ907">
        <v>0</v>
      </c>
      <c r="BR907">
        <v>0</v>
      </c>
      <c r="BS907">
        <v>0</v>
      </c>
      <c r="BT907" s="1"/>
      <c r="BV907" t="s">
        <v>148</v>
      </c>
      <c r="BW907" t="s">
        <v>148</v>
      </c>
    </row>
    <row r="908" spans="1:75">
      <c r="A908" t="s">
        <v>4094</v>
      </c>
      <c r="B908" t="s">
        <v>4095</v>
      </c>
      <c r="C908" t="s">
        <v>229</v>
      </c>
      <c r="D908" s="1">
        <v>32627</v>
      </c>
      <c r="E908" t="s">
        <v>4096</v>
      </c>
      <c r="G908" s="1"/>
      <c r="H908" s="1"/>
      <c r="K908">
        <v>0</v>
      </c>
      <c r="AB908" t="s">
        <v>22</v>
      </c>
      <c r="AC908" t="s">
        <v>32</v>
      </c>
      <c r="AD908" t="s">
        <v>58</v>
      </c>
      <c r="AE908" t="s">
        <v>58</v>
      </c>
      <c r="AF908" t="s">
        <v>48</v>
      </c>
      <c r="AH908" t="s">
        <v>4097</v>
      </c>
      <c r="AI908" t="s">
        <v>99</v>
      </c>
      <c r="AJ908" t="s">
        <v>4098</v>
      </c>
      <c r="AK908" t="s">
        <v>4</v>
      </c>
      <c r="AO908" t="s">
        <v>26</v>
      </c>
      <c r="AP908" t="s">
        <v>43</v>
      </c>
      <c r="AS908" t="s">
        <v>43</v>
      </c>
      <c r="AT908" t="s">
        <v>4099</v>
      </c>
      <c r="AU908">
        <v>3.23</v>
      </c>
      <c r="AV908">
        <v>3.22</v>
      </c>
      <c r="AW908">
        <v>3.13</v>
      </c>
      <c r="AX908">
        <v>3.5</v>
      </c>
      <c r="BO908" t="s">
        <v>43</v>
      </c>
      <c r="BP908">
        <v>0</v>
      </c>
      <c r="BQ908">
        <v>0</v>
      </c>
      <c r="BR908">
        <v>0</v>
      </c>
      <c r="BS908">
        <v>0</v>
      </c>
      <c r="BT908" s="1"/>
      <c r="BV908" t="s">
        <v>102</v>
      </c>
      <c r="BW908" t="s">
        <v>102</v>
      </c>
    </row>
    <row r="909" spans="1:75">
      <c r="A909" t="s">
        <v>4100</v>
      </c>
      <c r="B909" t="s">
        <v>4101</v>
      </c>
      <c r="C909" t="s">
        <v>4102</v>
      </c>
      <c r="D909" s="1">
        <v>32664</v>
      </c>
      <c r="E909" t="s">
        <v>4103</v>
      </c>
      <c r="G909" s="1"/>
      <c r="H909" s="1"/>
      <c r="K909">
        <v>0</v>
      </c>
      <c r="AB909" t="s">
        <v>22</v>
      </c>
      <c r="AC909" t="s">
        <v>32</v>
      </c>
      <c r="AD909" t="s">
        <v>58</v>
      </c>
      <c r="AE909" t="s">
        <v>58</v>
      </c>
      <c r="AF909" t="s">
        <v>25</v>
      </c>
      <c r="AH909" t="s">
        <v>1968</v>
      </c>
      <c r="AI909" t="s">
        <v>123</v>
      </c>
      <c r="AJ909" t="s">
        <v>123</v>
      </c>
      <c r="AK909" t="s">
        <v>123</v>
      </c>
      <c r="AO909" t="s">
        <v>26</v>
      </c>
      <c r="AP909" t="s">
        <v>43</v>
      </c>
      <c r="AS909" t="s">
        <v>43</v>
      </c>
      <c r="AT909" t="s">
        <v>4104</v>
      </c>
      <c r="AU909">
        <v>2.36</v>
      </c>
      <c r="AV909">
        <v>2</v>
      </c>
      <c r="AW909">
        <v>1.87</v>
      </c>
      <c r="AX909">
        <v>1.25</v>
      </c>
      <c r="BO909" t="s">
        <v>43</v>
      </c>
      <c r="BP909">
        <v>0</v>
      </c>
      <c r="BQ909">
        <v>0</v>
      </c>
      <c r="BR909">
        <v>0</v>
      </c>
      <c r="BS909">
        <v>0</v>
      </c>
      <c r="BT909" s="1"/>
      <c r="BV909" t="s">
        <v>123</v>
      </c>
      <c r="BW909" t="s">
        <v>123</v>
      </c>
    </row>
    <row r="910" spans="1:75">
      <c r="A910" t="s">
        <v>4105</v>
      </c>
      <c r="B910" t="s">
        <v>4106</v>
      </c>
      <c r="C910" t="s">
        <v>4107</v>
      </c>
      <c r="D910" s="1">
        <v>32677</v>
      </c>
      <c r="E910" t="s">
        <v>4108</v>
      </c>
      <c r="G910" s="1"/>
      <c r="H910" s="1"/>
      <c r="K910">
        <v>0</v>
      </c>
      <c r="AB910" t="s">
        <v>22</v>
      </c>
      <c r="AC910" t="s">
        <v>32</v>
      </c>
      <c r="AD910" t="s">
        <v>58</v>
      </c>
      <c r="AE910" t="s">
        <v>58</v>
      </c>
      <c r="AF910" t="s">
        <v>25</v>
      </c>
      <c r="AH910" t="s">
        <v>4109</v>
      </c>
      <c r="AI910" t="s">
        <v>145</v>
      </c>
      <c r="AJ910" t="s">
        <v>4110</v>
      </c>
      <c r="AK910" t="s">
        <v>4</v>
      </c>
      <c r="AO910" t="s">
        <v>26</v>
      </c>
      <c r="AP910" t="s">
        <v>43</v>
      </c>
      <c r="AS910" t="s">
        <v>43</v>
      </c>
      <c r="AT910" t="s">
        <v>3096</v>
      </c>
      <c r="AU910">
        <v>3.32</v>
      </c>
      <c r="AV910">
        <v>3.35</v>
      </c>
      <c r="AW910">
        <v>3.22</v>
      </c>
      <c r="AX910">
        <v>3.6</v>
      </c>
      <c r="BO910" t="s">
        <v>43</v>
      </c>
      <c r="BP910">
        <v>0</v>
      </c>
      <c r="BQ910">
        <v>0</v>
      </c>
      <c r="BR910">
        <v>0</v>
      </c>
      <c r="BS910">
        <v>0</v>
      </c>
      <c r="BT910" s="1"/>
      <c r="BV910" t="s">
        <v>118</v>
      </c>
      <c r="BW910" t="s">
        <v>4111</v>
      </c>
    </row>
    <row r="911" spans="1:75">
      <c r="A911" t="s">
        <v>4112</v>
      </c>
      <c r="B911" t="s">
        <v>85</v>
      </c>
      <c r="C911" t="s">
        <v>229</v>
      </c>
      <c r="D911" s="1">
        <v>32440</v>
      </c>
      <c r="E911" t="s">
        <v>4113</v>
      </c>
      <c r="G911" s="1"/>
      <c r="H911" s="1"/>
      <c r="K911">
        <v>0</v>
      </c>
      <c r="AB911" t="s">
        <v>22</v>
      </c>
      <c r="AC911" t="s">
        <v>32</v>
      </c>
      <c r="AD911" t="s">
        <v>58</v>
      </c>
      <c r="AE911" t="s">
        <v>58</v>
      </c>
      <c r="AF911" t="s">
        <v>48</v>
      </c>
      <c r="AH911" t="s">
        <v>1174</v>
      </c>
      <c r="AI911" t="s">
        <v>99</v>
      </c>
      <c r="AJ911" t="s">
        <v>4114</v>
      </c>
      <c r="AK911" t="s">
        <v>4</v>
      </c>
      <c r="AO911" t="s">
        <v>26</v>
      </c>
      <c r="AP911" t="s">
        <v>43</v>
      </c>
      <c r="AS911" t="s">
        <v>43</v>
      </c>
      <c r="AT911" t="s">
        <v>4071</v>
      </c>
      <c r="AU911">
        <v>3.32</v>
      </c>
      <c r="AV911">
        <v>2.74</v>
      </c>
      <c r="BO911" t="s">
        <v>43</v>
      </c>
      <c r="BP911">
        <v>0</v>
      </c>
      <c r="BQ911">
        <v>0</v>
      </c>
      <c r="BR911">
        <v>0</v>
      </c>
      <c r="BS911">
        <v>0</v>
      </c>
      <c r="BT911" s="1"/>
      <c r="BV911" t="s">
        <v>118</v>
      </c>
      <c r="BW911" t="s">
        <v>148</v>
      </c>
    </row>
    <row r="912" spans="1:75">
      <c r="A912" t="s">
        <v>4115</v>
      </c>
      <c r="B912" t="s">
        <v>4116</v>
      </c>
      <c r="C912" t="s">
        <v>1025</v>
      </c>
      <c r="D912" s="1">
        <v>32724</v>
      </c>
      <c r="E912" t="s">
        <v>3140</v>
      </c>
      <c r="G912" s="1"/>
      <c r="H912" s="1"/>
      <c r="K912">
        <v>0</v>
      </c>
      <c r="AB912" t="s">
        <v>22</v>
      </c>
      <c r="AC912" t="s">
        <v>32</v>
      </c>
      <c r="AD912" t="s">
        <v>58</v>
      </c>
      <c r="AE912" t="s">
        <v>58</v>
      </c>
      <c r="AF912" t="s">
        <v>48</v>
      </c>
      <c r="AH912" t="s">
        <v>1035</v>
      </c>
      <c r="AI912" t="s">
        <v>99</v>
      </c>
      <c r="AJ912" t="s">
        <v>4117</v>
      </c>
      <c r="AK912" t="s">
        <v>4</v>
      </c>
      <c r="AO912" t="s">
        <v>26</v>
      </c>
      <c r="AP912" t="s">
        <v>43</v>
      </c>
      <c r="AS912" t="s">
        <v>43</v>
      </c>
      <c r="AT912" t="s">
        <v>4118</v>
      </c>
      <c r="AU912">
        <v>3.41</v>
      </c>
      <c r="AV912">
        <v>2.78</v>
      </c>
      <c r="AW912">
        <v>3.48</v>
      </c>
      <c r="AX912">
        <v>2.7</v>
      </c>
      <c r="BO912" t="s">
        <v>43</v>
      </c>
      <c r="BP912">
        <v>0</v>
      </c>
      <c r="BQ912">
        <v>0</v>
      </c>
      <c r="BR912">
        <v>0</v>
      </c>
      <c r="BS912">
        <v>0</v>
      </c>
      <c r="BT912" s="1"/>
      <c r="BV912" t="s">
        <v>148</v>
      </c>
      <c r="BW912" t="s">
        <v>148</v>
      </c>
    </row>
    <row r="913" spans="1:75">
      <c r="A913" t="s">
        <v>4119</v>
      </c>
      <c r="B913" t="s">
        <v>4120</v>
      </c>
      <c r="C913" t="s">
        <v>286</v>
      </c>
      <c r="D913" s="1">
        <v>32264</v>
      </c>
      <c r="E913" t="s">
        <v>4121</v>
      </c>
      <c r="G913" s="1"/>
      <c r="H913" s="1"/>
      <c r="K913">
        <v>0</v>
      </c>
      <c r="AB913" t="s">
        <v>22</v>
      </c>
      <c r="AC913" t="s">
        <v>32</v>
      </c>
      <c r="AD913" t="s">
        <v>58</v>
      </c>
      <c r="AE913" t="s">
        <v>58</v>
      </c>
      <c r="AF913" t="s">
        <v>48</v>
      </c>
      <c r="AH913" t="s">
        <v>4122</v>
      </c>
      <c r="AI913" t="s">
        <v>99</v>
      </c>
      <c r="AJ913" t="s">
        <v>566</v>
      </c>
      <c r="AK913" t="s">
        <v>4</v>
      </c>
      <c r="AO913" t="s">
        <v>26</v>
      </c>
      <c r="AP913" t="s">
        <v>43</v>
      </c>
      <c r="AS913" t="s">
        <v>43</v>
      </c>
      <c r="AT913" t="s">
        <v>4123</v>
      </c>
      <c r="AU913">
        <v>3.23</v>
      </c>
      <c r="AV913">
        <v>2.61</v>
      </c>
      <c r="AW913">
        <v>3.22</v>
      </c>
      <c r="AX913">
        <v>3.2</v>
      </c>
      <c r="BO913" t="s">
        <v>43</v>
      </c>
      <c r="BP913">
        <v>0</v>
      </c>
      <c r="BQ913">
        <v>0</v>
      </c>
      <c r="BR913">
        <v>0</v>
      </c>
      <c r="BS913">
        <v>0</v>
      </c>
      <c r="BT913" s="1"/>
      <c r="BV913" t="s">
        <v>102</v>
      </c>
      <c r="BW913" t="s">
        <v>102</v>
      </c>
    </row>
    <row r="914" spans="1:75">
      <c r="A914" t="s">
        <v>4124</v>
      </c>
      <c r="B914" t="s">
        <v>4125</v>
      </c>
      <c r="C914" t="s">
        <v>4126</v>
      </c>
      <c r="D914" s="1">
        <v>32748</v>
      </c>
      <c r="E914" t="s">
        <v>176</v>
      </c>
      <c r="G914" s="1"/>
      <c r="H914" s="1"/>
      <c r="K914">
        <v>0</v>
      </c>
      <c r="AB914" t="s">
        <v>22</v>
      </c>
      <c r="AC914" t="s">
        <v>32</v>
      </c>
      <c r="AD914" t="s">
        <v>58</v>
      </c>
      <c r="AE914" t="s">
        <v>58</v>
      </c>
      <c r="AF914" t="s">
        <v>48</v>
      </c>
      <c r="AH914" t="s">
        <v>2348</v>
      </c>
      <c r="AI914" t="s">
        <v>123</v>
      </c>
      <c r="AJ914" t="s">
        <v>4127</v>
      </c>
      <c r="AK914" t="s">
        <v>123</v>
      </c>
      <c r="AO914" t="s">
        <v>26</v>
      </c>
      <c r="AP914" t="s">
        <v>43</v>
      </c>
      <c r="AS914" t="s">
        <v>43</v>
      </c>
      <c r="AT914" t="s">
        <v>4128</v>
      </c>
      <c r="AU914">
        <v>2.95</v>
      </c>
      <c r="AV914">
        <v>2.87</v>
      </c>
      <c r="AW914">
        <v>3.33</v>
      </c>
      <c r="AX914">
        <v>3.6</v>
      </c>
      <c r="BO914" t="s">
        <v>43</v>
      </c>
      <c r="BP914">
        <v>0</v>
      </c>
      <c r="BQ914">
        <v>0</v>
      </c>
      <c r="BR914">
        <v>0</v>
      </c>
      <c r="BS914">
        <v>0</v>
      </c>
      <c r="BT914" s="1"/>
      <c r="BV914" t="s">
        <v>123</v>
      </c>
      <c r="BW914" t="s">
        <v>123</v>
      </c>
    </row>
    <row r="915" spans="1:75">
      <c r="A915" t="s">
        <v>4129</v>
      </c>
      <c r="B915" t="s">
        <v>4130</v>
      </c>
      <c r="C915" t="s">
        <v>4131</v>
      </c>
      <c r="D915" s="1">
        <v>32699</v>
      </c>
      <c r="E915" t="s">
        <v>176</v>
      </c>
      <c r="G915" s="1"/>
      <c r="H915" s="1"/>
      <c r="K915">
        <v>0</v>
      </c>
      <c r="AB915" t="s">
        <v>22</v>
      </c>
      <c r="AC915" t="s">
        <v>32</v>
      </c>
      <c r="AD915" t="s">
        <v>58</v>
      </c>
      <c r="AE915" t="s">
        <v>58</v>
      </c>
      <c r="AF915" t="s">
        <v>48</v>
      </c>
      <c r="AH915" t="s">
        <v>2843</v>
      </c>
      <c r="AI915" t="s">
        <v>99</v>
      </c>
      <c r="AJ915" t="s">
        <v>4132</v>
      </c>
      <c r="AK915" t="s">
        <v>4</v>
      </c>
      <c r="AO915" t="s">
        <v>26</v>
      </c>
      <c r="AP915" t="s">
        <v>43</v>
      </c>
      <c r="AS915" t="s">
        <v>43</v>
      </c>
      <c r="AT915" t="s">
        <v>4133</v>
      </c>
      <c r="AU915">
        <v>2.59</v>
      </c>
      <c r="BO915" t="s">
        <v>43</v>
      </c>
      <c r="BP915">
        <v>0</v>
      </c>
      <c r="BQ915">
        <v>0</v>
      </c>
      <c r="BR915">
        <v>0</v>
      </c>
      <c r="BS915">
        <v>0</v>
      </c>
      <c r="BT915" s="1"/>
      <c r="BV915" t="s">
        <v>102</v>
      </c>
      <c r="BW915" t="s">
        <v>102</v>
      </c>
    </row>
    <row r="916" spans="1:75">
      <c r="A916" t="s">
        <v>4134</v>
      </c>
      <c r="B916" t="s">
        <v>4135</v>
      </c>
      <c r="C916" t="s">
        <v>4136</v>
      </c>
      <c r="D916" s="1">
        <v>32995</v>
      </c>
      <c r="E916" t="s">
        <v>4137</v>
      </c>
      <c r="G916" s="1"/>
      <c r="H916" s="1"/>
      <c r="K916">
        <v>0</v>
      </c>
      <c r="AB916" t="s">
        <v>22</v>
      </c>
      <c r="AC916" t="s">
        <v>32</v>
      </c>
      <c r="AD916" t="s">
        <v>58</v>
      </c>
      <c r="AE916" t="s">
        <v>58</v>
      </c>
      <c r="AF916" t="s">
        <v>48</v>
      </c>
      <c r="AH916" t="s">
        <v>4138</v>
      </c>
      <c r="AI916" t="s">
        <v>99</v>
      </c>
      <c r="AJ916" t="s">
        <v>4139</v>
      </c>
      <c r="AK916" t="s">
        <v>4</v>
      </c>
      <c r="AO916" t="s">
        <v>26</v>
      </c>
      <c r="AP916" t="s">
        <v>43</v>
      </c>
      <c r="AS916" t="s">
        <v>43</v>
      </c>
      <c r="AT916" t="s">
        <v>4140</v>
      </c>
      <c r="AU916">
        <v>3.36</v>
      </c>
      <c r="AV916">
        <v>3.39</v>
      </c>
      <c r="AW916">
        <v>3.39</v>
      </c>
      <c r="AX916">
        <v>3.4</v>
      </c>
      <c r="AY916">
        <v>3.08</v>
      </c>
      <c r="BO916" t="s">
        <v>43</v>
      </c>
      <c r="BP916">
        <v>0</v>
      </c>
      <c r="BQ916">
        <v>0</v>
      </c>
      <c r="BR916">
        <v>0</v>
      </c>
      <c r="BS916">
        <v>0</v>
      </c>
      <c r="BT916" s="1"/>
      <c r="BV916" t="s">
        <v>102</v>
      </c>
      <c r="BW916" t="s">
        <v>102</v>
      </c>
    </row>
    <row r="917" spans="1:75">
      <c r="A917" t="s">
        <v>4141</v>
      </c>
      <c r="B917" t="s">
        <v>4142</v>
      </c>
      <c r="C917" t="s">
        <v>286</v>
      </c>
      <c r="D917" s="1">
        <v>32040</v>
      </c>
      <c r="E917" t="s">
        <v>4143</v>
      </c>
      <c r="G917" s="1"/>
      <c r="H917" s="1"/>
      <c r="K917">
        <v>0</v>
      </c>
      <c r="AB917" t="s">
        <v>22</v>
      </c>
      <c r="AC917" t="s">
        <v>32</v>
      </c>
      <c r="AD917" t="s">
        <v>58</v>
      </c>
      <c r="AE917" t="s">
        <v>58</v>
      </c>
      <c r="AF917" t="s">
        <v>48</v>
      </c>
      <c r="AH917" t="s">
        <v>3215</v>
      </c>
      <c r="AI917" t="s">
        <v>145</v>
      </c>
      <c r="AJ917" t="s">
        <v>3048</v>
      </c>
      <c r="AK917" t="s">
        <v>4</v>
      </c>
      <c r="AO917" t="s">
        <v>26</v>
      </c>
      <c r="AP917" t="s">
        <v>43</v>
      </c>
      <c r="AS917" t="s">
        <v>43</v>
      </c>
      <c r="AT917" t="s">
        <v>4144</v>
      </c>
      <c r="AU917">
        <v>2.82</v>
      </c>
      <c r="AV917">
        <v>2.61</v>
      </c>
      <c r="AW917">
        <v>2.87</v>
      </c>
      <c r="AX917">
        <v>3</v>
      </c>
      <c r="BO917" t="s">
        <v>43</v>
      </c>
      <c r="BP917">
        <v>0</v>
      </c>
      <c r="BQ917">
        <v>0</v>
      </c>
      <c r="BR917">
        <v>0</v>
      </c>
      <c r="BS917">
        <v>0</v>
      </c>
      <c r="BT917" s="1"/>
      <c r="BV917" t="s">
        <v>102</v>
      </c>
      <c r="BW917" t="s">
        <v>102</v>
      </c>
    </row>
    <row r="918" spans="1:75">
      <c r="A918" t="s">
        <v>4145</v>
      </c>
      <c r="B918" t="s">
        <v>4146</v>
      </c>
      <c r="C918" t="s">
        <v>4147</v>
      </c>
      <c r="D918" s="1">
        <v>32301</v>
      </c>
      <c r="E918" t="s">
        <v>176</v>
      </c>
      <c r="G918" s="1"/>
      <c r="H918" s="1"/>
      <c r="K918">
        <v>0</v>
      </c>
      <c r="AB918" t="s">
        <v>22</v>
      </c>
      <c r="AC918" t="s">
        <v>32</v>
      </c>
      <c r="AD918" t="s">
        <v>58</v>
      </c>
      <c r="AE918" t="s">
        <v>58</v>
      </c>
      <c r="AF918" t="s">
        <v>48</v>
      </c>
      <c r="AH918" t="s">
        <v>2246</v>
      </c>
      <c r="AI918" t="s">
        <v>123</v>
      </c>
      <c r="AJ918" t="s">
        <v>4148</v>
      </c>
      <c r="AK918" t="s">
        <v>123</v>
      </c>
      <c r="AO918" t="s">
        <v>26</v>
      </c>
      <c r="AP918" t="s">
        <v>43</v>
      </c>
      <c r="AS918" t="s">
        <v>43</v>
      </c>
      <c r="AT918" t="s">
        <v>4149</v>
      </c>
      <c r="AU918">
        <v>3.23</v>
      </c>
      <c r="AV918">
        <v>3.04</v>
      </c>
      <c r="AW918">
        <v>3</v>
      </c>
      <c r="AX918">
        <v>2.8</v>
      </c>
      <c r="BO918" t="s">
        <v>43</v>
      </c>
      <c r="BP918">
        <v>0</v>
      </c>
      <c r="BQ918">
        <v>0</v>
      </c>
      <c r="BR918">
        <v>0</v>
      </c>
      <c r="BS918">
        <v>0</v>
      </c>
      <c r="BT918" s="1"/>
      <c r="BV918" t="s">
        <v>102</v>
      </c>
      <c r="BW918" t="s">
        <v>102</v>
      </c>
    </row>
    <row r="919" spans="1:75">
      <c r="A919" t="s">
        <v>4150</v>
      </c>
      <c r="B919" t="s">
        <v>4151</v>
      </c>
      <c r="C919" t="s">
        <v>4152</v>
      </c>
      <c r="D919" s="1">
        <v>33074</v>
      </c>
      <c r="E919" t="s">
        <v>4153</v>
      </c>
      <c r="G919" s="1"/>
      <c r="H919" s="1"/>
      <c r="K919">
        <v>0</v>
      </c>
      <c r="AB919" t="s">
        <v>22</v>
      </c>
      <c r="AC919" t="s">
        <v>32</v>
      </c>
      <c r="AD919" t="s">
        <v>58</v>
      </c>
      <c r="AE919" t="s">
        <v>58</v>
      </c>
      <c r="AF919" t="s">
        <v>48</v>
      </c>
      <c r="AH919" t="s">
        <v>4154</v>
      </c>
      <c r="AI919" t="s">
        <v>99</v>
      </c>
      <c r="AJ919" t="s">
        <v>4155</v>
      </c>
      <c r="AK919" t="s">
        <v>4</v>
      </c>
      <c r="AO919" t="s">
        <v>26</v>
      </c>
      <c r="AP919" t="s">
        <v>43</v>
      </c>
      <c r="AS919" t="s">
        <v>43</v>
      </c>
      <c r="AT919" t="s">
        <v>4156</v>
      </c>
      <c r="AU919">
        <v>1.61</v>
      </c>
      <c r="AV919">
        <v>0.7</v>
      </c>
      <c r="BO919" t="s">
        <v>43</v>
      </c>
      <c r="BP919">
        <v>0</v>
      </c>
      <c r="BQ919">
        <v>0</v>
      </c>
      <c r="BR919">
        <v>0</v>
      </c>
      <c r="BS919">
        <v>0</v>
      </c>
      <c r="BT919" s="1"/>
      <c r="BV919" t="s">
        <v>102</v>
      </c>
      <c r="BW919" t="s">
        <v>102</v>
      </c>
    </row>
    <row r="920" spans="1:75">
      <c r="A920" t="s">
        <v>4157</v>
      </c>
      <c r="B920" t="s">
        <v>4158</v>
      </c>
      <c r="C920" t="s">
        <v>237</v>
      </c>
      <c r="D920" s="1">
        <v>31821</v>
      </c>
      <c r="E920" t="s">
        <v>237</v>
      </c>
      <c r="G920" s="1"/>
      <c r="H920" s="1"/>
      <c r="K920">
        <v>0</v>
      </c>
      <c r="AB920" t="s">
        <v>22</v>
      </c>
      <c r="AC920" t="s">
        <v>32</v>
      </c>
      <c r="AD920" t="s">
        <v>58</v>
      </c>
      <c r="AE920" t="s">
        <v>58</v>
      </c>
      <c r="AF920" t="s">
        <v>25</v>
      </c>
      <c r="AH920" t="s">
        <v>4159</v>
      </c>
      <c r="AI920" t="s">
        <v>145</v>
      </c>
      <c r="AJ920" t="s">
        <v>4160</v>
      </c>
      <c r="AK920" t="s">
        <v>4</v>
      </c>
      <c r="AO920" t="s">
        <v>26</v>
      </c>
      <c r="AP920" t="s">
        <v>43</v>
      </c>
      <c r="AS920" t="s">
        <v>43</v>
      </c>
      <c r="AT920" t="s">
        <v>4161</v>
      </c>
      <c r="AU920">
        <v>2.64</v>
      </c>
      <c r="AV920">
        <v>2.78</v>
      </c>
      <c r="AW920">
        <v>3.13</v>
      </c>
      <c r="AX920">
        <v>3.5</v>
      </c>
      <c r="BO920" t="s">
        <v>43</v>
      </c>
      <c r="BP920">
        <v>0</v>
      </c>
      <c r="BQ920">
        <v>0</v>
      </c>
      <c r="BR920">
        <v>0</v>
      </c>
      <c r="BS920">
        <v>0</v>
      </c>
      <c r="BT920" s="1"/>
      <c r="BV920" t="s">
        <v>118</v>
      </c>
      <c r="BW920" t="s">
        <v>148</v>
      </c>
    </row>
    <row r="921" spans="1:75">
      <c r="A921" t="s">
        <v>4162</v>
      </c>
      <c r="B921" t="s">
        <v>4163</v>
      </c>
      <c r="C921" t="s">
        <v>96</v>
      </c>
      <c r="D921" s="1">
        <v>32604</v>
      </c>
      <c r="E921" t="s">
        <v>4164</v>
      </c>
      <c r="G921" s="1"/>
      <c r="H921" s="1"/>
      <c r="K921">
        <v>0</v>
      </c>
      <c r="AB921" t="s">
        <v>22</v>
      </c>
      <c r="AC921" t="s">
        <v>32</v>
      </c>
      <c r="AD921" t="s">
        <v>58</v>
      </c>
      <c r="AE921" t="s">
        <v>58</v>
      </c>
      <c r="AF921" t="s">
        <v>25</v>
      </c>
      <c r="AH921" t="s">
        <v>4165</v>
      </c>
      <c r="AI921" t="s">
        <v>99</v>
      </c>
      <c r="AJ921" t="s">
        <v>2913</v>
      </c>
      <c r="AK921" t="s">
        <v>4</v>
      </c>
      <c r="AO921" t="s">
        <v>26</v>
      </c>
      <c r="AP921" t="s">
        <v>43</v>
      </c>
      <c r="AS921" t="s">
        <v>43</v>
      </c>
      <c r="AT921" t="s">
        <v>4071</v>
      </c>
      <c r="AU921">
        <v>2.78</v>
      </c>
      <c r="AV921">
        <v>1.74</v>
      </c>
      <c r="AW921">
        <v>2.09</v>
      </c>
      <c r="AX921">
        <v>1.2</v>
      </c>
      <c r="BO921" t="s">
        <v>43</v>
      </c>
      <c r="BP921">
        <v>0</v>
      </c>
      <c r="BQ921">
        <v>0</v>
      </c>
      <c r="BR921">
        <v>0</v>
      </c>
      <c r="BS921">
        <v>0</v>
      </c>
      <c r="BT921" s="1"/>
      <c r="BV921" t="s">
        <v>148</v>
      </c>
      <c r="BW921" t="s">
        <v>102</v>
      </c>
    </row>
    <row r="922" spans="1:75">
      <c r="A922" t="s">
        <v>4166</v>
      </c>
      <c r="B922" t="s">
        <v>89</v>
      </c>
      <c r="C922" t="s">
        <v>4167</v>
      </c>
      <c r="D922" s="1">
        <v>32443</v>
      </c>
      <c r="E922" t="s">
        <v>1039</v>
      </c>
      <c r="G922" s="1"/>
      <c r="H922" s="1"/>
      <c r="K922">
        <v>0</v>
      </c>
      <c r="AB922" t="s">
        <v>22</v>
      </c>
      <c r="AC922" t="s">
        <v>32</v>
      </c>
      <c r="AD922" t="s">
        <v>58</v>
      </c>
      <c r="AE922" t="s">
        <v>58</v>
      </c>
      <c r="AF922" t="s">
        <v>48</v>
      </c>
      <c r="AH922" t="s">
        <v>4168</v>
      </c>
      <c r="AI922" t="s">
        <v>99</v>
      </c>
      <c r="AJ922" t="s">
        <v>4169</v>
      </c>
      <c r="AK922" t="s">
        <v>4</v>
      </c>
      <c r="AO922" t="s">
        <v>26</v>
      </c>
      <c r="AP922" t="s">
        <v>43</v>
      </c>
      <c r="AS922" t="s">
        <v>43</v>
      </c>
      <c r="AT922" t="s">
        <v>4170</v>
      </c>
      <c r="AU922">
        <v>2.52</v>
      </c>
      <c r="AV922">
        <v>2.2599999999999998</v>
      </c>
      <c r="AW922">
        <v>2.96</v>
      </c>
      <c r="AX922">
        <v>3</v>
      </c>
      <c r="BO922" t="s">
        <v>43</v>
      </c>
      <c r="BP922">
        <v>0</v>
      </c>
      <c r="BQ922">
        <v>0</v>
      </c>
      <c r="BR922">
        <v>0</v>
      </c>
      <c r="BS922">
        <v>0</v>
      </c>
      <c r="BT922" s="1"/>
      <c r="BV922" t="s">
        <v>157</v>
      </c>
      <c r="BW922" t="s">
        <v>102</v>
      </c>
    </row>
    <row r="923" spans="1:75">
      <c r="A923" t="s">
        <v>4171</v>
      </c>
      <c r="B923" t="s">
        <v>4172</v>
      </c>
      <c r="C923" t="s">
        <v>2306</v>
      </c>
      <c r="D923" s="1">
        <v>32545</v>
      </c>
      <c r="E923" t="s">
        <v>4173</v>
      </c>
      <c r="G923" s="1"/>
      <c r="H923" s="1"/>
      <c r="K923">
        <v>0</v>
      </c>
      <c r="AB923" t="s">
        <v>22</v>
      </c>
      <c r="AC923" t="s">
        <v>32</v>
      </c>
      <c r="AD923" t="s">
        <v>58</v>
      </c>
      <c r="AE923" t="s">
        <v>58</v>
      </c>
      <c r="AF923" t="s">
        <v>48</v>
      </c>
      <c r="AH923" t="s">
        <v>2338</v>
      </c>
      <c r="AI923" t="s">
        <v>217</v>
      </c>
      <c r="AJ923" t="s">
        <v>4174</v>
      </c>
      <c r="AK923" t="s">
        <v>4</v>
      </c>
      <c r="AO923" t="s">
        <v>26</v>
      </c>
      <c r="AP923" t="s">
        <v>43</v>
      </c>
      <c r="AS923" t="s">
        <v>43</v>
      </c>
      <c r="AT923" t="s">
        <v>4175</v>
      </c>
      <c r="AU923">
        <v>3.04</v>
      </c>
      <c r="AV923">
        <v>3.26</v>
      </c>
      <c r="AW923">
        <v>3.22</v>
      </c>
      <c r="AX923">
        <v>3.4</v>
      </c>
      <c r="BO923" t="s">
        <v>43</v>
      </c>
      <c r="BP923">
        <v>0</v>
      </c>
      <c r="BQ923">
        <v>0</v>
      </c>
      <c r="BR923">
        <v>0</v>
      </c>
      <c r="BS923">
        <v>0</v>
      </c>
      <c r="BT923" s="1"/>
      <c r="BV923" t="s">
        <v>664</v>
      </c>
      <c r="BW923" t="s">
        <v>102</v>
      </c>
    </row>
    <row r="924" spans="1:75">
      <c r="A924" t="s">
        <v>4176</v>
      </c>
      <c r="B924" t="s">
        <v>4177</v>
      </c>
      <c r="C924" t="s">
        <v>4178</v>
      </c>
      <c r="D924" s="1">
        <v>31992</v>
      </c>
      <c r="E924" t="s">
        <v>4179</v>
      </c>
      <c r="G924" s="1"/>
      <c r="H924" s="1"/>
      <c r="K924">
        <v>0</v>
      </c>
      <c r="AB924" t="s">
        <v>22</v>
      </c>
      <c r="AC924" t="s">
        <v>32</v>
      </c>
      <c r="AD924" t="s">
        <v>58</v>
      </c>
      <c r="AE924" t="s">
        <v>58</v>
      </c>
      <c r="AF924" t="s">
        <v>25</v>
      </c>
      <c r="AH924" t="s">
        <v>4180</v>
      </c>
      <c r="AI924" t="s">
        <v>99</v>
      </c>
      <c r="AJ924" t="s">
        <v>4181</v>
      </c>
      <c r="AK924" t="s">
        <v>4</v>
      </c>
      <c r="AO924" t="s">
        <v>26</v>
      </c>
      <c r="AP924" t="s">
        <v>43</v>
      </c>
      <c r="AS924" t="s">
        <v>43</v>
      </c>
      <c r="AT924" t="s">
        <v>4182</v>
      </c>
      <c r="AU924">
        <v>3.17</v>
      </c>
      <c r="AV924">
        <v>2.7</v>
      </c>
      <c r="AW924">
        <v>2.57</v>
      </c>
      <c r="AX924">
        <v>2.2000000000000002</v>
      </c>
      <c r="BO924" t="s">
        <v>43</v>
      </c>
      <c r="BP924">
        <v>0</v>
      </c>
      <c r="BQ924">
        <v>0</v>
      </c>
      <c r="BR924">
        <v>0</v>
      </c>
      <c r="BS924">
        <v>0</v>
      </c>
      <c r="BT924" s="1"/>
      <c r="BV924" t="s">
        <v>102</v>
      </c>
      <c r="BW924" t="s">
        <v>362</v>
      </c>
    </row>
    <row r="925" spans="1:75">
      <c r="A925" t="s">
        <v>4183</v>
      </c>
      <c r="B925" t="s">
        <v>4184</v>
      </c>
      <c r="C925" t="s">
        <v>1857</v>
      </c>
      <c r="D925" s="1">
        <v>33076</v>
      </c>
      <c r="E925" t="s">
        <v>4185</v>
      </c>
      <c r="G925" s="1"/>
      <c r="H925" s="1"/>
      <c r="K925">
        <v>0</v>
      </c>
      <c r="AB925" t="s">
        <v>22</v>
      </c>
      <c r="AC925" t="s">
        <v>32</v>
      </c>
      <c r="AD925" t="s">
        <v>58</v>
      </c>
      <c r="AE925" t="s">
        <v>58</v>
      </c>
      <c r="AF925" t="s">
        <v>48</v>
      </c>
      <c r="AH925" t="s">
        <v>4186</v>
      </c>
      <c r="AI925" t="s">
        <v>145</v>
      </c>
      <c r="AJ925" t="s">
        <v>4187</v>
      </c>
      <c r="AK925" t="s">
        <v>4</v>
      </c>
      <c r="AO925" t="s">
        <v>26</v>
      </c>
      <c r="AP925" t="s">
        <v>43</v>
      </c>
      <c r="AS925" t="s">
        <v>43</v>
      </c>
      <c r="AT925" t="s">
        <v>4188</v>
      </c>
      <c r="AU925">
        <v>3.26</v>
      </c>
      <c r="AV925">
        <v>3.17</v>
      </c>
      <c r="AW925">
        <v>3.39</v>
      </c>
      <c r="AX925">
        <v>3.8</v>
      </c>
      <c r="BO925" t="s">
        <v>43</v>
      </c>
      <c r="BP925">
        <v>0</v>
      </c>
      <c r="BQ925">
        <v>0</v>
      </c>
      <c r="BR925">
        <v>0</v>
      </c>
      <c r="BS925">
        <v>0</v>
      </c>
      <c r="BT925" s="1"/>
      <c r="BV925" t="s">
        <v>118</v>
      </c>
      <c r="BW925" t="s">
        <v>148</v>
      </c>
    </row>
    <row r="926" spans="1:75">
      <c r="A926" t="s">
        <v>4189</v>
      </c>
      <c r="B926" t="s">
        <v>4190</v>
      </c>
      <c r="C926" t="s">
        <v>1056</v>
      </c>
      <c r="D926" s="1">
        <v>32748</v>
      </c>
      <c r="E926" t="s">
        <v>4191</v>
      </c>
      <c r="G926" s="1"/>
      <c r="H926" s="1"/>
      <c r="K926">
        <v>0</v>
      </c>
      <c r="AB926" t="s">
        <v>22</v>
      </c>
      <c r="AC926" t="s">
        <v>32</v>
      </c>
      <c r="AD926" t="s">
        <v>58</v>
      </c>
      <c r="AE926" t="s">
        <v>58</v>
      </c>
      <c r="AF926" t="s">
        <v>48</v>
      </c>
      <c r="AH926" t="s">
        <v>4192</v>
      </c>
      <c r="AI926" t="s">
        <v>654</v>
      </c>
      <c r="AJ926" t="s">
        <v>4193</v>
      </c>
      <c r="AK926" t="s">
        <v>456</v>
      </c>
      <c r="AO926" t="s">
        <v>26</v>
      </c>
      <c r="AP926" t="s">
        <v>43</v>
      </c>
      <c r="AS926" t="s">
        <v>43</v>
      </c>
      <c r="AT926" t="s">
        <v>4071</v>
      </c>
      <c r="AU926">
        <v>2.87</v>
      </c>
      <c r="AV926">
        <v>2.35</v>
      </c>
      <c r="AW926">
        <v>3.13</v>
      </c>
      <c r="AX926">
        <v>3</v>
      </c>
      <c r="BO926" t="s">
        <v>43</v>
      </c>
      <c r="BP926">
        <v>0</v>
      </c>
      <c r="BQ926">
        <v>0</v>
      </c>
      <c r="BR926">
        <v>0</v>
      </c>
      <c r="BS926">
        <v>0</v>
      </c>
      <c r="BT926" s="1"/>
      <c r="BV926" t="s">
        <v>1157</v>
      </c>
      <c r="BW926" t="s">
        <v>118</v>
      </c>
    </row>
    <row r="927" spans="1:75">
      <c r="A927" t="s">
        <v>4194</v>
      </c>
      <c r="B927" t="s">
        <v>4195</v>
      </c>
      <c r="C927" t="s">
        <v>4196</v>
      </c>
      <c r="D927" s="1">
        <v>32592</v>
      </c>
      <c r="E927" t="s">
        <v>4196</v>
      </c>
      <c r="G927" s="1"/>
      <c r="H927" s="1"/>
      <c r="K927">
        <v>0</v>
      </c>
      <c r="AB927" t="s">
        <v>22</v>
      </c>
      <c r="AC927" t="s">
        <v>32</v>
      </c>
      <c r="AD927" t="s">
        <v>58</v>
      </c>
      <c r="AE927" t="s">
        <v>58</v>
      </c>
      <c r="AF927" t="s">
        <v>25</v>
      </c>
      <c r="AH927" t="s">
        <v>4197</v>
      </c>
      <c r="AI927" t="s">
        <v>145</v>
      </c>
      <c r="AJ927" t="s">
        <v>412</v>
      </c>
      <c r="AK927" t="s">
        <v>4</v>
      </c>
      <c r="AO927" t="s">
        <v>26</v>
      </c>
      <c r="AP927" t="s">
        <v>43</v>
      </c>
      <c r="AS927" t="s">
        <v>43</v>
      </c>
      <c r="AT927" t="s">
        <v>4198</v>
      </c>
      <c r="AU927">
        <v>2.57</v>
      </c>
      <c r="AV927">
        <v>2.2999999999999998</v>
      </c>
      <c r="BO927" t="s">
        <v>43</v>
      </c>
      <c r="BP927">
        <v>0</v>
      </c>
      <c r="BQ927">
        <v>0</v>
      </c>
      <c r="BR927">
        <v>0</v>
      </c>
      <c r="BS927">
        <v>0</v>
      </c>
      <c r="BT927" s="1"/>
      <c r="BV927" t="s">
        <v>118</v>
      </c>
      <c r="BW927" t="s">
        <v>102</v>
      </c>
    </row>
    <row r="928" spans="1:75">
      <c r="A928" t="s">
        <v>4199</v>
      </c>
      <c r="B928" t="s">
        <v>4200</v>
      </c>
      <c r="C928" t="s">
        <v>3001</v>
      </c>
      <c r="D928" s="1">
        <v>32541</v>
      </c>
      <c r="E928" t="s">
        <v>3001</v>
      </c>
      <c r="G928" s="1"/>
      <c r="H928" s="1"/>
      <c r="K928">
        <v>0</v>
      </c>
      <c r="AB928" t="s">
        <v>22</v>
      </c>
      <c r="AC928" t="s">
        <v>32</v>
      </c>
      <c r="AD928" t="s">
        <v>58</v>
      </c>
      <c r="AE928" t="s">
        <v>58</v>
      </c>
      <c r="AF928" t="s">
        <v>48</v>
      </c>
      <c r="AH928" t="s">
        <v>3639</v>
      </c>
      <c r="AI928" t="s">
        <v>99</v>
      </c>
      <c r="AJ928" t="s">
        <v>4201</v>
      </c>
      <c r="AK928" t="s">
        <v>4</v>
      </c>
      <c r="AO928" t="s">
        <v>26</v>
      </c>
      <c r="AP928" t="s">
        <v>43</v>
      </c>
      <c r="AS928" t="s">
        <v>43</v>
      </c>
      <c r="AT928" t="s">
        <v>4071</v>
      </c>
      <c r="AU928">
        <v>2.87</v>
      </c>
      <c r="AV928">
        <v>2.61</v>
      </c>
      <c r="AW928">
        <v>3.3</v>
      </c>
      <c r="AX928">
        <v>3.7</v>
      </c>
      <c r="BO928" t="s">
        <v>43</v>
      </c>
      <c r="BP928">
        <v>0</v>
      </c>
      <c r="BQ928">
        <v>0</v>
      </c>
      <c r="BR928">
        <v>0</v>
      </c>
      <c r="BS928">
        <v>0</v>
      </c>
      <c r="BT928" s="1"/>
      <c r="BV928" t="s">
        <v>157</v>
      </c>
      <c r="BW928" t="s">
        <v>157</v>
      </c>
    </row>
    <row r="929" spans="1:75">
      <c r="A929" t="s">
        <v>4202</v>
      </c>
      <c r="B929" t="s">
        <v>4203</v>
      </c>
      <c r="C929" t="s">
        <v>3001</v>
      </c>
      <c r="D929" s="1">
        <v>32381</v>
      </c>
      <c r="E929" t="s">
        <v>3001</v>
      </c>
      <c r="G929" s="1"/>
      <c r="H929" s="1"/>
      <c r="K929">
        <v>0</v>
      </c>
      <c r="AB929" t="s">
        <v>22</v>
      </c>
      <c r="AC929" t="s">
        <v>32</v>
      </c>
      <c r="AD929" t="s">
        <v>58</v>
      </c>
      <c r="AE929" t="s">
        <v>58</v>
      </c>
      <c r="AF929" t="s">
        <v>48</v>
      </c>
      <c r="AH929" t="s">
        <v>2207</v>
      </c>
      <c r="AI929" t="s">
        <v>99</v>
      </c>
      <c r="AJ929" t="s">
        <v>4204</v>
      </c>
      <c r="AK929" t="s">
        <v>4</v>
      </c>
      <c r="AO929" t="s">
        <v>26</v>
      </c>
      <c r="AP929" t="s">
        <v>43</v>
      </c>
      <c r="AS929" t="s">
        <v>43</v>
      </c>
      <c r="AT929" t="s">
        <v>4071</v>
      </c>
      <c r="AU929">
        <v>2.83</v>
      </c>
      <c r="AV929">
        <v>2.2599999999999998</v>
      </c>
      <c r="AW929">
        <v>2.78</v>
      </c>
      <c r="AX929">
        <v>3.2</v>
      </c>
      <c r="BO929" t="s">
        <v>43</v>
      </c>
      <c r="BP929">
        <v>0</v>
      </c>
      <c r="BQ929">
        <v>0</v>
      </c>
      <c r="BR929">
        <v>0</v>
      </c>
      <c r="BS929">
        <v>0</v>
      </c>
      <c r="BT929" s="1"/>
      <c r="BV929" t="s">
        <v>102</v>
      </c>
      <c r="BW929" t="s">
        <v>102</v>
      </c>
    </row>
    <row r="930" spans="1:75">
      <c r="A930" t="s">
        <v>4205</v>
      </c>
      <c r="B930" t="s">
        <v>4206</v>
      </c>
      <c r="C930" t="s">
        <v>4207</v>
      </c>
      <c r="D930" s="1">
        <v>32592</v>
      </c>
      <c r="E930" t="s">
        <v>4207</v>
      </c>
      <c r="G930" s="1"/>
      <c r="H930" s="1"/>
      <c r="K930">
        <v>0</v>
      </c>
      <c r="AB930" t="s">
        <v>22</v>
      </c>
      <c r="AC930" t="s">
        <v>32</v>
      </c>
      <c r="AD930" t="s">
        <v>58</v>
      </c>
      <c r="AE930" t="s">
        <v>58</v>
      </c>
      <c r="AF930" t="s">
        <v>48</v>
      </c>
      <c r="AH930" t="s">
        <v>4208</v>
      </c>
      <c r="AI930" t="s">
        <v>145</v>
      </c>
      <c r="AJ930" t="s">
        <v>4209</v>
      </c>
      <c r="AK930" t="s">
        <v>4</v>
      </c>
      <c r="AO930" t="s">
        <v>26</v>
      </c>
      <c r="AP930" t="s">
        <v>43</v>
      </c>
      <c r="AS930" t="s">
        <v>43</v>
      </c>
      <c r="AT930" t="s">
        <v>3096</v>
      </c>
      <c r="AU930">
        <v>3.13</v>
      </c>
      <c r="AV930">
        <v>3.09</v>
      </c>
      <c r="AW930">
        <v>3.04</v>
      </c>
      <c r="AX930">
        <v>3.5</v>
      </c>
      <c r="BO930" t="s">
        <v>43</v>
      </c>
      <c r="BP930">
        <v>0</v>
      </c>
      <c r="BQ930">
        <v>0</v>
      </c>
      <c r="BR930">
        <v>0</v>
      </c>
      <c r="BS930">
        <v>0</v>
      </c>
      <c r="BT930" s="1"/>
      <c r="BV930" t="s">
        <v>148</v>
      </c>
      <c r="BW930" t="s">
        <v>148</v>
      </c>
    </row>
    <row r="931" spans="1:75">
      <c r="A931" t="s">
        <v>4210</v>
      </c>
      <c r="B931" t="s">
        <v>4211</v>
      </c>
      <c r="C931" t="s">
        <v>1056</v>
      </c>
      <c r="D931" s="1">
        <v>32760</v>
      </c>
      <c r="E931" t="s">
        <v>1056</v>
      </c>
      <c r="G931" s="1"/>
      <c r="H931" s="1"/>
      <c r="K931">
        <v>0</v>
      </c>
      <c r="AB931" t="s">
        <v>22</v>
      </c>
      <c r="AC931" t="s">
        <v>32</v>
      </c>
      <c r="AD931" t="s">
        <v>58</v>
      </c>
      <c r="AE931" t="s">
        <v>58</v>
      </c>
      <c r="AF931" t="s">
        <v>48</v>
      </c>
      <c r="AH931" t="s">
        <v>4212</v>
      </c>
      <c r="AI931" t="s">
        <v>99</v>
      </c>
      <c r="AJ931" t="s">
        <v>4213</v>
      </c>
      <c r="AK931" t="s">
        <v>4</v>
      </c>
      <c r="AO931" t="s">
        <v>26</v>
      </c>
      <c r="AP931" t="s">
        <v>43</v>
      </c>
      <c r="AS931" t="s">
        <v>43</v>
      </c>
      <c r="AT931" t="s">
        <v>4214</v>
      </c>
      <c r="BO931" t="s">
        <v>43</v>
      </c>
      <c r="BP931">
        <v>0</v>
      </c>
      <c r="BQ931">
        <v>0</v>
      </c>
      <c r="BR931">
        <v>0</v>
      </c>
      <c r="BS931">
        <v>0</v>
      </c>
      <c r="BT931" s="1"/>
      <c r="BV931" t="s">
        <v>148</v>
      </c>
      <c r="BW931" t="s">
        <v>148</v>
      </c>
    </row>
    <row r="932" spans="1:75">
      <c r="A932" t="s">
        <v>4215</v>
      </c>
      <c r="B932" t="s">
        <v>4216</v>
      </c>
      <c r="C932" t="s">
        <v>4217</v>
      </c>
      <c r="D932" s="1">
        <v>32580</v>
      </c>
      <c r="E932" t="s">
        <v>4217</v>
      </c>
      <c r="G932" s="1"/>
      <c r="H932" s="1"/>
      <c r="K932">
        <v>0</v>
      </c>
      <c r="AB932" t="s">
        <v>22</v>
      </c>
      <c r="AC932" t="s">
        <v>32</v>
      </c>
      <c r="AD932" t="s">
        <v>58</v>
      </c>
      <c r="AE932" t="s">
        <v>58</v>
      </c>
      <c r="AF932" t="s">
        <v>25</v>
      </c>
      <c r="AH932" t="s">
        <v>4218</v>
      </c>
      <c r="AI932" t="s">
        <v>99</v>
      </c>
      <c r="AJ932" t="s">
        <v>4219</v>
      </c>
      <c r="AK932" t="s">
        <v>4</v>
      </c>
      <c r="AO932" t="s">
        <v>26</v>
      </c>
      <c r="AP932" t="s">
        <v>43</v>
      </c>
      <c r="AS932" t="s">
        <v>43</v>
      </c>
      <c r="AT932" t="s">
        <v>3096</v>
      </c>
      <c r="AU932">
        <v>3.5</v>
      </c>
      <c r="AV932">
        <v>2.78</v>
      </c>
      <c r="AW932">
        <v>3</v>
      </c>
      <c r="AX932">
        <v>2.5</v>
      </c>
      <c r="BO932" t="s">
        <v>43</v>
      </c>
      <c r="BP932">
        <v>0</v>
      </c>
      <c r="BQ932">
        <v>0</v>
      </c>
      <c r="BR932">
        <v>0</v>
      </c>
      <c r="BS932">
        <v>0</v>
      </c>
      <c r="BT932" s="1"/>
      <c r="BV932" t="s">
        <v>102</v>
      </c>
      <c r="BW932" t="s">
        <v>102</v>
      </c>
    </row>
    <row r="933" spans="1:75">
      <c r="A933" t="s">
        <v>4220</v>
      </c>
      <c r="B933" t="s">
        <v>4221</v>
      </c>
      <c r="C933" t="s">
        <v>1056</v>
      </c>
      <c r="D933" s="1">
        <v>32517</v>
      </c>
      <c r="E933" t="s">
        <v>1069</v>
      </c>
      <c r="G933" s="1"/>
      <c r="H933" s="1"/>
      <c r="K933">
        <v>0</v>
      </c>
      <c r="AB933" t="s">
        <v>22</v>
      </c>
      <c r="AC933" t="s">
        <v>32</v>
      </c>
      <c r="AD933" t="s">
        <v>58</v>
      </c>
      <c r="AE933" t="s">
        <v>58</v>
      </c>
      <c r="AF933" t="s">
        <v>25</v>
      </c>
      <c r="AH933" t="s">
        <v>4222</v>
      </c>
      <c r="AI933" t="s">
        <v>131</v>
      </c>
      <c r="AJ933" t="s">
        <v>702</v>
      </c>
      <c r="AK933" t="s">
        <v>4</v>
      </c>
      <c r="AO933" t="s">
        <v>26</v>
      </c>
      <c r="AP933" t="s">
        <v>43</v>
      </c>
      <c r="AS933" t="s">
        <v>43</v>
      </c>
      <c r="AT933" t="s">
        <v>4223</v>
      </c>
      <c r="AU933">
        <v>1.1399999999999999</v>
      </c>
      <c r="BO933" t="s">
        <v>43</v>
      </c>
      <c r="BP933">
        <v>0</v>
      </c>
      <c r="BQ933">
        <v>0</v>
      </c>
      <c r="BR933">
        <v>0</v>
      </c>
      <c r="BS933">
        <v>0</v>
      </c>
      <c r="BT933" s="1"/>
      <c r="BV933" t="s">
        <v>344</v>
      </c>
      <c r="BW933" t="s">
        <v>102</v>
      </c>
    </row>
    <row r="934" spans="1:75">
      <c r="A934" t="s">
        <v>4224</v>
      </c>
      <c r="B934" t="s">
        <v>4225</v>
      </c>
      <c r="C934" t="s">
        <v>237</v>
      </c>
      <c r="D934" s="1">
        <v>32809</v>
      </c>
      <c r="E934" t="s">
        <v>3231</v>
      </c>
      <c r="G934" s="1"/>
      <c r="H934" s="1"/>
      <c r="K934">
        <v>0</v>
      </c>
      <c r="AB934" t="s">
        <v>22</v>
      </c>
      <c r="AC934" t="s">
        <v>32</v>
      </c>
      <c r="AD934" t="s">
        <v>58</v>
      </c>
      <c r="AE934" t="s">
        <v>58</v>
      </c>
      <c r="AF934" t="s">
        <v>48</v>
      </c>
      <c r="AH934" t="s">
        <v>4226</v>
      </c>
      <c r="AI934" t="s">
        <v>654</v>
      </c>
      <c r="AJ934" t="s">
        <v>4227</v>
      </c>
      <c r="AK934" t="s">
        <v>456</v>
      </c>
      <c r="AO934" t="s">
        <v>26</v>
      </c>
      <c r="AP934" t="s">
        <v>43</v>
      </c>
      <c r="AS934" t="s">
        <v>43</v>
      </c>
      <c r="AT934" t="s">
        <v>3096</v>
      </c>
      <c r="AU934">
        <v>2.91</v>
      </c>
      <c r="AV934">
        <v>2.87</v>
      </c>
      <c r="AW934">
        <v>2.83</v>
      </c>
      <c r="AX934">
        <v>2.4</v>
      </c>
      <c r="BO934" t="s">
        <v>43</v>
      </c>
      <c r="BP934">
        <v>0</v>
      </c>
      <c r="BQ934">
        <v>0</v>
      </c>
      <c r="BR934">
        <v>0</v>
      </c>
      <c r="BS934">
        <v>0</v>
      </c>
      <c r="BT934" s="1"/>
      <c r="BV934" t="s">
        <v>344</v>
      </c>
      <c r="BW934" t="s">
        <v>118</v>
      </c>
    </row>
    <row r="935" spans="1:75">
      <c r="A935" t="s">
        <v>4228</v>
      </c>
      <c r="B935" t="s">
        <v>3394</v>
      </c>
      <c r="C935" t="s">
        <v>4229</v>
      </c>
      <c r="D935" s="1"/>
      <c r="E935" t="s">
        <v>4230</v>
      </c>
      <c r="G935" s="1"/>
      <c r="H935" s="1"/>
      <c r="K935">
        <v>0</v>
      </c>
      <c r="AB935" t="s">
        <v>22</v>
      </c>
      <c r="AC935" t="s">
        <v>32</v>
      </c>
      <c r="AD935" t="s">
        <v>58</v>
      </c>
      <c r="AE935" t="s">
        <v>58</v>
      </c>
      <c r="AF935" t="s">
        <v>48</v>
      </c>
      <c r="AH935" t="s">
        <v>4231</v>
      </c>
      <c r="AI935" t="s">
        <v>99</v>
      </c>
      <c r="AJ935" t="s">
        <v>4061</v>
      </c>
      <c r="AK935" t="s">
        <v>4</v>
      </c>
      <c r="AO935" t="s">
        <v>26</v>
      </c>
      <c r="AP935" t="s">
        <v>43</v>
      </c>
      <c r="AS935" t="s">
        <v>43</v>
      </c>
      <c r="AT935" t="s">
        <v>4128</v>
      </c>
      <c r="AU935">
        <v>3.27</v>
      </c>
      <c r="AV935">
        <v>2.96</v>
      </c>
      <c r="AW935">
        <v>3.48</v>
      </c>
      <c r="AX935">
        <v>3.7</v>
      </c>
      <c r="BO935" t="s">
        <v>43</v>
      </c>
      <c r="BP935">
        <v>0</v>
      </c>
      <c r="BQ935">
        <v>0</v>
      </c>
      <c r="BR935">
        <v>0</v>
      </c>
      <c r="BS935">
        <v>0</v>
      </c>
      <c r="BT935" s="1"/>
      <c r="BV935" t="s">
        <v>123</v>
      </c>
      <c r="BW935" t="s">
        <v>123</v>
      </c>
    </row>
    <row r="936" spans="1:75">
      <c r="A936" t="s">
        <v>4232</v>
      </c>
      <c r="B936" t="s">
        <v>4233</v>
      </c>
      <c r="C936" t="s">
        <v>176</v>
      </c>
      <c r="D936" s="1">
        <v>32579</v>
      </c>
      <c r="E936" t="s">
        <v>4234</v>
      </c>
      <c r="G936" s="1"/>
      <c r="H936" s="1"/>
      <c r="K936">
        <v>0</v>
      </c>
      <c r="AB936" t="s">
        <v>22</v>
      </c>
      <c r="AC936" t="s">
        <v>32</v>
      </c>
      <c r="AD936" t="s">
        <v>58</v>
      </c>
      <c r="AE936" t="s">
        <v>58</v>
      </c>
      <c r="AF936" t="s">
        <v>48</v>
      </c>
      <c r="AH936" t="s">
        <v>4235</v>
      </c>
      <c r="AI936" t="s">
        <v>99</v>
      </c>
      <c r="AJ936" t="s">
        <v>4236</v>
      </c>
      <c r="AK936" t="s">
        <v>4</v>
      </c>
      <c r="AO936" t="s">
        <v>26</v>
      </c>
      <c r="AP936" t="s">
        <v>43</v>
      </c>
      <c r="AS936" t="s">
        <v>43</v>
      </c>
      <c r="AT936" t="s">
        <v>3096</v>
      </c>
      <c r="AU936">
        <v>3.18</v>
      </c>
      <c r="AV936">
        <v>2.96</v>
      </c>
      <c r="AW936">
        <v>3.04</v>
      </c>
      <c r="AX936">
        <v>2.6</v>
      </c>
      <c r="BO936" t="s">
        <v>43</v>
      </c>
      <c r="BP936">
        <v>0</v>
      </c>
      <c r="BQ936">
        <v>0</v>
      </c>
      <c r="BR936">
        <v>0</v>
      </c>
      <c r="BS936">
        <v>0</v>
      </c>
      <c r="BT936" s="1"/>
      <c r="BV936" t="s">
        <v>102</v>
      </c>
      <c r="BW936" t="s">
        <v>102</v>
      </c>
    </row>
    <row r="937" spans="1:75">
      <c r="A937" t="s">
        <v>4237</v>
      </c>
      <c r="B937" t="s">
        <v>4238</v>
      </c>
      <c r="C937" t="s">
        <v>1076</v>
      </c>
      <c r="D937" s="1">
        <v>33025</v>
      </c>
      <c r="E937" t="s">
        <v>4239</v>
      </c>
      <c r="G937" s="1"/>
      <c r="H937" s="1"/>
      <c r="K937">
        <v>0</v>
      </c>
      <c r="AB937" t="s">
        <v>22</v>
      </c>
      <c r="AC937" t="s">
        <v>32</v>
      </c>
      <c r="AD937" t="s">
        <v>58</v>
      </c>
      <c r="AE937" t="s">
        <v>58</v>
      </c>
      <c r="AF937" t="s">
        <v>48</v>
      </c>
      <c r="AH937" t="s">
        <v>4240</v>
      </c>
      <c r="AI937" t="s">
        <v>217</v>
      </c>
      <c r="AJ937" t="s">
        <v>4241</v>
      </c>
      <c r="AK937" t="s">
        <v>4</v>
      </c>
      <c r="AO937" t="s">
        <v>26</v>
      </c>
      <c r="AP937" t="s">
        <v>43</v>
      </c>
      <c r="AS937" t="s">
        <v>43</v>
      </c>
      <c r="AT937" t="s">
        <v>4242</v>
      </c>
      <c r="AU937">
        <v>3.45</v>
      </c>
      <c r="AV937">
        <v>3.26</v>
      </c>
      <c r="AW937">
        <v>3.39</v>
      </c>
      <c r="AX937">
        <v>3.8</v>
      </c>
      <c r="AY937">
        <v>3.75</v>
      </c>
      <c r="BO937" t="s">
        <v>43</v>
      </c>
      <c r="BP937">
        <v>0</v>
      </c>
      <c r="BQ937">
        <v>0</v>
      </c>
      <c r="BR937">
        <v>0</v>
      </c>
      <c r="BS937">
        <v>0</v>
      </c>
      <c r="BT937" s="1"/>
      <c r="BV937" t="s">
        <v>344</v>
      </c>
      <c r="BW937" t="s">
        <v>102</v>
      </c>
    </row>
    <row r="938" spans="1:75">
      <c r="A938" t="s">
        <v>4243</v>
      </c>
      <c r="B938" t="s">
        <v>4244</v>
      </c>
      <c r="C938" t="s">
        <v>1530</v>
      </c>
      <c r="D938" s="1"/>
      <c r="E938" t="s">
        <v>4245</v>
      </c>
      <c r="G938" s="1"/>
      <c r="H938" s="1"/>
      <c r="K938">
        <v>0</v>
      </c>
      <c r="AB938" t="s">
        <v>22</v>
      </c>
      <c r="AC938" t="s">
        <v>32</v>
      </c>
      <c r="AD938" t="s">
        <v>58</v>
      </c>
      <c r="AE938" t="s">
        <v>58</v>
      </c>
      <c r="AF938" t="s">
        <v>48</v>
      </c>
      <c r="AH938" t="s">
        <v>4246</v>
      </c>
      <c r="AI938" t="s">
        <v>99</v>
      </c>
      <c r="AJ938" t="s">
        <v>770</v>
      </c>
      <c r="AK938" t="s">
        <v>4</v>
      </c>
      <c r="AO938" t="s">
        <v>26</v>
      </c>
      <c r="AP938" t="s">
        <v>43</v>
      </c>
      <c r="AS938" t="s">
        <v>43</v>
      </c>
      <c r="AT938" t="s">
        <v>4247</v>
      </c>
      <c r="AU938">
        <v>3.36</v>
      </c>
      <c r="AV938">
        <v>3</v>
      </c>
      <c r="AW938">
        <v>3.13</v>
      </c>
      <c r="AX938">
        <v>3.18</v>
      </c>
      <c r="BO938" t="s">
        <v>43</v>
      </c>
      <c r="BP938">
        <v>0</v>
      </c>
      <c r="BQ938">
        <v>0</v>
      </c>
      <c r="BR938">
        <v>0</v>
      </c>
      <c r="BS938">
        <v>0</v>
      </c>
      <c r="BT938" s="1"/>
      <c r="BV938" t="s">
        <v>102</v>
      </c>
      <c r="BW938" t="s">
        <v>102</v>
      </c>
    </row>
    <row r="939" spans="1:75">
      <c r="A939" s="4" t="s">
        <v>4248</v>
      </c>
      <c r="B939" t="s">
        <v>4249</v>
      </c>
      <c r="C939" t="s">
        <v>237</v>
      </c>
      <c r="D939" s="1">
        <v>32931</v>
      </c>
      <c r="E939" t="s">
        <v>4250</v>
      </c>
      <c r="G939" s="1"/>
      <c r="H939" s="1"/>
      <c r="K939">
        <v>0</v>
      </c>
      <c r="AA939" t="s">
        <v>123</v>
      </c>
      <c r="AB939" t="s">
        <v>22</v>
      </c>
      <c r="AC939" t="s">
        <v>32</v>
      </c>
      <c r="AD939" t="s">
        <v>58</v>
      </c>
      <c r="AE939" t="s">
        <v>58</v>
      </c>
      <c r="AF939" t="s">
        <v>48</v>
      </c>
      <c r="AH939" t="s">
        <v>123</v>
      </c>
      <c r="AI939" t="s">
        <v>217</v>
      </c>
      <c r="AJ939" t="s">
        <v>123</v>
      </c>
      <c r="AK939" t="s">
        <v>4</v>
      </c>
      <c r="AO939" t="s">
        <v>26</v>
      </c>
      <c r="AP939" t="s">
        <v>43</v>
      </c>
      <c r="AS939" t="s">
        <v>43</v>
      </c>
      <c r="AT939" t="s">
        <v>4242</v>
      </c>
      <c r="AU939">
        <v>4</v>
      </c>
      <c r="AV939">
        <v>3.78</v>
      </c>
      <c r="AW939">
        <v>3.57</v>
      </c>
      <c r="AX939">
        <v>3.9</v>
      </c>
      <c r="AY939">
        <v>4</v>
      </c>
      <c r="AZ939">
        <v>4</v>
      </c>
      <c r="BO939" t="s">
        <v>43</v>
      </c>
      <c r="BP939">
        <v>0</v>
      </c>
      <c r="BQ939">
        <v>0</v>
      </c>
      <c r="BR939">
        <v>0</v>
      </c>
      <c r="BS939">
        <v>0</v>
      </c>
      <c r="BT939" s="1"/>
      <c r="BV939" t="s">
        <v>123</v>
      </c>
      <c r="BW939" t="s">
        <v>123</v>
      </c>
    </row>
    <row r="940" spans="1:75">
      <c r="A940" t="s">
        <v>4251</v>
      </c>
      <c r="B940" t="s">
        <v>4252</v>
      </c>
      <c r="C940" t="s">
        <v>4253</v>
      </c>
      <c r="D940" s="1">
        <v>31908</v>
      </c>
      <c r="E940" t="s">
        <v>4234</v>
      </c>
      <c r="G940" s="1"/>
      <c r="H940" s="1"/>
      <c r="K940">
        <v>0</v>
      </c>
      <c r="AB940" t="s">
        <v>22</v>
      </c>
      <c r="AC940" t="s">
        <v>32</v>
      </c>
      <c r="AD940" t="s">
        <v>58</v>
      </c>
      <c r="AE940" t="s">
        <v>58</v>
      </c>
      <c r="AF940" t="s">
        <v>48</v>
      </c>
      <c r="AH940" t="s">
        <v>4254</v>
      </c>
      <c r="AI940" t="s">
        <v>99</v>
      </c>
      <c r="AJ940" t="s">
        <v>4255</v>
      </c>
      <c r="AK940" t="s">
        <v>4</v>
      </c>
      <c r="AO940" t="s">
        <v>26</v>
      </c>
      <c r="AP940" t="s">
        <v>43</v>
      </c>
      <c r="AS940" t="s">
        <v>43</v>
      </c>
      <c r="AT940" t="s">
        <v>3096</v>
      </c>
      <c r="AU940">
        <v>2.91</v>
      </c>
      <c r="AV940">
        <v>2.61</v>
      </c>
      <c r="AW940">
        <v>2.87</v>
      </c>
      <c r="AX940">
        <v>2.82</v>
      </c>
      <c r="BO940" t="s">
        <v>43</v>
      </c>
      <c r="BP940">
        <v>0</v>
      </c>
      <c r="BQ940">
        <v>0</v>
      </c>
      <c r="BR940">
        <v>0</v>
      </c>
      <c r="BS940">
        <v>0</v>
      </c>
      <c r="BT940" s="1"/>
      <c r="BV940" t="s">
        <v>102</v>
      </c>
      <c r="BW940" t="s">
        <v>102</v>
      </c>
    </row>
    <row r="941" spans="1:75">
      <c r="A941" t="s">
        <v>4256</v>
      </c>
      <c r="B941" t="s">
        <v>4257</v>
      </c>
      <c r="C941" t="s">
        <v>237</v>
      </c>
      <c r="D941" s="1">
        <v>32442</v>
      </c>
      <c r="E941" t="s">
        <v>4258</v>
      </c>
      <c r="G941" s="1"/>
      <c r="H941" s="1"/>
      <c r="K941">
        <v>0</v>
      </c>
      <c r="AB941" t="s">
        <v>22</v>
      </c>
      <c r="AC941" t="s">
        <v>32</v>
      </c>
      <c r="AD941" t="s">
        <v>58</v>
      </c>
      <c r="AE941" t="s">
        <v>58</v>
      </c>
      <c r="AF941" t="s">
        <v>48</v>
      </c>
      <c r="AH941" t="s">
        <v>4259</v>
      </c>
      <c r="AI941" t="s">
        <v>145</v>
      </c>
      <c r="AJ941" t="s">
        <v>4260</v>
      </c>
      <c r="AK941" t="s">
        <v>4</v>
      </c>
      <c r="AO941" t="s">
        <v>26</v>
      </c>
      <c r="AP941" t="s">
        <v>43</v>
      </c>
      <c r="AS941" t="s">
        <v>43</v>
      </c>
      <c r="AT941" t="s">
        <v>4144</v>
      </c>
      <c r="AU941">
        <v>2.95</v>
      </c>
      <c r="AV941">
        <v>2</v>
      </c>
      <c r="BO941" t="s">
        <v>43</v>
      </c>
      <c r="BP941">
        <v>0</v>
      </c>
      <c r="BQ941">
        <v>0</v>
      </c>
      <c r="BR941">
        <v>0</v>
      </c>
      <c r="BS941">
        <v>0</v>
      </c>
      <c r="BT941" s="1"/>
      <c r="BV941" t="s">
        <v>148</v>
      </c>
      <c r="BW941" t="s">
        <v>157</v>
      </c>
    </row>
    <row r="942" spans="1:75">
      <c r="A942" t="s">
        <v>4261</v>
      </c>
      <c r="B942" t="s">
        <v>4262</v>
      </c>
      <c r="C942" t="s">
        <v>237</v>
      </c>
      <c r="D942" s="1">
        <v>32625</v>
      </c>
      <c r="E942" t="s">
        <v>4263</v>
      </c>
      <c r="G942" s="1"/>
      <c r="H942" s="1"/>
      <c r="K942">
        <v>0</v>
      </c>
      <c r="AB942" t="s">
        <v>22</v>
      </c>
      <c r="AC942" t="s">
        <v>32</v>
      </c>
      <c r="AD942" t="s">
        <v>58</v>
      </c>
      <c r="AE942" t="s">
        <v>58</v>
      </c>
      <c r="AF942" t="s">
        <v>48</v>
      </c>
      <c r="AH942" t="s">
        <v>4264</v>
      </c>
      <c r="AI942" t="s">
        <v>145</v>
      </c>
      <c r="AJ942" t="s">
        <v>2627</v>
      </c>
      <c r="AK942" t="s">
        <v>4</v>
      </c>
      <c r="AO942" t="s">
        <v>26</v>
      </c>
      <c r="AP942" t="s">
        <v>43</v>
      </c>
      <c r="AS942" t="s">
        <v>43</v>
      </c>
      <c r="AT942" t="s">
        <v>3234</v>
      </c>
      <c r="AU942">
        <v>3.18</v>
      </c>
      <c r="AV942">
        <v>3.22</v>
      </c>
      <c r="AW942">
        <v>3.13</v>
      </c>
      <c r="AX942">
        <v>3.7</v>
      </c>
      <c r="BO942" t="s">
        <v>43</v>
      </c>
      <c r="BP942">
        <v>0</v>
      </c>
      <c r="BQ942">
        <v>0</v>
      </c>
      <c r="BR942">
        <v>0</v>
      </c>
      <c r="BS942">
        <v>0</v>
      </c>
      <c r="BT942" s="1"/>
      <c r="BV942" t="s">
        <v>118</v>
      </c>
      <c r="BW942" t="s">
        <v>118</v>
      </c>
    </row>
    <row r="943" spans="1:75">
      <c r="A943" t="s">
        <v>4265</v>
      </c>
      <c r="B943" t="s">
        <v>4266</v>
      </c>
      <c r="C943" t="s">
        <v>4196</v>
      </c>
      <c r="D943" s="1">
        <v>32590</v>
      </c>
      <c r="E943" t="s">
        <v>4196</v>
      </c>
      <c r="G943" s="1"/>
      <c r="H943" s="1"/>
      <c r="K943">
        <v>0</v>
      </c>
      <c r="AB943" t="s">
        <v>22</v>
      </c>
      <c r="AC943" t="s">
        <v>32</v>
      </c>
      <c r="AD943" t="s">
        <v>58</v>
      </c>
      <c r="AE943" t="s">
        <v>58</v>
      </c>
      <c r="AF943" t="s">
        <v>25</v>
      </c>
      <c r="AH943" t="s">
        <v>2443</v>
      </c>
      <c r="AI943" t="s">
        <v>217</v>
      </c>
      <c r="AJ943" t="s">
        <v>4267</v>
      </c>
      <c r="AK943" t="s">
        <v>4</v>
      </c>
      <c r="AO943" t="s">
        <v>26</v>
      </c>
      <c r="AP943" t="s">
        <v>43</v>
      </c>
      <c r="AS943" t="s">
        <v>43</v>
      </c>
      <c r="AT943" t="s">
        <v>4268</v>
      </c>
      <c r="AU943">
        <v>2.91</v>
      </c>
      <c r="AV943">
        <v>1.83</v>
      </c>
      <c r="AX943">
        <v>1.4</v>
      </c>
      <c r="BO943" t="s">
        <v>43</v>
      </c>
      <c r="BP943">
        <v>0</v>
      </c>
      <c r="BQ943">
        <v>0</v>
      </c>
      <c r="BR943">
        <v>0</v>
      </c>
      <c r="BS943">
        <v>0</v>
      </c>
      <c r="BT943" s="1"/>
      <c r="BV943" t="s">
        <v>344</v>
      </c>
      <c r="BW943" t="s">
        <v>118</v>
      </c>
    </row>
    <row r="944" spans="1:75">
      <c r="A944" t="s">
        <v>4269</v>
      </c>
      <c r="B944" t="s">
        <v>3628</v>
      </c>
      <c r="C944" t="s">
        <v>238</v>
      </c>
      <c r="D944" s="1">
        <v>31594</v>
      </c>
      <c r="E944" t="s">
        <v>238</v>
      </c>
      <c r="G944" s="1"/>
      <c r="H944" s="1"/>
      <c r="K944">
        <v>0</v>
      </c>
      <c r="AB944" t="s">
        <v>22</v>
      </c>
      <c r="AC944" t="s">
        <v>32</v>
      </c>
      <c r="AD944" t="s">
        <v>58</v>
      </c>
      <c r="AE944" t="s">
        <v>58</v>
      </c>
      <c r="AF944" t="s">
        <v>48</v>
      </c>
      <c r="AH944" t="s">
        <v>4270</v>
      </c>
      <c r="AI944" t="s">
        <v>123</v>
      </c>
      <c r="AJ944" t="s">
        <v>4271</v>
      </c>
      <c r="AK944" t="s">
        <v>123</v>
      </c>
      <c r="AO944" t="s">
        <v>26</v>
      </c>
      <c r="AP944" t="s">
        <v>43</v>
      </c>
      <c r="AS944" t="s">
        <v>43</v>
      </c>
      <c r="AT944" t="s">
        <v>4272</v>
      </c>
      <c r="AU944">
        <v>3.14</v>
      </c>
      <c r="AV944">
        <v>2.87</v>
      </c>
      <c r="AW944">
        <v>2.78</v>
      </c>
      <c r="AX944">
        <v>2.73</v>
      </c>
      <c r="BO944" t="s">
        <v>43</v>
      </c>
      <c r="BP944">
        <v>0</v>
      </c>
      <c r="BQ944">
        <v>0</v>
      </c>
      <c r="BR944">
        <v>0</v>
      </c>
      <c r="BS944">
        <v>0</v>
      </c>
      <c r="BT944" s="1"/>
      <c r="BV944" t="s">
        <v>165</v>
      </c>
      <c r="BW944" t="s">
        <v>165</v>
      </c>
    </row>
    <row r="945" spans="1:75">
      <c r="A945" t="s">
        <v>4273</v>
      </c>
      <c r="B945" t="s">
        <v>4274</v>
      </c>
      <c r="C945" t="s">
        <v>4275</v>
      </c>
      <c r="D945" s="1">
        <v>31993</v>
      </c>
      <c r="E945" t="s">
        <v>4250</v>
      </c>
      <c r="G945" s="1"/>
      <c r="H945" s="1"/>
      <c r="K945">
        <v>0</v>
      </c>
      <c r="AB945" t="s">
        <v>22</v>
      </c>
      <c r="AC945" t="s">
        <v>32</v>
      </c>
      <c r="AD945" t="s">
        <v>58</v>
      </c>
      <c r="AE945" t="s">
        <v>58</v>
      </c>
      <c r="AF945" t="s">
        <v>25</v>
      </c>
      <c r="AH945" t="s">
        <v>4276</v>
      </c>
      <c r="AI945" t="s">
        <v>145</v>
      </c>
      <c r="AJ945" t="s">
        <v>4277</v>
      </c>
      <c r="AK945" t="s">
        <v>4</v>
      </c>
      <c r="AO945" t="s">
        <v>26</v>
      </c>
      <c r="AP945" t="s">
        <v>43</v>
      </c>
      <c r="AS945" t="s">
        <v>43</v>
      </c>
      <c r="AT945" t="s">
        <v>4278</v>
      </c>
      <c r="AU945">
        <v>3.09</v>
      </c>
      <c r="AV945">
        <v>3.09</v>
      </c>
      <c r="AW945">
        <v>2.87</v>
      </c>
      <c r="AX945">
        <v>3.3</v>
      </c>
      <c r="BO945" t="s">
        <v>43</v>
      </c>
      <c r="BP945">
        <v>0</v>
      </c>
      <c r="BQ945">
        <v>0</v>
      </c>
      <c r="BR945">
        <v>0</v>
      </c>
      <c r="BS945">
        <v>0</v>
      </c>
      <c r="BT945" s="1"/>
      <c r="BV945" t="s">
        <v>102</v>
      </c>
      <c r="BW945" t="s">
        <v>102</v>
      </c>
    </row>
    <row r="946" spans="1:75">
      <c r="A946" t="s">
        <v>4279</v>
      </c>
      <c r="B946" t="s">
        <v>4280</v>
      </c>
      <c r="C946" t="s">
        <v>141</v>
      </c>
      <c r="D946" s="1">
        <v>31484</v>
      </c>
      <c r="E946" t="s">
        <v>4167</v>
      </c>
      <c r="G946" s="1"/>
      <c r="H946" s="1"/>
      <c r="K946">
        <v>0</v>
      </c>
      <c r="AB946" t="s">
        <v>22</v>
      </c>
      <c r="AC946" t="s">
        <v>32</v>
      </c>
      <c r="AD946" t="s">
        <v>58</v>
      </c>
      <c r="AE946" t="s">
        <v>58</v>
      </c>
      <c r="AF946" t="s">
        <v>48</v>
      </c>
      <c r="AH946" t="s">
        <v>4281</v>
      </c>
      <c r="AI946" t="s">
        <v>145</v>
      </c>
      <c r="AJ946" t="s">
        <v>4282</v>
      </c>
      <c r="AK946" t="s">
        <v>4</v>
      </c>
      <c r="AO946" t="s">
        <v>26</v>
      </c>
      <c r="AP946" t="s">
        <v>43</v>
      </c>
      <c r="AS946" t="s">
        <v>43</v>
      </c>
      <c r="AT946" t="s">
        <v>4283</v>
      </c>
      <c r="AU946">
        <v>2.86</v>
      </c>
      <c r="AV946">
        <v>2.52</v>
      </c>
      <c r="AW946">
        <v>2.17</v>
      </c>
      <c r="AX946">
        <v>1.8</v>
      </c>
      <c r="BO946" t="s">
        <v>43</v>
      </c>
      <c r="BP946">
        <v>0</v>
      </c>
      <c r="BQ946">
        <v>0</v>
      </c>
      <c r="BR946">
        <v>0</v>
      </c>
      <c r="BS946">
        <v>0</v>
      </c>
      <c r="BT946" s="1"/>
      <c r="BV946" t="s">
        <v>123</v>
      </c>
      <c r="BW946" t="s">
        <v>123</v>
      </c>
    </row>
    <row r="947" spans="1:75">
      <c r="A947" t="s">
        <v>4284</v>
      </c>
      <c r="B947" t="s">
        <v>4285</v>
      </c>
      <c r="C947" t="s">
        <v>4286</v>
      </c>
      <c r="D947" s="1">
        <v>32926</v>
      </c>
      <c r="E947" t="s">
        <v>4287</v>
      </c>
      <c r="G947" s="1"/>
      <c r="H947" s="1"/>
      <c r="K947">
        <v>0</v>
      </c>
      <c r="AB947" t="s">
        <v>22</v>
      </c>
      <c r="AC947" t="s">
        <v>32</v>
      </c>
      <c r="AD947" t="s">
        <v>58</v>
      </c>
      <c r="AE947" t="s">
        <v>58</v>
      </c>
      <c r="AF947" t="s">
        <v>25</v>
      </c>
      <c r="AH947" t="s">
        <v>4288</v>
      </c>
      <c r="AI947" t="s">
        <v>217</v>
      </c>
      <c r="AJ947" t="s">
        <v>4289</v>
      </c>
      <c r="AK947" t="s">
        <v>217</v>
      </c>
      <c r="AO947" t="s">
        <v>26</v>
      </c>
      <c r="AP947" t="s">
        <v>43</v>
      </c>
      <c r="AS947" t="s">
        <v>43</v>
      </c>
      <c r="AT947" t="s">
        <v>4290</v>
      </c>
      <c r="AU947">
        <v>2.09</v>
      </c>
      <c r="BO947" t="s">
        <v>43</v>
      </c>
      <c r="BP947">
        <v>0</v>
      </c>
      <c r="BQ947">
        <v>0</v>
      </c>
      <c r="BR947">
        <v>0</v>
      </c>
      <c r="BS947">
        <v>0</v>
      </c>
      <c r="BT947" s="1"/>
      <c r="BV947" t="s">
        <v>344</v>
      </c>
      <c r="BW947" t="s">
        <v>4111</v>
      </c>
    </row>
    <row r="948" spans="1:75">
      <c r="A948" t="s">
        <v>4291</v>
      </c>
      <c r="B948" t="s">
        <v>3844</v>
      </c>
      <c r="C948" t="s">
        <v>4292</v>
      </c>
      <c r="D948" s="1">
        <v>31754</v>
      </c>
      <c r="E948" t="s">
        <v>4293</v>
      </c>
      <c r="G948" s="1"/>
      <c r="H948" s="1"/>
      <c r="K948">
        <v>0</v>
      </c>
      <c r="AB948" t="s">
        <v>22</v>
      </c>
      <c r="AC948" t="s">
        <v>32</v>
      </c>
      <c r="AD948" t="s">
        <v>58</v>
      </c>
      <c r="AE948" t="s">
        <v>58</v>
      </c>
      <c r="AF948" t="s">
        <v>25</v>
      </c>
      <c r="AH948" t="s">
        <v>4294</v>
      </c>
      <c r="AI948" t="s">
        <v>123</v>
      </c>
      <c r="AJ948" t="s">
        <v>4295</v>
      </c>
      <c r="AK948" t="s">
        <v>123</v>
      </c>
      <c r="AO948" t="s">
        <v>26</v>
      </c>
      <c r="AP948" t="s">
        <v>43</v>
      </c>
      <c r="AS948" t="s">
        <v>43</v>
      </c>
      <c r="AT948" t="s">
        <v>4268</v>
      </c>
      <c r="AV948">
        <v>3.3</v>
      </c>
      <c r="AW948">
        <v>3.04</v>
      </c>
      <c r="AX948">
        <v>3.1</v>
      </c>
      <c r="BO948" t="s">
        <v>43</v>
      </c>
      <c r="BP948">
        <v>0</v>
      </c>
      <c r="BQ948">
        <v>0</v>
      </c>
      <c r="BR948">
        <v>0</v>
      </c>
      <c r="BS948">
        <v>0</v>
      </c>
      <c r="BT948" s="1"/>
      <c r="BV948" t="s">
        <v>157</v>
      </c>
      <c r="BW948" t="s">
        <v>157</v>
      </c>
    </row>
    <row r="949" spans="1:75">
      <c r="A949" t="s">
        <v>4296</v>
      </c>
      <c r="B949" t="s">
        <v>4297</v>
      </c>
      <c r="C949" t="s">
        <v>237</v>
      </c>
      <c r="D949" s="1">
        <v>31998</v>
      </c>
      <c r="E949" t="s">
        <v>4298</v>
      </c>
      <c r="G949" s="1"/>
      <c r="H949" s="1"/>
      <c r="K949">
        <v>0</v>
      </c>
      <c r="AB949" t="s">
        <v>22</v>
      </c>
      <c r="AC949" t="s">
        <v>32</v>
      </c>
      <c r="AD949" t="s">
        <v>58</v>
      </c>
      <c r="AE949" t="s">
        <v>58</v>
      </c>
      <c r="AF949" t="s">
        <v>48</v>
      </c>
      <c r="AH949" t="s">
        <v>4299</v>
      </c>
      <c r="AI949" t="s">
        <v>145</v>
      </c>
      <c r="AJ949" t="s">
        <v>4300</v>
      </c>
      <c r="AK949" t="s">
        <v>4</v>
      </c>
      <c r="AO949" t="s">
        <v>26</v>
      </c>
      <c r="AP949" t="s">
        <v>43</v>
      </c>
      <c r="AS949" t="s">
        <v>43</v>
      </c>
      <c r="AT949" t="s">
        <v>4301</v>
      </c>
      <c r="AU949">
        <v>3.05</v>
      </c>
      <c r="AV949">
        <v>3.39</v>
      </c>
      <c r="AW949">
        <v>3.17</v>
      </c>
      <c r="AX949">
        <v>3.6</v>
      </c>
      <c r="BO949" t="s">
        <v>43</v>
      </c>
      <c r="BP949">
        <v>0</v>
      </c>
      <c r="BQ949">
        <v>0</v>
      </c>
      <c r="BR949">
        <v>0</v>
      </c>
      <c r="BS949">
        <v>0</v>
      </c>
      <c r="BT949" s="1"/>
      <c r="BV949" t="s">
        <v>118</v>
      </c>
      <c r="BW949" t="s">
        <v>118</v>
      </c>
    </row>
    <row r="950" spans="1:75">
      <c r="A950" t="s">
        <v>4302</v>
      </c>
      <c r="B950" t="s">
        <v>4303</v>
      </c>
      <c r="C950" t="s">
        <v>1757</v>
      </c>
      <c r="D950" s="1">
        <v>32754</v>
      </c>
      <c r="E950" t="s">
        <v>1911</v>
      </c>
      <c r="G950" s="1"/>
      <c r="H950" s="1"/>
      <c r="K950">
        <v>0</v>
      </c>
      <c r="AB950" t="s">
        <v>22</v>
      </c>
      <c r="AC950" t="s">
        <v>32</v>
      </c>
      <c r="AD950" t="s">
        <v>58</v>
      </c>
      <c r="AE950" t="s">
        <v>58</v>
      </c>
      <c r="AF950" t="s">
        <v>48</v>
      </c>
      <c r="AH950" t="s">
        <v>1524</v>
      </c>
      <c r="AI950" t="s">
        <v>145</v>
      </c>
      <c r="AJ950" t="s">
        <v>2149</v>
      </c>
      <c r="AK950" t="s">
        <v>4</v>
      </c>
      <c r="AO950" t="s">
        <v>26</v>
      </c>
      <c r="AP950" t="s">
        <v>43</v>
      </c>
      <c r="AS950" t="s">
        <v>43</v>
      </c>
      <c r="AT950" t="s">
        <v>3234</v>
      </c>
      <c r="AU950">
        <v>2.73</v>
      </c>
      <c r="AV950">
        <v>3.3</v>
      </c>
      <c r="AW950">
        <v>3.5</v>
      </c>
      <c r="AX950">
        <v>3.3</v>
      </c>
      <c r="AZ950">
        <v>1</v>
      </c>
      <c r="BO950" t="s">
        <v>43</v>
      </c>
      <c r="BP950">
        <v>0</v>
      </c>
      <c r="BQ950">
        <v>0</v>
      </c>
      <c r="BR950">
        <v>0</v>
      </c>
      <c r="BS950">
        <v>0</v>
      </c>
      <c r="BT950" s="1"/>
      <c r="BV950" t="s">
        <v>123</v>
      </c>
      <c r="BW950" t="s">
        <v>123</v>
      </c>
    </row>
    <row r="951" spans="1:75">
      <c r="A951" t="s">
        <v>4304</v>
      </c>
      <c r="B951" t="s">
        <v>4305</v>
      </c>
      <c r="C951" t="s">
        <v>605</v>
      </c>
      <c r="D951" s="1">
        <v>32791</v>
      </c>
      <c r="E951" t="s">
        <v>605</v>
      </c>
      <c r="G951" s="1"/>
      <c r="H951" s="1"/>
      <c r="K951">
        <v>0</v>
      </c>
      <c r="AB951" t="s">
        <v>22</v>
      </c>
      <c r="AC951" t="s">
        <v>32</v>
      </c>
      <c r="AD951" t="s">
        <v>58</v>
      </c>
      <c r="AE951" t="s">
        <v>58</v>
      </c>
      <c r="AF951" t="s">
        <v>48</v>
      </c>
      <c r="AH951" t="s">
        <v>4306</v>
      </c>
      <c r="AI951" t="s">
        <v>145</v>
      </c>
      <c r="AJ951" t="s">
        <v>4307</v>
      </c>
      <c r="AK951" t="s">
        <v>4</v>
      </c>
      <c r="AO951" t="s">
        <v>26</v>
      </c>
      <c r="AP951" t="s">
        <v>43</v>
      </c>
      <c r="AS951" t="s">
        <v>43</v>
      </c>
      <c r="AT951" t="s">
        <v>4308</v>
      </c>
      <c r="AU951">
        <v>3.41</v>
      </c>
      <c r="AV951">
        <v>3.39</v>
      </c>
      <c r="AW951">
        <v>3.04</v>
      </c>
      <c r="AX951">
        <v>3.9</v>
      </c>
      <c r="BO951" t="s">
        <v>43</v>
      </c>
      <c r="BP951">
        <v>0</v>
      </c>
      <c r="BQ951">
        <v>0</v>
      </c>
      <c r="BR951">
        <v>0</v>
      </c>
      <c r="BS951">
        <v>0</v>
      </c>
      <c r="BT951" s="1"/>
      <c r="BV951" t="s">
        <v>123</v>
      </c>
      <c r="BW951" t="s">
        <v>123</v>
      </c>
    </row>
    <row r="952" spans="1:75">
      <c r="A952" t="s">
        <v>4309</v>
      </c>
      <c r="B952" t="s">
        <v>4310</v>
      </c>
      <c r="C952" t="s">
        <v>281</v>
      </c>
      <c r="D952" s="1">
        <v>32524</v>
      </c>
      <c r="E952" t="s">
        <v>281</v>
      </c>
      <c r="G952" s="1"/>
      <c r="H952" s="1"/>
      <c r="K952">
        <v>0</v>
      </c>
      <c r="AB952" t="s">
        <v>22</v>
      </c>
      <c r="AC952" t="s">
        <v>32</v>
      </c>
      <c r="AD952" t="s">
        <v>58</v>
      </c>
      <c r="AE952" t="s">
        <v>58</v>
      </c>
      <c r="AF952" t="s">
        <v>25</v>
      </c>
      <c r="AH952" t="s">
        <v>4311</v>
      </c>
      <c r="AI952" t="s">
        <v>99</v>
      </c>
      <c r="AJ952" t="s">
        <v>971</v>
      </c>
      <c r="AK952" t="s">
        <v>4</v>
      </c>
      <c r="AO952" t="s">
        <v>26</v>
      </c>
      <c r="AP952" t="s">
        <v>43</v>
      </c>
      <c r="AS952" t="s">
        <v>43</v>
      </c>
      <c r="AT952" t="s">
        <v>4312</v>
      </c>
      <c r="AU952">
        <v>2.64</v>
      </c>
      <c r="AV952">
        <v>2.7</v>
      </c>
      <c r="AW952">
        <v>3.04</v>
      </c>
      <c r="AX952">
        <v>2</v>
      </c>
      <c r="BO952" t="s">
        <v>43</v>
      </c>
      <c r="BP952">
        <v>0</v>
      </c>
      <c r="BQ952">
        <v>0</v>
      </c>
      <c r="BR952">
        <v>0</v>
      </c>
      <c r="BS952">
        <v>0</v>
      </c>
      <c r="BT952" s="1"/>
      <c r="BV952" t="s">
        <v>148</v>
      </c>
      <c r="BW952" t="s">
        <v>102</v>
      </c>
    </row>
    <row r="953" spans="1:75">
      <c r="A953" t="s">
        <v>4313</v>
      </c>
      <c r="B953" t="s">
        <v>4314</v>
      </c>
      <c r="C953" t="s">
        <v>4315</v>
      </c>
      <c r="D953" s="1">
        <v>32058</v>
      </c>
      <c r="E953" t="s">
        <v>4316</v>
      </c>
      <c r="G953" s="1"/>
      <c r="H953" s="1"/>
      <c r="K953">
        <v>0</v>
      </c>
      <c r="AB953" t="s">
        <v>22</v>
      </c>
      <c r="AC953" t="s">
        <v>32</v>
      </c>
      <c r="AD953" t="s">
        <v>58</v>
      </c>
      <c r="AE953" t="s">
        <v>58</v>
      </c>
      <c r="AF953" t="s">
        <v>48</v>
      </c>
      <c r="AH953" t="s">
        <v>329</v>
      </c>
      <c r="AI953" t="s">
        <v>145</v>
      </c>
      <c r="AJ953" t="s">
        <v>4317</v>
      </c>
      <c r="AK953" t="s">
        <v>4</v>
      </c>
      <c r="AO953" t="s">
        <v>26</v>
      </c>
      <c r="AP953" t="s">
        <v>43</v>
      </c>
      <c r="AS953" t="s">
        <v>43</v>
      </c>
      <c r="AT953" t="s">
        <v>3217</v>
      </c>
      <c r="AU953">
        <v>3.18</v>
      </c>
      <c r="AV953">
        <v>2.96</v>
      </c>
      <c r="AW953">
        <v>3.13</v>
      </c>
      <c r="AX953">
        <v>3.1</v>
      </c>
      <c r="BO953" t="s">
        <v>43</v>
      </c>
      <c r="BP953">
        <v>0</v>
      </c>
      <c r="BQ953">
        <v>0</v>
      </c>
      <c r="BR953">
        <v>0</v>
      </c>
      <c r="BS953">
        <v>0</v>
      </c>
      <c r="BT953" s="1"/>
      <c r="BV953" t="s">
        <v>102</v>
      </c>
      <c r="BW953" t="s">
        <v>102</v>
      </c>
    </row>
    <row r="954" spans="1:75">
      <c r="A954" t="s">
        <v>4318</v>
      </c>
      <c r="B954" t="s">
        <v>3653</v>
      </c>
      <c r="C954" t="s">
        <v>96</v>
      </c>
      <c r="D954" s="1">
        <v>32558</v>
      </c>
      <c r="E954" t="s">
        <v>96</v>
      </c>
      <c r="G954" s="1"/>
      <c r="H954" s="1"/>
      <c r="K954">
        <v>0</v>
      </c>
      <c r="AB954" t="s">
        <v>22</v>
      </c>
      <c r="AC954" t="s">
        <v>32</v>
      </c>
      <c r="AD954" t="s">
        <v>58</v>
      </c>
      <c r="AE954" t="s">
        <v>58</v>
      </c>
      <c r="AF954" t="s">
        <v>48</v>
      </c>
      <c r="AH954" t="s">
        <v>4319</v>
      </c>
      <c r="AI954" t="s">
        <v>99</v>
      </c>
      <c r="AJ954" t="s">
        <v>4320</v>
      </c>
      <c r="AK954" t="s">
        <v>4</v>
      </c>
      <c r="AO954" t="s">
        <v>26</v>
      </c>
      <c r="AP954" t="s">
        <v>43</v>
      </c>
      <c r="AS954" t="s">
        <v>43</v>
      </c>
      <c r="AT954" t="s">
        <v>3096</v>
      </c>
      <c r="AU954">
        <v>2.82</v>
      </c>
      <c r="AV954">
        <v>3.17</v>
      </c>
      <c r="AW954">
        <v>2.87</v>
      </c>
      <c r="AX954">
        <v>2.2999999999999998</v>
      </c>
      <c r="BO954" t="s">
        <v>43</v>
      </c>
      <c r="BP954">
        <v>0</v>
      </c>
      <c r="BQ954">
        <v>0</v>
      </c>
      <c r="BR954">
        <v>0</v>
      </c>
      <c r="BS954">
        <v>0</v>
      </c>
      <c r="BT954" s="1"/>
      <c r="BV954" t="s">
        <v>102</v>
      </c>
      <c r="BW954" t="s">
        <v>102</v>
      </c>
    </row>
    <row r="955" spans="1:75">
      <c r="A955" t="s">
        <v>4321</v>
      </c>
      <c r="B955" t="s">
        <v>1318</v>
      </c>
      <c r="C955" t="s">
        <v>176</v>
      </c>
      <c r="D955" s="1">
        <v>32513</v>
      </c>
      <c r="E955" t="s">
        <v>2533</v>
      </c>
      <c r="G955" s="1"/>
      <c r="H955" s="1"/>
      <c r="K955">
        <v>0</v>
      </c>
      <c r="AB955" t="s">
        <v>22</v>
      </c>
      <c r="AC955" t="s">
        <v>32</v>
      </c>
      <c r="AD955" t="s">
        <v>58</v>
      </c>
      <c r="AE955" t="s">
        <v>58</v>
      </c>
      <c r="AF955" t="s">
        <v>48</v>
      </c>
      <c r="AH955" t="s">
        <v>745</v>
      </c>
      <c r="AI955" t="s">
        <v>145</v>
      </c>
      <c r="AJ955" t="s">
        <v>4322</v>
      </c>
      <c r="AK955" t="s">
        <v>4</v>
      </c>
      <c r="AO955" t="s">
        <v>26</v>
      </c>
      <c r="AP955" t="s">
        <v>43</v>
      </c>
      <c r="AS955" t="s">
        <v>43</v>
      </c>
      <c r="AT955" t="s">
        <v>3217</v>
      </c>
      <c r="AU955">
        <v>2.5499999999999998</v>
      </c>
      <c r="AV955">
        <v>1.48</v>
      </c>
      <c r="BO955" t="s">
        <v>43</v>
      </c>
      <c r="BP955">
        <v>0</v>
      </c>
      <c r="BQ955">
        <v>0</v>
      </c>
      <c r="BR955">
        <v>0</v>
      </c>
      <c r="BS955">
        <v>0</v>
      </c>
      <c r="BT955" s="1"/>
      <c r="BV955" t="s">
        <v>148</v>
      </c>
      <c r="BW955" t="s">
        <v>118</v>
      </c>
    </row>
    <row r="956" spans="1:75">
      <c r="A956" t="s">
        <v>4323</v>
      </c>
      <c r="B956" t="s">
        <v>1324</v>
      </c>
      <c r="C956" t="s">
        <v>4324</v>
      </c>
      <c r="D956" s="1">
        <v>32504</v>
      </c>
      <c r="E956" t="s">
        <v>4324</v>
      </c>
      <c r="G956" s="1"/>
      <c r="H956" s="1"/>
      <c r="K956">
        <v>0</v>
      </c>
      <c r="AB956" t="s">
        <v>22</v>
      </c>
      <c r="AC956" t="s">
        <v>32</v>
      </c>
      <c r="AD956" t="s">
        <v>58</v>
      </c>
      <c r="AE956" t="s">
        <v>58</v>
      </c>
      <c r="AF956" t="s">
        <v>48</v>
      </c>
      <c r="AH956" t="s">
        <v>4325</v>
      </c>
      <c r="AI956" t="s">
        <v>99</v>
      </c>
      <c r="AJ956" t="s">
        <v>4326</v>
      </c>
      <c r="AK956" t="s">
        <v>4</v>
      </c>
      <c r="AO956" t="s">
        <v>26</v>
      </c>
      <c r="AP956" t="s">
        <v>43</v>
      </c>
      <c r="AS956" t="s">
        <v>43</v>
      </c>
      <c r="AT956" t="s">
        <v>4214</v>
      </c>
      <c r="AV956">
        <v>2.17</v>
      </c>
      <c r="AW956">
        <v>2.91</v>
      </c>
      <c r="AX956">
        <v>2.1</v>
      </c>
      <c r="BO956" t="s">
        <v>43</v>
      </c>
      <c r="BP956">
        <v>0</v>
      </c>
      <c r="BQ956">
        <v>0</v>
      </c>
      <c r="BR956">
        <v>0</v>
      </c>
      <c r="BS956">
        <v>0</v>
      </c>
      <c r="BT956" s="1"/>
      <c r="BV956" t="s">
        <v>102</v>
      </c>
      <c r="BW956" t="s">
        <v>102</v>
      </c>
    </row>
    <row r="957" spans="1:75">
      <c r="A957" t="s">
        <v>4327</v>
      </c>
      <c r="B957" t="s">
        <v>4328</v>
      </c>
      <c r="C957" t="s">
        <v>96</v>
      </c>
      <c r="D957" s="1">
        <v>32542</v>
      </c>
      <c r="E957" t="s">
        <v>96</v>
      </c>
      <c r="G957" s="1"/>
      <c r="H957" s="1"/>
      <c r="K957">
        <v>0</v>
      </c>
      <c r="AB957" t="s">
        <v>22</v>
      </c>
      <c r="AC957" t="s">
        <v>32</v>
      </c>
      <c r="AD957" t="s">
        <v>58</v>
      </c>
      <c r="AE957" t="s">
        <v>58</v>
      </c>
      <c r="AF957" t="s">
        <v>48</v>
      </c>
      <c r="AH957" t="s">
        <v>4138</v>
      </c>
      <c r="AI957" t="s">
        <v>99</v>
      </c>
      <c r="AJ957" t="s">
        <v>4329</v>
      </c>
      <c r="AK957" t="s">
        <v>4</v>
      </c>
      <c r="AO957" t="s">
        <v>26</v>
      </c>
      <c r="AP957" t="s">
        <v>43</v>
      </c>
      <c r="AS957" t="s">
        <v>43</v>
      </c>
      <c r="AT957" t="s">
        <v>4071</v>
      </c>
      <c r="AU957">
        <v>3</v>
      </c>
      <c r="AV957">
        <v>3.04</v>
      </c>
      <c r="AW957">
        <v>3.04</v>
      </c>
      <c r="AX957">
        <v>3.5</v>
      </c>
      <c r="BO957" t="s">
        <v>43</v>
      </c>
      <c r="BP957">
        <v>0</v>
      </c>
      <c r="BQ957">
        <v>0</v>
      </c>
      <c r="BR957">
        <v>0</v>
      </c>
      <c r="BS957">
        <v>0</v>
      </c>
      <c r="BT957" s="1"/>
      <c r="BV957" t="s">
        <v>102</v>
      </c>
      <c r="BW957" t="s">
        <v>102</v>
      </c>
    </row>
    <row r="958" spans="1:75">
      <c r="A958" t="s">
        <v>4330</v>
      </c>
      <c r="B958" t="s">
        <v>4331</v>
      </c>
      <c r="C958" t="s">
        <v>224</v>
      </c>
      <c r="D958" s="1">
        <v>32712</v>
      </c>
      <c r="E958" t="s">
        <v>224</v>
      </c>
      <c r="G958" s="1"/>
      <c r="H958" s="1"/>
      <c r="K958">
        <v>0</v>
      </c>
      <c r="AB958" t="s">
        <v>22</v>
      </c>
      <c r="AC958" t="s">
        <v>32</v>
      </c>
      <c r="AD958" t="s">
        <v>58</v>
      </c>
      <c r="AE958" t="s">
        <v>58</v>
      </c>
      <c r="AF958" t="s">
        <v>48</v>
      </c>
      <c r="AH958" t="s">
        <v>1047</v>
      </c>
      <c r="AI958" t="s">
        <v>99</v>
      </c>
      <c r="AJ958" t="s">
        <v>821</v>
      </c>
      <c r="AK958" t="s">
        <v>4</v>
      </c>
      <c r="AO958" t="s">
        <v>26</v>
      </c>
      <c r="AP958" t="s">
        <v>43</v>
      </c>
      <c r="AS958" t="s">
        <v>43</v>
      </c>
      <c r="AT958" t="s">
        <v>4312</v>
      </c>
      <c r="AU958">
        <v>3.18</v>
      </c>
      <c r="AV958">
        <v>2.52</v>
      </c>
      <c r="BO958" t="s">
        <v>43</v>
      </c>
      <c r="BP958">
        <v>0</v>
      </c>
      <c r="BQ958">
        <v>0</v>
      </c>
      <c r="BR958">
        <v>0</v>
      </c>
      <c r="BS958">
        <v>0</v>
      </c>
      <c r="BT958" s="1"/>
      <c r="BV958" t="s">
        <v>102</v>
      </c>
      <c r="BW958" t="s">
        <v>102</v>
      </c>
    </row>
    <row r="959" spans="1:75">
      <c r="A959" t="s">
        <v>4332</v>
      </c>
      <c r="B959" t="s">
        <v>4333</v>
      </c>
      <c r="C959" t="s">
        <v>2094</v>
      </c>
      <c r="D959" s="1">
        <v>32363</v>
      </c>
      <c r="E959" t="s">
        <v>2094</v>
      </c>
      <c r="G959" s="1"/>
      <c r="H959" s="1"/>
      <c r="K959">
        <v>0</v>
      </c>
      <c r="AB959" t="s">
        <v>22</v>
      </c>
      <c r="AC959" t="s">
        <v>32</v>
      </c>
      <c r="AD959" t="s">
        <v>58</v>
      </c>
      <c r="AE959" t="s">
        <v>58</v>
      </c>
      <c r="AF959" t="s">
        <v>25</v>
      </c>
      <c r="AH959" t="s">
        <v>4334</v>
      </c>
      <c r="AI959" t="s">
        <v>99</v>
      </c>
      <c r="AJ959" t="s">
        <v>4335</v>
      </c>
      <c r="AK959" t="s">
        <v>4</v>
      </c>
      <c r="AO959" t="s">
        <v>26</v>
      </c>
      <c r="AP959" t="s">
        <v>43</v>
      </c>
      <c r="AS959" t="s">
        <v>43</v>
      </c>
      <c r="AT959" t="s">
        <v>4336</v>
      </c>
      <c r="AU959">
        <v>3.36</v>
      </c>
      <c r="AV959">
        <v>3.39</v>
      </c>
      <c r="AW959">
        <v>3.61</v>
      </c>
      <c r="AX959">
        <v>3.4</v>
      </c>
      <c r="BO959" t="s">
        <v>43</v>
      </c>
      <c r="BP959">
        <v>0</v>
      </c>
      <c r="BQ959">
        <v>0</v>
      </c>
      <c r="BR959">
        <v>0</v>
      </c>
      <c r="BS959">
        <v>0</v>
      </c>
      <c r="BT959" s="1"/>
      <c r="BV959" t="s">
        <v>102</v>
      </c>
      <c r="BW959" t="s">
        <v>102</v>
      </c>
    </row>
    <row r="960" spans="1:75">
      <c r="A960" t="s">
        <v>4337</v>
      </c>
      <c r="B960" t="s">
        <v>4338</v>
      </c>
      <c r="C960" t="s">
        <v>238</v>
      </c>
      <c r="D960" s="1">
        <v>32804</v>
      </c>
      <c r="E960" t="s">
        <v>238</v>
      </c>
      <c r="G960" s="1"/>
      <c r="H960" s="1"/>
      <c r="K960">
        <v>0</v>
      </c>
      <c r="AB960" t="s">
        <v>22</v>
      </c>
      <c r="AC960" t="s">
        <v>32</v>
      </c>
      <c r="AD960" t="s">
        <v>58</v>
      </c>
      <c r="AE960" t="s">
        <v>58</v>
      </c>
      <c r="AF960" t="s">
        <v>48</v>
      </c>
      <c r="AH960" t="s">
        <v>4339</v>
      </c>
      <c r="AI960" t="s">
        <v>423</v>
      </c>
      <c r="AJ960" t="s">
        <v>4340</v>
      </c>
      <c r="AK960" t="s">
        <v>4</v>
      </c>
      <c r="AO960" t="s">
        <v>26</v>
      </c>
      <c r="AP960" t="s">
        <v>43</v>
      </c>
      <c r="AS960" t="s">
        <v>43</v>
      </c>
      <c r="AT960" t="s">
        <v>4341</v>
      </c>
      <c r="AU960">
        <v>2.68</v>
      </c>
      <c r="AV960">
        <v>2.17</v>
      </c>
      <c r="AW960">
        <v>2.96</v>
      </c>
      <c r="AX960">
        <v>2.73</v>
      </c>
      <c r="BO960" t="s">
        <v>43</v>
      </c>
      <c r="BP960">
        <v>0</v>
      </c>
      <c r="BQ960">
        <v>0</v>
      </c>
      <c r="BR960">
        <v>0</v>
      </c>
      <c r="BS960">
        <v>0</v>
      </c>
      <c r="BT960" s="1"/>
      <c r="BV960" t="s">
        <v>148</v>
      </c>
      <c r="BW960" t="s">
        <v>4342</v>
      </c>
    </row>
    <row r="961" spans="1:75">
      <c r="A961" t="s">
        <v>4343</v>
      </c>
      <c r="B961" t="s">
        <v>480</v>
      </c>
      <c r="C961" t="s">
        <v>3505</v>
      </c>
      <c r="D961" s="1">
        <v>30215</v>
      </c>
      <c r="E961" t="s">
        <v>1403</v>
      </c>
      <c r="G961" s="1"/>
      <c r="H961" s="1"/>
      <c r="K961">
        <v>0</v>
      </c>
      <c r="AB961" t="s">
        <v>22</v>
      </c>
      <c r="AC961" t="s">
        <v>32</v>
      </c>
      <c r="AD961" t="s">
        <v>58</v>
      </c>
      <c r="AE961" t="s">
        <v>58</v>
      </c>
      <c r="AF961" t="s">
        <v>48</v>
      </c>
      <c r="AH961" t="s">
        <v>4344</v>
      </c>
      <c r="AI961" t="s">
        <v>99</v>
      </c>
      <c r="AJ961" t="s">
        <v>3028</v>
      </c>
      <c r="AK961" t="s">
        <v>4</v>
      </c>
      <c r="AO961" t="s">
        <v>26</v>
      </c>
      <c r="AP961" t="s">
        <v>43</v>
      </c>
      <c r="AS961" t="s">
        <v>43</v>
      </c>
      <c r="AT961" t="s">
        <v>4345</v>
      </c>
      <c r="BO961" t="s">
        <v>43</v>
      </c>
      <c r="BP961">
        <v>0</v>
      </c>
      <c r="BQ961">
        <v>0</v>
      </c>
      <c r="BR961">
        <v>0</v>
      </c>
      <c r="BS961">
        <v>0</v>
      </c>
      <c r="BT961" s="1"/>
      <c r="BV961" t="s">
        <v>157</v>
      </c>
      <c r="BW961" t="s">
        <v>157</v>
      </c>
    </row>
    <row r="962" spans="1:75">
      <c r="A962" t="s">
        <v>4346</v>
      </c>
      <c r="B962" t="s">
        <v>4347</v>
      </c>
      <c r="C962" t="s">
        <v>2642</v>
      </c>
      <c r="D962" s="1">
        <v>32289</v>
      </c>
      <c r="E962" t="s">
        <v>2642</v>
      </c>
      <c r="G962" s="1"/>
      <c r="H962" s="1"/>
      <c r="K962">
        <v>0</v>
      </c>
      <c r="AB962" t="s">
        <v>22</v>
      </c>
      <c r="AC962" t="s">
        <v>32</v>
      </c>
      <c r="AD962" t="s">
        <v>58</v>
      </c>
      <c r="AE962" t="s">
        <v>58</v>
      </c>
      <c r="AF962" t="s">
        <v>25</v>
      </c>
      <c r="AH962" t="s">
        <v>3156</v>
      </c>
      <c r="AI962" t="s">
        <v>99</v>
      </c>
      <c r="AJ962" t="s">
        <v>3607</v>
      </c>
      <c r="AK962" t="s">
        <v>4</v>
      </c>
      <c r="AO962" t="s">
        <v>26</v>
      </c>
      <c r="AP962" t="s">
        <v>43</v>
      </c>
      <c r="AS962" t="s">
        <v>43</v>
      </c>
      <c r="AT962" t="s">
        <v>4223</v>
      </c>
      <c r="BO962" t="s">
        <v>43</v>
      </c>
      <c r="BP962">
        <v>0</v>
      </c>
      <c r="BQ962">
        <v>0</v>
      </c>
      <c r="BR962">
        <v>0</v>
      </c>
      <c r="BS962">
        <v>0</v>
      </c>
      <c r="BT962" s="1"/>
      <c r="BV962" t="s">
        <v>123</v>
      </c>
      <c r="BW962" t="s">
        <v>123</v>
      </c>
    </row>
    <row r="963" spans="1:75">
      <c r="A963" t="s">
        <v>4348</v>
      </c>
      <c r="B963" t="s">
        <v>480</v>
      </c>
      <c r="C963" t="s">
        <v>86</v>
      </c>
      <c r="D963" s="1">
        <v>32258</v>
      </c>
      <c r="E963" t="s">
        <v>1039</v>
      </c>
      <c r="G963" s="1"/>
      <c r="H963" s="1"/>
      <c r="K963">
        <v>0</v>
      </c>
      <c r="AB963" t="s">
        <v>22</v>
      </c>
      <c r="AC963" t="s">
        <v>32</v>
      </c>
      <c r="AD963" t="s">
        <v>58</v>
      </c>
      <c r="AE963" t="s">
        <v>58</v>
      </c>
      <c r="AF963" t="s">
        <v>25</v>
      </c>
      <c r="AH963" t="s">
        <v>123</v>
      </c>
      <c r="AI963" t="s">
        <v>123</v>
      </c>
      <c r="AJ963" t="s">
        <v>123</v>
      </c>
      <c r="AK963" t="s">
        <v>123</v>
      </c>
      <c r="AO963" t="s">
        <v>26</v>
      </c>
      <c r="AP963" t="s">
        <v>43</v>
      </c>
      <c r="AS963" t="s">
        <v>43</v>
      </c>
      <c r="AT963" t="s">
        <v>4349</v>
      </c>
      <c r="AU963">
        <v>2.17</v>
      </c>
      <c r="AV963">
        <v>3.35</v>
      </c>
      <c r="AW963">
        <v>3.45</v>
      </c>
      <c r="AX963">
        <v>3.4</v>
      </c>
      <c r="BO963" t="s">
        <v>43</v>
      </c>
      <c r="BP963">
        <v>0</v>
      </c>
      <c r="BQ963">
        <v>0</v>
      </c>
      <c r="BR963">
        <v>0</v>
      </c>
      <c r="BS963">
        <v>0</v>
      </c>
      <c r="BT963" s="1"/>
      <c r="BV963" t="s">
        <v>123</v>
      </c>
      <c r="BW963" t="s">
        <v>123</v>
      </c>
    </row>
    <row r="964" spans="1:75">
      <c r="A964" t="s">
        <v>4350</v>
      </c>
      <c r="B964" t="s">
        <v>4351</v>
      </c>
      <c r="C964" t="s">
        <v>436</v>
      </c>
      <c r="D964" s="1">
        <v>32873</v>
      </c>
      <c r="E964" t="s">
        <v>3505</v>
      </c>
      <c r="G964" s="1"/>
      <c r="H964" s="1"/>
      <c r="K964">
        <v>0</v>
      </c>
      <c r="AB964" t="s">
        <v>22</v>
      </c>
      <c r="AC964" t="s">
        <v>32</v>
      </c>
      <c r="AD964" t="s">
        <v>58</v>
      </c>
      <c r="AE964" t="s">
        <v>58</v>
      </c>
      <c r="AF964" t="s">
        <v>25</v>
      </c>
      <c r="AH964" t="s">
        <v>4352</v>
      </c>
      <c r="AI964" t="s">
        <v>131</v>
      </c>
      <c r="AJ964" t="s">
        <v>4353</v>
      </c>
      <c r="AK964" t="s">
        <v>4</v>
      </c>
      <c r="AO964" t="s">
        <v>26</v>
      </c>
      <c r="AP964" t="s">
        <v>43</v>
      </c>
      <c r="AS964" t="s">
        <v>43</v>
      </c>
      <c r="AT964" t="s">
        <v>4354</v>
      </c>
      <c r="AU964">
        <v>3.22</v>
      </c>
      <c r="AV964">
        <v>3.13</v>
      </c>
      <c r="AW964">
        <v>3.27</v>
      </c>
      <c r="AX964">
        <v>3.3</v>
      </c>
      <c r="BO964" t="s">
        <v>43</v>
      </c>
      <c r="BP964">
        <v>0</v>
      </c>
      <c r="BQ964">
        <v>0</v>
      </c>
      <c r="BR964">
        <v>0</v>
      </c>
      <c r="BS964">
        <v>0</v>
      </c>
      <c r="BT964" s="1"/>
      <c r="BV964" t="s">
        <v>344</v>
      </c>
      <c r="BW964" t="s">
        <v>148</v>
      </c>
    </row>
    <row r="965" spans="1:75">
      <c r="A965" t="s">
        <v>4355</v>
      </c>
      <c r="B965" t="s">
        <v>4356</v>
      </c>
      <c r="C965" t="s">
        <v>1120</v>
      </c>
      <c r="D965" s="1">
        <v>31803</v>
      </c>
      <c r="E965" t="s">
        <v>4357</v>
      </c>
      <c r="G965" s="1"/>
      <c r="H965" s="1"/>
      <c r="K965">
        <v>0</v>
      </c>
      <c r="AB965" t="s">
        <v>22</v>
      </c>
      <c r="AC965" t="s">
        <v>32</v>
      </c>
      <c r="AD965" t="s">
        <v>58</v>
      </c>
      <c r="AE965" t="s">
        <v>58</v>
      </c>
      <c r="AF965" t="s">
        <v>25</v>
      </c>
      <c r="AH965" t="s">
        <v>2229</v>
      </c>
      <c r="AI965" t="s">
        <v>654</v>
      </c>
      <c r="AJ965" t="s">
        <v>2970</v>
      </c>
      <c r="AK965" t="s">
        <v>4358</v>
      </c>
      <c r="AO965" t="s">
        <v>26</v>
      </c>
      <c r="AP965" t="s">
        <v>43</v>
      </c>
      <c r="AS965" t="s">
        <v>43</v>
      </c>
      <c r="AT965" t="s">
        <v>4359</v>
      </c>
      <c r="AU965">
        <v>3.83</v>
      </c>
      <c r="AV965">
        <v>3.91</v>
      </c>
      <c r="AW965">
        <v>3.18</v>
      </c>
      <c r="AX965">
        <v>3.8</v>
      </c>
      <c r="BO965" t="s">
        <v>43</v>
      </c>
      <c r="BP965">
        <v>0</v>
      </c>
      <c r="BQ965">
        <v>0</v>
      </c>
      <c r="BR965">
        <v>0</v>
      </c>
      <c r="BS965">
        <v>0</v>
      </c>
      <c r="BT965" s="1"/>
      <c r="BV965" t="s">
        <v>118</v>
      </c>
      <c r="BW965" t="s">
        <v>688</v>
      </c>
    </row>
    <row r="966" spans="1:75">
      <c r="A966" t="s">
        <v>4360</v>
      </c>
      <c r="B966" t="s">
        <v>3260</v>
      </c>
      <c r="C966" t="s">
        <v>436</v>
      </c>
      <c r="D966" s="1">
        <v>32260</v>
      </c>
      <c r="E966" t="s">
        <v>3505</v>
      </c>
      <c r="G966" s="1"/>
      <c r="H966" s="1"/>
      <c r="K966">
        <v>0</v>
      </c>
      <c r="AB966" t="s">
        <v>22</v>
      </c>
      <c r="AC966" t="s">
        <v>32</v>
      </c>
      <c r="AD966" t="s">
        <v>58</v>
      </c>
      <c r="AE966" t="s">
        <v>58</v>
      </c>
      <c r="AF966" t="s">
        <v>25</v>
      </c>
      <c r="AH966" t="s">
        <v>4361</v>
      </c>
      <c r="AI966" t="s">
        <v>145</v>
      </c>
      <c r="AJ966" t="s">
        <v>4362</v>
      </c>
      <c r="AK966" t="s">
        <v>4</v>
      </c>
      <c r="AO966" t="s">
        <v>26</v>
      </c>
      <c r="AP966" t="s">
        <v>43</v>
      </c>
      <c r="AS966" t="s">
        <v>43</v>
      </c>
      <c r="AT966" t="s">
        <v>4363</v>
      </c>
      <c r="AU966">
        <v>3.13</v>
      </c>
      <c r="AV966">
        <v>3.39</v>
      </c>
      <c r="BO966" t="s">
        <v>43</v>
      </c>
      <c r="BP966">
        <v>0</v>
      </c>
      <c r="BQ966">
        <v>0</v>
      </c>
      <c r="BR966">
        <v>0</v>
      </c>
      <c r="BS966">
        <v>0</v>
      </c>
      <c r="BT966" s="1"/>
      <c r="BV966" t="s">
        <v>102</v>
      </c>
      <c r="BW966" t="s">
        <v>102</v>
      </c>
    </row>
    <row r="967" spans="1:75">
      <c r="A967" t="s">
        <v>4364</v>
      </c>
      <c r="B967" t="s">
        <v>3266</v>
      </c>
      <c r="C967" t="s">
        <v>237</v>
      </c>
      <c r="D967" s="1">
        <v>30882</v>
      </c>
      <c r="E967" t="s">
        <v>436</v>
      </c>
      <c r="G967" s="1"/>
      <c r="H967" s="1"/>
      <c r="K967">
        <v>0</v>
      </c>
      <c r="AB967" t="s">
        <v>22</v>
      </c>
      <c r="AC967" t="s">
        <v>32</v>
      </c>
      <c r="AD967" t="s">
        <v>58</v>
      </c>
      <c r="AE967" t="s">
        <v>58</v>
      </c>
      <c r="AF967" t="s">
        <v>25</v>
      </c>
      <c r="AH967" t="s">
        <v>576</v>
      </c>
      <c r="AI967" t="s">
        <v>145</v>
      </c>
      <c r="AJ967" t="s">
        <v>4365</v>
      </c>
      <c r="AK967" t="s">
        <v>4</v>
      </c>
      <c r="AO967" t="s">
        <v>26</v>
      </c>
      <c r="AP967" t="s">
        <v>43</v>
      </c>
      <c r="AS967" t="s">
        <v>43</v>
      </c>
      <c r="AT967" t="s">
        <v>4366</v>
      </c>
      <c r="AU967">
        <v>3.57</v>
      </c>
      <c r="AV967">
        <v>3.91</v>
      </c>
      <c r="AW967">
        <v>3.64</v>
      </c>
      <c r="AX967">
        <v>3.9</v>
      </c>
      <c r="BO967" t="s">
        <v>43</v>
      </c>
      <c r="BP967">
        <v>0</v>
      </c>
      <c r="BQ967">
        <v>0</v>
      </c>
      <c r="BR967">
        <v>0</v>
      </c>
      <c r="BS967">
        <v>0</v>
      </c>
      <c r="BT967" s="1"/>
      <c r="BV967" t="s">
        <v>148</v>
      </c>
      <c r="BW967" t="s">
        <v>148</v>
      </c>
    </row>
    <row r="968" spans="1:75">
      <c r="A968" t="s">
        <v>4367</v>
      </c>
      <c r="B968" t="s">
        <v>4368</v>
      </c>
      <c r="C968" t="s">
        <v>123</v>
      </c>
      <c r="D968" s="1"/>
      <c r="E968" t="s">
        <v>123</v>
      </c>
      <c r="G968" s="1"/>
      <c r="H968" s="1"/>
      <c r="K968">
        <v>0</v>
      </c>
      <c r="AB968" t="s">
        <v>22</v>
      </c>
      <c r="AC968" t="s">
        <v>32</v>
      </c>
      <c r="AD968" t="s">
        <v>58</v>
      </c>
      <c r="AE968" t="s">
        <v>58</v>
      </c>
      <c r="AF968" t="s">
        <v>48</v>
      </c>
      <c r="AH968" t="s">
        <v>123</v>
      </c>
      <c r="AI968" t="s">
        <v>123</v>
      </c>
      <c r="AJ968" t="s">
        <v>123</v>
      </c>
      <c r="AK968" t="s">
        <v>123</v>
      </c>
      <c r="AO968" t="s">
        <v>26</v>
      </c>
      <c r="AP968" t="s">
        <v>43</v>
      </c>
      <c r="AS968" t="s">
        <v>43</v>
      </c>
      <c r="AT968" t="s">
        <v>123</v>
      </c>
      <c r="AU968">
        <v>2.78</v>
      </c>
      <c r="AV968">
        <v>2.7</v>
      </c>
      <c r="AW968">
        <v>2.5499999999999998</v>
      </c>
      <c r="AX968">
        <v>3.2</v>
      </c>
      <c r="BO968" t="s">
        <v>43</v>
      </c>
      <c r="BP968">
        <v>0</v>
      </c>
      <c r="BQ968">
        <v>0</v>
      </c>
      <c r="BR968">
        <v>0</v>
      </c>
      <c r="BS968">
        <v>0</v>
      </c>
      <c r="BT968" s="1"/>
      <c r="BV968" t="s">
        <v>123</v>
      </c>
      <c r="BW968" t="s">
        <v>123</v>
      </c>
    </row>
    <row r="969" spans="1:75">
      <c r="A969" t="s">
        <v>4369</v>
      </c>
      <c r="B969" t="s">
        <v>4370</v>
      </c>
      <c r="C969" t="s">
        <v>4371</v>
      </c>
      <c r="D969" s="1">
        <v>32696</v>
      </c>
      <c r="E969" t="s">
        <v>1039</v>
      </c>
      <c r="G969" s="1"/>
      <c r="H969" s="1"/>
      <c r="K969">
        <v>0</v>
      </c>
      <c r="AB969" t="s">
        <v>22</v>
      </c>
      <c r="AC969" t="s">
        <v>32</v>
      </c>
      <c r="AD969" t="s">
        <v>58</v>
      </c>
      <c r="AE969" t="s">
        <v>58</v>
      </c>
      <c r="AF969" t="s">
        <v>48</v>
      </c>
      <c r="AH969" t="s">
        <v>4372</v>
      </c>
      <c r="AI969" t="s">
        <v>99</v>
      </c>
      <c r="AJ969" t="s">
        <v>4373</v>
      </c>
      <c r="AK969" t="s">
        <v>4</v>
      </c>
      <c r="AO969" t="s">
        <v>26</v>
      </c>
      <c r="AP969" t="s">
        <v>43</v>
      </c>
      <c r="AS969" t="s">
        <v>43</v>
      </c>
      <c r="AT969" t="s">
        <v>4374</v>
      </c>
      <c r="AU969">
        <v>2.65</v>
      </c>
      <c r="BO969" t="s">
        <v>43</v>
      </c>
      <c r="BP969">
        <v>0</v>
      </c>
      <c r="BQ969">
        <v>0</v>
      </c>
      <c r="BR969">
        <v>0</v>
      </c>
      <c r="BS969">
        <v>0</v>
      </c>
      <c r="BT969" s="1"/>
      <c r="BV969" t="s">
        <v>102</v>
      </c>
      <c r="BW969" t="s">
        <v>102</v>
      </c>
    </row>
    <row r="970" spans="1:75">
      <c r="A970" t="s">
        <v>4375</v>
      </c>
      <c r="B970" t="s">
        <v>4376</v>
      </c>
      <c r="C970" t="s">
        <v>4377</v>
      </c>
      <c r="D970" s="1">
        <v>30559</v>
      </c>
      <c r="E970" t="s">
        <v>1039</v>
      </c>
      <c r="G970" s="1"/>
      <c r="H970" s="1"/>
      <c r="K970">
        <v>0</v>
      </c>
      <c r="AB970" t="s">
        <v>22</v>
      </c>
      <c r="AC970" t="s">
        <v>32</v>
      </c>
      <c r="AD970" t="s">
        <v>58</v>
      </c>
      <c r="AE970" t="s">
        <v>58</v>
      </c>
      <c r="AF970" t="s">
        <v>25</v>
      </c>
      <c r="AH970" t="s">
        <v>422</v>
      </c>
      <c r="AI970" t="s">
        <v>145</v>
      </c>
      <c r="AJ970" t="s">
        <v>4378</v>
      </c>
      <c r="AK970" t="s">
        <v>4</v>
      </c>
      <c r="AO970" t="s">
        <v>26</v>
      </c>
      <c r="AP970" t="s">
        <v>43</v>
      </c>
      <c r="AS970" t="s">
        <v>43</v>
      </c>
      <c r="AT970" t="s">
        <v>4379</v>
      </c>
      <c r="AU970">
        <v>3.57</v>
      </c>
      <c r="AV970">
        <v>3.09</v>
      </c>
      <c r="BO970" t="s">
        <v>43</v>
      </c>
      <c r="BP970">
        <v>0</v>
      </c>
      <c r="BQ970">
        <v>0</v>
      </c>
      <c r="BR970">
        <v>0</v>
      </c>
      <c r="BS970">
        <v>0</v>
      </c>
      <c r="BT970" s="1"/>
      <c r="BV970" t="s">
        <v>148</v>
      </c>
      <c r="BW970" t="s">
        <v>148</v>
      </c>
    </row>
    <row r="971" spans="1:75">
      <c r="A971" t="s">
        <v>4380</v>
      </c>
      <c r="B971" t="s">
        <v>4381</v>
      </c>
      <c r="C971" t="s">
        <v>4382</v>
      </c>
      <c r="D971" s="1">
        <v>30497</v>
      </c>
      <c r="E971" t="s">
        <v>4383</v>
      </c>
      <c r="G971" s="1"/>
      <c r="H971" s="1"/>
      <c r="K971">
        <v>0</v>
      </c>
      <c r="AB971" t="s">
        <v>22</v>
      </c>
      <c r="AC971" t="s">
        <v>32</v>
      </c>
      <c r="AD971" t="s">
        <v>58</v>
      </c>
      <c r="AE971" t="s">
        <v>58</v>
      </c>
      <c r="AF971" t="s">
        <v>25</v>
      </c>
      <c r="AH971" t="s">
        <v>4384</v>
      </c>
      <c r="AI971" t="s">
        <v>99</v>
      </c>
      <c r="AJ971" t="s">
        <v>4385</v>
      </c>
      <c r="AK971" t="s">
        <v>4</v>
      </c>
      <c r="AO971" t="s">
        <v>26</v>
      </c>
      <c r="AP971" t="s">
        <v>43</v>
      </c>
      <c r="AS971" t="s">
        <v>43</v>
      </c>
      <c r="AT971" t="s">
        <v>4386</v>
      </c>
      <c r="AU971">
        <v>3.13</v>
      </c>
      <c r="AV971">
        <v>2.91</v>
      </c>
      <c r="AW971">
        <v>2.36</v>
      </c>
      <c r="AX971">
        <v>3.2</v>
      </c>
      <c r="BO971" t="s">
        <v>43</v>
      </c>
      <c r="BP971">
        <v>0</v>
      </c>
      <c r="BQ971">
        <v>0</v>
      </c>
      <c r="BR971">
        <v>0</v>
      </c>
      <c r="BS971">
        <v>0</v>
      </c>
      <c r="BT971" s="1"/>
      <c r="BV971" t="s">
        <v>123</v>
      </c>
      <c r="BW971" t="s">
        <v>123</v>
      </c>
    </row>
    <row r="972" spans="1:75">
      <c r="A972" t="s">
        <v>4387</v>
      </c>
      <c r="B972" t="s">
        <v>921</v>
      </c>
      <c r="C972" t="s">
        <v>4388</v>
      </c>
      <c r="D972" s="1">
        <v>30232</v>
      </c>
      <c r="E972" t="s">
        <v>2642</v>
      </c>
      <c r="G972" s="1"/>
      <c r="H972" s="1"/>
      <c r="K972">
        <v>0</v>
      </c>
      <c r="AB972" t="s">
        <v>22</v>
      </c>
      <c r="AC972" t="s">
        <v>32</v>
      </c>
      <c r="AD972" t="s">
        <v>58</v>
      </c>
      <c r="AE972" t="s">
        <v>58</v>
      </c>
      <c r="AF972" t="s">
        <v>48</v>
      </c>
      <c r="AH972" t="s">
        <v>4389</v>
      </c>
      <c r="AI972" t="s">
        <v>99</v>
      </c>
      <c r="AJ972" t="s">
        <v>4390</v>
      </c>
      <c r="AK972" t="s">
        <v>4</v>
      </c>
      <c r="AO972" t="s">
        <v>26</v>
      </c>
      <c r="AP972" t="s">
        <v>43</v>
      </c>
      <c r="AS972" t="s">
        <v>43</v>
      </c>
      <c r="AT972" t="s">
        <v>4391</v>
      </c>
      <c r="AU972">
        <v>3.04</v>
      </c>
      <c r="AV972">
        <v>3.09</v>
      </c>
      <c r="AW972">
        <v>2.36</v>
      </c>
      <c r="AX972">
        <v>3.2</v>
      </c>
      <c r="BO972" t="s">
        <v>43</v>
      </c>
      <c r="BP972">
        <v>0</v>
      </c>
      <c r="BQ972">
        <v>0</v>
      </c>
      <c r="BR972">
        <v>0</v>
      </c>
      <c r="BS972">
        <v>0</v>
      </c>
      <c r="BT972" s="1"/>
      <c r="BV972" t="s">
        <v>102</v>
      </c>
      <c r="BW972" t="s">
        <v>148</v>
      </c>
    </row>
    <row r="973" spans="1:75">
      <c r="A973" t="s">
        <v>4392</v>
      </c>
      <c r="B973" t="s">
        <v>4393</v>
      </c>
      <c r="C973" t="s">
        <v>4394</v>
      </c>
      <c r="D973" s="1">
        <v>32525</v>
      </c>
      <c r="E973" t="s">
        <v>1056</v>
      </c>
      <c r="G973" s="1"/>
      <c r="H973" s="1"/>
      <c r="K973">
        <v>0</v>
      </c>
      <c r="AB973" t="s">
        <v>22</v>
      </c>
      <c r="AC973" t="s">
        <v>32</v>
      </c>
      <c r="AD973" t="s">
        <v>58</v>
      </c>
      <c r="AE973" t="s">
        <v>58</v>
      </c>
      <c r="AF973" t="s">
        <v>25</v>
      </c>
      <c r="AH973" t="s">
        <v>4395</v>
      </c>
      <c r="AI973" t="s">
        <v>145</v>
      </c>
      <c r="AJ973" t="s">
        <v>4396</v>
      </c>
      <c r="AK973" t="s">
        <v>4</v>
      </c>
      <c r="AO973" t="s">
        <v>26</v>
      </c>
      <c r="AP973" t="s">
        <v>43</v>
      </c>
      <c r="AS973" t="s">
        <v>43</v>
      </c>
      <c r="AT973" t="s">
        <v>4397</v>
      </c>
      <c r="AU973">
        <v>3.3</v>
      </c>
      <c r="AV973">
        <v>3.35</v>
      </c>
      <c r="AW973">
        <v>3.73</v>
      </c>
      <c r="AX973">
        <v>3.6</v>
      </c>
      <c r="BO973" t="s">
        <v>43</v>
      </c>
      <c r="BP973">
        <v>0</v>
      </c>
      <c r="BQ973">
        <v>0</v>
      </c>
      <c r="BR973">
        <v>0</v>
      </c>
      <c r="BS973">
        <v>0</v>
      </c>
      <c r="BT973" s="1"/>
      <c r="BV973" t="s">
        <v>102</v>
      </c>
      <c r="BW973" t="s">
        <v>102</v>
      </c>
    </row>
    <row r="974" spans="1:75">
      <c r="A974" t="s">
        <v>4398</v>
      </c>
      <c r="B974" t="s">
        <v>4399</v>
      </c>
      <c r="C974" t="s">
        <v>123</v>
      </c>
      <c r="D974" s="1"/>
      <c r="E974" t="s">
        <v>123</v>
      </c>
      <c r="G974" s="1"/>
      <c r="H974" s="1"/>
      <c r="K974">
        <v>0</v>
      </c>
      <c r="AB974" t="s">
        <v>22</v>
      </c>
      <c r="AC974" t="s">
        <v>32</v>
      </c>
      <c r="AD974" t="s">
        <v>58</v>
      </c>
      <c r="AE974" t="s">
        <v>58</v>
      </c>
      <c r="AF974" t="s">
        <v>48</v>
      </c>
      <c r="AH974" t="s">
        <v>123</v>
      </c>
      <c r="AI974" t="s">
        <v>123</v>
      </c>
      <c r="AJ974" t="s">
        <v>123</v>
      </c>
      <c r="AK974" t="s">
        <v>123</v>
      </c>
      <c r="AO974" t="s">
        <v>26</v>
      </c>
      <c r="AP974" t="s">
        <v>43</v>
      </c>
      <c r="AS974" t="s">
        <v>43</v>
      </c>
      <c r="AT974" t="s">
        <v>123</v>
      </c>
      <c r="AU974">
        <v>2.61</v>
      </c>
      <c r="AV974">
        <v>2.91</v>
      </c>
      <c r="AW974">
        <v>2.27</v>
      </c>
      <c r="AX974">
        <v>3.1</v>
      </c>
      <c r="BO974" t="s">
        <v>43</v>
      </c>
      <c r="BP974">
        <v>0</v>
      </c>
      <c r="BQ974">
        <v>0</v>
      </c>
      <c r="BR974">
        <v>0</v>
      </c>
      <c r="BS974">
        <v>0</v>
      </c>
      <c r="BT974" s="1"/>
      <c r="BV974" t="s">
        <v>123</v>
      </c>
      <c r="BW974" t="s">
        <v>123</v>
      </c>
    </row>
    <row r="975" spans="1:75">
      <c r="A975" t="s">
        <v>4400</v>
      </c>
      <c r="B975" t="s">
        <v>4401</v>
      </c>
      <c r="C975" t="s">
        <v>4402</v>
      </c>
      <c r="D975" s="1">
        <v>30880</v>
      </c>
      <c r="E975" t="s">
        <v>4402</v>
      </c>
      <c r="G975" s="1"/>
      <c r="H975" s="1"/>
      <c r="K975">
        <v>0</v>
      </c>
      <c r="AB975" t="s">
        <v>22</v>
      </c>
      <c r="AC975" t="s">
        <v>32</v>
      </c>
      <c r="AD975" t="s">
        <v>58</v>
      </c>
      <c r="AE975" t="s">
        <v>58</v>
      </c>
      <c r="AF975" t="s">
        <v>25</v>
      </c>
      <c r="AH975" t="s">
        <v>4403</v>
      </c>
      <c r="AI975" t="s">
        <v>217</v>
      </c>
      <c r="AJ975" t="s">
        <v>4404</v>
      </c>
      <c r="AK975" t="s">
        <v>4</v>
      </c>
      <c r="AO975" t="s">
        <v>26</v>
      </c>
      <c r="AP975" t="s">
        <v>43</v>
      </c>
      <c r="AS975" t="s">
        <v>43</v>
      </c>
      <c r="AT975" t="s">
        <v>4405</v>
      </c>
      <c r="AU975">
        <v>3.74</v>
      </c>
      <c r="AV975">
        <v>3.74</v>
      </c>
      <c r="AW975">
        <v>3.82</v>
      </c>
      <c r="AX975">
        <v>3.8</v>
      </c>
      <c r="BO975" t="s">
        <v>43</v>
      </c>
      <c r="BP975">
        <v>0</v>
      </c>
      <c r="BQ975">
        <v>0</v>
      </c>
      <c r="BR975">
        <v>0</v>
      </c>
      <c r="BS975">
        <v>0</v>
      </c>
      <c r="BT975" s="1"/>
      <c r="BV975" t="s">
        <v>118</v>
      </c>
      <c r="BW975" t="s">
        <v>118</v>
      </c>
    </row>
    <row r="976" spans="1:75">
      <c r="A976" t="s">
        <v>4406</v>
      </c>
      <c r="B976" t="s">
        <v>4407</v>
      </c>
      <c r="C976" t="s">
        <v>4408</v>
      </c>
      <c r="D976" s="1">
        <v>32695</v>
      </c>
      <c r="E976" t="s">
        <v>4048</v>
      </c>
      <c r="G976" s="1"/>
      <c r="H976" s="1"/>
      <c r="K976">
        <v>0</v>
      </c>
      <c r="AB976" t="s">
        <v>22</v>
      </c>
      <c r="AC976" t="s">
        <v>32</v>
      </c>
      <c r="AD976" t="s">
        <v>58</v>
      </c>
      <c r="AE976" t="s">
        <v>58</v>
      </c>
      <c r="AF976" t="s">
        <v>48</v>
      </c>
      <c r="AH976" t="s">
        <v>3800</v>
      </c>
      <c r="AI976" t="s">
        <v>217</v>
      </c>
      <c r="AJ976" t="s">
        <v>4409</v>
      </c>
      <c r="AK976" t="s">
        <v>4</v>
      </c>
      <c r="AO976" t="s">
        <v>26</v>
      </c>
      <c r="AP976" t="s">
        <v>43</v>
      </c>
      <c r="AS976" t="s">
        <v>43</v>
      </c>
      <c r="AT976" t="s">
        <v>4410</v>
      </c>
      <c r="AU976">
        <v>3.39</v>
      </c>
      <c r="AV976">
        <v>3.35</v>
      </c>
      <c r="AW976">
        <v>3.55</v>
      </c>
      <c r="AX976">
        <v>3.4</v>
      </c>
      <c r="BO976" t="s">
        <v>43</v>
      </c>
      <c r="BP976">
        <v>0</v>
      </c>
      <c r="BQ976">
        <v>0</v>
      </c>
      <c r="BR976">
        <v>0</v>
      </c>
      <c r="BS976">
        <v>0</v>
      </c>
      <c r="BT976" s="1"/>
      <c r="BV976" t="s">
        <v>1273</v>
      </c>
      <c r="BW976" t="s">
        <v>4411</v>
      </c>
    </row>
    <row r="977" spans="1:75">
      <c r="A977" t="s">
        <v>4412</v>
      </c>
      <c r="B977" t="s">
        <v>4413</v>
      </c>
      <c r="C977" t="s">
        <v>1360</v>
      </c>
      <c r="D977" s="1">
        <v>32399</v>
      </c>
      <c r="E977" t="s">
        <v>4414</v>
      </c>
      <c r="G977" s="1"/>
      <c r="H977" s="1"/>
      <c r="K977">
        <v>0</v>
      </c>
      <c r="AB977" t="s">
        <v>22</v>
      </c>
      <c r="AC977" t="s">
        <v>32</v>
      </c>
      <c r="AD977" t="s">
        <v>58</v>
      </c>
      <c r="AE977" t="s">
        <v>58</v>
      </c>
      <c r="AF977" t="s">
        <v>48</v>
      </c>
      <c r="AH977" t="s">
        <v>4415</v>
      </c>
      <c r="AI977" t="s">
        <v>99</v>
      </c>
      <c r="AJ977" t="s">
        <v>4416</v>
      </c>
      <c r="AK977" t="s">
        <v>4</v>
      </c>
      <c r="AO977" t="s">
        <v>26</v>
      </c>
      <c r="AP977" t="s">
        <v>43</v>
      </c>
      <c r="AS977" t="s">
        <v>43</v>
      </c>
      <c r="AT977" t="s">
        <v>4312</v>
      </c>
      <c r="AU977">
        <v>3.13</v>
      </c>
      <c r="AV977">
        <v>3.13</v>
      </c>
      <c r="AW977">
        <v>3.18</v>
      </c>
      <c r="AX977">
        <v>3.4</v>
      </c>
      <c r="BO977" t="s">
        <v>43</v>
      </c>
      <c r="BP977">
        <v>0</v>
      </c>
      <c r="BQ977">
        <v>0</v>
      </c>
      <c r="BR977">
        <v>0</v>
      </c>
      <c r="BS977">
        <v>0</v>
      </c>
      <c r="BT977" s="1"/>
      <c r="BV977" t="s">
        <v>102</v>
      </c>
      <c r="BW977" t="s">
        <v>102</v>
      </c>
    </row>
    <row r="978" spans="1:75">
      <c r="A978" t="s">
        <v>4417</v>
      </c>
      <c r="B978" t="s">
        <v>1098</v>
      </c>
      <c r="C978" t="s">
        <v>436</v>
      </c>
      <c r="D978" s="1">
        <v>32578</v>
      </c>
      <c r="E978" t="s">
        <v>3505</v>
      </c>
      <c r="G978" s="1"/>
      <c r="H978" s="1"/>
      <c r="K978">
        <v>0</v>
      </c>
      <c r="AB978" t="s">
        <v>22</v>
      </c>
      <c r="AC978" t="s">
        <v>32</v>
      </c>
      <c r="AD978" t="s">
        <v>58</v>
      </c>
      <c r="AE978" t="s">
        <v>58</v>
      </c>
      <c r="AF978" t="s">
        <v>48</v>
      </c>
      <c r="AH978" t="s">
        <v>2308</v>
      </c>
      <c r="AI978" t="s">
        <v>145</v>
      </c>
      <c r="AJ978" t="s">
        <v>4418</v>
      </c>
      <c r="AK978" t="s">
        <v>4</v>
      </c>
      <c r="AO978" t="s">
        <v>26</v>
      </c>
      <c r="AP978" t="s">
        <v>43</v>
      </c>
      <c r="AS978" t="s">
        <v>43</v>
      </c>
      <c r="AT978" t="s">
        <v>4410</v>
      </c>
      <c r="AU978">
        <v>0</v>
      </c>
      <c r="BO978" t="s">
        <v>43</v>
      </c>
      <c r="BP978">
        <v>0</v>
      </c>
      <c r="BQ978">
        <v>0</v>
      </c>
      <c r="BR978">
        <v>0</v>
      </c>
      <c r="BS978">
        <v>0</v>
      </c>
      <c r="BT978" s="1"/>
      <c r="BV978" t="s">
        <v>118</v>
      </c>
      <c r="BW978" t="s">
        <v>118</v>
      </c>
    </row>
    <row r="979" spans="1:75">
      <c r="A979" t="s">
        <v>4419</v>
      </c>
      <c r="B979" t="s">
        <v>4420</v>
      </c>
      <c r="C979" t="s">
        <v>4421</v>
      </c>
      <c r="D979" s="1">
        <v>32741</v>
      </c>
      <c r="E979" t="s">
        <v>4422</v>
      </c>
      <c r="G979" s="1"/>
      <c r="H979" s="1"/>
      <c r="K979">
        <v>0</v>
      </c>
      <c r="AB979" t="s">
        <v>22</v>
      </c>
      <c r="AC979" t="s">
        <v>32</v>
      </c>
      <c r="AD979" t="s">
        <v>58</v>
      </c>
      <c r="AE979" t="s">
        <v>58</v>
      </c>
      <c r="AF979" t="s">
        <v>48</v>
      </c>
      <c r="AH979" t="s">
        <v>1978</v>
      </c>
      <c r="AI979" t="s">
        <v>99</v>
      </c>
      <c r="AJ979" t="s">
        <v>4423</v>
      </c>
      <c r="AK979" t="s">
        <v>4</v>
      </c>
      <c r="AO979" t="s">
        <v>26</v>
      </c>
      <c r="AP979" t="s">
        <v>43</v>
      </c>
      <c r="AS979" t="s">
        <v>43</v>
      </c>
      <c r="AT979" t="s">
        <v>4424</v>
      </c>
      <c r="AU979">
        <v>3.39</v>
      </c>
      <c r="AV979">
        <v>2.65</v>
      </c>
      <c r="AW979">
        <v>2.36</v>
      </c>
      <c r="AX979">
        <v>3.4</v>
      </c>
      <c r="BO979" t="s">
        <v>43</v>
      </c>
      <c r="BP979">
        <v>0</v>
      </c>
      <c r="BQ979">
        <v>0</v>
      </c>
      <c r="BR979">
        <v>0</v>
      </c>
      <c r="BS979">
        <v>0</v>
      </c>
      <c r="BT979" s="1"/>
      <c r="BV979" t="s">
        <v>148</v>
      </c>
      <c r="BW979" t="s">
        <v>102</v>
      </c>
    </row>
    <row r="980" spans="1:75">
      <c r="A980" t="s">
        <v>4425</v>
      </c>
      <c r="B980" t="s">
        <v>4426</v>
      </c>
      <c r="D980" s="1"/>
      <c r="G980" s="1"/>
      <c r="H980" s="1"/>
      <c r="K980">
        <v>0</v>
      </c>
      <c r="AB980" t="s">
        <v>22</v>
      </c>
      <c r="AC980" t="s">
        <v>32</v>
      </c>
      <c r="AD980" t="s">
        <v>58</v>
      </c>
      <c r="AE980" t="s">
        <v>58</v>
      </c>
      <c r="AF980" t="s">
        <v>48</v>
      </c>
      <c r="AO980" t="s">
        <v>26</v>
      </c>
      <c r="AP980" t="s">
        <v>43</v>
      </c>
      <c r="AS980" t="s">
        <v>43</v>
      </c>
      <c r="BO980" t="s">
        <v>43</v>
      </c>
      <c r="BP980">
        <v>0</v>
      </c>
      <c r="BQ980">
        <v>0</v>
      </c>
      <c r="BR980">
        <v>0</v>
      </c>
      <c r="BS980">
        <v>0</v>
      </c>
      <c r="BT980" s="1"/>
    </row>
    <row r="981" spans="1:75">
      <c r="A981" t="s">
        <v>4427</v>
      </c>
      <c r="B981" t="s">
        <v>4428</v>
      </c>
      <c r="C981" t="s">
        <v>123</v>
      </c>
      <c r="D981" s="1"/>
      <c r="E981" t="s">
        <v>123</v>
      </c>
      <c r="G981" s="1"/>
      <c r="H981" s="1"/>
      <c r="K981">
        <v>0</v>
      </c>
      <c r="AB981" t="s">
        <v>22</v>
      </c>
      <c r="AC981" t="s">
        <v>32</v>
      </c>
      <c r="AD981" t="s">
        <v>58</v>
      </c>
      <c r="AE981" t="s">
        <v>58</v>
      </c>
      <c r="AF981" t="s">
        <v>48</v>
      </c>
      <c r="AH981" t="s">
        <v>123</v>
      </c>
      <c r="AI981" t="s">
        <v>123</v>
      </c>
      <c r="AJ981" t="s">
        <v>123</v>
      </c>
      <c r="AK981" t="s">
        <v>123</v>
      </c>
      <c r="AO981" t="s">
        <v>26</v>
      </c>
      <c r="AP981" t="s">
        <v>43</v>
      </c>
      <c r="AS981" t="s">
        <v>43</v>
      </c>
      <c r="AT981" t="s">
        <v>123</v>
      </c>
      <c r="AU981">
        <v>2.74</v>
      </c>
      <c r="AV981">
        <v>3.17</v>
      </c>
      <c r="AW981">
        <v>2.27</v>
      </c>
      <c r="BO981" t="s">
        <v>43</v>
      </c>
      <c r="BP981">
        <v>0</v>
      </c>
      <c r="BQ981">
        <v>0</v>
      </c>
      <c r="BR981">
        <v>0</v>
      </c>
      <c r="BS981">
        <v>0</v>
      </c>
      <c r="BT981" s="1"/>
      <c r="BV981" t="s">
        <v>123</v>
      </c>
      <c r="BW981" t="s">
        <v>123</v>
      </c>
    </row>
    <row r="982" spans="1:75">
      <c r="A982" t="s">
        <v>4429</v>
      </c>
      <c r="B982" t="s">
        <v>1127</v>
      </c>
      <c r="C982" t="s">
        <v>4430</v>
      </c>
      <c r="D982" s="1">
        <v>32319</v>
      </c>
      <c r="E982" t="s">
        <v>4431</v>
      </c>
      <c r="G982" s="1"/>
      <c r="H982" s="1"/>
      <c r="K982">
        <v>0</v>
      </c>
      <c r="AB982" t="s">
        <v>22</v>
      </c>
      <c r="AC982" t="s">
        <v>32</v>
      </c>
      <c r="AD982" t="s">
        <v>58</v>
      </c>
      <c r="AE982" t="s">
        <v>58</v>
      </c>
      <c r="AF982" t="s">
        <v>48</v>
      </c>
      <c r="AH982" t="s">
        <v>4432</v>
      </c>
      <c r="AI982" t="s">
        <v>145</v>
      </c>
      <c r="AJ982" t="s">
        <v>4433</v>
      </c>
      <c r="AK982" t="s">
        <v>4</v>
      </c>
      <c r="AO982" t="s">
        <v>26</v>
      </c>
      <c r="AP982" t="s">
        <v>43</v>
      </c>
      <c r="AS982" t="s">
        <v>43</v>
      </c>
      <c r="AT982" t="s">
        <v>4434</v>
      </c>
      <c r="AU982">
        <v>2.36</v>
      </c>
      <c r="AV982">
        <v>2.57</v>
      </c>
      <c r="BO982" t="s">
        <v>43</v>
      </c>
      <c r="BP982">
        <v>0</v>
      </c>
      <c r="BQ982">
        <v>0</v>
      </c>
      <c r="BR982">
        <v>0</v>
      </c>
      <c r="BS982">
        <v>0</v>
      </c>
      <c r="BT982" s="1"/>
      <c r="BV982" t="s">
        <v>118</v>
      </c>
      <c r="BW982" t="s">
        <v>148</v>
      </c>
    </row>
    <row r="983" spans="1:75">
      <c r="A983" t="s">
        <v>4435</v>
      </c>
      <c r="B983" t="s">
        <v>4436</v>
      </c>
      <c r="C983" t="s">
        <v>4437</v>
      </c>
      <c r="D983" s="1">
        <v>32331</v>
      </c>
      <c r="E983" t="s">
        <v>4438</v>
      </c>
      <c r="G983" s="1"/>
      <c r="H983" s="1"/>
      <c r="K983">
        <v>0</v>
      </c>
      <c r="AB983" t="s">
        <v>22</v>
      </c>
      <c r="AC983" t="s">
        <v>32</v>
      </c>
      <c r="AD983" t="s">
        <v>58</v>
      </c>
      <c r="AE983" t="s">
        <v>58</v>
      </c>
      <c r="AF983" t="s">
        <v>48</v>
      </c>
      <c r="AH983" t="s">
        <v>4439</v>
      </c>
      <c r="AI983" t="s">
        <v>99</v>
      </c>
      <c r="AJ983" t="s">
        <v>4440</v>
      </c>
      <c r="AK983" t="s">
        <v>4</v>
      </c>
      <c r="AO983" t="s">
        <v>26</v>
      </c>
      <c r="AP983" t="s">
        <v>43</v>
      </c>
      <c r="AS983" t="s">
        <v>43</v>
      </c>
      <c r="AT983" t="s">
        <v>4354</v>
      </c>
      <c r="AU983">
        <v>3.04</v>
      </c>
      <c r="AV983">
        <v>2.39</v>
      </c>
      <c r="AW983">
        <v>3.27</v>
      </c>
      <c r="AX983">
        <v>3.3</v>
      </c>
      <c r="BO983" t="s">
        <v>43</v>
      </c>
      <c r="BP983">
        <v>0</v>
      </c>
      <c r="BQ983">
        <v>0</v>
      </c>
      <c r="BR983">
        <v>0</v>
      </c>
      <c r="BS983">
        <v>0</v>
      </c>
      <c r="BT983" s="1"/>
      <c r="BV983" t="s">
        <v>157</v>
      </c>
      <c r="BW983" t="s">
        <v>157</v>
      </c>
    </row>
    <row r="984" spans="1:75">
      <c r="A984" t="s">
        <v>4441</v>
      </c>
      <c r="B984" t="s">
        <v>4442</v>
      </c>
      <c r="C984" t="s">
        <v>1051</v>
      </c>
      <c r="D984" s="1">
        <v>32656</v>
      </c>
      <c r="E984" t="s">
        <v>4443</v>
      </c>
      <c r="G984" s="1"/>
      <c r="H984" s="1"/>
      <c r="K984">
        <v>0</v>
      </c>
      <c r="AB984" t="s">
        <v>22</v>
      </c>
      <c r="AC984" t="s">
        <v>32</v>
      </c>
      <c r="AD984" t="s">
        <v>58</v>
      </c>
      <c r="AE984" t="s">
        <v>58</v>
      </c>
      <c r="AF984" t="s">
        <v>48</v>
      </c>
      <c r="AH984" t="s">
        <v>907</v>
      </c>
      <c r="AI984" t="s">
        <v>733</v>
      </c>
      <c r="AJ984" t="s">
        <v>4444</v>
      </c>
      <c r="AK984" t="s">
        <v>4</v>
      </c>
      <c r="AO984" t="s">
        <v>26</v>
      </c>
      <c r="AP984" t="s">
        <v>43</v>
      </c>
      <c r="AS984" t="s">
        <v>43</v>
      </c>
      <c r="AT984" t="s">
        <v>4099</v>
      </c>
      <c r="AU984">
        <v>3.13</v>
      </c>
      <c r="AV984">
        <v>3.26</v>
      </c>
      <c r="AW984">
        <v>2.4500000000000002</v>
      </c>
      <c r="AX984">
        <v>3.3</v>
      </c>
      <c r="BO984" t="s">
        <v>43</v>
      </c>
      <c r="BP984">
        <v>0</v>
      </c>
      <c r="BQ984">
        <v>0</v>
      </c>
      <c r="BR984">
        <v>0</v>
      </c>
      <c r="BS984">
        <v>0</v>
      </c>
      <c r="BT984" s="1"/>
      <c r="BV984" t="s">
        <v>2367</v>
      </c>
      <c r="BW984" t="s">
        <v>102</v>
      </c>
    </row>
    <row r="985" spans="1:75">
      <c r="A985" t="s">
        <v>4445</v>
      </c>
      <c r="B985" t="s">
        <v>4446</v>
      </c>
      <c r="C985" t="s">
        <v>436</v>
      </c>
      <c r="D985" s="1">
        <v>32796</v>
      </c>
      <c r="E985" t="s">
        <v>3505</v>
      </c>
      <c r="G985" s="1"/>
      <c r="H985" s="1"/>
      <c r="K985">
        <v>0</v>
      </c>
      <c r="AB985" t="s">
        <v>22</v>
      </c>
      <c r="AC985" t="s">
        <v>32</v>
      </c>
      <c r="AD985" t="s">
        <v>58</v>
      </c>
      <c r="AE985" t="s">
        <v>58</v>
      </c>
      <c r="AF985" t="s">
        <v>48</v>
      </c>
      <c r="AH985" t="s">
        <v>4447</v>
      </c>
      <c r="AI985" t="s">
        <v>145</v>
      </c>
      <c r="AJ985" t="s">
        <v>4448</v>
      </c>
      <c r="AK985" t="s">
        <v>4</v>
      </c>
      <c r="AO985" t="s">
        <v>26</v>
      </c>
      <c r="AP985" t="s">
        <v>43</v>
      </c>
      <c r="AS985" t="s">
        <v>43</v>
      </c>
      <c r="AT985" t="s">
        <v>4410</v>
      </c>
      <c r="AU985">
        <v>3.65</v>
      </c>
      <c r="AV985">
        <v>3.57</v>
      </c>
      <c r="AW985">
        <v>2.64</v>
      </c>
      <c r="AX985">
        <v>3.7</v>
      </c>
      <c r="BO985" t="s">
        <v>43</v>
      </c>
      <c r="BP985">
        <v>0</v>
      </c>
      <c r="BQ985">
        <v>0</v>
      </c>
      <c r="BR985">
        <v>0</v>
      </c>
      <c r="BS985">
        <v>0</v>
      </c>
      <c r="BT985" s="1"/>
      <c r="BV985" t="s">
        <v>370</v>
      </c>
      <c r="BW985" t="s">
        <v>458</v>
      </c>
    </row>
    <row r="986" spans="1:75">
      <c r="A986" t="s">
        <v>4449</v>
      </c>
      <c r="B986" t="s">
        <v>4450</v>
      </c>
      <c r="C986" t="s">
        <v>1360</v>
      </c>
      <c r="D986" s="1">
        <v>30637</v>
      </c>
      <c r="E986" t="s">
        <v>3505</v>
      </c>
      <c r="G986" s="1"/>
      <c r="H986" s="1"/>
      <c r="K986">
        <v>0</v>
      </c>
      <c r="AB986" t="s">
        <v>22</v>
      </c>
      <c r="AC986" t="s">
        <v>32</v>
      </c>
      <c r="AD986" t="s">
        <v>58</v>
      </c>
      <c r="AE986" t="s">
        <v>58</v>
      </c>
      <c r="AF986" t="s">
        <v>25</v>
      </c>
      <c r="AH986" t="s">
        <v>3013</v>
      </c>
      <c r="AI986" t="s">
        <v>145</v>
      </c>
      <c r="AJ986" t="s">
        <v>1366</v>
      </c>
      <c r="AK986" t="s">
        <v>4</v>
      </c>
      <c r="AO986" t="s">
        <v>26</v>
      </c>
      <c r="AP986" t="s">
        <v>43</v>
      </c>
      <c r="AS986" t="s">
        <v>43</v>
      </c>
      <c r="AT986" t="s">
        <v>4451</v>
      </c>
      <c r="AU986">
        <v>3.22</v>
      </c>
      <c r="AV986">
        <v>3.09</v>
      </c>
      <c r="AW986">
        <v>2.5499999999999998</v>
      </c>
      <c r="AX986">
        <v>3.7</v>
      </c>
      <c r="BO986" t="s">
        <v>43</v>
      </c>
      <c r="BP986">
        <v>0</v>
      </c>
      <c r="BQ986">
        <v>0</v>
      </c>
      <c r="BR986">
        <v>0</v>
      </c>
      <c r="BS986">
        <v>0</v>
      </c>
      <c r="BT986" s="1"/>
      <c r="BV986" t="s">
        <v>102</v>
      </c>
      <c r="BW986" t="s">
        <v>102</v>
      </c>
    </row>
    <row r="987" spans="1:75">
      <c r="A987" t="s">
        <v>4452</v>
      </c>
      <c r="B987" t="s">
        <v>1800</v>
      </c>
      <c r="C987" t="s">
        <v>636</v>
      </c>
      <c r="D987" s="1">
        <v>32426</v>
      </c>
      <c r="E987" t="s">
        <v>636</v>
      </c>
      <c r="G987" s="1"/>
      <c r="H987" s="1"/>
      <c r="K987">
        <v>0</v>
      </c>
      <c r="AB987" t="s">
        <v>22</v>
      </c>
      <c r="AC987" t="s">
        <v>32</v>
      </c>
      <c r="AD987" t="s">
        <v>58</v>
      </c>
      <c r="AE987" t="s">
        <v>58</v>
      </c>
      <c r="AF987" t="s">
        <v>48</v>
      </c>
      <c r="AH987" t="s">
        <v>4453</v>
      </c>
      <c r="AI987" t="s">
        <v>123</v>
      </c>
      <c r="AJ987" t="s">
        <v>2698</v>
      </c>
      <c r="AK987" t="s">
        <v>123</v>
      </c>
      <c r="AO987" t="s">
        <v>26</v>
      </c>
      <c r="AP987" t="s">
        <v>43</v>
      </c>
      <c r="AS987" t="s">
        <v>43</v>
      </c>
      <c r="AT987" t="s">
        <v>4397</v>
      </c>
      <c r="AU987">
        <v>3.22</v>
      </c>
      <c r="AV987">
        <v>2.87</v>
      </c>
      <c r="AW987">
        <v>3.36</v>
      </c>
      <c r="AX987">
        <v>3.3</v>
      </c>
      <c r="BO987" t="s">
        <v>43</v>
      </c>
      <c r="BP987">
        <v>0</v>
      </c>
      <c r="BQ987">
        <v>0</v>
      </c>
      <c r="BR987">
        <v>0</v>
      </c>
      <c r="BS987">
        <v>0</v>
      </c>
      <c r="BT987" s="1"/>
      <c r="BV987" t="s">
        <v>123</v>
      </c>
      <c r="BW987" t="s">
        <v>123</v>
      </c>
    </row>
    <row r="988" spans="1:75">
      <c r="A988" t="s">
        <v>4454</v>
      </c>
      <c r="B988" t="s">
        <v>4455</v>
      </c>
      <c r="C988" t="s">
        <v>274</v>
      </c>
      <c r="D988" s="1"/>
      <c r="E988" t="s">
        <v>3505</v>
      </c>
      <c r="G988" s="1"/>
      <c r="H988" s="1"/>
      <c r="K988">
        <v>0</v>
      </c>
      <c r="AB988" t="s">
        <v>22</v>
      </c>
      <c r="AC988" t="s">
        <v>32</v>
      </c>
      <c r="AD988" t="s">
        <v>58</v>
      </c>
      <c r="AE988" t="s">
        <v>58</v>
      </c>
      <c r="AF988" t="s">
        <v>25</v>
      </c>
      <c r="AH988" t="s">
        <v>4456</v>
      </c>
      <c r="AI988" t="s">
        <v>145</v>
      </c>
      <c r="AJ988" t="s">
        <v>4457</v>
      </c>
      <c r="AK988" t="s">
        <v>4</v>
      </c>
      <c r="AO988" t="s">
        <v>26</v>
      </c>
      <c r="AP988" t="s">
        <v>43</v>
      </c>
      <c r="AS988" t="s">
        <v>43</v>
      </c>
      <c r="AT988" t="s">
        <v>4458</v>
      </c>
      <c r="AU988">
        <v>2.83</v>
      </c>
      <c r="AV988">
        <v>3.17</v>
      </c>
      <c r="AW988">
        <v>2.1800000000000002</v>
      </c>
      <c r="BO988" t="s">
        <v>43</v>
      </c>
      <c r="BP988">
        <v>0</v>
      </c>
      <c r="BQ988">
        <v>0</v>
      </c>
      <c r="BR988">
        <v>0</v>
      </c>
      <c r="BS988">
        <v>0</v>
      </c>
      <c r="BT988" s="1"/>
      <c r="BV988" t="s">
        <v>148</v>
      </c>
      <c r="BW988" t="s">
        <v>148</v>
      </c>
    </row>
    <row r="989" spans="1:75">
      <c r="A989" t="s">
        <v>4459</v>
      </c>
      <c r="B989" t="s">
        <v>4460</v>
      </c>
      <c r="C989" t="s">
        <v>224</v>
      </c>
      <c r="D989" s="1">
        <v>31762</v>
      </c>
      <c r="E989" t="s">
        <v>3505</v>
      </c>
      <c r="G989" s="1"/>
      <c r="H989" s="1"/>
      <c r="K989">
        <v>0</v>
      </c>
      <c r="AB989" t="s">
        <v>22</v>
      </c>
      <c r="AC989" t="s">
        <v>32</v>
      </c>
      <c r="AD989" t="s">
        <v>58</v>
      </c>
      <c r="AE989" t="s">
        <v>58</v>
      </c>
      <c r="AF989" t="s">
        <v>48</v>
      </c>
      <c r="AH989" t="s">
        <v>3728</v>
      </c>
      <c r="AI989" t="s">
        <v>145</v>
      </c>
      <c r="AJ989" t="s">
        <v>4461</v>
      </c>
      <c r="AK989" t="s">
        <v>4</v>
      </c>
      <c r="AO989" t="s">
        <v>26</v>
      </c>
      <c r="AP989" t="s">
        <v>43</v>
      </c>
      <c r="AS989" t="s">
        <v>43</v>
      </c>
      <c r="AT989" t="s">
        <v>4462</v>
      </c>
      <c r="AU989">
        <v>3.3</v>
      </c>
      <c r="AV989">
        <v>3</v>
      </c>
      <c r="AW989">
        <v>3.18</v>
      </c>
      <c r="AX989">
        <v>3.4</v>
      </c>
      <c r="BO989" t="s">
        <v>43</v>
      </c>
      <c r="BP989">
        <v>0</v>
      </c>
      <c r="BQ989">
        <v>0</v>
      </c>
      <c r="BR989">
        <v>0</v>
      </c>
      <c r="BS989">
        <v>0</v>
      </c>
      <c r="BT989" s="1"/>
      <c r="BV989" t="s">
        <v>1157</v>
      </c>
      <c r="BW989" t="s">
        <v>1157</v>
      </c>
    </row>
    <row r="990" spans="1:75">
      <c r="A990" t="s">
        <v>4463</v>
      </c>
      <c r="B990" t="s">
        <v>4464</v>
      </c>
      <c r="C990" t="s">
        <v>436</v>
      </c>
      <c r="D990" s="1">
        <v>32565</v>
      </c>
      <c r="E990" t="s">
        <v>3505</v>
      </c>
      <c r="G990" s="1"/>
      <c r="H990" s="1"/>
      <c r="K990">
        <v>0</v>
      </c>
      <c r="AB990" t="s">
        <v>22</v>
      </c>
      <c r="AC990" t="s">
        <v>32</v>
      </c>
      <c r="AD990" t="s">
        <v>58</v>
      </c>
      <c r="AE990" t="s">
        <v>58</v>
      </c>
      <c r="AF990" t="s">
        <v>48</v>
      </c>
      <c r="AH990" t="s">
        <v>4465</v>
      </c>
      <c r="AI990" t="s">
        <v>145</v>
      </c>
      <c r="AJ990" t="s">
        <v>4378</v>
      </c>
      <c r="AK990" t="s">
        <v>4</v>
      </c>
      <c r="AO990" t="s">
        <v>26</v>
      </c>
      <c r="AP990" t="s">
        <v>43</v>
      </c>
      <c r="AS990" t="s">
        <v>43</v>
      </c>
      <c r="AT990" t="s">
        <v>4410</v>
      </c>
      <c r="AU990">
        <v>3.17</v>
      </c>
      <c r="BO990" t="s">
        <v>43</v>
      </c>
      <c r="BP990">
        <v>0</v>
      </c>
      <c r="BQ990">
        <v>0</v>
      </c>
      <c r="BR990">
        <v>0</v>
      </c>
      <c r="BS990">
        <v>0</v>
      </c>
      <c r="BT990" s="1"/>
      <c r="BV990" t="s">
        <v>148</v>
      </c>
      <c r="BW990" t="s">
        <v>148</v>
      </c>
    </row>
    <row r="991" spans="1:75">
      <c r="A991" t="s">
        <v>4466</v>
      </c>
      <c r="B991" t="s">
        <v>408</v>
      </c>
      <c r="C991" t="s">
        <v>436</v>
      </c>
      <c r="D991" s="1">
        <v>31884</v>
      </c>
      <c r="E991" t="s">
        <v>3505</v>
      </c>
      <c r="G991" s="1"/>
      <c r="H991" s="1"/>
      <c r="K991">
        <v>0</v>
      </c>
      <c r="AB991" t="s">
        <v>22</v>
      </c>
      <c r="AC991" t="s">
        <v>32</v>
      </c>
      <c r="AD991" t="s">
        <v>58</v>
      </c>
      <c r="AE991" t="s">
        <v>58</v>
      </c>
      <c r="AF991" t="s">
        <v>25</v>
      </c>
      <c r="AH991" t="s">
        <v>4467</v>
      </c>
      <c r="AI991" t="s">
        <v>145</v>
      </c>
      <c r="AJ991" t="s">
        <v>4468</v>
      </c>
      <c r="AK991" t="s">
        <v>4</v>
      </c>
      <c r="AO991" t="s">
        <v>26</v>
      </c>
      <c r="AP991" t="s">
        <v>43</v>
      </c>
      <c r="AS991" t="s">
        <v>43</v>
      </c>
      <c r="AT991" t="s">
        <v>4469</v>
      </c>
      <c r="AU991">
        <v>3.35</v>
      </c>
      <c r="AV991">
        <v>3.09</v>
      </c>
      <c r="AW991">
        <v>2.1800000000000002</v>
      </c>
      <c r="AX991">
        <v>3.4</v>
      </c>
      <c r="BO991" t="s">
        <v>43</v>
      </c>
      <c r="BP991">
        <v>0</v>
      </c>
      <c r="BQ991">
        <v>0</v>
      </c>
      <c r="BR991">
        <v>0</v>
      </c>
      <c r="BS991">
        <v>0</v>
      </c>
      <c r="BT991" s="1"/>
      <c r="BV991" t="s">
        <v>102</v>
      </c>
      <c r="BW991" t="s">
        <v>102</v>
      </c>
    </row>
    <row r="992" spans="1:75">
      <c r="A992" t="s">
        <v>4470</v>
      </c>
      <c r="B992" t="s">
        <v>4471</v>
      </c>
      <c r="C992" t="s">
        <v>436</v>
      </c>
      <c r="D992" s="1">
        <v>31098</v>
      </c>
      <c r="E992" t="s">
        <v>1120</v>
      </c>
      <c r="G992" s="1"/>
      <c r="H992" s="1"/>
      <c r="K992">
        <v>0</v>
      </c>
      <c r="AB992" t="s">
        <v>22</v>
      </c>
      <c r="AC992" t="s">
        <v>32</v>
      </c>
      <c r="AD992" t="s">
        <v>58</v>
      </c>
      <c r="AE992" t="s">
        <v>58</v>
      </c>
      <c r="AF992" t="s">
        <v>25</v>
      </c>
      <c r="AH992" t="s">
        <v>4472</v>
      </c>
      <c r="AI992" t="s">
        <v>217</v>
      </c>
      <c r="AJ992" t="s">
        <v>4473</v>
      </c>
      <c r="AK992" t="s">
        <v>131</v>
      </c>
      <c r="AO992" t="s">
        <v>26</v>
      </c>
      <c r="AP992" t="s">
        <v>43</v>
      </c>
      <c r="AS992" t="s">
        <v>43</v>
      </c>
      <c r="AT992" t="s">
        <v>4462</v>
      </c>
      <c r="BO992" t="s">
        <v>43</v>
      </c>
      <c r="BP992">
        <v>0</v>
      </c>
      <c r="BQ992">
        <v>0</v>
      </c>
      <c r="BR992">
        <v>0</v>
      </c>
      <c r="BS992">
        <v>0</v>
      </c>
      <c r="BT992" s="1"/>
      <c r="BV992" t="s">
        <v>362</v>
      </c>
      <c r="BW992" t="s">
        <v>664</v>
      </c>
    </row>
    <row r="993" spans="1:75">
      <c r="A993" t="s">
        <v>4474</v>
      </c>
      <c r="B993" t="s">
        <v>4475</v>
      </c>
      <c r="C993" t="s">
        <v>4476</v>
      </c>
      <c r="D993" s="1">
        <v>32012</v>
      </c>
      <c r="E993" t="s">
        <v>3505</v>
      </c>
      <c r="G993" s="1"/>
      <c r="H993" s="1"/>
      <c r="K993">
        <v>0</v>
      </c>
      <c r="AB993" t="s">
        <v>22</v>
      </c>
      <c r="AC993" t="s">
        <v>32</v>
      </c>
      <c r="AD993" t="s">
        <v>58</v>
      </c>
      <c r="AE993" t="s">
        <v>58</v>
      </c>
      <c r="AF993" t="s">
        <v>48</v>
      </c>
      <c r="AH993" t="s">
        <v>4477</v>
      </c>
      <c r="AI993" t="s">
        <v>99</v>
      </c>
      <c r="AJ993" t="s">
        <v>4478</v>
      </c>
      <c r="AK993" t="s">
        <v>4</v>
      </c>
      <c r="AO993" t="s">
        <v>26</v>
      </c>
      <c r="AP993" t="s">
        <v>43</v>
      </c>
      <c r="AS993" t="s">
        <v>43</v>
      </c>
      <c r="AT993" t="s">
        <v>4374</v>
      </c>
      <c r="BO993" t="s">
        <v>43</v>
      </c>
      <c r="BP993">
        <v>0</v>
      </c>
      <c r="BQ993">
        <v>0</v>
      </c>
      <c r="BR993">
        <v>0</v>
      </c>
      <c r="BS993">
        <v>0</v>
      </c>
      <c r="BT993" s="1"/>
      <c r="BV993" t="s">
        <v>102</v>
      </c>
      <c r="BW993" t="s">
        <v>102</v>
      </c>
    </row>
    <row r="994" spans="1:75">
      <c r="A994" t="s">
        <v>4479</v>
      </c>
      <c r="B994" t="s">
        <v>1280</v>
      </c>
      <c r="C994" t="s">
        <v>2595</v>
      </c>
      <c r="D994" s="1">
        <v>28238</v>
      </c>
      <c r="E994" t="s">
        <v>2595</v>
      </c>
      <c r="G994" s="1"/>
      <c r="H994" s="1"/>
      <c r="K994">
        <v>0</v>
      </c>
      <c r="AB994" t="s">
        <v>22</v>
      </c>
      <c r="AC994" t="s">
        <v>32</v>
      </c>
      <c r="AD994" t="s">
        <v>58</v>
      </c>
      <c r="AE994" t="s">
        <v>58</v>
      </c>
      <c r="AF994" t="s">
        <v>48</v>
      </c>
      <c r="AH994" t="s">
        <v>153</v>
      </c>
      <c r="AI994" t="s">
        <v>99</v>
      </c>
      <c r="AJ994" t="s">
        <v>4480</v>
      </c>
      <c r="AK994" t="s">
        <v>4</v>
      </c>
      <c r="AO994" t="s">
        <v>26</v>
      </c>
      <c r="AP994" t="s">
        <v>43</v>
      </c>
      <c r="AS994" t="s">
        <v>43</v>
      </c>
      <c r="AT994" t="s">
        <v>4481</v>
      </c>
      <c r="AU994">
        <v>3.57</v>
      </c>
      <c r="AV994">
        <v>3.43</v>
      </c>
      <c r="AW994">
        <v>2.73</v>
      </c>
      <c r="AX994">
        <v>3.5</v>
      </c>
      <c r="BO994" t="s">
        <v>43</v>
      </c>
      <c r="BP994">
        <v>0</v>
      </c>
      <c r="BQ994">
        <v>0</v>
      </c>
      <c r="BR994">
        <v>0</v>
      </c>
      <c r="BS994">
        <v>0</v>
      </c>
      <c r="BT994" s="1"/>
      <c r="BV994" t="s">
        <v>148</v>
      </c>
      <c r="BW994" t="s">
        <v>102</v>
      </c>
    </row>
    <row r="995" spans="1:75">
      <c r="A995" t="s">
        <v>4482</v>
      </c>
      <c r="B995" t="s">
        <v>4483</v>
      </c>
      <c r="C995" t="s">
        <v>134</v>
      </c>
      <c r="D995" s="1">
        <v>31986</v>
      </c>
      <c r="E995" t="s">
        <v>134</v>
      </c>
      <c r="G995" s="1"/>
      <c r="H995" s="1"/>
      <c r="K995">
        <v>0</v>
      </c>
      <c r="AB995" t="s">
        <v>22</v>
      </c>
      <c r="AC995" t="s">
        <v>32</v>
      </c>
      <c r="AD995" t="s">
        <v>58</v>
      </c>
      <c r="AE995" t="s">
        <v>58</v>
      </c>
      <c r="AF995" t="s">
        <v>48</v>
      </c>
      <c r="AH995" t="s">
        <v>329</v>
      </c>
      <c r="AI995" t="s">
        <v>145</v>
      </c>
      <c r="AJ995" t="s">
        <v>4484</v>
      </c>
      <c r="AK995" t="s">
        <v>4</v>
      </c>
      <c r="AO995" t="s">
        <v>26</v>
      </c>
      <c r="AP995" t="s">
        <v>43</v>
      </c>
      <c r="AS995" t="s">
        <v>43</v>
      </c>
      <c r="AT995" t="s">
        <v>4485</v>
      </c>
      <c r="AU995">
        <v>3.17</v>
      </c>
      <c r="AV995">
        <v>3.26</v>
      </c>
      <c r="AW995">
        <v>2.5499999999999998</v>
      </c>
      <c r="AX995">
        <v>3.6</v>
      </c>
      <c r="BO995" t="s">
        <v>43</v>
      </c>
      <c r="BP995">
        <v>0</v>
      </c>
      <c r="BQ995">
        <v>0</v>
      </c>
      <c r="BR995">
        <v>0</v>
      </c>
      <c r="BS995">
        <v>0</v>
      </c>
      <c r="BT995" s="1"/>
      <c r="BV995" t="s">
        <v>102</v>
      </c>
      <c r="BW995" t="s">
        <v>102</v>
      </c>
    </row>
    <row r="996" spans="1:75">
      <c r="A996" t="s">
        <v>4486</v>
      </c>
      <c r="B996" t="s">
        <v>4487</v>
      </c>
      <c r="C996" t="s">
        <v>4488</v>
      </c>
      <c r="D996" s="1">
        <v>31440</v>
      </c>
      <c r="E996" t="s">
        <v>4488</v>
      </c>
      <c r="G996" s="1"/>
      <c r="H996" s="1"/>
      <c r="K996">
        <v>0</v>
      </c>
      <c r="AB996" t="s">
        <v>22</v>
      </c>
      <c r="AC996" t="s">
        <v>32</v>
      </c>
      <c r="AD996" t="s">
        <v>58</v>
      </c>
      <c r="AE996" t="s">
        <v>58</v>
      </c>
      <c r="AF996" t="s">
        <v>25</v>
      </c>
      <c r="AH996" t="s">
        <v>264</v>
      </c>
      <c r="AI996" t="s">
        <v>4489</v>
      </c>
      <c r="AJ996" t="s">
        <v>1366</v>
      </c>
      <c r="AK996" t="s">
        <v>4</v>
      </c>
      <c r="AO996" t="s">
        <v>26</v>
      </c>
      <c r="AP996" t="s">
        <v>43</v>
      </c>
      <c r="AS996" t="s">
        <v>43</v>
      </c>
      <c r="AT996" t="s">
        <v>4490</v>
      </c>
      <c r="AV996">
        <v>3.09</v>
      </c>
      <c r="AW996">
        <v>2.5499999999999998</v>
      </c>
      <c r="AX996">
        <v>3.4</v>
      </c>
      <c r="BO996" t="s">
        <v>43</v>
      </c>
      <c r="BP996">
        <v>0</v>
      </c>
      <c r="BQ996">
        <v>0</v>
      </c>
      <c r="BR996">
        <v>0</v>
      </c>
      <c r="BS996">
        <v>0</v>
      </c>
      <c r="BT996" s="1"/>
      <c r="BV996" t="s">
        <v>102</v>
      </c>
      <c r="BW996" t="s">
        <v>102</v>
      </c>
    </row>
    <row r="997" spans="1:75">
      <c r="A997" t="s">
        <v>4491</v>
      </c>
      <c r="B997" t="s">
        <v>4492</v>
      </c>
      <c r="C997" t="s">
        <v>436</v>
      </c>
      <c r="D997" s="1">
        <v>32403</v>
      </c>
      <c r="E997" t="s">
        <v>3505</v>
      </c>
      <c r="G997" s="1"/>
      <c r="H997" s="1"/>
      <c r="K997">
        <v>0</v>
      </c>
      <c r="AB997" t="s">
        <v>22</v>
      </c>
      <c r="AC997" t="s">
        <v>32</v>
      </c>
      <c r="AD997" t="s">
        <v>58</v>
      </c>
      <c r="AE997" t="s">
        <v>58</v>
      </c>
      <c r="AF997" t="s">
        <v>25</v>
      </c>
      <c r="AH997" t="s">
        <v>4493</v>
      </c>
      <c r="AI997" t="s">
        <v>145</v>
      </c>
      <c r="AJ997" t="s">
        <v>4494</v>
      </c>
      <c r="AK997" t="s">
        <v>4</v>
      </c>
      <c r="AO997" t="s">
        <v>26</v>
      </c>
      <c r="AP997" t="s">
        <v>43</v>
      </c>
      <c r="AS997" t="s">
        <v>43</v>
      </c>
      <c r="AT997" t="s">
        <v>4410</v>
      </c>
      <c r="AU997">
        <v>2.61</v>
      </c>
      <c r="AV997">
        <v>2.09</v>
      </c>
      <c r="AW997">
        <v>1.91</v>
      </c>
      <c r="AX997">
        <v>1.5</v>
      </c>
      <c r="BO997" t="s">
        <v>43</v>
      </c>
      <c r="BP997">
        <v>0</v>
      </c>
      <c r="BQ997">
        <v>0</v>
      </c>
      <c r="BR997">
        <v>0</v>
      </c>
      <c r="BS997">
        <v>0</v>
      </c>
      <c r="BT997" s="1"/>
      <c r="BV997" t="s">
        <v>102</v>
      </c>
      <c r="BW997" t="s">
        <v>102</v>
      </c>
    </row>
    <row r="998" spans="1:75">
      <c r="A998" t="s">
        <v>4495</v>
      </c>
      <c r="B998" t="s">
        <v>4496</v>
      </c>
      <c r="C998" t="s">
        <v>436</v>
      </c>
      <c r="D998" s="1">
        <v>32338</v>
      </c>
      <c r="E998" t="s">
        <v>436</v>
      </c>
      <c r="G998" s="1"/>
      <c r="H998" s="1"/>
      <c r="K998">
        <v>0</v>
      </c>
      <c r="AB998" t="s">
        <v>22</v>
      </c>
      <c r="AC998" t="s">
        <v>32</v>
      </c>
      <c r="AD998" t="s">
        <v>58</v>
      </c>
      <c r="AE998" t="s">
        <v>58</v>
      </c>
      <c r="AF998" t="s">
        <v>48</v>
      </c>
      <c r="AH998" t="s">
        <v>4497</v>
      </c>
      <c r="AI998" t="s">
        <v>99</v>
      </c>
      <c r="AJ998" t="s">
        <v>4498</v>
      </c>
      <c r="AK998" t="s">
        <v>4</v>
      </c>
      <c r="AO998" t="s">
        <v>26</v>
      </c>
      <c r="AP998" t="s">
        <v>43</v>
      </c>
      <c r="AS998" t="s">
        <v>43</v>
      </c>
      <c r="AT998" t="s">
        <v>4374</v>
      </c>
      <c r="AU998">
        <v>2.96</v>
      </c>
      <c r="AV998">
        <v>2.78</v>
      </c>
      <c r="AW998">
        <v>2.27</v>
      </c>
      <c r="AX998">
        <v>3.1</v>
      </c>
      <c r="BO998" t="s">
        <v>43</v>
      </c>
      <c r="BP998">
        <v>0</v>
      </c>
      <c r="BQ998">
        <v>0</v>
      </c>
      <c r="BR998">
        <v>0</v>
      </c>
      <c r="BS998">
        <v>0</v>
      </c>
      <c r="BT998" s="1"/>
      <c r="BV998" t="s">
        <v>102</v>
      </c>
      <c r="BW998" t="s">
        <v>165</v>
      </c>
    </row>
    <row r="999" spans="1:75">
      <c r="A999" t="s">
        <v>4499</v>
      </c>
      <c r="B999" t="s">
        <v>4500</v>
      </c>
      <c r="C999" t="s">
        <v>4501</v>
      </c>
      <c r="D999" s="1">
        <v>32316</v>
      </c>
      <c r="E999" t="s">
        <v>4501</v>
      </c>
      <c r="G999" s="1"/>
      <c r="H999" s="1"/>
      <c r="K999">
        <v>0</v>
      </c>
      <c r="AB999" t="s">
        <v>22</v>
      </c>
      <c r="AC999" t="s">
        <v>32</v>
      </c>
      <c r="AD999" t="s">
        <v>58</v>
      </c>
      <c r="AE999" t="s">
        <v>58</v>
      </c>
      <c r="AF999" t="s">
        <v>48</v>
      </c>
      <c r="AH999" t="s">
        <v>4502</v>
      </c>
      <c r="AI999" t="s">
        <v>99</v>
      </c>
      <c r="AJ999" t="s">
        <v>4503</v>
      </c>
      <c r="AK999" t="s">
        <v>4</v>
      </c>
      <c r="AO999" t="s">
        <v>26</v>
      </c>
      <c r="AP999" t="s">
        <v>43</v>
      </c>
      <c r="AS999" t="s">
        <v>43</v>
      </c>
      <c r="AT999" t="s">
        <v>4099</v>
      </c>
      <c r="AU999">
        <v>3.13</v>
      </c>
      <c r="AV999">
        <v>3.04</v>
      </c>
      <c r="AW999">
        <v>2.5499999999999998</v>
      </c>
      <c r="AX999">
        <v>3.4</v>
      </c>
      <c r="BO999" t="s">
        <v>43</v>
      </c>
      <c r="BP999">
        <v>0</v>
      </c>
      <c r="BQ999">
        <v>0</v>
      </c>
      <c r="BR999">
        <v>0</v>
      </c>
      <c r="BS999">
        <v>0</v>
      </c>
      <c r="BT999" s="1"/>
      <c r="BV999" t="s">
        <v>148</v>
      </c>
      <c r="BW999" t="s">
        <v>102</v>
      </c>
    </row>
    <row r="1000" spans="1:75">
      <c r="A1000" t="s">
        <v>4504</v>
      </c>
      <c r="B1000" t="s">
        <v>4505</v>
      </c>
      <c r="C1000" t="s">
        <v>436</v>
      </c>
      <c r="D1000" s="1">
        <v>32651</v>
      </c>
      <c r="E1000" t="s">
        <v>3505</v>
      </c>
      <c r="G1000" s="1"/>
      <c r="H1000" s="1"/>
      <c r="K1000">
        <v>0</v>
      </c>
      <c r="AB1000" t="s">
        <v>22</v>
      </c>
      <c r="AC1000" t="s">
        <v>32</v>
      </c>
      <c r="AD1000" t="s">
        <v>58</v>
      </c>
      <c r="AE1000" t="s">
        <v>58</v>
      </c>
      <c r="AF1000" t="s">
        <v>48</v>
      </c>
      <c r="AH1000" t="s">
        <v>4506</v>
      </c>
      <c r="AI1000" t="s">
        <v>131</v>
      </c>
      <c r="AJ1000" t="s">
        <v>4507</v>
      </c>
      <c r="AK1000" t="s">
        <v>131</v>
      </c>
      <c r="AO1000" t="s">
        <v>26</v>
      </c>
      <c r="AP1000" t="s">
        <v>43</v>
      </c>
      <c r="AS1000" t="s">
        <v>43</v>
      </c>
      <c r="AT1000" t="s">
        <v>4354</v>
      </c>
      <c r="BO1000" t="s">
        <v>43</v>
      </c>
      <c r="BP1000">
        <v>0</v>
      </c>
      <c r="BQ1000">
        <v>0</v>
      </c>
      <c r="BR1000">
        <v>0</v>
      </c>
      <c r="BS1000">
        <v>0</v>
      </c>
      <c r="BT1000" s="1"/>
      <c r="BV1000" t="s">
        <v>344</v>
      </c>
      <c r="BW1000" t="s">
        <v>3238</v>
      </c>
    </row>
    <row r="1001" spans="1:75">
      <c r="A1001" t="s">
        <v>4508</v>
      </c>
      <c r="B1001" t="s">
        <v>4509</v>
      </c>
      <c r="C1001" t="s">
        <v>436</v>
      </c>
      <c r="D1001" s="1">
        <v>32617</v>
      </c>
      <c r="E1001" t="s">
        <v>3505</v>
      </c>
      <c r="G1001" s="1"/>
      <c r="H1001" s="1"/>
      <c r="K1001">
        <v>0</v>
      </c>
      <c r="AB1001" t="s">
        <v>22</v>
      </c>
      <c r="AC1001" t="s">
        <v>32</v>
      </c>
      <c r="AD1001" t="s">
        <v>58</v>
      </c>
      <c r="AE1001" t="s">
        <v>58</v>
      </c>
      <c r="AF1001" t="s">
        <v>48</v>
      </c>
      <c r="AH1001" t="s">
        <v>329</v>
      </c>
      <c r="AI1001" t="s">
        <v>145</v>
      </c>
      <c r="AJ1001" t="s">
        <v>4510</v>
      </c>
      <c r="AK1001" t="s">
        <v>4</v>
      </c>
      <c r="AO1001" t="s">
        <v>26</v>
      </c>
      <c r="AP1001" t="s">
        <v>43</v>
      </c>
      <c r="AS1001" t="s">
        <v>43</v>
      </c>
      <c r="AT1001" t="s">
        <v>4410</v>
      </c>
      <c r="AU1001">
        <v>3.09</v>
      </c>
      <c r="AV1001">
        <v>3.52</v>
      </c>
      <c r="AW1001">
        <v>2.4500000000000002</v>
      </c>
      <c r="AX1001">
        <v>2.9</v>
      </c>
      <c r="BO1001" t="s">
        <v>43</v>
      </c>
      <c r="BP1001">
        <v>0</v>
      </c>
      <c r="BQ1001">
        <v>0</v>
      </c>
      <c r="BR1001">
        <v>0</v>
      </c>
      <c r="BS1001">
        <v>0</v>
      </c>
      <c r="BT1001" s="1"/>
      <c r="BV1001" t="s">
        <v>102</v>
      </c>
      <c r="BW1001" t="s">
        <v>148</v>
      </c>
    </row>
    <row r="1002" spans="1:75">
      <c r="A1002" t="s">
        <v>4511</v>
      </c>
      <c r="B1002" t="s">
        <v>4512</v>
      </c>
      <c r="C1002" t="s">
        <v>436</v>
      </c>
      <c r="D1002" s="1">
        <v>32491</v>
      </c>
      <c r="E1002" t="s">
        <v>3505</v>
      </c>
      <c r="G1002" s="1"/>
      <c r="H1002" s="1"/>
      <c r="K1002">
        <v>0</v>
      </c>
      <c r="AB1002" t="s">
        <v>22</v>
      </c>
      <c r="AC1002" t="s">
        <v>32</v>
      </c>
      <c r="AD1002" t="s">
        <v>58</v>
      </c>
      <c r="AE1002" t="s">
        <v>58</v>
      </c>
      <c r="AF1002" t="s">
        <v>25</v>
      </c>
      <c r="AH1002" t="s">
        <v>4513</v>
      </c>
      <c r="AI1002" t="s">
        <v>99</v>
      </c>
      <c r="AJ1002" t="s">
        <v>4514</v>
      </c>
      <c r="AK1002" t="s">
        <v>4</v>
      </c>
      <c r="AO1002" t="s">
        <v>26</v>
      </c>
      <c r="AP1002" t="s">
        <v>43</v>
      </c>
      <c r="AS1002" t="s">
        <v>43</v>
      </c>
      <c r="AT1002" t="s">
        <v>4458</v>
      </c>
      <c r="BO1002" t="s">
        <v>43</v>
      </c>
      <c r="BP1002">
        <v>0</v>
      </c>
      <c r="BQ1002">
        <v>0</v>
      </c>
      <c r="BR1002">
        <v>0</v>
      </c>
      <c r="BS1002">
        <v>0</v>
      </c>
      <c r="BT1002" s="1"/>
      <c r="BV1002" t="s">
        <v>102</v>
      </c>
      <c r="BW1002" t="s">
        <v>102</v>
      </c>
    </row>
    <row r="1003" spans="1:75">
      <c r="A1003" t="s">
        <v>4515</v>
      </c>
      <c r="B1003" t="s">
        <v>4516</v>
      </c>
      <c r="C1003" t="s">
        <v>1120</v>
      </c>
      <c r="D1003" s="1">
        <v>28556</v>
      </c>
      <c r="E1003" t="s">
        <v>3505</v>
      </c>
      <c r="G1003" s="1"/>
      <c r="H1003" s="1"/>
      <c r="K1003">
        <v>0</v>
      </c>
      <c r="AB1003" t="s">
        <v>22</v>
      </c>
      <c r="AC1003" t="s">
        <v>32</v>
      </c>
      <c r="AD1003" t="s">
        <v>58</v>
      </c>
      <c r="AE1003" t="s">
        <v>58</v>
      </c>
      <c r="AF1003" t="s">
        <v>48</v>
      </c>
      <c r="AH1003" t="s">
        <v>4472</v>
      </c>
      <c r="AI1003" t="s">
        <v>217</v>
      </c>
      <c r="AJ1003" t="s">
        <v>4473</v>
      </c>
      <c r="AK1003" t="s">
        <v>4517</v>
      </c>
      <c r="AO1003" t="s">
        <v>26</v>
      </c>
      <c r="AP1003" t="s">
        <v>43</v>
      </c>
      <c r="AS1003" t="s">
        <v>43</v>
      </c>
      <c r="AT1003" t="s">
        <v>4518</v>
      </c>
      <c r="BO1003" t="s">
        <v>43</v>
      </c>
      <c r="BP1003">
        <v>0</v>
      </c>
      <c r="BQ1003">
        <v>0</v>
      </c>
      <c r="BR1003">
        <v>0</v>
      </c>
      <c r="BS1003">
        <v>0</v>
      </c>
      <c r="BT1003" s="1"/>
      <c r="BV1003" t="s">
        <v>362</v>
      </c>
      <c r="BW1003" t="s">
        <v>3238</v>
      </c>
    </row>
    <row r="1004" spans="1:75">
      <c r="A1004" t="s">
        <v>4519</v>
      </c>
      <c r="B1004" t="s">
        <v>4520</v>
      </c>
      <c r="C1004" t="s">
        <v>4521</v>
      </c>
      <c r="D1004" s="1">
        <v>31766</v>
      </c>
      <c r="E1004" t="s">
        <v>4522</v>
      </c>
      <c r="G1004" s="1"/>
      <c r="H1004" s="1"/>
      <c r="K1004">
        <v>0</v>
      </c>
      <c r="AB1004" t="s">
        <v>22</v>
      </c>
      <c r="AC1004" t="s">
        <v>32</v>
      </c>
      <c r="AD1004" t="s">
        <v>58</v>
      </c>
      <c r="AE1004" t="s">
        <v>58</v>
      </c>
      <c r="AF1004" t="s">
        <v>48</v>
      </c>
      <c r="AH1004" t="s">
        <v>123</v>
      </c>
      <c r="AI1004" t="s">
        <v>145</v>
      </c>
      <c r="AJ1004" t="s">
        <v>4523</v>
      </c>
      <c r="AK1004" t="s">
        <v>4</v>
      </c>
      <c r="AO1004" t="s">
        <v>26</v>
      </c>
      <c r="AP1004" t="s">
        <v>43</v>
      </c>
      <c r="AS1004" t="s">
        <v>43</v>
      </c>
      <c r="AT1004" t="s">
        <v>4524</v>
      </c>
      <c r="AU1004">
        <v>2.48</v>
      </c>
      <c r="AV1004">
        <v>3.04</v>
      </c>
      <c r="AW1004">
        <v>3.09</v>
      </c>
      <c r="AX1004">
        <v>3</v>
      </c>
      <c r="BO1004" t="s">
        <v>43</v>
      </c>
      <c r="BP1004">
        <v>0</v>
      </c>
      <c r="BQ1004">
        <v>0</v>
      </c>
      <c r="BR1004">
        <v>0</v>
      </c>
      <c r="BS1004">
        <v>0</v>
      </c>
      <c r="BT1004" s="1"/>
      <c r="BV1004" t="s">
        <v>118</v>
      </c>
      <c r="BW1004" t="s">
        <v>118</v>
      </c>
    </row>
    <row r="1005" spans="1:75">
      <c r="A1005" t="s">
        <v>4525</v>
      </c>
      <c r="B1005" t="s">
        <v>4526</v>
      </c>
      <c r="C1005" t="s">
        <v>691</v>
      </c>
      <c r="D1005" s="1">
        <v>32446</v>
      </c>
      <c r="E1005" t="s">
        <v>691</v>
      </c>
      <c r="G1005" s="1"/>
      <c r="H1005" s="1"/>
      <c r="K1005">
        <v>0</v>
      </c>
      <c r="AB1005" t="s">
        <v>22</v>
      </c>
      <c r="AC1005" t="s">
        <v>32</v>
      </c>
      <c r="AD1005" t="s">
        <v>58</v>
      </c>
      <c r="AE1005" t="s">
        <v>58</v>
      </c>
      <c r="AF1005" t="s">
        <v>25</v>
      </c>
      <c r="AH1005" t="s">
        <v>2169</v>
      </c>
      <c r="AI1005" t="s">
        <v>217</v>
      </c>
      <c r="AJ1005" t="s">
        <v>4527</v>
      </c>
      <c r="AK1005" t="s">
        <v>4</v>
      </c>
      <c r="AO1005" t="s">
        <v>26</v>
      </c>
      <c r="AP1005" t="s">
        <v>43</v>
      </c>
      <c r="AS1005" t="s">
        <v>43</v>
      </c>
      <c r="AT1005" t="s">
        <v>4156</v>
      </c>
      <c r="AU1005">
        <v>3.26</v>
      </c>
      <c r="AV1005">
        <v>2.17</v>
      </c>
      <c r="AW1005">
        <v>1.64</v>
      </c>
      <c r="AX1005">
        <v>2.2000000000000002</v>
      </c>
      <c r="BO1005" t="s">
        <v>43</v>
      </c>
      <c r="BP1005">
        <v>0</v>
      </c>
      <c r="BQ1005">
        <v>0</v>
      </c>
      <c r="BR1005">
        <v>0</v>
      </c>
      <c r="BS1005">
        <v>0</v>
      </c>
      <c r="BT1005" s="1"/>
      <c r="BV1005" t="s">
        <v>344</v>
      </c>
      <c r="BW1005" t="s">
        <v>118</v>
      </c>
    </row>
    <row r="1006" spans="1:75">
      <c r="A1006" t="s">
        <v>4528</v>
      </c>
      <c r="B1006" t="s">
        <v>4529</v>
      </c>
      <c r="C1006" t="s">
        <v>2875</v>
      </c>
      <c r="D1006" s="1">
        <v>27100</v>
      </c>
      <c r="E1006" t="s">
        <v>876</v>
      </c>
      <c r="G1006" s="1"/>
      <c r="H1006" s="1"/>
      <c r="K1006">
        <v>0</v>
      </c>
      <c r="AB1006" t="s">
        <v>22</v>
      </c>
      <c r="AC1006" t="s">
        <v>32</v>
      </c>
      <c r="AD1006" t="s">
        <v>58</v>
      </c>
      <c r="AE1006" t="s">
        <v>58</v>
      </c>
      <c r="AF1006" t="s">
        <v>25</v>
      </c>
      <c r="AH1006" t="s">
        <v>4530</v>
      </c>
      <c r="AI1006" t="s">
        <v>3614</v>
      </c>
      <c r="AJ1006" t="s">
        <v>123</v>
      </c>
      <c r="AK1006" t="s">
        <v>4</v>
      </c>
      <c r="AO1006" t="s">
        <v>26</v>
      </c>
      <c r="AP1006" t="s">
        <v>43</v>
      </c>
      <c r="AS1006" t="s">
        <v>43</v>
      </c>
      <c r="AT1006" t="s">
        <v>4531</v>
      </c>
      <c r="AU1006">
        <v>3.61</v>
      </c>
      <c r="AV1006">
        <v>1.1299999999999999</v>
      </c>
      <c r="BO1006" t="s">
        <v>43</v>
      </c>
      <c r="BP1006">
        <v>0</v>
      </c>
      <c r="BQ1006">
        <v>0</v>
      </c>
      <c r="BR1006">
        <v>0</v>
      </c>
      <c r="BS1006">
        <v>0</v>
      </c>
      <c r="BT1006" s="1"/>
      <c r="BV1006" t="s">
        <v>102</v>
      </c>
      <c r="BW1006" t="s">
        <v>102</v>
      </c>
    </row>
    <row r="1007" spans="1:75">
      <c r="A1007" t="s">
        <v>4532</v>
      </c>
      <c r="B1007" t="s">
        <v>2896</v>
      </c>
      <c r="C1007" t="s">
        <v>3252</v>
      </c>
      <c r="D1007" s="1">
        <v>32180</v>
      </c>
      <c r="E1007" t="s">
        <v>636</v>
      </c>
      <c r="G1007" s="1"/>
      <c r="H1007" s="1"/>
      <c r="K1007">
        <v>0</v>
      </c>
      <c r="AB1007" t="s">
        <v>22</v>
      </c>
      <c r="AC1007" t="s">
        <v>32</v>
      </c>
      <c r="AD1007" t="s">
        <v>58</v>
      </c>
      <c r="AE1007" t="s">
        <v>58</v>
      </c>
      <c r="AF1007" t="s">
        <v>25</v>
      </c>
      <c r="AH1007" t="s">
        <v>766</v>
      </c>
      <c r="AI1007" t="s">
        <v>145</v>
      </c>
      <c r="AJ1007" t="s">
        <v>4533</v>
      </c>
      <c r="AK1007" t="s">
        <v>4</v>
      </c>
      <c r="AO1007" t="s">
        <v>26</v>
      </c>
      <c r="AP1007" t="s">
        <v>43</v>
      </c>
      <c r="AS1007" t="s">
        <v>43</v>
      </c>
      <c r="AT1007" t="s">
        <v>3508</v>
      </c>
      <c r="AU1007">
        <v>3.17</v>
      </c>
      <c r="AV1007">
        <v>2.83</v>
      </c>
      <c r="AW1007">
        <v>2.91</v>
      </c>
      <c r="AX1007">
        <v>3.4</v>
      </c>
      <c r="BO1007" t="s">
        <v>43</v>
      </c>
      <c r="BP1007">
        <v>0</v>
      </c>
      <c r="BQ1007">
        <v>0</v>
      </c>
      <c r="BR1007">
        <v>0</v>
      </c>
      <c r="BS1007">
        <v>0</v>
      </c>
      <c r="BT1007" s="1"/>
      <c r="BV1007" t="s">
        <v>102</v>
      </c>
      <c r="BW1007" t="s">
        <v>102</v>
      </c>
    </row>
    <row r="1008" spans="1:75">
      <c r="A1008" t="s">
        <v>4534</v>
      </c>
      <c r="B1008" t="s">
        <v>4535</v>
      </c>
      <c r="C1008" t="s">
        <v>123</v>
      </c>
      <c r="D1008" s="1"/>
      <c r="G1008" s="1"/>
      <c r="H1008" s="1"/>
      <c r="K1008">
        <v>0</v>
      </c>
      <c r="AB1008" t="s">
        <v>22</v>
      </c>
      <c r="AC1008" t="s">
        <v>32</v>
      </c>
      <c r="AD1008" t="s">
        <v>58</v>
      </c>
      <c r="AE1008" t="s">
        <v>58</v>
      </c>
      <c r="AF1008" t="s">
        <v>48</v>
      </c>
      <c r="AH1008" t="s">
        <v>123</v>
      </c>
      <c r="AI1008" t="s">
        <v>123</v>
      </c>
      <c r="AJ1008" t="s">
        <v>123</v>
      </c>
      <c r="AK1008" t="s">
        <v>123</v>
      </c>
      <c r="AO1008" t="s">
        <v>26</v>
      </c>
      <c r="AP1008" t="s">
        <v>43</v>
      </c>
      <c r="AS1008" t="s">
        <v>43</v>
      </c>
      <c r="AT1008" t="s">
        <v>123</v>
      </c>
      <c r="BO1008" t="s">
        <v>43</v>
      </c>
      <c r="BP1008">
        <v>0</v>
      </c>
      <c r="BQ1008">
        <v>0</v>
      </c>
      <c r="BR1008">
        <v>0</v>
      </c>
      <c r="BS1008">
        <v>0</v>
      </c>
      <c r="BT1008" s="1"/>
      <c r="BV1008" t="s">
        <v>123</v>
      </c>
      <c r="BW1008" t="s">
        <v>123</v>
      </c>
    </row>
    <row r="1009" spans="1:75">
      <c r="A1009" t="s">
        <v>4536</v>
      </c>
      <c r="B1009" t="s">
        <v>3287</v>
      </c>
      <c r="C1009" t="s">
        <v>3267</v>
      </c>
      <c r="D1009" s="1">
        <v>31838</v>
      </c>
      <c r="E1009" t="s">
        <v>636</v>
      </c>
      <c r="G1009" s="1"/>
      <c r="H1009" s="1"/>
      <c r="K1009">
        <v>0</v>
      </c>
      <c r="AB1009" t="s">
        <v>22</v>
      </c>
      <c r="AC1009" t="s">
        <v>32</v>
      </c>
      <c r="AD1009" t="s">
        <v>58</v>
      </c>
      <c r="AE1009" t="s">
        <v>58</v>
      </c>
      <c r="AF1009" t="s">
        <v>25</v>
      </c>
      <c r="AH1009" t="s">
        <v>4537</v>
      </c>
      <c r="AI1009" t="s">
        <v>145</v>
      </c>
      <c r="AJ1009" t="s">
        <v>4538</v>
      </c>
      <c r="AK1009" t="s">
        <v>4539</v>
      </c>
      <c r="AO1009" t="s">
        <v>26</v>
      </c>
      <c r="AP1009" t="s">
        <v>43</v>
      </c>
      <c r="AS1009" t="s">
        <v>43</v>
      </c>
      <c r="AT1009" t="s">
        <v>3508</v>
      </c>
      <c r="AU1009">
        <v>3</v>
      </c>
      <c r="AV1009">
        <v>2.2999999999999998</v>
      </c>
      <c r="AW1009">
        <v>2.64</v>
      </c>
      <c r="AX1009">
        <v>2.7</v>
      </c>
      <c r="AY1009">
        <v>1.75</v>
      </c>
      <c r="BO1009" t="s">
        <v>43</v>
      </c>
      <c r="BP1009">
        <v>0</v>
      </c>
      <c r="BQ1009">
        <v>0</v>
      </c>
      <c r="BR1009">
        <v>0</v>
      </c>
      <c r="BS1009">
        <v>0</v>
      </c>
      <c r="BT1009" s="1"/>
      <c r="BV1009" t="s">
        <v>102</v>
      </c>
      <c r="BW1009" t="s">
        <v>102</v>
      </c>
    </row>
    <row r="1010" spans="1:75">
      <c r="A1010" t="s">
        <v>4540</v>
      </c>
      <c r="B1010" t="s">
        <v>4541</v>
      </c>
      <c r="C1010" t="s">
        <v>685</v>
      </c>
      <c r="D1010" s="1">
        <v>32645</v>
      </c>
      <c r="E1010" t="s">
        <v>685</v>
      </c>
      <c r="G1010" s="1"/>
      <c r="H1010" s="1"/>
      <c r="K1010">
        <v>0</v>
      </c>
      <c r="AB1010" t="s">
        <v>22</v>
      </c>
      <c r="AC1010" t="s">
        <v>32</v>
      </c>
      <c r="AD1010" t="s">
        <v>58</v>
      </c>
      <c r="AE1010" t="s">
        <v>58</v>
      </c>
      <c r="AF1010" t="s">
        <v>48</v>
      </c>
      <c r="AH1010" t="s">
        <v>552</v>
      </c>
      <c r="AI1010" t="s">
        <v>145</v>
      </c>
      <c r="AJ1010" t="s">
        <v>232</v>
      </c>
      <c r="AK1010" t="s">
        <v>131</v>
      </c>
      <c r="AO1010" t="s">
        <v>26</v>
      </c>
      <c r="AP1010" t="s">
        <v>43</v>
      </c>
      <c r="AS1010" t="s">
        <v>43</v>
      </c>
      <c r="AT1010" t="s">
        <v>4542</v>
      </c>
      <c r="AU1010">
        <v>3.52</v>
      </c>
      <c r="AV1010">
        <v>3.35</v>
      </c>
      <c r="AW1010">
        <v>3.18</v>
      </c>
      <c r="AY1010">
        <v>3.17</v>
      </c>
      <c r="AZ1010">
        <v>3.38</v>
      </c>
      <c r="BO1010" t="s">
        <v>43</v>
      </c>
      <c r="BP1010">
        <v>0</v>
      </c>
      <c r="BQ1010">
        <v>0</v>
      </c>
      <c r="BR1010">
        <v>0</v>
      </c>
      <c r="BS1010">
        <v>0</v>
      </c>
      <c r="BT1010" s="1"/>
      <c r="BV1010" t="s">
        <v>102</v>
      </c>
      <c r="BW1010" t="s">
        <v>3238</v>
      </c>
    </row>
    <row r="1011" spans="1:75">
      <c r="A1011" t="s">
        <v>4543</v>
      </c>
      <c r="B1011" t="s">
        <v>4544</v>
      </c>
      <c r="C1011" t="s">
        <v>719</v>
      </c>
      <c r="D1011" s="1">
        <v>29325</v>
      </c>
      <c r="E1011" t="s">
        <v>630</v>
      </c>
      <c r="G1011" s="1"/>
      <c r="H1011" s="1"/>
      <c r="K1011">
        <v>0</v>
      </c>
      <c r="AB1011" t="s">
        <v>22</v>
      </c>
      <c r="AC1011" t="s">
        <v>32</v>
      </c>
      <c r="AD1011" t="s">
        <v>58</v>
      </c>
      <c r="AE1011" t="s">
        <v>58</v>
      </c>
      <c r="AF1011" t="s">
        <v>25</v>
      </c>
      <c r="AH1011" t="s">
        <v>4545</v>
      </c>
      <c r="AI1011" t="s">
        <v>123</v>
      </c>
      <c r="AJ1011" t="s">
        <v>123</v>
      </c>
      <c r="AK1011" t="s">
        <v>123</v>
      </c>
      <c r="AO1011" t="s">
        <v>26</v>
      </c>
      <c r="AP1011" t="s">
        <v>43</v>
      </c>
      <c r="AS1011" t="s">
        <v>43</v>
      </c>
      <c r="AT1011" t="s">
        <v>4546</v>
      </c>
      <c r="AU1011">
        <v>3.57</v>
      </c>
      <c r="AV1011">
        <v>2.83</v>
      </c>
      <c r="AW1011">
        <v>2.73</v>
      </c>
      <c r="AX1011">
        <v>3.8</v>
      </c>
      <c r="BO1011" t="s">
        <v>43</v>
      </c>
      <c r="BP1011">
        <v>0</v>
      </c>
      <c r="BQ1011">
        <v>0</v>
      </c>
      <c r="BR1011">
        <v>0</v>
      </c>
      <c r="BS1011">
        <v>0</v>
      </c>
      <c r="BT1011" s="1"/>
      <c r="BV1011" t="s">
        <v>123</v>
      </c>
      <c r="BW1011" t="s">
        <v>123</v>
      </c>
    </row>
    <row r="1012" spans="1:75">
      <c r="A1012" t="s">
        <v>4547</v>
      </c>
      <c r="B1012" t="s">
        <v>4548</v>
      </c>
      <c r="C1012" t="s">
        <v>615</v>
      </c>
      <c r="D1012" s="1">
        <v>31934</v>
      </c>
      <c r="E1012" t="s">
        <v>615</v>
      </c>
      <c r="G1012" s="1"/>
      <c r="H1012" s="1"/>
      <c r="K1012">
        <v>0</v>
      </c>
      <c r="AB1012" t="s">
        <v>22</v>
      </c>
      <c r="AC1012" t="s">
        <v>32</v>
      </c>
      <c r="AD1012" t="s">
        <v>58</v>
      </c>
      <c r="AE1012" t="s">
        <v>58</v>
      </c>
      <c r="AF1012" t="s">
        <v>25</v>
      </c>
      <c r="AH1012" t="s">
        <v>4549</v>
      </c>
      <c r="AI1012" t="s">
        <v>99</v>
      </c>
      <c r="AJ1012" t="s">
        <v>4550</v>
      </c>
      <c r="AK1012" t="s">
        <v>4</v>
      </c>
      <c r="AO1012" t="s">
        <v>26</v>
      </c>
      <c r="AP1012" t="s">
        <v>43</v>
      </c>
      <c r="AS1012" t="s">
        <v>43</v>
      </c>
      <c r="AT1012" t="s">
        <v>4551</v>
      </c>
      <c r="AU1012">
        <v>3.39</v>
      </c>
      <c r="AV1012">
        <v>2.52</v>
      </c>
      <c r="AW1012">
        <v>2.64</v>
      </c>
      <c r="AX1012">
        <v>2.8</v>
      </c>
      <c r="BO1012" t="s">
        <v>43</v>
      </c>
      <c r="BP1012">
        <v>0</v>
      </c>
      <c r="BQ1012">
        <v>0</v>
      </c>
      <c r="BR1012">
        <v>0</v>
      </c>
      <c r="BS1012">
        <v>0</v>
      </c>
      <c r="BT1012" s="1"/>
      <c r="BV1012" t="s">
        <v>102</v>
      </c>
      <c r="BW1012" t="s">
        <v>102</v>
      </c>
    </row>
    <row r="1013" spans="1:75">
      <c r="A1013" t="s">
        <v>4552</v>
      </c>
      <c r="B1013" t="s">
        <v>2330</v>
      </c>
      <c r="C1013" t="s">
        <v>630</v>
      </c>
      <c r="D1013" s="1"/>
      <c r="E1013" t="s">
        <v>3323</v>
      </c>
      <c r="G1013" s="1"/>
      <c r="H1013" s="1"/>
      <c r="K1013">
        <v>0</v>
      </c>
      <c r="AB1013" t="s">
        <v>22</v>
      </c>
      <c r="AC1013" t="s">
        <v>32</v>
      </c>
      <c r="AD1013" t="s">
        <v>58</v>
      </c>
      <c r="AE1013" t="s">
        <v>58</v>
      </c>
      <c r="AF1013" t="s">
        <v>48</v>
      </c>
      <c r="AH1013" t="s">
        <v>4553</v>
      </c>
      <c r="AI1013" t="s">
        <v>99</v>
      </c>
      <c r="AJ1013" t="s">
        <v>4554</v>
      </c>
      <c r="AK1013" t="s">
        <v>4</v>
      </c>
      <c r="AO1013" t="s">
        <v>26</v>
      </c>
      <c r="AP1013" t="s">
        <v>43</v>
      </c>
      <c r="AS1013" t="s">
        <v>43</v>
      </c>
      <c r="AT1013" t="s">
        <v>4555</v>
      </c>
      <c r="AU1013">
        <v>3.09</v>
      </c>
      <c r="AV1013">
        <v>3</v>
      </c>
      <c r="AW1013">
        <v>2.73</v>
      </c>
      <c r="AX1013">
        <v>3</v>
      </c>
      <c r="BO1013" t="s">
        <v>43</v>
      </c>
      <c r="BP1013">
        <v>0</v>
      </c>
      <c r="BQ1013">
        <v>0</v>
      </c>
      <c r="BR1013">
        <v>0</v>
      </c>
      <c r="BS1013">
        <v>0</v>
      </c>
      <c r="BT1013" s="1"/>
      <c r="BV1013" t="s">
        <v>123</v>
      </c>
      <c r="BW1013" t="s">
        <v>123</v>
      </c>
    </row>
    <row r="1014" spans="1:75">
      <c r="A1014" t="s">
        <v>4556</v>
      </c>
      <c r="B1014" t="s">
        <v>386</v>
      </c>
      <c r="C1014" t="s">
        <v>1885</v>
      </c>
      <c r="D1014" s="1">
        <v>31149</v>
      </c>
      <c r="E1014" t="s">
        <v>574</v>
      </c>
      <c r="G1014" s="1"/>
      <c r="H1014" s="1"/>
      <c r="K1014">
        <v>0</v>
      </c>
      <c r="AB1014" t="s">
        <v>22</v>
      </c>
      <c r="AC1014" t="s">
        <v>32</v>
      </c>
      <c r="AD1014" t="s">
        <v>58</v>
      </c>
      <c r="AE1014" t="s">
        <v>58</v>
      </c>
      <c r="AF1014" t="s">
        <v>25</v>
      </c>
      <c r="AH1014" t="s">
        <v>123</v>
      </c>
      <c r="AI1014" t="s">
        <v>123</v>
      </c>
      <c r="AJ1014" t="s">
        <v>123</v>
      </c>
      <c r="AK1014" t="s">
        <v>123</v>
      </c>
      <c r="AO1014" t="s">
        <v>26</v>
      </c>
      <c r="AP1014" t="s">
        <v>43</v>
      </c>
      <c r="AS1014" t="s">
        <v>43</v>
      </c>
      <c r="AT1014" t="s">
        <v>4557</v>
      </c>
      <c r="AU1014">
        <v>2.91</v>
      </c>
      <c r="AV1014">
        <v>1.83</v>
      </c>
      <c r="AW1014">
        <v>2.4500000000000002</v>
      </c>
      <c r="BO1014" t="s">
        <v>43</v>
      </c>
      <c r="BP1014">
        <v>0</v>
      </c>
      <c r="BQ1014">
        <v>0</v>
      </c>
      <c r="BR1014">
        <v>0</v>
      </c>
      <c r="BS1014">
        <v>0</v>
      </c>
      <c r="BT1014" s="1"/>
      <c r="BV1014" t="s">
        <v>123</v>
      </c>
      <c r="BW1014" t="s">
        <v>123</v>
      </c>
    </row>
    <row r="1015" spans="1:75">
      <c r="A1015" t="s">
        <v>4558</v>
      </c>
      <c r="B1015" t="s">
        <v>4559</v>
      </c>
      <c r="C1015" t="s">
        <v>719</v>
      </c>
      <c r="D1015" s="1">
        <v>29394</v>
      </c>
      <c r="E1015" t="s">
        <v>691</v>
      </c>
      <c r="G1015" s="1"/>
      <c r="H1015" s="1"/>
      <c r="K1015">
        <v>0</v>
      </c>
      <c r="AB1015" t="s">
        <v>22</v>
      </c>
      <c r="AC1015" t="s">
        <v>32</v>
      </c>
      <c r="AD1015" t="s">
        <v>58</v>
      </c>
      <c r="AE1015" t="s">
        <v>58</v>
      </c>
      <c r="AF1015" t="s">
        <v>25</v>
      </c>
      <c r="AH1015" t="s">
        <v>4560</v>
      </c>
      <c r="AI1015" t="s">
        <v>99</v>
      </c>
      <c r="AJ1015" t="s">
        <v>4561</v>
      </c>
      <c r="AK1015" t="s">
        <v>131</v>
      </c>
      <c r="AO1015" t="s">
        <v>26</v>
      </c>
      <c r="AP1015" t="s">
        <v>43</v>
      </c>
      <c r="AS1015" t="s">
        <v>43</v>
      </c>
      <c r="AT1015" t="s">
        <v>4562</v>
      </c>
      <c r="AU1015">
        <v>3.22</v>
      </c>
      <c r="AV1015">
        <v>3.09</v>
      </c>
      <c r="AW1015">
        <v>1</v>
      </c>
      <c r="AX1015">
        <v>3.1</v>
      </c>
      <c r="BO1015" t="s">
        <v>43</v>
      </c>
      <c r="BP1015">
        <v>0</v>
      </c>
      <c r="BQ1015">
        <v>0</v>
      </c>
      <c r="BR1015">
        <v>0</v>
      </c>
      <c r="BS1015">
        <v>0</v>
      </c>
      <c r="BT1015" s="1"/>
      <c r="BV1015" t="s">
        <v>118</v>
      </c>
      <c r="BW1015" t="s">
        <v>664</v>
      </c>
    </row>
    <row r="1016" spans="1:75">
      <c r="A1016" t="s">
        <v>4563</v>
      </c>
      <c r="B1016" t="s">
        <v>731</v>
      </c>
      <c r="C1016" t="s">
        <v>4564</v>
      </c>
      <c r="D1016" s="1"/>
      <c r="E1016" t="s">
        <v>4564</v>
      </c>
      <c r="G1016" s="1"/>
      <c r="H1016" s="1"/>
      <c r="K1016">
        <v>0</v>
      </c>
      <c r="AB1016" t="s">
        <v>22</v>
      </c>
      <c r="AC1016" t="s">
        <v>32</v>
      </c>
      <c r="AD1016" t="s">
        <v>58</v>
      </c>
      <c r="AE1016" t="s">
        <v>58</v>
      </c>
      <c r="AF1016" t="s">
        <v>48</v>
      </c>
      <c r="AH1016" t="s">
        <v>4565</v>
      </c>
      <c r="AI1016" t="s">
        <v>123</v>
      </c>
      <c r="AJ1016" t="s">
        <v>123</v>
      </c>
      <c r="AK1016" t="s">
        <v>123</v>
      </c>
      <c r="AO1016" t="s">
        <v>26</v>
      </c>
      <c r="AP1016" t="s">
        <v>43</v>
      </c>
      <c r="AS1016" t="s">
        <v>43</v>
      </c>
      <c r="AT1016" t="s">
        <v>3379</v>
      </c>
      <c r="AU1016">
        <v>2.78</v>
      </c>
      <c r="AV1016">
        <v>2.83</v>
      </c>
      <c r="AW1016">
        <v>2.64</v>
      </c>
      <c r="AX1016">
        <v>3</v>
      </c>
      <c r="BO1016" t="s">
        <v>43</v>
      </c>
      <c r="BP1016">
        <v>0</v>
      </c>
      <c r="BQ1016">
        <v>0</v>
      </c>
      <c r="BR1016">
        <v>0</v>
      </c>
      <c r="BS1016">
        <v>0</v>
      </c>
      <c r="BT1016" s="1"/>
      <c r="BV1016" t="s">
        <v>123</v>
      </c>
      <c r="BW1016" t="s">
        <v>123</v>
      </c>
    </row>
    <row r="1017" spans="1:75">
      <c r="A1017" t="s">
        <v>4566</v>
      </c>
      <c r="B1017" t="s">
        <v>2708</v>
      </c>
      <c r="C1017" t="s">
        <v>685</v>
      </c>
      <c r="D1017" s="1">
        <v>31616</v>
      </c>
      <c r="E1017" t="s">
        <v>685</v>
      </c>
      <c r="G1017" s="1"/>
      <c r="H1017" s="1"/>
      <c r="K1017">
        <v>0</v>
      </c>
      <c r="AB1017" t="s">
        <v>22</v>
      </c>
      <c r="AC1017" t="s">
        <v>32</v>
      </c>
      <c r="AD1017" t="s">
        <v>58</v>
      </c>
      <c r="AE1017" t="s">
        <v>58</v>
      </c>
      <c r="AF1017" t="s">
        <v>48</v>
      </c>
      <c r="AH1017" t="s">
        <v>4567</v>
      </c>
      <c r="AI1017" t="s">
        <v>145</v>
      </c>
      <c r="AJ1017" t="s">
        <v>4568</v>
      </c>
      <c r="AK1017" t="s">
        <v>4</v>
      </c>
      <c r="AO1017" t="s">
        <v>26</v>
      </c>
      <c r="AP1017" t="s">
        <v>43</v>
      </c>
      <c r="AS1017" t="s">
        <v>43</v>
      </c>
      <c r="AT1017" t="s">
        <v>3535</v>
      </c>
      <c r="AU1017">
        <v>3.52</v>
      </c>
      <c r="AV1017">
        <v>2.52</v>
      </c>
      <c r="AW1017">
        <v>3.55</v>
      </c>
      <c r="AX1017">
        <v>2.9</v>
      </c>
      <c r="BO1017" t="s">
        <v>43</v>
      </c>
      <c r="BP1017">
        <v>0</v>
      </c>
      <c r="BQ1017">
        <v>0</v>
      </c>
      <c r="BR1017">
        <v>0</v>
      </c>
      <c r="BS1017">
        <v>0</v>
      </c>
      <c r="BT1017" s="1"/>
      <c r="BV1017" t="s">
        <v>118</v>
      </c>
      <c r="BW1017" t="s">
        <v>102</v>
      </c>
    </row>
    <row r="1018" spans="1:75">
      <c r="A1018" t="s">
        <v>4569</v>
      </c>
      <c r="B1018" t="s">
        <v>4172</v>
      </c>
      <c r="C1018" t="s">
        <v>467</v>
      </c>
      <c r="D1018" s="1">
        <v>29109</v>
      </c>
      <c r="E1018" t="s">
        <v>636</v>
      </c>
      <c r="G1018" s="1"/>
      <c r="H1018" s="1"/>
      <c r="K1018">
        <v>0</v>
      </c>
      <c r="AB1018" t="s">
        <v>22</v>
      </c>
      <c r="AC1018" t="s">
        <v>32</v>
      </c>
      <c r="AD1018" t="s">
        <v>58</v>
      </c>
      <c r="AE1018" t="s">
        <v>58</v>
      </c>
      <c r="AF1018" t="s">
        <v>48</v>
      </c>
      <c r="AH1018" t="s">
        <v>4570</v>
      </c>
      <c r="AI1018" t="s">
        <v>123</v>
      </c>
      <c r="AJ1018" t="s">
        <v>123</v>
      </c>
      <c r="AK1018" t="s">
        <v>123</v>
      </c>
      <c r="AO1018" t="s">
        <v>26</v>
      </c>
      <c r="AP1018" t="s">
        <v>43</v>
      </c>
      <c r="AS1018" t="s">
        <v>43</v>
      </c>
      <c r="AT1018" t="s">
        <v>4571</v>
      </c>
      <c r="AU1018">
        <v>2.61</v>
      </c>
      <c r="AV1018">
        <v>2.17</v>
      </c>
      <c r="AW1018">
        <v>2.1800000000000002</v>
      </c>
      <c r="AX1018">
        <v>2.9</v>
      </c>
      <c r="BO1018" t="s">
        <v>43</v>
      </c>
      <c r="BP1018">
        <v>0</v>
      </c>
      <c r="BQ1018">
        <v>0</v>
      </c>
      <c r="BR1018">
        <v>0</v>
      </c>
      <c r="BS1018">
        <v>0</v>
      </c>
      <c r="BT1018" s="1"/>
      <c r="BV1018" t="s">
        <v>123</v>
      </c>
      <c r="BW1018" t="s">
        <v>123</v>
      </c>
    </row>
    <row r="1019" spans="1:75">
      <c r="A1019" t="s">
        <v>4572</v>
      </c>
      <c r="B1019" t="s">
        <v>4573</v>
      </c>
      <c r="C1019" t="s">
        <v>4574</v>
      </c>
      <c r="D1019" s="1"/>
      <c r="E1019" t="s">
        <v>488</v>
      </c>
      <c r="G1019" s="1"/>
      <c r="H1019" s="1"/>
      <c r="K1019">
        <v>0</v>
      </c>
      <c r="AB1019" t="s">
        <v>22</v>
      </c>
      <c r="AC1019" t="s">
        <v>32</v>
      </c>
      <c r="AD1019" t="s">
        <v>58</v>
      </c>
      <c r="AE1019" t="s">
        <v>58</v>
      </c>
      <c r="AF1019" t="s">
        <v>48</v>
      </c>
      <c r="AH1019" t="s">
        <v>4575</v>
      </c>
      <c r="AI1019" t="s">
        <v>131</v>
      </c>
      <c r="AJ1019" t="s">
        <v>4576</v>
      </c>
      <c r="AK1019" t="s">
        <v>2838</v>
      </c>
      <c r="AO1019" t="s">
        <v>26</v>
      </c>
      <c r="AP1019" t="s">
        <v>43</v>
      </c>
      <c r="AS1019" t="s">
        <v>43</v>
      </c>
      <c r="AT1019" t="s">
        <v>4557</v>
      </c>
      <c r="AU1019">
        <v>3</v>
      </c>
      <c r="AV1019">
        <v>3.04</v>
      </c>
      <c r="AW1019">
        <v>2.64</v>
      </c>
      <c r="AX1019">
        <v>3.2</v>
      </c>
      <c r="BO1019" t="s">
        <v>43</v>
      </c>
      <c r="BP1019">
        <v>0</v>
      </c>
      <c r="BQ1019">
        <v>0</v>
      </c>
      <c r="BR1019">
        <v>0</v>
      </c>
      <c r="BS1019">
        <v>0</v>
      </c>
      <c r="BT1019" s="1"/>
      <c r="BV1019" t="s">
        <v>664</v>
      </c>
      <c r="BW1019" t="s">
        <v>102</v>
      </c>
    </row>
    <row r="1020" spans="1:75">
      <c r="A1020" t="s">
        <v>4577</v>
      </c>
      <c r="B1020" t="s">
        <v>4578</v>
      </c>
      <c r="C1020" t="s">
        <v>1857</v>
      </c>
      <c r="D1020" s="1">
        <v>32897</v>
      </c>
      <c r="E1020" t="s">
        <v>4579</v>
      </c>
      <c r="G1020" s="1"/>
      <c r="H1020" s="1"/>
      <c r="K1020">
        <v>0</v>
      </c>
      <c r="AB1020" t="s">
        <v>22</v>
      </c>
      <c r="AC1020" t="s">
        <v>32</v>
      </c>
      <c r="AD1020" t="s">
        <v>58</v>
      </c>
      <c r="AE1020" t="s">
        <v>58</v>
      </c>
      <c r="AF1020" t="s">
        <v>48</v>
      </c>
      <c r="AH1020" t="s">
        <v>576</v>
      </c>
      <c r="AI1020" t="s">
        <v>217</v>
      </c>
      <c r="AJ1020" t="s">
        <v>4580</v>
      </c>
      <c r="AK1020" t="s">
        <v>4</v>
      </c>
      <c r="AO1020" t="s">
        <v>26</v>
      </c>
      <c r="AP1020" t="s">
        <v>43</v>
      </c>
      <c r="AS1020" t="s">
        <v>43</v>
      </c>
      <c r="AT1020" t="s">
        <v>4581</v>
      </c>
      <c r="AU1020">
        <v>3</v>
      </c>
      <c r="AV1020">
        <v>2.35</v>
      </c>
      <c r="AW1020">
        <v>2.4500000000000002</v>
      </c>
      <c r="AX1020">
        <v>3.4</v>
      </c>
      <c r="BO1020" t="s">
        <v>43</v>
      </c>
      <c r="BP1020">
        <v>0</v>
      </c>
      <c r="BQ1020">
        <v>0</v>
      </c>
      <c r="BR1020">
        <v>0</v>
      </c>
      <c r="BS1020">
        <v>0</v>
      </c>
      <c r="BT1020" s="1"/>
      <c r="BV1020" t="s">
        <v>118</v>
      </c>
      <c r="BW1020" t="s">
        <v>118</v>
      </c>
    </row>
    <row r="1021" spans="1:75">
      <c r="A1021" t="s">
        <v>4582</v>
      </c>
      <c r="B1021" t="s">
        <v>4426</v>
      </c>
      <c r="C1021" t="s">
        <v>3674</v>
      </c>
      <c r="D1021" s="1">
        <v>32080</v>
      </c>
      <c r="E1021" t="s">
        <v>691</v>
      </c>
      <c r="G1021" s="1"/>
      <c r="H1021" s="1"/>
      <c r="K1021">
        <v>0</v>
      </c>
      <c r="AB1021" t="s">
        <v>22</v>
      </c>
      <c r="AC1021" t="s">
        <v>32</v>
      </c>
      <c r="AD1021" t="s">
        <v>58</v>
      </c>
      <c r="AE1021" t="s">
        <v>58</v>
      </c>
      <c r="AF1021" t="s">
        <v>48</v>
      </c>
      <c r="AH1021" t="s">
        <v>4583</v>
      </c>
      <c r="AI1021" t="s">
        <v>123</v>
      </c>
      <c r="AJ1021" t="s">
        <v>4584</v>
      </c>
      <c r="AK1021" t="s">
        <v>123</v>
      </c>
      <c r="AO1021" t="s">
        <v>26</v>
      </c>
      <c r="AP1021" t="s">
        <v>43</v>
      </c>
      <c r="AS1021" t="s">
        <v>43</v>
      </c>
      <c r="AT1021" t="s">
        <v>4585</v>
      </c>
      <c r="AU1021">
        <v>3.52</v>
      </c>
      <c r="AV1021">
        <v>2.74</v>
      </c>
      <c r="AW1021">
        <v>2.64</v>
      </c>
      <c r="AX1021">
        <v>3.1</v>
      </c>
      <c r="BO1021" t="s">
        <v>43</v>
      </c>
      <c r="BP1021">
        <v>0</v>
      </c>
      <c r="BQ1021">
        <v>0</v>
      </c>
      <c r="BR1021">
        <v>0</v>
      </c>
      <c r="BS1021">
        <v>0</v>
      </c>
      <c r="BT1021" s="1"/>
      <c r="BV1021" t="s">
        <v>123</v>
      </c>
      <c r="BW1021" t="s">
        <v>123</v>
      </c>
    </row>
    <row r="1022" spans="1:75">
      <c r="A1022" t="s">
        <v>4586</v>
      </c>
      <c r="B1022" t="s">
        <v>980</v>
      </c>
      <c r="C1022" t="s">
        <v>176</v>
      </c>
      <c r="D1022" s="1">
        <v>32571</v>
      </c>
      <c r="E1022" t="s">
        <v>176</v>
      </c>
      <c r="G1022" s="1"/>
      <c r="H1022" s="1"/>
      <c r="K1022">
        <v>0</v>
      </c>
      <c r="AB1022" t="s">
        <v>22</v>
      </c>
      <c r="AC1022" t="s">
        <v>32</v>
      </c>
      <c r="AD1022" t="s">
        <v>58</v>
      </c>
      <c r="AE1022" t="s">
        <v>58</v>
      </c>
      <c r="AF1022" t="s">
        <v>25</v>
      </c>
      <c r="AH1022" t="s">
        <v>4465</v>
      </c>
      <c r="AI1022" t="s">
        <v>99</v>
      </c>
      <c r="AJ1022" t="s">
        <v>3028</v>
      </c>
      <c r="AK1022" t="s">
        <v>4</v>
      </c>
      <c r="AO1022" t="s">
        <v>26</v>
      </c>
      <c r="AP1022" t="s">
        <v>43</v>
      </c>
      <c r="AS1022" t="s">
        <v>43</v>
      </c>
      <c r="AT1022" t="s">
        <v>4587</v>
      </c>
      <c r="BO1022" t="s">
        <v>43</v>
      </c>
      <c r="BP1022">
        <v>0</v>
      </c>
      <c r="BQ1022">
        <v>0</v>
      </c>
      <c r="BR1022">
        <v>0</v>
      </c>
      <c r="BS1022">
        <v>0</v>
      </c>
      <c r="BT1022" s="1"/>
      <c r="BV1022" t="s">
        <v>123</v>
      </c>
      <c r="BW1022" t="s">
        <v>123</v>
      </c>
    </row>
    <row r="1023" spans="1:75">
      <c r="A1023" t="s">
        <v>4588</v>
      </c>
      <c r="B1023" t="s">
        <v>4589</v>
      </c>
      <c r="C1023" t="s">
        <v>474</v>
      </c>
      <c r="D1023" s="1">
        <v>26050</v>
      </c>
      <c r="E1023" t="s">
        <v>4590</v>
      </c>
      <c r="G1023" s="1"/>
      <c r="H1023" s="1"/>
      <c r="K1023">
        <v>0</v>
      </c>
      <c r="AB1023" t="s">
        <v>22</v>
      </c>
      <c r="AC1023" t="s">
        <v>32</v>
      </c>
      <c r="AD1023" t="s">
        <v>58</v>
      </c>
      <c r="AE1023" t="s">
        <v>58</v>
      </c>
      <c r="AF1023" t="s">
        <v>48</v>
      </c>
      <c r="AH1023" t="s">
        <v>4591</v>
      </c>
      <c r="AI1023" t="s">
        <v>123</v>
      </c>
      <c r="AJ1023" t="s">
        <v>4592</v>
      </c>
      <c r="AK1023" t="s">
        <v>123</v>
      </c>
      <c r="AO1023" t="s">
        <v>26</v>
      </c>
      <c r="AP1023" t="s">
        <v>43</v>
      </c>
      <c r="AS1023" t="s">
        <v>43</v>
      </c>
      <c r="AT1023" t="s">
        <v>4593</v>
      </c>
      <c r="AU1023">
        <v>2.78</v>
      </c>
      <c r="AV1023">
        <v>2.61</v>
      </c>
      <c r="AW1023">
        <v>2.36</v>
      </c>
      <c r="AX1023">
        <v>3.2</v>
      </c>
      <c r="BO1023" t="s">
        <v>43</v>
      </c>
      <c r="BP1023">
        <v>0</v>
      </c>
      <c r="BQ1023">
        <v>0</v>
      </c>
      <c r="BR1023">
        <v>0</v>
      </c>
      <c r="BS1023">
        <v>0</v>
      </c>
      <c r="BT1023" s="1"/>
      <c r="BV1023" t="s">
        <v>157</v>
      </c>
      <c r="BW1023" t="s">
        <v>157</v>
      </c>
    </row>
    <row r="1024" spans="1:75">
      <c r="A1024" t="s">
        <v>4594</v>
      </c>
      <c r="B1024" t="s">
        <v>4595</v>
      </c>
      <c r="C1024" t="s">
        <v>700</v>
      </c>
      <c r="D1024" s="1">
        <v>32341</v>
      </c>
      <c r="E1024" t="s">
        <v>636</v>
      </c>
      <c r="G1024" s="1"/>
      <c r="H1024" s="1"/>
      <c r="K1024">
        <v>0</v>
      </c>
      <c r="AB1024" t="s">
        <v>22</v>
      </c>
      <c r="AC1024" t="s">
        <v>32</v>
      </c>
      <c r="AD1024" t="s">
        <v>58</v>
      </c>
      <c r="AE1024" t="s">
        <v>58</v>
      </c>
      <c r="AF1024" t="s">
        <v>48</v>
      </c>
      <c r="AH1024" t="s">
        <v>4596</v>
      </c>
      <c r="AI1024" t="s">
        <v>123</v>
      </c>
      <c r="AJ1024" t="s">
        <v>4597</v>
      </c>
      <c r="AK1024" t="s">
        <v>123</v>
      </c>
      <c r="AO1024" t="s">
        <v>26</v>
      </c>
      <c r="AP1024" t="s">
        <v>43</v>
      </c>
      <c r="AS1024" t="s">
        <v>43</v>
      </c>
      <c r="AT1024" t="s">
        <v>4598</v>
      </c>
      <c r="AU1024">
        <v>2.91</v>
      </c>
      <c r="AV1024">
        <v>2.4300000000000002</v>
      </c>
      <c r="AW1024">
        <v>2.36</v>
      </c>
      <c r="AX1024">
        <v>3.2</v>
      </c>
      <c r="BO1024" t="s">
        <v>43</v>
      </c>
      <c r="BP1024">
        <v>0</v>
      </c>
      <c r="BQ1024">
        <v>0</v>
      </c>
      <c r="BR1024">
        <v>0</v>
      </c>
      <c r="BS1024">
        <v>0</v>
      </c>
      <c r="BT1024" s="1"/>
      <c r="BV1024" t="s">
        <v>123</v>
      </c>
      <c r="BW1024" t="s">
        <v>123</v>
      </c>
    </row>
    <row r="1025" spans="1:75">
      <c r="A1025" t="s">
        <v>4599</v>
      </c>
      <c r="B1025" t="s">
        <v>4600</v>
      </c>
      <c r="C1025" t="s">
        <v>1885</v>
      </c>
      <c r="D1025" s="1">
        <v>31967</v>
      </c>
      <c r="E1025" t="s">
        <v>1885</v>
      </c>
      <c r="G1025" s="1"/>
      <c r="H1025" s="1"/>
      <c r="K1025">
        <v>0</v>
      </c>
      <c r="AB1025" t="s">
        <v>22</v>
      </c>
      <c r="AC1025" t="s">
        <v>32</v>
      </c>
      <c r="AD1025" t="s">
        <v>58</v>
      </c>
      <c r="AE1025" t="s">
        <v>58</v>
      </c>
      <c r="AF1025" t="s">
        <v>25</v>
      </c>
      <c r="AH1025" t="s">
        <v>3021</v>
      </c>
      <c r="AI1025" t="s">
        <v>99</v>
      </c>
      <c r="AJ1025" t="s">
        <v>4601</v>
      </c>
      <c r="AK1025" t="s">
        <v>4</v>
      </c>
      <c r="AO1025" t="s">
        <v>26</v>
      </c>
      <c r="AP1025" t="s">
        <v>43</v>
      </c>
      <c r="AS1025" t="s">
        <v>43</v>
      </c>
      <c r="AT1025" t="s">
        <v>3277</v>
      </c>
      <c r="AU1025">
        <v>2.57</v>
      </c>
      <c r="AV1025">
        <v>2.17</v>
      </c>
      <c r="AW1025">
        <v>2.73</v>
      </c>
      <c r="AX1025">
        <v>3.2</v>
      </c>
      <c r="BO1025" t="s">
        <v>43</v>
      </c>
      <c r="BP1025">
        <v>0</v>
      </c>
      <c r="BQ1025">
        <v>0</v>
      </c>
      <c r="BR1025">
        <v>0</v>
      </c>
      <c r="BS1025">
        <v>0</v>
      </c>
      <c r="BT1025" s="1"/>
      <c r="BV1025" t="s">
        <v>102</v>
      </c>
      <c r="BW1025" t="s">
        <v>102</v>
      </c>
    </row>
    <row r="1026" spans="1:75">
      <c r="A1026" t="s">
        <v>4602</v>
      </c>
      <c r="B1026" t="s">
        <v>4603</v>
      </c>
      <c r="C1026" t="s">
        <v>398</v>
      </c>
      <c r="D1026" s="1">
        <v>25698</v>
      </c>
      <c r="E1026" t="s">
        <v>891</v>
      </c>
      <c r="G1026" s="1"/>
      <c r="H1026" s="1"/>
      <c r="K1026">
        <v>0</v>
      </c>
      <c r="AB1026" t="s">
        <v>22</v>
      </c>
      <c r="AC1026" t="s">
        <v>32</v>
      </c>
      <c r="AD1026" t="s">
        <v>58</v>
      </c>
      <c r="AE1026" t="s">
        <v>58</v>
      </c>
      <c r="AF1026" t="s">
        <v>48</v>
      </c>
      <c r="AH1026" t="s">
        <v>4604</v>
      </c>
      <c r="AI1026" t="s">
        <v>99</v>
      </c>
      <c r="AJ1026" t="s">
        <v>4605</v>
      </c>
      <c r="AK1026" t="s">
        <v>4</v>
      </c>
      <c r="AO1026" t="s">
        <v>26</v>
      </c>
      <c r="AP1026" t="s">
        <v>43</v>
      </c>
      <c r="AS1026" t="s">
        <v>43</v>
      </c>
      <c r="AT1026" t="s">
        <v>4606</v>
      </c>
      <c r="BO1026" t="s">
        <v>43</v>
      </c>
      <c r="BP1026">
        <v>0</v>
      </c>
      <c r="BQ1026">
        <v>0</v>
      </c>
      <c r="BR1026">
        <v>0</v>
      </c>
      <c r="BS1026">
        <v>0</v>
      </c>
      <c r="BT1026" s="1"/>
      <c r="BV1026" t="s">
        <v>157</v>
      </c>
      <c r="BW1026" t="s">
        <v>157</v>
      </c>
    </row>
    <row r="1027" spans="1:75">
      <c r="A1027" t="s">
        <v>4607</v>
      </c>
      <c r="B1027" t="s">
        <v>3352</v>
      </c>
      <c r="C1027" t="s">
        <v>4608</v>
      </c>
      <c r="D1027" s="1">
        <v>27893</v>
      </c>
      <c r="E1027" t="s">
        <v>891</v>
      </c>
      <c r="G1027" s="1"/>
      <c r="H1027" s="1"/>
      <c r="K1027">
        <v>0</v>
      </c>
      <c r="AB1027" t="s">
        <v>22</v>
      </c>
      <c r="AC1027" t="s">
        <v>32</v>
      </c>
      <c r="AD1027" t="s">
        <v>58</v>
      </c>
      <c r="AE1027" t="s">
        <v>58</v>
      </c>
      <c r="AF1027" t="s">
        <v>48</v>
      </c>
      <c r="AH1027" t="s">
        <v>782</v>
      </c>
      <c r="AI1027" t="s">
        <v>145</v>
      </c>
      <c r="AJ1027" t="s">
        <v>4609</v>
      </c>
      <c r="AK1027" t="s">
        <v>4</v>
      </c>
      <c r="AO1027" t="s">
        <v>26</v>
      </c>
      <c r="AP1027" t="s">
        <v>43</v>
      </c>
      <c r="AS1027" t="s">
        <v>43</v>
      </c>
      <c r="AT1027" t="s">
        <v>4610</v>
      </c>
      <c r="BO1027" t="s">
        <v>43</v>
      </c>
      <c r="BP1027">
        <v>0</v>
      </c>
      <c r="BQ1027">
        <v>0</v>
      </c>
      <c r="BR1027">
        <v>0</v>
      </c>
      <c r="BS1027">
        <v>0</v>
      </c>
      <c r="BT1027" s="1"/>
      <c r="BV1027" t="s">
        <v>148</v>
      </c>
      <c r="BW1027" t="s">
        <v>157</v>
      </c>
    </row>
    <row r="1028" spans="1:75">
      <c r="A1028" t="s">
        <v>4611</v>
      </c>
      <c r="B1028" t="s">
        <v>1800</v>
      </c>
      <c r="C1028" t="s">
        <v>4612</v>
      </c>
      <c r="D1028" s="1">
        <v>28966</v>
      </c>
      <c r="E1028" t="s">
        <v>2485</v>
      </c>
      <c r="G1028" s="1"/>
      <c r="H1028" s="1"/>
      <c r="K1028">
        <v>0</v>
      </c>
      <c r="AB1028" t="s">
        <v>22</v>
      </c>
      <c r="AC1028" t="s">
        <v>32</v>
      </c>
      <c r="AD1028" t="s">
        <v>58</v>
      </c>
      <c r="AE1028" t="s">
        <v>58</v>
      </c>
      <c r="AF1028" t="s">
        <v>48</v>
      </c>
      <c r="AH1028" t="s">
        <v>4613</v>
      </c>
      <c r="AI1028" t="s">
        <v>99</v>
      </c>
      <c r="AJ1028" t="s">
        <v>4614</v>
      </c>
      <c r="AK1028" t="s">
        <v>4</v>
      </c>
      <c r="AO1028" t="s">
        <v>26</v>
      </c>
      <c r="AP1028" t="s">
        <v>43</v>
      </c>
      <c r="AS1028" t="s">
        <v>43</v>
      </c>
      <c r="AT1028" t="s">
        <v>4615</v>
      </c>
      <c r="AU1028">
        <v>3</v>
      </c>
      <c r="AV1028">
        <v>2.48</v>
      </c>
      <c r="AW1028">
        <v>2.4500000000000002</v>
      </c>
      <c r="AX1028">
        <v>2.7</v>
      </c>
      <c r="BO1028" t="s">
        <v>43</v>
      </c>
      <c r="BP1028">
        <v>0</v>
      </c>
      <c r="BQ1028">
        <v>0</v>
      </c>
      <c r="BR1028">
        <v>0</v>
      </c>
      <c r="BS1028">
        <v>0</v>
      </c>
      <c r="BT1028" s="1"/>
      <c r="BV1028" t="s">
        <v>102</v>
      </c>
      <c r="BW1028" t="s">
        <v>102</v>
      </c>
    </row>
    <row r="1029" spans="1:75">
      <c r="A1029" t="s">
        <v>4616</v>
      </c>
      <c r="B1029" t="s">
        <v>3794</v>
      </c>
      <c r="C1029" t="s">
        <v>3410</v>
      </c>
      <c r="D1029" s="1">
        <v>31555</v>
      </c>
      <c r="E1029" t="s">
        <v>3410</v>
      </c>
      <c r="G1029" s="1"/>
      <c r="H1029" s="1"/>
      <c r="K1029">
        <v>0</v>
      </c>
      <c r="AB1029" t="s">
        <v>22</v>
      </c>
      <c r="AC1029" t="s">
        <v>32</v>
      </c>
      <c r="AD1029" t="s">
        <v>58</v>
      </c>
      <c r="AE1029" t="s">
        <v>58</v>
      </c>
      <c r="AF1029" t="s">
        <v>25</v>
      </c>
      <c r="AH1029" t="s">
        <v>2432</v>
      </c>
      <c r="AI1029" t="s">
        <v>123</v>
      </c>
      <c r="AJ1029" t="s">
        <v>3658</v>
      </c>
      <c r="AK1029" t="s">
        <v>123</v>
      </c>
      <c r="AO1029" t="s">
        <v>26</v>
      </c>
      <c r="AP1029" t="s">
        <v>43</v>
      </c>
      <c r="AS1029" t="s">
        <v>43</v>
      </c>
      <c r="AT1029" t="s">
        <v>4617</v>
      </c>
      <c r="AU1029">
        <v>3</v>
      </c>
      <c r="AV1029">
        <v>1.74</v>
      </c>
      <c r="AW1029">
        <v>2.1800000000000002</v>
      </c>
      <c r="AX1029">
        <v>3.2</v>
      </c>
      <c r="BO1029" t="s">
        <v>43</v>
      </c>
      <c r="BP1029">
        <v>0</v>
      </c>
      <c r="BQ1029">
        <v>0</v>
      </c>
      <c r="BR1029">
        <v>0</v>
      </c>
      <c r="BS1029">
        <v>0</v>
      </c>
      <c r="BT1029" s="1"/>
      <c r="BV1029" t="s">
        <v>102</v>
      </c>
      <c r="BW1029" t="s">
        <v>102</v>
      </c>
    </row>
    <row r="1030" spans="1:75">
      <c r="A1030" t="s">
        <v>4618</v>
      </c>
      <c r="B1030" t="s">
        <v>4221</v>
      </c>
      <c r="C1030" t="s">
        <v>1885</v>
      </c>
      <c r="D1030" s="1">
        <v>31538</v>
      </c>
      <c r="E1030" t="s">
        <v>1885</v>
      </c>
      <c r="G1030" s="1"/>
      <c r="H1030" s="1"/>
      <c r="K1030">
        <v>0</v>
      </c>
      <c r="AB1030" t="s">
        <v>22</v>
      </c>
      <c r="AC1030" t="s">
        <v>32</v>
      </c>
      <c r="AD1030" t="s">
        <v>58</v>
      </c>
      <c r="AE1030" t="s">
        <v>58</v>
      </c>
      <c r="AF1030" t="s">
        <v>25</v>
      </c>
      <c r="AH1030" t="s">
        <v>4619</v>
      </c>
      <c r="AI1030" t="s">
        <v>99</v>
      </c>
      <c r="AJ1030" t="s">
        <v>4620</v>
      </c>
      <c r="AK1030" t="s">
        <v>4</v>
      </c>
      <c r="AO1030" t="s">
        <v>26</v>
      </c>
      <c r="AP1030" t="s">
        <v>43</v>
      </c>
      <c r="AS1030" t="s">
        <v>43</v>
      </c>
      <c r="AT1030" t="s">
        <v>4585</v>
      </c>
      <c r="AU1030">
        <v>2.78</v>
      </c>
      <c r="AV1030">
        <v>1.91</v>
      </c>
      <c r="AW1030">
        <v>2.4500000000000002</v>
      </c>
      <c r="AX1030">
        <v>3</v>
      </c>
      <c r="BO1030" t="s">
        <v>43</v>
      </c>
      <c r="BP1030">
        <v>0</v>
      </c>
      <c r="BQ1030">
        <v>0</v>
      </c>
      <c r="BR1030">
        <v>0</v>
      </c>
      <c r="BS1030">
        <v>0</v>
      </c>
      <c r="BT1030" s="1"/>
      <c r="BV1030" t="s">
        <v>148</v>
      </c>
      <c r="BW1030" t="s">
        <v>102</v>
      </c>
    </row>
    <row r="1031" spans="1:75">
      <c r="A1031" t="s">
        <v>4621</v>
      </c>
      <c r="B1031" t="s">
        <v>4622</v>
      </c>
      <c r="C1031" t="s">
        <v>2036</v>
      </c>
      <c r="D1031" s="1">
        <v>25563</v>
      </c>
      <c r="E1031" t="s">
        <v>2036</v>
      </c>
      <c r="G1031" s="1"/>
      <c r="H1031" s="1"/>
      <c r="K1031">
        <v>0</v>
      </c>
      <c r="AB1031" t="s">
        <v>22</v>
      </c>
      <c r="AC1031" t="s">
        <v>32</v>
      </c>
      <c r="AD1031" t="s">
        <v>58</v>
      </c>
      <c r="AE1031" t="s">
        <v>58</v>
      </c>
      <c r="AF1031" t="s">
        <v>48</v>
      </c>
      <c r="AH1031" t="s">
        <v>913</v>
      </c>
      <c r="AI1031" t="s">
        <v>99</v>
      </c>
      <c r="AJ1031" t="s">
        <v>4623</v>
      </c>
      <c r="AK1031" t="s">
        <v>4</v>
      </c>
      <c r="AO1031" t="s">
        <v>26</v>
      </c>
      <c r="AP1031" t="s">
        <v>43</v>
      </c>
      <c r="AS1031" t="s">
        <v>43</v>
      </c>
      <c r="AT1031" t="s">
        <v>4624</v>
      </c>
      <c r="AU1031">
        <v>2.83</v>
      </c>
      <c r="AV1031">
        <v>2.83</v>
      </c>
      <c r="AW1031">
        <v>0.27</v>
      </c>
      <c r="BO1031" t="s">
        <v>43</v>
      </c>
      <c r="BP1031">
        <v>0</v>
      </c>
      <c r="BQ1031">
        <v>0</v>
      </c>
      <c r="BR1031">
        <v>0</v>
      </c>
      <c r="BS1031">
        <v>0</v>
      </c>
      <c r="BT1031" s="1"/>
      <c r="BV1031" t="s">
        <v>102</v>
      </c>
      <c r="BW1031" t="s">
        <v>102</v>
      </c>
    </row>
    <row r="1032" spans="1:75">
      <c r="A1032" t="s">
        <v>4625</v>
      </c>
      <c r="B1032" t="s">
        <v>4626</v>
      </c>
      <c r="C1032" t="s">
        <v>575</v>
      </c>
      <c r="D1032" s="1"/>
      <c r="E1032" t="s">
        <v>691</v>
      </c>
      <c r="G1032" s="1"/>
      <c r="H1032" s="1"/>
      <c r="K1032">
        <v>0</v>
      </c>
      <c r="AB1032" t="s">
        <v>22</v>
      </c>
      <c r="AC1032" t="s">
        <v>32</v>
      </c>
      <c r="AD1032" t="s">
        <v>58</v>
      </c>
      <c r="AE1032" t="s">
        <v>58</v>
      </c>
      <c r="AF1032" t="s">
        <v>48</v>
      </c>
      <c r="AH1032" t="s">
        <v>4627</v>
      </c>
      <c r="AI1032" t="s">
        <v>99</v>
      </c>
      <c r="AJ1032" t="s">
        <v>4628</v>
      </c>
      <c r="AK1032" t="s">
        <v>4</v>
      </c>
      <c r="AO1032" t="s">
        <v>26</v>
      </c>
      <c r="AP1032" t="s">
        <v>43</v>
      </c>
      <c r="AS1032" t="s">
        <v>43</v>
      </c>
      <c r="AT1032" t="s">
        <v>4629</v>
      </c>
      <c r="AU1032">
        <v>3.17</v>
      </c>
      <c r="AV1032">
        <v>2.2599999999999998</v>
      </c>
      <c r="AW1032">
        <v>2.4500000000000002</v>
      </c>
      <c r="AX1032">
        <v>2.9</v>
      </c>
      <c r="BO1032" t="s">
        <v>43</v>
      </c>
      <c r="BP1032">
        <v>0</v>
      </c>
      <c r="BQ1032">
        <v>0</v>
      </c>
      <c r="BR1032">
        <v>0</v>
      </c>
      <c r="BS1032">
        <v>0</v>
      </c>
      <c r="BT1032" s="1"/>
      <c r="BV1032" t="s">
        <v>123</v>
      </c>
      <c r="BW1032" t="s">
        <v>123</v>
      </c>
    </row>
    <row r="1033" spans="1:75">
      <c r="A1033" t="s">
        <v>4630</v>
      </c>
      <c r="B1033" t="s">
        <v>4631</v>
      </c>
      <c r="C1033" t="s">
        <v>1530</v>
      </c>
      <c r="D1033" s="1">
        <v>32015</v>
      </c>
      <c r="E1033" t="s">
        <v>2467</v>
      </c>
      <c r="G1033" s="1"/>
      <c r="H1033" s="1"/>
      <c r="K1033">
        <v>0</v>
      </c>
      <c r="AB1033" t="s">
        <v>22</v>
      </c>
      <c r="AC1033" t="s">
        <v>32</v>
      </c>
      <c r="AD1033" t="s">
        <v>58</v>
      </c>
      <c r="AE1033" t="s">
        <v>58</v>
      </c>
      <c r="AF1033" t="s">
        <v>48</v>
      </c>
      <c r="AH1033" t="s">
        <v>4632</v>
      </c>
      <c r="AI1033" t="s">
        <v>99</v>
      </c>
      <c r="AJ1033" t="s">
        <v>4633</v>
      </c>
      <c r="AK1033" t="s">
        <v>4</v>
      </c>
      <c r="AO1033" t="s">
        <v>26</v>
      </c>
      <c r="AP1033" t="s">
        <v>43</v>
      </c>
      <c r="AS1033" t="s">
        <v>43</v>
      </c>
      <c r="AT1033" t="s">
        <v>4634</v>
      </c>
      <c r="BO1033" t="s">
        <v>43</v>
      </c>
      <c r="BP1033">
        <v>0</v>
      </c>
      <c r="BQ1033">
        <v>0</v>
      </c>
      <c r="BR1033">
        <v>0</v>
      </c>
      <c r="BS1033">
        <v>0</v>
      </c>
      <c r="BT1033" s="1"/>
      <c r="BV1033" t="s">
        <v>102</v>
      </c>
      <c r="BW1033" t="s">
        <v>102</v>
      </c>
    </row>
    <row r="1034" spans="1:75">
      <c r="A1034" t="s">
        <v>4635</v>
      </c>
      <c r="B1034" t="s">
        <v>4636</v>
      </c>
      <c r="C1034" t="s">
        <v>3267</v>
      </c>
      <c r="D1034" s="1">
        <v>32361</v>
      </c>
      <c r="E1034" t="s">
        <v>630</v>
      </c>
      <c r="G1034" s="1"/>
      <c r="H1034" s="1"/>
      <c r="K1034">
        <v>0</v>
      </c>
      <c r="AB1034" t="s">
        <v>22</v>
      </c>
      <c r="AC1034" t="s">
        <v>32</v>
      </c>
      <c r="AD1034" t="s">
        <v>58</v>
      </c>
      <c r="AE1034" t="s">
        <v>58</v>
      </c>
      <c r="AF1034" t="s">
        <v>48</v>
      </c>
      <c r="AH1034" t="s">
        <v>1077</v>
      </c>
      <c r="AI1034" t="s">
        <v>217</v>
      </c>
      <c r="AJ1034" t="s">
        <v>4637</v>
      </c>
      <c r="AK1034" t="s">
        <v>4</v>
      </c>
      <c r="AO1034" t="s">
        <v>26</v>
      </c>
      <c r="AP1034" t="s">
        <v>43</v>
      </c>
      <c r="AS1034" t="s">
        <v>43</v>
      </c>
      <c r="AT1034" t="s">
        <v>4638</v>
      </c>
      <c r="AU1034">
        <v>3.35</v>
      </c>
      <c r="AV1034">
        <v>2.48</v>
      </c>
      <c r="AW1034">
        <v>2.82</v>
      </c>
      <c r="AX1034">
        <v>3.1</v>
      </c>
      <c r="BO1034" t="s">
        <v>43</v>
      </c>
      <c r="BP1034">
        <v>0</v>
      </c>
      <c r="BQ1034">
        <v>0</v>
      </c>
      <c r="BR1034">
        <v>0</v>
      </c>
      <c r="BS1034">
        <v>0</v>
      </c>
      <c r="BT1034" s="1"/>
      <c r="BV1034" t="s">
        <v>234</v>
      </c>
      <c r="BW1034" t="s">
        <v>102</v>
      </c>
    </row>
    <row r="1035" spans="1:75">
      <c r="A1035" t="s">
        <v>4639</v>
      </c>
      <c r="B1035" t="s">
        <v>1269</v>
      </c>
      <c r="C1035" t="s">
        <v>719</v>
      </c>
      <c r="D1035" s="1">
        <v>26585</v>
      </c>
      <c r="E1035" t="s">
        <v>691</v>
      </c>
      <c r="G1035" s="1"/>
      <c r="H1035" s="1"/>
      <c r="K1035">
        <v>0</v>
      </c>
      <c r="AB1035" t="s">
        <v>22</v>
      </c>
      <c r="AC1035" t="s">
        <v>32</v>
      </c>
      <c r="AD1035" t="s">
        <v>58</v>
      </c>
      <c r="AE1035" t="s">
        <v>58</v>
      </c>
      <c r="AF1035" t="s">
        <v>48</v>
      </c>
      <c r="AH1035" t="s">
        <v>3275</v>
      </c>
      <c r="AI1035" t="s">
        <v>123</v>
      </c>
      <c r="AJ1035" t="s">
        <v>123</v>
      </c>
      <c r="AK1035" t="s">
        <v>123</v>
      </c>
      <c r="AO1035" t="s">
        <v>26</v>
      </c>
      <c r="AP1035" t="s">
        <v>43</v>
      </c>
      <c r="AS1035" t="s">
        <v>43</v>
      </c>
      <c r="AT1035" t="s">
        <v>4640</v>
      </c>
      <c r="AU1035">
        <v>2.83</v>
      </c>
      <c r="AV1035">
        <v>2.13</v>
      </c>
      <c r="BO1035" t="s">
        <v>43</v>
      </c>
      <c r="BP1035">
        <v>0</v>
      </c>
      <c r="BQ1035">
        <v>0</v>
      </c>
      <c r="BR1035">
        <v>0</v>
      </c>
      <c r="BS1035">
        <v>0</v>
      </c>
      <c r="BT1035" s="1"/>
      <c r="BV1035" t="s">
        <v>123</v>
      </c>
      <c r="BW1035" t="s">
        <v>123</v>
      </c>
    </row>
    <row r="1036" spans="1:75">
      <c r="A1036" t="s">
        <v>4641</v>
      </c>
      <c r="B1036" t="s">
        <v>4642</v>
      </c>
      <c r="C1036" t="s">
        <v>4643</v>
      </c>
      <c r="D1036" s="1"/>
      <c r="E1036" t="s">
        <v>598</v>
      </c>
      <c r="G1036" s="1"/>
      <c r="H1036" s="1"/>
      <c r="K1036">
        <v>0</v>
      </c>
      <c r="AB1036" t="s">
        <v>22</v>
      </c>
      <c r="AC1036" t="s">
        <v>32</v>
      </c>
      <c r="AD1036" t="s">
        <v>58</v>
      </c>
      <c r="AE1036" t="s">
        <v>58</v>
      </c>
      <c r="AF1036" t="s">
        <v>48</v>
      </c>
      <c r="AH1036" t="s">
        <v>782</v>
      </c>
      <c r="AI1036" t="s">
        <v>99</v>
      </c>
      <c r="AJ1036" t="s">
        <v>4644</v>
      </c>
      <c r="AK1036" t="s">
        <v>4</v>
      </c>
      <c r="AO1036" t="s">
        <v>26</v>
      </c>
      <c r="AP1036" t="s">
        <v>43</v>
      </c>
      <c r="AS1036" t="s">
        <v>43</v>
      </c>
      <c r="AT1036" t="s">
        <v>4645</v>
      </c>
      <c r="BO1036" t="s">
        <v>43</v>
      </c>
      <c r="BP1036">
        <v>0</v>
      </c>
      <c r="BQ1036">
        <v>0</v>
      </c>
      <c r="BR1036">
        <v>0</v>
      </c>
      <c r="BS1036">
        <v>0</v>
      </c>
      <c r="BT1036" s="1"/>
      <c r="BV1036" t="s">
        <v>148</v>
      </c>
      <c r="BW1036" t="s">
        <v>102</v>
      </c>
    </row>
    <row r="1037" spans="1:75">
      <c r="A1037" t="s">
        <v>4646</v>
      </c>
      <c r="B1037" t="s">
        <v>4647</v>
      </c>
      <c r="C1037" t="s">
        <v>2002</v>
      </c>
      <c r="D1037" s="1">
        <v>28322</v>
      </c>
      <c r="E1037" t="s">
        <v>398</v>
      </c>
      <c r="G1037" s="1"/>
      <c r="H1037" s="1"/>
      <c r="K1037">
        <v>0</v>
      </c>
      <c r="AB1037" t="s">
        <v>22</v>
      </c>
      <c r="AC1037" t="s">
        <v>32</v>
      </c>
      <c r="AD1037" t="s">
        <v>58</v>
      </c>
      <c r="AE1037" t="s">
        <v>58</v>
      </c>
      <c r="AF1037" t="s">
        <v>48</v>
      </c>
      <c r="AH1037" t="s">
        <v>4648</v>
      </c>
      <c r="AI1037" t="s">
        <v>4649</v>
      </c>
      <c r="AJ1037" t="s">
        <v>4650</v>
      </c>
      <c r="AK1037" t="s">
        <v>4651</v>
      </c>
      <c r="AO1037" t="s">
        <v>26</v>
      </c>
      <c r="AP1037" t="s">
        <v>43</v>
      </c>
      <c r="AS1037" t="s">
        <v>43</v>
      </c>
      <c r="AT1037" t="s">
        <v>4652</v>
      </c>
      <c r="AU1037">
        <v>3.52</v>
      </c>
      <c r="AV1037">
        <v>2.48</v>
      </c>
      <c r="AW1037">
        <v>2.91</v>
      </c>
      <c r="AX1037">
        <v>2.9</v>
      </c>
      <c r="BO1037" t="s">
        <v>43</v>
      </c>
      <c r="BP1037">
        <v>0</v>
      </c>
      <c r="BQ1037">
        <v>0</v>
      </c>
      <c r="BR1037">
        <v>0</v>
      </c>
      <c r="BS1037">
        <v>0</v>
      </c>
      <c r="BT1037" s="1"/>
      <c r="BV1037" t="s">
        <v>344</v>
      </c>
      <c r="BW1037" t="s">
        <v>102</v>
      </c>
    </row>
    <row r="1038" spans="1:75">
      <c r="A1038" t="s">
        <v>4653</v>
      </c>
      <c r="B1038" t="s">
        <v>841</v>
      </c>
      <c r="C1038" t="s">
        <v>2018</v>
      </c>
      <c r="D1038" s="1">
        <v>32035</v>
      </c>
      <c r="E1038" t="s">
        <v>2018</v>
      </c>
      <c r="G1038" s="1"/>
      <c r="H1038" s="1"/>
      <c r="K1038">
        <v>0</v>
      </c>
      <c r="AB1038" t="s">
        <v>22</v>
      </c>
      <c r="AC1038" t="s">
        <v>32</v>
      </c>
      <c r="AD1038" t="s">
        <v>58</v>
      </c>
      <c r="AE1038" t="s">
        <v>58</v>
      </c>
      <c r="AF1038" t="s">
        <v>48</v>
      </c>
      <c r="AH1038" t="s">
        <v>4654</v>
      </c>
      <c r="AI1038" t="s">
        <v>99</v>
      </c>
      <c r="AJ1038" t="s">
        <v>4655</v>
      </c>
      <c r="AK1038" t="s">
        <v>4</v>
      </c>
      <c r="AO1038" t="s">
        <v>26</v>
      </c>
      <c r="AP1038" t="s">
        <v>43</v>
      </c>
      <c r="AS1038" t="s">
        <v>43</v>
      </c>
      <c r="AT1038" t="s">
        <v>4656</v>
      </c>
      <c r="AU1038">
        <v>2.39</v>
      </c>
      <c r="AV1038">
        <v>2.09</v>
      </c>
      <c r="BO1038" t="s">
        <v>43</v>
      </c>
      <c r="BP1038">
        <v>0</v>
      </c>
      <c r="BQ1038">
        <v>0</v>
      </c>
      <c r="BR1038">
        <v>0</v>
      </c>
      <c r="BS1038">
        <v>0</v>
      </c>
      <c r="BT1038" s="1"/>
      <c r="BV1038" t="s">
        <v>102</v>
      </c>
      <c r="BW1038" t="s">
        <v>102</v>
      </c>
    </row>
    <row r="1039" spans="1:75">
      <c r="A1039" t="s">
        <v>4657</v>
      </c>
      <c r="B1039" t="s">
        <v>4658</v>
      </c>
      <c r="C1039" t="s">
        <v>708</v>
      </c>
      <c r="D1039" s="1">
        <v>29504</v>
      </c>
      <c r="E1039" t="s">
        <v>708</v>
      </c>
      <c r="G1039" s="1"/>
      <c r="H1039" s="1"/>
      <c r="K1039">
        <v>0</v>
      </c>
      <c r="AB1039" t="s">
        <v>22</v>
      </c>
      <c r="AC1039" t="s">
        <v>32</v>
      </c>
      <c r="AD1039" t="s">
        <v>58</v>
      </c>
      <c r="AE1039" t="s">
        <v>58</v>
      </c>
      <c r="AF1039" t="s">
        <v>48</v>
      </c>
      <c r="AH1039" t="s">
        <v>4659</v>
      </c>
      <c r="AI1039" t="s">
        <v>99</v>
      </c>
      <c r="AJ1039" t="s">
        <v>4660</v>
      </c>
      <c r="AK1039" t="s">
        <v>4</v>
      </c>
      <c r="AO1039" t="s">
        <v>26</v>
      </c>
      <c r="AP1039" t="s">
        <v>43</v>
      </c>
      <c r="AS1039" t="s">
        <v>43</v>
      </c>
      <c r="AT1039" t="s">
        <v>4661</v>
      </c>
      <c r="AU1039">
        <v>3.09</v>
      </c>
      <c r="AV1039">
        <v>3.17</v>
      </c>
      <c r="AW1039">
        <v>2.36</v>
      </c>
      <c r="AX1039">
        <v>3.2</v>
      </c>
      <c r="BO1039" t="s">
        <v>43</v>
      </c>
      <c r="BP1039">
        <v>0</v>
      </c>
      <c r="BQ1039">
        <v>0</v>
      </c>
      <c r="BR1039">
        <v>0</v>
      </c>
      <c r="BS1039">
        <v>0</v>
      </c>
      <c r="BT1039" s="1"/>
      <c r="BV1039" t="s">
        <v>148</v>
      </c>
      <c r="BW1039" t="s">
        <v>102</v>
      </c>
    </row>
    <row r="1040" spans="1:75">
      <c r="A1040" t="s">
        <v>4662</v>
      </c>
      <c r="B1040" t="s">
        <v>4663</v>
      </c>
      <c r="C1040" t="s">
        <v>3426</v>
      </c>
      <c r="D1040" s="1">
        <v>30043</v>
      </c>
      <c r="E1040" t="s">
        <v>691</v>
      </c>
      <c r="G1040" s="1"/>
      <c r="H1040" s="1"/>
      <c r="K1040">
        <v>0</v>
      </c>
      <c r="AB1040" t="s">
        <v>22</v>
      </c>
      <c r="AC1040" t="s">
        <v>32</v>
      </c>
      <c r="AD1040" t="s">
        <v>58</v>
      </c>
      <c r="AE1040" t="s">
        <v>58</v>
      </c>
      <c r="AF1040" t="s">
        <v>25</v>
      </c>
      <c r="AH1040" t="s">
        <v>3395</v>
      </c>
      <c r="AI1040" t="s">
        <v>145</v>
      </c>
      <c r="AJ1040" t="s">
        <v>4664</v>
      </c>
      <c r="AK1040" t="s">
        <v>4</v>
      </c>
      <c r="AO1040" t="s">
        <v>26</v>
      </c>
      <c r="AP1040" t="s">
        <v>43</v>
      </c>
      <c r="AS1040" t="s">
        <v>43</v>
      </c>
      <c r="AT1040" t="s">
        <v>4665</v>
      </c>
      <c r="AU1040">
        <v>1.7</v>
      </c>
      <c r="AV1040">
        <v>2</v>
      </c>
      <c r="BO1040" t="s">
        <v>43</v>
      </c>
      <c r="BP1040">
        <v>0</v>
      </c>
      <c r="BQ1040">
        <v>0</v>
      </c>
      <c r="BR1040">
        <v>0</v>
      </c>
      <c r="BS1040">
        <v>0</v>
      </c>
      <c r="BT1040" s="1"/>
      <c r="BV1040" t="s">
        <v>123</v>
      </c>
      <c r="BW1040" t="s">
        <v>123</v>
      </c>
    </row>
    <row r="1041" spans="1:75">
      <c r="A1041" t="s">
        <v>4666</v>
      </c>
      <c r="B1041" t="s">
        <v>4667</v>
      </c>
      <c r="C1041" t="s">
        <v>4579</v>
      </c>
      <c r="D1041" s="1">
        <v>27134</v>
      </c>
      <c r="E1041" t="s">
        <v>4668</v>
      </c>
      <c r="G1041" s="1"/>
      <c r="H1041" s="1"/>
      <c r="K1041">
        <v>0</v>
      </c>
      <c r="AB1041" t="s">
        <v>22</v>
      </c>
      <c r="AC1041" t="s">
        <v>32</v>
      </c>
      <c r="AD1041" t="s">
        <v>58</v>
      </c>
      <c r="AE1041" t="s">
        <v>58</v>
      </c>
      <c r="AF1041" t="s">
        <v>48</v>
      </c>
      <c r="AH1041" t="s">
        <v>4669</v>
      </c>
      <c r="AI1041" t="s">
        <v>99</v>
      </c>
      <c r="AJ1041" t="s">
        <v>383</v>
      </c>
      <c r="AK1041" t="s">
        <v>4</v>
      </c>
      <c r="AO1041" t="s">
        <v>26</v>
      </c>
      <c r="AP1041" t="s">
        <v>43</v>
      </c>
      <c r="AS1041" t="s">
        <v>43</v>
      </c>
      <c r="AT1041" t="s">
        <v>4670</v>
      </c>
      <c r="BO1041" t="s">
        <v>43</v>
      </c>
      <c r="BP1041">
        <v>0</v>
      </c>
      <c r="BQ1041">
        <v>0</v>
      </c>
      <c r="BR1041">
        <v>0</v>
      </c>
      <c r="BS1041">
        <v>0</v>
      </c>
      <c r="BT1041" s="1"/>
      <c r="BV1041" t="s">
        <v>102</v>
      </c>
      <c r="BW1041" t="s">
        <v>102</v>
      </c>
    </row>
    <row r="1042" spans="1:75">
      <c r="A1042" t="s">
        <v>4671</v>
      </c>
      <c r="B1042" t="s">
        <v>4672</v>
      </c>
      <c r="C1042" t="s">
        <v>123</v>
      </c>
      <c r="D1042" s="1"/>
      <c r="G1042" s="1"/>
      <c r="H1042" s="1"/>
      <c r="K1042">
        <v>0</v>
      </c>
      <c r="AB1042" t="s">
        <v>22</v>
      </c>
      <c r="AC1042" t="s">
        <v>32</v>
      </c>
      <c r="AD1042" t="s">
        <v>58</v>
      </c>
      <c r="AE1042" t="s">
        <v>58</v>
      </c>
      <c r="AF1042" t="s">
        <v>25</v>
      </c>
      <c r="AH1042" t="s">
        <v>123</v>
      </c>
      <c r="AI1042" t="s">
        <v>123</v>
      </c>
      <c r="AJ1042" t="s">
        <v>123</v>
      </c>
      <c r="AK1042" t="s">
        <v>123</v>
      </c>
      <c r="AO1042" t="s">
        <v>26</v>
      </c>
      <c r="AP1042" t="s">
        <v>43</v>
      </c>
      <c r="AS1042" t="s">
        <v>43</v>
      </c>
      <c r="AT1042" t="s">
        <v>123</v>
      </c>
      <c r="AU1042">
        <v>3.26</v>
      </c>
      <c r="AV1042">
        <v>2.96</v>
      </c>
      <c r="AW1042">
        <v>2.27</v>
      </c>
      <c r="BO1042" t="s">
        <v>43</v>
      </c>
      <c r="BP1042">
        <v>0</v>
      </c>
      <c r="BQ1042">
        <v>0</v>
      </c>
      <c r="BR1042">
        <v>0</v>
      </c>
      <c r="BS1042">
        <v>0</v>
      </c>
      <c r="BT1042" s="1"/>
      <c r="BV1042" t="s">
        <v>123</v>
      </c>
      <c r="BW1042" t="s">
        <v>123</v>
      </c>
    </row>
    <row r="1043" spans="1:75">
      <c r="A1043" t="s">
        <v>4673</v>
      </c>
      <c r="B1043" t="s">
        <v>1840</v>
      </c>
      <c r="C1043" t="s">
        <v>3480</v>
      </c>
      <c r="D1043" s="1">
        <v>31579</v>
      </c>
      <c r="E1043" t="s">
        <v>507</v>
      </c>
      <c r="G1043" s="1"/>
      <c r="H1043" s="1"/>
      <c r="K1043">
        <v>0</v>
      </c>
      <c r="AB1043" t="s">
        <v>22</v>
      </c>
      <c r="AC1043" t="s">
        <v>32</v>
      </c>
      <c r="AD1043" t="s">
        <v>58</v>
      </c>
      <c r="AE1043" t="s">
        <v>58</v>
      </c>
      <c r="AF1043" t="s">
        <v>25</v>
      </c>
      <c r="AH1043" t="s">
        <v>4674</v>
      </c>
      <c r="AI1043" t="s">
        <v>99</v>
      </c>
      <c r="AJ1043" t="s">
        <v>4675</v>
      </c>
      <c r="AK1043" t="s">
        <v>4</v>
      </c>
      <c r="AO1043" t="s">
        <v>26</v>
      </c>
      <c r="AP1043" t="s">
        <v>43</v>
      </c>
      <c r="AS1043" t="s">
        <v>43</v>
      </c>
      <c r="AT1043" t="s">
        <v>4676</v>
      </c>
      <c r="AU1043">
        <v>2.74</v>
      </c>
      <c r="AV1043">
        <v>2.83</v>
      </c>
      <c r="AW1043">
        <v>2.36</v>
      </c>
      <c r="AX1043">
        <v>2.9</v>
      </c>
      <c r="BO1043" t="s">
        <v>43</v>
      </c>
      <c r="BP1043">
        <v>0</v>
      </c>
      <c r="BQ1043">
        <v>0</v>
      </c>
      <c r="BR1043">
        <v>0</v>
      </c>
      <c r="BS1043">
        <v>0</v>
      </c>
      <c r="BT1043" s="1"/>
      <c r="BV1043" t="s">
        <v>102</v>
      </c>
      <c r="BW1043" t="s">
        <v>102</v>
      </c>
    </row>
    <row r="1044" spans="1:75">
      <c r="A1044" t="s">
        <v>4677</v>
      </c>
      <c r="B1044" t="s">
        <v>4678</v>
      </c>
      <c r="C1044" t="s">
        <v>685</v>
      </c>
      <c r="D1044" s="1">
        <v>32481</v>
      </c>
      <c r="E1044" t="s">
        <v>685</v>
      </c>
      <c r="G1044" s="1"/>
      <c r="H1044" s="1"/>
      <c r="K1044">
        <v>0</v>
      </c>
      <c r="AB1044" t="s">
        <v>22</v>
      </c>
      <c r="AC1044" t="s">
        <v>32</v>
      </c>
      <c r="AD1044" t="s">
        <v>58</v>
      </c>
      <c r="AE1044" t="s">
        <v>58</v>
      </c>
      <c r="AF1044" t="s">
        <v>25</v>
      </c>
      <c r="AH1044" t="s">
        <v>114</v>
      </c>
      <c r="AI1044" t="s">
        <v>217</v>
      </c>
      <c r="AJ1044" t="s">
        <v>4679</v>
      </c>
      <c r="AK1044" t="s">
        <v>131</v>
      </c>
      <c r="AO1044" t="s">
        <v>26</v>
      </c>
      <c r="AP1044" t="s">
        <v>43</v>
      </c>
      <c r="AS1044" t="s">
        <v>43</v>
      </c>
      <c r="AT1044" t="s">
        <v>3263</v>
      </c>
      <c r="AU1044">
        <v>1.61</v>
      </c>
      <c r="AV1044">
        <v>2.17</v>
      </c>
      <c r="AW1044">
        <v>2.4500000000000002</v>
      </c>
      <c r="AX1044">
        <v>2.2000000000000002</v>
      </c>
      <c r="BO1044" t="s">
        <v>43</v>
      </c>
      <c r="BP1044">
        <v>0</v>
      </c>
      <c r="BQ1044">
        <v>0</v>
      </c>
      <c r="BR1044">
        <v>0</v>
      </c>
      <c r="BS1044">
        <v>0</v>
      </c>
      <c r="BT1044" s="1"/>
      <c r="BV1044" t="s">
        <v>118</v>
      </c>
      <c r="BW1044" t="s">
        <v>344</v>
      </c>
    </row>
    <row r="1045" spans="1:75">
      <c r="A1045" t="s">
        <v>4680</v>
      </c>
      <c r="B1045" t="s">
        <v>4681</v>
      </c>
      <c r="C1045" t="s">
        <v>3701</v>
      </c>
      <c r="D1045" s="1"/>
      <c r="E1045" t="s">
        <v>3701</v>
      </c>
      <c r="G1045" s="1"/>
      <c r="H1045" s="1"/>
      <c r="K1045">
        <v>0</v>
      </c>
      <c r="AB1045" t="s">
        <v>22</v>
      </c>
      <c r="AC1045" t="s">
        <v>32</v>
      </c>
      <c r="AD1045" t="s">
        <v>58</v>
      </c>
      <c r="AE1045" t="s">
        <v>58</v>
      </c>
      <c r="AF1045" t="s">
        <v>48</v>
      </c>
      <c r="AH1045" t="s">
        <v>1483</v>
      </c>
      <c r="AI1045" t="s">
        <v>99</v>
      </c>
      <c r="AJ1045" t="s">
        <v>2654</v>
      </c>
      <c r="AK1045" t="s">
        <v>4</v>
      </c>
      <c r="AO1045" t="s">
        <v>26</v>
      </c>
      <c r="AP1045" t="s">
        <v>43</v>
      </c>
      <c r="AS1045" t="s">
        <v>43</v>
      </c>
      <c r="AT1045" t="s">
        <v>3379</v>
      </c>
      <c r="AU1045">
        <v>2.65</v>
      </c>
      <c r="AV1045">
        <v>2.83</v>
      </c>
      <c r="AW1045">
        <v>2.1800000000000002</v>
      </c>
      <c r="AX1045">
        <v>2.6</v>
      </c>
      <c r="BO1045" t="s">
        <v>43</v>
      </c>
      <c r="BP1045">
        <v>0</v>
      </c>
      <c r="BQ1045">
        <v>0</v>
      </c>
      <c r="BR1045">
        <v>0</v>
      </c>
      <c r="BS1045">
        <v>0</v>
      </c>
      <c r="BT1045" s="1"/>
      <c r="BV1045" t="s">
        <v>123</v>
      </c>
      <c r="BW1045" t="s">
        <v>123</v>
      </c>
    </row>
    <row r="1046" spans="1:75">
      <c r="A1046" t="s">
        <v>4682</v>
      </c>
      <c r="B1046" t="s">
        <v>4683</v>
      </c>
      <c r="C1046" t="s">
        <v>519</v>
      </c>
      <c r="D1046" s="1">
        <v>32317</v>
      </c>
      <c r="E1046" t="s">
        <v>636</v>
      </c>
      <c r="G1046" s="1"/>
      <c r="H1046" s="1"/>
      <c r="K1046">
        <v>0</v>
      </c>
      <c r="AB1046" t="s">
        <v>22</v>
      </c>
      <c r="AC1046" t="s">
        <v>32</v>
      </c>
      <c r="AD1046" t="s">
        <v>58</v>
      </c>
      <c r="AE1046" t="s">
        <v>58</v>
      </c>
      <c r="AF1046" t="s">
        <v>48</v>
      </c>
      <c r="AH1046" t="s">
        <v>705</v>
      </c>
      <c r="AI1046" t="s">
        <v>145</v>
      </c>
      <c r="AJ1046" t="s">
        <v>4684</v>
      </c>
      <c r="AK1046" t="s">
        <v>217</v>
      </c>
      <c r="AO1046" t="s">
        <v>26</v>
      </c>
      <c r="AP1046" t="s">
        <v>43</v>
      </c>
      <c r="AS1046" t="s">
        <v>43</v>
      </c>
      <c r="AT1046" t="s">
        <v>3508</v>
      </c>
      <c r="AU1046">
        <v>2.65</v>
      </c>
      <c r="AV1046">
        <v>3</v>
      </c>
      <c r="AW1046">
        <v>2.1800000000000002</v>
      </c>
      <c r="AX1046">
        <v>3.1</v>
      </c>
      <c r="BO1046" t="s">
        <v>43</v>
      </c>
      <c r="BP1046">
        <v>0</v>
      </c>
      <c r="BQ1046">
        <v>0</v>
      </c>
      <c r="BR1046">
        <v>0</v>
      </c>
      <c r="BS1046">
        <v>0</v>
      </c>
      <c r="BT1046" s="1"/>
      <c r="BV1046" t="s">
        <v>344</v>
      </c>
      <c r="BW1046" t="s">
        <v>664</v>
      </c>
    </row>
    <row r="1047" spans="1:75">
      <c r="A1047" t="s">
        <v>4685</v>
      </c>
      <c r="B1047" t="s">
        <v>4686</v>
      </c>
      <c r="C1047" t="s">
        <v>4687</v>
      </c>
      <c r="D1047" s="1">
        <v>31922</v>
      </c>
      <c r="E1047" t="s">
        <v>3246</v>
      </c>
      <c r="G1047" s="1"/>
      <c r="H1047" s="1"/>
      <c r="K1047">
        <v>0</v>
      </c>
      <c r="AB1047" t="s">
        <v>22</v>
      </c>
      <c r="AC1047" t="s">
        <v>32</v>
      </c>
      <c r="AD1047" t="s">
        <v>58</v>
      </c>
      <c r="AE1047" t="s">
        <v>58</v>
      </c>
      <c r="AF1047" t="s">
        <v>48</v>
      </c>
      <c r="AH1047" t="s">
        <v>4688</v>
      </c>
      <c r="AI1047" t="s">
        <v>99</v>
      </c>
      <c r="AJ1047" t="s">
        <v>4689</v>
      </c>
      <c r="AK1047" t="s">
        <v>4</v>
      </c>
      <c r="AO1047" t="s">
        <v>26</v>
      </c>
      <c r="AP1047" t="s">
        <v>43</v>
      </c>
      <c r="AS1047" t="s">
        <v>43</v>
      </c>
      <c r="AT1047" t="s">
        <v>4585</v>
      </c>
      <c r="AU1047">
        <v>0.65</v>
      </c>
      <c r="BO1047" t="s">
        <v>43</v>
      </c>
      <c r="BP1047">
        <v>0</v>
      </c>
      <c r="BQ1047">
        <v>0</v>
      </c>
      <c r="BR1047">
        <v>0</v>
      </c>
      <c r="BS1047">
        <v>0</v>
      </c>
      <c r="BT1047" s="1"/>
      <c r="BV1047" t="s">
        <v>102</v>
      </c>
      <c r="BW1047" t="s">
        <v>102</v>
      </c>
    </row>
    <row r="1048" spans="1:75">
      <c r="A1048" t="s">
        <v>4690</v>
      </c>
      <c r="B1048" t="s">
        <v>4691</v>
      </c>
      <c r="C1048" t="s">
        <v>719</v>
      </c>
      <c r="D1048" s="1">
        <v>31886</v>
      </c>
      <c r="E1048" t="s">
        <v>719</v>
      </c>
      <c r="G1048" s="1"/>
      <c r="H1048" s="1"/>
      <c r="K1048">
        <v>0</v>
      </c>
      <c r="AB1048" t="s">
        <v>22</v>
      </c>
      <c r="AC1048" t="s">
        <v>32</v>
      </c>
      <c r="AD1048" t="s">
        <v>58</v>
      </c>
      <c r="AE1048" t="s">
        <v>58</v>
      </c>
      <c r="AF1048" t="s">
        <v>48</v>
      </c>
      <c r="AH1048" t="s">
        <v>4692</v>
      </c>
      <c r="AI1048" t="s">
        <v>99</v>
      </c>
      <c r="AJ1048" t="s">
        <v>2837</v>
      </c>
      <c r="AK1048" t="s">
        <v>4</v>
      </c>
      <c r="AO1048" t="s">
        <v>26</v>
      </c>
      <c r="AP1048" t="s">
        <v>43</v>
      </c>
      <c r="AS1048" t="s">
        <v>43</v>
      </c>
      <c r="AT1048" t="s">
        <v>4693</v>
      </c>
      <c r="AU1048">
        <v>3.35</v>
      </c>
      <c r="AV1048">
        <v>3</v>
      </c>
      <c r="AW1048">
        <v>2.4500000000000002</v>
      </c>
      <c r="AX1048">
        <v>3.3</v>
      </c>
      <c r="BO1048" t="s">
        <v>43</v>
      </c>
      <c r="BP1048">
        <v>0</v>
      </c>
      <c r="BQ1048">
        <v>0</v>
      </c>
      <c r="BR1048">
        <v>0</v>
      </c>
      <c r="BS1048">
        <v>0</v>
      </c>
      <c r="BT1048" s="1"/>
      <c r="BV1048" t="s">
        <v>157</v>
      </c>
      <c r="BW1048" t="s">
        <v>157</v>
      </c>
    </row>
    <row r="1049" spans="1:75">
      <c r="A1049" t="s">
        <v>4694</v>
      </c>
      <c r="B1049" t="s">
        <v>4695</v>
      </c>
      <c r="C1049" t="s">
        <v>4696</v>
      </c>
      <c r="D1049" s="1">
        <v>31649</v>
      </c>
      <c r="E1049" t="s">
        <v>4697</v>
      </c>
      <c r="G1049" s="1"/>
      <c r="H1049" s="1"/>
      <c r="K1049">
        <v>0</v>
      </c>
      <c r="AB1049" t="s">
        <v>22</v>
      </c>
      <c r="AC1049" t="s">
        <v>32</v>
      </c>
      <c r="AD1049" t="s">
        <v>58</v>
      </c>
      <c r="AE1049" t="s">
        <v>58</v>
      </c>
      <c r="AF1049" t="s">
        <v>48</v>
      </c>
      <c r="AH1049" t="s">
        <v>766</v>
      </c>
      <c r="AI1049" t="s">
        <v>99</v>
      </c>
      <c r="AJ1049" t="s">
        <v>2003</v>
      </c>
      <c r="AK1049" t="s">
        <v>4</v>
      </c>
      <c r="AO1049" t="s">
        <v>26</v>
      </c>
      <c r="AP1049" t="s">
        <v>43</v>
      </c>
      <c r="AS1049" t="s">
        <v>43</v>
      </c>
      <c r="AT1049" t="s">
        <v>4698</v>
      </c>
      <c r="AU1049">
        <v>3.61</v>
      </c>
      <c r="AV1049">
        <v>3.61</v>
      </c>
      <c r="AW1049">
        <v>3.45</v>
      </c>
      <c r="AX1049">
        <v>3.8</v>
      </c>
      <c r="BO1049" t="s">
        <v>43</v>
      </c>
      <c r="BP1049">
        <v>0</v>
      </c>
      <c r="BQ1049">
        <v>0</v>
      </c>
      <c r="BR1049">
        <v>0</v>
      </c>
      <c r="BS1049">
        <v>0</v>
      </c>
      <c r="BT1049" s="1"/>
      <c r="BV1049" t="s">
        <v>123</v>
      </c>
      <c r="BW1049" t="s">
        <v>123</v>
      </c>
    </row>
    <row r="1050" spans="1:75">
      <c r="A1050" t="s">
        <v>4699</v>
      </c>
      <c r="B1050" t="s">
        <v>4700</v>
      </c>
      <c r="C1050" t="s">
        <v>4701</v>
      </c>
      <c r="D1050" s="1">
        <v>32229</v>
      </c>
      <c r="E1050" t="s">
        <v>4701</v>
      </c>
      <c r="G1050" s="1"/>
      <c r="H1050" s="1"/>
      <c r="K1050">
        <v>0</v>
      </c>
      <c r="AB1050" t="s">
        <v>22</v>
      </c>
      <c r="AC1050" t="s">
        <v>32</v>
      </c>
      <c r="AD1050" t="s">
        <v>58</v>
      </c>
      <c r="AE1050" t="s">
        <v>58</v>
      </c>
      <c r="AF1050" t="s">
        <v>48</v>
      </c>
      <c r="AH1050" t="s">
        <v>4702</v>
      </c>
      <c r="AI1050" t="s">
        <v>99</v>
      </c>
      <c r="AJ1050" t="s">
        <v>4703</v>
      </c>
      <c r="AK1050" t="s">
        <v>4</v>
      </c>
      <c r="AO1050" t="s">
        <v>26</v>
      </c>
      <c r="AP1050" t="s">
        <v>43</v>
      </c>
      <c r="AS1050" t="s">
        <v>43</v>
      </c>
      <c r="AT1050" t="s">
        <v>4693</v>
      </c>
      <c r="AU1050">
        <v>3.52</v>
      </c>
      <c r="AV1050">
        <v>3.09</v>
      </c>
      <c r="AW1050">
        <v>3.36</v>
      </c>
      <c r="AX1050">
        <v>3.6</v>
      </c>
      <c r="BO1050" t="s">
        <v>43</v>
      </c>
      <c r="BP1050">
        <v>0</v>
      </c>
      <c r="BQ1050">
        <v>0</v>
      </c>
      <c r="BR1050">
        <v>0</v>
      </c>
      <c r="BS1050">
        <v>0</v>
      </c>
      <c r="BT1050" s="1"/>
      <c r="BV1050" t="s">
        <v>148</v>
      </c>
      <c r="BW1050" t="s">
        <v>148</v>
      </c>
    </row>
    <row r="1051" spans="1:75">
      <c r="A1051" t="s">
        <v>4704</v>
      </c>
      <c r="B1051" t="s">
        <v>4705</v>
      </c>
      <c r="C1051" t="s">
        <v>708</v>
      </c>
      <c r="D1051" s="1">
        <v>31172</v>
      </c>
      <c r="E1051" t="s">
        <v>708</v>
      </c>
      <c r="G1051" s="1"/>
      <c r="H1051" s="1"/>
      <c r="K1051">
        <v>0</v>
      </c>
      <c r="AB1051" t="s">
        <v>22</v>
      </c>
      <c r="AC1051" t="s">
        <v>32</v>
      </c>
      <c r="AD1051" t="s">
        <v>58</v>
      </c>
      <c r="AE1051" t="s">
        <v>58</v>
      </c>
      <c r="AF1051" t="s">
        <v>48</v>
      </c>
      <c r="AH1051" t="s">
        <v>2338</v>
      </c>
      <c r="AI1051" t="s">
        <v>99</v>
      </c>
      <c r="AJ1051" t="s">
        <v>4706</v>
      </c>
      <c r="AK1051" t="s">
        <v>4</v>
      </c>
      <c r="AO1051" t="s">
        <v>26</v>
      </c>
      <c r="AP1051" t="s">
        <v>43</v>
      </c>
      <c r="AS1051" t="s">
        <v>43</v>
      </c>
      <c r="AT1051" t="s">
        <v>4707</v>
      </c>
      <c r="AU1051">
        <v>2.74</v>
      </c>
      <c r="AV1051">
        <v>3.09</v>
      </c>
      <c r="AW1051">
        <v>2.1800000000000002</v>
      </c>
      <c r="AX1051">
        <v>3.3</v>
      </c>
      <c r="BO1051" t="s">
        <v>43</v>
      </c>
      <c r="BP1051">
        <v>0</v>
      </c>
      <c r="BQ1051">
        <v>0</v>
      </c>
      <c r="BR1051">
        <v>0</v>
      </c>
      <c r="BS1051">
        <v>0</v>
      </c>
      <c r="BT1051" s="1"/>
      <c r="BV1051" t="s">
        <v>148</v>
      </c>
      <c r="BW1051" t="s">
        <v>102</v>
      </c>
    </row>
    <row r="1052" spans="1:75">
      <c r="A1052" t="s">
        <v>4708</v>
      </c>
      <c r="B1052" t="s">
        <v>4709</v>
      </c>
      <c r="C1052" t="s">
        <v>3240</v>
      </c>
      <c r="D1052" s="1">
        <v>32618</v>
      </c>
      <c r="E1052" t="s">
        <v>691</v>
      </c>
      <c r="G1052" s="1"/>
      <c r="H1052" s="1"/>
      <c r="K1052">
        <v>0</v>
      </c>
      <c r="AB1052" t="s">
        <v>22</v>
      </c>
      <c r="AC1052" t="s">
        <v>32</v>
      </c>
      <c r="AD1052" t="s">
        <v>58</v>
      </c>
      <c r="AE1052" t="s">
        <v>58</v>
      </c>
      <c r="AF1052" t="s">
        <v>48</v>
      </c>
      <c r="AH1052" t="s">
        <v>3571</v>
      </c>
      <c r="AI1052" t="s">
        <v>99</v>
      </c>
      <c r="AJ1052" t="s">
        <v>4710</v>
      </c>
      <c r="AK1052" t="s">
        <v>4</v>
      </c>
      <c r="AO1052" t="s">
        <v>26</v>
      </c>
      <c r="AP1052" t="s">
        <v>43</v>
      </c>
      <c r="AS1052" t="s">
        <v>43</v>
      </c>
      <c r="AT1052" t="s">
        <v>3379</v>
      </c>
      <c r="AU1052">
        <v>3.17</v>
      </c>
      <c r="AV1052">
        <v>3.04</v>
      </c>
      <c r="AW1052">
        <v>1.55</v>
      </c>
      <c r="AX1052">
        <v>3.2</v>
      </c>
      <c r="BO1052" t="s">
        <v>43</v>
      </c>
      <c r="BP1052">
        <v>0</v>
      </c>
      <c r="BQ1052">
        <v>0</v>
      </c>
      <c r="BR1052">
        <v>0</v>
      </c>
      <c r="BS1052">
        <v>0</v>
      </c>
      <c r="BT1052" s="1"/>
      <c r="BV1052" t="s">
        <v>102</v>
      </c>
      <c r="BW1052" t="s">
        <v>102</v>
      </c>
    </row>
    <row r="1053" spans="1:75">
      <c r="A1053" t="s">
        <v>4711</v>
      </c>
      <c r="B1053" t="s">
        <v>4709</v>
      </c>
      <c r="C1053" t="s">
        <v>4712</v>
      </c>
      <c r="D1053" s="1">
        <v>31489</v>
      </c>
      <c r="E1053" t="s">
        <v>546</v>
      </c>
      <c r="G1053" s="1"/>
      <c r="H1053" s="1"/>
      <c r="K1053">
        <v>0</v>
      </c>
      <c r="AB1053" t="s">
        <v>22</v>
      </c>
      <c r="AC1053" t="s">
        <v>32</v>
      </c>
      <c r="AD1053" t="s">
        <v>58</v>
      </c>
      <c r="AE1053" t="s">
        <v>58</v>
      </c>
      <c r="AF1053" t="s">
        <v>48</v>
      </c>
      <c r="AH1053" t="s">
        <v>4713</v>
      </c>
      <c r="AI1053" t="s">
        <v>99</v>
      </c>
      <c r="AJ1053" t="s">
        <v>4714</v>
      </c>
      <c r="AK1053" t="s">
        <v>4</v>
      </c>
      <c r="AO1053" t="s">
        <v>26</v>
      </c>
      <c r="AP1053" t="s">
        <v>43</v>
      </c>
      <c r="AS1053" t="s">
        <v>43</v>
      </c>
      <c r="AT1053" t="s">
        <v>4715</v>
      </c>
      <c r="BO1053" t="s">
        <v>43</v>
      </c>
      <c r="BP1053">
        <v>0</v>
      </c>
      <c r="BQ1053">
        <v>0</v>
      </c>
      <c r="BR1053">
        <v>0</v>
      </c>
      <c r="BS1053">
        <v>0</v>
      </c>
      <c r="BT1053" s="1"/>
      <c r="BV1053" t="s">
        <v>123</v>
      </c>
      <c r="BW1053" t="s">
        <v>123</v>
      </c>
    </row>
    <row r="1054" spans="1:75">
      <c r="A1054" t="s">
        <v>4716</v>
      </c>
      <c r="B1054" t="s">
        <v>4717</v>
      </c>
      <c r="C1054" t="s">
        <v>474</v>
      </c>
      <c r="D1054" s="1">
        <v>30448</v>
      </c>
      <c r="E1054" t="s">
        <v>4718</v>
      </c>
      <c r="G1054" s="1"/>
      <c r="H1054" s="1"/>
      <c r="K1054">
        <v>0</v>
      </c>
      <c r="AB1054" t="s">
        <v>22</v>
      </c>
      <c r="AC1054" t="s">
        <v>32</v>
      </c>
      <c r="AD1054" t="s">
        <v>58</v>
      </c>
      <c r="AE1054" t="s">
        <v>58</v>
      </c>
      <c r="AF1054" t="s">
        <v>48</v>
      </c>
      <c r="AH1054" t="s">
        <v>4719</v>
      </c>
      <c r="AI1054" t="s">
        <v>99</v>
      </c>
      <c r="AJ1054" t="s">
        <v>4720</v>
      </c>
      <c r="AK1054" t="s">
        <v>4</v>
      </c>
      <c r="AO1054" t="s">
        <v>26</v>
      </c>
      <c r="AP1054" t="s">
        <v>43</v>
      </c>
      <c r="AS1054" t="s">
        <v>43</v>
      </c>
      <c r="AT1054" t="s">
        <v>4721</v>
      </c>
      <c r="AU1054">
        <v>2.65</v>
      </c>
      <c r="AV1054">
        <v>2.91</v>
      </c>
      <c r="AW1054">
        <v>2.4500000000000002</v>
      </c>
      <c r="AX1054">
        <v>3</v>
      </c>
      <c r="BO1054" t="s">
        <v>43</v>
      </c>
      <c r="BP1054">
        <v>0</v>
      </c>
      <c r="BQ1054">
        <v>0</v>
      </c>
      <c r="BR1054">
        <v>0</v>
      </c>
      <c r="BS1054">
        <v>0</v>
      </c>
      <c r="BT1054" s="1"/>
      <c r="BV1054" t="s">
        <v>123</v>
      </c>
      <c r="BW1054" t="s">
        <v>123</v>
      </c>
    </row>
    <row r="1055" spans="1:75">
      <c r="A1055" t="s">
        <v>4722</v>
      </c>
      <c r="B1055" t="s">
        <v>4723</v>
      </c>
      <c r="C1055" t="s">
        <v>2018</v>
      </c>
      <c r="D1055" s="1">
        <v>32143</v>
      </c>
      <c r="E1055" t="s">
        <v>945</v>
      </c>
      <c r="G1055" s="1"/>
      <c r="H1055" s="1"/>
      <c r="K1055">
        <v>0</v>
      </c>
      <c r="AB1055" t="s">
        <v>22</v>
      </c>
      <c r="AC1055" t="s">
        <v>32</v>
      </c>
      <c r="AD1055" t="s">
        <v>58</v>
      </c>
      <c r="AE1055" t="s">
        <v>58</v>
      </c>
      <c r="AF1055" t="s">
        <v>25</v>
      </c>
      <c r="AH1055" t="s">
        <v>515</v>
      </c>
      <c r="AI1055" t="s">
        <v>99</v>
      </c>
      <c r="AJ1055" t="s">
        <v>4724</v>
      </c>
      <c r="AK1055" t="s">
        <v>4</v>
      </c>
      <c r="AO1055" t="s">
        <v>26</v>
      </c>
      <c r="AP1055" t="s">
        <v>43</v>
      </c>
      <c r="AS1055" t="s">
        <v>43</v>
      </c>
      <c r="AT1055" t="s">
        <v>4725</v>
      </c>
      <c r="AU1055">
        <v>3.09</v>
      </c>
      <c r="AV1055">
        <v>1.96</v>
      </c>
      <c r="BO1055" t="s">
        <v>43</v>
      </c>
      <c r="BP1055">
        <v>0</v>
      </c>
      <c r="BQ1055">
        <v>0</v>
      </c>
      <c r="BR1055">
        <v>0</v>
      </c>
      <c r="BS1055">
        <v>0</v>
      </c>
      <c r="BT1055" s="1"/>
      <c r="BV1055" t="s">
        <v>123</v>
      </c>
      <c r="BW1055" t="s">
        <v>123</v>
      </c>
    </row>
    <row r="1056" spans="1:75">
      <c r="A1056" t="s">
        <v>4726</v>
      </c>
      <c r="B1056" t="s">
        <v>480</v>
      </c>
      <c r="C1056" t="s">
        <v>4727</v>
      </c>
      <c r="D1056" s="1">
        <v>32310</v>
      </c>
      <c r="E1056" t="s">
        <v>4718</v>
      </c>
      <c r="G1056" s="1"/>
      <c r="H1056" s="1"/>
      <c r="K1056">
        <v>0</v>
      </c>
      <c r="AB1056" t="s">
        <v>22</v>
      </c>
      <c r="AC1056" t="s">
        <v>32</v>
      </c>
      <c r="AD1056" t="s">
        <v>58</v>
      </c>
      <c r="AE1056" t="s">
        <v>58</v>
      </c>
      <c r="AF1056" t="s">
        <v>48</v>
      </c>
      <c r="AH1056" t="s">
        <v>552</v>
      </c>
      <c r="AI1056" t="s">
        <v>99</v>
      </c>
      <c r="AJ1056" t="s">
        <v>4728</v>
      </c>
      <c r="AK1056" t="s">
        <v>4</v>
      </c>
      <c r="AO1056" t="s">
        <v>26</v>
      </c>
      <c r="AP1056" t="s">
        <v>43</v>
      </c>
      <c r="AS1056" t="s">
        <v>43</v>
      </c>
      <c r="AT1056" t="s">
        <v>3379</v>
      </c>
      <c r="AU1056">
        <v>3.61</v>
      </c>
      <c r="AV1056">
        <v>2.17</v>
      </c>
      <c r="AW1056">
        <v>3.18</v>
      </c>
      <c r="AX1056">
        <v>3.4</v>
      </c>
      <c r="BO1056" t="s">
        <v>43</v>
      </c>
      <c r="BP1056">
        <v>0</v>
      </c>
      <c r="BQ1056">
        <v>0</v>
      </c>
      <c r="BR1056">
        <v>0</v>
      </c>
      <c r="BS1056">
        <v>0</v>
      </c>
      <c r="BT1056" s="1"/>
      <c r="BV1056" t="s">
        <v>102</v>
      </c>
      <c r="BW1056" t="s">
        <v>102</v>
      </c>
    </row>
    <row r="1057" spans="1:75">
      <c r="A1057" t="s">
        <v>4729</v>
      </c>
      <c r="B1057" t="s">
        <v>1018</v>
      </c>
      <c r="C1057" t="s">
        <v>1994</v>
      </c>
      <c r="D1057" s="1">
        <v>31899</v>
      </c>
      <c r="E1057" t="s">
        <v>4730</v>
      </c>
      <c r="G1057" s="1"/>
      <c r="H1057" s="1"/>
      <c r="K1057">
        <v>0</v>
      </c>
      <c r="AB1057" t="s">
        <v>22</v>
      </c>
      <c r="AC1057" t="s">
        <v>32</v>
      </c>
      <c r="AD1057" t="s">
        <v>58</v>
      </c>
      <c r="AE1057" t="s">
        <v>58</v>
      </c>
      <c r="AF1057" t="s">
        <v>25</v>
      </c>
      <c r="AH1057" t="s">
        <v>329</v>
      </c>
      <c r="AI1057" t="s">
        <v>99</v>
      </c>
      <c r="AJ1057" t="s">
        <v>2428</v>
      </c>
      <c r="AK1057" t="s">
        <v>4</v>
      </c>
      <c r="AO1057" t="s">
        <v>26</v>
      </c>
      <c r="AP1057" t="s">
        <v>43</v>
      </c>
      <c r="AS1057" t="s">
        <v>43</v>
      </c>
      <c r="AT1057" t="s">
        <v>4731</v>
      </c>
      <c r="AU1057">
        <v>2.91</v>
      </c>
      <c r="AV1057">
        <v>2.83</v>
      </c>
      <c r="AW1057">
        <v>2.4500000000000002</v>
      </c>
      <c r="AX1057">
        <v>3.4</v>
      </c>
      <c r="BO1057" t="s">
        <v>43</v>
      </c>
      <c r="BP1057">
        <v>0</v>
      </c>
      <c r="BQ1057">
        <v>0</v>
      </c>
      <c r="BR1057">
        <v>0</v>
      </c>
      <c r="BS1057">
        <v>0</v>
      </c>
      <c r="BT1057" s="1"/>
      <c r="BV1057" t="s">
        <v>123</v>
      </c>
      <c r="BW1057" t="s">
        <v>123</v>
      </c>
    </row>
    <row r="1058" spans="1:75">
      <c r="A1058" t="s">
        <v>4732</v>
      </c>
      <c r="B1058" t="s">
        <v>4733</v>
      </c>
      <c r="C1058" t="s">
        <v>398</v>
      </c>
      <c r="D1058" s="1">
        <v>32285</v>
      </c>
      <c r="E1058" t="s">
        <v>398</v>
      </c>
      <c r="G1058" s="1"/>
      <c r="H1058" s="1"/>
      <c r="K1058">
        <v>0</v>
      </c>
      <c r="AB1058" t="s">
        <v>22</v>
      </c>
      <c r="AC1058" t="s">
        <v>32</v>
      </c>
      <c r="AD1058" t="s">
        <v>58</v>
      </c>
      <c r="AE1058" t="s">
        <v>58</v>
      </c>
      <c r="AF1058" t="s">
        <v>48</v>
      </c>
      <c r="AH1058" t="s">
        <v>4734</v>
      </c>
      <c r="AI1058" t="s">
        <v>145</v>
      </c>
      <c r="AJ1058" t="s">
        <v>4735</v>
      </c>
      <c r="AK1058" t="s">
        <v>4</v>
      </c>
      <c r="AO1058" t="s">
        <v>26</v>
      </c>
      <c r="AP1058" t="s">
        <v>43</v>
      </c>
      <c r="AS1058" t="s">
        <v>43</v>
      </c>
      <c r="AT1058" t="s">
        <v>4736</v>
      </c>
      <c r="AU1058">
        <v>3</v>
      </c>
      <c r="AV1058">
        <v>2.74</v>
      </c>
      <c r="AW1058">
        <v>2.5499999999999998</v>
      </c>
      <c r="AX1058">
        <v>3.2</v>
      </c>
      <c r="BO1058" t="s">
        <v>43</v>
      </c>
      <c r="BP1058">
        <v>0</v>
      </c>
      <c r="BQ1058">
        <v>0</v>
      </c>
      <c r="BR1058">
        <v>0</v>
      </c>
      <c r="BS1058">
        <v>0</v>
      </c>
      <c r="BT1058" s="1"/>
      <c r="BV1058" t="s">
        <v>102</v>
      </c>
      <c r="BW1058" t="s">
        <v>102</v>
      </c>
    </row>
    <row r="1059" spans="1:75">
      <c r="A1059" t="s">
        <v>4737</v>
      </c>
      <c r="B1059" t="s">
        <v>4738</v>
      </c>
      <c r="C1059" t="s">
        <v>618</v>
      </c>
      <c r="D1059" s="1">
        <v>31608</v>
      </c>
      <c r="E1059" t="s">
        <v>618</v>
      </c>
      <c r="G1059" s="1"/>
      <c r="H1059" s="1"/>
      <c r="K1059">
        <v>0</v>
      </c>
      <c r="AB1059" t="s">
        <v>22</v>
      </c>
      <c r="AC1059" t="s">
        <v>32</v>
      </c>
      <c r="AD1059" t="s">
        <v>58</v>
      </c>
      <c r="AE1059" t="s">
        <v>58</v>
      </c>
      <c r="AF1059" t="s">
        <v>48</v>
      </c>
      <c r="AH1059" t="s">
        <v>2262</v>
      </c>
      <c r="AI1059" t="s">
        <v>99</v>
      </c>
      <c r="AJ1059" t="s">
        <v>4739</v>
      </c>
      <c r="AK1059" t="s">
        <v>4</v>
      </c>
      <c r="AO1059" t="s">
        <v>26</v>
      </c>
      <c r="AP1059" t="s">
        <v>43</v>
      </c>
      <c r="AS1059" t="s">
        <v>43</v>
      </c>
      <c r="AT1059" t="s">
        <v>4740</v>
      </c>
      <c r="AU1059">
        <v>2.48</v>
      </c>
      <c r="AV1059">
        <v>0.43</v>
      </c>
      <c r="AW1059">
        <v>0.27</v>
      </c>
      <c r="BO1059" t="s">
        <v>43</v>
      </c>
      <c r="BP1059">
        <v>0</v>
      </c>
      <c r="BQ1059">
        <v>0</v>
      </c>
      <c r="BR1059">
        <v>0</v>
      </c>
      <c r="BS1059">
        <v>0</v>
      </c>
      <c r="BT1059" s="1"/>
      <c r="BV1059" t="s">
        <v>102</v>
      </c>
      <c r="BW1059" t="s">
        <v>102</v>
      </c>
    </row>
    <row r="1060" spans="1:75">
      <c r="A1060" t="s">
        <v>4741</v>
      </c>
      <c r="B1060" t="s">
        <v>4742</v>
      </c>
      <c r="C1060" t="s">
        <v>286</v>
      </c>
      <c r="D1060" s="1">
        <v>32539</v>
      </c>
      <c r="E1060" t="s">
        <v>4743</v>
      </c>
      <c r="G1060" s="1"/>
      <c r="H1060" s="1"/>
      <c r="K1060">
        <v>0</v>
      </c>
      <c r="AB1060" t="s">
        <v>22</v>
      </c>
      <c r="AC1060" t="s">
        <v>32</v>
      </c>
      <c r="AD1060" t="s">
        <v>58</v>
      </c>
      <c r="AE1060" t="s">
        <v>58</v>
      </c>
      <c r="AF1060" t="s">
        <v>48</v>
      </c>
      <c r="AH1060" t="s">
        <v>4744</v>
      </c>
      <c r="AI1060" t="s">
        <v>4092</v>
      </c>
      <c r="AJ1060" t="s">
        <v>4745</v>
      </c>
      <c r="AK1060" t="s">
        <v>4</v>
      </c>
      <c r="AO1060" t="s">
        <v>26</v>
      </c>
      <c r="AP1060" t="s">
        <v>43</v>
      </c>
      <c r="AS1060" t="s">
        <v>43</v>
      </c>
      <c r="AT1060" t="s">
        <v>4746</v>
      </c>
      <c r="AU1060">
        <v>2.83</v>
      </c>
      <c r="AV1060">
        <v>1.1299999999999999</v>
      </c>
      <c r="AW1060">
        <v>2.27</v>
      </c>
      <c r="AX1060">
        <v>3.3</v>
      </c>
      <c r="BO1060" t="s">
        <v>43</v>
      </c>
      <c r="BP1060">
        <v>0</v>
      </c>
      <c r="BQ1060">
        <v>0</v>
      </c>
      <c r="BR1060">
        <v>0</v>
      </c>
      <c r="BS1060">
        <v>0</v>
      </c>
      <c r="BT1060" s="1"/>
      <c r="BV1060" t="s">
        <v>234</v>
      </c>
      <c r="BW1060" t="s">
        <v>4747</v>
      </c>
    </row>
    <row r="1061" spans="1:75">
      <c r="A1061" t="s">
        <v>4748</v>
      </c>
      <c r="B1061" t="s">
        <v>95</v>
      </c>
      <c r="C1061" t="s">
        <v>4749</v>
      </c>
      <c r="D1061" s="1">
        <v>32142</v>
      </c>
      <c r="E1061" t="s">
        <v>2156</v>
      </c>
      <c r="G1061" s="1"/>
      <c r="H1061" s="1"/>
      <c r="K1061">
        <v>0</v>
      </c>
      <c r="AB1061" t="s">
        <v>22</v>
      </c>
      <c r="AC1061" t="s">
        <v>32</v>
      </c>
      <c r="AD1061" t="s">
        <v>58</v>
      </c>
      <c r="AE1061" t="s">
        <v>58</v>
      </c>
      <c r="AF1061" t="s">
        <v>25</v>
      </c>
      <c r="AH1061" t="s">
        <v>766</v>
      </c>
      <c r="AI1061" t="s">
        <v>145</v>
      </c>
      <c r="AJ1061" t="s">
        <v>4750</v>
      </c>
      <c r="AK1061" t="s">
        <v>4</v>
      </c>
      <c r="AO1061" t="s">
        <v>26</v>
      </c>
      <c r="AP1061" t="s">
        <v>43</v>
      </c>
      <c r="AS1061" t="s">
        <v>43</v>
      </c>
      <c r="AT1061" t="s">
        <v>4731</v>
      </c>
      <c r="AU1061">
        <v>3.09</v>
      </c>
      <c r="AV1061">
        <v>2.57</v>
      </c>
      <c r="AW1061">
        <v>2.1800000000000002</v>
      </c>
      <c r="AX1061">
        <v>2.7</v>
      </c>
      <c r="BO1061" t="s">
        <v>43</v>
      </c>
      <c r="BP1061">
        <v>0</v>
      </c>
      <c r="BQ1061">
        <v>0</v>
      </c>
      <c r="BR1061">
        <v>0</v>
      </c>
      <c r="BS1061">
        <v>0</v>
      </c>
      <c r="BT1061" s="1"/>
      <c r="BV1061" t="s">
        <v>123</v>
      </c>
      <c r="BW1061" t="s">
        <v>123</v>
      </c>
    </row>
    <row r="1062" spans="1:75">
      <c r="A1062" t="s">
        <v>4751</v>
      </c>
      <c r="B1062" t="s">
        <v>4752</v>
      </c>
      <c r="C1062" t="s">
        <v>1542</v>
      </c>
      <c r="D1062" s="1">
        <v>32190</v>
      </c>
      <c r="E1062" t="s">
        <v>642</v>
      </c>
      <c r="G1062" s="1"/>
      <c r="H1062" s="1"/>
      <c r="K1062">
        <v>0</v>
      </c>
      <c r="AB1062" t="s">
        <v>22</v>
      </c>
      <c r="AC1062" t="s">
        <v>32</v>
      </c>
      <c r="AD1062" t="s">
        <v>58</v>
      </c>
      <c r="AE1062" t="s">
        <v>58</v>
      </c>
      <c r="AF1062" t="s">
        <v>25</v>
      </c>
      <c r="AH1062" t="s">
        <v>4753</v>
      </c>
      <c r="AI1062" t="s">
        <v>123</v>
      </c>
      <c r="AJ1062" t="s">
        <v>4754</v>
      </c>
      <c r="AK1062" t="s">
        <v>123</v>
      </c>
      <c r="AO1062" t="s">
        <v>26</v>
      </c>
      <c r="AP1062" t="s">
        <v>43</v>
      </c>
      <c r="AS1062" t="s">
        <v>43</v>
      </c>
      <c r="AT1062" t="s">
        <v>4731</v>
      </c>
      <c r="AU1062">
        <v>3.22</v>
      </c>
      <c r="AV1062">
        <v>3</v>
      </c>
      <c r="AW1062">
        <v>2.91</v>
      </c>
      <c r="AX1062">
        <v>3.4</v>
      </c>
      <c r="BO1062" t="s">
        <v>43</v>
      </c>
      <c r="BP1062">
        <v>0</v>
      </c>
      <c r="BQ1062">
        <v>0</v>
      </c>
      <c r="BR1062">
        <v>0</v>
      </c>
      <c r="BS1062">
        <v>0</v>
      </c>
      <c r="BT1062" s="1"/>
      <c r="BV1062" t="s">
        <v>123</v>
      </c>
      <c r="BW1062" t="s">
        <v>123</v>
      </c>
    </row>
    <row r="1063" spans="1:75">
      <c r="A1063" t="s">
        <v>4755</v>
      </c>
      <c r="B1063" t="s">
        <v>2409</v>
      </c>
      <c r="C1063" t="s">
        <v>4152</v>
      </c>
      <c r="D1063" s="1">
        <v>31751</v>
      </c>
      <c r="E1063" t="s">
        <v>876</v>
      </c>
      <c r="G1063" s="1"/>
      <c r="H1063" s="1"/>
      <c r="K1063">
        <v>0</v>
      </c>
      <c r="AB1063" t="s">
        <v>22</v>
      </c>
      <c r="AC1063" t="s">
        <v>32</v>
      </c>
      <c r="AD1063" t="s">
        <v>58</v>
      </c>
      <c r="AE1063" t="s">
        <v>58</v>
      </c>
      <c r="AF1063" t="s">
        <v>25</v>
      </c>
      <c r="AH1063" t="s">
        <v>2123</v>
      </c>
      <c r="AI1063" t="s">
        <v>217</v>
      </c>
      <c r="AJ1063" t="s">
        <v>4756</v>
      </c>
      <c r="AK1063" t="s">
        <v>4</v>
      </c>
      <c r="AO1063" t="s">
        <v>26</v>
      </c>
      <c r="AP1063" t="s">
        <v>43</v>
      </c>
      <c r="AS1063" t="s">
        <v>43</v>
      </c>
      <c r="AT1063" t="s">
        <v>4757</v>
      </c>
      <c r="AU1063">
        <v>3</v>
      </c>
      <c r="AV1063">
        <v>2.17</v>
      </c>
      <c r="AW1063">
        <v>2.09</v>
      </c>
      <c r="AX1063">
        <v>2.7</v>
      </c>
      <c r="BO1063" t="s">
        <v>43</v>
      </c>
      <c r="BP1063">
        <v>0</v>
      </c>
      <c r="BQ1063">
        <v>0</v>
      </c>
      <c r="BR1063">
        <v>0</v>
      </c>
      <c r="BS1063">
        <v>0</v>
      </c>
      <c r="BT1063" s="1"/>
      <c r="BV1063" t="s">
        <v>123</v>
      </c>
      <c r="BW1063" t="s">
        <v>123</v>
      </c>
    </row>
    <row r="1064" spans="1:75">
      <c r="A1064" t="s">
        <v>4758</v>
      </c>
      <c r="B1064" t="s">
        <v>4759</v>
      </c>
      <c r="C1064" t="s">
        <v>4760</v>
      </c>
      <c r="D1064" s="1">
        <v>32604</v>
      </c>
      <c r="E1064" t="s">
        <v>4761</v>
      </c>
      <c r="G1064" s="1"/>
      <c r="H1064" s="1"/>
      <c r="K1064">
        <v>0</v>
      </c>
      <c r="AB1064" t="s">
        <v>22</v>
      </c>
      <c r="AC1064" t="s">
        <v>32</v>
      </c>
      <c r="AD1064" t="s">
        <v>58</v>
      </c>
      <c r="AE1064" t="s">
        <v>58</v>
      </c>
      <c r="AF1064" t="s">
        <v>48</v>
      </c>
      <c r="AH1064" t="s">
        <v>4762</v>
      </c>
      <c r="AI1064" t="s">
        <v>217</v>
      </c>
      <c r="AJ1064" t="s">
        <v>4763</v>
      </c>
      <c r="AK1064" t="s">
        <v>4</v>
      </c>
      <c r="AO1064" t="s">
        <v>26</v>
      </c>
      <c r="AP1064" t="s">
        <v>43</v>
      </c>
      <c r="AS1064" t="s">
        <v>43</v>
      </c>
      <c r="AT1064" t="s">
        <v>4764</v>
      </c>
      <c r="AU1064">
        <v>3.17</v>
      </c>
      <c r="AV1064">
        <v>3</v>
      </c>
      <c r="AW1064">
        <v>2.91</v>
      </c>
      <c r="AX1064">
        <v>3.3</v>
      </c>
      <c r="BO1064" t="s">
        <v>43</v>
      </c>
      <c r="BP1064">
        <v>0</v>
      </c>
      <c r="BQ1064">
        <v>0</v>
      </c>
      <c r="BR1064">
        <v>0</v>
      </c>
      <c r="BS1064">
        <v>0</v>
      </c>
      <c r="BT1064" s="1"/>
      <c r="BV1064" t="s">
        <v>664</v>
      </c>
      <c r="BW1064" t="s">
        <v>664</v>
      </c>
    </row>
    <row r="1065" spans="1:75">
      <c r="A1065" t="s">
        <v>4765</v>
      </c>
      <c r="B1065" t="s">
        <v>4766</v>
      </c>
      <c r="C1065" t="s">
        <v>4767</v>
      </c>
      <c r="D1065" s="1">
        <v>32366</v>
      </c>
      <c r="E1065" t="s">
        <v>4767</v>
      </c>
      <c r="G1065" s="1"/>
      <c r="H1065" s="1"/>
      <c r="K1065">
        <v>0</v>
      </c>
      <c r="AB1065" t="s">
        <v>22</v>
      </c>
      <c r="AC1065" t="s">
        <v>32</v>
      </c>
      <c r="AD1065" t="s">
        <v>58</v>
      </c>
      <c r="AE1065" t="s">
        <v>58</v>
      </c>
      <c r="AF1065" t="s">
        <v>25</v>
      </c>
      <c r="AH1065" t="s">
        <v>3747</v>
      </c>
      <c r="AI1065" t="s">
        <v>123</v>
      </c>
      <c r="AJ1065" t="s">
        <v>123</v>
      </c>
      <c r="AK1065" t="s">
        <v>123</v>
      </c>
      <c r="AO1065" t="s">
        <v>26</v>
      </c>
      <c r="AP1065" t="s">
        <v>43</v>
      </c>
      <c r="AS1065" t="s">
        <v>43</v>
      </c>
      <c r="AT1065" t="s">
        <v>4768</v>
      </c>
      <c r="AU1065">
        <v>2.83</v>
      </c>
      <c r="AV1065">
        <v>2.61</v>
      </c>
      <c r="AW1065">
        <v>2.27</v>
      </c>
      <c r="AX1065">
        <v>2.8</v>
      </c>
      <c r="BO1065" t="s">
        <v>43</v>
      </c>
      <c r="BP1065">
        <v>0</v>
      </c>
      <c r="BQ1065">
        <v>0</v>
      </c>
      <c r="BR1065">
        <v>0</v>
      </c>
      <c r="BS1065">
        <v>0</v>
      </c>
      <c r="BT1065" s="1"/>
      <c r="BV1065" t="s">
        <v>123</v>
      </c>
      <c r="BW1065" t="s">
        <v>123</v>
      </c>
    </row>
    <row r="1066" spans="1:75">
      <c r="A1066" t="s">
        <v>4769</v>
      </c>
      <c r="B1066" t="s">
        <v>539</v>
      </c>
      <c r="C1066" t="s">
        <v>1695</v>
      </c>
      <c r="D1066" s="1">
        <v>32569</v>
      </c>
      <c r="E1066" t="s">
        <v>1551</v>
      </c>
      <c r="G1066" s="1"/>
      <c r="H1066" s="1"/>
      <c r="K1066">
        <v>0</v>
      </c>
      <c r="AB1066" t="s">
        <v>22</v>
      </c>
      <c r="AC1066" t="s">
        <v>32</v>
      </c>
      <c r="AD1066" t="s">
        <v>58</v>
      </c>
      <c r="AE1066" t="s">
        <v>58</v>
      </c>
      <c r="AF1066" t="s">
        <v>25</v>
      </c>
      <c r="AH1066" t="s">
        <v>4770</v>
      </c>
      <c r="AI1066" t="s">
        <v>99</v>
      </c>
      <c r="AJ1066" t="s">
        <v>4771</v>
      </c>
      <c r="AK1066" t="s">
        <v>4</v>
      </c>
      <c r="AO1066" t="s">
        <v>26</v>
      </c>
      <c r="AP1066" t="s">
        <v>43</v>
      </c>
      <c r="AS1066" t="s">
        <v>43</v>
      </c>
      <c r="AT1066" t="s">
        <v>4768</v>
      </c>
      <c r="AU1066">
        <v>2.74</v>
      </c>
      <c r="AV1066">
        <v>3.04</v>
      </c>
      <c r="AW1066">
        <v>2.27</v>
      </c>
      <c r="AX1066">
        <v>2.8</v>
      </c>
      <c r="BO1066" t="s">
        <v>43</v>
      </c>
      <c r="BP1066">
        <v>0</v>
      </c>
      <c r="BQ1066">
        <v>0</v>
      </c>
      <c r="BR1066">
        <v>0</v>
      </c>
      <c r="BS1066">
        <v>0</v>
      </c>
      <c r="BT1066" s="1"/>
      <c r="BV1066" t="s">
        <v>102</v>
      </c>
      <c r="BW1066" t="s">
        <v>102</v>
      </c>
    </row>
    <row r="1067" spans="1:75">
      <c r="A1067" t="s">
        <v>4772</v>
      </c>
      <c r="B1067" t="s">
        <v>4370</v>
      </c>
      <c r="C1067" t="s">
        <v>4773</v>
      </c>
      <c r="D1067" s="1">
        <v>32375</v>
      </c>
      <c r="E1067" t="s">
        <v>4774</v>
      </c>
      <c r="G1067" s="1"/>
      <c r="H1067" s="1"/>
      <c r="K1067">
        <v>0</v>
      </c>
      <c r="AB1067" t="s">
        <v>22</v>
      </c>
      <c r="AC1067" t="s">
        <v>32</v>
      </c>
      <c r="AD1067" t="s">
        <v>58</v>
      </c>
      <c r="AE1067" t="s">
        <v>58</v>
      </c>
      <c r="AF1067" t="s">
        <v>48</v>
      </c>
      <c r="AH1067" t="s">
        <v>4775</v>
      </c>
      <c r="AI1067" t="s">
        <v>99</v>
      </c>
      <c r="AJ1067" t="s">
        <v>447</v>
      </c>
      <c r="AK1067" t="s">
        <v>4</v>
      </c>
      <c r="AO1067" t="s">
        <v>26</v>
      </c>
      <c r="AP1067" t="s">
        <v>43</v>
      </c>
      <c r="AS1067" t="s">
        <v>43</v>
      </c>
      <c r="AT1067" t="s">
        <v>4776</v>
      </c>
      <c r="AU1067">
        <v>3.26</v>
      </c>
      <c r="BO1067" t="s">
        <v>43</v>
      </c>
      <c r="BP1067">
        <v>0</v>
      </c>
      <c r="BQ1067">
        <v>0</v>
      </c>
      <c r="BR1067">
        <v>0</v>
      </c>
      <c r="BS1067">
        <v>0</v>
      </c>
      <c r="BT1067" s="1"/>
      <c r="BV1067" t="s">
        <v>123</v>
      </c>
      <c r="BW1067" t="s">
        <v>123</v>
      </c>
    </row>
    <row r="1068" spans="1:75">
      <c r="A1068" t="s">
        <v>4777</v>
      </c>
      <c r="B1068" t="s">
        <v>4778</v>
      </c>
      <c r="C1068" t="s">
        <v>3770</v>
      </c>
      <c r="D1068" s="1">
        <v>32736</v>
      </c>
      <c r="E1068" t="s">
        <v>3770</v>
      </c>
      <c r="G1068" s="1"/>
      <c r="H1068" s="1"/>
      <c r="K1068">
        <v>0</v>
      </c>
      <c r="AB1068" t="s">
        <v>22</v>
      </c>
      <c r="AC1068" t="s">
        <v>32</v>
      </c>
      <c r="AD1068" t="s">
        <v>58</v>
      </c>
      <c r="AE1068" t="s">
        <v>58</v>
      </c>
      <c r="AF1068" t="s">
        <v>48</v>
      </c>
      <c r="AH1068" t="s">
        <v>4779</v>
      </c>
      <c r="AI1068" t="s">
        <v>99</v>
      </c>
      <c r="AJ1068" t="s">
        <v>3165</v>
      </c>
      <c r="AK1068" t="s">
        <v>4</v>
      </c>
      <c r="AO1068" t="s">
        <v>26</v>
      </c>
      <c r="AP1068" t="s">
        <v>43</v>
      </c>
      <c r="AS1068" t="s">
        <v>43</v>
      </c>
      <c r="AT1068" t="s">
        <v>4780</v>
      </c>
      <c r="AU1068">
        <v>3.26</v>
      </c>
      <c r="AV1068">
        <v>2.4300000000000002</v>
      </c>
      <c r="AW1068">
        <v>2.5499999999999998</v>
      </c>
      <c r="AX1068">
        <v>3</v>
      </c>
      <c r="BO1068" t="s">
        <v>43</v>
      </c>
      <c r="BP1068">
        <v>0</v>
      </c>
      <c r="BQ1068">
        <v>0</v>
      </c>
      <c r="BR1068">
        <v>0</v>
      </c>
      <c r="BS1068">
        <v>0</v>
      </c>
      <c r="BT1068" s="1"/>
      <c r="BV1068" t="s">
        <v>102</v>
      </c>
      <c r="BW1068" t="s">
        <v>148</v>
      </c>
    </row>
    <row r="1069" spans="1:75">
      <c r="A1069" t="s">
        <v>4781</v>
      </c>
      <c r="B1069" t="s">
        <v>4782</v>
      </c>
      <c r="C1069" t="s">
        <v>4783</v>
      </c>
      <c r="D1069" s="1">
        <v>30784</v>
      </c>
      <c r="E1069" t="s">
        <v>409</v>
      </c>
      <c r="G1069" s="1"/>
      <c r="H1069" s="1"/>
      <c r="K1069">
        <v>0</v>
      </c>
      <c r="AB1069" t="s">
        <v>22</v>
      </c>
      <c r="AC1069" t="s">
        <v>32</v>
      </c>
      <c r="AD1069" t="s">
        <v>58</v>
      </c>
      <c r="AE1069" t="s">
        <v>58</v>
      </c>
      <c r="AF1069" t="s">
        <v>48</v>
      </c>
      <c r="AH1069" t="s">
        <v>4784</v>
      </c>
      <c r="AI1069" t="s">
        <v>99</v>
      </c>
      <c r="AJ1069" t="s">
        <v>702</v>
      </c>
      <c r="AK1069" t="s">
        <v>4</v>
      </c>
      <c r="AO1069" t="s">
        <v>26</v>
      </c>
      <c r="AP1069" t="s">
        <v>43</v>
      </c>
      <c r="AS1069" t="s">
        <v>43</v>
      </c>
      <c r="AT1069" t="s">
        <v>4785</v>
      </c>
      <c r="AU1069">
        <v>3.13</v>
      </c>
      <c r="AV1069">
        <v>3.17</v>
      </c>
      <c r="AW1069">
        <v>2.64</v>
      </c>
      <c r="AX1069">
        <v>3.1</v>
      </c>
      <c r="BO1069" t="s">
        <v>43</v>
      </c>
      <c r="BP1069">
        <v>0</v>
      </c>
      <c r="BQ1069">
        <v>0</v>
      </c>
      <c r="BR1069">
        <v>0</v>
      </c>
      <c r="BS1069">
        <v>0</v>
      </c>
      <c r="BT1069" s="1"/>
      <c r="BV1069" t="s">
        <v>148</v>
      </c>
      <c r="BW1069" t="s">
        <v>102</v>
      </c>
    </row>
    <row r="1070" spans="1:75">
      <c r="A1070" t="s">
        <v>4786</v>
      </c>
      <c r="B1070" t="s">
        <v>4787</v>
      </c>
      <c r="C1070" t="s">
        <v>2143</v>
      </c>
      <c r="D1070" s="1">
        <v>32310</v>
      </c>
      <c r="E1070" t="s">
        <v>409</v>
      </c>
      <c r="G1070" s="1"/>
      <c r="H1070" s="1"/>
      <c r="K1070">
        <v>0</v>
      </c>
      <c r="AB1070" t="s">
        <v>22</v>
      </c>
      <c r="AC1070" t="s">
        <v>32</v>
      </c>
      <c r="AD1070" t="s">
        <v>58</v>
      </c>
      <c r="AE1070" t="s">
        <v>58</v>
      </c>
      <c r="AF1070" t="s">
        <v>25</v>
      </c>
      <c r="AH1070" t="s">
        <v>4788</v>
      </c>
      <c r="AI1070" t="s">
        <v>423</v>
      </c>
      <c r="AJ1070" t="s">
        <v>1366</v>
      </c>
      <c r="AK1070" t="s">
        <v>4</v>
      </c>
      <c r="AO1070" t="s">
        <v>26</v>
      </c>
      <c r="AP1070" t="s">
        <v>43</v>
      </c>
      <c r="AS1070" t="s">
        <v>43</v>
      </c>
      <c r="AT1070" t="s">
        <v>4764</v>
      </c>
      <c r="AU1070">
        <v>2.96</v>
      </c>
      <c r="AV1070">
        <v>3.43</v>
      </c>
      <c r="AW1070">
        <v>3.09</v>
      </c>
      <c r="AX1070">
        <v>3.6</v>
      </c>
      <c r="BO1070" t="s">
        <v>43</v>
      </c>
      <c r="BP1070">
        <v>0</v>
      </c>
      <c r="BQ1070">
        <v>0</v>
      </c>
      <c r="BR1070">
        <v>0</v>
      </c>
      <c r="BS1070">
        <v>0</v>
      </c>
      <c r="BT1070" s="1"/>
      <c r="BV1070" t="s">
        <v>102</v>
      </c>
      <c r="BW1070" t="s">
        <v>102</v>
      </c>
    </row>
    <row r="1071" spans="1:75">
      <c r="A1071" t="s">
        <v>4789</v>
      </c>
      <c r="B1071" t="s">
        <v>4790</v>
      </c>
      <c r="C1071" t="s">
        <v>4791</v>
      </c>
      <c r="D1071" s="1">
        <v>32491</v>
      </c>
      <c r="E1071" t="s">
        <v>4792</v>
      </c>
      <c r="G1071" s="1"/>
      <c r="H1071" s="1"/>
      <c r="K1071">
        <v>0</v>
      </c>
      <c r="AB1071" t="s">
        <v>22</v>
      </c>
      <c r="AC1071" t="s">
        <v>32</v>
      </c>
      <c r="AD1071" t="s">
        <v>58</v>
      </c>
      <c r="AE1071" t="s">
        <v>58</v>
      </c>
      <c r="AF1071" t="s">
        <v>48</v>
      </c>
      <c r="AH1071" t="s">
        <v>2432</v>
      </c>
      <c r="AI1071" t="s">
        <v>423</v>
      </c>
      <c r="AJ1071" t="s">
        <v>4793</v>
      </c>
      <c r="AK1071" t="s">
        <v>4</v>
      </c>
      <c r="AO1071" t="s">
        <v>26</v>
      </c>
      <c r="AP1071" t="s">
        <v>43</v>
      </c>
      <c r="AS1071" t="s">
        <v>43</v>
      </c>
      <c r="AT1071" t="s">
        <v>4794</v>
      </c>
      <c r="AU1071">
        <v>3</v>
      </c>
      <c r="AV1071">
        <v>2.39</v>
      </c>
      <c r="AW1071">
        <v>2.4500000000000002</v>
      </c>
      <c r="AX1071">
        <v>2.8</v>
      </c>
      <c r="BO1071" t="s">
        <v>43</v>
      </c>
      <c r="BP1071">
        <v>0</v>
      </c>
      <c r="BQ1071">
        <v>0</v>
      </c>
      <c r="BR1071">
        <v>0</v>
      </c>
      <c r="BS1071">
        <v>0</v>
      </c>
      <c r="BT1071" s="1"/>
      <c r="BV1071" t="s">
        <v>102</v>
      </c>
      <c r="BW1071" t="s">
        <v>102</v>
      </c>
    </row>
    <row r="1072" spans="1:75">
      <c r="A1072" t="s">
        <v>4795</v>
      </c>
      <c r="B1072" t="s">
        <v>4796</v>
      </c>
      <c r="C1072" t="s">
        <v>3252</v>
      </c>
      <c r="D1072" s="1">
        <v>32325</v>
      </c>
      <c r="E1072" t="s">
        <v>4797</v>
      </c>
      <c r="G1072" s="1"/>
      <c r="H1072" s="1"/>
      <c r="K1072">
        <v>0</v>
      </c>
      <c r="AB1072" t="s">
        <v>22</v>
      </c>
      <c r="AC1072" t="s">
        <v>32</v>
      </c>
      <c r="AD1072" t="s">
        <v>58</v>
      </c>
      <c r="AE1072" t="s">
        <v>58</v>
      </c>
      <c r="AF1072" t="s">
        <v>25</v>
      </c>
      <c r="AH1072" t="s">
        <v>4798</v>
      </c>
      <c r="AI1072" t="s">
        <v>145</v>
      </c>
      <c r="AJ1072" t="s">
        <v>4799</v>
      </c>
      <c r="AK1072" t="s">
        <v>4</v>
      </c>
      <c r="AO1072" t="s">
        <v>26</v>
      </c>
      <c r="AP1072" t="s">
        <v>43</v>
      </c>
      <c r="AS1072" t="s">
        <v>43</v>
      </c>
      <c r="AT1072" t="s">
        <v>4764</v>
      </c>
      <c r="AU1072">
        <v>2.83</v>
      </c>
      <c r="AV1072">
        <v>2.83</v>
      </c>
      <c r="AW1072">
        <v>2.73</v>
      </c>
      <c r="AX1072">
        <v>2.7</v>
      </c>
      <c r="BO1072" t="s">
        <v>43</v>
      </c>
      <c r="BP1072">
        <v>0</v>
      </c>
      <c r="BQ1072">
        <v>0</v>
      </c>
      <c r="BR1072">
        <v>0</v>
      </c>
      <c r="BS1072">
        <v>0</v>
      </c>
      <c r="BT1072" s="1"/>
      <c r="BV1072" t="s">
        <v>102</v>
      </c>
      <c r="BW1072" t="s">
        <v>102</v>
      </c>
    </row>
    <row r="1073" spans="1:75">
      <c r="A1073" t="s">
        <v>4800</v>
      </c>
      <c r="B1073" t="s">
        <v>2351</v>
      </c>
      <c r="C1073" t="s">
        <v>4801</v>
      </c>
      <c r="D1073" s="1">
        <v>32133</v>
      </c>
      <c r="E1073" t="s">
        <v>409</v>
      </c>
      <c r="G1073" s="1"/>
      <c r="H1073" s="1"/>
      <c r="K1073">
        <v>0</v>
      </c>
      <c r="AB1073" t="s">
        <v>22</v>
      </c>
      <c r="AC1073" t="s">
        <v>32</v>
      </c>
      <c r="AD1073" t="s">
        <v>58</v>
      </c>
      <c r="AE1073" t="s">
        <v>58</v>
      </c>
      <c r="AF1073" t="s">
        <v>48</v>
      </c>
      <c r="AH1073" t="s">
        <v>1057</v>
      </c>
      <c r="AI1073" t="s">
        <v>145</v>
      </c>
      <c r="AJ1073" t="s">
        <v>4802</v>
      </c>
      <c r="AK1073" t="s">
        <v>4</v>
      </c>
      <c r="AO1073" t="s">
        <v>26</v>
      </c>
      <c r="AP1073" t="s">
        <v>43</v>
      </c>
      <c r="AS1073" t="s">
        <v>43</v>
      </c>
      <c r="AT1073" t="s">
        <v>4803</v>
      </c>
      <c r="BO1073" t="s">
        <v>43</v>
      </c>
      <c r="BP1073">
        <v>0</v>
      </c>
      <c r="BQ1073">
        <v>0</v>
      </c>
      <c r="BR1073">
        <v>0</v>
      </c>
      <c r="BS1073">
        <v>0</v>
      </c>
      <c r="BT1073" s="1"/>
      <c r="BV1073" t="s">
        <v>102</v>
      </c>
      <c r="BW1073" t="s">
        <v>102</v>
      </c>
    </row>
    <row r="1074" spans="1:75">
      <c r="A1074" t="s">
        <v>4804</v>
      </c>
      <c r="B1074" t="s">
        <v>4805</v>
      </c>
      <c r="C1074" t="s">
        <v>1757</v>
      </c>
      <c r="D1074" s="1">
        <v>31748</v>
      </c>
      <c r="E1074" t="s">
        <v>409</v>
      </c>
      <c r="G1074" s="1"/>
      <c r="H1074" s="1"/>
      <c r="K1074">
        <v>0</v>
      </c>
      <c r="AB1074" t="s">
        <v>22</v>
      </c>
      <c r="AC1074" t="s">
        <v>32</v>
      </c>
      <c r="AD1074" t="s">
        <v>58</v>
      </c>
      <c r="AE1074" t="s">
        <v>58</v>
      </c>
      <c r="AF1074" t="s">
        <v>25</v>
      </c>
      <c r="AH1074" t="s">
        <v>576</v>
      </c>
      <c r="AI1074" t="s">
        <v>145</v>
      </c>
      <c r="AJ1074" t="s">
        <v>4806</v>
      </c>
      <c r="AK1074" t="s">
        <v>4</v>
      </c>
      <c r="AO1074" t="s">
        <v>26</v>
      </c>
      <c r="AP1074" t="s">
        <v>43</v>
      </c>
      <c r="AS1074" t="s">
        <v>43</v>
      </c>
      <c r="AT1074" t="s">
        <v>4807</v>
      </c>
      <c r="BO1074" t="s">
        <v>43</v>
      </c>
      <c r="BP1074">
        <v>0</v>
      </c>
      <c r="BQ1074">
        <v>0</v>
      </c>
      <c r="BR1074">
        <v>0</v>
      </c>
      <c r="BS1074">
        <v>0</v>
      </c>
      <c r="BT1074" s="1"/>
      <c r="BV1074" t="s">
        <v>123</v>
      </c>
      <c r="BW1074" t="s">
        <v>123</v>
      </c>
    </row>
    <row r="1075" spans="1:75">
      <c r="A1075" t="s">
        <v>4808</v>
      </c>
      <c r="B1075" t="s">
        <v>196</v>
      </c>
      <c r="C1075" t="s">
        <v>4809</v>
      </c>
      <c r="D1075" s="1">
        <v>31948</v>
      </c>
      <c r="E1075" t="s">
        <v>409</v>
      </c>
      <c r="G1075" s="1"/>
      <c r="H1075" s="1"/>
      <c r="K1075">
        <v>0</v>
      </c>
      <c r="AB1075" t="s">
        <v>22</v>
      </c>
      <c r="AC1075" t="s">
        <v>32</v>
      </c>
      <c r="AD1075" t="s">
        <v>58</v>
      </c>
      <c r="AE1075" t="s">
        <v>58</v>
      </c>
      <c r="AF1075" t="s">
        <v>25</v>
      </c>
      <c r="AH1075" t="s">
        <v>2169</v>
      </c>
      <c r="AI1075" t="s">
        <v>99</v>
      </c>
      <c r="AJ1075" t="s">
        <v>942</v>
      </c>
      <c r="AK1075" t="s">
        <v>4</v>
      </c>
      <c r="AO1075" t="s">
        <v>26</v>
      </c>
      <c r="AP1075" t="s">
        <v>43</v>
      </c>
      <c r="AS1075" t="s">
        <v>43</v>
      </c>
      <c r="AT1075" t="s">
        <v>4780</v>
      </c>
      <c r="AU1075">
        <v>2.91</v>
      </c>
      <c r="AV1075">
        <v>2.74</v>
      </c>
      <c r="AW1075">
        <v>2.4500000000000002</v>
      </c>
      <c r="AX1075">
        <v>3.1</v>
      </c>
      <c r="BO1075" t="s">
        <v>43</v>
      </c>
      <c r="BP1075">
        <v>0</v>
      </c>
      <c r="BQ1075">
        <v>0</v>
      </c>
      <c r="BR1075">
        <v>0</v>
      </c>
      <c r="BS1075">
        <v>0</v>
      </c>
      <c r="BT1075" s="1"/>
      <c r="BV1075" t="s">
        <v>148</v>
      </c>
      <c r="BW1075" t="s">
        <v>102</v>
      </c>
    </row>
    <row r="1076" spans="1:75">
      <c r="A1076" t="s">
        <v>4810</v>
      </c>
      <c r="B1076" t="s">
        <v>4811</v>
      </c>
      <c r="C1076" t="s">
        <v>4812</v>
      </c>
      <c r="D1076" s="1">
        <v>32065</v>
      </c>
      <c r="E1076" t="s">
        <v>642</v>
      </c>
      <c r="G1076" s="1"/>
      <c r="H1076" s="1"/>
      <c r="K1076">
        <v>0</v>
      </c>
      <c r="AB1076" t="s">
        <v>22</v>
      </c>
      <c r="AC1076" t="s">
        <v>32</v>
      </c>
      <c r="AD1076" t="s">
        <v>58</v>
      </c>
      <c r="AE1076" t="s">
        <v>58</v>
      </c>
      <c r="AF1076" t="s">
        <v>48</v>
      </c>
      <c r="AH1076" t="s">
        <v>564</v>
      </c>
      <c r="AI1076" t="s">
        <v>145</v>
      </c>
      <c r="AJ1076" t="s">
        <v>4813</v>
      </c>
      <c r="AK1076" t="s">
        <v>4</v>
      </c>
      <c r="AO1076" t="s">
        <v>26</v>
      </c>
      <c r="AP1076" t="s">
        <v>43</v>
      </c>
      <c r="AS1076" t="s">
        <v>43</v>
      </c>
      <c r="AT1076" t="s">
        <v>4814</v>
      </c>
      <c r="AU1076">
        <v>2.74</v>
      </c>
      <c r="AV1076">
        <v>2.4300000000000002</v>
      </c>
      <c r="AW1076">
        <v>2</v>
      </c>
      <c r="AX1076">
        <v>3.1</v>
      </c>
      <c r="BO1076" t="s">
        <v>43</v>
      </c>
      <c r="BP1076">
        <v>0</v>
      </c>
      <c r="BQ1076">
        <v>0</v>
      </c>
      <c r="BR1076">
        <v>0</v>
      </c>
      <c r="BS1076">
        <v>0</v>
      </c>
      <c r="BT1076" s="1"/>
      <c r="BV1076" t="s">
        <v>370</v>
      </c>
      <c r="BW1076" t="s">
        <v>148</v>
      </c>
    </row>
    <row r="1077" spans="1:75">
      <c r="A1077" t="s">
        <v>4815</v>
      </c>
      <c r="B1077" t="s">
        <v>207</v>
      </c>
      <c r="C1077" t="s">
        <v>2036</v>
      </c>
      <c r="D1077" s="1">
        <v>32498</v>
      </c>
      <c r="E1077" t="s">
        <v>642</v>
      </c>
      <c r="G1077" s="1"/>
      <c r="H1077" s="1"/>
      <c r="K1077">
        <v>0</v>
      </c>
      <c r="AB1077" t="s">
        <v>22</v>
      </c>
      <c r="AC1077" t="s">
        <v>32</v>
      </c>
      <c r="AD1077" t="s">
        <v>58</v>
      </c>
      <c r="AE1077" t="s">
        <v>58</v>
      </c>
      <c r="AF1077" t="s">
        <v>48</v>
      </c>
      <c r="AH1077" t="s">
        <v>637</v>
      </c>
      <c r="AI1077" t="s">
        <v>99</v>
      </c>
      <c r="AJ1077" t="s">
        <v>548</v>
      </c>
      <c r="AK1077" t="s">
        <v>4</v>
      </c>
      <c r="AO1077" t="s">
        <v>26</v>
      </c>
      <c r="AP1077" t="s">
        <v>43</v>
      </c>
      <c r="AS1077" t="s">
        <v>43</v>
      </c>
      <c r="AT1077" t="s">
        <v>4816</v>
      </c>
      <c r="AU1077">
        <v>3.13</v>
      </c>
      <c r="AV1077">
        <v>3.26</v>
      </c>
      <c r="AW1077">
        <v>2.64</v>
      </c>
      <c r="AX1077">
        <v>3.4</v>
      </c>
      <c r="BO1077" t="s">
        <v>43</v>
      </c>
      <c r="BP1077">
        <v>0</v>
      </c>
      <c r="BQ1077">
        <v>0</v>
      </c>
      <c r="BR1077">
        <v>0</v>
      </c>
      <c r="BS1077">
        <v>0</v>
      </c>
      <c r="BT1077" s="1"/>
      <c r="BV1077" t="s">
        <v>118</v>
      </c>
      <c r="BW1077" t="s">
        <v>148</v>
      </c>
    </row>
    <row r="1078" spans="1:75">
      <c r="A1078" t="s">
        <v>4817</v>
      </c>
      <c r="B1078" t="s">
        <v>4818</v>
      </c>
      <c r="C1078" t="s">
        <v>4696</v>
      </c>
      <c r="D1078" s="1">
        <v>32130</v>
      </c>
      <c r="E1078" t="s">
        <v>4819</v>
      </c>
      <c r="G1078" s="1"/>
      <c r="H1078" s="1"/>
      <c r="K1078">
        <v>0</v>
      </c>
      <c r="AA1078" t="s">
        <v>123</v>
      </c>
      <c r="AB1078" t="s">
        <v>22</v>
      </c>
      <c r="AC1078" t="s">
        <v>32</v>
      </c>
      <c r="AD1078" t="s">
        <v>58</v>
      </c>
      <c r="AE1078" t="s">
        <v>58</v>
      </c>
      <c r="AF1078" t="s">
        <v>48</v>
      </c>
      <c r="AH1078" t="s">
        <v>4820</v>
      </c>
      <c r="AI1078" t="s">
        <v>423</v>
      </c>
      <c r="AJ1078" t="s">
        <v>1277</v>
      </c>
      <c r="AK1078" t="s">
        <v>4</v>
      </c>
      <c r="AO1078" t="s">
        <v>26</v>
      </c>
      <c r="AP1078" t="s">
        <v>43</v>
      </c>
      <c r="AS1078" t="s">
        <v>43</v>
      </c>
      <c r="AT1078" t="s">
        <v>4821</v>
      </c>
      <c r="AU1078">
        <v>2.74</v>
      </c>
      <c r="AV1078">
        <v>2.4300000000000002</v>
      </c>
      <c r="AW1078">
        <v>3</v>
      </c>
      <c r="AX1078">
        <v>3.1</v>
      </c>
      <c r="BO1078" t="s">
        <v>43</v>
      </c>
      <c r="BP1078">
        <v>0</v>
      </c>
      <c r="BQ1078">
        <v>0</v>
      </c>
      <c r="BR1078">
        <v>0</v>
      </c>
      <c r="BS1078">
        <v>0</v>
      </c>
      <c r="BT1078" s="1"/>
      <c r="BV1078" t="s">
        <v>102</v>
      </c>
      <c r="BW1078" t="s">
        <v>102</v>
      </c>
    </row>
    <row r="1079" spans="1:75">
      <c r="A1079" t="s">
        <v>4822</v>
      </c>
      <c r="B1079" t="s">
        <v>3772</v>
      </c>
      <c r="C1079" t="s">
        <v>409</v>
      </c>
      <c r="D1079" s="1">
        <v>32605</v>
      </c>
      <c r="E1079" t="s">
        <v>409</v>
      </c>
      <c r="G1079" s="1"/>
      <c r="H1079" s="1"/>
      <c r="K1079">
        <v>0</v>
      </c>
      <c r="AB1079" t="s">
        <v>22</v>
      </c>
      <c r="AC1079" t="s">
        <v>32</v>
      </c>
      <c r="AD1079" t="s">
        <v>58</v>
      </c>
      <c r="AE1079" t="s">
        <v>58</v>
      </c>
      <c r="AF1079" t="s">
        <v>48</v>
      </c>
      <c r="AH1079" t="s">
        <v>4823</v>
      </c>
      <c r="AI1079" t="s">
        <v>217</v>
      </c>
      <c r="AJ1079" t="s">
        <v>1184</v>
      </c>
      <c r="AK1079" t="s">
        <v>4</v>
      </c>
      <c r="AO1079" t="s">
        <v>26</v>
      </c>
      <c r="AP1079" t="s">
        <v>43</v>
      </c>
      <c r="AS1079" t="s">
        <v>43</v>
      </c>
      <c r="AT1079" t="s">
        <v>4736</v>
      </c>
      <c r="AU1079">
        <v>3.3</v>
      </c>
      <c r="AV1079">
        <v>2.52</v>
      </c>
      <c r="BO1079" t="s">
        <v>43</v>
      </c>
      <c r="BP1079">
        <v>0</v>
      </c>
      <c r="BQ1079">
        <v>0</v>
      </c>
      <c r="BR1079">
        <v>0</v>
      </c>
      <c r="BS1079">
        <v>0</v>
      </c>
      <c r="BT1079" s="1"/>
      <c r="BV1079" t="s">
        <v>664</v>
      </c>
      <c r="BW1079" t="s">
        <v>165</v>
      </c>
    </row>
    <row r="1080" spans="1:75">
      <c r="A1080" t="s">
        <v>4824</v>
      </c>
      <c r="B1080" t="s">
        <v>4825</v>
      </c>
      <c r="C1080" t="s">
        <v>4826</v>
      </c>
      <c r="D1080" s="1">
        <v>31828</v>
      </c>
      <c r="E1080" t="s">
        <v>876</v>
      </c>
      <c r="G1080" s="1"/>
      <c r="H1080" s="1"/>
      <c r="K1080">
        <v>0</v>
      </c>
      <c r="AB1080" t="s">
        <v>22</v>
      </c>
      <c r="AC1080" t="s">
        <v>32</v>
      </c>
      <c r="AD1080" t="s">
        <v>58</v>
      </c>
      <c r="AE1080" t="s">
        <v>58</v>
      </c>
      <c r="AF1080" t="s">
        <v>25</v>
      </c>
      <c r="AH1080" t="s">
        <v>4827</v>
      </c>
      <c r="AI1080" t="s">
        <v>99</v>
      </c>
      <c r="AJ1080" t="s">
        <v>4828</v>
      </c>
      <c r="AK1080" t="s">
        <v>4</v>
      </c>
      <c r="AO1080" t="s">
        <v>26</v>
      </c>
      <c r="AP1080" t="s">
        <v>43</v>
      </c>
      <c r="AS1080" t="s">
        <v>43</v>
      </c>
      <c r="AT1080" t="s">
        <v>4693</v>
      </c>
      <c r="AU1080">
        <v>3.26</v>
      </c>
      <c r="AV1080">
        <v>3.43</v>
      </c>
      <c r="AW1080">
        <v>3.64</v>
      </c>
      <c r="AX1080">
        <v>3.6</v>
      </c>
      <c r="BO1080" t="s">
        <v>43</v>
      </c>
      <c r="BP1080">
        <v>0</v>
      </c>
      <c r="BQ1080">
        <v>0</v>
      </c>
      <c r="BR1080">
        <v>0</v>
      </c>
      <c r="BS1080">
        <v>0</v>
      </c>
      <c r="BT1080" s="1"/>
      <c r="BV1080" t="s">
        <v>102</v>
      </c>
      <c r="BW1080" t="s">
        <v>148</v>
      </c>
    </row>
    <row r="1081" spans="1:75">
      <c r="A1081" t="s">
        <v>4829</v>
      </c>
      <c r="B1081" t="s">
        <v>4830</v>
      </c>
      <c r="C1081" t="s">
        <v>409</v>
      </c>
      <c r="D1081" s="1">
        <v>32780</v>
      </c>
      <c r="E1081" t="s">
        <v>409</v>
      </c>
      <c r="G1081" s="1"/>
      <c r="H1081" s="1"/>
      <c r="K1081">
        <v>0</v>
      </c>
      <c r="AB1081" t="s">
        <v>22</v>
      </c>
      <c r="AC1081" t="s">
        <v>32</v>
      </c>
      <c r="AD1081" t="s">
        <v>58</v>
      </c>
      <c r="AE1081" t="s">
        <v>58</v>
      </c>
      <c r="AF1081" t="s">
        <v>48</v>
      </c>
      <c r="AH1081" t="s">
        <v>329</v>
      </c>
      <c r="AI1081" t="s">
        <v>99</v>
      </c>
      <c r="AJ1081" t="s">
        <v>4831</v>
      </c>
      <c r="AK1081" t="s">
        <v>4</v>
      </c>
      <c r="AO1081" t="s">
        <v>26</v>
      </c>
      <c r="AP1081" t="s">
        <v>43</v>
      </c>
      <c r="AS1081" t="s">
        <v>43</v>
      </c>
      <c r="AT1081" t="s">
        <v>4832</v>
      </c>
      <c r="AU1081">
        <v>3.09</v>
      </c>
      <c r="AV1081">
        <v>2.91</v>
      </c>
      <c r="BO1081" t="s">
        <v>43</v>
      </c>
      <c r="BP1081">
        <v>0</v>
      </c>
      <c r="BQ1081">
        <v>0</v>
      </c>
      <c r="BR1081">
        <v>0</v>
      </c>
      <c r="BS1081">
        <v>0</v>
      </c>
      <c r="BT1081" s="1"/>
      <c r="BV1081" t="s">
        <v>102</v>
      </c>
      <c r="BW1081" t="s">
        <v>102</v>
      </c>
    </row>
    <row r="1082" spans="1:75">
      <c r="A1082" t="s">
        <v>4833</v>
      </c>
      <c r="B1082" t="s">
        <v>4834</v>
      </c>
      <c r="C1082" t="s">
        <v>1572</v>
      </c>
      <c r="D1082" s="1">
        <v>31856</v>
      </c>
      <c r="E1082" t="s">
        <v>1572</v>
      </c>
      <c r="G1082" s="1"/>
      <c r="H1082" s="1"/>
      <c r="K1082">
        <v>0</v>
      </c>
      <c r="AB1082" t="s">
        <v>22</v>
      </c>
      <c r="AC1082" t="s">
        <v>32</v>
      </c>
      <c r="AD1082" t="s">
        <v>58</v>
      </c>
      <c r="AE1082" t="s">
        <v>58</v>
      </c>
      <c r="AF1082" t="s">
        <v>25</v>
      </c>
      <c r="AH1082" t="s">
        <v>4835</v>
      </c>
      <c r="AI1082" t="s">
        <v>99</v>
      </c>
      <c r="AJ1082" t="s">
        <v>4836</v>
      </c>
      <c r="AK1082" t="s">
        <v>4</v>
      </c>
      <c r="AO1082" t="s">
        <v>26</v>
      </c>
      <c r="AP1082" t="s">
        <v>43</v>
      </c>
      <c r="AS1082" t="s">
        <v>43</v>
      </c>
      <c r="AT1082" t="s">
        <v>4837</v>
      </c>
      <c r="BO1082" t="s">
        <v>43</v>
      </c>
      <c r="BP1082">
        <v>0</v>
      </c>
      <c r="BQ1082">
        <v>0</v>
      </c>
      <c r="BR1082">
        <v>0</v>
      </c>
      <c r="BS1082">
        <v>0</v>
      </c>
      <c r="BT1082" s="1"/>
      <c r="BV1082" t="s">
        <v>1142</v>
      </c>
      <c r="BW1082" t="s">
        <v>102</v>
      </c>
    </row>
    <row r="1083" spans="1:75">
      <c r="A1083" t="s">
        <v>4838</v>
      </c>
      <c r="B1083" t="s">
        <v>3369</v>
      </c>
      <c r="C1083" t="s">
        <v>1578</v>
      </c>
      <c r="D1083" s="1">
        <v>31757</v>
      </c>
      <c r="E1083" t="s">
        <v>1578</v>
      </c>
      <c r="G1083" s="1"/>
      <c r="H1083" s="1"/>
      <c r="K1083">
        <v>0</v>
      </c>
      <c r="AB1083" t="s">
        <v>22</v>
      </c>
      <c r="AC1083" t="s">
        <v>32</v>
      </c>
      <c r="AD1083" t="s">
        <v>58</v>
      </c>
      <c r="AE1083" t="s">
        <v>58</v>
      </c>
      <c r="AF1083" t="s">
        <v>25</v>
      </c>
      <c r="AH1083" t="s">
        <v>1669</v>
      </c>
      <c r="AI1083" t="s">
        <v>123</v>
      </c>
      <c r="AJ1083" t="s">
        <v>4839</v>
      </c>
      <c r="AK1083" t="s">
        <v>123</v>
      </c>
      <c r="AO1083" t="s">
        <v>26</v>
      </c>
      <c r="AP1083" t="s">
        <v>43</v>
      </c>
      <c r="AS1083" t="s">
        <v>43</v>
      </c>
      <c r="AT1083" t="s">
        <v>4840</v>
      </c>
      <c r="AU1083">
        <v>3.48</v>
      </c>
      <c r="AV1083">
        <v>3.17</v>
      </c>
      <c r="AW1083">
        <v>2.36</v>
      </c>
      <c r="AX1083">
        <v>3.3</v>
      </c>
      <c r="BO1083" t="s">
        <v>43</v>
      </c>
      <c r="BP1083">
        <v>0</v>
      </c>
      <c r="BQ1083">
        <v>0</v>
      </c>
      <c r="BR1083">
        <v>0</v>
      </c>
      <c r="BS1083">
        <v>0</v>
      </c>
      <c r="BT1083" s="1"/>
      <c r="BV1083" t="s">
        <v>102</v>
      </c>
      <c r="BW1083" t="s">
        <v>102</v>
      </c>
    </row>
    <row r="1084" spans="1:75">
      <c r="A1084" t="s">
        <v>4841</v>
      </c>
      <c r="B1084" t="s">
        <v>2195</v>
      </c>
      <c r="C1084" t="s">
        <v>2289</v>
      </c>
      <c r="D1084" s="1">
        <v>31532</v>
      </c>
      <c r="E1084" t="s">
        <v>409</v>
      </c>
      <c r="G1084" s="1"/>
      <c r="H1084" s="1"/>
      <c r="K1084">
        <v>0</v>
      </c>
      <c r="AB1084" t="s">
        <v>22</v>
      </c>
      <c r="AC1084" t="s">
        <v>32</v>
      </c>
      <c r="AD1084" t="s">
        <v>58</v>
      </c>
      <c r="AE1084" t="s">
        <v>58</v>
      </c>
      <c r="AF1084" t="s">
        <v>25</v>
      </c>
      <c r="AH1084" t="s">
        <v>4842</v>
      </c>
      <c r="AI1084" t="s">
        <v>99</v>
      </c>
      <c r="AJ1084" t="s">
        <v>3821</v>
      </c>
      <c r="AK1084" t="s">
        <v>4</v>
      </c>
      <c r="AO1084" t="s">
        <v>26</v>
      </c>
      <c r="AP1084" t="s">
        <v>43</v>
      </c>
      <c r="AS1084" t="s">
        <v>43</v>
      </c>
      <c r="AT1084" t="s">
        <v>4837</v>
      </c>
      <c r="AU1084">
        <v>3.35</v>
      </c>
      <c r="AV1084">
        <v>2.7</v>
      </c>
      <c r="AW1084">
        <v>3.45</v>
      </c>
      <c r="AX1084">
        <v>3.2</v>
      </c>
      <c r="BO1084" t="s">
        <v>43</v>
      </c>
      <c r="BP1084">
        <v>0</v>
      </c>
      <c r="BQ1084">
        <v>0</v>
      </c>
      <c r="BR1084">
        <v>0</v>
      </c>
      <c r="BS1084">
        <v>0</v>
      </c>
      <c r="BT1084" s="1"/>
      <c r="BV1084" t="s">
        <v>157</v>
      </c>
      <c r="BW1084" t="s">
        <v>102</v>
      </c>
    </row>
    <row r="1085" spans="1:75">
      <c r="A1085" t="s">
        <v>4843</v>
      </c>
      <c r="B1085" t="s">
        <v>4844</v>
      </c>
      <c r="C1085" t="s">
        <v>3419</v>
      </c>
      <c r="D1085" s="1">
        <v>32845</v>
      </c>
      <c r="E1085" t="s">
        <v>642</v>
      </c>
      <c r="G1085" s="1"/>
      <c r="H1085" s="1"/>
      <c r="K1085">
        <v>0</v>
      </c>
      <c r="AB1085" t="s">
        <v>22</v>
      </c>
      <c r="AC1085" t="s">
        <v>32</v>
      </c>
      <c r="AD1085" t="s">
        <v>58</v>
      </c>
      <c r="AE1085" t="s">
        <v>58</v>
      </c>
      <c r="AF1085" t="s">
        <v>25</v>
      </c>
      <c r="AH1085" t="s">
        <v>4845</v>
      </c>
      <c r="AI1085" t="s">
        <v>99</v>
      </c>
      <c r="AJ1085" t="s">
        <v>4846</v>
      </c>
      <c r="AK1085" t="s">
        <v>4</v>
      </c>
      <c r="AO1085" t="s">
        <v>26</v>
      </c>
      <c r="AP1085" t="s">
        <v>43</v>
      </c>
      <c r="AS1085" t="s">
        <v>43</v>
      </c>
      <c r="AT1085" t="s">
        <v>4731</v>
      </c>
      <c r="AU1085">
        <v>3.39</v>
      </c>
      <c r="AV1085">
        <v>2.4300000000000002</v>
      </c>
      <c r="BO1085" t="s">
        <v>43</v>
      </c>
      <c r="BP1085">
        <v>0</v>
      </c>
      <c r="BQ1085">
        <v>0</v>
      </c>
      <c r="BR1085">
        <v>0</v>
      </c>
      <c r="BS1085">
        <v>0</v>
      </c>
      <c r="BT1085" s="1"/>
      <c r="BV1085" t="s">
        <v>157</v>
      </c>
      <c r="BW1085" t="s">
        <v>102</v>
      </c>
    </row>
    <row r="1086" spans="1:75">
      <c r="A1086" t="s">
        <v>4847</v>
      </c>
      <c r="B1086" t="s">
        <v>9563</v>
      </c>
      <c r="C1086" t="s">
        <v>409</v>
      </c>
      <c r="D1086" s="1">
        <v>32321</v>
      </c>
      <c r="E1086" t="s">
        <v>409</v>
      </c>
      <c r="G1086" s="1"/>
      <c r="H1086" s="1"/>
      <c r="K1086">
        <v>0</v>
      </c>
      <c r="AB1086" t="s">
        <v>22</v>
      </c>
      <c r="AC1086" t="s">
        <v>32</v>
      </c>
      <c r="AD1086" t="s">
        <v>58</v>
      </c>
      <c r="AE1086" t="s">
        <v>58</v>
      </c>
      <c r="AF1086" t="s">
        <v>25</v>
      </c>
      <c r="AH1086" t="s">
        <v>3639</v>
      </c>
      <c r="AI1086" t="s">
        <v>131</v>
      </c>
      <c r="AJ1086" t="s">
        <v>4848</v>
      </c>
      <c r="AK1086" t="s">
        <v>131</v>
      </c>
      <c r="AO1086" t="s">
        <v>26</v>
      </c>
      <c r="AP1086" t="s">
        <v>43</v>
      </c>
      <c r="AS1086" t="s">
        <v>43</v>
      </c>
      <c r="AT1086" t="s">
        <v>4725</v>
      </c>
      <c r="AU1086">
        <v>3.04</v>
      </c>
      <c r="AV1086">
        <v>3.04</v>
      </c>
      <c r="AW1086">
        <v>2.91</v>
      </c>
      <c r="AX1086">
        <v>3.3</v>
      </c>
      <c r="BO1086" t="s">
        <v>43</v>
      </c>
      <c r="BP1086">
        <v>0</v>
      </c>
      <c r="BQ1086">
        <v>0</v>
      </c>
      <c r="BR1086">
        <v>0</v>
      </c>
      <c r="BS1086">
        <v>0</v>
      </c>
      <c r="BT1086" s="1"/>
      <c r="BV1086" t="s">
        <v>664</v>
      </c>
      <c r="BW1086" t="s">
        <v>664</v>
      </c>
    </row>
    <row r="1087" spans="1:75">
      <c r="A1087" t="s">
        <v>4849</v>
      </c>
      <c r="B1087" t="s">
        <v>4850</v>
      </c>
      <c r="C1087" t="s">
        <v>4767</v>
      </c>
      <c r="D1087" s="1">
        <v>30485</v>
      </c>
      <c r="E1087" t="s">
        <v>4767</v>
      </c>
      <c r="G1087" s="1"/>
      <c r="H1087" s="1"/>
      <c r="K1087">
        <v>0</v>
      </c>
      <c r="AB1087" t="s">
        <v>22</v>
      </c>
      <c r="AC1087" t="s">
        <v>32</v>
      </c>
      <c r="AD1087" t="s">
        <v>58</v>
      </c>
      <c r="AE1087" t="s">
        <v>58</v>
      </c>
      <c r="AF1087" t="s">
        <v>25</v>
      </c>
      <c r="AH1087" t="s">
        <v>4779</v>
      </c>
      <c r="AI1087" t="s">
        <v>145</v>
      </c>
      <c r="AJ1087" t="s">
        <v>2654</v>
      </c>
      <c r="AK1087" t="s">
        <v>4</v>
      </c>
      <c r="AO1087" t="s">
        <v>26</v>
      </c>
      <c r="AP1087" t="s">
        <v>43</v>
      </c>
      <c r="AS1087" t="s">
        <v>43</v>
      </c>
      <c r="AT1087" t="s">
        <v>4851</v>
      </c>
      <c r="AU1087">
        <v>3.13</v>
      </c>
      <c r="AV1087">
        <v>2.91</v>
      </c>
      <c r="AW1087">
        <v>2.64</v>
      </c>
      <c r="AX1087">
        <v>3.2</v>
      </c>
      <c r="BO1087" t="s">
        <v>43</v>
      </c>
      <c r="BP1087">
        <v>0</v>
      </c>
      <c r="BQ1087">
        <v>0</v>
      </c>
      <c r="BR1087">
        <v>0</v>
      </c>
      <c r="BS1087">
        <v>0</v>
      </c>
      <c r="BT1087" s="1"/>
      <c r="BV1087" t="s">
        <v>102</v>
      </c>
      <c r="BW1087" t="s">
        <v>102</v>
      </c>
    </row>
    <row r="1088" spans="1:75">
      <c r="A1088" t="s">
        <v>4852</v>
      </c>
      <c r="B1088" t="s">
        <v>4853</v>
      </c>
      <c r="C1088" t="s">
        <v>4854</v>
      </c>
      <c r="D1088" s="1">
        <v>31789</v>
      </c>
      <c r="E1088" t="s">
        <v>2094</v>
      </c>
      <c r="G1088" s="1"/>
      <c r="H1088" s="1"/>
      <c r="K1088">
        <v>0</v>
      </c>
      <c r="AB1088" t="s">
        <v>22</v>
      </c>
      <c r="AC1088" t="s">
        <v>32</v>
      </c>
      <c r="AD1088" t="s">
        <v>58</v>
      </c>
      <c r="AE1088" t="s">
        <v>58</v>
      </c>
      <c r="AF1088" t="s">
        <v>25</v>
      </c>
      <c r="AH1088" t="s">
        <v>922</v>
      </c>
      <c r="AI1088" t="s">
        <v>99</v>
      </c>
      <c r="AJ1088" t="s">
        <v>4855</v>
      </c>
      <c r="AK1088" t="s">
        <v>4</v>
      </c>
      <c r="AO1088" t="s">
        <v>26</v>
      </c>
      <c r="AP1088" t="s">
        <v>43</v>
      </c>
      <c r="AS1088" t="s">
        <v>43</v>
      </c>
      <c r="AT1088" t="s">
        <v>4856</v>
      </c>
      <c r="AU1088">
        <v>2.74</v>
      </c>
      <c r="AV1088">
        <v>1.48</v>
      </c>
      <c r="BO1088" t="s">
        <v>43</v>
      </c>
      <c r="BP1088">
        <v>0</v>
      </c>
      <c r="BQ1088">
        <v>0</v>
      </c>
      <c r="BR1088">
        <v>0</v>
      </c>
      <c r="BS1088">
        <v>0</v>
      </c>
      <c r="BT1088" s="1"/>
      <c r="BV1088" t="s">
        <v>123</v>
      </c>
      <c r="BW1088" t="s">
        <v>123</v>
      </c>
    </row>
    <row r="1089" spans="1:75">
      <c r="A1089" t="s">
        <v>4857</v>
      </c>
      <c r="B1089" t="s">
        <v>4858</v>
      </c>
      <c r="C1089" t="s">
        <v>1903</v>
      </c>
      <c r="D1089" s="1">
        <v>32381</v>
      </c>
      <c r="E1089" t="s">
        <v>1903</v>
      </c>
      <c r="G1089" s="1"/>
      <c r="H1089" s="1"/>
      <c r="K1089">
        <v>0</v>
      </c>
      <c r="AB1089" t="s">
        <v>22</v>
      </c>
      <c r="AC1089" t="s">
        <v>32</v>
      </c>
      <c r="AD1089" t="s">
        <v>58</v>
      </c>
      <c r="AE1089" t="s">
        <v>58</v>
      </c>
      <c r="AF1089" t="s">
        <v>25</v>
      </c>
      <c r="AH1089" t="s">
        <v>4859</v>
      </c>
      <c r="AI1089" t="s">
        <v>99</v>
      </c>
      <c r="AJ1089" t="s">
        <v>4860</v>
      </c>
      <c r="AK1089" t="s">
        <v>4</v>
      </c>
      <c r="AO1089" t="s">
        <v>26</v>
      </c>
      <c r="AP1089" t="s">
        <v>43</v>
      </c>
      <c r="AS1089" t="s">
        <v>43</v>
      </c>
      <c r="AT1089" t="s">
        <v>4780</v>
      </c>
      <c r="AU1089">
        <v>3.17</v>
      </c>
      <c r="AV1089">
        <v>2.2599999999999998</v>
      </c>
      <c r="AX1089">
        <v>3.2</v>
      </c>
      <c r="BO1089" t="s">
        <v>43</v>
      </c>
      <c r="BP1089">
        <v>0</v>
      </c>
      <c r="BQ1089">
        <v>0</v>
      </c>
      <c r="BR1089">
        <v>0</v>
      </c>
      <c r="BS1089">
        <v>0</v>
      </c>
      <c r="BT1089" s="1"/>
      <c r="BV1089" t="s">
        <v>148</v>
      </c>
      <c r="BW1089" t="s">
        <v>102</v>
      </c>
    </row>
    <row r="1090" spans="1:75">
      <c r="A1090" t="s">
        <v>4861</v>
      </c>
      <c r="B1090" t="s">
        <v>4862</v>
      </c>
      <c r="C1090" t="s">
        <v>409</v>
      </c>
      <c r="D1090" s="1">
        <v>32789</v>
      </c>
      <c r="E1090" t="s">
        <v>1551</v>
      </c>
      <c r="G1090" s="1"/>
      <c r="H1090" s="1"/>
      <c r="K1090">
        <v>0</v>
      </c>
      <c r="AB1090" t="s">
        <v>22</v>
      </c>
      <c r="AC1090" t="s">
        <v>32</v>
      </c>
      <c r="AD1090" t="s">
        <v>58</v>
      </c>
      <c r="AE1090" t="s">
        <v>58</v>
      </c>
      <c r="AF1090" t="s">
        <v>48</v>
      </c>
      <c r="AH1090" t="s">
        <v>2752</v>
      </c>
      <c r="AI1090" t="s">
        <v>99</v>
      </c>
      <c r="AJ1090" t="s">
        <v>4863</v>
      </c>
      <c r="AK1090" t="s">
        <v>4</v>
      </c>
      <c r="AO1090" t="s">
        <v>26</v>
      </c>
      <c r="AP1090" t="s">
        <v>43</v>
      </c>
      <c r="AS1090" t="s">
        <v>43</v>
      </c>
      <c r="AT1090" t="s">
        <v>4764</v>
      </c>
      <c r="AU1090">
        <v>3.17</v>
      </c>
      <c r="BO1090" t="s">
        <v>43</v>
      </c>
      <c r="BP1090">
        <v>0</v>
      </c>
      <c r="BQ1090">
        <v>0</v>
      </c>
      <c r="BR1090">
        <v>0</v>
      </c>
      <c r="BS1090">
        <v>0</v>
      </c>
      <c r="BT1090" s="1"/>
      <c r="BV1090" t="s">
        <v>148</v>
      </c>
      <c r="BW1090" t="s">
        <v>148</v>
      </c>
    </row>
    <row r="1091" spans="1:75">
      <c r="A1091" t="s">
        <v>4864</v>
      </c>
      <c r="B1091" t="s">
        <v>4865</v>
      </c>
      <c r="C1091" t="s">
        <v>4866</v>
      </c>
      <c r="D1091" s="1">
        <v>31861</v>
      </c>
      <c r="E1091" t="s">
        <v>2139</v>
      </c>
      <c r="G1091" s="1"/>
      <c r="H1091" s="1"/>
      <c r="K1091">
        <v>0</v>
      </c>
      <c r="AB1091" t="s">
        <v>22</v>
      </c>
      <c r="AC1091" t="s">
        <v>32</v>
      </c>
      <c r="AD1091" t="s">
        <v>58</v>
      </c>
      <c r="AE1091" t="s">
        <v>58</v>
      </c>
      <c r="AF1091" t="s">
        <v>25</v>
      </c>
      <c r="AH1091" t="s">
        <v>4867</v>
      </c>
      <c r="AI1091" t="s">
        <v>423</v>
      </c>
      <c r="AJ1091" t="s">
        <v>1622</v>
      </c>
      <c r="AK1091" t="s">
        <v>4</v>
      </c>
      <c r="AO1091" t="s">
        <v>26</v>
      </c>
      <c r="AP1091" t="s">
        <v>43</v>
      </c>
      <c r="AS1091" t="s">
        <v>43</v>
      </c>
      <c r="AT1091" t="s">
        <v>4868</v>
      </c>
      <c r="AU1091">
        <v>3.09</v>
      </c>
      <c r="AV1091">
        <v>2.17</v>
      </c>
      <c r="AW1091">
        <v>2.73</v>
      </c>
      <c r="AX1091">
        <v>2.6</v>
      </c>
      <c r="BO1091" t="s">
        <v>43</v>
      </c>
      <c r="BP1091">
        <v>0</v>
      </c>
      <c r="BQ1091">
        <v>0</v>
      </c>
      <c r="BR1091">
        <v>0</v>
      </c>
      <c r="BS1091">
        <v>0</v>
      </c>
      <c r="BT1091" s="1"/>
      <c r="BV1091" t="s">
        <v>102</v>
      </c>
      <c r="BW1091" t="s">
        <v>102</v>
      </c>
    </row>
    <row r="1092" spans="1:75">
      <c r="A1092" t="s">
        <v>4869</v>
      </c>
      <c r="B1092" t="s">
        <v>4455</v>
      </c>
      <c r="C1092" t="s">
        <v>2079</v>
      </c>
      <c r="D1092" s="1">
        <v>32432</v>
      </c>
      <c r="E1092" t="s">
        <v>2079</v>
      </c>
      <c r="G1092" s="1"/>
      <c r="H1092" s="1"/>
      <c r="K1092">
        <v>0</v>
      </c>
      <c r="AB1092" t="s">
        <v>22</v>
      </c>
      <c r="AC1092" t="s">
        <v>32</v>
      </c>
      <c r="AD1092" t="s">
        <v>58</v>
      </c>
      <c r="AE1092" t="s">
        <v>58</v>
      </c>
      <c r="AF1092" t="s">
        <v>25</v>
      </c>
      <c r="AH1092" t="s">
        <v>123</v>
      </c>
      <c r="AI1092" t="s">
        <v>123</v>
      </c>
      <c r="AJ1092" t="s">
        <v>123</v>
      </c>
      <c r="AK1092" t="s">
        <v>123</v>
      </c>
      <c r="AO1092" t="s">
        <v>26</v>
      </c>
      <c r="AP1092" t="s">
        <v>43</v>
      </c>
      <c r="AS1092" t="s">
        <v>43</v>
      </c>
      <c r="AT1092" t="s">
        <v>4870</v>
      </c>
      <c r="AU1092">
        <v>3</v>
      </c>
      <c r="AV1092">
        <v>2.65</v>
      </c>
      <c r="AW1092">
        <v>2.5499999999999998</v>
      </c>
      <c r="AX1092">
        <v>3.1</v>
      </c>
      <c r="BO1092" t="s">
        <v>43</v>
      </c>
      <c r="BP1092">
        <v>0</v>
      </c>
      <c r="BQ1092">
        <v>0</v>
      </c>
      <c r="BR1092">
        <v>0</v>
      </c>
      <c r="BS1092">
        <v>0</v>
      </c>
      <c r="BT1092" s="1"/>
      <c r="BV1092" t="s">
        <v>123</v>
      </c>
      <c r="BW1092" t="s">
        <v>123</v>
      </c>
    </row>
    <row r="1093" spans="1:75">
      <c r="A1093" t="s">
        <v>4871</v>
      </c>
      <c r="B1093" t="s">
        <v>4872</v>
      </c>
      <c r="C1093" t="s">
        <v>3419</v>
      </c>
      <c r="D1093" s="1">
        <v>32712</v>
      </c>
      <c r="E1093" t="s">
        <v>642</v>
      </c>
      <c r="G1093" s="1"/>
      <c r="H1093" s="1"/>
      <c r="K1093">
        <v>0</v>
      </c>
      <c r="AB1093" t="s">
        <v>22</v>
      </c>
      <c r="AC1093" t="s">
        <v>32</v>
      </c>
      <c r="AD1093" t="s">
        <v>58</v>
      </c>
      <c r="AE1093" t="s">
        <v>58</v>
      </c>
      <c r="AF1093" t="s">
        <v>25</v>
      </c>
      <c r="AH1093" t="s">
        <v>4873</v>
      </c>
      <c r="AI1093" t="s">
        <v>217</v>
      </c>
      <c r="AJ1093" t="s">
        <v>4874</v>
      </c>
      <c r="AK1093" t="s">
        <v>217</v>
      </c>
      <c r="AO1093" t="s">
        <v>26</v>
      </c>
      <c r="AP1093" t="s">
        <v>43</v>
      </c>
      <c r="AS1093" t="s">
        <v>43</v>
      </c>
      <c r="AT1093" t="s">
        <v>4731</v>
      </c>
      <c r="AU1093">
        <v>3.17</v>
      </c>
      <c r="AV1093">
        <v>2.78</v>
      </c>
      <c r="AX1093">
        <v>3.1</v>
      </c>
      <c r="BO1093" t="s">
        <v>43</v>
      </c>
      <c r="BP1093">
        <v>0</v>
      </c>
      <c r="BQ1093">
        <v>0</v>
      </c>
      <c r="BR1093">
        <v>0</v>
      </c>
      <c r="BS1093">
        <v>0</v>
      </c>
      <c r="BT1093" s="1"/>
      <c r="BV1093" t="s">
        <v>344</v>
      </c>
      <c r="BW1093" t="s">
        <v>118</v>
      </c>
    </row>
    <row r="1094" spans="1:75">
      <c r="A1094" t="s">
        <v>4875</v>
      </c>
      <c r="B1094" t="s">
        <v>4876</v>
      </c>
      <c r="C1094" t="s">
        <v>4877</v>
      </c>
      <c r="D1094" s="1"/>
      <c r="E1094" t="s">
        <v>4878</v>
      </c>
      <c r="G1094" s="1"/>
      <c r="H1094" s="1"/>
      <c r="K1094">
        <v>0</v>
      </c>
      <c r="AA1094" t="s">
        <v>123</v>
      </c>
      <c r="AB1094" t="s">
        <v>22</v>
      </c>
      <c r="AC1094" t="s">
        <v>32</v>
      </c>
      <c r="AD1094" t="s">
        <v>58</v>
      </c>
      <c r="AE1094" t="s">
        <v>58</v>
      </c>
      <c r="AF1094" t="s">
        <v>48</v>
      </c>
      <c r="AH1094" t="s">
        <v>4879</v>
      </c>
      <c r="AI1094" t="s">
        <v>423</v>
      </c>
      <c r="AJ1094" t="s">
        <v>4880</v>
      </c>
      <c r="AK1094" t="s">
        <v>4</v>
      </c>
      <c r="AO1094" t="s">
        <v>26</v>
      </c>
      <c r="AP1094" t="s">
        <v>43</v>
      </c>
      <c r="AS1094" t="s">
        <v>43</v>
      </c>
      <c r="AT1094" t="s">
        <v>4881</v>
      </c>
      <c r="AU1094">
        <v>3.35</v>
      </c>
      <c r="AV1094">
        <v>3.09</v>
      </c>
      <c r="AX1094">
        <v>3.3</v>
      </c>
      <c r="BO1094" t="s">
        <v>43</v>
      </c>
      <c r="BP1094">
        <v>0</v>
      </c>
      <c r="BQ1094">
        <v>0</v>
      </c>
      <c r="BR1094">
        <v>0</v>
      </c>
      <c r="BS1094">
        <v>0</v>
      </c>
      <c r="BT1094" s="1"/>
      <c r="BV1094" t="s">
        <v>148</v>
      </c>
      <c r="BW1094" t="s">
        <v>102</v>
      </c>
    </row>
    <row r="1095" spans="1:75">
      <c r="A1095" t="s">
        <v>4882</v>
      </c>
      <c r="B1095" t="s">
        <v>4883</v>
      </c>
      <c r="C1095" t="s">
        <v>4767</v>
      </c>
      <c r="D1095" s="1"/>
      <c r="E1095" t="s">
        <v>1578</v>
      </c>
      <c r="G1095" s="1"/>
      <c r="H1095" s="1"/>
      <c r="K1095">
        <v>0</v>
      </c>
      <c r="AB1095" t="s">
        <v>22</v>
      </c>
      <c r="AC1095" t="s">
        <v>32</v>
      </c>
      <c r="AD1095" t="s">
        <v>58</v>
      </c>
      <c r="AE1095" t="s">
        <v>58</v>
      </c>
      <c r="AF1095" t="s">
        <v>48</v>
      </c>
      <c r="AH1095" t="s">
        <v>521</v>
      </c>
      <c r="AI1095" t="s">
        <v>4649</v>
      </c>
      <c r="AJ1095" t="s">
        <v>4884</v>
      </c>
      <c r="AK1095" t="s">
        <v>4885</v>
      </c>
      <c r="AO1095" t="s">
        <v>26</v>
      </c>
      <c r="AP1095" t="s">
        <v>43</v>
      </c>
      <c r="AS1095" t="s">
        <v>43</v>
      </c>
      <c r="AT1095" t="s">
        <v>4886</v>
      </c>
      <c r="AU1095">
        <v>3</v>
      </c>
      <c r="AV1095">
        <v>2.91</v>
      </c>
      <c r="AW1095">
        <v>2.82</v>
      </c>
      <c r="AX1095">
        <v>3.1</v>
      </c>
      <c r="BO1095" t="s">
        <v>43</v>
      </c>
      <c r="BP1095">
        <v>0</v>
      </c>
      <c r="BQ1095">
        <v>0</v>
      </c>
      <c r="BR1095">
        <v>0</v>
      </c>
      <c r="BS1095">
        <v>0</v>
      </c>
      <c r="BT1095" s="1"/>
      <c r="BV1095" t="s">
        <v>102</v>
      </c>
      <c r="BW1095" t="s">
        <v>102</v>
      </c>
    </row>
    <row r="1096" spans="1:75">
      <c r="A1096" t="s">
        <v>4887</v>
      </c>
      <c r="B1096" t="s">
        <v>4888</v>
      </c>
      <c r="C1096" t="s">
        <v>1655</v>
      </c>
      <c r="D1096" s="1">
        <v>32269</v>
      </c>
      <c r="E1096" t="s">
        <v>1655</v>
      </c>
      <c r="G1096" s="1"/>
      <c r="H1096" s="1"/>
      <c r="K1096">
        <v>0</v>
      </c>
      <c r="AB1096" t="s">
        <v>22</v>
      </c>
      <c r="AC1096" t="s">
        <v>32</v>
      </c>
      <c r="AD1096" t="s">
        <v>58</v>
      </c>
      <c r="AE1096" t="s">
        <v>58</v>
      </c>
      <c r="AF1096" t="s">
        <v>25</v>
      </c>
      <c r="AH1096" t="s">
        <v>1568</v>
      </c>
      <c r="AI1096" t="s">
        <v>99</v>
      </c>
      <c r="AJ1096" t="s">
        <v>4889</v>
      </c>
      <c r="AK1096" t="s">
        <v>4</v>
      </c>
      <c r="AO1096" t="s">
        <v>26</v>
      </c>
      <c r="AP1096" t="s">
        <v>43</v>
      </c>
      <c r="AS1096" t="s">
        <v>43</v>
      </c>
      <c r="AT1096" t="s">
        <v>4890</v>
      </c>
      <c r="AU1096">
        <v>3</v>
      </c>
      <c r="AV1096">
        <v>2.91</v>
      </c>
      <c r="AW1096">
        <v>2.73</v>
      </c>
      <c r="AX1096">
        <v>2.7</v>
      </c>
      <c r="BO1096" t="s">
        <v>43</v>
      </c>
      <c r="BP1096">
        <v>0</v>
      </c>
      <c r="BQ1096">
        <v>0</v>
      </c>
      <c r="BR1096">
        <v>0</v>
      </c>
      <c r="BS1096">
        <v>0</v>
      </c>
      <c r="BT1096" s="1"/>
      <c r="BV1096" t="s">
        <v>102</v>
      </c>
      <c r="BW1096" t="s">
        <v>102</v>
      </c>
    </row>
    <row r="1097" spans="1:75">
      <c r="A1097" t="s">
        <v>4891</v>
      </c>
      <c r="B1097" t="s">
        <v>4892</v>
      </c>
      <c r="C1097" t="s">
        <v>4893</v>
      </c>
      <c r="D1097" s="1">
        <v>32701</v>
      </c>
      <c r="E1097" t="s">
        <v>4894</v>
      </c>
      <c r="G1097" s="1"/>
      <c r="H1097" s="1"/>
      <c r="K1097">
        <v>0</v>
      </c>
      <c r="AB1097" t="s">
        <v>22</v>
      </c>
      <c r="AC1097" t="s">
        <v>32</v>
      </c>
      <c r="AD1097" t="s">
        <v>58</v>
      </c>
      <c r="AE1097" t="s">
        <v>58</v>
      </c>
      <c r="AF1097" t="s">
        <v>48</v>
      </c>
      <c r="AH1097" t="s">
        <v>329</v>
      </c>
      <c r="AI1097" t="s">
        <v>99</v>
      </c>
      <c r="AJ1097" t="s">
        <v>3415</v>
      </c>
      <c r="AK1097" t="s">
        <v>4</v>
      </c>
      <c r="AO1097" t="s">
        <v>26</v>
      </c>
      <c r="AP1097" t="s">
        <v>43</v>
      </c>
      <c r="AS1097" t="s">
        <v>43</v>
      </c>
      <c r="AT1097" t="s">
        <v>4895</v>
      </c>
      <c r="AU1097">
        <v>3.35</v>
      </c>
      <c r="AV1097">
        <v>3.26</v>
      </c>
      <c r="AW1097">
        <v>2.4500000000000002</v>
      </c>
      <c r="AX1097">
        <v>3.5</v>
      </c>
      <c r="BO1097" t="s">
        <v>43</v>
      </c>
      <c r="BP1097">
        <v>0</v>
      </c>
      <c r="BQ1097">
        <v>0</v>
      </c>
      <c r="BR1097">
        <v>0</v>
      </c>
      <c r="BS1097">
        <v>0</v>
      </c>
      <c r="BT1097" s="1"/>
      <c r="BV1097" t="s">
        <v>102</v>
      </c>
      <c r="BW1097" t="s">
        <v>3474</v>
      </c>
    </row>
    <row r="1098" spans="1:75">
      <c r="A1098" t="s">
        <v>4896</v>
      </c>
      <c r="B1098" t="s">
        <v>4897</v>
      </c>
      <c r="C1098" t="s">
        <v>2143</v>
      </c>
      <c r="D1098" s="1">
        <v>32765</v>
      </c>
      <c r="E1098" t="s">
        <v>2143</v>
      </c>
      <c r="G1098" s="1"/>
      <c r="H1098" s="1"/>
      <c r="K1098">
        <v>0</v>
      </c>
      <c r="AB1098" t="s">
        <v>22</v>
      </c>
      <c r="AC1098" t="s">
        <v>32</v>
      </c>
      <c r="AD1098" t="s">
        <v>58</v>
      </c>
      <c r="AE1098" t="s">
        <v>58</v>
      </c>
      <c r="AF1098" t="s">
        <v>48</v>
      </c>
      <c r="AH1098" t="s">
        <v>1669</v>
      </c>
      <c r="AI1098" t="s">
        <v>145</v>
      </c>
      <c r="AJ1098" t="s">
        <v>4898</v>
      </c>
      <c r="AK1098" t="s">
        <v>4</v>
      </c>
      <c r="AO1098" t="s">
        <v>26</v>
      </c>
      <c r="AP1098" t="s">
        <v>43</v>
      </c>
      <c r="AS1098" t="s">
        <v>43</v>
      </c>
      <c r="AT1098" t="s">
        <v>4764</v>
      </c>
      <c r="AU1098">
        <v>3.09</v>
      </c>
      <c r="AV1098">
        <v>2.87</v>
      </c>
      <c r="AW1098">
        <v>3.36</v>
      </c>
      <c r="AX1098">
        <v>3.3</v>
      </c>
      <c r="BO1098" t="s">
        <v>43</v>
      </c>
      <c r="BP1098">
        <v>0</v>
      </c>
      <c r="BQ1098">
        <v>0</v>
      </c>
      <c r="BR1098">
        <v>0</v>
      </c>
      <c r="BS1098">
        <v>0</v>
      </c>
      <c r="BT1098" s="1"/>
      <c r="BV1098" t="s">
        <v>148</v>
      </c>
      <c r="BW1098" t="s">
        <v>102</v>
      </c>
    </row>
    <row r="1099" spans="1:75">
      <c r="A1099" t="s">
        <v>4899</v>
      </c>
      <c r="B1099" t="s">
        <v>4900</v>
      </c>
      <c r="C1099" t="s">
        <v>674</v>
      </c>
      <c r="D1099" s="1">
        <v>32157</v>
      </c>
      <c r="E1099" t="s">
        <v>642</v>
      </c>
      <c r="G1099" s="1"/>
      <c r="H1099" s="1"/>
      <c r="K1099">
        <v>0</v>
      </c>
      <c r="AB1099" t="s">
        <v>22</v>
      </c>
      <c r="AC1099" t="s">
        <v>32</v>
      </c>
      <c r="AD1099" t="s">
        <v>58</v>
      </c>
      <c r="AE1099" t="s">
        <v>58</v>
      </c>
      <c r="AF1099" t="s">
        <v>48</v>
      </c>
      <c r="AH1099" t="s">
        <v>1968</v>
      </c>
      <c r="AI1099" t="s">
        <v>99</v>
      </c>
      <c r="AJ1099" t="s">
        <v>4901</v>
      </c>
      <c r="AK1099" t="s">
        <v>4</v>
      </c>
      <c r="AO1099" t="s">
        <v>26</v>
      </c>
      <c r="AP1099" t="s">
        <v>43</v>
      </c>
      <c r="AS1099" t="s">
        <v>43</v>
      </c>
      <c r="AT1099" t="s">
        <v>4902</v>
      </c>
      <c r="AU1099">
        <v>3.09</v>
      </c>
      <c r="AV1099">
        <v>2.2599999999999998</v>
      </c>
      <c r="AW1099">
        <v>2.82</v>
      </c>
      <c r="AX1099">
        <v>3.4</v>
      </c>
      <c r="BO1099" t="s">
        <v>43</v>
      </c>
      <c r="BP1099">
        <v>0</v>
      </c>
      <c r="BQ1099">
        <v>0</v>
      </c>
      <c r="BR1099">
        <v>0</v>
      </c>
      <c r="BS1099">
        <v>0</v>
      </c>
      <c r="BT1099" s="1"/>
      <c r="BV1099" t="s">
        <v>123</v>
      </c>
      <c r="BW1099" t="s">
        <v>123</v>
      </c>
    </row>
    <row r="1100" spans="1:75">
      <c r="A1100" t="s">
        <v>4903</v>
      </c>
      <c r="B1100" t="s">
        <v>4904</v>
      </c>
      <c r="C1100" t="s">
        <v>1551</v>
      </c>
      <c r="D1100" s="1">
        <v>32475</v>
      </c>
      <c r="E1100" t="s">
        <v>409</v>
      </c>
      <c r="G1100" s="1"/>
      <c r="H1100" s="1"/>
      <c r="K1100">
        <v>0</v>
      </c>
      <c r="AB1100" t="s">
        <v>22</v>
      </c>
      <c r="AC1100" t="s">
        <v>32</v>
      </c>
      <c r="AD1100" t="s">
        <v>58</v>
      </c>
      <c r="AE1100" t="s">
        <v>58</v>
      </c>
      <c r="AF1100" t="s">
        <v>48</v>
      </c>
      <c r="AH1100" t="s">
        <v>4905</v>
      </c>
      <c r="AI1100" t="s">
        <v>145</v>
      </c>
      <c r="AJ1100" t="s">
        <v>4906</v>
      </c>
      <c r="AK1100" t="s">
        <v>4</v>
      </c>
      <c r="AO1100" t="s">
        <v>26</v>
      </c>
      <c r="AP1100" t="s">
        <v>43</v>
      </c>
      <c r="AS1100" t="s">
        <v>43</v>
      </c>
      <c r="AT1100" t="s">
        <v>4764</v>
      </c>
      <c r="AU1100">
        <v>3.26</v>
      </c>
      <c r="AV1100">
        <v>2.7</v>
      </c>
      <c r="AW1100">
        <v>2.91</v>
      </c>
      <c r="AX1100">
        <v>3.3</v>
      </c>
      <c r="BO1100" t="s">
        <v>43</v>
      </c>
      <c r="BP1100">
        <v>0</v>
      </c>
      <c r="BQ1100">
        <v>0</v>
      </c>
      <c r="BR1100">
        <v>0</v>
      </c>
      <c r="BS1100">
        <v>0</v>
      </c>
      <c r="BT1100" s="1"/>
      <c r="BV1100" t="s">
        <v>102</v>
      </c>
      <c r="BW1100" t="s">
        <v>102</v>
      </c>
    </row>
    <row r="1101" spans="1:75">
      <c r="A1101" t="s">
        <v>4907</v>
      </c>
      <c r="B1101" t="s">
        <v>4908</v>
      </c>
      <c r="C1101" t="s">
        <v>1695</v>
      </c>
      <c r="D1101" s="1">
        <v>32597</v>
      </c>
      <c r="E1101" t="s">
        <v>1695</v>
      </c>
      <c r="G1101" s="1"/>
      <c r="H1101" s="1"/>
      <c r="K1101">
        <v>0</v>
      </c>
      <c r="AB1101" t="s">
        <v>22</v>
      </c>
      <c r="AC1101" t="s">
        <v>32</v>
      </c>
      <c r="AD1101" t="s">
        <v>58</v>
      </c>
      <c r="AE1101" t="s">
        <v>58</v>
      </c>
      <c r="AF1101" t="s">
        <v>48</v>
      </c>
      <c r="AH1101" t="s">
        <v>4909</v>
      </c>
      <c r="AI1101" t="s">
        <v>99</v>
      </c>
      <c r="AJ1101" t="s">
        <v>4910</v>
      </c>
      <c r="AK1101" t="s">
        <v>4</v>
      </c>
      <c r="AO1101" t="s">
        <v>26</v>
      </c>
      <c r="AP1101" t="s">
        <v>43</v>
      </c>
      <c r="AS1101" t="s">
        <v>43</v>
      </c>
      <c r="AT1101" t="s">
        <v>4764</v>
      </c>
      <c r="AU1101">
        <v>3.26</v>
      </c>
      <c r="AV1101">
        <v>2.74</v>
      </c>
      <c r="AW1101">
        <v>2.64</v>
      </c>
      <c r="AX1101">
        <v>3.3</v>
      </c>
      <c r="BO1101" t="s">
        <v>43</v>
      </c>
      <c r="BP1101">
        <v>0</v>
      </c>
      <c r="BQ1101">
        <v>0</v>
      </c>
      <c r="BR1101">
        <v>0</v>
      </c>
      <c r="BS1101">
        <v>0</v>
      </c>
      <c r="BT1101" s="1"/>
      <c r="BV1101" t="s">
        <v>102</v>
      </c>
      <c r="BW1101" t="s">
        <v>102</v>
      </c>
    </row>
    <row r="1102" spans="1:75">
      <c r="A1102" t="s">
        <v>4911</v>
      </c>
      <c r="B1102" t="s">
        <v>4912</v>
      </c>
      <c r="C1102" t="s">
        <v>4913</v>
      </c>
      <c r="D1102" s="1">
        <v>32548</v>
      </c>
      <c r="E1102" t="s">
        <v>409</v>
      </c>
      <c r="G1102" s="1"/>
      <c r="H1102" s="1"/>
      <c r="K1102">
        <v>0</v>
      </c>
      <c r="AB1102" t="s">
        <v>22</v>
      </c>
      <c r="AC1102" t="s">
        <v>32</v>
      </c>
      <c r="AD1102" t="s">
        <v>58</v>
      </c>
      <c r="AE1102" t="s">
        <v>58</v>
      </c>
      <c r="AF1102" t="s">
        <v>48</v>
      </c>
      <c r="AH1102" t="s">
        <v>4914</v>
      </c>
      <c r="AI1102" t="s">
        <v>99</v>
      </c>
      <c r="AJ1102" t="s">
        <v>4915</v>
      </c>
      <c r="AK1102" t="s">
        <v>4</v>
      </c>
      <c r="AO1102" t="s">
        <v>26</v>
      </c>
      <c r="AP1102" t="s">
        <v>43</v>
      </c>
      <c r="AS1102" t="s">
        <v>43</v>
      </c>
      <c r="AT1102" t="s">
        <v>4916</v>
      </c>
      <c r="AU1102">
        <v>3.17</v>
      </c>
      <c r="AV1102">
        <v>2.65</v>
      </c>
      <c r="AW1102">
        <v>2.91</v>
      </c>
      <c r="AX1102">
        <v>3.3</v>
      </c>
      <c r="BO1102" t="s">
        <v>43</v>
      </c>
      <c r="BP1102">
        <v>0</v>
      </c>
      <c r="BQ1102">
        <v>0</v>
      </c>
      <c r="BR1102">
        <v>0</v>
      </c>
      <c r="BS1102">
        <v>0</v>
      </c>
      <c r="BT1102" s="1"/>
      <c r="BV1102" t="s">
        <v>102</v>
      </c>
      <c r="BW1102" t="s">
        <v>102</v>
      </c>
    </row>
    <row r="1103" spans="1:75">
      <c r="A1103" t="s">
        <v>4917</v>
      </c>
      <c r="B1103" t="s">
        <v>404</v>
      </c>
      <c r="C1103" t="s">
        <v>4918</v>
      </c>
      <c r="D1103" s="1">
        <v>32540</v>
      </c>
      <c r="E1103" t="s">
        <v>4919</v>
      </c>
      <c r="G1103" s="1"/>
      <c r="H1103" s="1"/>
      <c r="K1103">
        <v>0</v>
      </c>
      <c r="AB1103" t="s">
        <v>22</v>
      </c>
      <c r="AC1103" t="s">
        <v>32</v>
      </c>
      <c r="AD1103" t="s">
        <v>58</v>
      </c>
      <c r="AE1103" t="s">
        <v>58</v>
      </c>
      <c r="AF1103" t="s">
        <v>48</v>
      </c>
      <c r="AH1103" t="s">
        <v>264</v>
      </c>
      <c r="AI1103" t="s">
        <v>99</v>
      </c>
      <c r="AJ1103" t="s">
        <v>4920</v>
      </c>
      <c r="AK1103" t="s">
        <v>4</v>
      </c>
      <c r="AO1103" t="s">
        <v>26</v>
      </c>
      <c r="AP1103" t="s">
        <v>43</v>
      </c>
      <c r="AS1103" t="s">
        <v>43</v>
      </c>
      <c r="AT1103" t="s">
        <v>4780</v>
      </c>
      <c r="AU1103">
        <v>3.43</v>
      </c>
      <c r="AV1103">
        <v>3.17</v>
      </c>
      <c r="AW1103">
        <v>2.73</v>
      </c>
      <c r="AX1103">
        <v>3.2</v>
      </c>
      <c r="BO1103" t="s">
        <v>43</v>
      </c>
      <c r="BP1103">
        <v>0</v>
      </c>
      <c r="BQ1103">
        <v>0</v>
      </c>
      <c r="BR1103">
        <v>0</v>
      </c>
      <c r="BS1103">
        <v>0</v>
      </c>
      <c r="BT1103" s="1"/>
      <c r="BV1103" t="s">
        <v>102</v>
      </c>
      <c r="BW1103" t="s">
        <v>102</v>
      </c>
    </row>
    <row r="1104" spans="1:75">
      <c r="A1104" t="s">
        <v>4921</v>
      </c>
      <c r="B1104" t="s">
        <v>4922</v>
      </c>
      <c r="C1104" t="s">
        <v>1099</v>
      </c>
      <c r="D1104" s="1">
        <v>31696</v>
      </c>
      <c r="E1104" t="s">
        <v>1099</v>
      </c>
      <c r="G1104" s="1"/>
      <c r="H1104" s="1"/>
      <c r="K1104">
        <v>0</v>
      </c>
      <c r="AB1104" t="s">
        <v>22</v>
      </c>
      <c r="AC1104" t="s">
        <v>32</v>
      </c>
      <c r="AD1104" t="s">
        <v>58</v>
      </c>
      <c r="AE1104" t="s">
        <v>58</v>
      </c>
      <c r="AF1104" t="s">
        <v>48</v>
      </c>
      <c r="AH1104" t="s">
        <v>4923</v>
      </c>
      <c r="AI1104" t="s">
        <v>145</v>
      </c>
      <c r="AJ1104" t="s">
        <v>4924</v>
      </c>
      <c r="AK1104" t="s">
        <v>4</v>
      </c>
      <c r="AO1104" t="s">
        <v>26</v>
      </c>
      <c r="AP1104" t="s">
        <v>43</v>
      </c>
      <c r="AS1104" t="s">
        <v>43</v>
      </c>
      <c r="AT1104" t="s">
        <v>4925</v>
      </c>
      <c r="AU1104">
        <v>3.17</v>
      </c>
      <c r="AV1104">
        <v>3.17</v>
      </c>
      <c r="AW1104">
        <v>2.91</v>
      </c>
      <c r="AX1104">
        <v>2.9</v>
      </c>
      <c r="BO1104" t="s">
        <v>43</v>
      </c>
      <c r="BP1104">
        <v>0</v>
      </c>
      <c r="BQ1104">
        <v>0</v>
      </c>
      <c r="BR1104">
        <v>0</v>
      </c>
      <c r="BS1104">
        <v>0</v>
      </c>
      <c r="BT1104" s="1"/>
      <c r="BV1104" t="s">
        <v>102</v>
      </c>
      <c r="BW1104" t="s">
        <v>102</v>
      </c>
    </row>
    <row r="1105" spans="1:75">
      <c r="A1105" t="s">
        <v>4926</v>
      </c>
      <c r="B1105" t="s">
        <v>4927</v>
      </c>
      <c r="C1105" t="s">
        <v>4928</v>
      </c>
      <c r="D1105" s="1">
        <v>31605</v>
      </c>
      <c r="E1105" t="s">
        <v>4928</v>
      </c>
      <c r="G1105" s="1"/>
      <c r="H1105" s="1"/>
      <c r="K1105">
        <v>0</v>
      </c>
      <c r="AB1105" t="s">
        <v>22</v>
      </c>
      <c r="AC1105" t="s">
        <v>32</v>
      </c>
      <c r="AD1105" t="s">
        <v>58</v>
      </c>
      <c r="AE1105" t="s">
        <v>58</v>
      </c>
      <c r="AF1105" t="s">
        <v>48</v>
      </c>
      <c r="AH1105" t="s">
        <v>4929</v>
      </c>
      <c r="AI1105" t="s">
        <v>423</v>
      </c>
      <c r="AJ1105" t="s">
        <v>4930</v>
      </c>
      <c r="AK1105" t="s">
        <v>4</v>
      </c>
      <c r="AO1105" t="s">
        <v>26</v>
      </c>
      <c r="AP1105" t="s">
        <v>43</v>
      </c>
      <c r="AS1105" t="s">
        <v>43</v>
      </c>
      <c r="AT1105" t="s">
        <v>4768</v>
      </c>
      <c r="AU1105">
        <v>2.91</v>
      </c>
      <c r="AV1105">
        <v>2.2599999999999998</v>
      </c>
      <c r="AW1105">
        <v>2.91</v>
      </c>
      <c r="AX1105">
        <v>3.1</v>
      </c>
      <c r="BO1105" t="s">
        <v>43</v>
      </c>
      <c r="BP1105">
        <v>0</v>
      </c>
      <c r="BQ1105">
        <v>0</v>
      </c>
      <c r="BR1105">
        <v>0</v>
      </c>
      <c r="BS1105">
        <v>0</v>
      </c>
      <c r="BT1105" s="1"/>
      <c r="BV1105" t="s">
        <v>102</v>
      </c>
      <c r="BW1105" t="s">
        <v>102</v>
      </c>
    </row>
    <row r="1106" spans="1:75">
      <c r="A1106" t="s">
        <v>4931</v>
      </c>
      <c r="B1106" t="s">
        <v>9639</v>
      </c>
      <c r="C1106" t="s">
        <v>409</v>
      </c>
      <c r="D1106" s="1"/>
      <c r="E1106" t="s">
        <v>409</v>
      </c>
      <c r="G1106" s="1"/>
      <c r="H1106" s="1"/>
      <c r="K1106">
        <v>0</v>
      </c>
      <c r="AB1106" t="s">
        <v>22</v>
      </c>
      <c r="AC1106" t="s">
        <v>32</v>
      </c>
      <c r="AD1106" t="s">
        <v>58</v>
      </c>
      <c r="AE1106" t="s">
        <v>58</v>
      </c>
      <c r="AF1106" t="s">
        <v>48</v>
      </c>
      <c r="AH1106" t="s">
        <v>446</v>
      </c>
      <c r="AI1106" t="s">
        <v>99</v>
      </c>
      <c r="AJ1106" t="s">
        <v>232</v>
      </c>
      <c r="AK1106" t="s">
        <v>4</v>
      </c>
      <c r="AO1106" t="s">
        <v>26</v>
      </c>
      <c r="AP1106" t="s">
        <v>43</v>
      </c>
      <c r="AS1106" t="s">
        <v>43</v>
      </c>
      <c r="AT1106" t="s">
        <v>4736</v>
      </c>
      <c r="AU1106">
        <v>2.91</v>
      </c>
      <c r="AV1106">
        <v>2.74</v>
      </c>
      <c r="AW1106">
        <v>2.82</v>
      </c>
      <c r="AX1106">
        <v>3.4</v>
      </c>
      <c r="BO1106" t="s">
        <v>43</v>
      </c>
      <c r="BP1106">
        <v>0</v>
      </c>
      <c r="BQ1106">
        <v>0</v>
      </c>
      <c r="BR1106">
        <v>0</v>
      </c>
      <c r="BS1106">
        <v>0</v>
      </c>
      <c r="BT1106" s="1"/>
      <c r="BV1106" t="s">
        <v>102</v>
      </c>
      <c r="BW1106" t="s">
        <v>102</v>
      </c>
    </row>
    <row r="1107" spans="1:75">
      <c r="A1107" t="s">
        <v>4932</v>
      </c>
      <c r="B1107" t="s">
        <v>4933</v>
      </c>
      <c r="C1107" t="s">
        <v>409</v>
      </c>
      <c r="D1107" s="1">
        <v>32508</v>
      </c>
      <c r="E1107" t="s">
        <v>3761</v>
      </c>
      <c r="G1107" s="1"/>
      <c r="H1107" s="1"/>
      <c r="K1107">
        <v>0</v>
      </c>
      <c r="AB1107" t="s">
        <v>22</v>
      </c>
      <c r="AC1107" t="s">
        <v>32</v>
      </c>
      <c r="AD1107" t="s">
        <v>58</v>
      </c>
      <c r="AE1107" t="s">
        <v>58</v>
      </c>
      <c r="AF1107" t="s">
        <v>48</v>
      </c>
      <c r="AH1107" t="s">
        <v>2169</v>
      </c>
      <c r="AI1107" t="s">
        <v>99</v>
      </c>
      <c r="AJ1107" t="s">
        <v>4934</v>
      </c>
      <c r="AK1107" t="s">
        <v>4</v>
      </c>
      <c r="AO1107" t="s">
        <v>26</v>
      </c>
      <c r="AP1107" t="s">
        <v>43</v>
      </c>
      <c r="AS1107" t="s">
        <v>43</v>
      </c>
      <c r="AT1107" t="s">
        <v>4656</v>
      </c>
      <c r="AU1107">
        <v>3.09</v>
      </c>
      <c r="AV1107">
        <v>3</v>
      </c>
      <c r="AW1107">
        <v>2.91</v>
      </c>
      <c r="AX1107">
        <v>3.4</v>
      </c>
      <c r="BO1107" t="s">
        <v>43</v>
      </c>
      <c r="BP1107">
        <v>0</v>
      </c>
      <c r="BQ1107">
        <v>0</v>
      </c>
      <c r="BR1107">
        <v>0</v>
      </c>
      <c r="BS1107">
        <v>0</v>
      </c>
      <c r="BT1107" s="1"/>
      <c r="BV1107" t="s">
        <v>344</v>
      </c>
      <c r="BW1107" t="s">
        <v>102</v>
      </c>
    </row>
    <row r="1108" spans="1:75">
      <c r="A1108" t="s">
        <v>4935</v>
      </c>
      <c r="B1108" t="s">
        <v>4936</v>
      </c>
      <c r="C1108" t="s">
        <v>4937</v>
      </c>
      <c r="D1108" s="1">
        <v>32369</v>
      </c>
      <c r="E1108" t="s">
        <v>1530</v>
      </c>
      <c r="G1108" s="1"/>
      <c r="H1108" s="1"/>
      <c r="K1108">
        <v>0</v>
      </c>
      <c r="AB1108" t="s">
        <v>22</v>
      </c>
      <c r="AC1108" t="s">
        <v>32</v>
      </c>
      <c r="AD1108" t="s">
        <v>58</v>
      </c>
      <c r="AE1108" t="s">
        <v>58</v>
      </c>
      <c r="AF1108" t="s">
        <v>48</v>
      </c>
      <c r="AH1108" t="s">
        <v>1207</v>
      </c>
      <c r="AI1108" t="s">
        <v>131</v>
      </c>
      <c r="AJ1108" t="s">
        <v>4938</v>
      </c>
      <c r="AK1108" t="s">
        <v>4</v>
      </c>
      <c r="AO1108" t="s">
        <v>26</v>
      </c>
      <c r="AP1108" t="s">
        <v>43</v>
      </c>
      <c r="AS1108" t="s">
        <v>43</v>
      </c>
      <c r="AT1108" t="s">
        <v>4939</v>
      </c>
      <c r="AU1108">
        <v>3.09</v>
      </c>
      <c r="AV1108">
        <v>2.52</v>
      </c>
      <c r="AW1108">
        <v>2.82</v>
      </c>
      <c r="AX1108">
        <v>3.4</v>
      </c>
      <c r="BO1108" t="s">
        <v>43</v>
      </c>
      <c r="BP1108">
        <v>0</v>
      </c>
      <c r="BQ1108">
        <v>0</v>
      </c>
      <c r="BR1108">
        <v>0</v>
      </c>
      <c r="BS1108">
        <v>0</v>
      </c>
      <c r="BT1108" s="1"/>
      <c r="BV1108" t="s">
        <v>458</v>
      </c>
      <c r="BW1108" t="s">
        <v>102</v>
      </c>
    </row>
    <row r="1109" spans="1:75">
      <c r="A1109" t="s">
        <v>4940</v>
      </c>
      <c r="B1109" t="s">
        <v>4941</v>
      </c>
      <c r="C1109" t="s">
        <v>2094</v>
      </c>
      <c r="D1109" s="1">
        <v>32804</v>
      </c>
      <c r="E1109" t="s">
        <v>409</v>
      </c>
      <c r="G1109" s="1"/>
      <c r="H1109" s="1"/>
      <c r="K1109">
        <v>0</v>
      </c>
      <c r="AB1109" t="s">
        <v>22</v>
      </c>
      <c r="AC1109" t="s">
        <v>32</v>
      </c>
      <c r="AD1109" t="s">
        <v>58</v>
      </c>
      <c r="AE1109" t="s">
        <v>58</v>
      </c>
      <c r="AF1109" t="s">
        <v>25</v>
      </c>
      <c r="AH1109" t="s">
        <v>4942</v>
      </c>
      <c r="AI1109" t="s">
        <v>217</v>
      </c>
      <c r="AJ1109" t="s">
        <v>4943</v>
      </c>
      <c r="AK1109" t="s">
        <v>217</v>
      </c>
      <c r="AO1109" t="s">
        <v>26</v>
      </c>
      <c r="AP1109" t="s">
        <v>43</v>
      </c>
      <c r="AS1109" t="s">
        <v>43</v>
      </c>
      <c r="AT1109" t="s">
        <v>4816</v>
      </c>
      <c r="BO1109" t="s">
        <v>43</v>
      </c>
      <c r="BP1109">
        <v>0</v>
      </c>
      <c r="BQ1109">
        <v>0</v>
      </c>
      <c r="BR1109">
        <v>0</v>
      </c>
      <c r="BS1109">
        <v>0</v>
      </c>
      <c r="BT1109" s="1"/>
      <c r="BV1109" t="s">
        <v>123</v>
      </c>
      <c r="BW1109" t="s">
        <v>123</v>
      </c>
    </row>
    <row r="1110" spans="1:75">
      <c r="A1110" t="s">
        <v>4944</v>
      </c>
      <c r="B1110" t="s">
        <v>460</v>
      </c>
      <c r="C1110" t="s">
        <v>1578</v>
      </c>
      <c r="D1110" s="1"/>
      <c r="E1110" t="s">
        <v>409</v>
      </c>
      <c r="G1110" s="1"/>
      <c r="H1110" s="1"/>
      <c r="K1110">
        <v>0</v>
      </c>
      <c r="AB1110" t="s">
        <v>22</v>
      </c>
      <c r="AC1110" t="s">
        <v>32</v>
      </c>
      <c r="AD1110" t="s">
        <v>58</v>
      </c>
      <c r="AE1110" t="s">
        <v>58</v>
      </c>
      <c r="AF1110" t="s">
        <v>48</v>
      </c>
      <c r="AH1110" t="s">
        <v>4945</v>
      </c>
      <c r="AI1110" t="s">
        <v>123</v>
      </c>
      <c r="AJ1110" t="s">
        <v>123</v>
      </c>
      <c r="AK1110" t="s">
        <v>123</v>
      </c>
      <c r="AO1110" t="s">
        <v>26</v>
      </c>
      <c r="AP1110" t="s">
        <v>43</v>
      </c>
      <c r="AS1110" t="s">
        <v>43</v>
      </c>
      <c r="AT1110" t="s">
        <v>4946</v>
      </c>
      <c r="AU1110">
        <v>3.26</v>
      </c>
      <c r="AV1110">
        <v>2.65</v>
      </c>
      <c r="AW1110">
        <v>3.09</v>
      </c>
      <c r="AX1110">
        <v>3.5</v>
      </c>
      <c r="BO1110" t="s">
        <v>43</v>
      </c>
      <c r="BP1110">
        <v>0</v>
      </c>
      <c r="BQ1110">
        <v>0</v>
      </c>
      <c r="BR1110">
        <v>0</v>
      </c>
      <c r="BS1110">
        <v>0</v>
      </c>
      <c r="BT1110" s="1"/>
      <c r="BV1110" t="s">
        <v>123</v>
      </c>
      <c r="BW1110" t="s">
        <v>123</v>
      </c>
    </row>
    <row r="1111" spans="1:75">
      <c r="A1111" t="s">
        <v>4947</v>
      </c>
      <c r="B1111" t="s">
        <v>4948</v>
      </c>
      <c r="C1111" t="s">
        <v>1578</v>
      </c>
      <c r="D1111" s="1">
        <v>32792</v>
      </c>
      <c r="E1111" t="s">
        <v>1551</v>
      </c>
      <c r="G1111" s="1"/>
      <c r="H1111" s="1"/>
      <c r="K1111">
        <v>0</v>
      </c>
      <c r="AB1111" t="s">
        <v>22</v>
      </c>
      <c r="AC1111" t="s">
        <v>32</v>
      </c>
      <c r="AD1111" t="s">
        <v>58</v>
      </c>
      <c r="AE1111" t="s">
        <v>58</v>
      </c>
      <c r="AF1111" t="s">
        <v>48</v>
      </c>
      <c r="AH1111" t="s">
        <v>4949</v>
      </c>
      <c r="AI1111" t="s">
        <v>145</v>
      </c>
      <c r="AJ1111" t="s">
        <v>559</v>
      </c>
      <c r="AK1111" t="s">
        <v>217</v>
      </c>
      <c r="AO1111" t="s">
        <v>26</v>
      </c>
      <c r="AP1111" t="s">
        <v>43</v>
      </c>
      <c r="AS1111" t="s">
        <v>43</v>
      </c>
      <c r="AT1111" t="s">
        <v>4764</v>
      </c>
      <c r="AU1111">
        <v>3.22</v>
      </c>
      <c r="AV1111">
        <v>2.17</v>
      </c>
      <c r="AW1111">
        <v>3.18</v>
      </c>
      <c r="AX1111">
        <v>3.4</v>
      </c>
      <c r="BO1111" t="s">
        <v>43</v>
      </c>
      <c r="BP1111">
        <v>0</v>
      </c>
      <c r="BQ1111">
        <v>0</v>
      </c>
      <c r="BR1111">
        <v>0</v>
      </c>
      <c r="BS1111">
        <v>0</v>
      </c>
      <c r="BT1111" s="1"/>
      <c r="BV1111" t="s">
        <v>118</v>
      </c>
      <c r="BW1111" t="s">
        <v>664</v>
      </c>
    </row>
    <row r="1112" spans="1:75">
      <c r="A1112" t="s">
        <v>4950</v>
      </c>
      <c r="B1112" t="s">
        <v>4951</v>
      </c>
      <c r="C1112" t="s">
        <v>4767</v>
      </c>
      <c r="D1112" s="1">
        <v>32811</v>
      </c>
      <c r="E1112" t="s">
        <v>1551</v>
      </c>
      <c r="G1112" s="1"/>
      <c r="H1112" s="1"/>
      <c r="K1112">
        <v>0</v>
      </c>
      <c r="AB1112" t="s">
        <v>22</v>
      </c>
      <c r="AC1112" t="s">
        <v>32</v>
      </c>
      <c r="AD1112" t="s">
        <v>58</v>
      </c>
      <c r="AE1112" t="s">
        <v>58</v>
      </c>
      <c r="AF1112" t="s">
        <v>25</v>
      </c>
      <c r="AH1112" t="s">
        <v>4952</v>
      </c>
      <c r="AI1112" t="s">
        <v>423</v>
      </c>
      <c r="AJ1112" t="s">
        <v>3666</v>
      </c>
      <c r="AK1112" t="s">
        <v>4</v>
      </c>
      <c r="AO1112" t="s">
        <v>26</v>
      </c>
      <c r="AP1112" t="s">
        <v>43</v>
      </c>
      <c r="AS1112" t="s">
        <v>43</v>
      </c>
      <c r="AT1112" t="s">
        <v>4953</v>
      </c>
      <c r="AU1112">
        <v>3.09</v>
      </c>
      <c r="AV1112">
        <v>2.4300000000000002</v>
      </c>
      <c r="AW1112">
        <v>3</v>
      </c>
      <c r="AX1112">
        <v>3.5</v>
      </c>
      <c r="BO1112" t="s">
        <v>43</v>
      </c>
      <c r="BP1112">
        <v>0</v>
      </c>
      <c r="BQ1112">
        <v>0</v>
      </c>
      <c r="BR1112">
        <v>0</v>
      </c>
      <c r="BS1112">
        <v>0</v>
      </c>
      <c r="BT1112" s="1"/>
      <c r="BV1112" t="s">
        <v>148</v>
      </c>
      <c r="BW1112" t="s">
        <v>102</v>
      </c>
    </row>
    <row r="1113" spans="1:75">
      <c r="A1113" t="s">
        <v>4954</v>
      </c>
      <c r="B1113" t="s">
        <v>4955</v>
      </c>
      <c r="C1113" t="s">
        <v>1709</v>
      </c>
      <c r="D1113" s="1">
        <v>32346</v>
      </c>
      <c r="E1113" t="s">
        <v>1551</v>
      </c>
      <c r="G1113" s="1"/>
      <c r="H1113" s="1"/>
      <c r="K1113">
        <v>0</v>
      </c>
      <c r="AB1113" t="s">
        <v>22</v>
      </c>
      <c r="AC1113" t="s">
        <v>32</v>
      </c>
      <c r="AD1113" t="s">
        <v>58</v>
      </c>
      <c r="AE1113" t="s">
        <v>58</v>
      </c>
      <c r="AF1113" t="s">
        <v>48</v>
      </c>
      <c r="AH1113" t="s">
        <v>2620</v>
      </c>
      <c r="AI1113" t="s">
        <v>131</v>
      </c>
      <c r="AJ1113" t="s">
        <v>2193</v>
      </c>
      <c r="AK1113" t="s">
        <v>4</v>
      </c>
      <c r="AO1113" t="s">
        <v>26</v>
      </c>
      <c r="AP1113" t="s">
        <v>43</v>
      </c>
      <c r="AS1113" t="s">
        <v>43</v>
      </c>
      <c r="AT1113" t="s">
        <v>4764</v>
      </c>
      <c r="AU1113">
        <v>3.09</v>
      </c>
      <c r="AV1113">
        <v>2.35</v>
      </c>
      <c r="AW1113">
        <v>3</v>
      </c>
      <c r="AX1113">
        <v>3.2</v>
      </c>
      <c r="BO1113" t="s">
        <v>43</v>
      </c>
      <c r="BP1113">
        <v>0</v>
      </c>
      <c r="BQ1113">
        <v>0</v>
      </c>
      <c r="BR1113">
        <v>0</v>
      </c>
      <c r="BS1113">
        <v>0</v>
      </c>
      <c r="BT1113" s="1"/>
      <c r="BV1113" t="s">
        <v>344</v>
      </c>
      <c r="BW1113" t="s">
        <v>102</v>
      </c>
    </row>
    <row r="1114" spans="1:75">
      <c r="A1114" t="s">
        <v>4956</v>
      </c>
      <c r="B1114" t="s">
        <v>4957</v>
      </c>
      <c r="C1114" t="s">
        <v>409</v>
      </c>
      <c r="D1114" s="1">
        <v>32188</v>
      </c>
      <c r="E1114" t="s">
        <v>4958</v>
      </c>
      <c r="G1114" s="1"/>
      <c r="H1114" s="1"/>
      <c r="K1114">
        <v>0</v>
      </c>
      <c r="AB1114" t="s">
        <v>22</v>
      </c>
      <c r="AC1114" t="s">
        <v>32</v>
      </c>
      <c r="AD1114" t="s">
        <v>58</v>
      </c>
      <c r="AE1114" t="s">
        <v>58</v>
      </c>
      <c r="AF1114" t="s">
        <v>25</v>
      </c>
      <c r="AH1114" t="s">
        <v>4959</v>
      </c>
      <c r="AI1114" t="s">
        <v>423</v>
      </c>
      <c r="AJ1114" t="s">
        <v>4960</v>
      </c>
      <c r="AK1114" t="s">
        <v>4</v>
      </c>
      <c r="AO1114" t="s">
        <v>26</v>
      </c>
      <c r="AP1114" t="s">
        <v>43</v>
      </c>
      <c r="AS1114" t="s">
        <v>43</v>
      </c>
      <c r="AT1114" t="s">
        <v>4803</v>
      </c>
      <c r="AU1114">
        <v>3</v>
      </c>
      <c r="AV1114">
        <v>2.52</v>
      </c>
      <c r="AW1114">
        <v>2.91</v>
      </c>
      <c r="AX1114">
        <v>3.1</v>
      </c>
      <c r="BO1114" t="s">
        <v>43</v>
      </c>
      <c r="BP1114">
        <v>0</v>
      </c>
      <c r="BQ1114">
        <v>0</v>
      </c>
      <c r="BR1114">
        <v>0</v>
      </c>
      <c r="BS1114">
        <v>0</v>
      </c>
      <c r="BT1114" s="1"/>
      <c r="BV1114" t="s">
        <v>118</v>
      </c>
      <c r="BW1114" t="s">
        <v>118</v>
      </c>
    </row>
    <row r="1115" spans="1:75">
      <c r="A1115" t="s">
        <v>4961</v>
      </c>
      <c r="B1115" t="s">
        <v>4962</v>
      </c>
      <c r="C1115" t="s">
        <v>123</v>
      </c>
      <c r="D1115" s="1"/>
      <c r="G1115" s="1"/>
      <c r="H1115" s="1"/>
      <c r="K1115">
        <v>0</v>
      </c>
      <c r="AB1115" t="s">
        <v>22</v>
      </c>
      <c r="AC1115" t="s">
        <v>32</v>
      </c>
      <c r="AD1115" t="s">
        <v>58</v>
      </c>
      <c r="AE1115" t="s">
        <v>58</v>
      </c>
      <c r="AF1115" t="s">
        <v>48</v>
      </c>
      <c r="AH1115" t="s">
        <v>123</v>
      </c>
      <c r="AI1115" t="s">
        <v>123</v>
      </c>
      <c r="AJ1115" t="s">
        <v>123</v>
      </c>
      <c r="AK1115" t="s">
        <v>123</v>
      </c>
      <c r="AO1115" t="s">
        <v>26</v>
      </c>
      <c r="AP1115" t="s">
        <v>43</v>
      </c>
      <c r="AS1115" t="s">
        <v>43</v>
      </c>
      <c r="AT1115" t="s">
        <v>123</v>
      </c>
      <c r="AU1115">
        <v>2.91</v>
      </c>
      <c r="AV1115">
        <v>1.83</v>
      </c>
      <c r="BO1115" t="s">
        <v>43</v>
      </c>
      <c r="BP1115">
        <v>0</v>
      </c>
      <c r="BQ1115">
        <v>0</v>
      </c>
      <c r="BR1115">
        <v>0</v>
      </c>
      <c r="BS1115">
        <v>0</v>
      </c>
      <c r="BT1115" s="1"/>
      <c r="BV1115" t="s">
        <v>123</v>
      </c>
      <c r="BW1115" t="s">
        <v>123</v>
      </c>
    </row>
    <row r="1116" spans="1:75">
      <c r="A1116" t="s">
        <v>4963</v>
      </c>
      <c r="B1116" t="s">
        <v>4964</v>
      </c>
      <c r="C1116" t="s">
        <v>4965</v>
      </c>
      <c r="D1116" s="1">
        <v>28855</v>
      </c>
      <c r="E1116" t="s">
        <v>4965</v>
      </c>
      <c r="G1116" s="1"/>
      <c r="H1116" s="1"/>
      <c r="K1116">
        <v>0</v>
      </c>
      <c r="AB1116" t="s">
        <v>22</v>
      </c>
      <c r="AC1116" t="s">
        <v>32</v>
      </c>
      <c r="AD1116" t="s">
        <v>58</v>
      </c>
      <c r="AE1116" t="s">
        <v>58</v>
      </c>
      <c r="AF1116" t="s">
        <v>48</v>
      </c>
      <c r="AH1116" t="s">
        <v>3427</v>
      </c>
      <c r="AI1116" t="s">
        <v>99</v>
      </c>
      <c r="AJ1116" t="s">
        <v>4966</v>
      </c>
      <c r="AK1116" t="s">
        <v>4</v>
      </c>
      <c r="AO1116" t="s">
        <v>26</v>
      </c>
      <c r="AP1116" t="s">
        <v>43</v>
      </c>
      <c r="AS1116" t="s">
        <v>43</v>
      </c>
      <c r="AT1116" t="s">
        <v>4967</v>
      </c>
      <c r="AU1116">
        <v>3.09</v>
      </c>
      <c r="BO1116" t="s">
        <v>43</v>
      </c>
      <c r="BP1116">
        <v>0</v>
      </c>
      <c r="BQ1116">
        <v>0</v>
      </c>
      <c r="BR1116">
        <v>0</v>
      </c>
      <c r="BS1116">
        <v>0</v>
      </c>
      <c r="BT1116" s="1"/>
      <c r="BV1116" t="s">
        <v>123</v>
      </c>
      <c r="BW1116" t="s">
        <v>123</v>
      </c>
    </row>
    <row r="1117" spans="1:75">
      <c r="A1117" t="s">
        <v>4968</v>
      </c>
      <c r="B1117" t="s">
        <v>4969</v>
      </c>
      <c r="C1117" t="s">
        <v>4970</v>
      </c>
      <c r="D1117" s="1">
        <v>31938</v>
      </c>
      <c r="E1117" t="s">
        <v>1613</v>
      </c>
      <c r="G1117" s="1"/>
      <c r="H1117" s="1"/>
      <c r="K1117">
        <v>0</v>
      </c>
      <c r="AB1117" t="s">
        <v>22</v>
      </c>
      <c r="AC1117" t="s">
        <v>32</v>
      </c>
      <c r="AD1117" t="s">
        <v>58</v>
      </c>
      <c r="AE1117" t="s">
        <v>58</v>
      </c>
      <c r="AF1117" t="s">
        <v>48</v>
      </c>
      <c r="AH1117" t="s">
        <v>4971</v>
      </c>
      <c r="AI1117" t="s">
        <v>99</v>
      </c>
      <c r="AJ1117" t="s">
        <v>1640</v>
      </c>
      <c r="AK1117" t="s">
        <v>4</v>
      </c>
      <c r="AO1117" t="s">
        <v>26</v>
      </c>
      <c r="AP1117" t="s">
        <v>43</v>
      </c>
      <c r="AS1117" t="s">
        <v>43</v>
      </c>
      <c r="AT1117" t="s">
        <v>4764</v>
      </c>
      <c r="AU1117">
        <v>3</v>
      </c>
      <c r="AV1117">
        <v>2.57</v>
      </c>
      <c r="AW1117">
        <v>2.73</v>
      </c>
      <c r="BO1117" t="s">
        <v>43</v>
      </c>
      <c r="BP1117">
        <v>0</v>
      </c>
      <c r="BQ1117">
        <v>0</v>
      </c>
      <c r="BR1117">
        <v>0</v>
      </c>
      <c r="BS1117">
        <v>0</v>
      </c>
      <c r="BT1117" s="1"/>
      <c r="BV1117" t="s">
        <v>123</v>
      </c>
      <c r="BW1117" t="s">
        <v>123</v>
      </c>
    </row>
    <row r="1118" spans="1:75">
      <c r="A1118" t="s">
        <v>4972</v>
      </c>
      <c r="B1118" t="s">
        <v>2380</v>
      </c>
      <c r="C1118" t="s">
        <v>700</v>
      </c>
      <c r="D1118" s="1">
        <v>32338</v>
      </c>
      <c r="E1118" t="s">
        <v>2134</v>
      </c>
      <c r="G1118" s="1"/>
      <c r="H1118" s="1"/>
      <c r="K1118">
        <v>0</v>
      </c>
      <c r="AB1118" t="s">
        <v>22</v>
      </c>
      <c r="AC1118" t="s">
        <v>32</v>
      </c>
      <c r="AD1118" t="s">
        <v>58</v>
      </c>
      <c r="AE1118" t="s">
        <v>58</v>
      </c>
      <c r="AF1118" t="s">
        <v>48</v>
      </c>
      <c r="AH1118" t="s">
        <v>1568</v>
      </c>
      <c r="AI1118" t="s">
        <v>99</v>
      </c>
      <c r="AJ1118" t="s">
        <v>4973</v>
      </c>
      <c r="AK1118" t="s">
        <v>4</v>
      </c>
      <c r="AO1118" t="s">
        <v>26</v>
      </c>
      <c r="AP1118" t="s">
        <v>43</v>
      </c>
      <c r="AS1118" t="s">
        <v>43</v>
      </c>
      <c r="AT1118" t="s">
        <v>4974</v>
      </c>
      <c r="AU1118">
        <v>3</v>
      </c>
      <c r="AV1118">
        <v>2.17</v>
      </c>
      <c r="AW1118">
        <v>2.91</v>
      </c>
      <c r="AX1118">
        <v>2.9</v>
      </c>
      <c r="BO1118" t="s">
        <v>43</v>
      </c>
      <c r="BP1118">
        <v>0</v>
      </c>
      <c r="BQ1118">
        <v>0</v>
      </c>
      <c r="BR1118">
        <v>0</v>
      </c>
      <c r="BS1118">
        <v>0</v>
      </c>
      <c r="BT1118" s="1"/>
      <c r="BV1118" t="s">
        <v>102</v>
      </c>
      <c r="BW1118" t="s">
        <v>102</v>
      </c>
    </row>
    <row r="1119" spans="1:75">
      <c r="A1119" t="s">
        <v>4975</v>
      </c>
      <c r="B1119" t="s">
        <v>4976</v>
      </c>
      <c r="C1119" t="s">
        <v>2143</v>
      </c>
      <c r="D1119" s="1">
        <v>32726</v>
      </c>
      <c r="E1119" t="s">
        <v>2143</v>
      </c>
      <c r="G1119" s="1"/>
      <c r="H1119" s="1"/>
      <c r="K1119">
        <v>0</v>
      </c>
      <c r="AB1119" t="s">
        <v>22</v>
      </c>
      <c r="AC1119" t="s">
        <v>32</v>
      </c>
      <c r="AD1119" t="s">
        <v>58</v>
      </c>
      <c r="AE1119" t="s">
        <v>58</v>
      </c>
      <c r="AF1119" t="s">
        <v>48</v>
      </c>
      <c r="AH1119" t="s">
        <v>4977</v>
      </c>
      <c r="AI1119" t="s">
        <v>145</v>
      </c>
      <c r="AJ1119" t="s">
        <v>4978</v>
      </c>
      <c r="AK1119" t="s">
        <v>4</v>
      </c>
      <c r="AO1119" t="s">
        <v>26</v>
      </c>
      <c r="AP1119" t="s">
        <v>43</v>
      </c>
      <c r="AS1119" t="s">
        <v>43</v>
      </c>
      <c r="AT1119" t="s">
        <v>4764</v>
      </c>
      <c r="AU1119">
        <v>3</v>
      </c>
      <c r="AV1119">
        <v>2.52</v>
      </c>
      <c r="AW1119">
        <v>2.82</v>
      </c>
      <c r="AX1119">
        <v>3.2</v>
      </c>
      <c r="BO1119" t="s">
        <v>43</v>
      </c>
      <c r="BP1119">
        <v>0</v>
      </c>
      <c r="BQ1119">
        <v>0</v>
      </c>
      <c r="BR1119">
        <v>0</v>
      </c>
      <c r="BS1119">
        <v>0</v>
      </c>
      <c r="BT1119" s="1"/>
      <c r="BV1119" t="s">
        <v>102</v>
      </c>
      <c r="BW1119" t="s">
        <v>102</v>
      </c>
    </row>
    <row r="1120" spans="1:75">
      <c r="A1120" t="s">
        <v>4979</v>
      </c>
      <c r="B1120" t="s">
        <v>4980</v>
      </c>
      <c r="C1120" t="s">
        <v>1516</v>
      </c>
      <c r="D1120" s="1">
        <v>32525</v>
      </c>
      <c r="E1120" t="s">
        <v>1516</v>
      </c>
      <c r="G1120" s="1"/>
      <c r="H1120" s="1"/>
      <c r="K1120">
        <v>0</v>
      </c>
      <c r="AB1120" t="s">
        <v>22</v>
      </c>
      <c r="AC1120" t="s">
        <v>32</v>
      </c>
      <c r="AD1120" t="s">
        <v>58</v>
      </c>
      <c r="AE1120" t="s">
        <v>58</v>
      </c>
      <c r="AF1120" t="s">
        <v>48</v>
      </c>
      <c r="AH1120" t="s">
        <v>4981</v>
      </c>
      <c r="AI1120" t="s">
        <v>99</v>
      </c>
      <c r="AJ1120" t="s">
        <v>4982</v>
      </c>
      <c r="AK1120" t="s">
        <v>4</v>
      </c>
      <c r="AO1120" t="s">
        <v>26</v>
      </c>
      <c r="AP1120" t="s">
        <v>43</v>
      </c>
      <c r="AS1120" t="s">
        <v>43</v>
      </c>
      <c r="AT1120" t="s">
        <v>4768</v>
      </c>
      <c r="AU1120">
        <v>3.09</v>
      </c>
      <c r="AV1120">
        <v>2.96</v>
      </c>
      <c r="AW1120">
        <v>2.73</v>
      </c>
      <c r="AX1120">
        <v>3.3</v>
      </c>
      <c r="BO1120" t="s">
        <v>43</v>
      </c>
      <c r="BP1120">
        <v>0</v>
      </c>
      <c r="BQ1120">
        <v>0</v>
      </c>
      <c r="BR1120">
        <v>0</v>
      </c>
      <c r="BS1120">
        <v>0</v>
      </c>
      <c r="BT1120" s="1"/>
      <c r="BV1120" t="s">
        <v>102</v>
      </c>
      <c r="BW1120" t="s">
        <v>102</v>
      </c>
    </row>
    <row r="1121" spans="1:75">
      <c r="A1121" t="s">
        <v>4983</v>
      </c>
      <c r="B1121" t="s">
        <v>4984</v>
      </c>
      <c r="C1121" t="s">
        <v>1709</v>
      </c>
      <c r="D1121" s="1">
        <v>32822</v>
      </c>
      <c r="E1121" t="s">
        <v>1709</v>
      </c>
      <c r="G1121" s="1"/>
      <c r="H1121" s="1"/>
      <c r="K1121">
        <v>0</v>
      </c>
      <c r="AB1121" t="s">
        <v>22</v>
      </c>
      <c r="AC1121" t="s">
        <v>32</v>
      </c>
      <c r="AD1121" t="s">
        <v>58</v>
      </c>
      <c r="AE1121" t="s">
        <v>58</v>
      </c>
      <c r="AF1121" t="s">
        <v>48</v>
      </c>
      <c r="AH1121" t="s">
        <v>4981</v>
      </c>
      <c r="AI1121" t="s">
        <v>423</v>
      </c>
      <c r="AJ1121" t="s">
        <v>4985</v>
      </c>
      <c r="AK1121" t="s">
        <v>4</v>
      </c>
      <c r="AO1121" t="s">
        <v>26</v>
      </c>
      <c r="AP1121" t="s">
        <v>43</v>
      </c>
      <c r="AS1121" t="s">
        <v>43</v>
      </c>
      <c r="AT1121" t="s">
        <v>4764</v>
      </c>
      <c r="AU1121">
        <v>3</v>
      </c>
      <c r="AV1121">
        <v>3</v>
      </c>
      <c r="AW1121">
        <v>3</v>
      </c>
      <c r="AX1121">
        <v>3.2</v>
      </c>
      <c r="BO1121" t="s">
        <v>43</v>
      </c>
      <c r="BP1121">
        <v>0</v>
      </c>
      <c r="BQ1121">
        <v>0</v>
      </c>
      <c r="BR1121">
        <v>0</v>
      </c>
      <c r="BS1121">
        <v>0</v>
      </c>
      <c r="BT1121" s="1"/>
      <c r="BV1121" t="s">
        <v>102</v>
      </c>
      <c r="BW1121" t="s">
        <v>148</v>
      </c>
    </row>
    <row r="1122" spans="1:75">
      <c r="A1122" t="s">
        <v>4986</v>
      </c>
      <c r="B1122" t="s">
        <v>4987</v>
      </c>
      <c r="C1122" t="s">
        <v>4965</v>
      </c>
      <c r="D1122" s="1">
        <v>32788</v>
      </c>
      <c r="E1122" t="s">
        <v>409</v>
      </c>
      <c r="G1122" s="1"/>
      <c r="H1122" s="1"/>
      <c r="K1122">
        <v>0</v>
      </c>
      <c r="AB1122" t="s">
        <v>22</v>
      </c>
      <c r="AC1122" t="s">
        <v>32</v>
      </c>
      <c r="AD1122" t="s">
        <v>58</v>
      </c>
      <c r="AE1122" t="s">
        <v>58</v>
      </c>
      <c r="AF1122" t="s">
        <v>48</v>
      </c>
      <c r="AH1122" t="s">
        <v>4988</v>
      </c>
      <c r="AI1122" t="s">
        <v>145</v>
      </c>
      <c r="AJ1122" t="s">
        <v>4989</v>
      </c>
      <c r="AK1122" t="s">
        <v>217</v>
      </c>
      <c r="AO1122" t="s">
        <v>26</v>
      </c>
      <c r="AP1122" t="s">
        <v>43</v>
      </c>
      <c r="AS1122" t="s">
        <v>43</v>
      </c>
      <c r="AT1122" t="s">
        <v>4768</v>
      </c>
      <c r="AU1122">
        <v>3.09</v>
      </c>
      <c r="AV1122">
        <v>2.96</v>
      </c>
      <c r="AW1122">
        <v>3</v>
      </c>
      <c r="AX1122">
        <v>3.4</v>
      </c>
      <c r="BO1122" t="s">
        <v>43</v>
      </c>
      <c r="BP1122">
        <v>0</v>
      </c>
      <c r="BQ1122">
        <v>0</v>
      </c>
      <c r="BR1122">
        <v>0</v>
      </c>
      <c r="BS1122">
        <v>0</v>
      </c>
      <c r="BT1122" s="1"/>
      <c r="BV1122" t="s">
        <v>102</v>
      </c>
      <c r="BW1122" t="s">
        <v>458</v>
      </c>
    </row>
    <row r="1123" spans="1:75">
      <c r="A1123" t="s">
        <v>4990</v>
      </c>
      <c r="B1123" t="s">
        <v>4991</v>
      </c>
      <c r="C1123" t="s">
        <v>409</v>
      </c>
      <c r="D1123" s="1">
        <v>28137</v>
      </c>
      <c r="E1123" t="s">
        <v>409</v>
      </c>
      <c r="G1123" s="1"/>
      <c r="H1123" s="1"/>
      <c r="K1123">
        <v>0</v>
      </c>
      <c r="AB1123" t="s">
        <v>22</v>
      </c>
      <c r="AC1123" t="s">
        <v>32</v>
      </c>
      <c r="AD1123" t="s">
        <v>58</v>
      </c>
      <c r="AE1123" t="s">
        <v>58</v>
      </c>
      <c r="AF1123" t="s">
        <v>48</v>
      </c>
      <c r="AH1123" t="s">
        <v>4992</v>
      </c>
      <c r="AI1123" t="s">
        <v>4993</v>
      </c>
      <c r="AJ1123" t="s">
        <v>4994</v>
      </c>
      <c r="AK1123" t="s">
        <v>4</v>
      </c>
      <c r="AO1123" t="s">
        <v>26</v>
      </c>
      <c r="AP1123" t="s">
        <v>43</v>
      </c>
      <c r="AS1123" t="s">
        <v>43</v>
      </c>
      <c r="AT1123" t="s">
        <v>4995</v>
      </c>
      <c r="AU1123">
        <v>3</v>
      </c>
      <c r="AV1123">
        <v>2.4300000000000002</v>
      </c>
      <c r="AW1123">
        <v>3.09</v>
      </c>
      <c r="AX1123">
        <v>3.3</v>
      </c>
      <c r="BO1123" t="s">
        <v>43</v>
      </c>
      <c r="BP1123">
        <v>0</v>
      </c>
      <c r="BQ1123">
        <v>0</v>
      </c>
      <c r="BR1123">
        <v>0</v>
      </c>
      <c r="BS1123">
        <v>0</v>
      </c>
      <c r="BT1123" s="1"/>
      <c r="BV1123" t="s">
        <v>123</v>
      </c>
      <c r="BW1123" t="s">
        <v>123</v>
      </c>
    </row>
    <row r="1124" spans="1:75">
      <c r="A1124" t="s">
        <v>4996</v>
      </c>
      <c r="B1124" t="s">
        <v>4997</v>
      </c>
      <c r="C1124" t="s">
        <v>1695</v>
      </c>
      <c r="D1124" s="1">
        <v>32509</v>
      </c>
      <c r="E1124" t="s">
        <v>1695</v>
      </c>
      <c r="G1124" s="1"/>
      <c r="H1124" s="1"/>
      <c r="K1124">
        <v>0</v>
      </c>
      <c r="AB1124" t="s">
        <v>22</v>
      </c>
      <c r="AC1124" t="s">
        <v>32</v>
      </c>
      <c r="AD1124" t="s">
        <v>58</v>
      </c>
      <c r="AE1124" t="s">
        <v>58</v>
      </c>
      <c r="AF1124" t="s">
        <v>48</v>
      </c>
      <c r="AH1124" t="s">
        <v>1705</v>
      </c>
      <c r="AI1124" t="s">
        <v>99</v>
      </c>
      <c r="AJ1124" t="s">
        <v>1706</v>
      </c>
      <c r="AK1124" t="s">
        <v>4</v>
      </c>
      <c r="AO1124" t="s">
        <v>26</v>
      </c>
      <c r="AP1124" t="s">
        <v>43</v>
      </c>
      <c r="AS1124" t="s">
        <v>43</v>
      </c>
      <c r="AT1124" t="s">
        <v>4998</v>
      </c>
      <c r="AU1124">
        <v>3.09</v>
      </c>
      <c r="AV1124">
        <v>2.65</v>
      </c>
      <c r="AW1124">
        <v>3</v>
      </c>
      <c r="AX1124">
        <v>3.2</v>
      </c>
      <c r="BO1124" t="s">
        <v>43</v>
      </c>
      <c r="BP1124">
        <v>0</v>
      </c>
      <c r="BQ1124">
        <v>0</v>
      </c>
      <c r="BR1124">
        <v>0</v>
      </c>
      <c r="BS1124">
        <v>0</v>
      </c>
      <c r="BT1124" s="1"/>
      <c r="BV1124" t="s">
        <v>102</v>
      </c>
      <c r="BW1124" t="s">
        <v>102</v>
      </c>
    </row>
    <row r="1125" spans="1:75">
      <c r="A1125" t="s">
        <v>4999</v>
      </c>
      <c r="B1125" t="s">
        <v>5000</v>
      </c>
      <c r="C1125" t="s">
        <v>5001</v>
      </c>
      <c r="D1125" s="1">
        <v>31757</v>
      </c>
      <c r="E1125" t="s">
        <v>409</v>
      </c>
      <c r="G1125" s="1"/>
      <c r="H1125" s="1"/>
      <c r="K1125">
        <v>0</v>
      </c>
      <c r="AB1125" t="s">
        <v>22</v>
      </c>
      <c r="AC1125" t="s">
        <v>32</v>
      </c>
      <c r="AD1125" t="s">
        <v>58</v>
      </c>
      <c r="AE1125" t="s">
        <v>58</v>
      </c>
      <c r="AF1125" t="s">
        <v>48</v>
      </c>
      <c r="AH1125" t="s">
        <v>5002</v>
      </c>
      <c r="AI1125" t="s">
        <v>123</v>
      </c>
      <c r="AJ1125" t="s">
        <v>123</v>
      </c>
      <c r="AK1125" t="s">
        <v>123</v>
      </c>
      <c r="AO1125" t="s">
        <v>26</v>
      </c>
      <c r="AP1125" t="s">
        <v>43</v>
      </c>
      <c r="AS1125" t="s">
        <v>43</v>
      </c>
      <c r="AT1125" t="s">
        <v>5003</v>
      </c>
      <c r="AU1125">
        <v>3.09</v>
      </c>
      <c r="AV1125">
        <v>2.35</v>
      </c>
      <c r="AW1125">
        <v>2.91</v>
      </c>
      <c r="BO1125" t="s">
        <v>43</v>
      </c>
      <c r="BP1125">
        <v>0</v>
      </c>
      <c r="BQ1125">
        <v>0</v>
      </c>
      <c r="BR1125">
        <v>0</v>
      </c>
      <c r="BS1125">
        <v>0</v>
      </c>
      <c r="BT1125" s="1"/>
      <c r="BV1125" t="s">
        <v>123</v>
      </c>
      <c r="BW1125" t="s">
        <v>123</v>
      </c>
    </row>
    <row r="1126" spans="1:75">
      <c r="A1126" t="s">
        <v>5004</v>
      </c>
      <c r="B1126" t="s">
        <v>2921</v>
      </c>
      <c r="C1126" t="s">
        <v>4877</v>
      </c>
      <c r="D1126" s="1"/>
      <c r="E1126" t="s">
        <v>4877</v>
      </c>
      <c r="G1126" s="1"/>
      <c r="H1126" s="1"/>
      <c r="K1126">
        <v>0</v>
      </c>
      <c r="AB1126" t="s">
        <v>22</v>
      </c>
      <c r="AC1126" t="s">
        <v>32</v>
      </c>
      <c r="AD1126" t="s">
        <v>58</v>
      </c>
      <c r="AE1126" t="s">
        <v>58</v>
      </c>
      <c r="AF1126" t="s">
        <v>25</v>
      </c>
      <c r="AH1126" t="s">
        <v>705</v>
      </c>
      <c r="AI1126" t="s">
        <v>99</v>
      </c>
      <c r="AJ1126" t="s">
        <v>5005</v>
      </c>
      <c r="AK1126" t="s">
        <v>4</v>
      </c>
      <c r="AO1126" t="s">
        <v>26</v>
      </c>
      <c r="AP1126" t="s">
        <v>43</v>
      </c>
      <c r="AS1126" t="s">
        <v>43</v>
      </c>
      <c r="AT1126" t="s">
        <v>5006</v>
      </c>
      <c r="BO1126" t="s">
        <v>43</v>
      </c>
      <c r="BP1126">
        <v>0</v>
      </c>
      <c r="BQ1126">
        <v>0</v>
      </c>
      <c r="BR1126">
        <v>0</v>
      </c>
      <c r="BS1126">
        <v>0</v>
      </c>
      <c r="BT1126" s="1"/>
      <c r="BV1126" t="s">
        <v>102</v>
      </c>
      <c r="BW1126" t="s">
        <v>102</v>
      </c>
    </row>
    <row r="1127" spans="1:75">
      <c r="A1127" t="s">
        <v>5007</v>
      </c>
      <c r="B1127" t="s">
        <v>2138</v>
      </c>
      <c r="C1127" t="s">
        <v>237</v>
      </c>
      <c r="D1127" s="1">
        <v>32694</v>
      </c>
      <c r="E1127" t="s">
        <v>409</v>
      </c>
      <c r="G1127" s="1"/>
      <c r="H1127" s="1"/>
      <c r="K1127">
        <v>0</v>
      </c>
      <c r="AB1127" t="s">
        <v>22</v>
      </c>
      <c r="AC1127" t="s">
        <v>32</v>
      </c>
      <c r="AD1127" t="s">
        <v>58</v>
      </c>
      <c r="AE1127" t="s">
        <v>58</v>
      </c>
      <c r="AF1127" t="s">
        <v>48</v>
      </c>
      <c r="AH1127" t="s">
        <v>1669</v>
      </c>
      <c r="AI1127" t="s">
        <v>145</v>
      </c>
      <c r="AJ1127" t="s">
        <v>5008</v>
      </c>
      <c r="AK1127" t="s">
        <v>145</v>
      </c>
      <c r="AO1127" t="s">
        <v>26</v>
      </c>
      <c r="AP1127" t="s">
        <v>43</v>
      </c>
      <c r="AS1127" t="s">
        <v>43</v>
      </c>
      <c r="AT1127" t="s">
        <v>4736</v>
      </c>
      <c r="AU1127">
        <v>3.17</v>
      </c>
      <c r="AV1127">
        <v>2.87</v>
      </c>
      <c r="AW1127">
        <v>3.36</v>
      </c>
      <c r="AX1127">
        <v>3.8</v>
      </c>
      <c r="BO1127" t="s">
        <v>43</v>
      </c>
      <c r="BP1127">
        <v>0</v>
      </c>
      <c r="BQ1127">
        <v>0</v>
      </c>
      <c r="BR1127">
        <v>0</v>
      </c>
      <c r="BS1127">
        <v>0</v>
      </c>
      <c r="BT1127" s="1"/>
      <c r="BV1127" t="s">
        <v>118</v>
      </c>
      <c r="BW1127" t="s">
        <v>118</v>
      </c>
    </row>
    <row r="1128" spans="1:75">
      <c r="A1128" t="s">
        <v>5009</v>
      </c>
      <c r="B1128" t="s">
        <v>5010</v>
      </c>
      <c r="C1128" t="s">
        <v>409</v>
      </c>
      <c r="D1128" s="1">
        <v>30378</v>
      </c>
      <c r="E1128" t="s">
        <v>409</v>
      </c>
      <c r="G1128" s="1"/>
      <c r="H1128" s="1"/>
      <c r="K1128">
        <v>0</v>
      </c>
      <c r="AB1128" t="s">
        <v>22</v>
      </c>
      <c r="AC1128" t="s">
        <v>32</v>
      </c>
      <c r="AD1128" t="s">
        <v>58</v>
      </c>
      <c r="AE1128" t="s">
        <v>58</v>
      </c>
      <c r="AF1128" t="s">
        <v>48</v>
      </c>
      <c r="AH1128" t="s">
        <v>5011</v>
      </c>
      <c r="AI1128" t="s">
        <v>423</v>
      </c>
      <c r="AJ1128" t="s">
        <v>5012</v>
      </c>
      <c r="AK1128" t="s">
        <v>217</v>
      </c>
      <c r="AO1128" t="s">
        <v>26</v>
      </c>
      <c r="AP1128" t="s">
        <v>43</v>
      </c>
      <c r="AS1128" t="s">
        <v>43</v>
      </c>
      <c r="AT1128" t="s">
        <v>5013</v>
      </c>
      <c r="AU1128">
        <v>3</v>
      </c>
      <c r="AV1128">
        <v>2.2599999999999998</v>
      </c>
      <c r="AW1128">
        <v>3</v>
      </c>
      <c r="AX1128">
        <v>3.3</v>
      </c>
      <c r="BO1128" t="s">
        <v>43</v>
      </c>
      <c r="BP1128">
        <v>0</v>
      </c>
      <c r="BQ1128">
        <v>0</v>
      </c>
      <c r="BR1128">
        <v>0</v>
      </c>
      <c r="BS1128">
        <v>0</v>
      </c>
      <c r="BT1128" s="1"/>
      <c r="BV1128" t="s">
        <v>148</v>
      </c>
      <c r="BW1128" t="s">
        <v>458</v>
      </c>
    </row>
    <row r="1129" spans="1:75">
      <c r="A1129" t="s">
        <v>5014</v>
      </c>
      <c r="B1129" t="s">
        <v>2184</v>
      </c>
      <c r="C1129" t="s">
        <v>409</v>
      </c>
      <c r="D1129" s="1">
        <v>32056</v>
      </c>
      <c r="E1129" t="s">
        <v>409</v>
      </c>
      <c r="G1129" s="1"/>
      <c r="H1129" s="1"/>
      <c r="K1129">
        <v>0</v>
      </c>
      <c r="AB1129" t="s">
        <v>22</v>
      </c>
      <c r="AC1129" t="s">
        <v>32</v>
      </c>
      <c r="AD1129" t="s">
        <v>58</v>
      </c>
      <c r="AE1129" t="s">
        <v>58</v>
      </c>
      <c r="AF1129" t="s">
        <v>25</v>
      </c>
      <c r="AH1129" t="s">
        <v>4570</v>
      </c>
      <c r="AI1129" t="s">
        <v>423</v>
      </c>
      <c r="AJ1129" t="s">
        <v>5015</v>
      </c>
      <c r="AK1129" t="s">
        <v>4</v>
      </c>
      <c r="AO1129" t="s">
        <v>26</v>
      </c>
      <c r="AP1129" t="s">
        <v>43</v>
      </c>
      <c r="AS1129" t="s">
        <v>43</v>
      </c>
      <c r="AT1129" t="s">
        <v>5016</v>
      </c>
      <c r="AU1129">
        <v>2.83</v>
      </c>
      <c r="AV1129">
        <v>2.52</v>
      </c>
      <c r="AW1129">
        <v>2.91</v>
      </c>
      <c r="AX1129">
        <v>3.1</v>
      </c>
      <c r="BO1129" t="s">
        <v>43</v>
      </c>
      <c r="BP1129">
        <v>0</v>
      </c>
      <c r="BQ1129">
        <v>0</v>
      </c>
      <c r="BR1129">
        <v>0</v>
      </c>
      <c r="BS1129">
        <v>0</v>
      </c>
      <c r="BT1129" s="1"/>
      <c r="BV1129" t="s">
        <v>102</v>
      </c>
      <c r="BW1129" t="s">
        <v>102</v>
      </c>
    </row>
    <row r="1130" spans="1:75">
      <c r="A1130" t="s">
        <v>5017</v>
      </c>
      <c r="B1130" t="s">
        <v>1018</v>
      </c>
      <c r="C1130" t="s">
        <v>1695</v>
      </c>
      <c r="D1130" s="1">
        <v>32375</v>
      </c>
      <c r="E1130" t="s">
        <v>1695</v>
      </c>
      <c r="G1130" s="1"/>
      <c r="H1130" s="1"/>
      <c r="K1130">
        <v>0</v>
      </c>
      <c r="AB1130" t="s">
        <v>22</v>
      </c>
      <c r="AC1130" t="s">
        <v>32</v>
      </c>
      <c r="AD1130" t="s">
        <v>58</v>
      </c>
      <c r="AE1130" t="s">
        <v>58</v>
      </c>
      <c r="AF1130" t="s">
        <v>25</v>
      </c>
      <c r="AH1130" t="s">
        <v>5018</v>
      </c>
      <c r="AI1130" t="s">
        <v>99</v>
      </c>
      <c r="AJ1130" t="s">
        <v>1622</v>
      </c>
      <c r="AK1130" t="s">
        <v>4</v>
      </c>
      <c r="AO1130" t="s">
        <v>26</v>
      </c>
      <c r="AP1130" t="s">
        <v>43</v>
      </c>
      <c r="AS1130" t="s">
        <v>43</v>
      </c>
      <c r="AT1130" t="s">
        <v>4764</v>
      </c>
      <c r="AU1130">
        <v>3.09</v>
      </c>
      <c r="AV1130">
        <v>3.43</v>
      </c>
      <c r="AW1130">
        <v>3.45</v>
      </c>
      <c r="AX1130">
        <v>3.2</v>
      </c>
      <c r="BO1130" t="s">
        <v>43</v>
      </c>
      <c r="BP1130">
        <v>0</v>
      </c>
      <c r="BQ1130">
        <v>0</v>
      </c>
      <c r="BR1130">
        <v>0</v>
      </c>
      <c r="BS1130">
        <v>0</v>
      </c>
      <c r="BT1130" s="1"/>
      <c r="BV1130" t="s">
        <v>102</v>
      </c>
      <c r="BW1130" t="s">
        <v>102</v>
      </c>
    </row>
    <row r="1131" spans="1:75">
      <c r="A1131" t="s">
        <v>5019</v>
      </c>
      <c r="B1131" t="s">
        <v>5020</v>
      </c>
      <c r="C1131" t="s">
        <v>1709</v>
      </c>
      <c r="D1131" s="1">
        <v>32771</v>
      </c>
      <c r="E1131" t="s">
        <v>409</v>
      </c>
      <c r="G1131" s="1"/>
      <c r="H1131" s="1"/>
      <c r="K1131">
        <v>0</v>
      </c>
      <c r="AB1131" t="s">
        <v>22</v>
      </c>
      <c r="AC1131" t="s">
        <v>32</v>
      </c>
      <c r="AD1131" t="s">
        <v>58</v>
      </c>
      <c r="AE1131" t="s">
        <v>58</v>
      </c>
      <c r="AF1131" t="s">
        <v>25</v>
      </c>
      <c r="AH1131" t="s">
        <v>5021</v>
      </c>
      <c r="AI1131" t="s">
        <v>217</v>
      </c>
      <c r="AJ1131" t="s">
        <v>5022</v>
      </c>
      <c r="AK1131" t="s">
        <v>4</v>
      </c>
      <c r="AO1131" t="s">
        <v>26</v>
      </c>
      <c r="AP1131" t="s">
        <v>43</v>
      </c>
      <c r="AS1131" t="s">
        <v>43</v>
      </c>
      <c r="AT1131" t="s">
        <v>4764</v>
      </c>
      <c r="AU1131">
        <v>3.09</v>
      </c>
      <c r="AV1131">
        <v>3.13</v>
      </c>
      <c r="AW1131">
        <v>3.18</v>
      </c>
      <c r="AX1131">
        <v>3.5</v>
      </c>
      <c r="BO1131" t="s">
        <v>43</v>
      </c>
      <c r="BP1131">
        <v>0</v>
      </c>
      <c r="BQ1131">
        <v>0</v>
      </c>
      <c r="BR1131">
        <v>0</v>
      </c>
      <c r="BS1131">
        <v>0</v>
      </c>
      <c r="BT1131" s="1"/>
      <c r="BV1131" t="s">
        <v>458</v>
      </c>
      <c r="BW1131" t="s">
        <v>102</v>
      </c>
    </row>
    <row r="1132" spans="1:75">
      <c r="A1132" t="s">
        <v>5023</v>
      </c>
      <c r="B1132" t="s">
        <v>5024</v>
      </c>
      <c r="C1132" t="s">
        <v>1039</v>
      </c>
      <c r="D1132" s="1">
        <v>32009</v>
      </c>
      <c r="E1132" t="s">
        <v>4250</v>
      </c>
      <c r="G1132" s="1"/>
      <c r="H1132" s="1"/>
      <c r="K1132">
        <v>0</v>
      </c>
      <c r="AB1132" t="s">
        <v>22</v>
      </c>
      <c r="AC1132" t="s">
        <v>32</v>
      </c>
      <c r="AD1132" t="s">
        <v>58</v>
      </c>
      <c r="AE1132" t="s">
        <v>58</v>
      </c>
      <c r="AF1132" t="s">
        <v>48</v>
      </c>
      <c r="AH1132" t="s">
        <v>2326</v>
      </c>
      <c r="AI1132" t="s">
        <v>123</v>
      </c>
      <c r="AJ1132" t="s">
        <v>5025</v>
      </c>
      <c r="AK1132" t="s">
        <v>123</v>
      </c>
      <c r="AO1132" t="s">
        <v>26</v>
      </c>
      <c r="AP1132" t="s">
        <v>43</v>
      </c>
      <c r="AS1132" t="s">
        <v>28</v>
      </c>
      <c r="AT1132" t="s">
        <v>4033</v>
      </c>
      <c r="AU1132">
        <v>3.2</v>
      </c>
      <c r="AV1132">
        <v>3.17</v>
      </c>
      <c r="AW1132">
        <v>3.4</v>
      </c>
      <c r="AX1132">
        <v>3.74</v>
      </c>
      <c r="AY1132">
        <v>3.55</v>
      </c>
      <c r="AZ1132">
        <v>3.71</v>
      </c>
      <c r="BA1132">
        <v>3.56</v>
      </c>
      <c r="BB1132">
        <v>4</v>
      </c>
      <c r="BO1132" t="s">
        <v>43</v>
      </c>
      <c r="BP1132">
        <v>0</v>
      </c>
      <c r="BQ1132">
        <v>0</v>
      </c>
      <c r="BR1132">
        <v>0</v>
      </c>
      <c r="BS1132">
        <v>0</v>
      </c>
      <c r="BT1132" s="1"/>
      <c r="BV1132" t="s">
        <v>102</v>
      </c>
      <c r="BW1132" t="s">
        <v>148</v>
      </c>
    </row>
    <row r="1133" spans="1:75">
      <c r="A1133" t="s">
        <v>5026</v>
      </c>
      <c r="B1133" t="s">
        <v>5027</v>
      </c>
      <c r="C1133" t="s">
        <v>3130</v>
      </c>
      <c r="D1133" s="1">
        <v>31773</v>
      </c>
      <c r="E1133" t="s">
        <v>237</v>
      </c>
      <c r="G1133" s="1"/>
      <c r="H1133" s="1"/>
      <c r="K1133">
        <v>0</v>
      </c>
      <c r="AB1133" t="s">
        <v>22</v>
      </c>
      <c r="AC1133" t="s">
        <v>32</v>
      </c>
      <c r="AD1133" t="s">
        <v>58</v>
      </c>
      <c r="AE1133" t="s">
        <v>58</v>
      </c>
      <c r="AF1133" t="s">
        <v>25</v>
      </c>
      <c r="AH1133" t="s">
        <v>5028</v>
      </c>
      <c r="AI1133" t="s">
        <v>131</v>
      </c>
      <c r="AJ1133" t="s">
        <v>5029</v>
      </c>
      <c r="AK1133" t="s">
        <v>4</v>
      </c>
      <c r="AO1133" t="s">
        <v>26</v>
      </c>
      <c r="AP1133" t="s">
        <v>43</v>
      </c>
      <c r="AS1133" t="s">
        <v>28</v>
      </c>
      <c r="AT1133" t="s">
        <v>4033</v>
      </c>
      <c r="AU1133">
        <v>2.5</v>
      </c>
      <c r="AV1133">
        <v>2.7</v>
      </c>
      <c r="AW1133">
        <v>2.7</v>
      </c>
      <c r="AX1133">
        <v>2.74</v>
      </c>
      <c r="AY1133">
        <v>2.7</v>
      </c>
      <c r="AZ1133">
        <v>2.86</v>
      </c>
      <c r="BA1133">
        <v>3</v>
      </c>
      <c r="BB1133">
        <v>3.5</v>
      </c>
      <c r="BO1133" t="s">
        <v>43</v>
      </c>
      <c r="BP1133">
        <v>0</v>
      </c>
      <c r="BQ1133">
        <v>0</v>
      </c>
      <c r="BR1133">
        <v>0</v>
      </c>
      <c r="BS1133">
        <v>0</v>
      </c>
      <c r="BT1133" s="1"/>
      <c r="BV1133" t="s">
        <v>344</v>
      </c>
      <c r="BW1133" t="s">
        <v>344</v>
      </c>
    </row>
    <row r="1134" spans="1:75">
      <c r="A1134" t="s">
        <v>5030</v>
      </c>
      <c r="B1134" t="s">
        <v>5031</v>
      </c>
      <c r="C1134" t="s">
        <v>237</v>
      </c>
      <c r="D1134" s="1">
        <v>31707</v>
      </c>
      <c r="E1134" t="s">
        <v>5032</v>
      </c>
      <c r="G1134" s="1"/>
      <c r="H1134" s="1"/>
      <c r="K1134">
        <v>0</v>
      </c>
      <c r="AB1134" t="s">
        <v>22</v>
      </c>
      <c r="AC1134" t="s">
        <v>32</v>
      </c>
      <c r="AD1134" t="s">
        <v>58</v>
      </c>
      <c r="AE1134" t="s">
        <v>58</v>
      </c>
      <c r="AF1134" t="s">
        <v>25</v>
      </c>
      <c r="AH1134" t="s">
        <v>5033</v>
      </c>
      <c r="AI1134" t="s">
        <v>131</v>
      </c>
      <c r="AJ1134" t="s">
        <v>5034</v>
      </c>
      <c r="AK1134" t="s">
        <v>131</v>
      </c>
      <c r="AO1134" t="s">
        <v>26</v>
      </c>
      <c r="AP1134" t="s">
        <v>43</v>
      </c>
      <c r="AS1134" t="s">
        <v>28</v>
      </c>
      <c r="AT1134" t="s">
        <v>4033</v>
      </c>
      <c r="AU1134">
        <v>3.2</v>
      </c>
      <c r="AV1134">
        <v>3.09</v>
      </c>
      <c r="AW1134">
        <v>3</v>
      </c>
      <c r="AX1134">
        <v>2.16</v>
      </c>
      <c r="AY1134">
        <v>2.9</v>
      </c>
      <c r="AZ1134">
        <v>2.71</v>
      </c>
      <c r="BA1134">
        <v>2.61</v>
      </c>
      <c r="BB1134">
        <v>2</v>
      </c>
      <c r="BO1134" t="s">
        <v>43</v>
      </c>
      <c r="BP1134">
        <v>0</v>
      </c>
      <c r="BQ1134">
        <v>0</v>
      </c>
      <c r="BR1134">
        <v>0</v>
      </c>
      <c r="BS1134">
        <v>0</v>
      </c>
      <c r="BT1134" s="1"/>
      <c r="BV1134" t="s">
        <v>344</v>
      </c>
      <c r="BW1134" t="s">
        <v>344</v>
      </c>
    </row>
    <row r="1135" spans="1:75">
      <c r="A1135" t="s">
        <v>5035</v>
      </c>
      <c r="B1135" t="s">
        <v>5036</v>
      </c>
      <c r="C1135" t="s">
        <v>5037</v>
      </c>
      <c r="D1135" s="1">
        <v>31973</v>
      </c>
      <c r="E1135" t="s">
        <v>237</v>
      </c>
      <c r="G1135" s="1"/>
      <c r="H1135" s="1"/>
      <c r="K1135">
        <v>0</v>
      </c>
      <c r="AB1135" t="s">
        <v>22</v>
      </c>
      <c r="AC1135" t="s">
        <v>32</v>
      </c>
      <c r="AD1135" t="s">
        <v>58</v>
      </c>
      <c r="AE1135" t="s">
        <v>58</v>
      </c>
      <c r="AF1135" t="s">
        <v>48</v>
      </c>
      <c r="AH1135" t="s">
        <v>153</v>
      </c>
      <c r="AI1135" t="s">
        <v>99</v>
      </c>
      <c r="AJ1135" t="s">
        <v>5038</v>
      </c>
      <c r="AK1135" t="s">
        <v>4</v>
      </c>
      <c r="AO1135" t="s">
        <v>26</v>
      </c>
      <c r="AP1135" t="s">
        <v>43</v>
      </c>
      <c r="AS1135" t="s">
        <v>28</v>
      </c>
      <c r="AT1135" t="s">
        <v>4033</v>
      </c>
      <c r="AV1135">
        <v>3.04</v>
      </c>
      <c r="AW1135">
        <v>3.2</v>
      </c>
      <c r="AX1135">
        <v>3.32</v>
      </c>
      <c r="AY1135">
        <v>2.5</v>
      </c>
      <c r="AZ1135">
        <v>2.29</v>
      </c>
      <c r="BA1135">
        <v>2.2200000000000002</v>
      </c>
      <c r="BB1135">
        <v>2</v>
      </c>
      <c r="BO1135" t="s">
        <v>43</v>
      </c>
      <c r="BP1135">
        <v>0</v>
      </c>
      <c r="BQ1135">
        <v>0</v>
      </c>
      <c r="BR1135">
        <v>0</v>
      </c>
      <c r="BS1135">
        <v>0</v>
      </c>
      <c r="BT1135" s="1"/>
      <c r="BV1135" t="s">
        <v>102</v>
      </c>
      <c r="BW1135" t="s">
        <v>102</v>
      </c>
    </row>
    <row r="1136" spans="1:75">
      <c r="A1136" t="s">
        <v>5039</v>
      </c>
      <c r="B1136" t="s">
        <v>5040</v>
      </c>
      <c r="C1136" t="s">
        <v>5041</v>
      </c>
      <c r="D1136" s="1">
        <v>31652</v>
      </c>
      <c r="G1136" s="1"/>
      <c r="H1136" s="1"/>
      <c r="K1136">
        <v>0</v>
      </c>
      <c r="AB1136" t="s">
        <v>22</v>
      </c>
      <c r="AC1136" t="s">
        <v>32</v>
      </c>
      <c r="AD1136" t="s">
        <v>58</v>
      </c>
      <c r="AE1136" t="s">
        <v>58</v>
      </c>
      <c r="AF1136" t="s">
        <v>48</v>
      </c>
      <c r="AO1136" t="s">
        <v>26</v>
      </c>
      <c r="AP1136" t="s">
        <v>43</v>
      </c>
      <c r="AS1136" t="s">
        <v>28</v>
      </c>
      <c r="AT1136" t="s">
        <v>5042</v>
      </c>
      <c r="AU1136">
        <v>3.5</v>
      </c>
      <c r="AV1136">
        <v>3.17</v>
      </c>
      <c r="AW1136">
        <v>3.6</v>
      </c>
      <c r="AX1136">
        <v>3.53</v>
      </c>
      <c r="AY1136">
        <v>3.6</v>
      </c>
      <c r="AZ1136">
        <v>3.57</v>
      </c>
      <c r="BA1136">
        <v>3.11</v>
      </c>
      <c r="BB1136">
        <v>3.67</v>
      </c>
      <c r="BO1136" t="s">
        <v>43</v>
      </c>
      <c r="BP1136">
        <v>0</v>
      </c>
      <c r="BQ1136">
        <v>0</v>
      </c>
      <c r="BR1136">
        <v>0</v>
      </c>
      <c r="BS1136">
        <v>0</v>
      </c>
      <c r="BT1136" s="1"/>
    </row>
    <row r="1137" spans="1:75">
      <c r="A1137" t="s">
        <v>5043</v>
      </c>
      <c r="B1137" t="s">
        <v>5044</v>
      </c>
      <c r="C1137" t="s">
        <v>2467</v>
      </c>
      <c r="D1137" s="1">
        <v>31458</v>
      </c>
      <c r="E1137" t="s">
        <v>237</v>
      </c>
      <c r="G1137" s="1"/>
      <c r="H1137" s="1"/>
      <c r="K1137">
        <v>0</v>
      </c>
      <c r="AB1137" t="s">
        <v>22</v>
      </c>
      <c r="AC1137" t="s">
        <v>32</v>
      </c>
      <c r="AD1137" t="s">
        <v>58</v>
      </c>
      <c r="AE1137" t="s">
        <v>58</v>
      </c>
      <c r="AF1137" t="s">
        <v>48</v>
      </c>
      <c r="AH1137" t="s">
        <v>692</v>
      </c>
      <c r="AI1137" t="s">
        <v>99</v>
      </c>
      <c r="AJ1137" t="s">
        <v>5045</v>
      </c>
      <c r="AK1137" t="s">
        <v>4</v>
      </c>
      <c r="AO1137" t="s">
        <v>26</v>
      </c>
      <c r="AP1137" t="s">
        <v>43</v>
      </c>
      <c r="AS1137" t="s">
        <v>28</v>
      </c>
      <c r="AT1137" t="s">
        <v>4033</v>
      </c>
      <c r="AU1137">
        <v>3</v>
      </c>
      <c r="AV1137">
        <v>3.39</v>
      </c>
      <c r="AW1137">
        <v>3.4</v>
      </c>
      <c r="AX1137">
        <v>3.58</v>
      </c>
      <c r="AY1137">
        <v>3.2</v>
      </c>
      <c r="AZ1137">
        <v>3.57</v>
      </c>
      <c r="BA1137">
        <v>3</v>
      </c>
      <c r="BB1137">
        <v>3.5</v>
      </c>
      <c r="BO1137" t="s">
        <v>43</v>
      </c>
      <c r="BP1137">
        <v>0</v>
      </c>
      <c r="BQ1137">
        <v>0</v>
      </c>
      <c r="BR1137">
        <v>0</v>
      </c>
      <c r="BS1137">
        <v>0</v>
      </c>
      <c r="BT1137" s="1"/>
      <c r="BV1137" t="s">
        <v>102</v>
      </c>
      <c r="BW1137" t="s">
        <v>102</v>
      </c>
    </row>
    <row r="1138" spans="1:75">
      <c r="A1138" t="s">
        <v>5046</v>
      </c>
      <c r="B1138" t="s">
        <v>5047</v>
      </c>
      <c r="C1138" t="s">
        <v>1039</v>
      </c>
      <c r="D1138" s="1">
        <v>31307</v>
      </c>
      <c r="E1138" t="s">
        <v>4250</v>
      </c>
      <c r="G1138" s="1"/>
      <c r="H1138" s="1"/>
      <c r="K1138">
        <v>0</v>
      </c>
      <c r="AB1138" t="s">
        <v>22</v>
      </c>
      <c r="AC1138" t="s">
        <v>32</v>
      </c>
      <c r="AD1138" t="s">
        <v>58</v>
      </c>
      <c r="AE1138" t="s">
        <v>58</v>
      </c>
      <c r="AF1138" t="s">
        <v>48</v>
      </c>
      <c r="AH1138" t="s">
        <v>5048</v>
      </c>
      <c r="AI1138" t="s">
        <v>99</v>
      </c>
      <c r="AJ1138" t="s">
        <v>3028</v>
      </c>
      <c r="AK1138" t="s">
        <v>4</v>
      </c>
      <c r="AO1138" t="s">
        <v>26</v>
      </c>
      <c r="AP1138" t="s">
        <v>43</v>
      </c>
      <c r="AS1138" t="s">
        <v>28</v>
      </c>
      <c r="AT1138" t="s">
        <v>4033</v>
      </c>
      <c r="AU1138">
        <v>3.1</v>
      </c>
      <c r="AV1138">
        <v>3.17</v>
      </c>
      <c r="AW1138">
        <v>3.1</v>
      </c>
      <c r="AX1138">
        <v>3.53</v>
      </c>
      <c r="AY1138">
        <v>3.35</v>
      </c>
      <c r="AZ1138">
        <v>3.71</v>
      </c>
      <c r="BA1138">
        <v>3.11</v>
      </c>
      <c r="BB1138">
        <v>3.83</v>
      </c>
      <c r="BO1138" t="s">
        <v>43</v>
      </c>
      <c r="BP1138">
        <v>0</v>
      </c>
      <c r="BQ1138">
        <v>0</v>
      </c>
      <c r="BR1138">
        <v>0</v>
      </c>
      <c r="BS1138">
        <v>1</v>
      </c>
      <c r="BT1138" s="1">
        <v>40204</v>
      </c>
      <c r="BV1138" t="s">
        <v>123</v>
      </c>
      <c r="BW1138" t="s">
        <v>123</v>
      </c>
    </row>
    <row r="1139" spans="1:75">
      <c r="A1139" t="s">
        <v>5049</v>
      </c>
      <c r="B1139" t="s">
        <v>5050</v>
      </c>
      <c r="C1139" t="s">
        <v>389</v>
      </c>
      <c r="D1139" s="1">
        <v>31415</v>
      </c>
      <c r="E1139" t="s">
        <v>237</v>
      </c>
      <c r="G1139" s="1"/>
      <c r="H1139" s="1"/>
      <c r="K1139">
        <v>0</v>
      </c>
      <c r="AB1139" t="s">
        <v>22</v>
      </c>
      <c r="AC1139" t="s">
        <v>32</v>
      </c>
      <c r="AD1139" t="s">
        <v>58</v>
      </c>
      <c r="AE1139" t="s">
        <v>58</v>
      </c>
      <c r="AF1139" t="s">
        <v>48</v>
      </c>
      <c r="AH1139" t="s">
        <v>5051</v>
      </c>
      <c r="AI1139" t="s">
        <v>99</v>
      </c>
      <c r="AJ1139" t="s">
        <v>5052</v>
      </c>
      <c r="AK1139" t="s">
        <v>4</v>
      </c>
      <c r="AO1139" t="s">
        <v>26</v>
      </c>
      <c r="AP1139" t="s">
        <v>43</v>
      </c>
      <c r="AS1139" t="s">
        <v>28</v>
      </c>
      <c r="AT1139" t="s">
        <v>4033</v>
      </c>
      <c r="AU1139">
        <v>3.2</v>
      </c>
      <c r="AV1139">
        <v>3.39</v>
      </c>
      <c r="AW1139">
        <v>3.2</v>
      </c>
      <c r="AX1139">
        <v>3.42</v>
      </c>
      <c r="AZ1139">
        <v>3.14</v>
      </c>
      <c r="BA1139">
        <v>3</v>
      </c>
      <c r="BB1139">
        <v>3.5</v>
      </c>
      <c r="BO1139" t="s">
        <v>43</v>
      </c>
      <c r="BP1139">
        <v>0</v>
      </c>
      <c r="BQ1139">
        <v>0</v>
      </c>
      <c r="BR1139">
        <v>0</v>
      </c>
      <c r="BS1139">
        <v>1</v>
      </c>
      <c r="BT1139" s="1">
        <v>40204</v>
      </c>
      <c r="BV1139" t="s">
        <v>123</v>
      </c>
      <c r="BW1139" t="s">
        <v>123</v>
      </c>
    </row>
    <row r="1140" spans="1:75">
      <c r="A1140" t="s">
        <v>5053</v>
      </c>
      <c r="B1140" t="s">
        <v>5054</v>
      </c>
      <c r="C1140" t="s">
        <v>4059</v>
      </c>
      <c r="D1140" s="1">
        <v>30119</v>
      </c>
      <c r="E1140" t="s">
        <v>237</v>
      </c>
      <c r="G1140" s="1"/>
      <c r="H1140" s="1"/>
      <c r="K1140">
        <v>0</v>
      </c>
      <c r="AB1140" t="s">
        <v>22</v>
      </c>
      <c r="AC1140" t="s">
        <v>32</v>
      </c>
      <c r="AD1140" t="s">
        <v>58</v>
      </c>
      <c r="AE1140" t="s">
        <v>58</v>
      </c>
      <c r="AF1140" t="s">
        <v>48</v>
      </c>
      <c r="AH1140" t="s">
        <v>4079</v>
      </c>
      <c r="AI1140" t="s">
        <v>99</v>
      </c>
      <c r="AJ1140" t="s">
        <v>5055</v>
      </c>
      <c r="AK1140" t="s">
        <v>4</v>
      </c>
      <c r="AO1140" t="s">
        <v>26</v>
      </c>
      <c r="AP1140" t="s">
        <v>43</v>
      </c>
      <c r="AS1140" t="s">
        <v>28</v>
      </c>
      <c r="AT1140" t="s">
        <v>4033</v>
      </c>
      <c r="AU1140">
        <v>2.9</v>
      </c>
      <c r="AW1140">
        <v>3.1</v>
      </c>
      <c r="AX1140">
        <v>3.21</v>
      </c>
      <c r="AY1140">
        <v>3.3</v>
      </c>
      <c r="AZ1140">
        <v>3.29</v>
      </c>
      <c r="BA1140">
        <v>3</v>
      </c>
      <c r="BB1140">
        <v>3.33</v>
      </c>
      <c r="BO1140" t="s">
        <v>43</v>
      </c>
      <c r="BP1140">
        <v>0</v>
      </c>
      <c r="BQ1140">
        <v>0</v>
      </c>
      <c r="BR1140">
        <v>0</v>
      </c>
      <c r="BS1140">
        <v>0</v>
      </c>
      <c r="BT1140" s="1"/>
      <c r="BV1140" t="s">
        <v>102</v>
      </c>
      <c r="BW1140" t="s">
        <v>102</v>
      </c>
    </row>
    <row r="1141" spans="1:75">
      <c r="A1141" t="s">
        <v>5056</v>
      </c>
      <c r="B1141" t="s">
        <v>5057</v>
      </c>
      <c r="C1141" t="s">
        <v>2326</v>
      </c>
      <c r="D1141" s="1">
        <v>31942</v>
      </c>
      <c r="E1141" t="s">
        <v>237</v>
      </c>
      <c r="G1141" s="1"/>
      <c r="H1141" s="1"/>
      <c r="K1141">
        <v>0</v>
      </c>
      <c r="AB1141" t="s">
        <v>22</v>
      </c>
      <c r="AC1141" t="s">
        <v>32</v>
      </c>
      <c r="AD1141" t="s">
        <v>58</v>
      </c>
      <c r="AE1141" t="s">
        <v>58</v>
      </c>
      <c r="AF1141" t="s">
        <v>48</v>
      </c>
      <c r="AH1141" t="s">
        <v>5058</v>
      </c>
      <c r="AI1141" t="s">
        <v>99</v>
      </c>
      <c r="AJ1141" t="s">
        <v>5012</v>
      </c>
      <c r="AK1141" t="s">
        <v>4</v>
      </c>
      <c r="AO1141" t="s">
        <v>26</v>
      </c>
      <c r="AP1141" t="s">
        <v>43</v>
      </c>
      <c r="AS1141" t="s">
        <v>28</v>
      </c>
      <c r="AT1141" t="s">
        <v>4033</v>
      </c>
      <c r="AU1141">
        <v>3.4</v>
      </c>
      <c r="AV1141">
        <v>3.43</v>
      </c>
      <c r="AW1141">
        <v>3.5</v>
      </c>
      <c r="AX1141">
        <v>0.89</v>
      </c>
      <c r="AY1141">
        <v>4</v>
      </c>
      <c r="AZ1141">
        <v>3.29</v>
      </c>
      <c r="BA1141">
        <v>3.28</v>
      </c>
      <c r="BB1141">
        <v>4</v>
      </c>
      <c r="BO1141" t="s">
        <v>43</v>
      </c>
      <c r="BP1141">
        <v>0</v>
      </c>
      <c r="BQ1141">
        <v>0</v>
      </c>
      <c r="BR1141">
        <v>0</v>
      </c>
      <c r="BS1141">
        <v>1</v>
      </c>
      <c r="BT1141" s="1">
        <v>40204</v>
      </c>
      <c r="BV1141" t="s">
        <v>102</v>
      </c>
      <c r="BW1141" t="s">
        <v>102</v>
      </c>
    </row>
    <row r="1142" spans="1:75">
      <c r="A1142" t="s">
        <v>5059</v>
      </c>
      <c r="B1142" t="s">
        <v>5060</v>
      </c>
      <c r="C1142" t="s">
        <v>4167</v>
      </c>
      <c r="D1142" s="1">
        <v>29758</v>
      </c>
      <c r="E1142" t="s">
        <v>1806</v>
      </c>
      <c r="G1142" s="1"/>
      <c r="H1142" s="1"/>
      <c r="K1142">
        <v>0</v>
      </c>
      <c r="AB1142" t="s">
        <v>22</v>
      </c>
      <c r="AC1142" t="s">
        <v>32</v>
      </c>
      <c r="AD1142" t="s">
        <v>58</v>
      </c>
      <c r="AE1142" t="s">
        <v>58</v>
      </c>
      <c r="AF1142" t="s">
        <v>48</v>
      </c>
      <c r="AH1142" t="s">
        <v>5061</v>
      </c>
      <c r="AI1142" t="s">
        <v>145</v>
      </c>
      <c r="AJ1142" t="s">
        <v>5062</v>
      </c>
      <c r="AK1142" t="s">
        <v>4</v>
      </c>
      <c r="AO1142" t="s">
        <v>26</v>
      </c>
      <c r="AP1142" t="s">
        <v>43</v>
      </c>
      <c r="AS1142" t="s">
        <v>28</v>
      </c>
      <c r="AT1142" t="s">
        <v>4033</v>
      </c>
      <c r="AU1142">
        <v>3.5</v>
      </c>
      <c r="AV1142">
        <v>3.17</v>
      </c>
      <c r="AW1142">
        <v>3.3</v>
      </c>
      <c r="AZ1142">
        <v>2.57</v>
      </c>
      <c r="BA1142">
        <v>3.06</v>
      </c>
      <c r="BB1142">
        <v>3.83</v>
      </c>
      <c r="BO1142" t="s">
        <v>43</v>
      </c>
      <c r="BP1142">
        <v>0</v>
      </c>
      <c r="BQ1142">
        <v>0</v>
      </c>
      <c r="BR1142">
        <v>0</v>
      </c>
      <c r="BS1142">
        <v>0</v>
      </c>
      <c r="BT1142" s="1"/>
      <c r="BV1142" t="s">
        <v>102</v>
      </c>
      <c r="BW1142" t="s">
        <v>102</v>
      </c>
    </row>
    <row r="1143" spans="1:75">
      <c r="A1143" t="s">
        <v>5063</v>
      </c>
      <c r="B1143" t="s">
        <v>1324</v>
      </c>
      <c r="C1143" t="s">
        <v>5064</v>
      </c>
      <c r="D1143" s="1">
        <v>30722</v>
      </c>
      <c r="E1143" t="s">
        <v>155</v>
      </c>
      <c r="G1143" s="1"/>
      <c r="H1143" s="1"/>
      <c r="K1143">
        <v>0</v>
      </c>
      <c r="AB1143" t="s">
        <v>22</v>
      </c>
      <c r="AC1143" t="s">
        <v>32</v>
      </c>
      <c r="AD1143" t="s">
        <v>58</v>
      </c>
      <c r="AE1143" t="s">
        <v>58</v>
      </c>
      <c r="AF1143" t="s">
        <v>48</v>
      </c>
      <c r="AH1143" t="s">
        <v>123</v>
      </c>
      <c r="AI1143" t="s">
        <v>123</v>
      </c>
      <c r="AJ1143" t="s">
        <v>123</v>
      </c>
      <c r="AK1143" t="s">
        <v>123</v>
      </c>
      <c r="AO1143" t="s">
        <v>26</v>
      </c>
      <c r="AP1143" t="s">
        <v>43</v>
      </c>
      <c r="AS1143" t="s">
        <v>28</v>
      </c>
      <c r="AT1143" t="s">
        <v>4033</v>
      </c>
      <c r="AV1143">
        <v>3.17</v>
      </c>
      <c r="AW1143">
        <v>3.6</v>
      </c>
      <c r="AZ1143">
        <v>2.71</v>
      </c>
      <c r="BA1143">
        <v>3</v>
      </c>
      <c r="BB1143">
        <v>2.33</v>
      </c>
      <c r="BO1143" t="s">
        <v>43</v>
      </c>
      <c r="BP1143">
        <v>0</v>
      </c>
      <c r="BQ1143">
        <v>0</v>
      </c>
      <c r="BR1143">
        <v>0</v>
      </c>
      <c r="BS1143">
        <v>0</v>
      </c>
      <c r="BT1143" s="1"/>
      <c r="BV1143" t="s">
        <v>123</v>
      </c>
      <c r="BW1143" t="s">
        <v>123</v>
      </c>
    </row>
    <row r="1144" spans="1:75">
      <c r="A1144" t="s">
        <v>5065</v>
      </c>
      <c r="B1144" t="s">
        <v>5066</v>
      </c>
      <c r="C1144" t="s">
        <v>123</v>
      </c>
      <c r="D1144" s="1"/>
      <c r="G1144" s="1"/>
      <c r="H1144" s="1"/>
      <c r="K1144">
        <v>0</v>
      </c>
      <c r="AB1144" t="s">
        <v>22</v>
      </c>
      <c r="AC1144" t="s">
        <v>32</v>
      </c>
      <c r="AD1144" t="s">
        <v>58</v>
      </c>
      <c r="AE1144" t="s">
        <v>58</v>
      </c>
      <c r="AF1144" t="s">
        <v>25</v>
      </c>
      <c r="AH1144" t="s">
        <v>123</v>
      </c>
      <c r="AI1144" t="s">
        <v>123</v>
      </c>
      <c r="AJ1144" t="s">
        <v>123</v>
      </c>
      <c r="AK1144" t="s">
        <v>123</v>
      </c>
      <c r="AO1144" t="s">
        <v>26</v>
      </c>
      <c r="AP1144" t="s">
        <v>43</v>
      </c>
      <c r="AS1144" t="s">
        <v>28</v>
      </c>
      <c r="AT1144" t="s">
        <v>123</v>
      </c>
      <c r="AU1144">
        <v>2.6</v>
      </c>
      <c r="AV1144">
        <v>3.13</v>
      </c>
      <c r="AW1144">
        <v>3.4</v>
      </c>
      <c r="AX1144">
        <v>3.21</v>
      </c>
      <c r="AY1144">
        <v>2.9</v>
      </c>
      <c r="AZ1144">
        <v>3</v>
      </c>
      <c r="BA1144">
        <v>3.11</v>
      </c>
      <c r="BB1144">
        <v>3.5</v>
      </c>
      <c r="BO1144" t="s">
        <v>43</v>
      </c>
      <c r="BP1144">
        <v>0</v>
      </c>
      <c r="BQ1144">
        <v>0</v>
      </c>
      <c r="BR1144">
        <v>0</v>
      </c>
      <c r="BS1144">
        <v>0</v>
      </c>
      <c r="BT1144" s="1"/>
      <c r="BV1144" t="s">
        <v>123</v>
      </c>
      <c r="BW1144" t="s">
        <v>123</v>
      </c>
    </row>
    <row r="1145" spans="1:75">
      <c r="A1145" t="s">
        <v>5067</v>
      </c>
      <c r="B1145" t="s">
        <v>5068</v>
      </c>
      <c r="C1145" t="s">
        <v>642</v>
      </c>
      <c r="D1145" s="1">
        <v>30914</v>
      </c>
      <c r="E1145" t="s">
        <v>642</v>
      </c>
      <c r="G1145" s="1"/>
      <c r="H1145" s="1"/>
      <c r="K1145">
        <v>0</v>
      </c>
      <c r="AB1145" t="s">
        <v>22</v>
      </c>
      <c r="AC1145" t="s">
        <v>32</v>
      </c>
      <c r="AD1145" t="s">
        <v>58</v>
      </c>
      <c r="AE1145" t="s">
        <v>58</v>
      </c>
      <c r="AF1145" t="s">
        <v>48</v>
      </c>
      <c r="AH1145" t="s">
        <v>2239</v>
      </c>
      <c r="AI1145" t="s">
        <v>423</v>
      </c>
      <c r="AJ1145" t="s">
        <v>5069</v>
      </c>
      <c r="AK1145" t="s">
        <v>4</v>
      </c>
      <c r="AO1145" t="s">
        <v>26</v>
      </c>
      <c r="AP1145" t="s">
        <v>43</v>
      </c>
      <c r="AS1145" t="s">
        <v>28</v>
      </c>
      <c r="AT1145" t="s">
        <v>4033</v>
      </c>
      <c r="AW1145">
        <v>3.2</v>
      </c>
      <c r="AX1145">
        <v>3.37</v>
      </c>
      <c r="AY1145">
        <v>3.25</v>
      </c>
      <c r="AZ1145">
        <v>3.29</v>
      </c>
      <c r="BA1145">
        <v>3.22</v>
      </c>
      <c r="BB1145">
        <v>3.33</v>
      </c>
      <c r="BO1145" t="s">
        <v>43</v>
      </c>
      <c r="BP1145">
        <v>0</v>
      </c>
      <c r="BQ1145">
        <v>0</v>
      </c>
      <c r="BR1145">
        <v>0</v>
      </c>
      <c r="BS1145">
        <v>0</v>
      </c>
      <c r="BT1145" s="1"/>
      <c r="BV1145" t="s">
        <v>102</v>
      </c>
      <c r="BW1145" t="s">
        <v>102</v>
      </c>
    </row>
    <row r="1146" spans="1:75">
      <c r="A1146" t="s">
        <v>5070</v>
      </c>
      <c r="B1146" t="s">
        <v>5071</v>
      </c>
      <c r="C1146" t="s">
        <v>5072</v>
      </c>
      <c r="D1146" s="1">
        <v>30828</v>
      </c>
      <c r="E1146" t="s">
        <v>636</v>
      </c>
      <c r="G1146" s="1"/>
      <c r="H1146" s="1"/>
      <c r="K1146">
        <v>0</v>
      </c>
      <c r="AB1146" t="s">
        <v>22</v>
      </c>
      <c r="AC1146" t="s">
        <v>32</v>
      </c>
      <c r="AD1146" t="s">
        <v>58</v>
      </c>
      <c r="AE1146" t="s">
        <v>58</v>
      </c>
      <c r="AF1146" t="s">
        <v>48</v>
      </c>
      <c r="AH1146" t="s">
        <v>5073</v>
      </c>
      <c r="AI1146" t="s">
        <v>123</v>
      </c>
      <c r="AJ1146" t="s">
        <v>123</v>
      </c>
      <c r="AK1146" t="s">
        <v>123</v>
      </c>
      <c r="AO1146" t="s">
        <v>26</v>
      </c>
      <c r="AP1146" t="s">
        <v>43</v>
      </c>
      <c r="AS1146" t="s">
        <v>28</v>
      </c>
      <c r="AT1146" t="s">
        <v>4033</v>
      </c>
      <c r="AV1146">
        <v>3.61</v>
      </c>
      <c r="AW1146">
        <v>3.4</v>
      </c>
      <c r="AX1146">
        <v>3.32</v>
      </c>
      <c r="AY1146">
        <v>3.15</v>
      </c>
      <c r="AZ1146">
        <v>3.43</v>
      </c>
      <c r="BA1146">
        <v>3.39</v>
      </c>
      <c r="BB1146">
        <v>3.83</v>
      </c>
      <c r="BO1146" t="s">
        <v>43</v>
      </c>
      <c r="BP1146">
        <v>0</v>
      </c>
      <c r="BQ1146">
        <v>0</v>
      </c>
      <c r="BR1146">
        <v>0</v>
      </c>
      <c r="BS1146">
        <v>0</v>
      </c>
      <c r="BT1146" s="1"/>
      <c r="BV1146" t="s">
        <v>123</v>
      </c>
      <c r="BW1146" t="s">
        <v>123</v>
      </c>
    </row>
    <row r="1147" spans="1:75">
      <c r="A1147" t="s">
        <v>5074</v>
      </c>
      <c r="B1147" t="s">
        <v>2690</v>
      </c>
      <c r="C1147" t="s">
        <v>636</v>
      </c>
      <c r="D1147" s="1"/>
      <c r="E1147" t="s">
        <v>155</v>
      </c>
      <c r="G1147" s="1"/>
      <c r="H1147" s="1"/>
      <c r="K1147">
        <v>0</v>
      </c>
      <c r="AB1147" t="s">
        <v>22</v>
      </c>
      <c r="AC1147" t="s">
        <v>32</v>
      </c>
      <c r="AD1147" t="s">
        <v>58</v>
      </c>
      <c r="AE1147" t="s">
        <v>58</v>
      </c>
      <c r="AF1147" t="s">
        <v>48</v>
      </c>
      <c r="AH1147" t="s">
        <v>1283</v>
      </c>
      <c r="AI1147" t="s">
        <v>145</v>
      </c>
      <c r="AJ1147" t="s">
        <v>5075</v>
      </c>
      <c r="AK1147" t="s">
        <v>4</v>
      </c>
      <c r="AO1147" t="s">
        <v>26</v>
      </c>
      <c r="AP1147" t="s">
        <v>43</v>
      </c>
      <c r="AS1147" t="s">
        <v>28</v>
      </c>
      <c r="AT1147" t="s">
        <v>4033</v>
      </c>
      <c r="AU1147">
        <v>3.1</v>
      </c>
      <c r="AV1147">
        <v>3</v>
      </c>
      <c r="AW1147">
        <v>3.1</v>
      </c>
      <c r="AX1147">
        <v>3.11</v>
      </c>
      <c r="AY1147">
        <v>2.95</v>
      </c>
      <c r="AZ1147">
        <v>3.43</v>
      </c>
      <c r="BA1147">
        <v>2.83</v>
      </c>
      <c r="BB1147">
        <v>3.33</v>
      </c>
      <c r="BO1147" t="s">
        <v>43</v>
      </c>
      <c r="BP1147">
        <v>0</v>
      </c>
      <c r="BQ1147">
        <v>0</v>
      </c>
      <c r="BR1147">
        <v>0</v>
      </c>
      <c r="BS1147">
        <v>0</v>
      </c>
      <c r="BT1147" s="1"/>
      <c r="BV1147" t="s">
        <v>102</v>
      </c>
      <c r="BW1147" t="s">
        <v>102</v>
      </c>
    </row>
    <row r="1148" spans="1:75">
      <c r="A1148" t="s">
        <v>5076</v>
      </c>
      <c r="B1148" t="s">
        <v>5077</v>
      </c>
      <c r="C1148" t="s">
        <v>123</v>
      </c>
      <c r="D1148" s="1"/>
      <c r="G1148" s="1"/>
      <c r="H1148" s="1"/>
      <c r="K1148">
        <v>0</v>
      </c>
      <c r="AB1148" t="s">
        <v>22</v>
      </c>
      <c r="AC1148" t="s">
        <v>32</v>
      </c>
      <c r="AD1148" t="s">
        <v>58</v>
      </c>
      <c r="AE1148" t="s">
        <v>58</v>
      </c>
      <c r="AF1148" t="s">
        <v>25</v>
      </c>
      <c r="AH1148" t="s">
        <v>123</v>
      </c>
      <c r="AI1148" t="s">
        <v>123</v>
      </c>
      <c r="AJ1148" t="s">
        <v>123</v>
      </c>
      <c r="AK1148" t="s">
        <v>123</v>
      </c>
      <c r="AO1148" t="s">
        <v>26</v>
      </c>
      <c r="AP1148" t="s">
        <v>43</v>
      </c>
      <c r="AS1148" t="s">
        <v>28</v>
      </c>
      <c r="AT1148" t="s">
        <v>123</v>
      </c>
      <c r="AW1148">
        <v>3.1</v>
      </c>
      <c r="AX1148">
        <v>3.32</v>
      </c>
      <c r="AY1148">
        <v>3.15</v>
      </c>
      <c r="AZ1148">
        <v>2.86</v>
      </c>
      <c r="BA1148">
        <v>3.17</v>
      </c>
      <c r="BB1148">
        <v>3.67</v>
      </c>
      <c r="BO1148" t="s">
        <v>43</v>
      </c>
      <c r="BP1148">
        <v>0</v>
      </c>
      <c r="BQ1148">
        <v>0</v>
      </c>
      <c r="BR1148">
        <v>0</v>
      </c>
      <c r="BS1148">
        <v>0</v>
      </c>
      <c r="BT1148" s="1"/>
      <c r="BV1148" t="s">
        <v>123</v>
      </c>
      <c r="BW1148" t="s">
        <v>123</v>
      </c>
    </row>
    <row r="1149" spans="1:75">
      <c r="A1149" t="s">
        <v>5078</v>
      </c>
      <c r="B1149" t="s">
        <v>5079</v>
      </c>
      <c r="C1149" t="s">
        <v>2156</v>
      </c>
      <c r="D1149" s="1"/>
      <c r="E1149" t="s">
        <v>5080</v>
      </c>
      <c r="G1149" s="1"/>
      <c r="H1149" s="1"/>
      <c r="K1149">
        <v>0</v>
      </c>
      <c r="AB1149" t="s">
        <v>22</v>
      </c>
      <c r="AC1149" t="s">
        <v>32</v>
      </c>
      <c r="AD1149" t="s">
        <v>58</v>
      </c>
      <c r="AE1149" t="s">
        <v>58</v>
      </c>
      <c r="AF1149" t="s">
        <v>48</v>
      </c>
      <c r="AH1149" t="s">
        <v>5081</v>
      </c>
      <c r="AI1149" t="s">
        <v>99</v>
      </c>
      <c r="AJ1149" t="s">
        <v>559</v>
      </c>
      <c r="AK1149" t="s">
        <v>4</v>
      </c>
      <c r="AO1149" t="s">
        <v>26</v>
      </c>
      <c r="AP1149" t="s">
        <v>43</v>
      </c>
      <c r="AS1149" t="s">
        <v>28</v>
      </c>
      <c r="AT1149" t="s">
        <v>5082</v>
      </c>
      <c r="AU1149">
        <v>3.35</v>
      </c>
      <c r="AV1149">
        <v>2.17</v>
      </c>
      <c r="AW1149">
        <v>3.2</v>
      </c>
      <c r="AX1149">
        <v>3.21</v>
      </c>
      <c r="AY1149">
        <v>3.3</v>
      </c>
      <c r="AZ1149">
        <v>3.14</v>
      </c>
      <c r="BA1149">
        <v>3.5</v>
      </c>
      <c r="BB1149">
        <v>3.5</v>
      </c>
      <c r="BO1149" t="s">
        <v>43</v>
      </c>
      <c r="BP1149">
        <v>0</v>
      </c>
      <c r="BQ1149">
        <v>0</v>
      </c>
      <c r="BR1149">
        <v>0</v>
      </c>
      <c r="BS1149">
        <v>0</v>
      </c>
      <c r="BT1149" s="1"/>
      <c r="BV1149" t="s">
        <v>125</v>
      </c>
      <c r="BW1149" t="s">
        <v>102</v>
      </c>
    </row>
    <row r="1150" spans="1:75">
      <c r="A1150" t="s">
        <v>5083</v>
      </c>
      <c r="B1150" t="s">
        <v>460</v>
      </c>
      <c r="C1150" t="s">
        <v>630</v>
      </c>
      <c r="D1150" s="1">
        <v>30073</v>
      </c>
      <c r="E1150" t="s">
        <v>630</v>
      </c>
      <c r="G1150" s="1"/>
      <c r="H1150" s="1"/>
      <c r="K1150">
        <v>0</v>
      </c>
      <c r="AB1150" t="s">
        <v>22</v>
      </c>
      <c r="AC1150" t="s">
        <v>32</v>
      </c>
      <c r="AD1150" t="s">
        <v>58</v>
      </c>
      <c r="AE1150" t="s">
        <v>58</v>
      </c>
      <c r="AF1150" t="s">
        <v>48</v>
      </c>
      <c r="AH1150" t="s">
        <v>5084</v>
      </c>
      <c r="AI1150" t="s">
        <v>99</v>
      </c>
      <c r="AJ1150" t="s">
        <v>5085</v>
      </c>
      <c r="AK1150" t="s">
        <v>4</v>
      </c>
      <c r="AO1150" t="s">
        <v>26</v>
      </c>
      <c r="AP1150" t="s">
        <v>43</v>
      </c>
      <c r="AS1150" t="s">
        <v>28</v>
      </c>
      <c r="AT1150" t="s">
        <v>4033</v>
      </c>
      <c r="AU1150">
        <v>3.2</v>
      </c>
      <c r="AV1150">
        <v>3.3</v>
      </c>
      <c r="AW1150">
        <v>3.2</v>
      </c>
      <c r="AX1150">
        <v>3.32</v>
      </c>
      <c r="AY1150">
        <v>2.95</v>
      </c>
      <c r="AZ1150">
        <v>3.57</v>
      </c>
      <c r="BA1150">
        <v>3.5</v>
      </c>
      <c r="BB1150">
        <v>3.83</v>
      </c>
      <c r="BO1150" t="s">
        <v>43</v>
      </c>
      <c r="BP1150">
        <v>0</v>
      </c>
      <c r="BQ1150">
        <v>0</v>
      </c>
      <c r="BR1150">
        <v>0</v>
      </c>
      <c r="BS1150">
        <v>0</v>
      </c>
      <c r="BT1150" s="1"/>
      <c r="BV1150" t="s">
        <v>102</v>
      </c>
      <c r="BW1150" t="s">
        <v>102</v>
      </c>
    </row>
    <row r="1151" spans="1:75">
      <c r="A1151" t="s">
        <v>5086</v>
      </c>
      <c r="B1151" t="s">
        <v>5087</v>
      </c>
      <c r="C1151" t="s">
        <v>574</v>
      </c>
      <c r="D1151" s="1">
        <v>31879</v>
      </c>
      <c r="E1151" t="s">
        <v>5088</v>
      </c>
      <c r="G1151" s="1"/>
      <c r="H1151" s="1"/>
      <c r="K1151">
        <v>0</v>
      </c>
      <c r="AB1151" t="s">
        <v>22</v>
      </c>
      <c r="AC1151" t="s">
        <v>32</v>
      </c>
      <c r="AD1151" t="s">
        <v>58</v>
      </c>
      <c r="AE1151" t="s">
        <v>58</v>
      </c>
      <c r="AF1151" t="s">
        <v>48</v>
      </c>
      <c r="AH1151" t="s">
        <v>192</v>
      </c>
      <c r="AI1151" t="s">
        <v>145</v>
      </c>
      <c r="AJ1151" t="s">
        <v>5089</v>
      </c>
      <c r="AK1151" t="s">
        <v>4</v>
      </c>
      <c r="AO1151" t="s">
        <v>26</v>
      </c>
      <c r="AP1151" t="s">
        <v>43</v>
      </c>
      <c r="AS1151" t="s">
        <v>28</v>
      </c>
      <c r="AT1151" t="s">
        <v>4033</v>
      </c>
      <c r="AU1151">
        <v>3.7</v>
      </c>
      <c r="AX1151">
        <v>0.89</v>
      </c>
      <c r="AY1151">
        <v>3.65</v>
      </c>
      <c r="AZ1151">
        <v>4</v>
      </c>
      <c r="BA1151">
        <v>4</v>
      </c>
      <c r="BB1151">
        <v>4</v>
      </c>
      <c r="BO1151" t="s">
        <v>43</v>
      </c>
      <c r="BP1151">
        <v>0</v>
      </c>
      <c r="BQ1151">
        <v>0</v>
      </c>
      <c r="BR1151">
        <v>0</v>
      </c>
      <c r="BS1151">
        <v>0</v>
      </c>
      <c r="BT1151" s="1"/>
      <c r="BV1151" t="s">
        <v>102</v>
      </c>
      <c r="BW1151" t="s">
        <v>165</v>
      </c>
    </row>
    <row r="1152" spans="1:75">
      <c r="A1152" t="s">
        <v>5090</v>
      </c>
      <c r="B1152" t="s">
        <v>5091</v>
      </c>
      <c r="C1152" t="s">
        <v>5092</v>
      </c>
      <c r="D1152" s="1">
        <v>28776</v>
      </c>
      <c r="E1152" t="s">
        <v>2529</v>
      </c>
      <c r="G1152" s="1"/>
      <c r="H1152" s="1"/>
      <c r="K1152">
        <v>0</v>
      </c>
      <c r="AB1152" t="s">
        <v>22</v>
      </c>
      <c r="AC1152" t="s">
        <v>32</v>
      </c>
      <c r="AD1152" t="s">
        <v>58</v>
      </c>
      <c r="AE1152" t="s">
        <v>58</v>
      </c>
      <c r="AF1152" t="s">
        <v>48</v>
      </c>
      <c r="AH1152" t="s">
        <v>5093</v>
      </c>
      <c r="AI1152" t="s">
        <v>145</v>
      </c>
      <c r="AJ1152" t="s">
        <v>5094</v>
      </c>
      <c r="AK1152" t="s">
        <v>4</v>
      </c>
      <c r="AO1152" t="s">
        <v>26</v>
      </c>
      <c r="AP1152" t="s">
        <v>43</v>
      </c>
      <c r="AS1152" t="s">
        <v>28</v>
      </c>
      <c r="AT1152" t="s">
        <v>4033</v>
      </c>
      <c r="AU1152">
        <v>2.6</v>
      </c>
      <c r="AW1152">
        <v>3.4</v>
      </c>
      <c r="AX1152">
        <v>0.89</v>
      </c>
      <c r="AY1152">
        <v>3.45</v>
      </c>
      <c r="AZ1152">
        <v>3.43</v>
      </c>
      <c r="BA1152">
        <v>3.39</v>
      </c>
      <c r="BB1152">
        <v>3.83</v>
      </c>
      <c r="BO1152" t="s">
        <v>43</v>
      </c>
      <c r="BP1152">
        <v>0</v>
      </c>
      <c r="BQ1152">
        <v>0</v>
      </c>
      <c r="BR1152">
        <v>0</v>
      </c>
      <c r="BS1152">
        <v>0</v>
      </c>
      <c r="BT1152" s="1"/>
      <c r="BV1152" t="s">
        <v>102</v>
      </c>
      <c r="BW1152" t="s">
        <v>102</v>
      </c>
    </row>
    <row r="1153" spans="1:75">
      <c r="A1153" t="s">
        <v>5095</v>
      </c>
      <c r="B1153" t="s">
        <v>5096</v>
      </c>
      <c r="C1153" t="s">
        <v>123</v>
      </c>
      <c r="D1153" s="1"/>
      <c r="E1153" t="s">
        <v>605</v>
      </c>
      <c r="G1153" s="1"/>
      <c r="H1153" s="1"/>
      <c r="K1153">
        <v>0</v>
      </c>
      <c r="AB1153" t="s">
        <v>22</v>
      </c>
      <c r="AC1153" t="s">
        <v>32</v>
      </c>
      <c r="AD1153" t="s">
        <v>58</v>
      </c>
      <c r="AE1153" t="s">
        <v>58</v>
      </c>
      <c r="AF1153" t="s">
        <v>25</v>
      </c>
      <c r="AH1153" t="s">
        <v>2627</v>
      </c>
      <c r="AI1153" t="s">
        <v>99</v>
      </c>
      <c r="AJ1153" t="s">
        <v>5097</v>
      </c>
      <c r="AK1153" t="s">
        <v>4</v>
      </c>
      <c r="AO1153" t="s">
        <v>26</v>
      </c>
      <c r="AP1153" t="s">
        <v>43</v>
      </c>
      <c r="AS1153" t="s">
        <v>28</v>
      </c>
      <c r="AT1153" t="s">
        <v>4033</v>
      </c>
      <c r="AU1153">
        <v>3</v>
      </c>
      <c r="AV1153">
        <v>3.13</v>
      </c>
      <c r="AW1153">
        <v>3.1</v>
      </c>
      <c r="AX1153">
        <v>3</v>
      </c>
      <c r="AY1153">
        <v>2.7</v>
      </c>
      <c r="AZ1153">
        <v>2.86</v>
      </c>
      <c r="BA1153">
        <v>3.11</v>
      </c>
      <c r="BB1153">
        <v>3.33</v>
      </c>
      <c r="BO1153" t="s">
        <v>43</v>
      </c>
      <c r="BP1153">
        <v>0</v>
      </c>
      <c r="BQ1153">
        <v>0</v>
      </c>
      <c r="BR1153">
        <v>0</v>
      </c>
      <c r="BS1153">
        <v>0</v>
      </c>
      <c r="BT1153" s="1"/>
      <c r="BV1153" t="s">
        <v>102</v>
      </c>
      <c r="BW1153" t="s">
        <v>102</v>
      </c>
    </row>
    <row r="1154" spans="1:75">
      <c r="A1154" t="s">
        <v>5098</v>
      </c>
      <c r="B1154" t="s">
        <v>3857</v>
      </c>
      <c r="C1154" t="s">
        <v>636</v>
      </c>
      <c r="D1154" s="1">
        <v>28976</v>
      </c>
      <c r="E1154" t="s">
        <v>636</v>
      </c>
      <c r="G1154" s="1"/>
      <c r="H1154" s="1"/>
      <c r="K1154">
        <v>0</v>
      </c>
      <c r="AB1154" t="s">
        <v>22</v>
      </c>
      <c r="AC1154" t="s">
        <v>32</v>
      </c>
      <c r="AD1154" t="s">
        <v>58</v>
      </c>
      <c r="AE1154" t="s">
        <v>58</v>
      </c>
      <c r="AF1154" t="s">
        <v>48</v>
      </c>
      <c r="AH1154" t="s">
        <v>123</v>
      </c>
      <c r="AI1154" t="s">
        <v>123</v>
      </c>
      <c r="AJ1154" t="s">
        <v>123</v>
      </c>
      <c r="AK1154" t="s">
        <v>123</v>
      </c>
      <c r="AO1154" t="s">
        <v>26</v>
      </c>
      <c r="AP1154" t="s">
        <v>43</v>
      </c>
      <c r="AS1154" t="s">
        <v>28</v>
      </c>
      <c r="AT1154" t="s">
        <v>4033</v>
      </c>
      <c r="AU1154">
        <v>3.25</v>
      </c>
      <c r="AV1154">
        <v>3</v>
      </c>
      <c r="AW1154">
        <v>2.9</v>
      </c>
      <c r="AX1154">
        <v>3.21</v>
      </c>
      <c r="AY1154">
        <v>2.75</v>
      </c>
      <c r="AZ1154">
        <v>3.14</v>
      </c>
      <c r="BA1154">
        <v>3.39</v>
      </c>
      <c r="BB1154">
        <v>3.33</v>
      </c>
      <c r="BO1154" t="s">
        <v>43</v>
      </c>
      <c r="BP1154">
        <v>0</v>
      </c>
      <c r="BQ1154">
        <v>0</v>
      </c>
      <c r="BR1154">
        <v>0</v>
      </c>
      <c r="BS1154">
        <v>0</v>
      </c>
      <c r="BT1154" s="1"/>
      <c r="BV1154" t="s">
        <v>123</v>
      </c>
      <c r="BW1154" t="s">
        <v>123</v>
      </c>
    </row>
    <row r="1155" spans="1:75">
      <c r="A1155" t="s">
        <v>5099</v>
      </c>
      <c r="B1155" t="s">
        <v>5100</v>
      </c>
      <c r="C1155" t="s">
        <v>685</v>
      </c>
      <c r="D1155" s="1">
        <v>29682</v>
      </c>
      <c r="E1155" t="s">
        <v>5101</v>
      </c>
      <c r="G1155" s="1"/>
      <c r="H1155" s="1"/>
      <c r="K1155">
        <v>0</v>
      </c>
      <c r="AB1155" t="s">
        <v>22</v>
      </c>
      <c r="AC1155" t="s">
        <v>32</v>
      </c>
      <c r="AD1155" t="s">
        <v>58</v>
      </c>
      <c r="AE1155" t="s">
        <v>58</v>
      </c>
      <c r="AF1155" t="s">
        <v>48</v>
      </c>
      <c r="AH1155" t="s">
        <v>5102</v>
      </c>
      <c r="AI1155" t="s">
        <v>145</v>
      </c>
      <c r="AJ1155" t="s">
        <v>5103</v>
      </c>
      <c r="AK1155" t="s">
        <v>4</v>
      </c>
      <c r="AO1155" t="s">
        <v>26</v>
      </c>
      <c r="AP1155" t="s">
        <v>43</v>
      </c>
      <c r="AS1155" t="s">
        <v>28</v>
      </c>
      <c r="AT1155" t="s">
        <v>4033</v>
      </c>
      <c r="AV1155">
        <v>3</v>
      </c>
      <c r="AX1155">
        <v>3.42</v>
      </c>
      <c r="AY1155">
        <v>3</v>
      </c>
      <c r="AZ1155">
        <v>2.71</v>
      </c>
      <c r="BA1155">
        <v>3</v>
      </c>
      <c r="BB1155">
        <v>3.33</v>
      </c>
      <c r="BO1155" t="s">
        <v>43</v>
      </c>
      <c r="BP1155">
        <v>0</v>
      </c>
      <c r="BQ1155">
        <v>0</v>
      </c>
      <c r="BR1155">
        <v>0</v>
      </c>
      <c r="BS1155">
        <v>0</v>
      </c>
      <c r="BT1155" s="1"/>
      <c r="BV1155" t="s">
        <v>102</v>
      </c>
      <c r="BW1155" t="s">
        <v>102</v>
      </c>
    </row>
    <row r="1156" spans="1:75">
      <c r="A1156" t="s">
        <v>5104</v>
      </c>
      <c r="B1156" t="s">
        <v>5105</v>
      </c>
      <c r="C1156" t="s">
        <v>685</v>
      </c>
      <c r="D1156" s="1">
        <v>30564</v>
      </c>
      <c r="E1156" t="s">
        <v>685</v>
      </c>
      <c r="G1156" s="1"/>
      <c r="H1156" s="1"/>
      <c r="K1156">
        <v>0</v>
      </c>
      <c r="AB1156" t="s">
        <v>22</v>
      </c>
      <c r="AC1156" t="s">
        <v>32</v>
      </c>
      <c r="AD1156" t="s">
        <v>58</v>
      </c>
      <c r="AE1156" t="s">
        <v>58</v>
      </c>
      <c r="AF1156" t="s">
        <v>48</v>
      </c>
      <c r="AH1156" t="s">
        <v>5106</v>
      </c>
      <c r="AI1156" t="s">
        <v>145</v>
      </c>
      <c r="AJ1156" t="s">
        <v>5107</v>
      </c>
      <c r="AK1156" t="s">
        <v>4</v>
      </c>
      <c r="AO1156" t="s">
        <v>26</v>
      </c>
      <c r="AP1156" t="s">
        <v>43</v>
      </c>
      <c r="AS1156" t="s">
        <v>28</v>
      </c>
      <c r="AT1156" t="s">
        <v>4033</v>
      </c>
      <c r="AU1156">
        <v>2.8</v>
      </c>
      <c r="AV1156">
        <v>3.17</v>
      </c>
      <c r="AW1156">
        <v>3.3</v>
      </c>
      <c r="AX1156">
        <v>0.79</v>
      </c>
      <c r="AY1156">
        <v>2.9</v>
      </c>
      <c r="AZ1156">
        <v>2.4300000000000002</v>
      </c>
      <c r="BA1156">
        <v>2.94</v>
      </c>
      <c r="BB1156">
        <v>3.33</v>
      </c>
      <c r="BO1156" t="s">
        <v>43</v>
      </c>
      <c r="BP1156">
        <v>0</v>
      </c>
      <c r="BQ1156">
        <v>0</v>
      </c>
      <c r="BR1156">
        <v>0</v>
      </c>
      <c r="BS1156">
        <v>0</v>
      </c>
      <c r="BT1156" s="1"/>
      <c r="BV1156" t="s">
        <v>118</v>
      </c>
      <c r="BW1156" t="s">
        <v>118</v>
      </c>
    </row>
    <row r="1157" spans="1:75">
      <c r="A1157" t="s">
        <v>5108</v>
      </c>
      <c r="B1157" t="s">
        <v>5109</v>
      </c>
      <c r="C1157" t="s">
        <v>630</v>
      </c>
      <c r="D1157" s="1">
        <v>31747</v>
      </c>
      <c r="E1157" t="s">
        <v>3612</v>
      </c>
      <c r="G1157" s="1"/>
      <c r="H1157" s="1"/>
      <c r="K1157">
        <v>0</v>
      </c>
      <c r="AB1157" t="s">
        <v>22</v>
      </c>
      <c r="AC1157" t="s">
        <v>32</v>
      </c>
      <c r="AD1157" t="s">
        <v>58</v>
      </c>
      <c r="AE1157" t="s">
        <v>58</v>
      </c>
      <c r="AF1157" t="s">
        <v>25</v>
      </c>
      <c r="AH1157" t="s">
        <v>5110</v>
      </c>
      <c r="AI1157" t="s">
        <v>99</v>
      </c>
      <c r="AJ1157" t="s">
        <v>5111</v>
      </c>
      <c r="AK1157" t="s">
        <v>4</v>
      </c>
      <c r="AO1157" t="s">
        <v>26</v>
      </c>
      <c r="AP1157" t="s">
        <v>43</v>
      </c>
      <c r="AS1157" t="s">
        <v>28</v>
      </c>
      <c r="AT1157" t="s">
        <v>4033</v>
      </c>
      <c r="AU1157">
        <v>3.2</v>
      </c>
      <c r="AX1157">
        <v>0.89</v>
      </c>
      <c r="AY1157">
        <v>3.3</v>
      </c>
      <c r="AZ1157">
        <v>3.14</v>
      </c>
      <c r="BA1157">
        <v>3.5</v>
      </c>
      <c r="BB1157">
        <v>3.33</v>
      </c>
      <c r="BO1157" t="s">
        <v>43</v>
      </c>
      <c r="BP1157">
        <v>0</v>
      </c>
      <c r="BQ1157">
        <v>0</v>
      </c>
      <c r="BR1157">
        <v>0</v>
      </c>
      <c r="BS1157">
        <v>0</v>
      </c>
      <c r="BT1157" s="1"/>
      <c r="BV1157" t="s">
        <v>123</v>
      </c>
      <c r="BW1157" t="s">
        <v>123</v>
      </c>
    </row>
    <row r="1158" spans="1:75">
      <c r="A1158" t="s">
        <v>5112</v>
      </c>
      <c r="B1158" t="s">
        <v>5113</v>
      </c>
      <c r="C1158" t="s">
        <v>5114</v>
      </c>
      <c r="D1158" s="1">
        <v>31651</v>
      </c>
      <c r="E1158" t="s">
        <v>176</v>
      </c>
      <c r="G1158" s="1"/>
      <c r="H1158" s="1"/>
      <c r="K1158">
        <v>0</v>
      </c>
      <c r="AB1158" t="s">
        <v>22</v>
      </c>
      <c r="AC1158" t="s">
        <v>32</v>
      </c>
      <c r="AD1158" t="s">
        <v>58</v>
      </c>
      <c r="AE1158" t="s">
        <v>58</v>
      </c>
      <c r="AF1158" t="s">
        <v>25</v>
      </c>
      <c r="AH1158" t="s">
        <v>5115</v>
      </c>
      <c r="AI1158" t="s">
        <v>145</v>
      </c>
      <c r="AJ1158" t="s">
        <v>2551</v>
      </c>
      <c r="AK1158" t="s">
        <v>217</v>
      </c>
      <c r="AO1158" t="s">
        <v>26</v>
      </c>
      <c r="AP1158" t="s">
        <v>43</v>
      </c>
      <c r="AS1158" t="s">
        <v>28</v>
      </c>
      <c r="AT1158" t="s">
        <v>4033</v>
      </c>
      <c r="AU1158">
        <v>3.7</v>
      </c>
      <c r="AV1158">
        <v>2.87</v>
      </c>
      <c r="AW1158">
        <v>2.7</v>
      </c>
      <c r="AX1158">
        <v>3.42</v>
      </c>
      <c r="AY1158">
        <v>3.35</v>
      </c>
      <c r="AZ1158">
        <v>3.29</v>
      </c>
      <c r="BA1158">
        <v>3.61</v>
      </c>
      <c r="BB1158">
        <v>3.83</v>
      </c>
      <c r="BO1158" t="s">
        <v>43</v>
      </c>
      <c r="BP1158">
        <v>0</v>
      </c>
      <c r="BQ1158">
        <v>0</v>
      </c>
      <c r="BR1158">
        <v>0</v>
      </c>
      <c r="BS1158">
        <v>0</v>
      </c>
      <c r="BT1158" s="1"/>
      <c r="BV1158" t="s">
        <v>148</v>
      </c>
      <c r="BW1158" t="s">
        <v>148</v>
      </c>
    </row>
    <row r="1159" spans="1:75">
      <c r="A1159" t="s">
        <v>5116</v>
      </c>
      <c r="B1159" t="s">
        <v>5117</v>
      </c>
      <c r="C1159" t="s">
        <v>5118</v>
      </c>
      <c r="D1159" s="1">
        <v>31221</v>
      </c>
      <c r="E1159" t="s">
        <v>3140</v>
      </c>
      <c r="G1159" s="1"/>
      <c r="H1159" s="1"/>
      <c r="K1159">
        <v>0</v>
      </c>
      <c r="AB1159" t="s">
        <v>22</v>
      </c>
      <c r="AC1159" t="s">
        <v>32</v>
      </c>
      <c r="AD1159" t="s">
        <v>58</v>
      </c>
      <c r="AE1159" t="s">
        <v>58</v>
      </c>
      <c r="AF1159" t="s">
        <v>48</v>
      </c>
      <c r="AH1159" t="s">
        <v>1968</v>
      </c>
      <c r="AI1159" t="s">
        <v>99</v>
      </c>
      <c r="AJ1159" t="s">
        <v>497</v>
      </c>
      <c r="AK1159" t="s">
        <v>4</v>
      </c>
      <c r="AO1159" t="s">
        <v>26</v>
      </c>
      <c r="AP1159" t="s">
        <v>43</v>
      </c>
      <c r="AS1159" t="s">
        <v>28</v>
      </c>
      <c r="AT1159" t="s">
        <v>4033</v>
      </c>
      <c r="AU1159">
        <v>3.7</v>
      </c>
      <c r="AV1159">
        <v>3.74</v>
      </c>
      <c r="AW1159">
        <v>3.7</v>
      </c>
      <c r="AX1159">
        <v>3.74</v>
      </c>
      <c r="AY1159">
        <v>3.25</v>
      </c>
      <c r="AZ1159">
        <v>3.71</v>
      </c>
      <c r="BA1159">
        <v>3.39</v>
      </c>
      <c r="BB1159">
        <v>3.83</v>
      </c>
      <c r="BO1159" t="s">
        <v>43</v>
      </c>
      <c r="BP1159">
        <v>0</v>
      </c>
      <c r="BQ1159">
        <v>0</v>
      </c>
      <c r="BR1159">
        <v>0</v>
      </c>
      <c r="BS1159">
        <v>0</v>
      </c>
      <c r="BT1159" s="1"/>
      <c r="BV1159" t="s">
        <v>157</v>
      </c>
      <c r="BW1159" t="s">
        <v>157</v>
      </c>
    </row>
    <row r="1160" spans="1:75">
      <c r="A1160" t="s">
        <v>5119</v>
      </c>
      <c r="B1160" t="s">
        <v>5120</v>
      </c>
      <c r="C1160" t="s">
        <v>5121</v>
      </c>
      <c r="D1160" s="1">
        <v>28375</v>
      </c>
      <c r="E1160" t="s">
        <v>176</v>
      </c>
      <c r="G1160" s="1"/>
      <c r="H1160" s="1"/>
      <c r="K1160">
        <v>0</v>
      </c>
      <c r="AB1160" t="s">
        <v>22</v>
      </c>
      <c r="AC1160" t="s">
        <v>32</v>
      </c>
      <c r="AD1160" t="s">
        <v>58</v>
      </c>
      <c r="AE1160" t="s">
        <v>58</v>
      </c>
      <c r="AF1160" t="s">
        <v>48</v>
      </c>
      <c r="AH1160" t="s">
        <v>705</v>
      </c>
      <c r="AI1160" t="s">
        <v>145</v>
      </c>
      <c r="AJ1160" t="s">
        <v>5122</v>
      </c>
      <c r="AK1160" t="s">
        <v>4</v>
      </c>
      <c r="AO1160" t="s">
        <v>26</v>
      </c>
      <c r="AP1160" t="s">
        <v>43</v>
      </c>
      <c r="AS1160" t="s">
        <v>28</v>
      </c>
      <c r="AT1160" t="s">
        <v>4033</v>
      </c>
      <c r="AU1160">
        <v>3.5</v>
      </c>
      <c r="AV1160">
        <v>3.3</v>
      </c>
      <c r="AW1160">
        <v>3.6</v>
      </c>
      <c r="AX1160">
        <v>3.42</v>
      </c>
      <c r="AY1160">
        <v>3.1</v>
      </c>
      <c r="AZ1160">
        <v>3.29</v>
      </c>
      <c r="BA1160">
        <v>3.22</v>
      </c>
      <c r="BB1160">
        <v>3.33</v>
      </c>
      <c r="BO1160" t="s">
        <v>43</v>
      </c>
      <c r="BP1160">
        <v>0</v>
      </c>
      <c r="BQ1160">
        <v>0</v>
      </c>
      <c r="BR1160">
        <v>0</v>
      </c>
      <c r="BS1160">
        <v>0</v>
      </c>
      <c r="BT1160" s="1"/>
      <c r="BV1160" t="s">
        <v>157</v>
      </c>
      <c r="BW1160" t="s">
        <v>102</v>
      </c>
    </row>
    <row r="1161" spans="1:75">
      <c r="A1161" t="s">
        <v>5123</v>
      </c>
      <c r="B1161" t="s">
        <v>5124</v>
      </c>
      <c r="C1161" t="s">
        <v>4217</v>
      </c>
      <c r="D1161" s="1">
        <v>27315</v>
      </c>
      <c r="E1161" t="s">
        <v>1032</v>
      </c>
      <c r="G1161" s="1"/>
      <c r="H1161" s="1"/>
      <c r="K1161">
        <v>0</v>
      </c>
      <c r="AB1161" t="s">
        <v>22</v>
      </c>
      <c r="AC1161" t="s">
        <v>32</v>
      </c>
      <c r="AD1161" t="s">
        <v>58</v>
      </c>
      <c r="AE1161" t="s">
        <v>58</v>
      </c>
      <c r="AF1161" t="s">
        <v>48</v>
      </c>
      <c r="AH1161" t="s">
        <v>4713</v>
      </c>
      <c r="AI1161" t="s">
        <v>99</v>
      </c>
      <c r="AJ1161" t="s">
        <v>5125</v>
      </c>
      <c r="AK1161" t="s">
        <v>4</v>
      </c>
      <c r="AO1161" t="s">
        <v>26</v>
      </c>
      <c r="AP1161" t="s">
        <v>43</v>
      </c>
      <c r="AS1161" t="s">
        <v>28</v>
      </c>
      <c r="AT1161" t="s">
        <v>4033</v>
      </c>
      <c r="AU1161">
        <v>3.3</v>
      </c>
      <c r="AV1161">
        <v>3.35</v>
      </c>
      <c r="AW1161">
        <v>3</v>
      </c>
      <c r="AX1161">
        <v>3.63</v>
      </c>
      <c r="AY1161">
        <v>3.35</v>
      </c>
      <c r="AZ1161">
        <v>3.14</v>
      </c>
      <c r="BA1161">
        <v>3.27</v>
      </c>
      <c r="BB1161">
        <v>3.5</v>
      </c>
      <c r="BO1161" t="s">
        <v>43</v>
      </c>
      <c r="BP1161">
        <v>0</v>
      </c>
      <c r="BQ1161">
        <v>0</v>
      </c>
      <c r="BR1161">
        <v>0</v>
      </c>
      <c r="BS1161">
        <v>0</v>
      </c>
      <c r="BT1161" s="1"/>
      <c r="BV1161" t="s">
        <v>102</v>
      </c>
      <c r="BW1161" t="s">
        <v>148</v>
      </c>
    </row>
    <row r="1162" spans="1:75">
      <c r="A1162" t="s">
        <v>5126</v>
      </c>
      <c r="B1162" t="s">
        <v>5127</v>
      </c>
      <c r="C1162" t="s">
        <v>123</v>
      </c>
      <c r="D1162" s="1"/>
      <c r="G1162" s="1"/>
      <c r="H1162" s="1"/>
      <c r="K1162">
        <v>0</v>
      </c>
      <c r="AB1162" t="s">
        <v>22</v>
      </c>
      <c r="AC1162" t="s">
        <v>32</v>
      </c>
      <c r="AD1162" t="s">
        <v>58</v>
      </c>
      <c r="AE1162" t="s">
        <v>58</v>
      </c>
      <c r="AF1162" t="s">
        <v>48</v>
      </c>
      <c r="AH1162" t="s">
        <v>123</v>
      </c>
      <c r="AI1162" t="s">
        <v>123</v>
      </c>
      <c r="AJ1162" t="s">
        <v>123</v>
      </c>
      <c r="AK1162" t="s">
        <v>123</v>
      </c>
      <c r="AO1162" t="s">
        <v>26</v>
      </c>
      <c r="AP1162" t="s">
        <v>43</v>
      </c>
      <c r="AS1162" t="s">
        <v>28</v>
      </c>
      <c r="AT1162" t="s">
        <v>123</v>
      </c>
      <c r="AU1162">
        <v>3.8</v>
      </c>
      <c r="AV1162">
        <v>3.43</v>
      </c>
      <c r="AW1162">
        <v>3.1</v>
      </c>
      <c r="AX1162">
        <v>3.63</v>
      </c>
      <c r="AY1162">
        <v>3.3</v>
      </c>
      <c r="AZ1162">
        <v>3.43</v>
      </c>
      <c r="BA1162">
        <v>3.61</v>
      </c>
      <c r="BB1162">
        <v>4</v>
      </c>
      <c r="BO1162" t="s">
        <v>43</v>
      </c>
      <c r="BP1162">
        <v>0</v>
      </c>
      <c r="BQ1162">
        <v>0</v>
      </c>
      <c r="BR1162">
        <v>0</v>
      </c>
      <c r="BS1162">
        <v>1</v>
      </c>
      <c r="BT1162" s="1">
        <v>40169</v>
      </c>
      <c r="BV1162" t="s">
        <v>123</v>
      </c>
      <c r="BW1162" t="s">
        <v>123</v>
      </c>
    </row>
    <row r="1163" spans="1:75">
      <c r="A1163" t="s">
        <v>5128</v>
      </c>
      <c r="B1163" t="s">
        <v>5129</v>
      </c>
      <c r="C1163" t="s">
        <v>5130</v>
      </c>
      <c r="D1163" s="1">
        <v>31618</v>
      </c>
      <c r="E1163" t="s">
        <v>176</v>
      </c>
      <c r="G1163" s="1"/>
      <c r="H1163" s="1"/>
      <c r="K1163">
        <v>0</v>
      </c>
      <c r="AB1163" t="s">
        <v>22</v>
      </c>
      <c r="AC1163" t="s">
        <v>32</v>
      </c>
      <c r="AD1163" t="s">
        <v>58</v>
      </c>
      <c r="AE1163" t="s">
        <v>58</v>
      </c>
      <c r="AF1163" t="s">
        <v>48</v>
      </c>
      <c r="AH1163" t="s">
        <v>5131</v>
      </c>
      <c r="AI1163" t="s">
        <v>99</v>
      </c>
      <c r="AJ1163" t="s">
        <v>5132</v>
      </c>
      <c r="AK1163" t="s">
        <v>4</v>
      </c>
      <c r="AO1163" t="s">
        <v>26</v>
      </c>
      <c r="AP1163" t="s">
        <v>43</v>
      </c>
      <c r="AS1163" t="s">
        <v>28</v>
      </c>
      <c r="AT1163" t="s">
        <v>4033</v>
      </c>
      <c r="AU1163">
        <v>3.1</v>
      </c>
      <c r="AV1163">
        <v>3.26</v>
      </c>
      <c r="AW1163">
        <v>3.4</v>
      </c>
      <c r="AX1163">
        <v>3.21</v>
      </c>
      <c r="AY1163">
        <v>3.25</v>
      </c>
      <c r="AZ1163">
        <v>3</v>
      </c>
      <c r="BA1163">
        <v>3.28</v>
      </c>
      <c r="BB1163">
        <v>3.67</v>
      </c>
      <c r="BO1163" t="s">
        <v>43</v>
      </c>
      <c r="BP1163">
        <v>0</v>
      </c>
      <c r="BQ1163">
        <v>0</v>
      </c>
      <c r="BR1163">
        <v>0</v>
      </c>
      <c r="BS1163">
        <v>0</v>
      </c>
      <c r="BT1163" s="1"/>
      <c r="BV1163" t="s">
        <v>102</v>
      </c>
      <c r="BW1163" t="s">
        <v>102</v>
      </c>
    </row>
    <row r="1164" spans="1:75">
      <c r="A1164" t="s">
        <v>5133</v>
      </c>
      <c r="B1164" t="s">
        <v>5134</v>
      </c>
      <c r="C1164" t="s">
        <v>4217</v>
      </c>
      <c r="D1164" s="1">
        <v>31634</v>
      </c>
      <c r="E1164" t="s">
        <v>5135</v>
      </c>
      <c r="G1164" s="1"/>
      <c r="H1164" s="1"/>
      <c r="K1164">
        <v>0</v>
      </c>
      <c r="AB1164" t="s">
        <v>22</v>
      </c>
      <c r="AC1164" t="s">
        <v>32</v>
      </c>
      <c r="AD1164" t="s">
        <v>58</v>
      </c>
      <c r="AE1164" t="s">
        <v>58</v>
      </c>
      <c r="AF1164" t="s">
        <v>48</v>
      </c>
      <c r="AH1164" t="s">
        <v>216</v>
      </c>
      <c r="AI1164" t="s">
        <v>145</v>
      </c>
      <c r="AJ1164" t="s">
        <v>5136</v>
      </c>
      <c r="AK1164" t="s">
        <v>4</v>
      </c>
      <c r="AO1164" t="s">
        <v>26</v>
      </c>
      <c r="AP1164" t="s">
        <v>43</v>
      </c>
      <c r="AS1164" t="s">
        <v>28</v>
      </c>
      <c r="AT1164" t="s">
        <v>4033</v>
      </c>
      <c r="AU1164">
        <v>3.4</v>
      </c>
      <c r="AV1164">
        <v>3.65</v>
      </c>
      <c r="AW1164">
        <v>3.5</v>
      </c>
      <c r="AX1164">
        <v>3.42</v>
      </c>
      <c r="AY1164">
        <v>3.1</v>
      </c>
      <c r="AZ1164">
        <v>3.43</v>
      </c>
      <c r="BA1164">
        <v>3.22</v>
      </c>
      <c r="BB1164">
        <v>3.5</v>
      </c>
      <c r="BO1164" t="s">
        <v>43</v>
      </c>
      <c r="BP1164">
        <v>0</v>
      </c>
      <c r="BQ1164">
        <v>0</v>
      </c>
      <c r="BR1164">
        <v>0</v>
      </c>
      <c r="BS1164">
        <v>0</v>
      </c>
      <c r="BT1164" s="1"/>
      <c r="BV1164" t="s">
        <v>148</v>
      </c>
      <c r="BW1164" t="s">
        <v>148</v>
      </c>
    </row>
    <row r="1165" spans="1:75">
      <c r="A1165" t="s">
        <v>5137</v>
      </c>
      <c r="B1165" t="s">
        <v>189</v>
      </c>
      <c r="C1165" t="s">
        <v>389</v>
      </c>
      <c r="D1165" s="1">
        <v>31314</v>
      </c>
      <c r="E1165" t="s">
        <v>5138</v>
      </c>
      <c r="G1165" s="1"/>
      <c r="H1165" s="1"/>
      <c r="K1165">
        <v>0</v>
      </c>
      <c r="AB1165" t="s">
        <v>22</v>
      </c>
      <c r="AC1165" t="s">
        <v>32</v>
      </c>
      <c r="AD1165" t="s">
        <v>58</v>
      </c>
      <c r="AE1165" t="s">
        <v>58</v>
      </c>
      <c r="AF1165" t="s">
        <v>48</v>
      </c>
      <c r="AH1165" t="s">
        <v>5139</v>
      </c>
      <c r="AI1165" t="s">
        <v>99</v>
      </c>
      <c r="AJ1165" t="s">
        <v>5140</v>
      </c>
      <c r="AK1165" t="s">
        <v>4</v>
      </c>
      <c r="AO1165" t="s">
        <v>26</v>
      </c>
      <c r="AP1165" t="s">
        <v>43</v>
      </c>
      <c r="AS1165" t="s">
        <v>28</v>
      </c>
      <c r="AT1165" t="s">
        <v>4033</v>
      </c>
      <c r="AU1165">
        <v>3.3</v>
      </c>
      <c r="AV1165">
        <v>3.39</v>
      </c>
      <c r="AW1165">
        <v>3.3</v>
      </c>
      <c r="AX1165">
        <v>3.32</v>
      </c>
      <c r="AY1165">
        <v>3.25</v>
      </c>
      <c r="AZ1165">
        <v>3.29</v>
      </c>
      <c r="BA1165">
        <v>3.78</v>
      </c>
      <c r="BB1165">
        <v>3.5</v>
      </c>
      <c r="BO1165" t="s">
        <v>43</v>
      </c>
      <c r="BP1165">
        <v>0</v>
      </c>
      <c r="BQ1165">
        <v>0</v>
      </c>
      <c r="BR1165">
        <v>0</v>
      </c>
      <c r="BS1165">
        <v>0</v>
      </c>
      <c r="BT1165" s="1"/>
      <c r="BV1165" t="s">
        <v>102</v>
      </c>
      <c r="BW1165" t="s">
        <v>102</v>
      </c>
    </row>
    <row r="1166" spans="1:75">
      <c r="A1166" t="s">
        <v>5141</v>
      </c>
      <c r="B1166" t="s">
        <v>5142</v>
      </c>
      <c r="C1166" t="s">
        <v>5118</v>
      </c>
      <c r="D1166" s="1">
        <v>31537</v>
      </c>
      <c r="E1166" t="s">
        <v>3140</v>
      </c>
      <c r="G1166" s="1"/>
      <c r="H1166" s="1"/>
      <c r="K1166">
        <v>0</v>
      </c>
      <c r="AB1166" t="s">
        <v>22</v>
      </c>
      <c r="AC1166" t="s">
        <v>32</v>
      </c>
      <c r="AD1166" t="s">
        <v>58</v>
      </c>
      <c r="AE1166" t="s">
        <v>58</v>
      </c>
      <c r="AF1166" t="s">
        <v>48</v>
      </c>
      <c r="AH1166" t="s">
        <v>123</v>
      </c>
      <c r="AI1166" t="s">
        <v>123</v>
      </c>
      <c r="AJ1166" t="s">
        <v>5143</v>
      </c>
      <c r="AK1166" t="s">
        <v>123</v>
      </c>
      <c r="AO1166" t="s">
        <v>26</v>
      </c>
      <c r="AP1166" t="s">
        <v>43</v>
      </c>
      <c r="AS1166" t="s">
        <v>28</v>
      </c>
      <c r="AT1166" t="s">
        <v>4033</v>
      </c>
      <c r="AU1166">
        <v>3</v>
      </c>
      <c r="AV1166">
        <v>3.09</v>
      </c>
      <c r="AW1166">
        <v>3.2</v>
      </c>
      <c r="AX1166">
        <v>2.89</v>
      </c>
      <c r="AY1166">
        <v>2.75</v>
      </c>
      <c r="AZ1166">
        <v>1.57</v>
      </c>
      <c r="BA1166">
        <v>3.22</v>
      </c>
      <c r="BB1166">
        <v>2</v>
      </c>
      <c r="BO1166" t="s">
        <v>43</v>
      </c>
      <c r="BP1166">
        <v>0</v>
      </c>
      <c r="BQ1166">
        <v>0</v>
      </c>
      <c r="BR1166">
        <v>0</v>
      </c>
      <c r="BS1166">
        <v>0</v>
      </c>
      <c r="BT1166" s="1"/>
      <c r="BV1166" t="s">
        <v>123</v>
      </c>
      <c r="BW1166" t="s">
        <v>123</v>
      </c>
    </row>
    <row r="1167" spans="1:75">
      <c r="A1167" t="s">
        <v>5144</v>
      </c>
      <c r="B1167" t="s">
        <v>5145</v>
      </c>
      <c r="C1167" t="s">
        <v>5146</v>
      </c>
      <c r="D1167" s="1">
        <v>27028</v>
      </c>
      <c r="E1167" t="s">
        <v>176</v>
      </c>
      <c r="G1167" s="1"/>
      <c r="H1167" s="1"/>
      <c r="K1167">
        <v>0</v>
      </c>
      <c r="AB1167" t="s">
        <v>22</v>
      </c>
      <c r="AC1167" t="s">
        <v>32</v>
      </c>
      <c r="AD1167" t="s">
        <v>58</v>
      </c>
      <c r="AE1167" t="s">
        <v>58</v>
      </c>
      <c r="AF1167" t="s">
        <v>48</v>
      </c>
      <c r="AH1167" t="s">
        <v>5147</v>
      </c>
      <c r="AI1167" t="s">
        <v>99</v>
      </c>
      <c r="AJ1167" t="s">
        <v>5148</v>
      </c>
      <c r="AK1167" t="s">
        <v>4</v>
      </c>
      <c r="AO1167" t="s">
        <v>26</v>
      </c>
      <c r="AP1167" t="s">
        <v>43</v>
      </c>
      <c r="AS1167" t="s">
        <v>28</v>
      </c>
      <c r="AT1167" t="s">
        <v>4033</v>
      </c>
      <c r="AU1167">
        <v>3.2</v>
      </c>
      <c r="AV1167">
        <v>3.3</v>
      </c>
      <c r="AW1167">
        <v>3.3</v>
      </c>
      <c r="AX1167">
        <v>3.63</v>
      </c>
      <c r="AY1167">
        <v>3</v>
      </c>
      <c r="AZ1167">
        <v>3</v>
      </c>
      <c r="BA1167">
        <v>3.72</v>
      </c>
      <c r="BB1167">
        <v>3.5</v>
      </c>
      <c r="BO1167" t="s">
        <v>43</v>
      </c>
      <c r="BP1167">
        <v>0</v>
      </c>
      <c r="BQ1167">
        <v>0</v>
      </c>
      <c r="BR1167">
        <v>0</v>
      </c>
      <c r="BS1167">
        <v>0</v>
      </c>
      <c r="BT1167" s="1"/>
      <c r="BV1167" t="s">
        <v>157</v>
      </c>
      <c r="BW1167" t="s">
        <v>157</v>
      </c>
    </row>
    <row r="1168" spans="1:75">
      <c r="A1168" t="s">
        <v>5149</v>
      </c>
      <c r="B1168" t="s">
        <v>5150</v>
      </c>
      <c r="C1168" t="s">
        <v>5151</v>
      </c>
      <c r="D1168" s="1">
        <v>31422</v>
      </c>
      <c r="G1168" s="1"/>
      <c r="H1168" s="1"/>
      <c r="K1168">
        <v>0</v>
      </c>
      <c r="AB1168" t="s">
        <v>22</v>
      </c>
      <c r="AC1168" t="s">
        <v>32</v>
      </c>
      <c r="AD1168" t="s">
        <v>58</v>
      </c>
      <c r="AE1168" t="s">
        <v>58</v>
      </c>
      <c r="AF1168" t="s">
        <v>48</v>
      </c>
      <c r="AH1168" t="s">
        <v>5152</v>
      </c>
      <c r="AI1168" t="s">
        <v>123</v>
      </c>
      <c r="AJ1168" t="s">
        <v>5153</v>
      </c>
      <c r="AK1168" t="s">
        <v>123</v>
      </c>
      <c r="AO1168" t="s">
        <v>26</v>
      </c>
      <c r="AP1168" t="s">
        <v>43</v>
      </c>
      <c r="AS1168" t="s">
        <v>28</v>
      </c>
      <c r="AT1168" t="s">
        <v>4033</v>
      </c>
      <c r="AU1168">
        <v>3.2</v>
      </c>
      <c r="AV1168">
        <v>3.04</v>
      </c>
      <c r="AW1168">
        <v>3.4</v>
      </c>
      <c r="AX1168">
        <v>3.21</v>
      </c>
      <c r="AY1168">
        <v>3.15</v>
      </c>
      <c r="AZ1168">
        <v>3.29</v>
      </c>
      <c r="BA1168">
        <v>3.22</v>
      </c>
      <c r="BB1168">
        <v>3.5</v>
      </c>
      <c r="BO1168" t="s">
        <v>43</v>
      </c>
      <c r="BP1168">
        <v>0</v>
      </c>
      <c r="BQ1168">
        <v>0</v>
      </c>
      <c r="BR1168">
        <v>0</v>
      </c>
      <c r="BS1168">
        <v>0</v>
      </c>
      <c r="BT1168" s="1"/>
      <c r="BV1168" t="s">
        <v>123</v>
      </c>
      <c r="BW1168" t="s">
        <v>123</v>
      </c>
    </row>
    <row r="1169" spans="1:75">
      <c r="A1169" t="s">
        <v>5154</v>
      </c>
      <c r="B1169" t="s">
        <v>2188</v>
      </c>
      <c r="C1169" t="s">
        <v>176</v>
      </c>
      <c r="D1169" s="1">
        <v>31059</v>
      </c>
      <c r="E1169" t="s">
        <v>176</v>
      </c>
      <c r="G1169" s="1"/>
      <c r="H1169" s="1"/>
      <c r="K1169">
        <v>0</v>
      </c>
      <c r="AB1169" t="s">
        <v>22</v>
      </c>
      <c r="AC1169" t="s">
        <v>32</v>
      </c>
      <c r="AD1169" t="s">
        <v>58</v>
      </c>
      <c r="AE1169" t="s">
        <v>58</v>
      </c>
      <c r="AF1169" t="s">
        <v>25</v>
      </c>
      <c r="AH1169" t="s">
        <v>5155</v>
      </c>
      <c r="AI1169" t="s">
        <v>99</v>
      </c>
      <c r="AJ1169" t="s">
        <v>5156</v>
      </c>
      <c r="AK1169" t="s">
        <v>4</v>
      </c>
      <c r="AO1169" t="s">
        <v>26</v>
      </c>
      <c r="AP1169" t="s">
        <v>43</v>
      </c>
      <c r="AS1169" t="s">
        <v>28</v>
      </c>
      <c r="AT1169" t="s">
        <v>4033</v>
      </c>
      <c r="AU1169">
        <v>3.4</v>
      </c>
      <c r="AV1169">
        <v>3.48</v>
      </c>
      <c r="AW1169">
        <v>3.7</v>
      </c>
      <c r="AX1169">
        <v>3.42</v>
      </c>
      <c r="AY1169">
        <v>3.05</v>
      </c>
      <c r="AZ1169">
        <v>2.71</v>
      </c>
      <c r="BA1169">
        <v>3.22</v>
      </c>
      <c r="BB1169">
        <v>3.57</v>
      </c>
      <c r="BO1169" t="s">
        <v>43</v>
      </c>
      <c r="BP1169">
        <v>0</v>
      </c>
      <c r="BQ1169">
        <v>0</v>
      </c>
      <c r="BR1169">
        <v>0</v>
      </c>
      <c r="BS1169">
        <v>0</v>
      </c>
      <c r="BT1169" s="1"/>
      <c r="BV1169" t="s">
        <v>123</v>
      </c>
      <c r="BW1169" t="s">
        <v>123</v>
      </c>
    </row>
    <row r="1170" spans="1:75">
      <c r="A1170" t="s">
        <v>5157</v>
      </c>
      <c r="B1170" t="s">
        <v>5158</v>
      </c>
      <c r="C1170" t="s">
        <v>4217</v>
      </c>
      <c r="D1170" s="1">
        <v>31790</v>
      </c>
      <c r="E1170" t="s">
        <v>1056</v>
      </c>
      <c r="G1170" s="1"/>
      <c r="H1170" s="1"/>
      <c r="K1170">
        <v>0</v>
      </c>
      <c r="AB1170" t="s">
        <v>22</v>
      </c>
      <c r="AC1170" t="s">
        <v>32</v>
      </c>
      <c r="AD1170" t="s">
        <v>58</v>
      </c>
      <c r="AE1170" t="s">
        <v>58</v>
      </c>
      <c r="AF1170" t="s">
        <v>48</v>
      </c>
      <c r="AH1170" t="s">
        <v>637</v>
      </c>
      <c r="AI1170" t="s">
        <v>99</v>
      </c>
      <c r="AJ1170" t="s">
        <v>5159</v>
      </c>
      <c r="AK1170" t="s">
        <v>4</v>
      </c>
      <c r="AO1170" t="s">
        <v>26</v>
      </c>
      <c r="AP1170" t="s">
        <v>43</v>
      </c>
      <c r="AS1170" t="s">
        <v>28</v>
      </c>
      <c r="AT1170" t="s">
        <v>4033</v>
      </c>
      <c r="AU1170">
        <v>3.1</v>
      </c>
      <c r="AV1170">
        <v>3.22</v>
      </c>
      <c r="AW1170">
        <v>3.3</v>
      </c>
      <c r="AX1170">
        <v>2.89</v>
      </c>
      <c r="AY1170">
        <v>3.25</v>
      </c>
      <c r="AZ1170">
        <v>3.14</v>
      </c>
      <c r="BA1170">
        <v>3.39</v>
      </c>
      <c r="BB1170">
        <v>3</v>
      </c>
      <c r="BO1170" t="s">
        <v>43</v>
      </c>
      <c r="BP1170">
        <v>0</v>
      </c>
      <c r="BQ1170">
        <v>0</v>
      </c>
      <c r="BR1170">
        <v>0</v>
      </c>
      <c r="BS1170">
        <v>0</v>
      </c>
      <c r="BT1170" s="1"/>
      <c r="BV1170" t="s">
        <v>102</v>
      </c>
      <c r="BW1170" t="s">
        <v>102</v>
      </c>
    </row>
    <row r="1171" spans="1:75">
      <c r="A1171" t="s">
        <v>5160</v>
      </c>
      <c r="B1171" t="s">
        <v>83</v>
      </c>
      <c r="C1171" t="s">
        <v>5151</v>
      </c>
      <c r="D1171" s="1">
        <v>32032</v>
      </c>
      <c r="E1171" t="s">
        <v>5161</v>
      </c>
      <c r="G1171" s="1"/>
      <c r="H1171" s="1"/>
      <c r="K1171">
        <v>0</v>
      </c>
      <c r="AB1171" t="s">
        <v>22</v>
      </c>
      <c r="AC1171" t="s">
        <v>32</v>
      </c>
      <c r="AD1171" t="s">
        <v>58</v>
      </c>
      <c r="AE1171" t="s">
        <v>58</v>
      </c>
      <c r="AF1171" t="s">
        <v>48</v>
      </c>
      <c r="AH1171" t="s">
        <v>4097</v>
      </c>
      <c r="AI1171" t="s">
        <v>145</v>
      </c>
      <c r="AJ1171" t="s">
        <v>2332</v>
      </c>
      <c r="AK1171" t="s">
        <v>4</v>
      </c>
      <c r="AO1171" t="s">
        <v>26</v>
      </c>
      <c r="AP1171" t="s">
        <v>43</v>
      </c>
      <c r="AS1171" t="s">
        <v>28</v>
      </c>
      <c r="AT1171" t="s">
        <v>4033</v>
      </c>
      <c r="AV1171">
        <v>3.65</v>
      </c>
      <c r="AW1171">
        <v>3.8</v>
      </c>
      <c r="AX1171">
        <v>3.53</v>
      </c>
      <c r="AY1171">
        <v>3.55</v>
      </c>
      <c r="AZ1171">
        <v>3.29</v>
      </c>
      <c r="BA1171">
        <v>2.89</v>
      </c>
      <c r="BB1171">
        <v>4</v>
      </c>
      <c r="BO1171" t="s">
        <v>43</v>
      </c>
      <c r="BP1171">
        <v>0</v>
      </c>
      <c r="BQ1171">
        <v>0</v>
      </c>
      <c r="BR1171">
        <v>0</v>
      </c>
      <c r="BS1171">
        <v>0</v>
      </c>
      <c r="BT1171" s="1"/>
      <c r="BV1171" t="s">
        <v>148</v>
      </c>
      <c r="BW1171" t="s">
        <v>148</v>
      </c>
    </row>
    <row r="1172" spans="1:75">
      <c r="A1172" t="s">
        <v>5162</v>
      </c>
      <c r="B1172" t="s">
        <v>5163</v>
      </c>
      <c r="C1172" t="s">
        <v>4059</v>
      </c>
      <c r="D1172" s="1">
        <v>31659</v>
      </c>
      <c r="G1172" s="1"/>
      <c r="H1172" s="1"/>
      <c r="K1172">
        <v>0</v>
      </c>
      <c r="AB1172" t="s">
        <v>22</v>
      </c>
      <c r="AC1172" t="s">
        <v>32</v>
      </c>
      <c r="AD1172" t="s">
        <v>58</v>
      </c>
      <c r="AE1172" t="s">
        <v>58</v>
      </c>
      <c r="AF1172" t="s">
        <v>25</v>
      </c>
      <c r="AH1172" t="s">
        <v>123</v>
      </c>
      <c r="AI1172" t="s">
        <v>123</v>
      </c>
      <c r="AJ1172" t="s">
        <v>123</v>
      </c>
      <c r="AK1172" t="s">
        <v>123</v>
      </c>
      <c r="AO1172" t="s">
        <v>26</v>
      </c>
      <c r="AP1172" t="s">
        <v>43</v>
      </c>
      <c r="AS1172" t="s">
        <v>28</v>
      </c>
      <c r="AT1172" t="s">
        <v>4033</v>
      </c>
      <c r="AU1172">
        <v>3.4</v>
      </c>
      <c r="AV1172">
        <v>3.74</v>
      </c>
      <c r="AW1172">
        <v>4</v>
      </c>
      <c r="AX1172">
        <v>3.84</v>
      </c>
      <c r="AY1172">
        <v>3.4</v>
      </c>
      <c r="AZ1172">
        <v>3.43</v>
      </c>
      <c r="BA1172">
        <v>3.72</v>
      </c>
      <c r="BB1172">
        <v>3.67</v>
      </c>
      <c r="BO1172" t="s">
        <v>43</v>
      </c>
      <c r="BP1172">
        <v>0</v>
      </c>
      <c r="BQ1172">
        <v>0</v>
      </c>
      <c r="BR1172">
        <v>0</v>
      </c>
      <c r="BS1172">
        <v>0</v>
      </c>
      <c r="BT1172" s="1"/>
      <c r="BV1172" t="s">
        <v>123</v>
      </c>
      <c r="BW1172" t="s">
        <v>123</v>
      </c>
    </row>
    <row r="1173" spans="1:75">
      <c r="A1173" t="s">
        <v>5164</v>
      </c>
      <c r="B1173" t="s">
        <v>5165</v>
      </c>
      <c r="C1173" t="s">
        <v>415</v>
      </c>
      <c r="D1173" s="1">
        <v>31750</v>
      </c>
      <c r="E1173" t="s">
        <v>975</v>
      </c>
      <c r="G1173" s="1"/>
      <c r="H1173" s="1"/>
      <c r="K1173">
        <v>0</v>
      </c>
      <c r="AB1173" t="s">
        <v>22</v>
      </c>
      <c r="AC1173" t="s">
        <v>32</v>
      </c>
      <c r="AD1173" t="s">
        <v>58</v>
      </c>
      <c r="AE1173" t="s">
        <v>58</v>
      </c>
      <c r="AF1173" t="s">
        <v>25</v>
      </c>
      <c r="AH1173" t="s">
        <v>5166</v>
      </c>
      <c r="AI1173" t="s">
        <v>99</v>
      </c>
      <c r="AJ1173" t="s">
        <v>5089</v>
      </c>
      <c r="AK1173" t="s">
        <v>4</v>
      </c>
      <c r="AO1173" t="s">
        <v>26</v>
      </c>
      <c r="AP1173" t="s">
        <v>43</v>
      </c>
      <c r="AS1173" t="s">
        <v>28</v>
      </c>
      <c r="AT1173" t="s">
        <v>4033</v>
      </c>
      <c r="AU1173">
        <v>3.5</v>
      </c>
      <c r="AV1173">
        <v>3.04</v>
      </c>
      <c r="AW1173">
        <v>3.6</v>
      </c>
      <c r="AX1173">
        <v>3.32</v>
      </c>
      <c r="AY1173">
        <v>3.15</v>
      </c>
      <c r="AZ1173">
        <v>2.57</v>
      </c>
      <c r="BA1173">
        <v>3.5</v>
      </c>
      <c r="BB1173">
        <v>3.57</v>
      </c>
      <c r="BO1173" t="s">
        <v>43</v>
      </c>
      <c r="BP1173">
        <v>0</v>
      </c>
      <c r="BQ1173">
        <v>0</v>
      </c>
      <c r="BR1173">
        <v>0</v>
      </c>
      <c r="BS1173">
        <v>0</v>
      </c>
      <c r="BT1173" s="1"/>
      <c r="BV1173" t="s">
        <v>102</v>
      </c>
      <c r="BW1173" t="s">
        <v>102</v>
      </c>
    </row>
    <row r="1174" spans="1:75">
      <c r="A1174" t="s">
        <v>5167</v>
      </c>
      <c r="B1174" t="s">
        <v>718</v>
      </c>
      <c r="C1174" t="s">
        <v>4059</v>
      </c>
      <c r="D1174" s="1">
        <v>31111</v>
      </c>
      <c r="E1174" t="s">
        <v>5168</v>
      </c>
      <c r="G1174" s="1"/>
      <c r="H1174" s="1"/>
      <c r="K1174">
        <v>0</v>
      </c>
      <c r="AB1174" t="s">
        <v>22</v>
      </c>
      <c r="AC1174" t="s">
        <v>32</v>
      </c>
      <c r="AD1174" t="s">
        <v>58</v>
      </c>
      <c r="AE1174" t="s">
        <v>58</v>
      </c>
      <c r="AF1174" t="s">
        <v>48</v>
      </c>
      <c r="AH1174" t="s">
        <v>4981</v>
      </c>
      <c r="AI1174" t="s">
        <v>217</v>
      </c>
      <c r="AJ1174" t="s">
        <v>5169</v>
      </c>
      <c r="AK1174" t="s">
        <v>4</v>
      </c>
      <c r="AO1174" t="s">
        <v>26</v>
      </c>
      <c r="AP1174" t="s">
        <v>43</v>
      </c>
      <c r="AS1174" t="s">
        <v>28</v>
      </c>
      <c r="AT1174" t="s">
        <v>4033</v>
      </c>
      <c r="AU1174">
        <v>3</v>
      </c>
      <c r="AV1174">
        <v>2.83</v>
      </c>
      <c r="AW1174">
        <v>2.5</v>
      </c>
      <c r="AX1174">
        <v>3.11</v>
      </c>
      <c r="AY1174">
        <v>3.1</v>
      </c>
      <c r="AZ1174">
        <v>3</v>
      </c>
      <c r="BA1174">
        <v>2.64</v>
      </c>
      <c r="BB1174">
        <v>3.33</v>
      </c>
      <c r="BO1174" t="s">
        <v>43</v>
      </c>
      <c r="BP1174">
        <v>0</v>
      </c>
      <c r="BQ1174">
        <v>0</v>
      </c>
      <c r="BR1174">
        <v>0</v>
      </c>
      <c r="BS1174">
        <v>0</v>
      </c>
      <c r="BT1174" s="1"/>
      <c r="BV1174" t="s">
        <v>1074</v>
      </c>
      <c r="BW1174" t="s">
        <v>118</v>
      </c>
    </row>
    <row r="1175" spans="1:75">
      <c r="A1175" t="s">
        <v>5170</v>
      </c>
      <c r="B1175" t="s">
        <v>4044</v>
      </c>
      <c r="C1175" t="s">
        <v>4059</v>
      </c>
      <c r="D1175" s="1">
        <v>31406</v>
      </c>
      <c r="E1175" t="s">
        <v>5171</v>
      </c>
      <c r="G1175" s="1"/>
      <c r="H1175" s="1"/>
      <c r="K1175">
        <v>0</v>
      </c>
      <c r="AB1175" t="s">
        <v>22</v>
      </c>
      <c r="AC1175" t="s">
        <v>32</v>
      </c>
      <c r="AD1175" t="s">
        <v>58</v>
      </c>
      <c r="AE1175" t="s">
        <v>58</v>
      </c>
      <c r="AF1175" t="s">
        <v>48</v>
      </c>
      <c r="AH1175" t="s">
        <v>2843</v>
      </c>
      <c r="AI1175" t="s">
        <v>145</v>
      </c>
      <c r="AJ1175" t="s">
        <v>5172</v>
      </c>
      <c r="AK1175" t="s">
        <v>4</v>
      </c>
      <c r="AO1175" t="s">
        <v>26</v>
      </c>
      <c r="AP1175" t="s">
        <v>43</v>
      </c>
      <c r="AS1175" t="s">
        <v>28</v>
      </c>
      <c r="AT1175" t="s">
        <v>4033</v>
      </c>
      <c r="AU1175">
        <v>2.9</v>
      </c>
      <c r="AV1175">
        <v>3</v>
      </c>
      <c r="AW1175">
        <v>2.4</v>
      </c>
      <c r="AX1175">
        <v>3</v>
      </c>
      <c r="AY1175">
        <v>3.1</v>
      </c>
      <c r="AZ1175">
        <v>3</v>
      </c>
      <c r="BA1175">
        <v>3.09</v>
      </c>
      <c r="BB1175">
        <v>3.5</v>
      </c>
      <c r="BO1175" t="s">
        <v>43</v>
      </c>
      <c r="BP1175">
        <v>0</v>
      </c>
      <c r="BQ1175">
        <v>0</v>
      </c>
      <c r="BR1175">
        <v>0</v>
      </c>
      <c r="BS1175">
        <v>0</v>
      </c>
      <c r="BT1175" s="1"/>
      <c r="BV1175" t="s">
        <v>102</v>
      </c>
      <c r="BW1175" t="s">
        <v>102</v>
      </c>
    </row>
    <row r="1176" spans="1:75">
      <c r="A1176" t="s">
        <v>5173</v>
      </c>
      <c r="B1176" t="s">
        <v>961</v>
      </c>
      <c r="C1176" t="s">
        <v>4059</v>
      </c>
      <c r="D1176" s="1">
        <v>30323</v>
      </c>
      <c r="E1176" t="s">
        <v>176</v>
      </c>
      <c r="G1176" s="1"/>
      <c r="H1176" s="1"/>
      <c r="K1176">
        <v>0</v>
      </c>
      <c r="AB1176" t="s">
        <v>22</v>
      </c>
      <c r="AC1176" t="s">
        <v>32</v>
      </c>
      <c r="AD1176" t="s">
        <v>58</v>
      </c>
      <c r="AE1176" t="s">
        <v>58</v>
      </c>
      <c r="AF1176" t="s">
        <v>48</v>
      </c>
      <c r="AH1176" t="s">
        <v>5174</v>
      </c>
      <c r="AI1176" t="s">
        <v>217</v>
      </c>
      <c r="AJ1176" t="s">
        <v>3685</v>
      </c>
      <c r="AK1176" t="s">
        <v>217</v>
      </c>
      <c r="AO1176" t="s">
        <v>26</v>
      </c>
      <c r="AP1176" t="s">
        <v>43</v>
      </c>
      <c r="AS1176" t="s">
        <v>28</v>
      </c>
      <c r="AT1176" t="s">
        <v>4033</v>
      </c>
      <c r="AV1176">
        <v>3.39</v>
      </c>
      <c r="AW1176">
        <v>3</v>
      </c>
      <c r="AX1176">
        <v>3.32</v>
      </c>
      <c r="AY1176">
        <v>3.2</v>
      </c>
      <c r="AZ1176">
        <v>2.71</v>
      </c>
      <c r="BA1176">
        <v>3.22</v>
      </c>
      <c r="BB1176">
        <v>3.5</v>
      </c>
      <c r="BO1176" t="s">
        <v>43</v>
      </c>
      <c r="BP1176">
        <v>0</v>
      </c>
      <c r="BQ1176">
        <v>0</v>
      </c>
      <c r="BR1176">
        <v>0</v>
      </c>
      <c r="BS1176">
        <v>0</v>
      </c>
      <c r="BT1176" s="1"/>
      <c r="BV1176" t="s">
        <v>118</v>
      </c>
      <c r="BW1176" t="s">
        <v>118</v>
      </c>
    </row>
    <row r="1177" spans="1:75">
      <c r="A1177" t="s">
        <v>5175</v>
      </c>
      <c r="B1177" t="s">
        <v>1910</v>
      </c>
      <c r="C1177" t="s">
        <v>2533</v>
      </c>
      <c r="D1177" s="1">
        <v>30435</v>
      </c>
      <c r="E1177" t="s">
        <v>5176</v>
      </c>
      <c r="G1177" s="1"/>
      <c r="H1177" s="1"/>
      <c r="K1177">
        <v>0</v>
      </c>
      <c r="AB1177" t="s">
        <v>22</v>
      </c>
      <c r="AC1177" t="s">
        <v>32</v>
      </c>
      <c r="AD1177" t="s">
        <v>58</v>
      </c>
      <c r="AE1177" t="s">
        <v>58</v>
      </c>
      <c r="AF1177" t="s">
        <v>48</v>
      </c>
      <c r="AH1177" t="s">
        <v>5177</v>
      </c>
      <c r="AI1177" t="s">
        <v>99</v>
      </c>
      <c r="AJ1177" t="s">
        <v>5178</v>
      </c>
      <c r="AK1177" t="s">
        <v>4</v>
      </c>
      <c r="AO1177" t="s">
        <v>26</v>
      </c>
      <c r="AP1177" t="s">
        <v>43</v>
      </c>
      <c r="AS1177" t="s">
        <v>28</v>
      </c>
      <c r="AT1177" t="s">
        <v>4033</v>
      </c>
      <c r="AU1177">
        <v>3</v>
      </c>
      <c r="AV1177">
        <v>3</v>
      </c>
      <c r="AW1177">
        <v>3.3</v>
      </c>
      <c r="AY1177">
        <v>3</v>
      </c>
      <c r="AZ1177">
        <v>3.14</v>
      </c>
      <c r="BA1177">
        <v>3.28</v>
      </c>
      <c r="BB1177">
        <v>3.83</v>
      </c>
      <c r="BO1177" t="s">
        <v>43</v>
      </c>
      <c r="BP1177">
        <v>0</v>
      </c>
      <c r="BQ1177">
        <v>0</v>
      </c>
      <c r="BR1177">
        <v>0</v>
      </c>
      <c r="BS1177">
        <v>0</v>
      </c>
      <c r="BT1177" s="1"/>
      <c r="BV1177" t="s">
        <v>123</v>
      </c>
      <c r="BW1177" t="s">
        <v>123</v>
      </c>
    </row>
    <row r="1178" spans="1:75">
      <c r="A1178" t="s">
        <v>5179</v>
      </c>
      <c r="B1178" t="s">
        <v>1280</v>
      </c>
      <c r="C1178" t="s">
        <v>5121</v>
      </c>
      <c r="D1178" s="1">
        <v>31325</v>
      </c>
      <c r="E1178" t="s">
        <v>5180</v>
      </c>
      <c r="G1178" s="1"/>
      <c r="H1178" s="1"/>
      <c r="K1178">
        <v>0</v>
      </c>
      <c r="AB1178" t="s">
        <v>22</v>
      </c>
      <c r="AC1178" t="s">
        <v>32</v>
      </c>
      <c r="AD1178" t="s">
        <v>58</v>
      </c>
      <c r="AE1178" t="s">
        <v>58</v>
      </c>
      <c r="AF1178" t="s">
        <v>48</v>
      </c>
      <c r="AH1178" t="s">
        <v>5181</v>
      </c>
      <c r="AI1178" t="s">
        <v>145</v>
      </c>
      <c r="AJ1178" t="s">
        <v>5182</v>
      </c>
      <c r="AK1178" t="s">
        <v>4</v>
      </c>
      <c r="AO1178" t="s">
        <v>26</v>
      </c>
      <c r="AP1178" t="s">
        <v>43</v>
      </c>
      <c r="AS1178" t="s">
        <v>28</v>
      </c>
      <c r="AT1178" t="s">
        <v>4033</v>
      </c>
      <c r="AU1178">
        <v>3.4</v>
      </c>
      <c r="AV1178">
        <v>3.26</v>
      </c>
      <c r="AW1178">
        <v>3</v>
      </c>
      <c r="AX1178">
        <v>3.63</v>
      </c>
      <c r="AY1178">
        <v>3.45</v>
      </c>
      <c r="AZ1178">
        <v>3.29</v>
      </c>
      <c r="BA1178">
        <v>3.59</v>
      </c>
      <c r="BB1178">
        <v>3.5</v>
      </c>
      <c r="BO1178" t="s">
        <v>43</v>
      </c>
      <c r="BP1178">
        <v>0</v>
      </c>
      <c r="BQ1178">
        <v>0</v>
      </c>
      <c r="BR1178">
        <v>0</v>
      </c>
      <c r="BS1178">
        <v>0</v>
      </c>
      <c r="BT1178" s="1"/>
      <c r="BV1178" t="s">
        <v>148</v>
      </c>
      <c r="BW1178" t="s">
        <v>102</v>
      </c>
    </row>
    <row r="1179" spans="1:75">
      <c r="A1179" t="s">
        <v>5183</v>
      </c>
      <c r="B1179" t="s">
        <v>5184</v>
      </c>
      <c r="C1179" t="s">
        <v>4059</v>
      </c>
      <c r="D1179" s="1">
        <v>30251</v>
      </c>
      <c r="E1179" t="s">
        <v>3071</v>
      </c>
      <c r="G1179" s="1"/>
      <c r="H1179" s="1"/>
      <c r="K1179">
        <v>0</v>
      </c>
      <c r="AB1179" t="s">
        <v>22</v>
      </c>
      <c r="AC1179" t="s">
        <v>32</v>
      </c>
      <c r="AD1179" t="s">
        <v>58</v>
      </c>
      <c r="AE1179" t="s">
        <v>58</v>
      </c>
      <c r="AF1179" t="s">
        <v>48</v>
      </c>
      <c r="AH1179" t="s">
        <v>5185</v>
      </c>
      <c r="AI1179" t="s">
        <v>99</v>
      </c>
      <c r="AJ1179" t="s">
        <v>5186</v>
      </c>
      <c r="AK1179" t="s">
        <v>4</v>
      </c>
      <c r="AO1179" t="s">
        <v>26</v>
      </c>
      <c r="AP1179" t="s">
        <v>43</v>
      </c>
      <c r="AS1179" t="s">
        <v>28</v>
      </c>
      <c r="AT1179" t="s">
        <v>4033</v>
      </c>
      <c r="AU1179">
        <v>2.9</v>
      </c>
      <c r="AV1179">
        <v>3.09</v>
      </c>
      <c r="AW1179">
        <v>3.3</v>
      </c>
      <c r="AX1179">
        <v>2.89</v>
      </c>
      <c r="AZ1179">
        <v>3.14</v>
      </c>
      <c r="BA1179">
        <v>3.56</v>
      </c>
      <c r="BB1179">
        <v>3.5</v>
      </c>
      <c r="BO1179" t="s">
        <v>43</v>
      </c>
      <c r="BP1179">
        <v>0</v>
      </c>
      <c r="BQ1179">
        <v>0</v>
      </c>
      <c r="BR1179">
        <v>0</v>
      </c>
      <c r="BS1179">
        <v>0</v>
      </c>
      <c r="BT1179" s="1"/>
      <c r="BV1179" t="s">
        <v>102</v>
      </c>
      <c r="BW1179" t="s">
        <v>664</v>
      </c>
    </row>
    <row r="1180" spans="1:75">
      <c r="A1180" t="s">
        <v>5187</v>
      </c>
      <c r="B1180" t="s">
        <v>5188</v>
      </c>
      <c r="C1180" t="s">
        <v>123</v>
      </c>
      <c r="D1180" s="1"/>
      <c r="G1180" s="1"/>
      <c r="H1180" s="1"/>
      <c r="K1180">
        <v>0</v>
      </c>
      <c r="AB1180" t="s">
        <v>22</v>
      </c>
      <c r="AC1180" t="s">
        <v>32</v>
      </c>
      <c r="AD1180" t="s">
        <v>58</v>
      </c>
      <c r="AE1180" t="s">
        <v>58</v>
      </c>
      <c r="AF1180" t="s">
        <v>48</v>
      </c>
      <c r="AH1180" t="s">
        <v>123</v>
      </c>
      <c r="AI1180" t="s">
        <v>123</v>
      </c>
      <c r="AJ1180" t="s">
        <v>123</v>
      </c>
      <c r="AK1180" t="s">
        <v>123</v>
      </c>
      <c r="AO1180" t="s">
        <v>26</v>
      </c>
      <c r="AP1180" t="s">
        <v>43</v>
      </c>
      <c r="AS1180" t="s">
        <v>28</v>
      </c>
      <c r="AT1180" t="s">
        <v>123</v>
      </c>
      <c r="BO1180" t="s">
        <v>43</v>
      </c>
      <c r="BP1180">
        <v>0</v>
      </c>
      <c r="BQ1180">
        <v>0</v>
      </c>
      <c r="BR1180">
        <v>0</v>
      </c>
      <c r="BS1180">
        <v>0</v>
      </c>
      <c r="BT1180" s="1"/>
      <c r="BV1180" t="s">
        <v>123</v>
      </c>
      <c r="BW1180" t="s">
        <v>123</v>
      </c>
    </row>
    <row r="1181" spans="1:75">
      <c r="A1181" t="s">
        <v>5189</v>
      </c>
      <c r="B1181" t="s">
        <v>5190</v>
      </c>
      <c r="C1181" t="s">
        <v>2533</v>
      </c>
      <c r="D1181" s="1">
        <v>31210</v>
      </c>
      <c r="E1181" t="s">
        <v>5191</v>
      </c>
      <c r="G1181" s="1"/>
      <c r="H1181" s="1"/>
      <c r="K1181">
        <v>0</v>
      </c>
      <c r="AB1181" t="s">
        <v>22</v>
      </c>
      <c r="AC1181" t="s">
        <v>32</v>
      </c>
      <c r="AD1181" t="s">
        <v>58</v>
      </c>
      <c r="AE1181" t="s">
        <v>58</v>
      </c>
      <c r="AF1181" t="s">
        <v>48</v>
      </c>
      <c r="AH1181" t="s">
        <v>5192</v>
      </c>
      <c r="AI1181" t="s">
        <v>145</v>
      </c>
      <c r="AJ1181" t="s">
        <v>5193</v>
      </c>
      <c r="AK1181" t="s">
        <v>4</v>
      </c>
      <c r="AO1181" t="s">
        <v>26</v>
      </c>
      <c r="AP1181" t="s">
        <v>43</v>
      </c>
      <c r="AS1181" t="s">
        <v>28</v>
      </c>
      <c r="AT1181" t="s">
        <v>4033</v>
      </c>
      <c r="AU1181">
        <v>3.1</v>
      </c>
      <c r="AV1181">
        <v>3.35</v>
      </c>
      <c r="AW1181">
        <v>3.3</v>
      </c>
      <c r="AX1181">
        <v>3.21</v>
      </c>
      <c r="AY1181">
        <v>3</v>
      </c>
      <c r="AZ1181">
        <v>3.14</v>
      </c>
      <c r="BA1181">
        <v>3.11</v>
      </c>
      <c r="BB1181">
        <v>3.83</v>
      </c>
      <c r="BO1181" t="s">
        <v>43</v>
      </c>
      <c r="BP1181">
        <v>0</v>
      </c>
      <c r="BQ1181">
        <v>0</v>
      </c>
      <c r="BR1181">
        <v>0</v>
      </c>
      <c r="BS1181">
        <v>0</v>
      </c>
      <c r="BT1181" s="1"/>
      <c r="BV1181" t="s">
        <v>102</v>
      </c>
      <c r="BW1181" t="s">
        <v>102</v>
      </c>
    </row>
    <row r="1182" spans="1:75">
      <c r="A1182" t="s">
        <v>5194</v>
      </c>
      <c r="B1182" t="s">
        <v>5195</v>
      </c>
      <c r="C1182" t="s">
        <v>5196</v>
      </c>
      <c r="D1182" s="1">
        <v>30909</v>
      </c>
      <c r="E1182" t="s">
        <v>5197</v>
      </c>
      <c r="G1182" s="1"/>
      <c r="H1182" s="1"/>
      <c r="K1182">
        <v>0</v>
      </c>
      <c r="AB1182" t="s">
        <v>22</v>
      </c>
      <c r="AC1182" t="s">
        <v>32</v>
      </c>
      <c r="AD1182" t="s">
        <v>58</v>
      </c>
      <c r="AE1182" t="s">
        <v>58</v>
      </c>
      <c r="AF1182" t="s">
        <v>25</v>
      </c>
      <c r="AH1182" t="s">
        <v>922</v>
      </c>
      <c r="AI1182" t="s">
        <v>99</v>
      </c>
      <c r="AJ1182" t="s">
        <v>5198</v>
      </c>
      <c r="AK1182" t="s">
        <v>4</v>
      </c>
      <c r="AO1182" t="s">
        <v>26</v>
      </c>
      <c r="AP1182" t="s">
        <v>43</v>
      </c>
      <c r="AS1182" t="s">
        <v>28</v>
      </c>
      <c r="AT1182" t="s">
        <v>4033</v>
      </c>
      <c r="BO1182" t="s">
        <v>43</v>
      </c>
      <c r="BP1182">
        <v>0</v>
      </c>
      <c r="BQ1182">
        <v>0</v>
      </c>
      <c r="BR1182">
        <v>0</v>
      </c>
      <c r="BS1182">
        <v>0</v>
      </c>
      <c r="BT1182" s="1"/>
      <c r="BV1182" t="s">
        <v>157</v>
      </c>
      <c r="BW1182" t="s">
        <v>102</v>
      </c>
    </row>
    <row r="1183" spans="1:75">
      <c r="A1183" t="s">
        <v>5199</v>
      </c>
      <c r="B1183" t="s">
        <v>351</v>
      </c>
      <c r="C1183" t="s">
        <v>151</v>
      </c>
      <c r="D1183" s="1">
        <v>31611</v>
      </c>
      <c r="E1183" t="s">
        <v>5200</v>
      </c>
      <c r="G1183" s="1"/>
      <c r="H1183" s="1"/>
      <c r="K1183">
        <v>0</v>
      </c>
      <c r="AB1183" t="s">
        <v>22</v>
      </c>
      <c r="AC1183" t="s">
        <v>32</v>
      </c>
      <c r="AD1183" t="s">
        <v>58</v>
      </c>
      <c r="AE1183" t="s">
        <v>58</v>
      </c>
      <c r="AF1183" t="s">
        <v>25</v>
      </c>
      <c r="AH1183" t="s">
        <v>5201</v>
      </c>
      <c r="AI1183" t="s">
        <v>99</v>
      </c>
      <c r="AJ1183" t="s">
        <v>5202</v>
      </c>
      <c r="AK1183" t="s">
        <v>4</v>
      </c>
      <c r="AO1183" t="s">
        <v>26</v>
      </c>
      <c r="AP1183" t="s">
        <v>43</v>
      </c>
      <c r="AS1183" t="s">
        <v>28</v>
      </c>
      <c r="AT1183" t="s">
        <v>4033</v>
      </c>
      <c r="AU1183">
        <v>3.6</v>
      </c>
      <c r="AV1183">
        <v>3.91</v>
      </c>
      <c r="AW1183">
        <v>3.9</v>
      </c>
      <c r="AX1183">
        <v>3.63</v>
      </c>
      <c r="AY1183">
        <v>3.45</v>
      </c>
      <c r="AZ1183">
        <v>3.71</v>
      </c>
      <c r="BA1183">
        <v>3.61</v>
      </c>
      <c r="BB1183">
        <v>3.83</v>
      </c>
      <c r="BO1183" t="s">
        <v>43</v>
      </c>
      <c r="BP1183">
        <v>0</v>
      </c>
      <c r="BQ1183">
        <v>0</v>
      </c>
      <c r="BR1183">
        <v>0</v>
      </c>
      <c r="BS1183">
        <v>1</v>
      </c>
      <c r="BT1183" s="1">
        <v>40280</v>
      </c>
      <c r="BV1183" t="s">
        <v>157</v>
      </c>
      <c r="BW1183" t="s">
        <v>102</v>
      </c>
    </row>
    <row r="1184" spans="1:75">
      <c r="A1184" t="s">
        <v>5203</v>
      </c>
      <c r="B1184" t="s">
        <v>5204</v>
      </c>
      <c r="C1184" t="s">
        <v>4059</v>
      </c>
      <c r="D1184" s="1">
        <v>31177</v>
      </c>
      <c r="E1184" t="s">
        <v>3978</v>
      </c>
      <c r="G1184" s="1"/>
      <c r="H1184" s="1"/>
      <c r="K1184">
        <v>0</v>
      </c>
      <c r="AB1184" t="s">
        <v>22</v>
      </c>
      <c r="AC1184" t="s">
        <v>32</v>
      </c>
      <c r="AD1184" t="s">
        <v>58</v>
      </c>
      <c r="AE1184" t="s">
        <v>58</v>
      </c>
      <c r="AF1184" t="s">
        <v>48</v>
      </c>
      <c r="AH1184" t="s">
        <v>1483</v>
      </c>
      <c r="AI1184" t="s">
        <v>145</v>
      </c>
      <c r="AJ1184" t="s">
        <v>5205</v>
      </c>
      <c r="AK1184" t="s">
        <v>217</v>
      </c>
      <c r="AO1184" t="s">
        <v>26</v>
      </c>
      <c r="AP1184" t="s">
        <v>43</v>
      </c>
      <c r="AS1184" t="s">
        <v>28</v>
      </c>
      <c r="AT1184" t="s">
        <v>4033</v>
      </c>
      <c r="AU1184">
        <v>3.5</v>
      </c>
      <c r="AV1184">
        <v>3.65</v>
      </c>
      <c r="AW1184">
        <v>3.9</v>
      </c>
      <c r="AX1184">
        <v>3.53</v>
      </c>
      <c r="AY1184">
        <v>3.55</v>
      </c>
      <c r="AZ1184">
        <v>3.57</v>
      </c>
      <c r="BA1184">
        <v>3.5</v>
      </c>
      <c r="BB1184">
        <v>3.67</v>
      </c>
      <c r="BO1184" t="s">
        <v>43</v>
      </c>
      <c r="BP1184">
        <v>0</v>
      </c>
      <c r="BQ1184">
        <v>0</v>
      </c>
      <c r="BR1184">
        <v>0</v>
      </c>
      <c r="BS1184">
        <v>1</v>
      </c>
      <c r="BT1184" s="1">
        <v>40204</v>
      </c>
      <c r="BV1184" t="s">
        <v>102</v>
      </c>
      <c r="BW1184" t="s">
        <v>102</v>
      </c>
    </row>
    <row r="1185" spans="1:75">
      <c r="A1185" t="s">
        <v>5206</v>
      </c>
      <c r="B1185" t="s">
        <v>5207</v>
      </c>
      <c r="C1185" t="s">
        <v>4217</v>
      </c>
      <c r="D1185" s="1">
        <v>31570</v>
      </c>
      <c r="E1185" t="s">
        <v>5208</v>
      </c>
      <c r="G1185" s="1"/>
      <c r="H1185" s="1"/>
      <c r="K1185">
        <v>0</v>
      </c>
      <c r="AB1185" t="s">
        <v>22</v>
      </c>
      <c r="AC1185" t="s">
        <v>32</v>
      </c>
      <c r="AD1185" t="s">
        <v>58</v>
      </c>
      <c r="AE1185" t="s">
        <v>58</v>
      </c>
      <c r="AF1185" t="s">
        <v>48</v>
      </c>
      <c r="AH1185" t="s">
        <v>1669</v>
      </c>
      <c r="AI1185" t="s">
        <v>217</v>
      </c>
      <c r="AJ1185" t="s">
        <v>5209</v>
      </c>
      <c r="AK1185" t="s">
        <v>4</v>
      </c>
      <c r="AO1185" t="s">
        <v>26</v>
      </c>
      <c r="AP1185" t="s">
        <v>43</v>
      </c>
      <c r="AS1185" t="s">
        <v>28</v>
      </c>
      <c r="AT1185" t="s">
        <v>4033</v>
      </c>
      <c r="AU1185">
        <v>3</v>
      </c>
      <c r="AV1185">
        <v>3.17</v>
      </c>
      <c r="AW1185">
        <v>3.1</v>
      </c>
      <c r="AX1185">
        <v>3.32</v>
      </c>
      <c r="AY1185">
        <v>3.2</v>
      </c>
      <c r="AZ1185">
        <v>3.29</v>
      </c>
      <c r="BA1185">
        <v>3.56</v>
      </c>
      <c r="BB1185">
        <v>3.5</v>
      </c>
      <c r="BO1185" t="s">
        <v>43</v>
      </c>
      <c r="BP1185">
        <v>0</v>
      </c>
      <c r="BQ1185">
        <v>0</v>
      </c>
      <c r="BR1185">
        <v>0</v>
      </c>
      <c r="BS1185">
        <v>0</v>
      </c>
      <c r="BT1185" s="1"/>
      <c r="BV1185" t="s">
        <v>370</v>
      </c>
      <c r="BW1185" t="s">
        <v>125</v>
      </c>
    </row>
    <row r="1186" spans="1:75">
      <c r="A1186" t="s">
        <v>5210</v>
      </c>
      <c r="B1186" t="s">
        <v>5211</v>
      </c>
      <c r="C1186" t="s">
        <v>123</v>
      </c>
      <c r="D1186" s="1"/>
      <c r="G1186" s="1"/>
      <c r="H1186" s="1"/>
      <c r="K1186">
        <v>0</v>
      </c>
      <c r="AB1186" t="s">
        <v>22</v>
      </c>
      <c r="AC1186" t="s">
        <v>32</v>
      </c>
      <c r="AD1186" t="s">
        <v>58</v>
      </c>
      <c r="AE1186" t="s">
        <v>58</v>
      </c>
      <c r="AF1186" t="s">
        <v>48</v>
      </c>
      <c r="AH1186" t="s">
        <v>123</v>
      </c>
      <c r="AI1186" t="s">
        <v>123</v>
      </c>
      <c r="AJ1186" t="s">
        <v>123</v>
      </c>
      <c r="AK1186" t="s">
        <v>123</v>
      </c>
      <c r="AO1186" t="s">
        <v>26</v>
      </c>
      <c r="AP1186" t="s">
        <v>43</v>
      </c>
      <c r="AS1186" t="s">
        <v>28</v>
      </c>
      <c r="AT1186" t="s">
        <v>123</v>
      </c>
      <c r="AU1186">
        <v>3.3</v>
      </c>
      <c r="AV1186">
        <v>3</v>
      </c>
      <c r="AW1186">
        <v>2.9</v>
      </c>
      <c r="AX1186">
        <v>3</v>
      </c>
      <c r="AY1186">
        <v>3</v>
      </c>
      <c r="AZ1186">
        <v>3.14</v>
      </c>
      <c r="BA1186">
        <v>3.17</v>
      </c>
      <c r="BB1186">
        <v>3.17</v>
      </c>
      <c r="BO1186" t="s">
        <v>43</v>
      </c>
      <c r="BP1186">
        <v>0</v>
      </c>
      <c r="BQ1186">
        <v>0</v>
      </c>
      <c r="BR1186">
        <v>0</v>
      </c>
      <c r="BS1186">
        <v>0</v>
      </c>
      <c r="BT1186" s="1"/>
      <c r="BV1186" t="s">
        <v>123</v>
      </c>
      <c r="BW1186" t="s">
        <v>123</v>
      </c>
    </row>
    <row r="1187" spans="1:75">
      <c r="A1187" t="s">
        <v>5212</v>
      </c>
      <c r="B1187" t="s">
        <v>5213</v>
      </c>
      <c r="C1187" t="s">
        <v>3505</v>
      </c>
      <c r="D1187" s="1">
        <v>30983</v>
      </c>
      <c r="E1187" t="s">
        <v>1360</v>
      </c>
      <c r="G1187" s="1"/>
      <c r="H1187" s="1"/>
      <c r="K1187">
        <v>0</v>
      </c>
      <c r="AB1187" t="s">
        <v>22</v>
      </c>
      <c r="AC1187" t="s">
        <v>32</v>
      </c>
      <c r="AD1187" t="s">
        <v>58</v>
      </c>
      <c r="AE1187" t="s">
        <v>58</v>
      </c>
      <c r="AF1187" t="s">
        <v>48</v>
      </c>
      <c r="AH1187" t="s">
        <v>5214</v>
      </c>
      <c r="AI1187" t="s">
        <v>99</v>
      </c>
      <c r="AJ1187" t="s">
        <v>5215</v>
      </c>
      <c r="AK1187" t="s">
        <v>4</v>
      </c>
      <c r="AO1187" t="s">
        <v>26</v>
      </c>
      <c r="AP1187" t="s">
        <v>43</v>
      </c>
      <c r="AS1187" t="s">
        <v>28</v>
      </c>
      <c r="AT1187" t="s">
        <v>4033</v>
      </c>
      <c r="AU1187">
        <v>3.1</v>
      </c>
      <c r="AV1187">
        <v>3.35</v>
      </c>
      <c r="AW1187">
        <v>3.1</v>
      </c>
      <c r="AX1187">
        <v>2.84</v>
      </c>
      <c r="AY1187">
        <v>3.2</v>
      </c>
      <c r="AZ1187">
        <v>3.57</v>
      </c>
      <c r="BA1187">
        <v>3.44</v>
      </c>
      <c r="BB1187">
        <v>3.67</v>
      </c>
      <c r="BO1187" t="s">
        <v>43</v>
      </c>
      <c r="BP1187">
        <v>0</v>
      </c>
      <c r="BQ1187">
        <v>0</v>
      </c>
      <c r="BR1187">
        <v>0</v>
      </c>
      <c r="BS1187">
        <v>0</v>
      </c>
      <c r="BT1187" s="1"/>
      <c r="BV1187" t="s">
        <v>102</v>
      </c>
      <c r="BW1187" t="s">
        <v>102</v>
      </c>
    </row>
    <row r="1188" spans="1:75">
      <c r="A1188" t="s">
        <v>5216</v>
      </c>
      <c r="B1188" t="s">
        <v>5217</v>
      </c>
      <c r="C1188" t="s">
        <v>1039</v>
      </c>
      <c r="D1188" s="1">
        <v>32104</v>
      </c>
      <c r="E1188" t="s">
        <v>5218</v>
      </c>
      <c r="G1188" s="1"/>
      <c r="H1188" s="1"/>
      <c r="K1188">
        <v>0</v>
      </c>
      <c r="AB1188" t="s">
        <v>22</v>
      </c>
      <c r="AC1188" t="s">
        <v>32</v>
      </c>
      <c r="AD1188" t="s">
        <v>58</v>
      </c>
      <c r="AE1188" t="s">
        <v>58</v>
      </c>
      <c r="AF1188" t="s">
        <v>48</v>
      </c>
      <c r="AH1188" t="s">
        <v>5219</v>
      </c>
      <c r="AI1188" t="s">
        <v>145</v>
      </c>
      <c r="AJ1188" t="s">
        <v>5220</v>
      </c>
      <c r="AK1188" t="s">
        <v>4</v>
      </c>
      <c r="AO1188" t="s">
        <v>26</v>
      </c>
      <c r="AP1188" t="s">
        <v>43</v>
      </c>
      <c r="AS1188" t="s">
        <v>28</v>
      </c>
      <c r="AT1188" t="s">
        <v>4033</v>
      </c>
      <c r="AU1188">
        <v>3.3</v>
      </c>
      <c r="AV1188">
        <v>3.3</v>
      </c>
      <c r="AW1188">
        <v>3.3</v>
      </c>
      <c r="AX1188">
        <v>2.95</v>
      </c>
      <c r="AY1188">
        <v>3.4</v>
      </c>
      <c r="AZ1188">
        <v>3.14</v>
      </c>
      <c r="BA1188">
        <v>3.11</v>
      </c>
      <c r="BB1188">
        <v>3.33</v>
      </c>
      <c r="BO1188" t="s">
        <v>43</v>
      </c>
      <c r="BP1188">
        <v>0</v>
      </c>
      <c r="BQ1188">
        <v>0</v>
      </c>
      <c r="BR1188">
        <v>0</v>
      </c>
      <c r="BS1188">
        <v>0</v>
      </c>
      <c r="BT1188" s="1"/>
      <c r="BV1188" t="s">
        <v>148</v>
      </c>
      <c r="BW1188" t="s">
        <v>1157</v>
      </c>
    </row>
    <row r="1189" spans="1:75">
      <c r="A1189" t="s">
        <v>5221</v>
      </c>
      <c r="B1189" t="s">
        <v>5222</v>
      </c>
      <c r="C1189" t="s">
        <v>123</v>
      </c>
      <c r="D1189" s="1"/>
      <c r="G1189" s="1"/>
      <c r="H1189" s="1"/>
      <c r="K1189">
        <v>0</v>
      </c>
      <c r="AB1189" t="s">
        <v>22</v>
      </c>
      <c r="AC1189" t="s">
        <v>32</v>
      </c>
      <c r="AD1189" t="s">
        <v>58</v>
      </c>
      <c r="AE1189" t="s">
        <v>58</v>
      </c>
      <c r="AF1189" t="s">
        <v>25</v>
      </c>
      <c r="AH1189" t="s">
        <v>123</v>
      </c>
      <c r="AI1189" t="s">
        <v>123</v>
      </c>
      <c r="AJ1189" t="s">
        <v>123</v>
      </c>
      <c r="AK1189" t="s">
        <v>123</v>
      </c>
      <c r="AO1189" t="s">
        <v>26</v>
      </c>
      <c r="AP1189" t="s">
        <v>43</v>
      </c>
      <c r="AS1189" t="s">
        <v>28</v>
      </c>
      <c r="AT1189" t="s">
        <v>123</v>
      </c>
      <c r="AU1189">
        <v>3.3</v>
      </c>
      <c r="AV1189">
        <v>3.61</v>
      </c>
      <c r="AW1189">
        <v>3.5</v>
      </c>
      <c r="AX1189">
        <v>3.16</v>
      </c>
      <c r="AY1189">
        <v>3.6</v>
      </c>
      <c r="AZ1189">
        <v>3.57</v>
      </c>
      <c r="BA1189">
        <v>3.61</v>
      </c>
      <c r="BB1189">
        <v>4</v>
      </c>
      <c r="BO1189" t="s">
        <v>43</v>
      </c>
      <c r="BP1189">
        <v>0</v>
      </c>
      <c r="BQ1189">
        <v>0</v>
      </c>
      <c r="BR1189">
        <v>0</v>
      </c>
      <c r="BS1189">
        <v>0</v>
      </c>
      <c r="BT1189" s="1"/>
      <c r="BV1189" t="s">
        <v>123</v>
      </c>
      <c r="BW1189" t="s">
        <v>123</v>
      </c>
    </row>
    <row r="1190" spans="1:75">
      <c r="A1190" t="s">
        <v>5223</v>
      </c>
      <c r="B1190" t="s">
        <v>5224</v>
      </c>
      <c r="C1190" t="s">
        <v>1039</v>
      </c>
      <c r="D1190" s="1">
        <v>31507</v>
      </c>
      <c r="E1190" t="s">
        <v>5225</v>
      </c>
      <c r="G1190" s="1"/>
      <c r="H1190" s="1"/>
      <c r="K1190">
        <v>0</v>
      </c>
      <c r="AB1190" t="s">
        <v>22</v>
      </c>
      <c r="AC1190" t="s">
        <v>32</v>
      </c>
      <c r="AD1190" t="s">
        <v>58</v>
      </c>
      <c r="AE1190" t="s">
        <v>58</v>
      </c>
      <c r="AF1190" t="s">
        <v>48</v>
      </c>
      <c r="AH1190" t="s">
        <v>5011</v>
      </c>
      <c r="AI1190" t="s">
        <v>99</v>
      </c>
      <c r="AJ1190" t="s">
        <v>5226</v>
      </c>
      <c r="AK1190" t="s">
        <v>4</v>
      </c>
      <c r="AO1190" t="s">
        <v>26</v>
      </c>
      <c r="AP1190" t="s">
        <v>43</v>
      </c>
      <c r="AS1190" t="s">
        <v>28</v>
      </c>
      <c r="AT1190" t="s">
        <v>4033</v>
      </c>
      <c r="AX1190">
        <v>0.32</v>
      </c>
      <c r="AY1190">
        <v>2.8</v>
      </c>
      <c r="BO1190" t="s">
        <v>43</v>
      </c>
      <c r="BP1190">
        <v>0</v>
      </c>
      <c r="BQ1190">
        <v>0</v>
      </c>
      <c r="BR1190">
        <v>0</v>
      </c>
      <c r="BS1190">
        <v>0</v>
      </c>
      <c r="BT1190" s="1"/>
      <c r="BV1190" t="s">
        <v>148</v>
      </c>
      <c r="BW1190" t="s">
        <v>102</v>
      </c>
    </row>
    <row r="1191" spans="1:75">
      <c r="A1191" t="s">
        <v>5227</v>
      </c>
      <c r="B1191" t="s">
        <v>4834</v>
      </c>
      <c r="C1191" t="s">
        <v>5228</v>
      </c>
      <c r="D1191" s="1">
        <v>31680</v>
      </c>
      <c r="E1191" t="s">
        <v>4048</v>
      </c>
      <c r="G1191" s="1"/>
      <c r="H1191" s="1"/>
      <c r="K1191">
        <v>0</v>
      </c>
      <c r="AB1191" t="s">
        <v>22</v>
      </c>
      <c r="AC1191" t="s">
        <v>32</v>
      </c>
      <c r="AD1191" t="s">
        <v>58</v>
      </c>
      <c r="AE1191" t="s">
        <v>58</v>
      </c>
      <c r="AF1191" t="s">
        <v>25</v>
      </c>
      <c r="AH1191" t="s">
        <v>5229</v>
      </c>
      <c r="AI1191" t="s">
        <v>123</v>
      </c>
      <c r="AJ1191" t="s">
        <v>2332</v>
      </c>
      <c r="AK1191" t="s">
        <v>123</v>
      </c>
      <c r="AO1191" t="s">
        <v>26</v>
      </c>
      <c r="AP1191" t="s">
        <v>43</v>
      </c>
      <c r="AS1191" t="s">
        <v>28</v>
      </c>
      <c r="AT1191" t="s">
        <v>4033</v>
      </c>
      <c r="AU1191">
        <v>3.6</v>
      </c>
      <c r="AW1191">
        <v>3.6</v>
      </c>
      <c r="AX1191">
        <v>3.79</v>
      </c>
      <c r="AY1191">
        <v>3.65</v>
      </c>
      <c r="AZ1191">
        <v>3.57</v>
      </c>
      <c r="BA1191">
        <v>3.28</v>
      </c>
      <c r="BB1191">
        <v>4</v>
      </c>
      <c r="BO1191" t="s">
        <v>43</v>
      </c>
      <c r="BP1191">
        <v>0</v>
      </c>
      <c r="BQ1191">
        <v>0</v>
      </c>
      <c r="BR1191">
        <v>0</v>
      </c>
      <c r="BS1191">
        <v>0</v>
      </c>
      <c r="BT1191" s="1"/>
      <c r="BV1191" t="s">
        <v>118</v>
      </c>
      <c r="BW1191" t="s">
        <v>102</v>
      </c>
    </row>
    <row r="1192" spans="1:75">
      <c r="A1192" t="s">
        <v>5230</v>
      </c>
      <c r="B1192" t="s">
        <v>5231</v>
      </c>
      <c r="C1192" t="s">
        <v>3505</v>
      </c>
      <c r="D1192" s="1">
        <v>31773</v>
      </c>
      <c r="E1192" t="s">
        <v>3505</v>
      </c>
      <c r="G1192" s="1"/>
      <c r="H1192" s="1"/>
      <c r="K1192">
        <v>0</v>
      </c>
      <c r="AB1192" t="s">
        <v>22</v>
      </c>
      <c r="AC1192" t="s">
        <v>32</v>
      </c>
      <c r="AD1192" t="s">
        <v>58</v>
      </c>
      <c r="AE1192" t="s">
        <v>58</v>
      </c>
      <c r="AF1192" t="s">
        <v>25</v>
      </c>
      <c r="AH1192" t="s">
        <v>1362</v>
      </c>
      <c r="AI1192" t="s">
        <v>99</v>
      </c>
      <c r="AJ1192" t="s">
        <v>5232</v>
      </c>
      <c r="AK1192" t="s">
        <v>4</v>
      </c>
      <c r="AO1192" t="s">
        <v>26</v>
      </c>
      <c r="AP1192" t="s">
        <v>43</v>
      </c>
      <c r="AS1192" t="s">
        <v>28</v>
      </c>
      <c r="AT1192" t="s">
        <v>4033</v>
      </c>
      <c r="AU1192">
        <v>3.5</v>
      </c>
      <c r="AV1192">
        <v>3.26</v>
      </c>
      <c r="AW1192">
        <v>3.3</v>
      </c>
      <c r="AX1192">
        <v>3.32</v>
      </c>
      <c r="AY1192">
        <v>3.45</v>
      </c>
      <c r="AZ1192">
        <v>3.29</v>
      </c>
      <c r="BA1192">
        <v>3.44</v>
      </c>
      <c r="BB1192">
        <v>3.83</v>
      </c>
      <c r="BO1192" t="s">
        <v>43</v>
      </c>
      <c r="BP1192">
        <v>0</v>
      </c>
      <c r="BQ1192">
        <v>0</v>
      </c>
      <c r="BR1192">
        <v>0</v>
      </c>
      <c r="BS1192">
        <v>0</v>
      </c>
      <c r="BT1192" s="1"/>
      <c r="BV1192" t="s">
        <v>157</v>
      </c>
      <c r="BW1192" t="s">
        <v>102</v>
      </c>
    </row>
    <row r="1193" spans="1:75">
      <c r="A1193" t="s">
        <v>5233</v>
      </c>
      <c r="B1193" t="s">
        <v>5234</v>
      </c>
      <c r="C1193" t="s">
        <v>123</v>
      </c>
      <c r="D1193" s="1"/>
      <c r="G1193" s="1"/>
      <c r="H1193" s="1"/>
      <c r="K1193">
        <v>0</v>
      </c>
      <c r="AB1193" t="s">
        <v>22</v>
      </c>
      <c r="AC1193" t="s">
        <v>32</v>
      </c>
      <c r="AD1193" t="s">
        <v>58</v>
      </c>
      <c r="AE1193" t="s">
        <v>58</v>
      </c>
      <c r="AF1193" t="s">
        <v>48</v>
      </c>
      <c r="AH1193" t="s">
        <v>123</v>
      </c>
      <c r="AI1193" t="s">
        <v>123</v>
      </c>
      <c r="AJ1193" t="s">
        <v>123</v>
      </c>
      <c r="AK1193" t="s">
        <v>123</v>
      </c>
      <c r="AO1193" t="s">
        <v>26</v>
      </c>
      <c r="AP1193" t="s">
        <v>43</v>
      </c>
      <c r="AS1193" t="s">
        <v>28</v>
      </c>
      <c r="AT1193" t="s">
        <v>123</v>
      </c>
      <c r="AU1193">
        <v>3.2</v>
      </c>
      <c r="AW1193">
        <v>2.7</v>
      </c>
      <c r="AX1193">
        <v>3.11</v>
      </c>
      <c r="AY1193">
        <v>3.2</v>
      </c>
      <c r="AZ1193">
        <v>3.14</v>
      </c>
      <c r="BA1193">
        <v>2.67</v>
      </c>
      <c r="BB1193">
        <v>3.33</v>
      </c>
      <c r="BO1193" t="s">
        <v>43</v>
      </c>
      <c r="BP1193">
        <v>0</v>
      </c>
      <c r="BQ1193">
        <v>0</v>
      </c>
      <c r="BR1193">
        <v>0</v>
      </c>
      <c r="BS1193">
        <v>0</v>
      </c>
      <c r="BT1193" s="1"/>
      <c r="BV1193" t="s">
        <v>123</v>
      </c>
      <c r="BW1193" t="s">
        <v>123</v>
      </c>
    </row>
    <row r="1194" spans="1:75">
      <c r="A1194" t="s">
        <v>5235</v>
      </c>
      <c r="B1194" t="s">
        <v>5236</v>
      </c>
      <c r="C1194" t="s">
        <v>123</v>
      </c>
      <c r="D1194" s="1"/>
      <c r="G1194" s="1"/>
      <c r="H1194" s="1"/>
      <c r="K1194">
        <v>0</v>
      </c>
      <c r="AB1194" t="s">
        <v>22</v>
      </c>
      <c r="AC1194" t="s">
        <v>32</v>
      </c>
      <c r="AD1194" t="s">
        <v>58</v>
      </c>
      <c r="AE1194" t="s">
        <v>58</v>
      </c>
      <c r="AF1194" t="s">
        <v>48</v>
      </c>
      <c r="AH1194" t="s">
        <v>123</v>
      </c>
      <c r="AI1194" t="s">
        <v>123</v>
      </c>
      <c r="AJ1194" t="s">
        <v>123</v>
      </c>
      <c r="AK1194" t="s">
        <v>123</v>
      </c>
      <c r="AO1194" t="s">
        <v>26</v>
      </c>
      <c r="AP1194" t="s">
        <v>43</v>
      </c>
      <c r="AS1194" t="s">
        <v>28</v>
      </c>
      <c r="AT1194" t="s">
        <v>123</v>
      </c>
      <c r="AU1194">
        <v>0.4</v>
      </c>
      <c r="AY1194">
        <v>3.05</v>
      </c>
      <c r="BO1194" t="s">
        <v>43</v>
      </c>
      <c r="BP1194">
        <v>0</v>
      </c>
      <c r="BQ1194">
        <v>0</v>
      </c>
      <c r="BR1194">
        <v>0</v>
      </c>
      <c r="BS1194">
        <v>0</v>
      </c>
      <c r="BT1194" s="1"/>
      <c r="BV1194" t="s">
        <v>123</v>
      </c>
      <c r="BW1194" t="s">
        <v>123</v>
      </c>
    </row>
    <row r="1195" spans="1:75">
      <c r="A1195" t="s">
        <v>5237</v>
      </c>
      <c r="B1195" t="s">
        <v>5238</v>
      </c>
      <c r="C1195" t="s">
        <v>123</v>
      </c>
      <c r="D1195" s="1"/>
      <c r="G1195" s="1"/>
      <c r="H1195" s="1"/>
      <c r="K1195">
        <v>0</v>
      </c>
      <c r="AB1195" t="s">
        <v>22</v>
      </c>
      <c r="AC1195" t="s">
        <v>32</v>
      </c>
      <c r="AD1195" t="s">
        <v>58</v>
      </c>
      <c r="AE1195" t="s">
        <v>58</v>
      </c>
      <c r="AF1195" t="s">
        <v>48</v>
      </c>
      <c r="AH1195" t="s">
        <v>123</v>
      </c>
      <c r="AI1195" t="s">
        <v>123</v>
      </c>
      <c r="AJ1195" t="s">
        <v>123</v>
      </c>
      <c r="AK1195" t="s">
        <v>123</v>
      </c>
      <c r="AO1195" t="s">
        <v>26</v>
      </c>
      <c r="AP1195" t="s">
        <v>43</v>
      </c>
      <c r="AS1195" t="s">
        <v>28</v>
      </c>
      <c r="AT1195" t="s">
        <v>123</v>
      </c>
      <c r="AU1195">
        <v>3.8</v>
      </c>
      <c r="AW1195">
        <v>3.7</v>
      </c>
      <c r="AX1195">
        <v>0.79</v>
      </c>
      <c r="AY1195">
        <v>3.6</v>
      </c>
      <c r="AZ1195">
        <v>3.29</v>
      </c>
      <c r="BA1195">
        <v>3.5</v>
      </c>
      <c r="BB1195">
        <v>3.67</v>
      </c>
      <c r="BO1195" t="s">
        <v>43</v>
      </c>
      <c r="BP1195">
        <v>0</v>
      </c>
      <c r="BQ1195">
        <v>0</v>
      </c>
      <c r="BR1195">
        <v>0</v>
      </c>
      <c r="BS1195">
        <v>0</v>
      </c>
      <c r="BT1195" s="1"/>
      <c r="BV1195" t="s">
        <v>123</v>
      </c>
      <c r="BW1195" t="s">
        <v>123</v>
      </c>
    </row>
    <row r="1196" spans="1:75">
      <c r="A1196" t="s">
        <v>5239</v>
      </c>
      <c r="B1196" t="s">
        <v>5240</v>
      </c>
      <c r="C1196" t="s">
        <v>5241</v>
      </c>
      <c r="D1196" s="1">
        <v>32248</v>
      </c>
      <c r="E1196" t="s">
        <v>5242</v>
      </c>
      <c r="G1196" s="1"/>
      <c r="H1196" s="1"/>
      <c r="K1196">
        <v>0</v>
      </c>
      <c r="AB1196" t="s">
        <v>22</v>
      </c>
      <c r="AC1196" t="s">
        <v>32</v>
      </c>
      <c r="AD1196" t="s">
        <v>58</v>
      </c>
      <c r="AE1196" t="s">
        <v>58</v>
      </c>
      <c r="AF1196" t="s">
        <v>48</v>
      </c>
      <c r="AH1196" t="s">
        <v>5243</v>
      </c>
      <c r="AI1196" t="s">
        <v>5244</v>
      </c>
      <c r="AJ1196" t="s">
        <v>123</v>
      </c>
      <c r="AK1196" t="s">
        <v>123</v>
      </c>
      <c r="AO1196" t="s">
        <v>26</v>
      </c>
      <c r="AP1196" t="s">
        <v>43</v>
      </c>
      <c r="AS1196" t="s">
        <v>28</v>
      </c>
      <c r="AT1196" t="s">
        <v>123</v>
      </c>
      <c r="AU1196">
        <v>3.4</v>
      </c>
      <c r="AX1196">
        <v>2.4700000000000002</v>
      </c>
      <c r="AY1196">
        <v>2.9</v>
      </c>
      <c r="AZ1196">
        <v>2.57</v>
      </c>
      <c r="BB1196">
        <v>2</v>
      </c>
      <c r="BO1196" t="s">
        <v>43</v>
      </c>
      <c r="BP1196">
        <v>0</v>
      </c>
      <c r="BQ1196">
        <v>0</v>
      </c>
      <c r="BR1196">
        <v>0</v>
      </c>
      <c r="BS1196">
        <v>0</v>
      </c>
      <c r="BT1196" s="1"/>
      <c r="BV1196" t="s">
        <v>123</v>
      </c>
      <c r="BW1196" t="s">
        <v>123</v>
      </c>
    </row>
    <row r="1197" spans="1:75">
      <c r="A1197" t="s">
        <v>5245</v>
      </c>
      <c r="B1197" t="s">
        <v>5246</v>
      </c>
      <c r="C1197" t="s">
        <v>5247</v>
      </c>
      <c r="D1197" s="1">
        <v>31608</v>
      </c>
      <c r="E1197" t="s">
        <v>605</v>
      </c>
      <c r="G1197" s="1"/>
      <c r="H1197" s="1"/>
      <c r="K1197">
        <v>0</v>
      </c>
      <c r="AB1197" t="s">
        <v>22</v>
      </c>
      <c r="AC1197" t="s">
        <v>32</v>
      </c>
      <c r="AD1197" t="s">
        <v>58</v>
      </c>
      <c r="AE1197" t="s">
        <v>58</v>
      </c>
      <c r="AF1197" t="s">
        <v>25</v>
      </c>
      <c r="AH1197" t="s">
        <v>5248</v>
      </c>
      <c r="AI1197" t="s">
        <v>99</v>
      </c>
      <c r="AJ1197" t="s">
        <v>5249</v>
      </c>
      <c r="AK1197" t="s">
        <v>4</v>
      </c>
      <c r="AO1197" t="s">
        <v>26</v>
      </c>
      <c r="AP1197" t="s">
        <v>43</v>
      </c>
      <c r="AS1197" t="s">
        <v>28</v>
      </c>
      <c r="AT1197" t="s">
        <v>4345</v>
      </c>
      <c r="AU1197">
        <v>3.1</v>
      </c>
      <c r="AV1197">
        <v>2.96</v>
      </c>
      <c r="AX1197">
        <v>0.89</v>
      </c>
      <c r="AY1197">
        <v>2.9</v>
      </c>
      <c r="AZ1197">
        <v>3.29</v>
      </c>
      <c r="BA1197">
        <v>3.28</v>
      </c>
      <c r="BB1197">
        <v>2.5</v>
      </c>
      <c r="BO1197" t="s">
        <v>43</v>
      </c>
      <c r="BP1197">
        <v>0</v>
      </c>
      <c r="BQ1197">
        <v>0</v>
      </c>
      <c r="BR1197">
        <v>0</v>
      </c>
      <c r="BS1197">
        <v>0</v>
      </c>
      <c r="BT1197" s="1"/>
      <c r="BV1197" t="s">
        <v>157</v>
      </c>
      <c r="BW1197" t="s">
        <v>157</v>
      </c>
    </row>
    <row r="1198" spans="1:75">
      <c r="A1198" t="s">
        <v>5250</v>
      </c>
      <c r="B1198" t="s">
        <v>5251</v>
      </c>
      <c r="C1198" t="s">
        <v>3505</v>
      </c>
      <c r="D1198" s="1">
        <v>31911</v>
      </c>
      <c r="E1198" t="s">
        <v>4048</v>
      </c>
      <c r="G1198" s="1"/>
      <c r="H1198" s="1"/>
      <c r="K1198">
        <v>0</v>
      </c>
      <c r="AB1198" t="s">
        <v>22</v>
      </c>
      <c r="AC1198" t="s">
        <v>32</v>
      </c>
      <c r="AD1198" t="s">
        <v>58</v>
      </c>
      <c r="AE1198" t="s">
        <v>58</v>
      </c>
      <c r="AF1198" t="s">
        <v>25</v>
      </c>
      <c r="AH1198" t="s">
        <v>1207</v>
      </c>
      <c r="AI1198" t="s">
        <v>99</v>
      </c>
      <c r="AJ1198" t="s">
        <v>5029</v>
      </c>
      <c r="AK1198" t="s">
        <v>4</v>
      </c>
      <c r="AO1198" t="s">
        <v>26</v>
      </c>
      <c r="AP1198" t="s">
        <v>43</v>
      </c>
      <c r="AS1198" t="s">
        <v>28</v>
      </c>
      <c r="AT1198" t="s">
        <v>4345</v>
      </c>
      <c r="AU1198">
        <v>3.3</v>
      </c>
      <c r="AV1198">
        <v>3.39</v>
      </c>
      <c r="AW1198">
        <v>3.3</v>
      </c>
      <c r="AX1198">
        <v>3.63</v>
      </c>
      <c r="AY1198">
        <v>3</v>
      </c>
      <c r="AZ1198">
        <v>3.57</v>
      </c>
      <c r="BA1198">
        <v>3.5</v>
      </c>
      <c r="BB1198">
        <v>3.83</v>
      </c>
      <c r="BO1198" t="s">
        <v>43</v>
      </c>
      <c r="BP1198">
        <v>0</v>
      </c>
      <c r="BQ1198">
        <v>0</v>
      </c>
      <c r="BR1198">
        <v>0</v>
      </c>
      <c r="BS1198">
        <v>0</v>
      </c>
      <c r="BT1198" s="1"/>
      <c r="BV1198" t="s">
        <v>1157</v>
      </c>
      <c r="BW1198" t="s">
        <v>148</v>
      </c>
    </row>
    <row r="1199" spans="1:75">
      <c r="A1199" t="s">
        <v>5252</v>
      </c>
      <c r="B1199" t="s">
        <v>5253</v>
      </c>
      <c r="C1199" t="s">
        <v>2610</v>
      </c>
      <c r="D1199" s="1">
        <v>30163</v>
      </c>
      <c r="E1199" t="s">
        <v>2610</v>
      </c>
      <c r="G1199" s="1"/>
      <c r="H1199" s="1"/>
      <c r="K1199">
        <v>0</v>
      </c>
      <c r="AB1199" t="s">
        <v>22</v>
      </c>
      <c r="AC1199" t="s">
        <v>32</v>
      </c>
      <c r="AD1199" t="s">
        <v>58</v>
      </c>
      <c r="AE1199" t="s">
        <v>58</v>
      </c>
      <c r="AF1199" t="s">
        <v>25</v>
      </c>
      <c r="AH1199" t="s">
        <v>782</v>
      </c>
      <c r="AI1199" t="s">
        <v>99</v>
      </c>
      <c r="AJ1199" t="s">
        <v>5254</v>
      </c>
      <c r="AK1199" t="s">
        <v>4</v>
      </c>
      <c r="AO1199" t="s">
        <v>26</v>
      </c>
      <c r="AP1199" t="s">
        <v>43</v>
      </c>
      <c r="AS1199" t="s">
        <v>28</v>
      </c>
      <c r="AT1199" t="s">
        <v>5255</v>
      </c>
      <c r="AU1199">
        <v>3.2</v>
      </c>
      <c r="AV1199">
        <v>3.09</v>
      </c>
      <c r="AW1199">
        <v>3.2</v>
      </c>
      <c r="AX1199">
        <v>2.42</v>
      </c>
      <c r="AY1199">
        <v>2.2999999999999998</v>
      </c>
      <c r="AZ1199">
        <v>2.86</v>
      </c>
      <c r="BA1199">
        <v>2.92</v>
      </c>
      <c r="BO1199" t="s">
        <v>43</v>
      </c>
      <c r="BP1199">
        <v>0</v>
      </c>
      <c r="BQ1199">
        <v>0</v>
      </c>
      <c r="BR1199">
        <v>0</v>
      </c>
      <c r="BS1199">
        <v>0</v>
      </c>
      <c r="BT1199" s="1"/>
      <c r="BV1199" t="s">
        <v>102</v>
      </c>
      <c r="BW1199" t="s">
        <v>102</v>
      </c>
    </row>
    <row r="1200" spans="1:75">
      <c r="A1200" t="s">
        <v>5256</v>
      </c>
      <c r="B1200" t="s">
        <v>5257</v>
      </c>
      <c r="C1200" t="s">
        <v>1039</v>
      </c>
      <c r="D1200" s="1">
        <v>32009</v>
      </c>
      <c r="E1200" t="s">
        <v>436</v>
      </c>
      <c r="G1200" s="1"/>
      <c r="H1200" s="1"/>
      <c r="K1200">
        <v>0</v>
      </c>
      <c r="AB1200" t="s">
        <v>22</v>
      </c>
      <c r="AC1200" t="s">
        <v>32</v>
      </c>
      <c r="AD1200" t="s">
        <v>58</v>
      </c>
      <c r="AE1200" t="s">
        <v>58</v>
      </c>
      <c r="AF1200" t="s">
        <v>25</v>
      </c>
      <c r="AH1200" t="s">
        <v>5258</v>
      </c>
      <c r="AI1200" t="s">
        <v>217</v>
      </c>
      <c r="AJ1200" t="s">
        <v>5259</v>
      </c>
      <c r="AK1200" t="s">
        <v>4</v>
      </c>
      <c r="AO1200" t="s">
        <v>26</v>
      </c>
      <c r="AP1200" t="s">
        <v>43</v>
      </c>
      <c r="AS1200" t="s">
        <v>28</v>
      </c>
      <c r="AT1200" t="s">
        <v>5255</v>
      </c>
      <c r="BO1200" t="s">
        <v>43</v>
      </c>
      <c r="BP1200">
        <v>0</v>
      </c>
      <c r="BQ1200">
        <v>0</v>
      </c>
      <c r="BR1200">
        <v>0</v>
      </c>
      <c r="BS1200">
        <v>0</v>
      </c>
      <c r="BT1200" s="1"/>
      <c r="BV1200" t="s">
        <v>220</v>
      </c>
      <c r="BW1200" t="s">
        <v>148</v>
      </c>
    </row>
    <row r="1201" spans="1:75">
      <c r="A1201" t="s">
        <v>5260</v>
      </c>
      <c r="B1201" t="s">
        <v>5261</v>
      </c>
      <c r="C1201" t="s">
        <v>436</v>
      </c>
      <c r="D1201" s="1">
        <v>31347</v>
      </c>
      <c r="E1201" t="s">
        <v>3505</v>
      </c>
      <c r="G1201" s="1"/>
      <c r="H1201" s="1"/>
      <c r="K1201">
        <v>0</v>
      </c>
      <c r="AB1201" t="s">
        <v>22</v>
      </c>
      <c r="AC1201" t="s">
        <v>32</v>
      </c>
      <c r="AD1201" t="s">
        <v>58</v>
      </c>
      <c r="AE1201" t="s">
        <v>58</v>
      </c>
      <c r="AF1201" t="s">
        <v>48</v>
      </c>
      <c r="AH1201" t="s">
        <v>5262</v>
      </c>
      <c r="AI1201" t="s">
        <v>145</v>
      </c>
      <c r="AJ1201" t="s">
        <v>5263</v>
      </c>
      <c r="AK1201" t="s">
        <v>4</v>
      </c>
      <c r="AO1201" t="s">
        <v>26</v>
      </c>
      <c r="AP1201" t="s">
        <v>43</v>
      </c>
      <c r="AS1201" t="s">
        <v>28</v>
      </c>
      <c r="AT1201" t="s">
        <v>5264</v>
      </c>
      <c r="BO1201" t="s">
        <v>43</v>
      </c>
      <c r="BP1201">
        <v>0</v>
      </c>
      <c r="BQ1201">
        <v>0</v>
      </c>
      <c r="BR1201">
        <v>0</v>
      </c>
      <c r="BS1201">
        <v>0</v>
      </c>
      <c r="BT1201" s="1"/>
      <c r="BV1201" t="s">
        <v>148</v>
      </c>
      <c r="BW1201" t="s">
        <v>148</v>
      </c>
    </row>
    <row r="1202" spans="1:75">
      <c r="A1202" t="s">
        <v>5265</v>
      </c>
      <c r="B1202" t="s">
        <v>5266</v>
      </c>
      <c r="C1202" t="s">
        <v>3505</v>
      </c>
      <c r="D1202" s="1">
        <v>31957</v>
      </c>
      <c r="E1202" t="s">
        <v>1039</v>
      </c>
      <c r="G1202" s="1"/>
      <c r="H1202" s="1"/>
      <c r="K1202">
        <v>0</v>
      </c>
      <c r="AB1202" t="s">
        <v>22</v>
      </c>
      <c r="AC1202" t="s">
        <v>32</v>
      </c>
      <c r="AD1202" t="s">
        <v>58</v>
      </c>
      <c r="AE1202" t="s">
        <v>58</v>
      </c>
      <c r="AF1202" t="s">
        <v>25</v>
      </c>
      <c r="AH1202" t="s">
        <v>329</v>
      </c>
      <c r="AI1202" t="s">
        <v>99</v>
      </c>
      <c r="AJ1202" t="s">
        <v>5008</v>
      </c>
      <c r="AK1202" t="s">
        <v>4</v>
      </c>
      <c r="AO1202" t="s">
        <v>26</v>
      </c>
      <c r="AP1202" t="s">
        <v>43</v>
      </c>
      <c r="AS1202" t="s">
        <v>28</v>
      </c>
      <c r="AT1202" t="s">
        <v>4345</v>
      </c>
      <c r="AU1202">
        <v>3</v>
      </c>
      <c r="AV1202">
        <v>3.09</v>
      </c>
      <c r="AW1202">
        <v>3.4</v>
      </c>
      <c r="AX1202">
        <v>2.42</v>
      </c>
      <c r="AY1202">
        <v>3</v>
      </c>
      <c r="AZ1202">
        <v>3.29</v>
      </c>
      <c r="BA1202">
        <v>3.5</v>
      </c>
      <c r="BB1202">
        <v>3.83</v>
      </c>
      <c r="BO1202" t="s">
        <v>43</v>
      </c>
      <c r="BP1202">
        <v>0</v>
      </c>
      <c r="BQ1202">
        <v>0</v>
      </c>
      <c r="BR1202">
        <v>0</v>
      </c>
      <c r="BS1202">
        <v>0</v>
      </c>
      <c r="BT1202" s="1"/>
      <c r="BV1202" t="s">
        <v>1157</v>
      </c>
      <c r="BW1202" t="s">
        <v>102</v>
      </c>
    </row>
    <row r="1203" spans="1:75">
      <c r="A1203" t="s">
        <v>5267</v>
      </c>
      <c r="B1203" t="s">
        <v>5268</v>
      </c>
      <c r="C1203" t="s">
        <v>123</v>
      </c>
      <c r="D1203" s="1"/>
      <c r="G1203" s="1"/>
      <c r="H1203" s="1"/>
      <c r="K1203">
        <v>0</v>
      </c>
      <c r="AB1203" t="s">
        <v>22</v>
      </c>
      <c r="AC1203" t="s">
        <v>32</v>
      </c>
      <c r="AD1203" t="s">
        <v>58</v>
      </c>
      <c r="AE1203" t="s">
        <v>58</v>
      </c>
      <c r="AF1203" t="s">
        <v>48</v>
      </c>
      <c r="AH1203" t="s">
        <v>123</v>
      </c>
      <c r="AI1203" t="s">
        <v>123</v>
      </c>
      <c r="AJ1203" t="s">
        <v>123</v>
      </c>
      <c r="AK1203" t="s">
        <v>123</v>
      </c>
      <c r="AO1203" t="s">
        <v>26</v>
      </c>
      <c r="AP1203" t="s">
        <v>43</v>
      </c>
      <c r="AS1203" t="s">
        <v>28</v>
      </c>
      <c r="AT1203" t="s">
        <v>123</v>
      </c>
      <c r="AU1203">
        <v>3.4</v>
      </c>
      <c r="AV1203">
        <v>3.7</v>
      </c>
      <c r="AW1203">
        <v>4</v>
      </c>
      <c r="AX1203">
        <v>2.63</v>
      </c>
      <c r="AY1203">
        <v>3.6</v>
      </c>
      <c r="AZ1203">
        <v>3.86</v>
      </c>
      <c r="BA1203">
        <v>3.83</v>
      </c>
      <c r="BB1203">
        <v>4</v>
      </c>
      <c r="BO1203" t="s">
        <v>43</v>
      </c>
      <c r="BP1203">
        <v>0</v>
      </c>
      <c r="BQ1203">
        <v>0</v>
      </c>
      <c r="BR1203">
        <v>0</v>
      </c>
      <c r="BS1203">
        <v>0</v>
      </c>
      <c r="BT1203" s="1"/>
      <c r="BV1203" t="s">
        <v>123</v>
      </c>
      <c r="BW1203" t="s">
        <v>123</v>
      </c>
    </row>
    <row r="1204" spans="1:75">
      <c r="A1204" t="s">
        <v>5269</v>
      </c>
      <c r="B1204" t="s">
        <v>5270</v>
      </c>
      <c r="C1204" t="s">
        <v>5271</v>
      </c>
      <c r="D1204" s="1">
        <v>31774</v>
      </c>
      <c r="E1204" t="s">
        <v>5272</v>
      </c>
      <c r="G1204" s="1"/>
      <c r="H1204" s="1"/>
      <c r="K1204">
        <v>0</v>
      </c>
      <c r="AB1204" t="s">
        <v>22</v>
      </c>
      <c r="AC1204" t="s">
        <v>32</v>
      </c>
      <c r="AD1204" t="s">
        <v>58</v>
      </c>
      <c r="AE1204" t="s">
        <v>58</v>
      </c>
      <c r="AF1204" t="s">
        <v>25</v>
      </c>
      <c r="AH1204" t="s">
        <v>5273</v>
      </c>
      <c r="AI1204" t="s">
        <v>145</v>
      </c>
      <c r="AJ1204" t="s">
        <v>942</v>
      </c>
      <c r="AK1204" t="s">
        <v>4</v>
      </c>
      <c r="AO1204" t="s">
        <v>26</v>
      </c>
      <c r="AP1204" t="s">
        <v>43</v>
      </c>
      <c r="AS1204" t="s">
        <v>28</v>
      </c>
      <c r="AT1204" t="s">
        <v>123</v>
      </c>
      <c r="AU1204">
        <v>3.6</v>
      </c>
      <c r="AV1204">
        <v>3.74</v>
      </c>
      <c r="AW1204">
        <v>3.6</v>
      </c>
      <c r="AX1204">
        <v>3.58</v>
      </c>
      <c r="AY1204">
        <v>3.7</v>
      </c>
      <c r="AZ1204">
        <v>3.57</v>
      </c>
      <c r="BA1204">
        <v>3.28</v>
      </c>
      <c r="BB1204">
        <v>4</v>
      </c>
      <c r="BO1204" t="s">
        <v>43</v>
      </c>
      <c r="BP1204">
        <v>0</v>
      </c>
      <c r="BQ1204">
        <v>0</v>
      </c>
      <c r="BR1204">
        <v>0</v>
      </c>
      <c r="BS1204">
        <v>0</v>
      </c>
      <c r="BT1204" s="1"/>
      <c r="BV1204" t="s">
        <v>148</v>
      </c>
      <c r="BW1204" t="s">
        <v>102</v>
      </c>
    </row>
    <row r="1205" spans="1:75">
      <c r="A1205" t="s">
        <v>5274</v>
      </c>
      <c r="B1205" t="s">
        <v>5275</v>
      </c>
      <c r="C1205" t="s">
        <v>123</v>
      </c>
      <c r="D1205" s="1"/>
      <c r="G1205" s="1"/>
      <c r="H1205" s="1"/>
      <c r="K1205">
        <v>0</v>
      </c>
      <c r="AB1205" t="s">
        <v>22</v>
      </c>
      <c r="AC1205" t="s">
        <v>32</v>
      </c>
      <c r="AD1205" t="s">
        <v>58</v>
      </c>
      <c r="AE1205" t="s">
        <v>58</v>
      </c>
      <c r="AF1205" t="s">
        <v>25</v>
      </c>
      <c r="AH1205" t="s">
        <v>123</v>
      </c>
      <c r="AI1205" t="s">
        <v>123</v>
      </c>
      <c r="AJ1205" t="s">
        <v>123</v>
      </c>
      <c r="AK1205" t="s">
        <v>123</v>
      </c>
      <c r="AO1205" t="s">
        <v>26</v>
      </c>
      <c r="AP1205" t="s">
        <v>43</v>
      </c>
      <c r="AS1205" t="s">
        <v>28</v>
      </c>
      <c r="AT1205" t="s">
        <v>123</v>
      </c>
      <c r="AU1205">
        <v>3</v>
      </c>
      <c r="AV1205">
        <v>3.09</v>
      </c>
      <c r="AW1205">
        <v>2.6</v>
      </c>
      <c r="AX1205">
        <v>3</v>
      </c>
      <c r="AY1205">
        <v>2.8</v>
      </c>
      <c r="AZ1205">
        <v>2.86</v>
      </c>
      <c r="BA1205">
        <v>3.22</v>
      </c>
      <c r="BB1205">
        <v>2</v>
      </c>
      <c r="BO1205" t="s">
        <v>43</v>
      </c>
      <c r="BP1205">
        <v>0</v>
      </c>
      <c r="BQ1205">
        <v>0</v>
      </c>
      <c r="BR1205">
        <v>0</v>
      </c>
      <c r="BS1205">
        <v>0</v>
      </c>
      <c r="BT1205" s="1"/>
      <c r="BV1205" t="s">
        <v>123</v>
      </c>
      <c r="BW1205" t="s">
        <v>123</v>
      </c>
    </row>
    <row r="1206" spans="1:75">
      <c r="A1206" t="s">
        <v>5276</v>
      </c>
      <c r="B1206" t="s">
        <v>5277</v>
      </c>
      <c r="C1206" t="s">
        <v>123</v>
      </c>
      <c r="D1206" s="1"/>
      <c r="G1206" s="1"/>
      <c r="H1206" s="1"/>
      <c r="K1206">
        <v>0</v>
      </c>
      <c r="AB1206" t="s">
        <v>22</v>
      </c>
      <c r="AC1206" t="s">
        <v>32</v>
      </c>
      <c r="AD1206" t="s">
        <v>58</v>
      </c>
      <c r="AE1206" t="s">
        <v>58</v>
      </c>
      <c r="AF1206" t="s">
        <v>48</v>
      </c>
      <c r="AH1206" t="s">
        <v>123</v>
      </c>
      <c r="AI1206" t="s">
        <v>123</v>
      </c>
      <c r="AJ1206" t="s">
        <v>123</v>
      </c>
      <c r="AK1206" t="s">
        <v>123</v>
      </c>
      <c r="AO1206" t="s">
        <v>26</v>
      </c>
      <c r="AP1206" t="s">
        <v>43</v>
      </c>
      <c r="AS1206" t="s">
        <v>28</v>
      </c>
      <c r="AT1206" t="s">
        <v>123</v>
      </c>
      <c r="BO1206" t="s">
        <v>43</v>
      </c>
      <c r="BP1206">
        <v>0</v>
      </c>
      <c r="BQ1206">
        <v>0</v>
      </c>
      <c r="BR1206">
        <v>0</v>
      </c>
      <c r="BS1206">
        <v>0</v>
      </c>
      <c r="BT1206" s="1"/>
      <c r="BV1206" t="s">
        <v>123</v>
      </c>
      <c r="BW1206" t="s">
        <v>123</v>
      </c>
    </row>
    <row r="1207" spans="1:75">
      <c r="A1207" t="s">
        <v>5278</v>
      </c>
      <c r="B1207" t="s">
        <v>5150</v>
      </c>
      <c r="C1207" t="s">
        <v>281</v>
      </c>
      <c r="D1207" s="1">
        <v>31334</v>
      </c>
      <c r="E1207" t="s">
        <v>281</v>
      </c>
      <c r="G1207" s="1"/>
      <c r="H1207" s="1"/>
      <c r="K1207">
        <v>0</v>
      </c>
      <c r="AB1207" t="s">
        <v>22</v>
      </c>
      <c r="AC1207" t="s">
        <v>32</v>
      </c>
      <c r="AD1207" t="s">
        <v>58</v>
      </c>
      <c r="AE1207" t="s">
        <v>58</v>
      </c>
      <c r="AF1207" t="s">
        <v>48</v>
      </c>
      <c r="AH1207" t="s">
        <v>2332</v>
      </c>
      <c r="AI1207" t="s">
        <v>99</v>
      </c>
      <c r="AJ1207" t="s">
        <v>5279</v>
      </c>
      <c r="AK1207" t="s">
        <v>4</v>
      </c>
      <c r="AO1207" t="s">
        <v>26</v>
      </c>
      <c r="AP1207" t="s">
        <v>43</v>
      </c>
      <c r="AS1207" t="s">
        <v>28</v>
      </c>
      <c r="AT1207" t="s">
        <v>5255</v>
      </c>
      <c r="AV1207">
        <v>3.3</v>
      </c>
      <c r="AW1207">
        <v>3.1</v>
      </c>
      <c r="AY1207">
        <v>2.95</v>
      </c>
      <c r="AZ1207">
        <v>0.43</v>
      </c>
      <c r="BB1207">
        <v>2</v>
      </c>
      <c r="BO1207" t="s">
        <v>43</v>
      </c>
      <c r="BP1207">
        <v>0</v>
      </c>
      <c r="BQ1207">
        <v>0</v>
      </c>
      <c r="BR1207">
        <v>0</v>
      </c>
      <c r="BS1207">
        <v>0</v>
      </c>
      <c r="BT1207" s="1"/>
      <c r="BV1207" t="s">
        <v>123</v>
      </c>
      <c r="BW1207" t="s">
        <v>123</v>
      </c>
    </row>
    <row r="1208" spans="1:75">
      <c r="A1208" t="s">
        <v>5280</v>
      </c>
      <c r="B1208" t="s">
        <v>5281</v>
      </c>
      <c r="C1208" t="s">
        <v>1039</v>
      </c>
      <c r="D1208" s="1">
        <v>29441</v>
      </c>
      <c r="E1208" t="s">
        <v>2642</v>
      </c>
      <c r="G1208" s="1"/>
      <c r="H1208" s="1"/>
      <c r="K1208">
        <v>0</v>
      </c>
      <c r="AB1208" t="s">
        <v>22</v>
      </c>
      <c r="AC1208" t="s">
        <v>32</v>
      </c>
      <c r="AD1208" t="s">
        <v>58</v>
      </c>
      <c r="AE1208" t="s">
        <v>58</v>
      </c>
      <c r="AF1208" t="s">
        <v>48</v>
      </c>
      <c r="AH1208" t="s">
        <v>5282</v>
      </c>
      <c r="AI1208" t="s">
        <v>2584</v>
      </c>
      <c r="AJ1208" t="s">
        <v>5283</v>
      </c>
      <c r="AK1208" t="s">
        <v>5284</v>
      </c>
      <c r="AO1208" t="s">
        <v>26</v>
      </c>
      <c r="AP1208" t="s">
        <v>43</v>
      </c>
      <c r="AS1208" t="s">
        <v>28</v>
      </c>
      <c r="AT1208" t="s">
        <v>4345</v>
      </c>
      <c r="AU1208">
        <v>3.1</v>
      </c>
      <c r="AV1208">
        <v>3.17</v>
      </c>
      <c r="AW1208">
        <v>3.3</v>
      </c>
      <c r="AX1208">
        <v>2.95</v>
      </c>
      <c r="AY1208">
        <v>3.1</v>
      </c>
      <c r="AZ1208">
        <v>3.57</v>
      </c>
      <c r="BA1208">
        <v>3.61</v>
      </c>
      <c r="BB1208">
        <v>4</v>
      </c>
      <c r="BO1208" t="s">
        <v>43</v>
      </c>
      <c r="BP1208">
        <v>0</v>
      </c>
      <c r="BQ1208">
        <v>0</v>
      </c>
      <c r="BR1208">
        <v>0</v>
      </c>
      <c r="BS1208">
        <v>0</v>
      </c>
      <c r="BT1208" s="1"/>
      <c r="BV1208" t="s">
        <v>1157</v>
      </c>
      <c r="BW1208" t="s">
        <v>2649</v>
      </c>
    </row>
    <row r="1209" spans="1:75">
      <c r="A1209" t="s">
        <v>5285</v>
      </c>
      <c r="B1209" t="s">
        <v>5286</v>
      </c>
      <c r="C1209" t="s">
        <v>2610</v>
      </c>
      <c r="D1209" s="1">
        <v>31048</v>
      </c>
      <c r="E1209" t="s">
        <v>1039</v>
      </c>
      <c r="G1209" s="1"/>
      <c r="H1209" s="1"/>
      <c r="K1209">
        <v>0</v>
      </c>
      <c r="AB1209" t="s">
        <v>22</v>
      </c>
      <c r="AC1209" t="s">
        <v>32</v>
      </c>
      <c r="AD1209" t="s">
        <v>58</v>
      </c>
      <c r="AE1209" t="s">
        <v>58</v>
      </c>
      <c r="AF1209" t="s">
        <v>25</v>
      </c>
      <c r="AH1209" t="s">
        <v>123</v>
      </c>
      <c r="AI1209" t="s">
        <v>123</v>
      </c>
      <c r="AJ1209" t="s">
        <v>123</v>
      </c>
      <c r="AK1209" t="s">
        <v>123</v>
      </c>
      <c r="AO1209" t="s">
        <v>26</v>
      </c>
      <c r="AP1209" t="s">
        <v>43</v>
      </c>
      <c r="AS1209" t="s">
        <v>28</v>
      </c>
      <c r="AT1209" t="s">
        <v>5255</v>
      </c>
      <c r="AU1209">
        <v>1.2</v>
      </c>
      <c r="AV1209">
        <v>3.17</v>
      </c>
      <c r="AW1209">
        <v>3.2</v>
      </c>
      <c r="AX1209">
        <v>3.11</v>
      </c>
      <c r="AY1209">
        <v>2.95</v>
      </c>
      <c r="AZ1209">
        <v>3.38</v>
      </c>
      <c r="BB1209">
        <v>2</v>
      </c>
      <c r="BO1209" t="s">
        <v>43</v>
      </c>
      <c r="BP1209">
        <v>0</v>
      </c>
      <c r="BQ1209">
        <v>0</v>
      </c>
      <c r="BR1209">
        <v>0</v>
      </c>
      <c r="BS1209">
        <v>0</v>
      </c>
      <c r="BT1209" s="1"/>
      <c r="BV1209" t="s">
        <v>123</v>
      </c>
      <c r="BW1209" t="s">
        <v>123</v>
      </c>
    </row>
    <row r="1210" spans="1:75">
      <c r="A1210" t="s">
        <v>5287</v>
      </c>
      <c r="B1210" t="s">
        <v>5288</v>
      </c>
      <c r="C1210" t="s">
        <v>5289</v>
      </c>
      <c r="D1210" s="1">
        <v>27496</v>
      </c>
      <c r="E1210" t="s">
        <v>1039</v>
      </c>
      <c r="G1210" s="1"/>
      <c r="H1210" s="1"/>
      <c r="K1210">
        <v>0</v>
      </c>
      <c r="AB1210" t="s">
        <v>22</v>
      </c>
      <c r="AC1210" t="s">
        <v>32</v>
      </c>
      <c r="AD1210" t="s">
        <v>58</v>
      </c>
      <c r="AE1210" t="s">
        <v>58</v>
      </c>
      <c r="AF1210" t="s">
        <v>48</v>
      </c>
      <c r="AH1210" t="s">
        <v>5290</v>
      </c>
      <c r="AI1210" t="s">
        <v>145</v>
      </c>
      <c r="AJ1210" t="s">
        <v>5291</v>
      </c>
      <c r="AK1210" t="s">
        <v>4</v>
      </c>
      <c r="AO1210" t="s">
        <v>26</v>
      </c>
      <c r="AP1210" t="s">
        <v>43</v>
      </c>
      <c r="AS1210" t="s">
        <v>28</v>
      </c>
      <c r="AT1210" t="s">
        <v>4345</v>
      </c>
      <c r="AU1210">
        <v>3.2</v>
      </c>
      <c r="AV1210">
        <v>3</v>
      </c>
      <c r="AW1210">
        <v>3.4</v>
      </c>
      <c r="AX1210">
        <v>2.84</v>
      </c>
      <c r="AY1210">
        <v>2.9</v>
      </c>
      <c r="AZ1210">
        <v>3.71</v>
      </c>
      <c r="BA1210">
        <v>3.39</v>
      </c>
      <c r="BB1210">
        <v>3.67</v>
      </c>
      <c r="BO1210" t="s">
        <v>43</v>
      </c>
      <c r="BP1210">
        <v>0</v>
      </c>
      <c r="BQ1210">
        <v>0</v>
      </c>
      <c r="BR1210">
        <v>0</v>
      </c>
      <c r="BS1210">
        <v>0</v>
      </c>
      <c r="BT1210" s="1"/>
      <c r="BV1210" t="s">
        <v>118</v>
      </c>
      <c r="BW1210" t="s">
        <v>102</v>
      </c>
    </row>
    <row r="1211" spans="1:75">
      <c r="A1211" t="s">
        <v>5292</v>
      </c>
      <c r="B1211" t="s">
        <v>5293</v>
      </c>
      <c r="C1211" t="s">
        <v>1039</v>
      </c>
      <c r="D1211" s="1">
        <v>32129</v>
      </c>
      <c r="E1211" t="s">
        <v>5294</v>
      </c>
      <c r="G1211" s="1"/>
      <c r="H1211" s="1"/>
      <c r="K1211">
        <v>0</v>
      </c>
      <c r="AB1211" t="s">
        <v>22</v>
      </c>
      <c r="AC1211" t="s">
        <v>32</v>
      </c>
      <c r="AD1211" t="s">
        <v>58</v>
      </c>
      <c r="AE1211" t="s">
        <v>58</v>
      </c>
      <c r="AF1211" t="s">
        <v>25</v>
      </c>
      <c r="AH1211" t="s">
        <v>5295</v>
      </c>
      <c r="AI1211" t="s">
        <v>99</v>
      </c>
      <c r="AJ1211" t="s">
        <v>5296</v>
      </c>
      <c r="AK1211" t="s">
        <v>4</v>
      </c>
      <c r="AO1211" t="s">
        <v>26</v>
      </c>
      <c r="AP1211" t="s">
        <v>43</v>
      </c>
      <c r="AS1211" t="s">
        <v>28</v>
      </c>
      <c r="AT1211" t="s">
        <v>4345</v>
      </c>
      <c r="AU1211">
        <v>3.2</v>
      </c>
      <c r="AV1211">
        <v>3.09</v>
      </c>
      <c r="AW1211">
        <v>3.2</v>
      </c>
      <c r="AX1211">
        <v>3.05</v>
      </c>
      <c r="AY1211">
        <v>3.5</v>
      </c>
      <c r="AZ1211">
        <v>2.57</v>
      </c>
      <c r="BA1211">
        <v>3.5</v>
      </c>
      <c r="BB1211">
        <v>3.67</v>
      </c>
      <c r="BO1211" t="s">
        <v>43</v>
      </c>
      <c r="BP1211">
        <v>0</v>
      </c>
      <c r="BQ1211">
        <v>0</v>
      </c>
      <c r="BR1211">
        <v>0</v>
      </c>
      <c r="BS1211">
        <v>0</v>
      </c>
      <c r="BT1211" s="1"/>
      <c r="BV1211" t="s">
        <v>157</v>
      </c>
      <c r="BW1211" t="s">
        <v>157</v>
      </c>
    </row>
    <row r="1212" spans="1:75">
      <c r="A1212" t="s">
        <v>5297</v>
      </c>
      <c r="B1212" t="s">
        <v>3638</v>
      </c>
      <c r="C1212" t="s">
        <v>3505</v>
      </c>
      <c r="D1212" s="1">
        <v>28534</v>
      </c>
      <c r="E1212" t="s">
        <v>242</v>
      </c>
      <c r="G1212" s="1"/>
      <c r="H1212" s="1"/>
      <c r="K1212">
        <v>0</v>
      </c>
      <c r="AB1212" t="s">
        <v>22</v>
      </c>
      <c r="AC1212" t="s">
        <v>32</v>
      </c>
      <c r="AD1212" t="s">
        <v>58</v>
      </c>
      <c r="AE1212" t="s">
        <v>58</v>
      </c>
      <c r="AF1212" t="s">
        <v>25</v>
      </c>
      <c r="AH1212" t="s">
        <v>5298</v>
      </c>
      <c r="AI1212" t="s">
        <v>99</v>
      </c>
      <c r="AJ1212" t="s">
        <v>5299</v>
      </c>
      <c r="AK1212" t="s">
        <v>4</v>
      </c>
      <c r="AO1212" t="s">
        <v>26</v>
      </c>
      <c r="AP1212" t="s">
        <v>43</v>
      </c>
      <c r="AS1212" t="s">
        <v>28</v>
      </c>
      <c r="AT1212" t="s">
        <v>5300</v>
      </c>
      <c r="AU1212">
        <v>3.3</v>
      </c>
      <c r="AV1212">
        <v>3.35</v>
      </c>
      <c r="AW1212">
        <v>3.4</v>
      </c>
      <c r="AX1212">
        <v>2.84</v>
      </c>
      <c r="AY1212">
        <v>3.6</v>
      </c>
      <c r="AZ1212">
        <v>3.71</v>
      </c>
      <c r="BA1212">
        <v>3.72</v>
      </c>
      <c r="BB1212">
        <v>3.5</v>
      </c>
      <c r="BO1212" t="s">
        <v>43</v>
      </c>
      <c r="BP1212">
        <v>0</v>
      </c>
      <c r="BQ1212">
        <v>0</v>
      </c>
      <c r="BR1212">
        <v>0</v>
      </c>
      <c r="BS1212">
        <v>0</v>
      </c>
      <c r="BT1212" s="1"/>
      <c r="BV1212" t="s">
        <v>157</v>
      </c>
      <c r="BW1212" t="s">
        <v>157</v>
      </c>
    </row>
    <row r="1213" spans="1:75">
      <c r="A1213" t="s">
        <v>5301</v>
      </c>
      <c r="B1213" t="s">
        <v>5302</v>
      </c>
      <c r="C1213" t="s">
        <v>5303</v>
      </c>
      <c r="D1213" s="1">
        <v>31290</v>
      </c>
      <c r="E1213" t="s">
        <v>5303</v>
      </c>
      <c r="G1213" s="1"/>
      <c r="H1213" s="1"/>
      <c r="K1213">
        <v>0</v>
      </c>
      <c r="AB1213" t="s">
        <v>22</v>
      </c>
      <c r="AC1213" t="s">
        <v>32</v>
      </c>
      <c r="AD1213" t="s">
        <v>58</v>
      </c>
      <c r="AE1213" t="s">
        <v>58</v>
      </c>
      <c r="AF1213" t="s">
        <v>48</v>
      </c>
      <c r="AH1213" t="s">
        <v>5304</v>
      </c>
      <c r="AI1213" t="s">
        <v>99</v>
      </c>
      <c r="AJ1213" t="s">
        <v>5305</v>
      </c>
      <c r="AK1213" t="s">
        <v>4</v>
      </c>
      <c r="AO1213" t="s">
        <v>26</v>
      </c>
      <c r="AP1213" t="s">
        <v>43</v>
      </c>
      <c r="AS1213" t="s">
        <v>28</v>
      </c>
      <c r="AT1213" t="s">
        <v>5264</v>
      </c>
      <c r="BO1213" t="s">
        <v>43</v>
      </c>
      <c r="BP1213">
        <v>0</v>
      </c>
      <c r="BQ1213">
        <v>0</v>
      </c>
      <c r="BR1213">
        <v>0</v>
      </c>
      <c r="BS1213">
        <v>0</v>
      </c>
      <c r="BT1213" s="1"/>
      <c r="BV1213" t="s">
        <v>102</v>
      </c>
      <c r="BW1213" t="s">
        <v>102</v>
      </c>
    </row>
    <row r="1214" spans="1:75">
      <c r="A1214" t="s">
        <v>5306</v>
      </c>
      <c r="B1214" t="s">
        <v>5307</v>
      </c>
      <c r="C1214" t="s">
        <v>5308</v>
      </c>
      <c r="D1214" s="1">
        <v>31901</v>
      </c>
      <c r="E1214" t="s">
        <v>1039</v>
      </c>
      <c r="G1214" s="1"/>
      <c r="H1214" s="1"/>
      <c r="K1214">
        <v>0</v>
      </c>
      <c r="AB1214" t="s">
        <v>22</v>
      </c>
      <c r="AC1214" t="s">
        <v>32</v>
      </c>
      <c r="AD1214" t="s">
        <v>58</v>
      </c>
      <c r="AE1214" t="s">
        <v>58</v>
      </c>
      <c r="AF1214" t="s">
        <v>25</v>
      </c>
      <c r="AH1214" t="s">
        <v>5309</v>
      </c>
      <c r="AI1214" t="s">
        <v>99</v>
      </c>
      <c r="AJ1214" t="s">
        <v>5310</v>
      </c>
      <c r="AK1214" t="s">
        <v>4</v>
      </c>
      <c r="AO1214" t="s">
        <v>26</v>
      </c>
      <c r="AP1214" t="s">
        <v>43</v>
      </c>
      <c r="AS1214" t="s">
        <v>28</v>
      </c>
      <c r="AT1214" t="s">
        <v>4345</v>
      </c>
      <c r="AU1214">
        <v>3.4</v>
      </c>
      <c r="AV1214">
        <v>3</v>
      </c>
      <c r="AW1214">
        <v>3.2</v>
      </c>
      <c r="AX1214">
        <v>2.95</v>
      </c>
      <c r="AY1214">
        <v>3.4</v>
      </c>
      <c r="AZ1214">
        <v>3.43</v>
      </c>
      <c r="BA1214">
        <v>3.44</v>
      </c>
      <c r="BB1214">
        <v>3.67</v>
      </c>
      <c r="BO1214" t="s">
        <v>43</v>
      </c>
      <c r="BP1214">
        <v>0</v>
      </c>
      <c r="BQ1214">
        <v>0</v>
      </c>
      <c r="BR1214">
        <v>0</v>
      </c>
      <c r="BS1214">
        <v>0</v>
      </c>
      <c r="BT1214" s="1"/>
      <c r="BV1214" t="s">
        <v>118</v>
      </c>
      <c r="BW1214" t="s">
        <v>118</v>
      </c>
    </row>
    <row r="1215" spans="1:75">
      <c r="A1215" t="s">
        <v>5311</v>
      </c>
      <c r="B1215" t="s">
        <v>5312</v>
      </c>
      <c r="C1215" t="s">
        <v>4438</v>
      </c>
      <c r="D1215" s="1">
        <v>29900</v>
      </c>
      <c r="E1215" t="s">
        <v>4438</v>
      </c>
      <c r="G1215" s="1"/>
      <c r="H1215" s="1"/>
      <c r="K1215">
        <v>0</v>
      </c>
      <c r="AB1215" t="s">
        <v>22</v>
      </c>
      <c r="AC1215" t="s">
        <v>32</v>
      </c>
      <c r="AD1215" t="s">
        <v>58</v>
      </c>
      <c r="AE1215" t="s">
        <v>58</v>
      </c>
      <c r="AF1215" t="s">
        <v>48</v>
      </c>
      <c r="AH1215" t="s">
        <v>123</v>
      </c>
      <c r="AI1215" t="s">
        <v>123</v>
      </c>
      <c r="AJ1215" t="s">
        <v>123</v>
      </c>
      <c r="AK1215" t="s">
        <v>123</v>
      </c>
      <c r="AO1215" t="s">
        <v>26</v>
      </c>
      <c r="AP1215" t="s">
        <v>43</v>
      </c>
      <c r="AS1215" t="s">
        <v>28</v>
      </c>
      <c r="AT1215" t="s">
        <v>5313</v>
      </c>
      <c r="BO1215" t="s">
        <v>43</v>
      </c>
      <c r="BP1215">
        <v>0</v>
      </c>
      <c r="BQ1215">
        <v>0</v>
      </c>
      <c r="BR1215">
        <v>0</v>
      </c>
      <c r="BS1215">
        <v>0</v>
      </c>
      <c r="BT1215" s="1"/>
      <c r="BV1215" t="s">
        <v>123</v>
      </c>
      <c r="BW1215" t="s">
        <v>123</v>
      </c>
    </row>
    <row r="1216" spans="1:75">
      <c r="A1216" t="s">
        <v>5314</v>
      </c>
      <c r="B1216" t="s">
        <v>1324</v>
      </c>
      <c r="C1216" t="s">
        <v>3505</v>
      </c>
      <c r="D1216" s="1">
        <v>31362</v>
      </c>
      <c r="E1216" t="s">
        <v>281</v>
      </c>
      <c r="G1216" s="1"/>
      <c r="H1216" s="1"/>
      <c r="K1216">
        <v>0</v>
      </c>
      <c r="AB1216" t="s">
        <v>22</v>
      </c>
      <c r="AC1216" t="s">
        <v>32</v>
      </c>
      <c r="AD1216" t="s">
        <v>58</v>
      </c>
      <c r="AE1216" t="s">
        <v>58</v>
      </c>
      <c r="AF1216" t="s">
        <v>48</v>
      </c>
      <c r="AH1216" t="s">
        <v>5315</v>
      </c>
      <c r="AI1216" t="s">
        <v>99</v>
      </c>
      <c r="AJ1216" t="s">
        <v>5316</v>
      </c>
      <c r="AK1216" t="s">
        <v>4</v>
      </c>
      <c r="AO1216" t="s">
        <v>26</v>
      </c>
      <c r="AP1216" t="s">
        <v>43</v>
      </c>
      <c r="AS1216" t="s">
        <v>28</v>
      </c>
      <c r="AT1216" t="s">
        <v>4345</v>
      </c>
      <c r="AU1216">
        <v>3.4</v>
      </c>
      <c r="AV1216">
        <v>3.35</v>
      </c>
      <c r="AW1216">
        <v>3.5</v>
      </c>
      <c r="AX1216">
        <v>2.74</v>
      </c>
      <c r="AY1216">
        <v>3.35</v>
      </c>
      <c r="AZ1216">
        <v>3.57</v>
      </c>
      <c r="BA1216">
        <v>3.78</v>
      </c>
      <c r="BB1216">
        <v>3.83</v>
      </c>
      <c r="BO1216" t="s">
        <v>43</v>
      </c>
      <c r="BP1216">
        <v>0</v>
      </c>
      <c r="BQ1216">
        <v>0</v>
      </c>
      <c r="BR1216">
        <v>0</v>
      </c>
      <c r="BS1216">
        <v>0</v>
      </c>
      <c r="BT1216" s="1"/>
      <c r="BV1216" t="s">
        <v>148</v>
      </c>
      <c r="BW1216" t="s">
        <v>102</v>
      </c>
    </row>
    <row r="1217" spans="1:76">
      <c r="A1217" t="s">
        <v>5317</v>
      </c>
      <c r="B1217" t="s">
        <v>5318</v>
      </c>
      <c r="C1217" t="s">
        <v>3505</v>
      </c>
      <c r="D1217" s="1">
        <v>30871</v>
      </c>
      <c r="E1217" t="s">
        <v>4048</v>
      </c>
      <c r="G1217" s="1"/>
      <c r="H1217" s="1"/>
      <c r="K1217">
        <v>0</v>
      </c>
      <c r="AB1217" t="s">
        <v>22</v>
      </c>
      <c r="AC1217" t="s">
        <v>32</v>
      </c>
      <c r="AD1217" t="s">
        <v>58</v>
      </c>
      <c r="AE1217" t="s">
        <v>58</v>
      </c>
      <c r="AF1217" t="s">
        <v>48</v>
      </c>
      <c r="AH1217" t="s">
        <v>637</v>
      </c>
      <c r="AI1217" t="s">
        <v>123</v>
      </c>
      <c r="AJ1217" t="s">
        <v>5319</v>
      </c>
      <c r="AK1217" t="s">
        <v>123</v>
      </c>
      <c r="AO1217" t="s">
        <v>26</v>
      </c>
      <c r="AP1217" t="s">
        <v>43</v>
      </c>
      <c r="AS1217" t="s">
        <v>28</v>
      </c>
      <c r="AT1217" t="s">
        <v>4345</v>
      </c>
      <c r="AW1217">
        <v>3.6</v>
      </c>
      <c r="AX1217">
        <v>3.16</v>
      </c>
      <c r="AY1217">
        <v>3.55</v>
      </c>
      <c r="AZ1217">
        <v>3.29</v>
      </c>
      <c r="BA1217">
        <v>3.33</v>
      </c>
      <c r="BB1217">
        <v>3.5</v>
      </c>
      <c r="BO1217" t="s">
        <v>43</v>
      </c>
      <c r="BP1217">
        <v>0</v>
      </c>
      <c r="BQ1217">
        <v>0</v>
      </c>
      <c r="BR1217">
        <v>0</v>
      </c>
      <c r="BS1217">
        <v>0</v>
      </c>
      <c r="BT1217" s="1"/>
      <c r="BV1217" t="s">
        <v>118</v>
      </c>
      <c r="BW1217" t="s">
        <v>157</v>
      </c>
    </row>
    <row r="1218" spans="1:76">
      <c r="A1218" t="s">
        <v>5320</v>
      </c>
      <c r="B1218" t="s">
        <v>5321</v>
      </c>
      <c r="C1218" t="s">
        <v>436</v>
      </c>
      <c r="D1218" s="1">
        <v>31861</v>
      </c>
      <c r="E1218" t="s">
        <v>1039</v>
      </c>
      <c r="G1218" s="1"/>
      <c r="H1218" s="1"/>
      <c r="K1218">
        <v>0</v>
      </c>
      <c r="AB1218" t="s">
        <v>22</v>
      </c>
      <c r="AC1218" t="s">
        <v>32</v>
      </c>
      <c r="AD1218" t="s">
        <v>58</v>
      </c>
      <c r="AE1218" t="s">
        <v>58</v>
      </c>
      <c r="AF1218" t="s">
        <v>48</v>
      </c>
      <c r="AH1218" t="s">
        <v>5248</v>
      </c>
      <c r="AI1218" t="s">
        <v>145</v>
      </c>
      <c r="AJ1218" t="s">
        <v>5322</v>
      </c>
      <c r="AK1218" t="s">
        <v>4</v>
      </c>
      <c r="AO1218" t="s">
        <v>26</v>
      </c>
      <c r="AP1218" t="s">
        <v>43</v>
      </c>
      <c r="AS1218" t="s">
        <v>28</v>
      </c>
      <c r="AT1218" t="s">
        <v>5255</v>
      </c>
      <c r="AY1218">
        <v>2.7</v>
      </c>
      <c r="BO1218" t="s">
        <v>43</v>
      </c>
      <c r="BP1218">
        <v>0</v>
      </c>
      <c r="BQ1218">
        <v>0</v>
      </c>
      <c r="BR1218">
        <v>0</v>
      </c>
      <c r="BS1218">
        <v>0</v>
      </c>
      <c r="BT1218" s="1"/>
      <c r="BV1218" t="s">
        <v>234</v>
      </c>
      <c r="BW1218" t="s">
        <v>125</v>
      </c>
    </row>
    <row r="1219" spans="1:76">
      <c r="A1219" t="s">
        <v>5323</v>
      </c>
      <c r="B1219" t="s">
        <v>5324</v>
      </c>
      <c r="C1219" t="s">
        <v>436</v>
      </c>
      <c r="D1219" s="1">
        <v>29502</v>
      </c>
      <c r="E1219" t="s">
        <v>5325</v>
      </c>
      <c r="G1219" s="1"/>
      <c r="H1219" s="1"/>
      <c r="K1219">
        <v>0</v>
      </c>
      <c r="AB1219" t="s">
        <v>22</v>
      </c>
      <c r="AC1219" t="s">
        <v>32</v>
      </c>
      <c r="AD1219" t="s">
        <v>58</v>
      </c>
      <c r="AE1219" t="s">
        <v>58</v>
      </c>
      <c r="AF1219" t="s">
        <v>48</v>
      </c>
      <c r="AH1219" t="s">
        <v>5326</v>
      </c>
      <c r="AI1219" t="s">
        <v>145</v>
      </c>
      <c r="AJ1219" t="s">
        <v>5327</v>
      </c>
      <c r="AK1219" t="s">
        <v>4</v>
      </c>
      <c r="AO1219" t="s">
        <v>26</v>
      </c>
      <c r="AP1219" t="s">
        <v>43</v>
      </c>
      <c r="AS1219" t="s">
        <v>43</v>
      </c>
      <c r="AT1219" t="s">
        <v>5328</v>
      </c>
      <c r="BO1219" t="s">
        <v>43</v>
      </c>
      <c r="BP1219">
        <v>0</v>
      </c>
      <c r="BQ1219">
        <v>0</v>
      </c>
      <c r="BR1219">
        <v>0</v>
      </c>
      <c r="BS1219">
        <v>0</v>
      </c>
      <c r="BT1219" s="1"/>
      <c r="BV1219" t="s">
        <v>102</v>
      </c>
      <c r="BW1219" t="s">
        <v>102</v>
      </c>
    </row>
    <row r="1220" spans="1:76">
      <c r="A1220" t="s">
        <v>5329</v>
      </c>
      <c r="B1220" t="s">
        <v>226</v>
      </c>
      <c r="C1220" t="s">
        <v>123</v>
      </c>
      <c r="D1220" s="1"/>
      <c r="E1220" t="s">
        <v>123</v>
      </c>
      <c r="G1220" s="1"/>
      <c r="H1220" s="1"/>
      <c r="K1220">
        <v>0</v>
      </c>
      <c r="AB1220" t="s">
        <v>22</v>
      </c>
      <c r="AC1220" t="s">
        <v>32</v>
      </c>
      <c r="AD1220" t="s">
        <v>58</v>
      </c>
      <c r="AE1220" t="s">
        <v>58</v>
      </c>
      <c r="AF1220" t="s">
        <v>48</v>
      </c>
      <c r="AH1220" t="s">
        <v>123</v>
      </c>
      <c r="AI1220" t="s">
        <v>123</v>
      </c>
      <c r="AJ1220" t="s">
        <v>123</v>
      </c>
      <c r="AK1220" t="s">
        <v>123</v>
      </c>
      <c r="AO1220" t="s">
        <v>26</v>
      </c>
      <c r="AP1220" t="s">
        <v>43</v>
      </c>
      <c r="AS1220" t="s">
        <v>28</v>
      </c>
      <c r="AT1220" t="s">
        <v>123</v>
      </c>
      <c r="AU1220">
        <v>2.9</v>
      </c>
      <c r="AV1220">
        <v>2.91</v>
      </c>
      <c r="AW1220">
        <v>3</v>
      </c>
      <c r="AX1220">
        <v>3.11</v>
      </c>
      <c r="AY1220">
        <v>2.7</v>
      </c>
      <c r="AZ1220">
        <v>2.29</v>
      </c>
      <c r="BA1220">
        <v>3.22</v>
      </c>
      <c r="BB1220">
        <v>3.67</v>
      </c>
      <c r="BO1220" t="s">
        <v>43</v>
      </c>
      <c r="BP1220">
        <v>0</v>
      </c>
      <c r="BQ1220">
        <v>0</v>
      </c>
      <c r="BR1220">
        <v>0</v>
      </c>
      <c r="BS1220">
        <v>0</v>
      </c>
      <c r="BT1220" s="1"/>
      <c r="BV1220" t="s">
        <v>123</v>
      </c>
      <c r="BW1220" t="s">
        <v>123</v>
      </c>
    </row>
    <row r="1221" spans="1:76">
      <c r="A1221" t="s">
        <v>5330</v>
      </c>
      <c r="B1221" t="s">
        <v>5331</v>
      </c>
      <c r="C1221" t="s">
        <v>4402</v>
      </c>
      <c r="D1221" s="1">
        <v>30869</v>
      </c>
      <c r="G1221" s="1"/>
      <c r="H1221" s="1"/>
      <c r="K1221">
        <v>0</v>
      </c>
      <c r="AB1221" t="s">
        <v>22</v>
      </c>
      <c r="AC1221" t="s">
        <v>32</v>
      </c>
      <c r="AD1221" t="s">
        <v>58</v>
      </c>
      <c r="AE1221" t="s">
        <v>58</v>
      </c>
      <c r="AF1221" t="s">
        <v>25</v>
      </c>
      <c r="AH1221" t="s">
        <v>123</v>
      </c>
      <c r="AI1221" t="s">
        <v>123</v>
      </c>
      <c r="AJ1221" t="s">
        <v>123</v>
      </c>
      <c r="AK1221" t="s">
        <v>123</v>
      </c>
      <c r="AO1221" t="s">
        <v>26</v>
      </c>
      <c r="AP1221" t="s">
        <v>43</v>
      </c>
      <c r="AS1221" t="s">
        <v>28</v>
      </c>
      <c r="AT1221" t="s">
        <v>5332</v>
      </c>
      <c r="AU1221">
        <v>2.75</v>
      </c>
      <c r="AV1221">
        <v>2.62</v>
      </c>
      <c r="AW1221">
        <v>2.4</v>
      </c>
      <c r="AX1221">
        <v>1.68</v>
      </c>
      <c r="AY1221">
        <v>2.33</v>
      </c>
      <c r="AZ1221">
        <v>2.71</v>
      </c>
      <c r="BA1221">
        <v>3.33</v>
      </c>
      <c r="BB1221">
        <v>3.53</v>
      </c>
      <c r="BO1221" t="s">
        <v>43</v>
      </c>
      <c r="BP1221">
        <v>0</v>
      </c>
      <c r="BQ1221">
        <v>0</v>
      </c>
      <c r="BR1221">
        <v>0</v>
      </c>
      <c r="BS1221">
        <v>1</v>
      </c>
      <c r="BT1221" s="1">
        <v>40204</v>
      </c>
      <c r="BV1221" t="s">
        <v>123</v>
      </c>
      <c r="BW1221" t="s">
        <v>123</v>
      </c>
    </row>
    <row r="1222" spans="1:76">
      <c r="A1222" t="s">
        <v>5333</v>
      </c>
      <c r="B1222" t="s">
        <v>5334</v>
      </c>
      <c r="C1222" t="s">
        <v>123</v>
      </c>
      <c r="D1222" s="1"/>
      <c r="G1222" s="1"/>
      <c r="H1222" s="1"/>
      <c r="K1222">
        <v>0</v>
      </c>
      <c r="AB1222" t="s">
        <v>22</v>
      </c>
      <c r="AC1222" t="s">
        <v>32</v>
      </c>
      <c r="AD1222" t="s">
        <v>58</v>
      </c>
      <c r="AE1222" t="s">
        <v>58</v>
      </c>
      <c r="AF1222" t="s">
        <v>48</v>
      </c>
      <c r="AH1222" t="s">
        <v>123</v>
      </c>
      <c r="AI1222" t="s">
        <v>123</v>
      </c>
      <c r="AJ1222" t="s">
        <v>123</v>
      </c>
      <c r="AK1222" t="s">
        <v>123</v>
      </c>
      <c r="AO1222" t="s">
        <v>26</v>
      </c>
      <c r="AP1222" t="s">
        <v>43</v>
      </c>
      <c r="AS1222" t="s">
        <v>28</v>
      </c>
      <c r="AT1222" t="s">
        <v>123</v>
      </c>
      <c r="AU1222">
        <v>3.2</v>
      </c>
      <c r="AV1222">
        <v>3.35</v>
      </c>
      <c r="AW1222">
        <v>3</v>
      </c>
      <c r="AX1222">
        <v>3.2</v>
      </c>
      <c r="AY1222">
        <v>3.5</v>
      </c>
      <c r="AZ1222">
        <v>2.89</v>
      </c>
      <c r="BA1222">
        <v>3.27</v>
      </c>
      <c r="BB1222">
        <v>2</v>
      </c>
      <c r="BO1222" t="s">
        <v>43</v>
      </c>
      <c r="BP1222">
        <v>0</v>
      </c>
      <c r="BQ1222">
        <v>0</v>
      </c>
      <c r="BR1222">
        <v>0</v>
      </c>
      <c r="BS1222">
        <v>0</v>
      </c>
      <c r="BT1222" s="1"/>
      <c r="BV1222" t="s">
        <v>123</v>
      </c>
      <c r="BW1222" t="s">
        <v>123</v>
      </c>
    </row>
    <row r="1223" spans="1:76">
      <c r="A1223" t="s">
        <v>5335</v>
      </c>
      <c r="B1223" t="s">
        <v>5336</v>
      </c>
      <c r="C1223" t="s">
        <v>123</v>
      </c>
      <c r="D1223" s="1"/>
      <c r="G1223" s="1"/>
      <c r="H1223" s="1"/>
      <c r="K1223">
        <v>0</v>
      </c>
      <c r="AB1223" t="s">
        <v>22</v>
      </c>
      <c r="AC1223" t="s">
        <v>32</v>
      </c>
      <c r="AD1223" t="s">
        <v>58</v>
      </c>
      <c r="AE1223" t="s">
        <v>58</v>
      </c>
      <c r="AF1223" t="s">
        <v>48</v>
      </c>
      <c r="AH1223" t="s">
        <v>123</v>
      </c>
      <c r="AI1223" t="s">
        <v>123</v>
      </c>
      <c r="AJ1223" t="s">
        <v>123</v>
      </c>
      <c r="AK1223" t="s">
        <v>123</v>
      </c>
      <c r="AO1223" t="s">
        <v>26</v>
      </c>
      <c r="AP1223" t="s">
        <v>43</v>
      </c>
      <c r="AS1223" t="s">
        <v>43</v>
      </c>
      <c r="AT1223" t="s">
        <v>123</v>
      </c>
      <c r="AU1223">
        <v>3.17</v>
      </c>
      <c r="AV1223">
        <v>2.2599999999999998</v>
      </c>
      <c r="AW1223">
        <v>3.13</v>
      </c>
      <c r="AX1223">
        <v>3.4</v>
      </c>
      <c r="BO1223" t="s">
        <v>43</v>
      </c>
      <c r="BP1223">
        <v>0</v>
      </c>
      <c r="BQ1223">
        <v>0</v>
      </c>
      <c r="BR1223">
        <v>0</v>
      </c>
      <c r="BS1223">
        <v>0</v>
      </c>
      <c r="BT1223" s="1"/>
      <c r="BV1223" t="s">
        <v>123</v>
      </c>
      <c r="BW1223" t="s">
        <v>123</v>
      </c>
    </row>
    <row r="1224" spans="1:76">
      <c r="A1224" t="s">
        <v>5337</v>
      </c>
      <c r="B1224" t="s">
        <v>9640</v>
      </c>
      <c r="C1224" t="s">
        <v>123</v>
      </c>
      <c r="D1224" s="1"/>
      <c r="G1224" s="1"/>
      <c r="H1224" s="1"/>
      <c r="K1224">
        <v>0</v>
      </c>
      <c r="AB1224" t="s">
        <v>22</v>
      </c>
      <c r="AC1224" t="s">
        <v>32</v>
      </c>
      <c r="AD1224" t="s">
        <v>58</v>
      </c>
      <c r="AE1224" t="s">
        <v>58</v>
      </c>
      <c r="AF1224" t="s">
        <v>25</v>
      </c>
      <c r="AH1224" t="s">
        <v>123</v>
      </c>
      <c r="AI1224" t="s">
        <v>123</v>
      </c>
      <c r="AJ1224" t="s">
        <v>123</v>
      </c>
      <c r="AK1224" t="s">
        <v>123</v>
      </c>
      <c r="AO1224" t="s">
        <v>26</v>
      </c>
      <c r="AP1224" t="s">
        <v>43</v>
      </c>
      <c r="AS1224" t="s">
        <v>43</v>
      </c>
      <c r="AT1224" t="s">
        <v>123</v>
      </c>
      <c r="AU1224">
        <v>3.45</v>
      </c>
      <c r="AV1224">
        <v>3.83</v>
      </c>
      <c r="AW1224">
        <v>3.52</v>
      </c>
      <c r="AX1224">
        <v>3.8</v>
      </c>
      <c r="BO1224" t="s">
        <v>43</v>
      </c>
      <c r="BP1224">
        <v>0</v>
      </c>
      <c r="BQ1224">
        <v>0</v>
      </c>
      <c r="BR1224">
        <v>0</v>
      </c>
      <c r="BS1224">
        <v>0</v>
      </c>
      <c r="BT1224" s="1"/>
      <c r="BV1224" t="s">
        <v>123</v>
      </c>
      <c r="BW1224" t="s">
        <v>123</v>
      </c>
    </row>
    <row r="1225" spans="1:76">
      <c r="A1225" t="s">
        <v>5338</v>
      </c>
      <c r="B1225" t="s">
        <v>3196</v>
      </c>
      <c r="C1225" t="s">
        <v>5339</v>
      </c>
      <c r="D1225" s="1">
        <v>32410</v>
      </c>
      <c r="E1225" t="s">
        <v>5340</v>
      </c>
      <c r="G1225" s="1"/>
      <c r="H1225" s="1"/>
      <c r="K1225">
        <v>0</v>
      </c>
      <c r="AB1225" t="s">
        <v>22</v>
      </c>
      <c r="AC1225" t="s">
        <v>32</v>
      </c>
      <c r="AD1225" t="s">
        <v>58</v>
      </c>
      <c r="AE1225" t="s">
        <v>58</v>
      </c>
      <c r="AF1225" t="s">
        <v>48</v>
      </c>
      <c r="AO1225" t="s">
        <v>26</v>
      </c>
      <c r="AP1225" t="s">
        <v>43</v>
      </c>
      <c r="AS1225" t="s">
        <v>43</v>
      </c>
      <c r="AT1225" t="s">
        <v>123</v>
      </c>
      <c r="AV1225">
        <v>3</v>
      </c>
      <c r="AW1225">
        <v>2.83</v>
      </c>
      <c r="AX1225">
        <v>3.45</v>
      </c>
      <c r="BO1225" t="s">
        <v>43</v>
      </c>
      <c r="BP1225">
        <v>0</v>
      </c>
      <c r="BQ1225">
        <v>0</v>
      </c>
      <c r="BR1225">
        <v>0</v>
      </c>
      <c r="BS1225">
        <v>0</v>
      </c>
      <c r="BT1225" s="1"/>
    </row>
    <row r="1226" spans="1:76">
      <c r="A1226" t="s">
        <v>5341</v>
      </c>
      <c r="B1226" t="s">
        <v>267</v>
      </c>
      <c r="C1226" t="s">
        <v>5247</v>
      </c>
      <c r="D1226" s="1">
        <v>30996</v>
      </c>
      <c r="G1226" s="1"/>
      <c r="H1226" s="1"/>
      <c r="K1226">
        <v>0</v>
      </c>
      <c r="AB1226" t="s">
        <v>22</v>
      </c>
      <c r="AC1226" t="s">
        <v>32</v>
      </c>
      <c r="AD1226" t="s">
        <v>58</v>
      </c>
      <c r="AE1226" t="s">
        <v>58</v>
      </c>
      <c r="AF1226" t="s">
        <v>48</v>
      </c>
      <c r="AO1226" t="s">
        <v>26</v>
      </c>
      <c r="AP1226" t="s">
        <v>43</v>
      </c>
      <c r="AS1226" t="s">
        <v>28</v>
      </c>
      <c r="AU1226">
        <v>3.56</v>
      </c>
      <c r="AV1226">
        <v>3.23</v>
      </c>
      <c r="AW1226">
        <v>3.6</v>
      </c>
      <c r="AX1226">
        <v>3.21</v>
      </c>
      <c r="AY1226">
        <v>3.23</v>
      </c>
      <c r="AZ1226">
        <v>3.36</v>
      </c>
      <c r="BA1226">
        <v>3.33</v>
      </c>
      <c r="BB1226">
        <v>1.1100000000000001</v>
      </c>
      <c r="BO1226" t="s">
        <v>43</v>
      </c>
      <c r="BP1226">
        <v>0</v>
      </c>
      <c r="BQ1226">
        <v>0</v>
      </c>
      <c r="BR1226">
        <v>0</v>
      </c>
      <c r="BS1226">
        <v>0</v>
      </c>
      <c r="BT1226" s="1"/>
    </row>
    <row r="1227" spans="1:76">
      <c r="A1227" t="s">
        <v>5342</v>
      </c>
      <c r="B1227" t="s">
        <v>5343</v>
      </c>
      <c r="C1227" t="s">
        <v>86</v>
      </c>
      <c r="D1227" s="1">
        <v>31956</v>
      </c>
      <c r="E1227" t="s">
        <v>5344</v>
      </c>
      <c r="G1227" s="1"/>
      <c r="H1227" s="1"/>
      <c r="K1227">
        <v>0</v>
      </c>
      <c r="AB1227" t="s">
        <v>22</v>
      </c>
      <c r="AC1227" t="s">
        <v>32</v>
      </c>
      <c r="AD1227" t="s">
        <v>58</v>
      </c>
      <c r="AE1227" t="s">
        <v>58</v>
      </c>
      <c r="AF1227" t="s">
        <v>25</v>
      </c>
      <c r="AO1227" t="s">
        <v>26</v>
      </c>
      <c r="AP1227" t="s">
        <v>43</v>
      </c>
      <c r="AS1227" t="s">
        <v>43</v>
      </c>
      <c r="AT1227" t="s">
        <v>5345</v>
      </c>
      <c r="AU1227">
        <v>2.87</v>
      </c>
      <c r="AV1227">
        <v>2.91</v>
      </c>
      <c r="AW1227">
        <v>3.55</v>
      </c>
      <c r="AX1227">
        <v>2.7</v>
      </c>
      <c r="BO1227" t="s">
        <v>43</v>
      </c>
      <c r="BP1227">
        <v>0</v>
      </c>
      <c r="BQ1227">
        <v>0</v>
      </c>
      <c r="BR1227">
        <v>0</v>
      </c>
      <c r="BS1227">
        <v>0</v>
      </c>
      <c r="BT1227" s="1"/>
    </row>
    <row r="1228" spans="1:76">
      <c r="A1228" t="s">
        <v>5346</v>
      </c>
      <c r="B1228" t="s">
        <v>5347</v>
      </c>
      <c r="C1228" t="s">
        <v>5348</v>
      </c>
      <c r="D1228" s="1">
        <v>31907</v>
      </c>
      <c r="E1228" t="s">
        <v>5349</v>
      </c>
      <c r="G1228" s="1"/>
      <c r="H1228" s="1"/>
      <c r="K1228">
        <v>0</v>
      </c>
      <c r="AB1228" t="s">
        <v>22</v>
      </c>
      <c r="AC1228" t="s">
        <v>32</v>
      </c>
      <c r="AD1228" t="s">
        <v>58</v>
      </c>
      <c r="AE1228" t="s">
        <v>58</v>
      </c>
      <c r="AF1228" t="s">
        <v>25</v>
      </c>
      <c r="AH1228" t="s">
        <v>5350</v>
      </c>
      <c r="AI1228" t="s">
        <v>217</v>
      </c>
      <c r="AJ1228" t="s">
        <v>5351</v>
      </c>
      <c r="AK1228" t="s">
        <v>3896</v>
      </c>
      <c r="AL1228" t="s">
        <v>5352</v>
      </c>
      <c r="AO1228" t="s">
        <v>26</v>
      </c>
      <c r="AP1228" t="s">
        <v>43</v>
      </c>
      <c r="AS1228" t="s">
        <v>28</v>
      </c>
      <c r="AT1228" t="s">
        <v>3943</v>
      </c>
      <c r="AU1228">
        <v>2.8</v>
      </c>
      <c r="AV1228">
        <v>2.83</v>
      </c>
      <c r="AW1228">
        <v>2.6</v>
      </c>
      <c r="AX1228">
        <v>2.89</v>
      </c>
      <c r="AY1228">
        <v>2.95</v>
      </c>
      <c r="AZ1228">
        <v>2.86</v>
      </c>
      <c r="BA1228">
        <v>2.78</v>
      </c>
      <c r="BB1228">
        <v>3</v>
      </c>
      <c r="BO1228" t="s">
        <v>43</v>
      </c>
      <c r="BP1228">
        <v>0</v>
      </c>
      <c r="BQ1228">
        <v>0</v>
      </c>
      <c r="BR1228">
        <v>0</v>
      </c>
      <c r="BS1228">
        <v>0</v>
      </c>
      <c r="BT1228" s="1"/>
      <c r="BV1228" t="s">
        <v>118</v>
      </c>
      <c r="BW1228" t="s">
        <v>1600</v>
      </c>
      <c r="BX1228" t="s">
        <v>5353</v>
      </c>
    </row>
    <row r="1229" spans="1:76">
      <c r="A1229" t="s">
        <v>5354</v>
      </c>
      <c r="B1229" t="s">
        <v>5355</v>
      </c>
      <c r="D1229" s="1"/>
      <c r="G1229" s="1"/>
      <c r="H1229" s="1"/>
      <c r="K1229">
        <v>0</v>
      </c>
      <c r="AB1229" t="s">
        <v>22</v>
      </c>
      <c r="AC1229" t="s">
        <v>32</v>
      </c>
      <c r="AD1229" t="s">
        <v>58</v>
      </c>
      <c r="AE1229" t="s">
        <v>58</v>
      </c>
      <c r="AF1229" t="s">
        <v>25</v>
      </c>
      <c r="AO1229" t="s">
        <v>26</v>
      </c>
      <c r="AP1229" t="s">
        <v>43</v>
      </c>
      <c r="AS1229" t="s">
        <v>28</v>
      </c>
      <c r="AU1229">
        <v>3.1</v>
      </c>
      <c r="AV1229">
        <v>3.22</v>
      </c>
      <c r="AW1229">
        <v>3.3</v>
      </c>
      <c r="AX1229">
        <v>2.5299999999999998</v>
      </c>
      <c r="AY1229">
        <v>3.05</v>
      </c>
      <c r="AZ1229">
        <v>2.38</v>
      </c>
      <c r="BO1229" t="s">
        <v>43</v>
      </c>
      <c r="BP1229">
        <v>0</v>
      </c>
      <c r="BQ1229">
        <v>0</v>
      </c>
      <c r="BR1229">
        <v>0</v>
      </c>
      <c r="BS1229">
        <v>0</v>
      </c>
      <c r="BT1229" s="1"/>
    </row>
    <row r="1230" spans="1:76">
      <c r="A1230" t="s">
        <v>5356</v>
      </c>
      <c r="B1230" t="s">
        <v>5357</v>
      </c>
      <c r="C1230" t="s">
        <v>5358</v>
      </c>
      <c r="D1230" s="1">
        <v>30775</v>
      </c>
      <c r="E1230" t="s">
        <v>5359</v>
      </c>
      <c r="G1230" s="1"/>
      <c r="H1230" s="1"/>
      <c r="K1230">
        <v>0</v>
      </c>
      <c r="AA1230" t="s">
        <v>5360</v>
      </c>
      <c r="AB1230" t="s">
        <v>22</v>
      </c>
      <c r="AC1230" t="s">
        <v>32</v>
      </c>
      <c r="AD1230" t="s">
        <v>58</v>
      </c>
      <c r="AE1230" t="s">
        <v>58</v>
      </c>
      <c r="AF1230" t="s">
        <v>25</v>
      </c>
      <c r="AH1230" t="s">
        <v>5361</v>
      </c>
      <c r="AI1230" t="s">
        <v>155</v>
      </c>
      <c r="AJ1230" t="s">
        <v>5362</v>
      </c>
      <c r="AK1230" t="s">
        <v>3896</v>
      </c>
      <c r="AL1230" t="s">
        <v>5363</v>
      </c>
      <c r="AO1230" t="s">
        <v>26</v>
      </c>
      <c r="AP1230" t="s">
        <v>43</v>
      </c>
      <c r="AS1230" t="s">
        <v>43</v>
      </c>
      <c r="AT1230" t="s">
        <v>5364</v>
      </c>
      <c r="AX1230">
        <v>1.5</v>
      </c>
      <c r="BO1230" t="s">
        <v>43</v>
      </c>
      <c r="BP1230">
        <v>0</v>
      </c>
      <c r="BQ1230">
        <v>0</v>
      </c>
      <c r="BR1230">
        <v>0</v>
      </c>
      <c r="BS1230">
        <v>0</v>
      </c>
      <c r="BT1230" s="1"/>
      <c r="BV1230" t="s">
        <v>148</v>
      </c>
      <c r="BW1230" t="s">
        <v>102</v>
      </c>
      <c r="BX1230" t="s">
        <v>5365</v>
      </c>
    </row>
    <row r="1231" spans="1:76">
      <c r="A1231" t="s">
        <v>5366</v>
      </c>
      <c r="B1231" t="s">
        <v>5367</v>
      </c>
      <c r="C1231" t="s">
        <v>5368</v>
      </c>
      <c r="D1231" s="1">
        <v>30912</v>
      </c>
      <c r="E1231" t="s">
        <v>4324</v>
      </c>
      <c r="G1231" s="1"/>
      <c r="H1231" s="1"/>
      <c r="K1231">
        <v>0</v>
      </c>
      <c r="AB1231" t="s">
        <v>22</v>
      </c>
      <c r="AC1231" t="s">
        <v>23</v>
      </c>
      <c r="AD1231" t="s">
        <v>24</v>
      </c>
      <c r="AE1231" t="s">
        <v>24</v>
      </c>
      <c r="AF1231" t="s">
        <v>25</v>
      </c>
      <c r="AH1231" t="s">
        <v>5369</v>
      </c>
      <c r="AI1231" t="s">
        <v>2478</v>
      </c>
      <c r="AJ1231" t="s">
        <v>5370</v>
      </c>
      <c r="AK1231" t="s">
        <v>4</v>
      </c>
      <c r="AO1231" t="s">
        <v>26</v>
      </c>
      <c r="AP1231" t="s">
        <v>43</v>
      </c>
      <c r="AS1231" t="s">
        <v>43</v>
      </c>
      <c r="AT1231" t="s">
        <v>5371</v>
      </c>
      <c r="AU1231">
        <v>1.83</v>
      </c>
      <c r="AV1231">
        <v>1.95</v>
      </c>
      <c r="BO1231" t="s">
        <v>43</v>
      </c>
      <c r="BP1231">
        <v>0</v>
      </c>
      <c r="BQ1231">
        <v>0</v>
      </c>
      <c r="BR1231">
        <v>0</v>
      </c>
      <c r="BS1231">
        <v>0</v>
      </c>
      <c r="BT1231" s="1"/>
      <c r="BV1231" t="s">
        <v>102</v>
      </c>
      <c r="BW1231" t="s">
        <v>102</v>
      </c>
    </row>
    <row r="1232" spans="1:76">
      <c r="A1232" t="s">
        <v>5372</v>
      </c>
      <c r="B1232" t="s">
        <v>5373</v>
      </c>
      <c r="C1232" t="s">
        <v>5374</v>
      </c>
      <c r="D1232" s="1">
        <v>31489</v>
      </c>
      <c r="E1232" t="s">
        <v>237</v>
      </c>
      <c r="G1232" s="1"/>
      <c r="H1232" s="1"/>
      <c r="K1232">
        <v>0</v>
      </c>
      <c r="AB1232" t="s">
        <v>22</v>
      </c>
      <c r="AC1232" t="s">
        <v>23</v>
      </c>
      <c r="AD1232" t="s">
        <v>24</v>
      </c>
      <c r="AE1232" t="s">
        <v>24</v>
      </c>
      <c r="AF1232" t="s">
        <v>25</v>
      </c>
      <c r="AH1232" t="s">
        <v>5375</v>
      </c>
      <c r="AI1232" t="s">
        <v>99</v>
      </c>
      <c r="AJ1232" t="s">
        <v>5376</v>
      </c>
      <c r="AK1232" t="s">
        <v>4</v>
      </c>
      <c r="AO1232" t="s">
        <v>26</v>
      </c>
      <c r="AP1232" t="s">
        <v>43</v>
      </c>
      <c r="AS1232" t="s">
        <v>43</v>
      </c>
      <c r="AT1232" t="s">
        <v>5377</v>
      </c>
      <c r="AU1232">
        <v>3.5</v>
      </c>
      <c r="AV1232">
        <v>2.64</v>
      </c>
      <c r="AW1232">
        <v>4</v>
      </c>
      <c r="AX1232">
        <v>3.58</v>
      </c>
      <c r="BO1232" t="s">
        <v>43</v>
      </c>
      <c r="BP1232">
        <v>0</v>
      </c>
      <c r="BQ1232">
        <v>0</v>
      </c>
      <c r="BR1232">
        <v>0</v>
      </c>
      <c r="BS1232">
        <v>0</v>
      </c>
      <c r="BT1232" s="1"/>
      <c r="BV1232" t="s">
        <v>102</v>
      </c>
      <c r="BW1232" t="s">
        <v>102</v>
      </c>
    </row>
    <row r="1233" spans="1:75">
      <c r="A1233" t="s">
        <v>5378</v>
      </c>
      <c r="B1233" t="s">
        <v>5379</v>
      </c>
      <c r="C1233" t="s">
        <v>5380</v>
      </c>
      <c r="D1233" s="1"/>
      <c r="E1233" t="s">
        <v>5380</v>
      </c>
      <c r="G1233" s="1"/>
      <c r="H1233" s="1"/>
      <c r="K1233">
        <v>0</v>
      </c>
      <c r="AB1233" t="s">
        <v>22</v>
      </c>
      <c r="AC1233" t="s">
        <v>23</v>
      </c>
      <c r="AD1233" t="s">
        <v>24</v>
      </c>
      <c r="AE1233" t="s">
        <v>24</v>
      </c>
      <c r="AF1233" t="s">
        <v>48</v>
      </c>
      <c r="AH1233" t="s">
        <v>5381</v>
      </c>
      <c r="AI1233" t="s">
        <v>99</v>
      </c>
      <c r="AJ1233" t="s">
        <v>277</v>
      </c>
      <c r="AK1233" t="s">
        <v>4</v>
      </c>
      <c r="AO1233" t="s">
        <v>26</v>
      </c>
      <c r="AP1233" t="s">
        <v>43</v>
      </c>
      <c r="AS1233" t="s">
        <v>43</v>
      </c>
      <c r="AT1233" t="s">
        <v>5382</v>
      </c>
      <c r="AU1233">
        <v>3.42</v>
      </c>
      <c r="AV1233">
        <v>3.23</v>
      </c>
      <c r="BO1233" t="s">
        <v>43</v>
      </c>
      <c r="BP1233">
        <v>0</v>
      </c>
      <c r="BQ1233">
        <v>0</v>
      </c>
      <c r="BR1233">
        <v>0</v>
      </c>
      <c r="BS1233">
        <v>0</v>
      </c>
      <c r="BT1233" s="1"/>
      <c r="BV1233" t="s">
        <v>157</v>
      </c>
      <c r="BW1233" t="s">
        <v>157</v>
      </c>
    </row>
    <row r="1234" spans="1:75">
      <c r="A1234" t="s">
        <v>5383</v>
      </c>
      <c r="B1234" t="s">
        <v>1788</v>
      </c>
      <c r="C1234" t="s">
        <v>436</v>
      </c>
      <c r="D1234" s="1">
        <v>30826</v>
      </c>
      <c r="E1234" t="s">
        <v>5384</v>
      </c>
      <c r="G1234" s="1"/>
      <c r="H1234" s="1"/>
      <c r="K1234">
        <v>0</v>
      </c>
      <c r="AB1234" t="s">
        <v>22</v>
      </c>
      <c r="AC1234" t="s">
        <v>23</v>
      </c>
      <c r="AD1234" t="s">
        <v>24</v>
      </c>
      <c r="AE1234" t="s">
        <v>24</v>
      </c>
      <c r="AF1234" t="s">
        <v>25</v>
      </c>
      <c r="AH1234" t="s">
        <v>1420</v>
      </c>
      <c r="AI1234" t="s">
        <v>99</v>
      </c>
      <c r="AJ1234" t="s">
        <v>477</v>
      </c>
      <c r="AK1234" t="s">
        <v>4</v>
      </c>
      <c r="AO1234" t="s">
        <v>26</v>
      </c>
      <c r="AP1234" t="s">
        <v>43</v>
      </c>
      <c r="AS1234" t="s">
        <v>28</v>
      </c>
      <c r="AT1234" t="s">
        <v>5385</v>
      </c>
      <c r="AX1234">
        <v>3.71</v>
      </c>
      <c r="AZ1234">
        <v>2.7</v>
      </c>
      <c r="BO1234" t="s">
        <v>43</v>
      </c>
      <c r="BP1234">
        <v>0</v>
      </c>
      <c r="BQ1234">
        <v>0</v>
      </c>
      <c r="BR1234">
        <v>0</v>
      </c>
      <c r="BS1234">
        <v>0</v>
      </c>
      <c r="BT1234" s="1"/>
      <c r="BV1234" t="s">
        <v>157</v>
      </c>
      <c r="BW1234" t="s">
        <v>157</v>
      </c>
    </row>
    <row r="1235" spans="1:75">
      <c r="A1235" t="s">
        <v>5386</v>
      </c>
      <c r="B1235" t="s">
        <v>5387</v>
      </c>
      <c r="C1235" t="s">
        <v>380</v>
      </c>
      <c r="D1235" s="1">
        <v>31937</v>
      </c>
      <c r="E1235" t="s">
        <v>5388</v>
      </c>
      <c r="G1235" s="1"/>
      <c r="H1235" s="1"/>
      <c r="K1235">
        <v>0</v>
      </c>
      <c r="AB1235" t="s">
        <v>22</v>
      </c>
      <c r="AC1235" t="s">
        <v>23</v>
      </c>
      <c r="AD1235" t="s">
        <v>24</v>
      </c>
      <c r="AE1235" t="s">
        <v>24</v>
      </c>
      <c r="AF1235" t="s">
        <v>25</v>
      </c>
      <c r="AH1235" t="s">
        <v>5389</v>
      </c>
      <c r="AI1235" t="s">
        <v>115</v>
      </c>
      <c r="AJ1235" t="s">
        <v>5390</v>
      </c>
      <c r="AK1235" t="s">
        <v>4</v>
      </c>
      <c r="AO1235" t="s">
        <v>26</v>
      </c>
      <c r="AP1235" t="s">
        <v>43</v>
      </c>
      <c r="AS1235" t="s">
        <v>43</v>
      </c>
      <c r="AT1235" t="s">
        <v>5391</v>
      </c>
      <c r="AU1235">
        <v>2.08</v>
      </c>
      <c r="AV1235">
        <v>1.77</v>
      </c>
      <c r="BO1235" t="s">
        <v>43</v>
      </c>
      <c r="BP1235">
        <v>0</v>
      </c>
      <c r="BQ1235">
        <v>0</v>
      </c>
      <c r="BR1235">
        <v>0</v>
      </c>
      <c r="BS1235">
        <v>0</v>
      </c>
      <c r="BT1235" s="1"/>
      <c r="BV1235" t="s">
        <v>102</v>
      </c>
      <c r="BW1235" t="s">
        <v>102</v>
      </c>
    </row>
    <row r="1236" spans="1:75">
      <c r="A1236" t="s">
        <v>5392</v>
      </c>
      <c r="B1236" t="s">
        <v>5393</v>
      </c>
      <c r="C1236" t="s">
        <v>605</v>
      </c>
      <c r="D1236" s="1">
        <v>31875</v>
      </c>
      <c r="E1236" t="s">
        <v>5394</v>
      </c>
      <c r="G1236" s="1"/>
      <c r="H1236" s="1"/>
      <c r="K1236">
        <v>0</v>
      </c>
      <c r="AB1236" t="s">
        <v>22</v>
      </c>
      <c r="AC1236" t="s">
        <v>23</v>
      </c>
      <c r="AD1236" t="s">
        <v>24</v>
      </c>
      <c r="AE1236" t="s">
        <v>24</v>
      </c>
      <c r="AF1236" t="s">
        <v>48</v>
      </c>
      <c r="AH1236" t="s">
        <v>2169</v>
      </c>
      <c r="AI1236" t="s">
        <v>99</v>
      </c>
      <c r="AJ1236" t="s">
        <v>5395</v>
      </c>
      <c r="AK1236" t="s">
        <v>4</v>
      </c>
      <c r="AO1236" t="s">
        <v>26</v>
      </c>
      <c r="AP1236" t="s">
        <v>43</v>
      </c>
      <c r="AS1236" t="s">
        <v>43</v>
      </c>
      <c r="AT1236" t="s">
        <v>5396</v>
      </c>
      <c r="BO1236" t="s">
        <v>43</v>
      </c>
      <c r="BP1236">
        <v>0</v>
      </c>
      <c r="BQ1236">
        <v>0</v>
      </c>
      <c r="BR1236">
        <v>0</v>
      </c>
      <c r="BS1236">
        <v>0</v>
      </c>
      <c r="BT1236" s="1"/>
      <c r="BV1236" t="s">
        <v>118</v>
      </c>
      <c r="BW1236" t="s">
        <v>148</v>
      </c>
    </row>
    <row r="1237" spans="1:75">
      <c r="A1237" t="s">
        <v>5397</v>
      </c>
      <c r="B1237" t="s">
        <v>5398</v>
      </c>
      <c r="C1237" t="s">
        <v>5399</v>
      </c>
      <c r="D1237" s="1">
        <v>32650</v>
      </c>
      <c r="E1237" t="s">
        <v>281</v>
      </c>
      <c r="G1237" s="1"/>
      <c r="H1237" s="1"/>
      <c r="K1237">
        <v>0</v>
      </c>
      <c r="AB1237" t="s">
        <v>22</v>
      </c>
      <c r="AC1237" t="s">
        <v>23</v>
      </c>
      <c r="AD1237" t="s">
        <v>24</v>
      </c>
      <c r="AE1237" t="s">
        <v>24</v>
      </c>
      <c r="AF1237" t="s">
        <v>48</v>
      </c>
      <c r="AH1237" t="s">
        <v>5400</v>
      </c>
      <c r="AI1237" t="s">
        <v>99</v>
      </c>
      <c r="AJ1237" t="s">
        <v>702</v>
      </c>
      <c r="AK1237" t="s">
        <v>4</v>
      </c>
      <c r="AO1237" t="s">
        <v>26</v>
      </c>
      <c r="AP1237" t="s">
        <v>43</v>
      </c>
      <c r="AS1237" t="s">
        <v>43</v>
      </c>
      <c r="AT1237" t="s">
        <v>5401</v>
      </c>
      <c r="AU1237">
        <v>3.38</v>
      </c>
      <c r="AV1237">
        <v>2.36</v>
      </c>
      <c r="AY1237">
        <v>3.71</v>
      </c>
      <c r="BO1237" t="s">
        <v>43</v>
      </c>
      <c r="BP1237">
        <v>0</v>
      </c>
      <c r="BQ1237">
        <v>0</v>
      </c>
      <c r="BR1237">
        <v>0</v>
      </c>
      <c r="BS1237">
        <v>0</v>
      </c>
      <c r="BT1237" s="1"/>
      <c r="BV1237" t="s">
        <v>102</v>
      </c>
      <c r="BW1237" t="s">
        <v>102</v>
      </c>
    </row>
    <row r="1238" spans="1:75">
      <c r="A1238" t="s">
        <v>5402</v>
      </c>
      <c r="B1238" t="s">
        <v>5403</v>
      </c>
      <c r="C1238" t="s">
        <v>237</v>
      </c>
      <c r="D1238" s="1">
        <v>32601</v>
      </c>
      <c r="E1238" t="s">
        <v>237</v>
      </c>
      <c r="G1238" s="1"/>
      <c r="H1238" s="1"/>
      <c r="K1238">
        <v>0</v>
      </c>
      <c r="AB1238" t="s">
        <v>22</v>
      </c>
      <c r="AC1238" t="s">
        <v>23</v>
      </c>
      <c r="AD1238" t="s">
        <v>24</v>
      </c>
      <c r="AE1238" t="s">
        <v>24</v>
      </c>
      <c r="AF1238" t="s">
        <v>48</v>
      </c>
      <c r="AH1238" t="s">
        <v>5404</v>
      </c>
      <c r="AI1238" t="s">
        <v>4092</v>
      </c>
      <c r="AJ1238" t="s">
        <v>5405</v>
      </c>
      <c r="AK1238" t="s">
        <v>217</v>
      </c>
      <c r="AO1238" t="s">
        <v>26</v>
      </c>
      <c r="AP1238" t="s">
        <v>43</v>
      </c>
      <c r="AS1238" t="s">
        <v>43</v>
      </c>
      <c r="AT1238" t="s">
        <v>5406</v>
      </c>
      <c r="AU1238">
        <v>3.17</v>
      </c>
      <c r="AV1238">
        <v>2.0499999999999998</v>
      </c>
      <c r="BO1238" t="s">
        <v>43</v>
      </c>
      <c r="BP1238">
        <v>0</v>
      </c>
      <c r="BQ1238">
        <v>0</v>
      </c>
      <c r="BR1238">
        <v>0</v>
      </c>
      <c r="BS1238">
        <v>0</v>
      </c>
      <c r="BT1238" s="1"/>
      <c r="BV1238" t="s">
        <v>118</v>
      </c>
      <c r="BW1238" t="s">
        <v>344</v>
      </c>
    </row>
    <row r="1239" spans="1:75">
      <c r="A1239" t="s">
        <v>5407</v>
      </c>
      <c r="B1239" t="s">
        <v>5408</v>
      </c>
      <c r="C1239" t="s">
        <v>5409</v>
      </c>
      <c r="D1239" s="1">
        <v>32032</v>
      </c>
      <c r="E1239" t="s">
        <v>5410</v>
      </c>
      <c r="G1239" s="1"/>
      <c r="H1239" s="1"/>
      <c r="K1239">
        <v>0</v>
      </c>
      <c r="AB1239" t="s">
        <v>22</v>
      </c>
      <c r="AC1239" t="s">
        <v>23</v>
      </c>
      <c r="AD1239" t="s">
        <v>24</v>
      </c>
      <c r="AE1239" t="s">
        <v>24</v>
      </c>
      <c r="AF1239" t="s">
        <v>25</v>
      </c>
      <c r="AH1239" t="s">
        <v>5411</v>
      </c>
      <c r="AI1239" t="s">
        <v>131</v>
      </c>
      <c r="AJ1239" t="s">
        <v>5412</v>
      </c>
      <c r="AK1239" t="s">
        <v>131</v>
      </c>
      <c r="AO1239" t="s">
        <v>26</v>
      </c>
      <c r="AP1239" t="s">
        <v>43</v>
      </c>
      <c r="AS1239" t="s">
        <v>43</v>
      </c>
      <c r="AT1239" t="s">
        <v>5413</v>
      </c>
      <c r="AU1239">
        <v>2.5</v>
      </c>
      <c r="AV1239">
        <v>2.23</v>
      </c>
      <c r="BO1239" t="s">
        <v>43</v>
      </c>
      <c r="BP1239">
        <v>0</v>
      </c>
      <c r="BQ1239">
        <v>0</v>
      </c>
      <c r="BR1239">
        <v>0</v>
      </c>
      <c r="BS1239">
        <v>0</v>
      </c>
      <c r="BT1239" s="1"/>
      <c r="BV1239" t="s">
        <v>220</v>
      </c>
      <c r="BW1239" t="s">
        <v>1074</v>
      </c>
    </row>
    <row r="1240" spans="1:75">
      <c r="A1240" t="s">
        <v>5414</v>
      </c>
      <c r="B1240" t="s">
        <v>3144</v>
      </c>
      <c r="C1240" t="s">
        <v>237</v>
      </c>
      <c r="D1240" s="1">
        <v>31319</v>
      </c>
      <c r="E1240" t="s">
        <v>237</v>
      </c>
      <c r="G1240" s="1"/>
      <c r="H1240" s="1"/>
      <c r="K1240">
        <v>0</v>
      </c>
      <c r="AA1240" t="s">
        <v>5415</v>
      </c>
      <c r="AB1240" t="s">
        <v>22</v>
      </c>
      <c r="AC1240" t="s">
        <v>23</v>
      </c>
      <c r="AD1240" t="s">
        <v>24</v>
      </c>
      <c r="AE1240" t="s">
        <v>24</v>
      </c>
      <c r="AF1240" t="s">
        <v>25</v>
      </c>
      <c r="AH1240" t="s">
        <v>5416</v>
      </c>
      <c r="AI1240" t="s">
        <v>145</v>
      </c>
      <c r="AJ1240" t="s">
        <v>5417</v>
      </c>
      <c r="AK1240" t="s">
        <v>4</v>
      </c>
      <c r="AO1240" t="s">
        <v>26</v>
      </c>
      <c r="AP1240" t="s">
        <v>43</v>
      </c>
      <c r="AS1240" t="s">
        <v>43</v>
      </c>
      <c r="AT1240" t="s">
        <v>5418</v>
      </c>
      <c r="AU1240">
        <v>3.5</v>
      </c>
      <c r="AV1240">
        <v>2.5499999999999998</v>
      </c>
      <c r="BO1240" t="s">
        <v>43</v>
      </c>
      <c r="BP1240">
        <v>0</v>
      </c>
      <c r="BQ1240">
        <v>0</v>
      </c>
      <c r="BR1240">
        <v>0</v>
      </c>
      <c r="BS1240">
        <v>0</v>
      </c>
      <c r="BT1240" s="1"/>
      <c r="BV1240" t="s">
        <v>118</v>
      </c>
      <c r="BW1240" t="s">
        <v>118</v>
      </c>
    </row>
    <row r="1241" spans="1:75">
      <c r="A1241" t="s">
        <v>5419</v>
      </c>
      <c r="B1241" t="s">
        <v>5420</v>
      </c>
      <c r="C1241" t="s">
        <v>3108</v>
      </c>
      <c r="D1241" s="1">
        <v>32424</v>
      </c>
      <c r="E1241" t="s">
        <v>3108</v>
      </c>
      <c r="G1241" s="1"/>
      <c r="H1241" s="1"/>
      <c r="K1241">
        <v>0</v>
      </c>
      <c r="AB1241" t="s">
        <v>22</v>
      </c>
      <c r="AC1241" t="s">
        <v>23</v>
      </c>
      <c r="AD1241" t="s">
        <v>24</v>
      </c>
      <c r="AE1241" t="s">
        <v>24</v>
      </c>
      <c r="AF1241" t="s">
        <v>25</v>
      </c>
      <c r="AH1241" t="s">
        <v>5421</v>
      </c>
      <c r="AI1241" t="s">
        <v>99</v>
      </c>
      <c r="AJ1241" t="s">
        <v>123</v>
      </c>
      <c r="AK1241" t="s">
        <v>4</v>
      </c>
      <c r="AO1241" t="s">
        <v>26</v>
      </c>
      <c r="AP1241" t="s">
        <v>43</v>
      </c>
      <c r="AS1241" t="s">
        <v>43</v>
      </c>
      <c r="AT1241" t="s">
        <v>3110</v>
      </c>
      <c r="AU1241">
        <v>3.17</v>
      </c>
      <c r="AV1241">
        <v>2.4500000000000002</v>
      </c>
      <c r="BO1241" t="s">
        <v>43</v>
      </c>
      <c r="BP1241">
        <v>0</v>
      </c>
      <c r="BQ1241">
        <v>0</v>
      </c>
      <c r="BR1241">
        <v>0</v>
      </c>
      <c r="BS1241">
        <v>0</v>
      </c>
      <c r="BT1241" s="1"/>
      <c r="BV1241" t="s">
        <v>102</v>
      </c>
      <c r="BW1241" t="s">
        <v>102</v>
      </c>
    </row>
    <row r="1242" spans="1:75">
      <c r="A1242" t="s">
        <v>5422</v>
      </c>
      <c r="B1242" t="s">
        <v>4936</v>
      </c>
      <c r="C1242" t="s">
        <v>328</v>
      </c>
      <c r="D1242" s="1">
        <v>31251</v>
      </c>
      <c r="E1242" t="s">
        <v>190</v>
      </c>
      <c r="G1242" s="1"/>
      <c r="H1242" s="1"/>
      <c r="K1242">
        <v>0</v>
      </c>
      <c r="AB1242" t="s">
        <v>22</v>
      </c>
      <c r="AC1242" t="s">
        <v>23</v>
      </c>
      <c r="AD1242" t="s">
        <v>24</v>
      </c>
      <c r="AE1242" t="s">
        <v>24</v>
      </c>
      <c r="AF1242" t="s">
        <v>48</v>
      </c>
      <c r="AH1242" t="s">
        <v>192</v>
      </c>
      <c r="AI1242" t="s">
        <v>99</v>
      </c>
      <c r="AJ1242" t="s">
        <v>193</v>
      </c>
      <c r="AK1242" t="s">
        <v>4</v>
      </c>
      <c r="AO1242" t="s">
        <v>26</v>
      </c>
      <c r="AP1242" t="s">
        <v>43</v>
      </c>
      <c r="AS1242" t="s">
        <v>43</v>
      </c>
      <c r="AT1242" t="s">
        <v>5423</v>
      </c>
      <c r="AU1242">
        <v>3.25</v>
      </c>
      <c r="AV1242">
        <v>2.14</v>
      </c>
      <c r="BO1242" t="s">
        <v>43</v>
      </c>
      <c r="BP1242">
        <v>0</v>
      </c>
      <c r="BQ1242">
        <v>0</v>
      </c>
      <c r="BR1242">
        <v>0</v>
      </c>
      <c r="BS1242">
        <v>0</v>
      </c>
      <c r="BT1242" s="1"/>
      <c r="BV1242" t="s">
        <v>165</v>
      </c>
      <c r="BW1242" t="s">
        <v>1735</v>
      </c>
    </row>
    <row r="1243" spans="1:75">
      <c r="A1243" t="s">
        <v>5424</v>
      </c>
      <c r="B1243" t="s">
        <v>1891</v>
      </c>
      <c r="C1243" t="s">
        <v>5425</v>
      </c>
      <c r="D1243" s="1">
        <v>31877</v>
      </c>
      <c r="E1243" t="s">
        <v>5425</v>
      </c>
      <c r="G1243" s="1"/>
      <c r="H1243" s="1"/>
      <c r="K1243">
        <v>0</v>
      </c>
      <c r="AB1243" t="s">
        <v>22</v>
      </c>
      <c r="AC1243" t="s">
        <v>23</v>
      </c>
      <c r="AD1243" t="s">
        <v>24</v>
      </c>
      <c r="AE1243" t="s">
        <v>24</v>
      </c>
      <c r="AF1243" t="s">
        <v>25</v>
      </c>
      <c r="AH1243" t="s">
        <v>5426</v>
      </c>
      <c r="AI1243" t="s">
        <v>99</v>
      </c>
      <c r="AJ1243" t="s">
        <v>5427</v>
      </c>
      <c r="AK1243" t="s">
        <v>4</v>
      </c>
      <c r="AO1243" t="s">
        <v>26</v>
      </c>
      <c r="AP1243" t="s">
        <v>43</v>
      </c>
      <c r="AS1243" t="s">
        <v>43</v>
      </c>
      <c r="AT1243" t="s">
        <v>4485</v>
      </c>
      <c r="AU1243">
        <v>3.29</v>
      </c>
      <c r="AV1243">
        <v>2.27</v>
      </c>
      <c r="BO1243" t="s">
        <v>43</v>
      </c>
      <c r="BP1243">
        <v>0</v>
      </c>
      <c r="BQ1243">
        <v>0</v>
      </c>
      <c r="BR1243">
        <v>0</v>
      </c>
      <c r="BS1243">
        <v>0</v>
      </c>
      <c r="BT1243" s="1"/>
      <c r="BV1243" t="s">
        <v>102</v>
      </c>
      <c r="BW1243" t="s">
        <v>102</v>
      </c>
    </row>
    <row r="1244" spans="1:75">
      <c r="A1244" t="s">
        <v>5428</v>
      </c>
      <c r="B1244" t="s">
        <v>5429</v>
      </c>
      <c r="C1244" t="s">
        <v>5430</v>
      </c>
      <c r="D1244" s="1">
        <v>32192</v>
      </c>
      <c r="E1244" t="s">
        <v>237</v>
      </c>
      <c r="G1244" s="1"/>
      <c r="H1244" s="1"/>
      <c r="K1244">
        <v>0</v>
      </c>
      <c r="AB1244" t="s">
        <v>22</v>
      </c>
      <c r="AC1244" t="s">
        <v>23</v>
      </c>
      <c r="AD1244" t="s">
        <v>24</v>
      </c>
      <c r="AE1244" t="s">
        <v>24</v>
      </c>
      <c r="AF1244" t="s">
        <v>48</v>
      </c>
      <c r="AH1244" t="s">
        <v>123</v>
      </c>
      <c r="AI1244" t="s">
        <v>123</v>
      </c>
      <c r="AJ1244" t="s">
        <v>123</v>
      </c>
      <c r="AK1244" t="s">
        <v>123</v>
      </c>
      <c r="AO1244" t="s">
        <v>26</v>
      </c>
      <c r="AP1244" t="s">
        <v>43</v>
      </c>
      <c r="AS1244" t="s">
        <v>43</v>
      </c>
      <c r="AT1244" t="s">
        <v>5431</v>
      </c>
      <c r="AU1244">
        <v>3.38</v>
      </c>
      <c r="AV1244">
        <v>2.23</v>
      </c>
      <c r="BO1244" t="s">
        <v>43</v>
      </c>
      <c r="BP1244">
        <v>0</v>
      </c>
      <c r="BQ1244">
        <v>0</v>
      </c>
      <c r="BR1244">
        <v>0</v>
      </c>
      <c r="BS1244">
        <v>0</v>
      </c>
      <c r="BT1244" s="1"/>
      <c r="BV1244" t="s">
        <v>123</v>
      </c>
      <c r="BW1244" t="s">
        <v>123</v>
      </c>
    </row>
    <row r="1245" spans="1:75">
      <c r="A1245" t="s">
        <v>5432</v>
      </c>
      <c r="B1245" t="s">
        <v>3910</v>
      </c>
      <c r="C1245" t="s">
        <v>224</v>
      </c>
      <c r="D1245" s="1">
        <v>32549</v>
      </c>
      <c r="E1245" t="s">
        <v>224</v>
      </c>
      <c r="G1245" s="1"/>
      <c r="H1245" s="1"/>
      <c r="K1245">
        <v>0</v>
      </c>
      <c r="AB1245" t="s">
        <v>22</v>
      </c>
      <c r="AC1245" t="s">
        <v>23</v>
      </c>
      <c r="AD1245" t="s">
        <v>24</v>
      </c>
      <c r="AE1245" t="s">
        <v>24</v>
      </c>
      <c r="AF1245" t="s">
        <v>25</v>
      </c>
      <c r="AH1245" t="s">
        <v>1524</v>
      </c>
      <c r="AI1245" t="s">
        <v>145</v>
      </c>
      <c r="AJ1245" t="s">
        <v>5433</v>
      </c>
      <c r="AK1245" t="s">
        <v>4</v>
      </c>
      <c r="AO1245" t="s">
        <v>26</v>
      </c>
      <c r="AP1245" t="s">
        <v>43</v>
      </c>
      <c r="AS1245" t="s">
        <v>43</v>
      </c>
      <c r="AT1245" t="s">
        <v>4312</v>
      </c>
      <c r="BO1245" t="s">
        <v>43</v>
      </c>
      <c r="BP1245">
        <v>0</v>
      </c>
      <c r="BQ1245">
        <v>0</v>
      </c>
      <c r="BR1245">
        <v>0</v>
      </c>
      <c r="BS1245">
        <v>0</v>
      </c>
      <c r="BT1245" s="1"/>
      <c r="BV1245" t="s">
        <v>102</v>
      </c>
      <c r="BW1245" t="s">
        <v>102</v>
      </c>
    </row>
    <row r="1246" spans="1:75">
      <c r="A1246" t="s">
        <v>5434</v>
      </c>
      <c r="B1246" t="s">
        <v>1134</v>
      </c>
      <c r="C1246" t="s">
        <v>5435</v>
      </c>
      <c r="D1246" s="1">
        <v>30908</v>
      </c>
      <c r="E1246" t="s">
        <v>5436</v>
      </c>
      <c r="G1246" s="1"/>
      <c r="H1246" s="1"/>
      <c r="K1246">
        <v>0</v>
      </c>
      <c r="AB1246" t="s">
        <v>22</v>
      </c>
      <c r="AC1246" t="s">
        <v>23</v>
      </c>
      <c r="AD1246" t="s">
        <v>24</v>
      </c>
      <c r="AE1246" t="s">
        <v>24</v>
      </c>
      <c r="AF1246" t="s">
        <v>25</v>
      </c>
      <c r="AH1246" t="s">
        <v>5437</v>
      </c>
      <c r="AI1246" t="s">
        <v>99</v>
      </c>
      <c r="AJ1246" t="s">
        <v>5438</v>
      </c>
      <c r="AK1246" t="s">
        <v>4</v>
      </c>
      <c r="AO1246" t="s">
        <v>26</v>
      </c>
      <c r="AP1246" t="s">
        <v>43</v>
      </c>
      <c r="AS1246" t="s">
        <v>43</v>
      </c>
      <c r="AT1246" t="s">
        <v>5439</v>
      </c>
      <c r="BO1246" t="s">
        <v>43</v>
      </c>
      <c r="BP1246">
        <v>0</v>
      </c>
      <c r="BQ1246">
        <v>0</v>
      </c>
      <c r="BR1246">
        <v>0</v>
      </c>
      <c r="BS1246">
        <v>0</v>
      </c>
      <c r="BT1246" s="1"/>
      <c r="BV1246" t="s">
        <v>102</v>
      </c>
      <c r="BW1246" t="s">
        <v>102</v>
      </c>
    </row>
    <row r="1247" spans="1:75">
      <c r="A1247" t="s">
        <v>5440</v>
      </c>
      <c r="B1247" t="s">
        <v>5441</v>
      </c>
      <c r="C1247" t="s">
        <v>123</v>
      </c>
      <c r="D1247" s="1"/>
      <c r="G1247" s="1"/>
      <c r="H1247" s="1"/>
      <c r="K1247">
        <v>0</v>
      </c>
      <c r="AB1247" t="s">
        <v>22</v>
      </c>
      <c r="AC1247" t="s">
        <v>23</v>
      </c>
      <c r="AD1247" t="s">
        <v>24</v>
      </c>
      <c r="AE1247" t="s">
        <v>24</v>
      </c>
      <c r="AF1247" t="s">
        <v>25</v>
      </c>
      <c r="AH1247" t="s">
        <v>123</v>
      </c>
      <c r="AI1247" t="s">
        <v>123</v>
      </c>
      <c r="AJ1247" t="s">
        <v>123</v>
      </c>
      <c r="AK1247" t="s">
        <v>123</v>
      </c>
      <c r="AO1247" t="s">
        <v>26</v>
      </c>
      <c r="AP1247" t="s">
        <v>43</v>
      </c>
      <c r="AS1247" t="s">
        <v>43</v>
      </c>
      <c r="AT1247" t="s">
        <v>123</v>
      </c>
      <c r="AU1247">
        <v>3.21</v>
      </c>
      <c r="AV1247">
        <v>2.36</v>
      </c>
      <c r="BO1247" t="s">
        <v>43</v>
      </c>
      <c r="BP1247">
        <v>0</v>
      </c>
      <c r="BQ1247">
        <v>0</v>
      </c>
      <c r="BR1247">
        <v>0</v>
      </c>
      <c r="BS1247">
        <v>0</v>
      </c>
      <c r="BT1247" s="1"/>
      <c r="BV1247" t="s">
        <v>123</v>
      </c>
      <c r="BW1247" t="s">
        <v>123</v>
      </c>
    </row>
    <row r="1248" spans="1:75">
      <c r="A1248" t="s">
        <v>5442</v>
      </c>
      <c r="B1248" t="s">
        <v>1166</v>
      </c>
      <c r="C1248" t="s">
        <v>123</v>
      </c>
      <c r="D1248" s="1"/>
      <c r="G1248" s="1"/>
      <c r="H1248" s="1"/>
      <c r="K1248">
        <v>0</v>
      </c>
      <c r="AB1248" t="s">
        <v>22</v>
      </c>
      <c r="AC1248" t="s">
        <v>23</v>
      </c>
      <c r="AD1248" t="s">
        <v>24</v>
      </c>
      <c r="AE1248" t="s">
        <v>24</v>
      </c>
      <c r="AF1248" t="s">
        <v>25</v>
      </c>
      <c r="AH1248" t="s">
        <v>123</v>
      </c>
      <c r="AI1248" t="s">
        <v>123</v>
      </c>
      <c r="AJ1248" t="s">
        <v>123</v>
      </c>
      <c r="AK1248" t="s">
        <v>123</v>
      </c>
      <c r="AO1248" t="s">
        <v>26</v>
      </c>
      <c r="AP1248" t="s">
        <v>43</v>
      </c>
      <c r="AS1248" t="s">
        <v>43</v>
      </c>
      <c r="AT1248" t="s">
        <v>123</v>
      </c>
      <c r="AU1248">
        <v>2.58</v>
      </c>
      <c r="AV1248">
        <v>2.41</v>
      </c>
      <c r="AY1248">
        <v>2.67</v>
      </c>
      <c r="BO1248" t="s">
        <v>43</v>
      </c>
      <c r="BP1248">
        <v>0</v>
      </c>
      <c r="BQ1248">
        <v>0</v>
      </c>
      <c r="BR1248">
        <v>0</v>
      </c>
      <c r="BS1248">
        <v>0</v>
      </c>
      <c r="BT1248" s="1"/>
      <c r="BV1248" t="s">
        <v>123</v>
      </c>
      <c r="BW1248" t="s">
        <v>123</v>
      </c>
    </row>
    <row r="1249" spans="1:75">
      <c r="A1249" t="s">
        <v>5443</v>
      </c>
      <c r="B1249" t="s">
        <v>5444</v>
      </c>
      <c r="C1249" t="s">
        <v>436</v>
      </c>
      <c r="D1249" s="1"/>
      <c r="G1249" s="1"/>
      <c r="H1249" s="1"/>
      <c r="K1249">
        <v>0</v>
      </c>
      <c r="AB1249" t="s">
        <v>22</v>
      </c>
      <c r="AC1249" t="s">
        <v>23</v>
      </c>
      <c r="AD1249" t="s">
        <v>24</v>
      </c>
      <c r="AE1249" t="s">
        <v>24</v>
      </c>
      <c r="AF1249" t="s">
        <v>48</v>
      </c>
      <c r="AH1249" t="s">
        <v>1020</v>
      </c>
      <c r="AI1249" t="s">
        <v>123</v>
      </c>
      <c r="AJ1249" t="s">
        <v>123</v>
      </c>
      <c r="AK1249" t="s">
        <v>123</v>
      </c>
      <c r="AO1249" t="s">
        <v>26</v>
      </c>
      <c r="AP1249" t="s">
        <v>43</v>
      </c>
      <c r="AS1249" t="s">
        <v>43</v>
      </c>
      <c r="AT1249" t="s">
        <v>5445</v>
      </c>
      <c r="AU1249">
        <v>4</v>
      </c>
      <c r="AV1249">
        <v>3.27</v>
      </c>
      <c r="AW1249">
        <v>3.92</v>
      </c>
      <c r="AX1249">
        <v>3.17</v>
      </c>
      <c r="BO1249" t="s">
        <v>43</v>
      </c>
      <c r="BP1249">
        <v>0</v>
      </c>
      <c r="BQ1249">
        <v>0</v>
      </c>
      <c r="BR1249">
        <v>0</v>
      </c>
      <c r="BS1249">
        <v>0</v>
      </c>
      <c r="BT1249" s="1"/>
      <c r="BV1249" t="s">
        <v>123</v>
      </c>
      <c r="BW1249" t="s">
        <v>123</v>
      </c>
    </row>
    <row r="1250" spans="1:75">
      <c r="A1250" t="s">
        <v>5446</v>
      </c>
      <c r="B1250" t="s">
        <v>5447</v>
      </c>
      <c r="C1250" t="s">
        <v>5448</v>
      </c>
      <c r="D1250" s="1">
        <v>32249</v>
      </c>
      <c r="E1250" t="s">
        <v>5449</v>
      </c>
      <c r="G1250" s="1"/>
      <c r="H1250" s="1"/>
      <c r="K1250">
        <v>0</v>
      </c>
      <c r="AA1250" t="s">
        <v>5450</v>
      </c>
      <c r="AB1250" t="s">
        <v>22</v>
      </c>
      <c r="AC1250" t="s">
        <v>23</v>
      </c>
      <c r="AD1250" t="s">
        <v>80</v>
      </c>
      <c r="AE1250" t="s">
        <v>80</v>
      </c>
      <c r="AF1250" t="s">
        <v>25</v>
      </c>
      <c r="AH1250" t="s">
        <v>5451</v>
      </c>
      <c r="AI1250" t="s">
        <v>145</v>
      </c>
      <c r="AJ1250" t="s">
        <v>123</v>
      </c>
      <c r="AK1250" t="s">
        <v>4</v>
      </c>
      <c r="AO1250" t="s">
        <v>26</v>
      </c>
      <c r="AP1250" t="s">
        <v>43</v>
      </c>
      <c r="AS1250" t="s">
        <v>43</v>
      </c>
      <c r="AT1250" t="s">
        <v>5452</v>
      </c>
      <c r="AU1250">
        <v>3.46</v>
      </c>
      <c r="AV1250">
        <v>3.08</v>
      </c>
      <c r="AW1250">
        <v>3.09</v>
      </c>
      <c r="AX1250">
        <v>3</v>
      </c>
      <c r="BO1250" t="s">
        <v>43</v>
      </c>
      <c r="BP1250">
        <v>0</v>
      </c>
      <c r="BQ1250">
        <v>0</v>
      </c>
      <c r="BR1250">
        <v>0</v>
      </c>
      <c r="BS1250">
        <v>0</v>
      </c>
      <c r="BT1250" s="1"/>
      <c r="BV1250" t="s">
        <v>102</v>
      </c>
      <c r="BW1250" t="s">
        <v>102</v>
      </c>
    </row>
    <row r="1251" spans="1:75">
      <c r="A1251" t="s">
        <v>5453</v>
      </c>
      <c r="B1251" t="s">
        <v>5454</v>
      </c>
      <c r="C1251" t="s">
        <v>190</v>
      </c>
      <c r="D1251" s="1">
        <v>31921</v>
      </c>
      <c r="E1251" t="s">
        <v>5455</v>
      </c>
      <c r="G1251" s="1"/>
      <c r="H1251" s="1"/>
      <c r="K1251">
        <v>0</v>
      </c>
      <c r="AA1251" t="s">
        <v>3093</v>
      </c>
      <c r="AB1251" t="s">
        <v>22</v>
      </c>
      <c r="AC1251" t="s">
        <v>23</v>
      </c>
      <c r="AD1251" t="s">
        <v>80</v>
      </c>
      <c r="AE1251" t="s">
        <v>80</v>
      </c>
      <c r="AF1251" t="s">
        <v>25</v>
      </c>
      <c r="AH1251" t="s">
        <v>5456</v>
      </c>
      <c r="AI1251" t="s">
        <v>99</v>
      </c>
      <c r="AJ1251" t="s">
        <v>5457</v>
      </c>
      <c r="AK1251" t="s">
        <v>4</v>
      </c>
      <c r="AO1251" t="s">
        <v>26</v>
      </c>
      <c r="AP1251" t="s">
        <v>43</v>
      </c>
      <c r="AS1251" t="s">
        <v>43</v>
      </c>
      <c r="AT1251" t="s">
        <v>5458</v>
      </c>
      <c r="AU1251">
        <v>1.92</v>
      </c>
      <c r="AV1251">
        <v>2.25</v>
      </c>
      <c r="AX1251">
        <v>2</v>
      </c>
      <c r="BO1251" t="s">
        <v>43</v>
      </c>
      <c r="BP1251">
        <v>0</v>
      </c>
      <c r="BQ1251">
        <v>0</v>
      </c>
      <c r="BR1251">
        <v>0</v>
      </c>
      <c r="BS1251">
        <v>0</v>
      </c>
      <c r="BT1251" s="1"/>
      <c r="BV1251" t="s">
        <v>157</v>
      </c>
      <c r="BW1251" t="s">
        <v>157</v>
      </c>
    </row>
    <row r="1252" spans="1:75">
      <c r="A1252" t="s">
        <v>5459</v>
      </c>
      <c r="B1252" t="s">
        <v>5460</v>
      </c>
      <c r="C1252" t="s">
        <v>5461</v>
      </c>
      <c r="D1252" s="1">
        <v>32341</v>
      </c>
      <c r="E1252" t="s">
        <v>5462</v>
      </c>
      <c r="G1252" s="1"/>
      <c r="H1252" s="1"/>
      <c r="K1252">
        <v>0</v>
      </c>
      <c r="AB1252" t="s">
        <v>22</v>
      </c>
      <c r="AC1252" t="s">
        <v>23</v>
      </c>
      <c r="AD1252" t="s">
        <v>80</v>
      </c>
      <c r="AE1252" t="s">
        <v>80</v>
      </c>
      <c r="AF1252" t="s">
        <v>48</v>
      </c>
      <c r="AH1252" t="s">
        <v>1047</v>
      </c>
      <c r="AI1252" t="s">
        <v>99</v>
      </c>
      <c r="AJ1252" t="s">
        <v>5463</v>
      </c>
      <c r="AK1252" t="s">
        <v>4</v>
      </c>
      <c r="AO1252" t="s">
        <v>26</v>
      </c>
      <c r="AP1252" t="s">
        <v>43</v>
      </c>
      <c r="AS1252" t="s">
        <v>43</v>
      </c>
      <c r="AT1252" t="s">
        <v>4856</v>
      </c>
      <c r="AU1252">
        <v>0</v>
      </c>
      <c r="AV1252">
        <v>2.63</v>
      </c>
      <c r="BO1252" t="s">
        <v>43</v>
      </c>
      <c r="BP1252">
        <v>0</v>
      </c>
      <c r="BQ1252">
        <v>0</v>
      </c>
      <c r="BR1252">
        <v>0</v>
      </c>
      <c r="BS1252">
        <v>0</v>
      </c>
      <c r="BT1252" s="1"/>
      <c r="BV1252" t="s">
        <v>102</v>
      </c>
      <c r="BW1252" t="s">
        <v>102</v>
      </c>
    </row>
    <row r="1253" spans="1:75">
      <c r="A1253" t="s">
        <v>5464</v>
      </c>
      <c r="B1253" t="s">
        <v>5465</v>
      </c>
      <c r="C1253" t="s">
        <v>4928</v>
      </c>
      <c r="D1253" s="1">
        <v>31224</v>
      </c>
      <c r="E1253" t="s">
        <v>4928</v>
      </c>
      <c r="G1253" s="1"/>
      <c r="H1253" s="1"/>
      <c r="I1253" t="s">
        <v>373</v>
      </c>
      <c r="K1253">
        <v>0</v>
      </c>
      <c r="AA1253" t="s">
        <v>5466</v>
      </c>
      <c r="AB1253" t="s">
        <v>22</v>
      </c>
      <c r="AC1253" t="s">
        <v>23</v>
      </c>
      <c r="AD1253" t="s">
        <v>80</v>
      </c>
      <c r="AE1253" t="s">
        <v>80</v>
      </c>
      <c r="AF1253" t="s">
        <v>25</v>
      </c>
      <c r="AG1253" t="s">
        <v>375</v>
      </c>
      <c r="AH1253" t="s">
        <v>1077</v>
      </c>
      <c r="AI1253" t="s">
        <v>123</v>
      </c>
      <c r="AJ1253" t="s">
        <v>4962</v>
      </c>
      <c r="AK1253" t="s">
        <v>3896</v>
      </c>
      <c r="AL1253" t="s">
        <v>5467</v>
      </c>
      <c r="AO1253" t="s">
        <v>26</v>
      </c>
      <c r="AP1253" t="s">
        <v>43</v>
      </c>
      <c r="AS1253" t="s">
        <v>43</v>
      </c>
      <c r="AT1253" t="s">
        <v>5468</v>
      </c>
      <c r="AU1253">
        <v>3.04</v>
      </c>
      <c r="AV1253">
        <v>2.92</v>
      </c>
      <c r="AW1253">
        <v>3.04</v>
      </c>
      <c r="AX1253">
        <v>3.81</v>
      </c>
      <c r="BO1253" t="s">
        <v>43</v>
      </c>
      <c r="BP1253">
        <v>0</v>
      </c>
      <c r="BQ1253">
        <v>0</v>
      </c>
      <c r="BR1253">
        <v>0</v>
      </c>
      <c r="BS1253">
        <v>0</v>
      </c>
      <c r="BT1253" s="1"/>
      <c r="BV1253" t="s">
        <v>3159</v>
      </c>
      <c r="BW1253" t="s">
        <v>102</v>
      </c>
    </row>
    <row r="1254" spans="1:75">
      <c r="A1254" t="s">
        <v>5469</v>
      </c>
      <c r="B1254" t="s">
        <v>1999</v>
      </c>
      <c r="C1254" t="s">
        <v>5470</v>
      </c>
      <c r="D1254" s="1">
        <v>32618</v>
      </c>
      <c r="E1254" t="s">
        <v>5470</v>
      </c>
      <c r="G1254" s="1"/>
      <c r="H1254" s="1"/>
      <c r="K1254">
        <v>0</v>
      </c>
      <c r="AA1254" t="s">
        <v>5471</v>
      </c>
      <c r="AB1254" t="s">
        <v>22</v>
      </c>
      <c r="AC1254" t="s">
        <v>23</v>
      </c>
      <c r="AD1254" t="s">
        <v>80</v>
      </c>
      <c r="AE1254" t="s">
        <v>80</v>
      </c>
      <c r="AF1254" t="s">
        <v>48</v>
      </c>
      <c r="AH1254" t="s">
        <v>216</v>
      </c>
      <c r="AI1254" t="s">
        <v>99</v>
      </c>
      <c r="AJ1254" t="s">
        <v>5472</v>
      </c>
      <c r="AK1254" t="s">
        <v>4</v>
      </c>
      <c r="AO1254" t="s">
        <v>26</v>
      </c>
      <c r="AP1254" t="s">
        <v>43</v>
      </c>
      <c r="AS1254" t="s">
        <v>43</v>
      </c>
      <c r="AT1254" t="s">
        <v>5473</v>
      </c>
      <c r="AU1254">
        <v>2.42</v>
      </c>
      <c r="AV1254">
        <v>1.92</v>
      </c>
      <c r="BO1254" t="s">
        <v>43</v>
      </c>
      <c r="BP1254">
        <v>0</v>
      </c>
      <c r="BQ1254">
        <v>0</v>
      </c>
      <c r="BR1254">
        <v>0</v>
      </c>
      <c r="BS1254">
        <v>0</v>
      </c>
      <c r="BT1254" s="1"/>
      <c r="BV1254" t="s">
        <v>102</v>
      </c>
      <c r="BW1254" t="s">
        <v>102</v>
      </c>
    </row>
    <row r="1255" spans="1:75">
      <c r="A1255" t="s">
        <v>5474</v>
      </c>
      <c r="B1255" t="s">
        <v>5475</v>
      </c>
      <c r="C1255" t="s">
        <v>237</v>
      </c>
      <c r="D1255" s="1">
        <v>32657</v>
      </c>
      <c r="E1255" t="s">
        <v>5476</v>
      </c>
      <c r="G1255" s="1"/>
      <c r="H1255" s="1"/>
      <c r="K1255">
        <v>0</v>
      </c>
      <c r="AB1255" t="s">
        <v>22</v>
      </c>
      <c r="AC1255" t="s">
        <v>23</v>
      </c>
      <c r="AD1255" t="s">
        <v>80</v>
      </c>
      <c r="AE1255" t="s">
        <v>80</v>
      </c>
      <c r="AF1255" t="s">
        <v>25</v>
      </c>
      <c r="AH1255" t="s">
        <v>5477</v>
      </c>
      <c r="AI1255" t="s">
        <v>145</v>
      </c>
      <c r="AJ1255" t="s">
        <v>5478</v>
      </c>
      <c r="AK1255" t="s">
        <v>4</v>
      </c>
      <c r="AO1255" t="s">
        <v>26</v>
      </c>
      <c r="AP1255" t="s">
        <v>43</v>
      </c>
      <c r="AS1255" t="s">
        <v>43</v>
      </c>
      <c r="AT1255" t="s">
        <v>5479</v>
      </c>
      <c r="AU1255">
        <v>3.17</v>
      </c>
      <c r="AV1255">
        <v>2.92</v>
      </c>
      <c r="AX1255">
        <v>1.05</v>
      </c>
      <c r="BO1255" t="s">
        <v>43</v>
      </c>
      <c r="BP1255">
        <v>0</v>
      </c>
      <c r="BQ1255">
        <v>0</v>
      </c>
      <c r="BR1255">
        <v>0</v>
      </c>
      <c r="BS1255">
        <v>0</v>
      </c>
      <c r="BT1255" s="1"/>
      <c r="BV1255" t="s">
        <v>148</v>
      </c>
      <c r="BW1255" t="s">
        <v>148</v>
      </c>
    </row>
    <row r="1256" spans="1:75">
      <c r="A1256" t="s">
        <v>5480</v>
      </c>
      <c r="B1256" t="s">
        <v>248</v>
      </c>
      <c r="C1256" t="s">
        <v>249</v>
      </c>
      <c r="D1256" s="1">
        <v>32444</v>
      </c>
      <c r="E1256" t="s">
        <v>249</v>
      </c>
      <c r="G1256" s="1"/>
      <c r="H1256" s="1"/>
      <c r="K1256">
        <v>0</v>
      </c>
      <c r="AB1256" t="s">
        <v>22</v>
      </c>
      <c r="AC1256" t="s">
        <v>23</v>
      </c>
      <c r="AD1256" t="s">
        <v>80</v>
      </c>
      <c r="AE1256" t="s">
        <v>80</v>
      </c>
      <c r="AF1256" t="s">
        <v>48</v>
      </c>
      <c r="AH1256" t="s">
        <v>4909</v>
      </c>
      <c r="AI1256" t="s">
        <v>99</v>
      </c>
      <c r="AJ1256" t="s">
        <v>5481</v>
      </c>
      <c r="AK1256" t="s">
        <v>4</v>
      </c>
      <c r="AO1256" t="s">
        <v>26</v>
      </c>
      <c r="AP1256" t="s">
        <v>43</v>
      </c>
      <c r="AS1256" t="s">
        <v>43</v>
      </c>
      <c r="AT1256" t="s">
        <v>5473</v>
      </c>
      <c r="AU1256">
        <v>3.17</v>
      </c>
      <c r="AV1256">
        <v>3.38</v>
      </c>
      <c r="AW1256">
        <v>1.22</v>
      </c>
      <c r="BO1256" t="s">
        <v>43</v>
      </c>
      <c r="BP1256">
        <v>0</v>
      </c>
      <c r="BQ1256">
        <v>0</v>
      </c>
      <c r="BR1256">
        <v>0</v>
      </c>
      <c r="BS1256">
        <v>0</v>
      </c>
      <c r="BT1256" s="1"/>
      <c r="BV1256" t="s">
        <v>102</v>
      </c>
      <c r="BW1256" t="s">
        <v>102</v>
      </c>
    </row>
    <row r="1257" spans="1:75">
      <c r="A1257" t="s">
        <v>5482</v>
      </c>
      <c r="B1257" t="s">
        <v>5483</v>
      </c>
      <c r="C1257" t="s">
        <v>4245</v>
      </c>
      <c r="D1257" s="1">
        <v>32683</v>
      </c>
      <c r="E1257" t="s">
        <v>4245</v>
      </c>
      <c r="G1257" s="1"/>
      <c r="H1257" s="1"/>
      <c r="K1257">
        <v>0</v>
      </c>
      <c r="AB1257" t="s">
        <v>22</v>
      </c>
      <c r="AC1257" t="s">
        <v>23</v>
      </c>
      <c r="AD1257" t="s">
        <v>80</v>
      </c>
      <c r="AE1257" t="s">
        <v>80</v>
      </c>
      <c r="AF1257" t="s">
        <v>48</v>
      </c>
      <c r="AH1257" t="s">
        <v>5484</v>
      </c>
      <c r="AI1257" t="s">
        <v>145</v>
      </c>
      <c r="AJ1257" t="s">
        <v>5485</v>
      </c>
      <c r="AK1257" t="s">
        <v>4</v>
      </c>
      <c r="AO1257" t="s">
        <v>26</v>
      </c>
      <c r="AP1257" t="s">
        <v>43</v>
      </c>
      <c r="AS1257" t="s">
        <v>43</v>
      </c>
      <c r="AT1257" t="s">
        <v>5486</v>
      </c>
      <c r="AU1257">
        <v>2.71</v>
      </c>
      <c r="AV1257">
        <v>3.29</v>
      </c>
      <c r="AW1257">
        <v>3.09</v>
      </c>
      <c r="AX1257">
        <v>3.19</v>
      </c>
      <c r="BO1257" t="s">
        <v>43</v>
      </c>
      <c r="BP1257">
        <v>0</v>
      </c>
      <c r="BQ1257">
        <v>0</v>
      </c>
      <c r="BR1257">
        <v>0</v>
      </c>
      <c r="BS1257">
        <v>0</v>
      </c>
      <c r="BT1257" s="1"/>
      <c r="BV1257" t="s">
        <v>118</v>
      </c>
      <c r="BW1257" t="s">
        <v>102</v>
      </c>
    </row>
    <row r="1258" spans="1:75">
      <c r="A1258" t="s">
        <v>5487</v>
      </c>
      <c r="B1258" t="s">
        <v>5488</v>
      </c>
      <c r="C1258" t="s">
        <v>409</v>
      </c>
      <c r="D1258" s="1">
        <v>33107</v>
      </c>
      <c r="E1258" t="s">
        <v>106</v>
      </c>
      <c r="G1258" s="1"/>
      <c r="H1258" s="1"/>
      <c r="K1258">
        <v>0</v>
      </c>
      <c r="AB1258" t="s">
        <v>22</v>
      </c>
      <c r="AC1258" t="s">
        <v>23</v>
      </c>
      <c r="AD1258" t="s">
        <v>80</v>
      </c>
      <c r="AE1258" t="s">
        <v>80</v>
      </c>
      <c r="AF1258" t="s">
        <v>48</v>
      </c>
      <c r="AH1258" t="s">
        <v>358</v>
      </c>
      <c r="AI1258" t="s">
        <v>145</v>
      </c>
      <c r="AJ1258" t="s">
        <v>5489</v>
      </c>
      <c r="AK1258" t="s">
        <v>4</v>
      </c>
      <c r="AO1258" t="s">
        <v>26</v>
      </c>
      <c r="AP1258" t="s">
        <v>43</v>
      </c>
      <c r="AS1258" t="s">
        <v>43</v>
      </c>
      <c r="AT1258" t="s">
        <v>5490</v>
      </c>
      <c r="AU1258">
        <v>3.04</v>
      </c>
      <c r="AV1258">
        <v>3.42</v>
      </c>
      <c r="AW1258">
        <v>3.56</v>
      </c>
      <c r="BO1258" t="s">
        <v>43</v>
      </c>
      <c r="BP1258">
        <v>0</v>
      </c>
      <c r="BQ1258">
        <v>0</v>
      </c>
      <c r="BR1258">
        <v>0</v>
      </c>
      <c r="BS1258">
        <v>0</v>
      </c>
      <c r="BT1258" s="1"/>
      <c r="BV1258" t="s">
        <v>3474</v>
      </c>
      <c r="BW1258" t="s">
        <v>148</v>
      </c>
    </row>
    <row r="1259" spans="1:75">
      <c r="A1259" t="s">
        <v>5491</v>
      </c>
      <c r="B1259" t="s">
        <v>5492</v>
      </c>
      <c r="C1259" t="s">
        <v>975</v>
      </c>
      <c r="D1259" s="1">
        <v>32723</v>
      </c>
      <c r="E1259" t="s">
        <v>5493</v>
      </c>
      <c r="G1259" s="1"/>
      <c r="H1259" s="1"/>
      <c r="K1259">
        <v>0</v>
      </c>
      <c r="AA1259" t="s">
        <v>5494</v>
      </c>
      <c r="AB1259" t="s">
        <v>22</v>
      </c>
      <c r="AC1259" t="s">
        <v>23</v>
      </c>
      <c r="AD1259" t="s">
        <v>80</v>
      </c>
      <c r="AE1259" t="s">
        <v>80</v>
      </c>
      <c r="AF1259" t="s">
        <v>25</v>
      </c>
      <c r="AH1259" t="s">
        <v>5174</v>
      </c>
      <c r="AI1259" t="s">
        <v>99</v>
      </c>
      <c r="AJ1259" t="s">
        <v>5495</v>
      </c>
      <c r="AK1259" t="s">
        <v>4</v>
      </c>
      <c r="AO1259" t="s">
        <v>26</v>
      </c>
      <c r="AP1259" t="s">
        <v>43</v>
      </c>
      <c r="AS1259" t="s">
        <v>43</v>
      </c>
      <c r="AT1259" t="s">
        <v>3096</v>
      </c>
      <c r="AU1259">
        <v>2.46</v>
      </c>
      <c r="AV1259">
        <v>2.46</v>
      </c>
      <c r="AY1259">
        <v>2.1800000000000002</v>
      </c>
      <c r="BO1259" t="s">
        <v>43</v>
      </c>
      <c r="BP1259">
        <v>0</v>
      </c>
      <c r="BQ1259">
        <v>0</v>
      </c>
      <c r="BR1259">
        <v>0</v>
      </c>
      <c r="BS1259">
        <v>0</v>
      </c>
      <c r="BT1259" s="1"/>
      <c r="BV1259" t="s">
        <v>157</v>
      </c>
      <c r="BW1259" t="s">
        <v>157</v>
      </c>
    </row>
    <row r="1260" spans="1:75">
      <c r="A1260" t="s">
        <v>5496</v>
      </c>
      <c r="B1260" t="s">
        <v>5497</v>
      </c>
      <c r="C1260" t="s">
        <v>224</v>
      </c>
      <c r="D1260" s="1">
        <v>32724</v>
      </c>
      <c r="E1260" t="s">
        <v>5498</v>
      </c>
      <c r="G1260" s="1"/>
      <c r="H1260" s="1"/>
      <c r="K1260">
        <v>0</v>
      </c>
      <c r="AB1260" t="s">
        <v>22</v>
      </c>
      <c r="AC1260" t="s">
        <v>23</v>
      </c>
      <c r="AD1260" t="s">
        <v>80</v>
      </c>
      <c r="AE1260" t="s">
        <v>80</v>
      </c>
      <c r="AF1260" t="s">
        <v>25</v>
      </c>
      <c r="AH1260" t="s">
        <v>1968</v>
      </c>
      <c r="AI1260" t="s">
        <v>131</v>
      </c>
      <c r="AJ1260" t="s">
        <v>5499</v>
      </c>
      <c r="AK1260" t="s">
        <v>131</v>
      </c>
      <c r="AO1260" t="s">
        <v>26</v>
      </c>
      <c r="AP1260" t="s">
        <v>43</v>
      </c>
      <c r="AS1260" t="s">
        <v>43</v>
      </c>
      <c r="AT1260" t="s">
        <v>3234</v>
      </c>
      <c r="AU1260">
        <v>3.63</v>
      </c>
      <c r="AV1260">
        <v>3.83</v>
      </c>
      <c r="AW1260">
        <v>3.48</v>
      </c>
      <c r="AX1260">
        <v>3.19</v>
      </c>
      <c r="AY1260">
        <v>3.04</v>
      </c>
      <c r="BO1260" t="s">
        <v>43</v>
      </c>
      <c r="BP1260">
        <v>0</v>
      </c>
      <c r="BQ1260">
        <v>0</v>
      </c>
      <c r="BR1260">
        <v>0</v>
      </c>
      <c r="BS1260">
        <v>0</v>
      </c>
      <c r="BT1260" s="1"/>
      <c r="BV1260" t="s">
        <v>1074</v>
      </c>
      <c r="BW1260" t="s">
        <v>1074</v>
      </c>
    </row>
    <row r="1261" spans="1:75">
      <c r="A1261" t="s">
        <v>5500</v>
      </c>
      <c r="B1261" t="s">
        <v>5501</v>
      </c>
      <c r="C1261" t="s">
        <v>1530</v>
      </c>
      <c r="D1261" s="1">
        <v>32658</v>
      </c>
      <c r="E1261" t="s">
        <v>2467</v>
      </c>
      <c r="G1261" s="1"/>
      <c r="H1261" s="1"/>
      <c r="K1261">
        <v>0</v>
      </c>
      <c r="AB1261" t="s">
        <v>22</v>
      </c>
      <c r="AC1261" t="s">
        <v>23</v>
      </c>
      <c r="AD1261" t="s">
        <v>80</v>
      </c>
      <c r="AE1261" t="s">
        <v>80</v>
      </c>
      <c r="AF1261" t="s">
        <v>25</v>
      </c>
      <c r="AH1261" t="s">
        <v>1283</v>
      </c>
      <c r="AI1261" t="s">
        <v>217</v>
      </c>
      <c r="AJ1261" t="s">
        <v>5502</v>
      </c>
      <c r="AK1261" t="s">
        <v>4</v>
      </c>
      <c r="AO1261" t="s">
        <v>26</v>
      </c>
      <c r="AP1261" t="s">
        <v>43</v>
      </c>
      <c r="AS1261" t="s">
        <v>43</v>
      </c>
      <c r="AT1261" t="s">
        <v>4128</v>
      </c>
      <c r="BO1261" t="s">
        <v>43</v>
      </c>
      <c r="BP1261">
        <v>0</v>
      </c>
      <c r="BQ1261">
        <v>0</v>
      </c>
      <c r="BR1261">
        <v>0</v>
      </c>
      <c r="BS1261">
        <v>0</v>
      </c>
      <c r="BT1261" s="1"/>
      <c r="BV1261" t="s">
        <v>458</v>
      </c>
      <c r="BW1261" t="s">
        <v>102</v>
      </c>
    </row>
    <row r="1262" spans="1:75">
      <c r="A1262" t="s">
        <v>5503</v>
      </c>
      <c r="B1262" t="s">
        <v>5504</v>
      </c>
      <c r="C1262" t="s">
        <v>237</v>
      </c>
      <c r="D1262" s="1">
        <v>32091</v>
      </c>
      <c r="E1262" t="s">
        <v>5505</v>
      </c>
      <c r="G1262" s="1"/>
      <c r="H1262" s="1"/>
      <c r="K1262">
        <v>0</v>
      </c>
      <c r="AB1262" t="s">
        <v>22</v>
      </c>
      <c r="AC1262" t="s">
        <v>23</v>
      </c>
      <c r="AD1262" t="s">
        <v>80</v>
      </c>
      <c r="AE1262" t="s">
        <v>80</v>
      </c>
      <c r="AF1262" t="s">
        <v>25</v>
      </c>
      <c r="AH1262" t="s">
        <v>5506</v>
      </c>
      <c r="AI1262" t="s">
        <v>99</v>
      </c>
      <c r="AJ1262" t="s">
        <v>5507</v>
      </c>
      <c r="AK1262" t="s">
        <v>4</v>
      </c>
      <c r="AO1262" t="s">
        <v>26</v>
      </c>
      <c r="AP1262" t="s">
        <v>43</v>
      </c>
      <c r="AS1262" t="s">
        <v>43</v>
      </c>
      <c r="AT1262" t="s">
        <v>5508</v>
      </c>
      <c r="AU1262">
        <v>3.04</v>
      </c>
      <c r="AV1262">
        <v>3.42</v>
      </c>
      <c r="BO1262" t="s">
        <v>43</v>
      </c>
      <c r="BP1262">
        <v>0</v>
      </c>
      <c r="BQ1262">
        <v>0</v>
      </c>
      <c r="BR1262">
        <v>0</v>
      </c>
      <c r="BS1262">
        <v>0</v>
      </c>
      <c r="BT1262" s="1"/>
      <c r="BV1262" t="s">
        <v>102</v>
      </c>
      <c r="BW1262" t="s">
        <v>102</v>
      </c>
    </row>
    <row r="1263" spans="1:75">
      <c r="A1263" t="s">
        <v>5509</v>
      </c>
      <c r="B1263" t="s">
        <v>5510</v>
      </c>
      <c r="C1263" t="s">
        <v>237</v>
      </c>
      <c r="D1263" s="1">
        <v>32838</v>
      </c>
      <c r="E1263" t="s">
        <v>5511</v>
      </c>
      <c r="G1263" s="1"/>
      <c r="H1263" s="1"/>
      <c r="K1263">
        <v>0</v>
      </c>
      <c r="AB1263" t="s">
        <v>22</v>
      </c>
      <c r="AC1263" t="s">
        <v>23</v>
      </c>
      <c r="AD1263" t="s">
        <v>80</v>
      </c>
      <c r="AE1263" t="s">
        <v>80</v>
      </c>
      <c r="AF1263" t="s">
        <v>48</v>
      </c>
      <c r="AH1263" t="s">
        <v>5512</v>
      </c>
      <c r="AI1263" t="s">
        <v>733</v>
      </c>
      <c r="AJ1263" t="s">
        <v>5513</v>
      </c>
      <c r="AK1263" t="s">
        <v>4</v>
      </c>
      <c r="AO1263" t="s">
        <v>26</v>
      </c>
      <c r="AP1263" t="s">
        <v>43</v>
      </c>
      <c r="AS1263" t="s">
        <v>43</v>
      </c>
      <c r="AT1263" t="s">
        <v>5514</v>
      </c>
      <c r="AU1263">
        <v>3</v>
      </c>
      <c r="AV1263">
        <v>3.46</v>
      </c>
      <c r="BO1263" t="s">
        <v>43</v>
      </c>
      <c r="BP1263">
        <v>0</v>
      </c>
      <c r="BQ1263">
        <v>0</v>
      </c>
      <c r="BR1263">
        <v>0</v>
      </c>
      <c r="BS1263">
        <v>0</v>
      </c>
      <c r="BT1263" s="1"/>
      <c r="BV1263" t="s">
        <v>1355</v>
      </c>
      <c r="BW1263" t="s">
        <v>125</v>
      </c>
    </row>
    <row r="1264" spans="1:75">
      <c r="A1264" t="s">
        <v>5515</v>
      </c>
      <c r="B1264" t="s">
        <v>460</v>
      </c>
      <c r="C1264" t="s">
        <v>176</v>
      </c>
      <c r="D1264" s="1">
        <v>31169</v>
      </c>
      <c r="E1264" t="s">
        <v>176</v>
      </c>
      <c r="G1264" s="1"/>
      <c r="H1264" s="1"/>
      <c r="K1264">
        <v>0</v>
      </c>
      <c r="AB1264" t="s">
        <v>22</v>
      </c>
      <c r="AC1264" t="s">
        <v>23</v>
      </c>
      <c r="AD1264" t="s">
        <v>80</v>
      </c>
      <c r="AE1264" t="s">
        <v>80</v>
      </c>
      <c r="AF1264" t="s">
        <v>48</v>
      </c>
      <c r="AH1264" t="s">
        <v>5516</v>
      </c>
      <c r="AI1264" t="s">
        <v>99</v>
      </c>
      <c r="AJ1264" t="s">
        <v>5517</v>
      </c>
      <c r="AK1264" t="s">
        <v>4</v>
      </c>
      <c r="AO1264" t="s">
        <v>26</v>
      </c>
      <c r="AP1264" t="s">
        <v>43</v>
      </c>
      <c r="AS1264" t="s">
        <v>43</v>
      </c>
      <c r="AT1264" t="s">
        <v>5518</v>
      </c>
      <c r="AU1264">
        <v>2.5</v>
      </c>
      <c r="AV1264">
        <v>3.29</v>
      </c>
      <c r="BO1264" t="s">
        <v>43</v>
      </c>
      <c r="BP1264">
        <v>0</v>
      </c>
      <c r="BQ1264">
        <v>0</v>
      </c>
      <c r="BR1264">
        <v>0</v>
      </c>
      <c r="BS1264">
        <v>0</v>
      </c>
      <c r="BT1264" s="1"/>
      <c r="BV1264" t="s">
        <v>102</v>
      </c>
      <c r="BW1264" t="s">
        <v>102</v>
      </c>
    </row>
    <row r="1265" spans="1:76">
      <c r="A1265" t="s">
        <v>5519</v>
      </c>
      <c r="B1265" t="s">
        <v>5520</v>
      </c>
      <c r="C1265" t="s">
        <v>5521</v>
      </c>
      <c r="D1265" s="1">
        <v>32243</v>
      </c>
      <c r="E1265" t="s">
        <v>5522</v>
      </c>
      <c r="G1265" s="1"/>
      <c r="H1265" s="1"/>
      <c r="K1265">
        <v>0</v>
      </c>
      <c r="AB1265" t="s">
        <v>22</v>
      </c>
      <c r="AC1265" t="s">
        <v>23</v>
      </c>
      <c r="AD1265" t="s">
        <v>80</v>
      </c>
      <c r="AE1265" t="s">
        <v>80</v>
      </c>
      <c r="AF1265" t="s">
        <v>48</v>
      </c>
      <c r="AH1265" t="s">
        <v>5523</v>
      </c>
      <c r="AI1265" t="s">
        <v>99</v>
      </c>
      <c r="AJ1265" t="s">
        <v>5524</v>
      </c>
      <c r="AK1265" t="s">
        <v>217</v>
      </c>
      <c r="AO1265" t="s">
        <v>26</v>
      </c>
      <c r="AP1265" t="s">
        <v>43</v>
      </c>
      <c r="AS1265" t="s">
        <v>43</v>
      </c>
      <c r="AT1265" t="s">
        <v>5525</v>
      </c>
      <c r="AU1265">
        <v>3.25</v>
      </c>
      <c r="AV1265">
        <v>3.46</v>
      </c>
      <c r="BO1265" t="s">
        <v>43</v>
      </c>
      <c r="BP1265">
        <v>0</v>
      </c>
      <c r="BQ1265">
        <v>0</v>
      </c>
      <c r="BR1265">
        <v>0</v>
      </c>
      <c r="BS1265">
        <v>0</v>
      </c>
      <c r="BT1265" s="1"/>
      <c r="BV1265" t="s">
        <v>1239</v>
      </c>
      <c r="BW1265" t="s">
        <v>165</v>
      </c>
    </row>
    <row r="1266" spans="1:76">
      <c r="A1266" t="s">
        <v>5526</v>
      </c>
      <c r="B1266" t="s">
        <v>5527</v>
      </c>
      <c r="C1266" t="s">
        <v>5528</v>
      </c>
      <c r="D1266" s="1">
        <v>32211</v>
      </c>
      <c r="E1266" t="s">
        <v>5529</v>
      </c>
      <c r="G1266" s="1"/>
      <c r="H1266" s="1"/>
      <c r="K1266">
        <v>0</v>
      </c>
      <c r="AB1266" t="s">
        <v>22</v>
      </c>
      <c r="AC1266" t="s">
        <v>23</v>
      </c>
      <c r="AD1266" t="s">
        <v>80</v>
      </c>
      <c r="AE1266" t="s">
        <v>80</v>
      </c>
      <c r="AF1266" t="s">
        <v>48</v>
      </c>
      <c r="AH1266" t="s">
        <v>5530</v>
      </c>
      <c r="AI1266" t="s">
        <v>99</v>
      </c>
      <c r="AJ1266" t="s">
        <v>1887</v>
      </c>
      <c r="AK1266" t="s">
        <v>4</v>
      </c>
      <c r="AO1266" t="s">
        <v>26</v>
      </c>
      <c r="AP1266" t="s">
        <v>43</v>
      </c>
      <c r="AS1266" t="s">
        <v>43</v>
      </c>
      <c r="AT1266" t="s">
        <v>4128</v>
      </c>
      <c r="AU1266">
        <v>3.5</v>
      </c>
      <c r="AV1266">
        <v>3.75</v>
      </c>
      <c r="BO1266" t="s">
        <v>43</v>
      </c>
      <c r="BP1266">
        <v>0</v>
      </c>
      <c r="BQ1266">
        <v>0</v>
      </c>
      <c r="BR1266">
        <v>0</v>
      </c>
      <c r="BS1266">
        <v>0</v>
      </c>
      <c r="BT1266" s="1"/>
      <c r="BV1266" t="s">
        <v>102</v>
      </c>
      <c r="BW1266" t="s">
        <v>148</v>
      </c>
    </row>
    <row r="1267" spans="1:76">
      <c r="A1267" t="s">
        <v>5531</v>
      </c>
      <c r="B1267" t="s">
        <v>556</v>
      </c>
      <c r="C1267" t="s">
        <v>4245</v>
      </c>
      <c r="D1267" s="1">
        <v>32607</v>
      </c>
      <c r="E1267" t="s">
        <v>4245</v>
      </c>
      <c r="G1267" s="1"/>
      <c r="H1267" s="1"/>
      <c r="K1267">
        <v>0</v>
      </c>
      <c r="AB1267" t="s">
        <v>22</v>
      </c>
      <c r="AC1267" t="s">
        <v>23</v>
      </c>
      <c r="AD1267" t="s">
        <v>80</v>
      </c>
      <c r="AE1267" t="s">
        <v>80</v>
      </c>
      <c r="AF1267" t="s">
        <v>48</v>
      </c>
      <c r="AH1267" t="s">
        <v>5532</v>
      </c>
      <c r="AI1267" t="s">
        <v>99</v>
      </c>
      <c r="AJ1267" t="s">
        <v>5533</v>
      </c>
      <c r="AK1267" t="s">
        <v>4</v>
      </c>
      <c r="AO1267" t="s">
        <v>26</v>
      </c>
      <c r="AP1267" t="s">
        <v>43</v>
      </c>
      <c r="AS1267" t="s">
        <v>43</v>
      </c>
      <c r="AT1267" t="s">
        <v>5534</v>
      </c>
      <c r="AU1267">
        <v>2.96</v>
      </c>
      <c r="AV1267">
        <v>3.29</v>
      </c>
      <c r="AX1267">
        <v>2.76</v>
      </c>
      <c r="AY1267">
        <v>2.59</v>
      </c>
      <c r="BO1267" t="s">
        <v>43</v>
      </c>
      <c r="BP1267">
        <v>0</v>
      </c>
      <c r="BQ1267">
        <v>0</v>
      </c>
      <c r="BR1267">
        <v>0</v>
      </c>
      <c r="BS1267">
        <v>0</v>
      </c>
      <c r="BT1267" s="1"/>
      <c r="BV1267" t="s">
        <v>148</v>
      </c>
      <c r="BW1267" t="s">
        <v>148</v>
      </c>
    </row>
    <row r="1268" spans="1:76">
      <c r="A1268" t="s">
        <v>5535</v>
      </c>
      <c r="B1268" t="s">
        <v>1654</v>
      </c>
      <c r="C1268" t="s">
        <v>237</v>
      </c>
      <c r="D1268" s="1">
        <v>28972</v>
      </c>
      <c r="E1268" t="s">
        <v>5536</v>
      </c>
      <c r="G1268" s="1"/>
      <c r="H1268" s="1"/>
      <c r="K1268">
        <v>0</v>
      </c>
      <c r="AB1268" t="s">
        <v>22</v>
      </c>
      <c r="AC1268" t="s">
        <v>23</v>
      </c>
      <c r="AD1268" t="s">
        <v>80</v>
      </c>
      <c r="AE1268" t="s">
        <v>80</v>
      </c>
      <c r="AF1268" t="s">
        <v>25</v>
      </c>
      <c r="AH1268" t="s">
        <v>5537</v>
      </c>
      <c r="AI1268" t="s">
        <v>145</v>
      </c>
      <c r="AJ1268" t="s">
        <v>5538</v>
      </c>
      <c r="AK1268" t="s">
        <v>4</v>
      </c>
      <c r="AO1268" t="s">
        <v>26</v>
      </c>
      <c r="AP1268" t="s">
        <v>43</v>
      </c>
      <c r="AS1268" t="s">
        <v>43</v>
      </c>
      <c r="AT1268" t="s">
        <v>5539</v>
      </c>
      <c r="AU1268">
        <v>2.17</v>
      </c>
      <c r="AV1268">
        <v>3.38</v>
      </c>
      <c r="BO1268" t="s">
        <v>43</v>
      </c>
      <c r="BP1268">
        <v>0</v>
      </c>
      <c r="BQ1268">
        <v>0</v>
      </c>
      <c r="BR1268">
        <v>0</v>
      </c>
      <c r="BS1268">
        <v>0</v>
      </c>
      <c r="BT1268" s="1"/>
      <c r="BV1268" t="s">
        <v>1142</v>
      </c>
      <c r="BW1268" t="s">
        <v>338</v>
      </c>
    </row>
    <row r="1269" spans="1:76">
      <c r="A1269" t="s">
        <v>5540</v>
      </c>
      <c r="B1269" t="s">
        <v>5393</v>
      </c>
      <c r="C1269" t="s">
        <v>5461</v>
      </c>
      <c r="D1269" s="1"/>
      <c r="E1269" t="s">
        <v>5541</v>
      </c>
      <c r="G1269" s="1"/>
      <c r="H1269" s="1"/>
      <c r="I1269" t="s">
        <v>373</v>
      </c>
      <c r="K1269">
        <v>0</v>
      </c>
      <c r="AA1269" t="s">
        <v>5542</v>
      </c>
      <c r="AB1269" t="s">
        <v>22</v>
      </c>
      <c r="AC1269" t="s">
        <v>23</v>
      </c>
      <c r="AD1269" t="s">
        <v>80</v>
      </c>
      <c r="AE1269" t="s">
        <v>80</v>
      </c>
      <c r="AF1269" t="s">
        <v>48</v>
      </c>
      <c r="AG1269" t="s">
        <v>375</v>
      </c>
      <c r="AH1269" t="s">
        <v>5543</v>
      </c>
      <c r="AI1269" t="s">
        <v>99</v>
      </c>
      <c r="AJ1269" t="s">
        <v>5544</v>
      </c>
      <c r="AK1269" t="s">
        <v>4</v>
      </c>
      <c r="AO1269" t="s">
        <v>26</v>
      </c>
      <c r="AP1269" t="s">
        <v>43</v>
      </c>
      <c r="AS1269" t="s">
        <v>43</v>
      </c>
      <c r="AT1269" t="s">
        <v>4856</v>
      </c>
      <c r="AU1269">
        <v>3.17</v>
      </c>
      <c r="AV1269">
        <v>3.46</v>
      </c>
      <c r="BO1269" t="s">
        <v>43</v>
      </c>
      <c r="BP1269">
        <v>0</v>
      </c>
      <c r="BQ1269">
        <v>0</v>
      </c>
      <c r="BR1269">
        <v>0</v>
      </c>
      <c r="BS1269">
        <v>0</v>
      </c>
      <c r="BT1269" s="1"/>
      <c r="BV1269" t="s">
        <v>102</v>
      </c>
      <c r="BW1269" t="s">
        <v>102</v>
      </c>
    </row>
    <row r="1270" spans="1:76">
      <c r="A1270" t="s">
        <v>5545</v>
      </c>
      <c r="B1270" t="s">
        <v>5546</v>
      </c>
      <c r="C1270" t="s">
        <v>5547</v>
      </c>
      <c r="D1270" s="1">
        <v>32710</v>
      </c>
      <c r="E1270" t="s">
        <v>20</v>
      </c>
      <c r="G1270" s="1"/>
      <c r="H1270" s="1"/>
      <c r="K1270">
        <v>0</v>
      </c>
      <c r="AB1270" t="s">
        <v>22</v>
      </c>
      <c r="AC1270" t="s">
        <v>32</v>
      </c>
      <c r="AD1270" t="s">
        <v>33</v>
      </c>
      <c r="AE1270" t="s">
        <v>33</v>
      </c>
      <c r="AF1270" t="s">
        <v>48</v>
      </c>
      <c r="AH1270" t="s">
        <v>5548</v>
      </c>
      <c r="AI1270" t="s">
        <v>5244</v>
      </c>
      <c r="AJ1270" t="s">
        <v>5549</v>
      </c>
      <c r="AK1270" t="s">
        <v>5550</v>
      </c>
      <c r="AL1270" t="s">
        <v>5551</v>
      </c>
      <c r="AO1270" t="s">
        <v>26</v>
      </c>
      <c r="AP1270" t="s">
        <v>962</v>
      </c>
      <c r="AS1270" t="s">
        <v>43</v>
      </c>
      <c r="AT1270" t="s">
        <v>5552</v>
      </c>
      <c r="AU1270">
        <v>2.91</v>
      </c>
      <c r="AV1270">
        <v>3.2</v>
      </c>
      <c r="BO1270" t="s">
        <v>43</v>
      </c>
      <c r="BP1270">
        <v>0</v>
      </c>
      <c r="BQ1270">
        <v>0</v>
      </c>
      <c r="BR1270">
        <v>0</v>
      </c>
      <c r="BS1270">
        <v>0</v>
      </c>
      <c r="BT1270" s="1"/>
      <c r="BV1270" t="s">
        <v>1074</v>
      </c>
      <c r="BW1270" t="s">
        <v>5553</v>
      </c>
      <c r="BX1270" t="s">
        <v>5554</v>
      </c>
    </row>
    <row r="1271" spans="1:76">
      <c r="A1271" t="s">
        <v>5555</v>
      </c>
      <c r="B1271" t="s">
        <v>5556</v>
      </c>
      <c r="C1271" t="s">
        <v>5557</v>
      </c>
      <c r="D1271" s="1">
        <v>31547</v>
      </c>
      <c r="E1271" t="s">
        <v>5558</v>
      </c>
      <c r="G1271" s="1"/>
      <c r="H1271" s="1"/>
      <c r="K1271">
        <v>0</v>
      </c>
      <c r="AB1271" t="s">
        <v>22</v>
      </c>
      <c r="AC1271" t="s">
        <v>32</v>
      </c>
      <c r="AD1271" t="s">
        <v>33</v>
      </c>
      <c r="AE1271" t="s">
        <v>33</v>
      </c>
      <c r="AF1271" t="s">
        <v>25</v>
      </c>
      <c r="AH1271" t="s">
        <v>155</v>
      </c>
      <c r="AI1271" t="s">
        <v>155</v>
      </c>
      <c r="AJ1271" t="s">
        <v>5559</v>
      </c>
      <c r="AK1271" t="s">
        <v>3903</v>
      </c>
      <c r="AL1271" t="s">
        <v>5560</v>
      </c>
      <c r="AO1271" t="s">
        <v>26</v>
      </c>
      <c r="AP1271" t="s">
        <v>962</v>
      </c>
      <c r="AS1271" t="s">
        <v>28</v>
      </c>
      <c r="AT1271" t="s">
        <v>5561</v>
      </c>
      <c r="AX1271">
        <v>0</v>
      </c>
      <c r="AY1271">
        <v>3.29</v>
      </c>
      <c r="AZ1271">
        <v>2.7</v>
      </c>
      <c r="BO1271" t="s">
        <v>43</v>
      </c>
      <c r="BP1271">
        <v>0</v>
      </c>
      <c r="BQ1271">
        <v>0</v>
      </c>
      <c r="BR1271">
        <v>0</v>
      </c>
      <c r="BS1271">
        <v>0</v>
      </c>
      <c r="BT1271" s="1"/>
      <c r="BW1271" t="s">
        <v>102</v>
      </c>
      <c r="BX1271" t="s">
        <v>5554</v>
      </c>
    </row>
    <row r="1272" spans="1:76">
      <c r="A1272" t="s">
        <v>5562</v>
      </c>
      <c r="B1272" t="s">
        <v>5563</v>
      </c>
      <c r="C1272" t="s">
        <v>5564</v>
      </c>
      <c r="D1272" s="1">
        <v>29412</v>
      </c>
      <c r="E1272" t="s">
        <v>5565</v>
      </c>
      <c r="G1272" s="1"/>
      <c r="H1272" s="1"/>
      <c r="K1272">
        <v>0</v>
      </c>
      <c r="AB1272" t="s">
        <v>22</v>
      </c>
      <c r="AC1272" t="s">
        <v>32</v>
      </c>
      <c r="AD1272" t="s">
        <v>33</v>
      </c>
      <c r="AE1272" t="s">
        <v>33</v>
      </c>
      <c r="AF1272" t="s">
        <v>25</v>
      </c>
      <c r="AH1272" t="s">
        <v>867</v>
      </c>
      <c r="AI1272" t="s">
        <v>5566</v>
      </c>
      <c r="AJ1272" t="s">
        <v>3895</v>
      </c>
      <c r="AK1272" t="s">
        <v>3903</v>
      </c>
      <c r="AL1272" t="s">
        <v>5565</v>
      </c>
      <c r="AO1272" t="s">
        <v>26</v>
      </c>
      <c r="AP1272" t="s">
        <v>962</v>
      </c>
      <c r="AS1272" t="s">
        <v>28</v>
      </c>
      <c r="AT1272" t="s">
        <v>5567</v>
      </c>
      <c r="AY1272">
        <v>2.71</v>
      </c>
      <c r="BO1272" t="s">
        <v>43</v>
      </c>
      <c r="BP1272">
        <v>0</v>
      </c>
      <c r="BQ1272">
        <v>0</v>
      </c>
      <c r="BR1272">
        <v>0</v>
      </c>
      <c r="BS1272">
        <v>0</v>
      </c>
      <c r="BT1272" s="1"/>
      <c r="BV1272" t="s">
        <v>102</v>
      </c>
      <c r="BW1272" t="s">
        <v>102</v>
      </c>
      <c r="BX1272" t="s">
        <v>5353</v>
      </c>
    </row>
    <row r="1273" spans="1:76">
      <c r="A1273" t="s">
        <v>5568</v>
      </c>
      <c r="B1273" t="s">
        <v>5569</v>
      </c>
      <c r="C1273" t="s">
        <v>5570</v>
      </c>
      <c r="D1273" s="1">
        <v>32057</v>
      </c>
      <c r="E1273" t="s">
        <v>20</v>
      </c>
      <c r="G1273" s="1"/>
      <c r="H1273" s="1"/>
      <c r="K1273">
        <v>0</v>
      </c>
      <c r="AB1273" t="s">
        <v>22</v>
      </c>
      <c r="AC1273" t="s">
        <v>32</v>
      </c>
      <c r="AD1273" t="s">
        <v>33</v>
      </c>
      <c r="AE1273" t="s">
        <v>33</v>
      </c>
      <c r="AF1273" t="s">
        <v>48</v>
      </c>
      <c r="AH1273" t="s">
        <v>5571</v>
      </c>
      <c r="AI1273" t="s">
        <v>3894</v>
      </c>
      <c r="AJ1273" t="s">
        <v>5572</v>
      </c>
      <c r="AK1273" t="s">
        <v>3896</v>
      </c>
      <c r="AL1273" t="s">
        <v>5573</v>
      </c>
      <c r="AO1273" t="s">
        <v>26</v>
      </c>
      <c r="AP1273" t="s">
        <v>962</v>
      </c>
      <c r="AS1273" t="s">
        <v>43</v>
      </c>
      <c r="AT1273" t="s">
        <v>5574</v>
      </c>
      <c r="BO1273" t="s">
        <v>43</v>
      </c>
      <c r="BP1273">
        <v>0</v>
      </c>
      <c r="BQ1273">
        <v>0</v>
      </c>
      <c r="BR1273">
        <v>0</v>
      </c>
      <c r="BS1273">
        <v>0</v>
      </c>
      <c r="BT1273" s="1"/>
      <c r="BV1273" t="s">
        <v>148</v>
      </c>
      <c r="BW1273" t="s">
        <v>102</v>
      </c>
      <c r="BX1273" t="s">
        <v>5353</v>
      </c>
    </row>
    <row r="1274" spans="1:76">
      <c r="A1274" t="s">
        <v>5575</v>
      </c>
      <c r="B1274" t="s">
        <v>921</v>
      </c>
      <c r="C1274" t="s">
        <v>5576</v>
      </c>
      <c r="D1274" s="1">
        <v>28856</v>
      </c>
      <c r="E1274" t="s">
        <v>5577</v>
      </c>
      <c r="G1274" s="1"/>
      <c r="H1274" s="1"/>
      <c r="K1274">
        <v>0</v>
      </c>
      <c r="AB1274" t="s">
        <v>22</v>
      </c>
      <c r="AC1274" t="s">
        <v>32</v>
      </c>
      <c r="AD1274" t="s">
        <v>33</v>
      </c>
      <c r="AE1274" t="s">
        <v>33</v>
      </c>
      <c r="AF1274" t="s">
        <v>48</v>
      </c>
      <c r="AH1274" t="s">
        <v>155</v>
      </c>
      <c r="AI1274" t="s">
        <v>155</v>
      </c>
      <c r="AJ1274" t="s">
        <v>155</v>
      </c>
      <c r="AK1274" t="s">
        <v>155</v>
      </c>
      <c r="AL1274" t="s">
        <v>155</v>
      </c>
      <c r="AM1274" t="s">
        <v>155</v>
      </c>
      <c r="AN1274" t="s">
        <v>155</v>
      </c>
      <c r="AO1274" t="s">
        <v>26</v>
      </c>
      <c r="AP1274" t="s">
        <v>962</v>
      </c>
      <c r="AS1274" t="s">
        <v>28</v>
      </c>
      <c r="AT1274" t="s">
        <v>5561</v>
      </c>
      <c r="AU1274">
        <v>3.21</v>
      </c>
      <c r="AY1274">
        <v>3.38</v>
      </c>
      <c r="AZ1274">
        <v>2.8</v>
      </c>
      <c r="BB1274">
        <v>2.56</v>
      </c>
      <c r="BO1274" t="s">
        <v>43</v>
      </c>
      <c r="BP1274">
        <v>0</v>
      </c>
      <c r="BQ1274">
        <v>0</v>
      </c>
      <c r="BR1274">
        <v>0</v>
      </c>
      <c r="BS1274">
        <v>0</v>
      </c>
      <c r="BT1274" s="1"/>
      <c r="BV1274" t="s">
        <v>155</v>
      </c>
      <c r="BW1274" t="s">
        <v>155</v>
      </c>
      <c r="BX1274" t="s">
        <v>5578</v>
      </c>
    </row>
    <row r="1275" spans="1:76">
      <c r="A1275" t="s">
        <v>5579</v>
      </c>
      <c r="B1275" t="s">
        <v>5580</v>
      </c>
      <c r="C1275" t="s">
        <v>5581</v>
      </c>
      <c r="D1275" s="1">
        <v>29008</v>
      </c>
      <c r="E1275" t="s">
        <v>5581</v>
      </c>
      <c r="G1275" s="1"/>
      <c r="H1275" s="1"/>
      <c r="K1275">
        <v>0</v>
      </c>
      <c r="AB1275" t="s">
        <v>22</v>
      </c>
      <c r="AC1275" t="s">
        <v>32</v>
      </c>
      <c r="AD1275" t="s">
        <v>33</v>
      </c>
      <c r="AE1275" t="s">
        <v>33</v>
      </c>
      <c r="AF1275" t="s">
        <v>48</v>
      </c>
      <c r="AH1275" t="s">
        <v>155</v>
      </c>
      <c r="AI1275" t="s">
        <v>155</v>
      </c>
      <c r="AJ1275" t="s">
        <v>155</v>
      </c>
      <c r="AK1275" t="s">
        <v>155</v>
      </c>
      <c r="AL1275" t="s">
        <v>155</v>
      </c>
      <c r="AN1275" t="s">
        <v>155</v>
      </c>
      <c r="AO1275" t="s">
        <v>26</v>
      </c>
      <c r="AP1275" t="s">
        <v>962</v>
      </c>
      <c r="AS1275" t="s">
        <v>28</v>
      </c>
      <c r="AT1275" t="s">
        <v>5582</v>
      </c>
      <c r="AY1275">
        <v>3.1</v>
      </c>
      <c r="BO1275" t="s">
        <v>43</v>
      </c>
      <c r="BP1275">
        <v>0</v>
      </c>
      <c r="BQ1275">
        <v>0</v>
      </c>
      <c r="BR1275">
        <v>0</v>
      </c>
      <c r="BS1275">
        <v>0</v>
      </c>
      <c r="BT1275" s="1"/>
      <c r="BV1275" t="s">
        <v>155</v>
      </c>
      <c r="BW1275" t="s">
        <v>155</v>
      </c>
      <c r="BX1275" t="s">
        <v>5353</v>
      </c>
    </row>
    <row r="1276" spans="1:76">
      <c r="A1276" t="s">
        <v>5583</v>
      </c>
      <c r="B1276" t="s">
        <v>5584</v>
      </c>
      <c r="C1276" t="s">
        <v>5585</v>
      </c>
      <c r="D1276" s="1">
        <v>32703</v>
      </c>
      <c r="E1276" t="s">
        <v>20</v>
      </c>
      <c r="G1276" s="1"/>
      <c r="H1276" s="1"/>
      <c r="K1276">
        <v>0</v>
      </c>
      <c r="AB1276" t="s">
        <v>22</v>
      </c>
      <c r="AC1276" t="s">
        <v>32</v>
      </c>
      <c r="AD1276" t="s">
        <v>33</v>
      </c>
      <c r="AE1276" t="s">
        <v>33</v>
      </c>
      <c r="AF1276" t="s">
        <v>48</v>
      </c>
      <c r="AH1276" t="s">
        <v>1830</v>
      </c>
      <c r="AI1276" t="s">
        <v>3903</v>
      </c>
      <c r="AJ1276" t="s">
        <v>5586</v>
      </c>
      <c r="AK1276" t="s">
        <v>4</v>
      </c>
      <c r="AL1276" t="s">
        <v>5587</v>
      </c>
      <c r="AO1276" t="s">
        <v>26</v>
      </c>
      <c r="AP1276" t="s">
        <v>962</v>
      </c>
      <c r="AS1276" t="s">
        <v>43</v>
      </c>
      <c r="AT1276" t="s">
        <v>5588</v>
      </c>
      <c r="AU1276">
        <v>0.45</v>
      </c>
      <c r="BO1276" t="s">
        <v>43</v>
      </c>
      <c r="BP1276">
        <v>0</v>
      </c>
      <c r="BQ1276">
        <v>0</v>
      </c>
      <c r="BR1276">
        <v>0</v>
      </c>
      <c r="BS1276">
        <v>0</v>
      </c>
      <c r="BT1276" s="1"/>
      <c r="BV1276" t="s">
        <v>102</v>
      </c>
      <c r="BW1276" t="s">
        <v>102</v>
      </c>
      <c r="BX1276" t="s">
        <v>5589</v>
      </c>
    </row>
    <row r="1277" spans="1:76">
      <c r="A1277" t="s">
        <v>5590</v>
      </c>
      <c r="B1277" t="s">
        <v>5591</v>
      </c>
      <c r="C1277" t="s">
        <v>20</v>
      </c>
      <c r="D1277" s="1">
        <v>28194</v>
      </c>
      <c r="E1277" t="s">
        <v>5592</v>
      </c>
      <c r="G1277" s="1"/>
      <c r="H1277" s="1"/>
      <c r="K1277">
        <v>0</v>
      </c>
      <c r="AB1277" t="s">
        <v>22</v>
      </c>
      <c r="AC1277" t="s">
        <v>32</v>
      </c>
      <c r="AD1277" t="s">
        <v>33</v>
      </c>
      <c r="AE1277" t="s">
        <v>33</v>
      </c>
      <c r="AF1277" t="s">
        <v>48</v>
      </c>
      <c r="AH1277" t="s">
        <v>5593</v>
      </c>
      <c r="AI1277" t="s">
        <v>5244</v>
      </c>
      <c r="AJ1277" t="s">
        <v>5594</v>
      </c>
      <c r="AK1277" t="s">
        <v>3896</v>
      </c>
      <c r="AL1277" t="s">
        <v>5592</v>
      </c>
      <c r="AO1277" t="s">
        <v>26</v>
      </c>
      <c r="AP1277" t="s">
        <v>962</v>
      </c>
      <c r="AS1277" t="s">
        <v>43</v>
      </c>
      <c r="AT1277" t="s">
        <v>3897</v>
      </c>
      <c r="BO1277" t="s">
        <v>43</v>
      </c>
      <c r="BP1277">
        <v>0</v>
      </c>
      <c r="BQ1277">
        <v>0</v>
      </c>
      <c r="BR1277">
        <v>0</v>
      </c>
      <c r="BS1277">
        <v>0</v>
      </c>
      <c r="BT1277" s="1"/>
      <c r="BV1277" t="s">
        <v>102</v>
      </c>
      <c r="BW1277" t="s">
        <v>102</v>
      </c>
      <c r="BX1277" t="s">
        <v>155</v>
      </c>
    </row>
    <row r="1278" spans="1:76">
      <c r="A1278" t="s">
        <v>5595</v>
      </c>
      <c r="B1278" t="s">
        <v>5596</v>
      </c>
      <c r="C1278" t="s">
        <v>5597</v>
      </c>
      <c r="D1278" s="1">
        <v>32023</v>
      </c>
      <c r="E1278" t="s">
        <v>5598</v>
      </c>
      <c r="G1278" s="1"/>
      <c r="H1278" s="1"/>
      <c r="K1278">
        <v>0</v>
      </c>
      <c r="AB1278" t="s">
        <v>22</v>
      </c>
      <c r="AC1278" t="s">
        <v>32</v>
      </c>
      <c r="AD1278" t="s">
        <v>33</v>
      </c>
      <c r="AE1278" t="s">
        <v>33</v>
      </c>
      <c r="AF1278" t="s">
        <v>25</v>
      </c>
      <c r="AH1278" t="s">
        <v>5599</v>
      </c>
      <c r="AI1278" t="s">
        <v>3903</v>
      </c>
      <c r="AJ1278" t="s">
        <v>5600</v>
      </c>
      <c r="AK1278" t="s">
        <v>3896</v>
      </c>
      <c r="AL1278" t="s">
        <v>5601</v>
      </c>
      <c r="AO1278" t="s">
        <v>26</v>
      </c>
      <c r="AP1278" t="s">
        <v>962</v>
      </c>
      <c r="AS1278" t="s">
        <v>43</v>
      </c>
      <c r="AT1278" t="s">
        <v>5602</v>
      </c>
      <c r="BO1278" t="s">
        <v>43</v>
      </c>
      <c r="BP1278">
        <v>0</v>
      </c>
      <c r="BQ1278">
        <v>0</v>
      </c>
      <c r="BR1278">
        <v>0</v>
      </c>
      <c r="BS1278">
        <v>0</v>
      </c>
      <c r="BT1278" s="1"/>
      <c r="BV1278" t="s">
        <v>102</v>
      </c>
      <c r="BW1278" t="s">
        <v>102</v>
      </c>
      <c r="BX1278" t="s">
        <v>5353</v>
      </c>
    </row>
    <row r="1279" spans="1:76">
      <c r="A1279" t="s">
        <v>5603</v>
      </c>
      <c r="B1279" t="s">
        <v>5604</v>
      </c>
      <c r="C1279" t="s">
        <v>3962</v>
      </c>
      <c r="D1279" s="1">
        <v>0</v>
      </c>
      <c r="E1279" t="s">
        <v>20</v>
      </c>
      <c r="G1279" s="1"/>
      <c r="H1279" s="1"/>
      <c r="K1279">
        <v>0</v>
      </c>
      <c r="AB1279" t="s">
        <v>22</v>
      </c>
      <c r="AC1279" t="s">
        <v>32</v>
      </c>
      <c r="AD1279" t="s">
        <v>33</v>
      </c>
      <c r="AE1279" t="s">
        <v>33</v>
      </c>
      <c r="AF1279" t="s">
        <v>25</v>
      </c>
      <c r="AH1279" t="s">
        <v>5605</v>
      </c>
      <c r="AI1279" t="s">
        <v>5244</v>
      </c>
      <c r="AJ1279" t="s">
        <v>5606</v>
      </c>
      <c r="AK1279" t="s">
        <v>3896</v>
      </c>
      <c r="AL1279" t="s">
        <v>5607</v>
      </c>
      <c r="AO1279" t="s">
        <v>26</v>
      </c>
      <c r="AP1279" t="s">
        <v>962</v>
      </c>
      <c r="AS1279" t="s">
        <v>43</v>
      </c>
      <c r="AT1279" t="s">
        <v>5608</v>
      </c>
      <c r="BO1279" t="s">
        <v>43</v>
      </c>
      <c r="BP1279">
        <v>0</v>
      </c>
      <c r="BQ1279">
        <v>0</v>
      </c>
      <c r="BR1279">
        <v>0</v>
      </c>
      <c r="BS1279">
        <v>0</v>
      </c>
      <c r="BT1279" s="1"/>
      <c r="BV1279" t="s">
        <v>102</v>
      </c>
      <c r="BW1279" t="s">
        <v>118</v>
      </c>
      <c r="BX1279" t="s">
        <v>5609</v>
      </c>
    </row>
    <row r="1280" spans="1:76">
      <c r="A1280" t="s">
        <v>5610</v>
      </c>
      <c r="B1280" t="s">
        <v>5611</v>
      </c>
      <c r="C1280" t="s">
        <v>74</v>
      </c>
      <c r="D1280" s="1">
        <v>33302</v>
      </c>
      <c r="E1280" t="s">
        <v>5612</v>
      </c>
      <c r="G1280" s="1"/>
      <c r="H1280" s="1"/>
      <c r="K1280">
        <v>0</v>
      </c>
      <c r="AB1280" t="s">
        <v>22</v>
      </c>
      <c r="AC1280" t="s">
        <v>32</v>
      </c>
      <c r="AD1280" t="s">
        <v>33</v>
      </c>
      <c r="AE1280" t="s">
        <v>33</v>
      </c>
      <c r="AF1280" t="s">
        <v>25</v>
      </c>
      <c r="AH1280" t="s">
        <v>5613</v>
      </c>
      <c r="AI1280" t="s">
        <v>5550</v>
      </c>
      <c r="AJ1280" t="s">
        <v>5614</v>
      </c>
      <c r="AK1280" t="s">
        <v>5550</v>
      </c>
      <c r="AL1280" t="s">
        <v>5615</v>
      </c>
      <c r="AO1280" t="s">
        <v>26</v>
      </c>
      <c r="AP1280" t="s">
        <v>962</v>
      </c>
      <c r="AS1280" t="s">
        <v>43</v>
      </c>
      <c r="AT1280" t="s">
        <v>5616</v>
      </c>
      <c r="BO1280" t="s">
        <v>43</v>
      </c>
      <c r="BP1280">
        <v>0</v>
      </c>
      <c r="BQ1280">
        <v>0</v>
      </c>
      <c r="BR1280">
        <v>0</v>
      </c>
      <c r="BS1280">
        <v>0</v>
      </c>
      <c r="BT1280" s="1"/>
      <c r="BV1280" t="s">
        <v>1074</v>
      </c>
      <c r="BW1280" t="s">
        <v>1074</v>
      </c>
      <c r="BX1280" t="s">
        <v>5617</v>
      </c>
    </row>
    <row r="1281" spans="1:76">
      <c r="A1281" t="s">
        <v>5618</v>
      </c>
      <c r="B1281" t="s">
        <v>5619</v>
      </c>
      <c r="C1281" t="s">
        <v>20</v>
      </c>
      <c r="D1281" s="1">
        <v>32701</v>
      </c>
      <c r="E1281" t="s">
        <v>5620</v>
      </c>
      <c r="G1281" s="1"/>
      <c r="H1281" s="1"/>
      <c r="K1281">
        <v>0</v>
      </c>
      <c r="AB1281" t="s">
        <v>22</v>
      </c>
      <c r="AC1281" t="s">
        <v>32</v>
      </c>
      <c r="AD1281" t="s">
        <v>33</v>
      </c>
      <c r="AE1281" t="s">
        <v>33</v>
      </c>
      <c r="AF1281" t="s">
        <v>25</v>
      </c>
      <c r="AH1281" t="s">
        <v>5621</v>
      </c>
      <c r="AI1281" t="s">
        <v>3894</v>
      </c>
      <c r="AJ1281" t="s">
        <v>5622</v>
      </c>
      <c r="AK1281" t="s">
        <v>3896</v>
      </c>
      <c r="AL1281" t="s">
        <v>5620</v>
      </c>
      <c r="AO1281" t="s">
        <v>26</v>
      </c>
      <c r="AP1281" t="s">
        <v>962</v>
      </c>
      <c r="AS1281" t="s">
        <v>43</v>
      </c>
      <c r="AT1281" t="s">
        <v>5602</v>
      </c>
      <c r="BO1281" t="s">
        <v>43</v>
      </c>
      <c r="BP1281">
        <v>0</v>
      </c>
      <c r="BQ1281">
        <v>0</v>
      </c>
      <c r="BR1281">
        <v>0</v>
      </c>
      <c r="BS1281">
        <v>0</v>
      </c>
      <c r="BT1281" s="1"/>
      <c r="BV1281" t="s">
        <v>688</v>
      </c>
      <c r="BW1281" t="s">
        <v>5623</v>
      </c>
      <c r="BX1281" t="s">
        <v>5353</v>
      </c>
    </row>
    <row r="1282" spans="1:76">
      <c r="A1282" t="s">
        <v>5624</v>
      </c>
      <c r="B1282" t="s">
        <v>5625</v>
      </c>
      <c r="C1282" t="s">
        <v>5626</v>
      </c>
      <c r="D1282" s="1">
        <v>33091</v>
      </c>
      <c r="E1282" t="s">
        <v>5627</v>
      </c>
      <c r="G1282" s="1"/>
      <c r="H1282" s="1"/>
      <c r="K1282">
        <v>0</v>
      </c>
      <c r="AB1282" t="s">
        <v>22</v>
      </c>
      <c r="AC1282" t="s">
        <v>32</v>
      </c>
      <c r="AD1282" t="s">
        <v>33</v>
      </c>
      <c r="AE1282" t="s">
        <v>33</v>
      </c>
      <c r="AF1282" t="s">
        <v>25</v>
      </c>
      <c r="AH1282" t="s">
        <v>5628</v>
      </c>
      <c r="AI1282" t="s">
        <v>3903</v>
      </c>
      <c r="AJ1282" t="s">
        <v>5629</v>
      </c>
      <c r="AK1282" t="s">
        <v>3896</v>
      </c>
      <c r="AL1282" t="s">
        <v>5630</v>
      </c>
      <c r="AO1282" t="s">
        <v>26</v>
      </c>
      <c r="AP1282" t="s">
        <v>962</v>
      </c>
      <c r="AS1282" t="s">
        <v>43</v>
      </c>
      <c r="AT1282" t="s">
        <v>5631</v>
      </c>
      <c r="BO1282" t="s">
        <v>43</v>
      </c>
      <c r="BP1282">
        <v>0</v>
      </c>
      <c r="BQ1282">
        <v>0</v>
      </c>
      <c r="BR1282">
        <v>0</v>
      </c>
      <c r="BS1282">
        <v>0</v>
      </c>
      <c r="BT1282" s="1"/>
      <c r="BV1282" t="s">
        <v>102</v>
      </c>
      <c r="BW1282" t="s">
        <v>102</v>
      </c>
      <c r="BX1282" t="s">
        <v>5353</v>
      </c>
    </row>
    <row r="1283" spans="1:76">
      <c r="A1283" t="s">
        <v>5632</v>
      </c>
      <c r="B1283" t="s">
        <v>5633</v>
      </c>
      <c r="C1283" t="s">
        <v>5634</v>
      </c>
      <c r="D1283" s="1">
        <v>33034</v>
      </c>
      <c r="E1283" t="s">
        <v>5635</v>
      </c>
      <c r="G1283" s="1"/>
      <c r="H1283" s="1"/>
      <c r="K1283">
        <v>0</v>
      </c>
      <c r="AB1283" t="s">
        <v>22</v>
      </c>
      <c r="AC1283" t="s">
        <v>32</v>
      </c>
      <c r="AD1283" t="s">
        <v>33</v>
      </c>
      <c r="AE1283" t="s">
        <v>33</v>
      </c>
      <c r="AF1283" t="s">
        <v>25</v>
      </c>
      <c r="AH1283" t="s">
        <v>5636</v>
      </c>
      <c r="AI1283" t="s">
        <v>5637</v>
      </c>
      <c r="AJ1283" t="s">
        <v>5638</v>
      </c>
      <c r="AK1283" t="s">
        <v>3896</v>
      </c>
      <c r="AL1283" t="s">
        <v>5639</v>
      </c>
      <c r="AO1283" t="s">
        <v>26</v>
      </c>
      <c r="AP1283" t="s">
        <v>962</v>
      </c>
      <c r="AS1283" t="s">
        <v>43</v>
      </c>
      <c r="AT1283" t="s">
        <v>5640</v>
      </c>
      <c r="BO1283" t="s">
        <v>43</v>
      </c>
      <c r="BP1283">
        <v>0</v>
      </c>
      <c r="BQ1283">
        <v>0</v>
      </c>
      <c r="BR1283">
        <v>0</v>
      </c>
      <c r="BS1283">
        <v>0</v>
      </c>
      <c r="BT1283" s="1"/>
      <c r="BV1283" t="s">
        <v>118</v>
      </c>
      <c r="BW1283" t="s">
        <v>118</v>
      </c>
      <c r="BX1283" t="s">
        <v>5353</v>
      </c>
    </row>
    <row r="1284" spans="1:76">
      <c r="A1284" t="s">
        <v>5641</v>
      </c>
      <c r="B1284" t="s">
        <v>5642</v>
      </c>
      <c r="C1284" t="s">
        <v>5643</v>
      </c>
      <c r="D1284" s="1">
        <v>30925</v>
      </c>
      <c r="E1284" t="s">
        <v>5644</v>
      </c>
      <c r="G1284" s="1"/>
      <c r="H1284" s="1"/>
      <c r="K1284">
        <v>0</v>
      </c>
      <c r="AB1284" t="s">
        <v>22</v>
      </c>
      <c r="AC1284" t="s">
        <v>32</v>
      </c>
      <c r="AD1284" t="s">
        <v>33</v>
      </c>
      <c r="AE1284" t="s">
        <v>33</v>
      </c>
      <c r="AF1284" t="s">
        <v>48</v>
      </c>
      <c r="AH1284" t="s">
        <v>5645</v>
      </c>
      <c r="AI1284" t="s">
        <v>5646</v>
      </c>
      <c r="AJ1284" t="s">
        <v>5647</v>
      </c>
      <c r="AK1284" t="s">
        <v>3896</v>
      </c>
      <c r="AL1284" t="s">
        <v>5644</v>
      </c>
      <c r="AO1284" t="s">
        <v>26</v>
      </c>
      <c r="AP1284" t="s">
        <v>962</v>
      </c>
      <c r="AS1284" t="s">
        <v>28</v>
      </c>
      <c r="AT1284" t="s">
        <v>5582</v>
      </c>
      <c r="AY1284">
        <v>2.52</v>
      </c>
      <c r="AZ1284">
        <v>3</v>
      </c>
      <c r="BO1284" t="s">
        <v>43</v>
      </c>
      <c r="BP1284">
        <v>0</v>
      </c>
      <c r="BQ1284">
        <v>0</v>
      </c>
      <c r="BR1284">
        <v>0</v>
      </c>
      <c r="BS1284">
        <v>0</v>
      </c>
      <c r="BT1284" s="1"/>
      <c r="BV1284" t="s">
        <v>102</v>
      </c>
      <c r="BW1284" t="s">
        <v>102</v>
      </c>
      <c r="BX1284" t="s">
        <v>155</v>
      </c>
    </row>
    <row r="1285" spans="1:76">
      <c r="A1285" t="s">
        <v>5648</v>
      </c>
      <c r="B1285" t="s">
        <v>5649</v>
      </c>
      <c r="C1285" t="s">
        <v>74</v>
      </c>
      <c r="D1285" s="1">
        <v>32666</v>
      </c>
      <c r="E1285" t="s">
        <v>20</v>
      </c>
      <c r="G1285" s="1"/>
      <c r="H1285" s="1"/>
      <c r="K1285">
        <v>0</v>
      </c>
      <c r="AB1285" t="s">
        <v>22</v>
      </c>
      <c r="AC1285" t="s">
        <v>32</v>
      </c>
      <c r="AD1285" t="s">
        <v>33</v>
      </c>
      <c r="AE1285" t="s">
        <v>33</v>
      </c>
      <c r="AF1285" t="s">
        <v>48</v>
      </c>
      <c r="AH1285" t="s">
        <v>5650</v>
      </c>
      <c r="AI1285" t="s">
        <v>3903</v>
      </c>
      <c r="AJ1285" t="s">
        <v>5651</v>
      </c>
      <c r="AK1285" t="s">
        <v>3896</v>
      </c>
      <c r="AL1285" t="s">
        <v>5652</v>
      </c>
      <c r="AO1285" t="s">
        <v>26</v>
      </c>
      <c r="AP1285" t="s">
        <v>962</v>
      </c>
      <c r="AS1285" t="s">
        <v>43</v>
      </c>
      <c r="AT1285" t="s">
        <v>5653</v>
      </c>
      <c r="BO1285" t="s">
        <v>43</v>
      </c>
      <c r="BP1285">
        <v>0</v>
      </c>
      <c r="BQ1285">
        <v>0</v>
      </c>
      <c r="BR1285">
        <v>0</v>
      </c>
      <c r="BS1285">
        <v>0</v>
      </c>
      <c r="BT1285" s="1"/>
      <c r="BV1285" t="s">
        <v>102</v>
      </c>
      <c r="BW1285" t="s">
        <v>102</v>
      </c>
      <c r="BX1285" t="s">
        <v>5353</v>
      </c>
    </row>
    <row r="1286" spans="1:76">
      <c r="A1286" t="s">
        <v>5654</v>
      </c>
      <c r="B1286" t="s">
        <v>5655</v>
      </c>
      <c r="C1286" t="s">
        <v>5656</v>
      </c>
      <c r="D1286" s="1">
        <v>33095</v>
      </c>
      <c r="E1286" t="s">
        <v>5657</v>
      </c>
      <c r="G1286" s="1"/>
      <c r="H1286" s="1"/>
      <c r="K1286">
        <v>0</v>
      </c>
      <c r="AB1286" t="s">
        <v>22</v>
      </c>
      <c r="AC1286" t="s">
        <v>32</v>
      </c>
      <c r="AD1286" t="s">
        <v>33</v>
      </c>
      <c r="AE1286" t="s">
        <v>33</v>
      </c>
      <c r="AF1286" t="s">
        <v>48</v>
      </c>
      <c r="AH1286" t="s">
        <v>155</v>
      </c>
      <c r="AI1286" t="s">
        <v>155</v>
      </c>
      <c r="AJ1286" t="s">
        <v>5658</v>
      </c>
      <c r="AK1286" t="s">
        <v>3896</v>
      </c>
      <c r="AL1286" t="s">
        <v>5659</v>
      </c>
      <c r="AO1286" t="s">
        <v>26</v>
      </c>
      <c r="AP1286" t="s">
        <v>962</v>
      </c>
      <c r="AS1286" t="s">
        <v>43</v>
      </c>
      <c r="AT1286" t="s">
        <v>5660</v>
      </c>
      <c r="AU1286">
        <v>3.41</v>
      </c>
      <c r="AV1286">
        <v>3.2</v>
      </c>
      <c r="BO1286" t="s">
        <v>43</v>
      </c>
      <c r="BP1286">
        <v>0</v>
      </c>
      <c r="BQ1286">
        <v>0</v>
      </c>
      <c r="BR1286">
        <v>0</v>
      </c>
      <c r="BS1286">
        <v>0</v>
      </c>
      <c r="BT1286" s="1"/>
      <c r="BW1286" t="s">
        <v>148</v>
      </c>
      <c r="BX1286" t="s">
        <v>5554</v>
      </c>
    </row>
    <row r="1287" spans="1:76">
      <c r="A1287" t="s">
        <v>5661</v>
      </c>
      <c r="B1287" t="s">
        <v>2127</v>
      </c>
      <c r="C1287" t="s">
        <v>5662</v>
      </c>
      <c r="D1287" s="1">
        <v>32785</v>
      </c>
      <c r="E1287" t="s">
        <v>5663</v>
      </c>
      <c r="G1287" s="1"/>
      <c r="H1287" s="1"/>
      <c r="K1287">
        <v>0</v>
      </c>
      <c r="AB1287" t="s">
        <v>22</v>
      </c>
      <c r="AC1287" t="s">
        <v>32</v>
      </c>
      <c r="AD1287" t="s">
        <v>33</v>
      </c>
      <c r="AE1287" t="s">
        <v>33</v>
      </c>
      <c r="AF1287" t="s">
        <v>25</v>
      </c>
      <c r="AH1287" t="s">
        <v>5664</v>
      </c>
      <c r="AI1287" t="s">
        <v>5646</v>
      </c>
      <c r="AJ1287" t="s">
        <v>5665</v>
      </c>
      <c r="AK1287" t="s">
        <v>3896</v>
      </c>
      <c r="AL1287" t="s">
        <v>5666</v>
      </c>
      <c r="AO1287" t="s">
        <v>26</v>
      </c>
      <c r="AP1287" t="s">
        <v>962</v>
      </c>
      <c r="AS1287" t="s">
        <v>43</v>
      </c>
      <c r="AT1287" t="s">
        <v>42</v>
      </c>
      <c r="AV1287">
        <v>3.7</v>
      </c>
      <c r="BO1287" t="s">
        <v>43</v>
      </c>
      <c r="BP1287">
        <v>0</v>
      </c>
      <c r="BQ1287">
        <v>0</v>
      </c>
      <c r="BR1287">
        <v>0</v>
      </c>
      <c r="BS1287">
        <v>0</v>
      </c>
      <c r="BT1287" s="1"/>
      <c r="BV1287" t="s">
        <v>102</v>
      </c>
      <c r="BW1287" t="s">
        <v>102</v>
      </c>
      <c r="BX1287" t="s">
        <v>5589</v>
      </c>
    </row>
    <row r="1288" spans="1:76">
      <c r="A1288" t="s">
        <v>5667</v>
      </c>
      <c r="B1288" t="s">
        <v>5668</v>
      </c>
      <c r="C1288" t="s">
        <v>5669</v>
      </c>
      <c r="D1288" s="1">
        <v>32665</v>
      </c>
      <c r="E1288" t="s">
        <v>20</v>
      </c>
      <c r="G1288" s="1"/>
      <c r="H1288" s="1"/>
      <c r="K1288">
        <v>0</v>
      </c>
      <c r="AB1288" t="s">
        <v>22</v>
      </c>
      <c r="AC1288" t="s">
        <v>32</v>
      </c>
      <c r="AD1288" t="s">
        <v>33</v>
      </c>
      <c r="AE1288" t="s">
        <v>33</v>
      </c>
      <c r="AF1288" t="s">
        <v>48</v>
      </c>
      <c r="AH1288" t="s">
        <v>3794</v>
      </c>
      <c r="AI1288" t="s">
        <v>3903</v>
      </c>
      <c r="AJ1288" t="s">
        <v>5670</v>
      </c>
      <c r="AK1288" t="s">
        <v>3896</v>
      </c>
      <c r="AL1288" t="s">
        <v>5671</v>
      </c>
      <c r="AO1288" t="s">
        <v>26</v>
      </c>
      <c r="AP1288" t="s">
        <v>962</v>
      </c>
      <c r="AS1288" t="s">
        <v>43</v>
      </c>
      <c r="AT1288" t="s">
        <v>42</v>
      </c>
      <c r="BO1288" t="s">
        <v>43</v>
      </c>
      <c r="BP1288">
        <v>0</v>
      </c>
      <c r="BQ1288">
        <v>0</v>
      </c>
      <c r="BR1288">
        <v>0</v>
      </c>
      <c r="BS1288">
        <v>0</v>
      </c>
      <c r="BT1288" s="1"/>
      <c r="BV1288" t="s">
        <v>102</v>
      </c>
      <c r="BW1288" t="s">
        <v>102</v>
      </c>
      <c r="BX1288" t="s">
        <v>5617</v>
      </c>
    </row>
    <row r="1289" spans="1:76">
      <c r="A1289" t="s">
        <v>5672</v>
      </c>
      <c r="B1289" t="s">
        <v>1112</v>
      </c>
      <c r="C1289" t="s">
        <v>5673</v>
      </c>
      <c r="D1289" s="1">
        <v>32551</v>
      </c>
      <c r="E1289" t="s">
        <v>5674</v>
      </c>
      <c r="G1289" s="1"/>
      <c r="H1289" s="1"/>
      <c r="K1289">
        <v>0</v>
      </c>
      <c r="AB1289" t="s">
        <v>22</v>
      </c>
      <c r="AC1289" t="s">
        <v>32</v>
      </c>
      <c r="AD1289" t="s">
        <v>33</v>
      </c>
      <c r="AE1289" t="s">
        <v>33</v>
      </c>
      <c r="AF1289" t="s">
        <v>48</v>
      </c>
      <c r="AH1289" t="s">
        <v>853</v>
      </c>
      <c r="AI1289" t="s">
        <v>3903</v>
      </c>
      <c r="AJ1289" t="s">
        <v>5675</v>
      </c>
      <c r="AK1289" t="s">
        <v>3896</v>
      </c>
      <c r="AL1289" t="s">
        <v>5676</v>
      </c>
      <c r="AO1289" t="s">
        <v>26</v>
      </c>
      <c r="AP1289" t="s">
        <v>962</v>
      </c>
      <c r="AS1289" t="s">
        <v>43</v>
      </c>
      <c r="AT1289" t="s">
        <v>5677</v>
      </c>
      <c r="BO1289" t="s">
        <v>43</v>
      </c>
      <c r="BP1289">
        <v>0</v>
      </c>
      <c r="BQ1289">
        <v>0</v>
      </c>
      <c r="BR1289">
        <v>0</v>
      </c>
      <c r="BS1289">
        <v>0</v>
      </c>
      <c r="BT1289" s="1"/>
      <c r="BV1289" t="s">
        <v>148</v>
      </c>
      <c r="BW1289" t="s">
        <v>148</v>
      </c>
      <c r="BX1289" t="s">
        <v>5678</v>
      </c>
    </row>
    <row r="1290" spans="1:76">
      <c r="A1290" t="s">
        <v>5679</v>
      </c>
      <c r="B1290" t="s">
        <v>5680</v>
      </c>
      <c r="C1290" t="s">
        <v>5681</v>
      </c>
      <c r="D1290" s="1">
        <v>32721</v>
      </c>
      <c r="E1290" t="s">
        <v>20</v>
      </c>
      <c r="G1290" s="1"/>
      <c r="H1290" s="1"/>
      <c r="K1290">
        <v>0</v>
      </c>
      <c r="AB1290" t="s">
        <v>22</v>
      </c>
      <c r="AC1290" t="s">
        <v>32</v>
      </c>
      <c r="AD1290" t="s">
        <v>33</v>
      </c>
      <c r="AE1290" t="s">
        <v>33</v>
      </c>
      <c r="AF1290" t="s">
        <v>48</v>
      </c>
      <c r="AH1290" t="s">
        <v>5682</v>
      </c>
      <c r="AI1290" t="s">
        <v>5683</v>
      </c>
      <c r="AJ1290" t="s">
        <v>5684</v>
      </c>
      <c r="AK1290" t="s">
        <v>3896</v>
      </c>
      <c r="AL1290" t="s">
        <v>5685</v>
      </c>
      <c r="AO1290" t="s">
        <v>26</v>
      </c>
      <c r="AP1290" t="s">
        <v>962</v>
      </c>
      <c r="AS1290" t="s">
        <v>43</v>
      </c>
      <c r="AT1290" t="s">
        <v>5686</v>
      </c>
      <c r="BO1290" t="s">
        <v>43</v>
      </c>
      <c r="BP1290">
        <v>0</v>
      </c>
      <c r="BQ1290">
        <v>0</v>
      </c>
      <c r="BR1290">
        <v>0</v>
      </c>
      <c r="BS1290">
        <v>0</v>
      </c>
      <c r="BT1290" s="1"/>
      <c r="BV1290" t="s">
        <v>5687</v>
      </c>
      <c r="BW1290" t="s">
        <v>5688</v>
      </c>
      <c r="BX1290" t="s">
        <v>5554</v>
      </c>
    </row>
    <row r="1291" spans="1:76">
      <c r="A1291" t="s">
        <v>5689</v>
      </c>
      <c r="B1291" t="s">
        <v>2297</v>
      </c>
      <c r="C1291" t="s">
        <v>5690</v>
      </c>
      <c r="D1291" s="1">
        <v>28967</v>
      </c>
      <c r="E1291" t="s">
        <v>5691</v>
      </c>
      <c r="G1291" s="1"/>
      <c r="H1291" s="1"/>
      <c r="K1291">
        <v>0</v>
      </c>
      <c r="AB1291" t="s">
        <v>22</v>
      </c>
      <c r="AC1291" t="s">
        <v>32</v>
      </c>
      <c r="AD1291" t="s">
        <v>33</v>
      </c>
      <c r="AE1291" t="s">
        <v>33</v>
      </c>
      <c r="AF1291" t="s">
        <v>48</v>
      </c>
      <c r="AH1291" t="s">
        <v>5692</v>
      </c>
      <c r="AI1291" t="s">
        <v>5693</v>
      </c>
      <c r="AJ1291" t="s">
        <v>5694</v>
      </c>
      <c r="AK1291" t="s">
        <v>3896</v>
      </c>
      <c r="AL1291" t="s">
        <v>5691</v>
      </c>
      <c r="AO1291" t="s">
        <v>26</v>
      </c>
      <c r="AP1291" t="s">
        <v>962</v>
      </c>
      <c r="AS1291" t="s">
        <v>28</v>
      </c>
      <c r="AT1291" t="s">
        <v>5695</v>
      </c>
      <c r="AY1291">
        <v>3.19</v>
      </c>
      <c r="BO1291" t="s">
        <v>43</v>
      </c>
      <c r="BP1291">
        <v>0</v>
      </c>
      <c r="BQ1291">
        <v>0</v>
      </c>
      <c r="BR1291">
        <v>0</v>
      </c>
      <c r="BS1291">
        <v>0</v>
      </c>
      <c r="BT1291" s="1"/>
      <c r="BV1291" t="s">
        <v>155</v>
      </c>
      <c r="BW1291" t="s">
        <v>155</v>
      </c>
      <c r="BX1291" t="s">
        <v>5696</v>
      </c>
    </row>
    <row r="1292" spans="1:76">
      <c r="A1292" t="s">
        <v>5697</v>
      </c>
      <c r="B1292" t="s">
        <v>5698</v>
      </c>
      <c r="C1292" t="s">
        <v>5699</v>
      </c>
      <c r="D1292" s="1">
        <v>32331</v>
      </c>
      <c r="E1292" t="s">
        <v>5700</v>
      </c>
      <c r="G1292" s="1"/>
      <c r="H1292" s="1"/>
      <c r="K1292">
        <v>0</v>
      </c>
      <c r="AB1292" t="s">
        <v>22</v>
      </c>
      <c r="AC1292" t="s">
        <v>32</v>
      </c>
      <c r="AD1292" t="s">
        <v>33</v>
      </c>
      <c r="AE1292" t="s">
        <v>33</v>
      </c>
      <c r="AF1292" t="s">
        <v>48</v>
      </c>
      <c r="AH1292" t="s">
        <v>5701</v>
      </c>
      <c r="AI1292" t="s">
        <v>3903</v>
      </c>
      <c r="AJ1292" t="s">
        <v>5702</v>
      </c>
      <c r="AK1292" t="s">
        <v>3896</v>
      </c>
      <c r="AL1292" t="s">
        <v>5703</v>
      </c>
      <c r="AO1292" t="s">
        <v>26</v>
      </c>
      <c r="AP1292" t="s">
        <v>962</v>
      </c>
      <c r="AS1292" t="s">
        <v>43</v>
      </c>
      <c r="AT1292" t="s">
        <v>5704</v>
      </c>
      <c r="BO1292" t="s">
        <v>43</v>
      </c>
      <c r="BP1292">
        <v>0</v>
      </c>
      <c r="BQ1292">
        <v>0</v>
      </c>
      <c r="BR1292">
        <v>0</v>
      </c>
      <c r="BS1292">
        <v>0</v>
      </c>
      <c r="BT1292" s="1"/>
      <c r="BV1292" t="s">
        <v>155</v>
      </c>
      <c r="BW1292" t="s">
        <v>155</v>
      </c>
      <c r="BX1292" t="s">
        <v>5617</v>
      </c>
    </row>
    <row r="1293" spans="1:76">
      <c r="A1293" t="s">
        <v>5705</v>
      </c>
      <c r="B1293" t="s">
        <v>5706</v>
      </c>
      <c r="C1293" t="s">
        <v>5707</v>
      </c>
      <c r="D1293" s="1">
        <v>31049</v>
      </c>
      <c r="E1293" t="s">
        <v>5708</v>
      </c>
      <c r="G1293" s="1"/>
      <c r="H1293" s="1"/>
      <c r="K1293">
        <v>0</v>
      </c>
      <c r="AB1293" t="s">
        <v>22</v>
      </c>
      <c r="AC1293" t="s">
        <v>32</v>
      </c>
      <c r="AD1293" t="s">
        <v>33</v>
      </c>
      <c r="AE1293" t="s">
        <v>33</v>
      </c>
      <c r="AF1293" t="s">
        <v>25</v>
      </c>
      <c r="AH1293" t="s">
        <v>951</v>
      </c>
      <c r="AI1293" t="s">
        <v>3903</v>
      </c>
      <c r="AJ1293" t="s">
        <v>5709</v>
      </c>
      <c r="AK1293" t="s">
        <v>3896</v>
      </c>
      <c r="AL1293" t="s">
        <v>5708</v>
      </c>
      <c r="AO1293" t="s">
        <v>26</v>
      </c>
      <c r="AP1293" t="s">
        <v>962</v>
      </c>
      <c r="AS1293" t="s">
        <v>28</v>
      </c>
      <c r="AT1293" t="s">
        <v>5561</v>
      </c>
      <c r="AY1293">
        <v>3.62</v>
      </c>
      <c r="BO1293" t="s">
        <v>43</v>
      </c>
      <c r="BP1293">
        <v>0</v>
      </c>
      <c r="BQ1293">
        <v>0</v>
      </c>
      <c r="BR1293">
        <v>0</v>
      </c>
      <c r="BS1293">
        <v>0</v>
      </c>
      <c r="BT1293" s="1"/>
      <c r="BV1293" t="s">
        <v>157</v>
      </c>
      <c r="BW1293" t="s">
        <v>157</v>
      </c>
      <c r="BX1293" t="s">
        <v>5678</v>
      </c>
    </row>
    <row r="1294" spans="1:76">
      <c r="A1294" t="s">
        <v>5710</v>
      </c>
      <c r="B1294" t="s">
        <v>838</v>
      </c>
      <c r="C1294" t="s">
        <v>5711</v>
      </c>
      <c r="D1294" s="1">
        <v>27018</v>
      </c>
      <c r="E1294" t="s">
        <v>5712</v>
      </c>
      <c r="G1294" s="1"/>
      <c r="H1294" s="1"/>
      <c r="K1294">
        <v>0</v>
      </c>
      <c r="AB1294" t="s">
        <v>22</v>
      </c>
      <c r="AC1294" t="s">
        <v>32</v>
      </c>
      <c r="AD1294" t="s">
        <v>33</v>
      </c>
      <c r="AE1294" t="s">
        <v>33</v>
      </c>
      <c r="AF1294" t="s">
        <v>48</v>
      </c>
      <c r="AH1294" t="s">
        <v>5713</v>
      </c>
      <c r="AI1294" t="s">
        <v>3903</v>
      </c>
      <c r="AJ1294" t="s">
        <v>5714</v>
      </c>
      <c r="AK1294" t="s">
        <v>3896</v>
      </c>
      <c r="AL1294" t="s">
        <v>5715</v>
      </c>
      <c r="AO1294" t="s">
        <v>26</v>
      </c>
      <c r="AP1294" t="s">
        <v>962</v>
      </c>
      <c r="AS1294" t="s">
        <v>28</v>
      </c>
      <c r="AT1294" t="s">
        <v>5582</v>
      </c>
      <c r="AY1294">
        <v>3.71</v>
      </c>
      <c r="AZ1294">
        <v>3.1</v>
      </c>
      <c r="BO1294" t="s">
        <v>43</v>
      </c>
      <c r="BP1294">
        <v>0</v>
      </c>
      <c r="BQ1294">
        <v>0</v>
      </c>
      <c r="BR1294">
        <v>0</v>
      </c>
      <c r="BS1294">
        <v>0</v>
      </c>
      <c r="BT1294" s="1"/>
      <c r="BV1294" t="s">
        <v>102</v>
      </c>
      <c r="BW1294" t="s">
        <v>102</v>
      </c>
      <c r="BX1294" t="s">
        <v>5696</v>
      </c>
    </row>
    <row r="1295" spans="1:76">
      <c r="A1295" t="s">
        <v>5716</v>
      </c>
      <c r="B1295" t="s">
        <v>5717</v>
      </c>
      <c r="C1295" t="s">
        <v>5718</v>
      </c>
      <c r="D1295" s="1">
        <v>32727</v>
      </c>
      <c r="E1295" t="s">
        <v>5719</v>
      </c>
      <c r="G1295" s="1"/>
      <c r="H1295" s="1"/>
      <c r="K1295">
        <v>0</v>
      </c>
      <c r="AB1295" t="s">
        <v>22</v>
      </c>
      <c r="AC1295" t="s">
        <v>32</v>
      </c>
      <c r="AD1295" t="s">
        <v>33</v>
      </c>
      <c r="AE1295" t="s">
        <v>33</v>
      </c>
      <c r="AF1295" t="s">
        <v>48</v>
      </c>
      <c r="AH1295" t="s">
        <v>5720</v>
      </c>
      <c r="AI1295" t="s">
        <v>3903</v>
      </c>
      <c r="AJ1295" t="s">
        <v>5721</v>
      </c>
      <c r="AK1295" t="s">
        <v>3896</v>
      </c>
      <c r="AL1295" t="s">
        <v>5722</v>
      </c>
      <c r="AO1295" t="s">
        <v>26</v>
      </c>
      <c r="AP1295" t="s">
        <v>962</v>
      </c>
      <c r="AS1295" t="s">
        <v>43</v>
      </c>
      <c r="AT1295" t="s">
        <v>5723</v>
      </c>
      <c r="BO1295" t="s">
        <v>43</v>
      </c>
      <c r="BP1295">
        <v>0</v>
      </c>
      <c r="BQ1295">
        <v>0</v>
      </c>
      <c r="BR1295">
        <v>0</v>
      </c>
      <c r="BS1295">
        <v>0</v>
      </c>
      <c r="BT1295" s="1"/>
      <c r="BV1295" t="s">
        <v>102</v>
      </c>
      <c r="BW1295" t="s">
        <v>102</v>
      </c>
      <c r="BX1295" t="s">
        <v>155</v>
      </c>
    </row>
    <row r="1296" spans="1:76">
      <c r="A1296" t="s">
        <v>5724</v>
      </c>
      <c r="B1296" t="s">
        <v>5725</v>
      </c>
      <c r="C1296" t="s">
        <v>5726</v>
      </c>
      <c r="D1296" s="1">
        <v>32898</v>
      </c>
      <c r="E1296" t="s">
        <v>20</v>
      </c>
      <c r="G1296" s="1"/>
      <c r="H1296" s="1"/>
      <c r="K1296">
        <v>0</v>
      </c>
      <c r="AB1296" t="s">
        <v>22</v>
      </c>
      <c r="AC1296" t="s">
        <v>32</v>
      </c>
      <c r="AD1296" t="s">
        <v>33</v>
      </c>
      <c r="AE1296" t="s">
        <v>33</v>
      </c>
      <c r="AF1296" t="s">
        <v>48</v>
      </c>
      <c r="AH1296" t="s">
        <v>5727</v>
      </c>
      <c r="AI1296" t="s">
        <v>3903</v>
      </c>
      <c r="AJ1296" t="s">
        <v>332</v>
      </c>
      <c r="AK1296" t="s">
        <v>3896</v>
      </c>
      <c r="AL1296" t="s">
        <v>5728</v>
      </c>
      <c r="AO1296" t="s">
        <v>26</v>
      </c>
      <c r="AP1296" t="s">
        <v>962</v>
      </c>
      <c r="AS1296" t="s">
        <v>43</v>
      </c>
      <c r="AT1296" t="s">
        <v>5729</v>
      </c>
      <c r="BO1296" t="s">
        <v>43</v>
      </c>
      <c r="BP1296">
        <v>0</v>
      </c>
      <c r="BQ1296">
        <v>0</v>
      </c>
      <c r="BR1296">
        <v>0</v>
      </c>
      <c r="BS1296">
        <v>0</v>
      </c>
      <c r="BT1296" s="1"/>
      <c r="BV1296" t="s">
        <v>148</v>
      </c>
      <c r="BW1296" t="s">
        <v>102</v>
      </c>
      <c r="BX1296" t="s">
        <v>5589</v>
      </c>
    </row>
    <row r="1297" spans="1:76">
      <c r="A1297" t="s">
        <v>5730</v>
      </c>
      <c r="B1297" t="s">
        <v>1625</v>
      </c>
      <c r="C1297" t="s">
        <v>5731</v>
      </c>
      <c r="D1297" s="1">
        <v>32772</v>
      </c>
      <c r="E1297" t="s">
        <v>5732</v>
      </c>
      <c r="G1297" s="1"/>
      <c r="H1297" s="1"/>
      <c r="K1297">
        <v>0</v>
      </c>
      <c r="AB1297" t="s">
        <v>22</v>
      </c>
      <c r="AC1297" t="s">
        <v>32</v>
      </c>
      <c r="AD1297" t="s">
        <v>33</v>
      </c>
      <c r="AE1297" t="s">
        <v>33</v>
      </c>
      <c r="AF1297" t="s">
        <v>48</v>
      </c>
      <c r="AH1297" t="s">
        <v>5733</v>
      </c>
      <c r="AI1297" t="s">
        <v>3903</v>
      </c>
      <c r="AJ1297" t="s">
        <v>5734</v>
      </c>
      <c r="AK1297" t="s">
        <v>5681</v>
      </c>
      <c r="AL1297" t="s">
        <v>5735</v>
      </c>
      <c r="AO1297" t="s">
        <v>26</v>
      </c>
      <c r="AP1297" t="s">
        <v>962</v>
      </c>
      <c r="AS1297" t="s">
        <v>43</v>
      </c>
      <c r="AT1297" t="s">
        <v>5736</v>
      </c>
      <c r="AU1297">
        <v>2.36</v>
      </c>
      <c r="AV1297">
        <v>3.5</v>
      </c>
      <c r="BO1297" t="s">
        <v>43</v>
      </c>
      <c r="BP1297">
        <v>0</v>
      </c>
      <c r="BQ1297">
        <v>0</v>
      </c>
      <c r="BR1297">
        <v>0</v>
      </c>
      <c r="BS1297">
        <v>0</v>
      </c>
      <c r="BT1297" s="1"/>
      <c r="BV1297" t="s">
        <v>102</v>
      </c>
      <c r="BW1297" t="s">
        <v>102</v>
      </c>
      <c r="BX1297" t="s">
        <v>5609</v>
      </c>
    </row>
    <row r="1298" spans="1:76">
      <c r="A1298" t="s">
        <v>5737</v>
      </c>
      <c r="B1298" t="s">
        <v>5738</v>
      </c>
      <c r="C1298" t="s">
        <v>5739</v>
      </c>
      <c r="D1298" s="1">
        <v>31030</v>
      </c>
      <c r="E1298" t="s">
        <v>5740</v>
      </c>
      <c r="G1298" s="1"/>
      <c r="H1298" s="1"/>
      <c r="K1298">
        <v>0</v>
      </c>
      <c r="AB1298" t="s">
        <v>22</v>
      </c>
      <c r="AC1298" t="s">
        <v>32</v>
      </c>
      <c r="AD1298" t="s">
        <v>33</v>
      </c>
      <c r="AE1298" t="s">
        <v>33</v>
      </c>
      <c r="AF1298" t="s">
        <v>25</v>
      </c>
      <c r="AH1298" t="s">
        <v>5741</v>
      </c>
      <c r="AI1298" t="s">
        <v>3903</v>
      </c>
      <c r="AJ1298" t="s">
        <v>5742</v>
      </c>
      <c r="AK1298" t="s">
        <v>3896</v>
      </c>
      <c r="AL1298" t="s">
        <v>5740</v>
      </c>
      <c r="AM1298" t="s">
        <v>155</v>
      </c>
      <c r="AN1298" t="s">
        <v>155</v>
      </c>
      <c r="AO1298" t="s">
        <v>26</v>
      </c>
      <c r="AP1298" t="s">
        <v>962</v>
      </c>
      <c r="AS1298" t="s">
        <v>28</v>
      </c>
      <c r="AT1298" t="s">
        <v>5582</v>
      </c>
      <c r="AY1298">
        <v>3.67</v>
      </c>
      <c r="AZ1298">
        <v>3.6</v>
      </c>
      <c r="BB1298">
        <v>2.85</v>
      </c>
      <c r="BO1298" t="s">
        <v>43</v>
      </c>
      <c r="BP1298">
        <v>0</v>
      </c>
      <c r="BQ1298">
        <v>0</v>
      </c>
      <c r="BR1298">
        <v>0</v>
      </c>
      <c r="BS1298">
        <v>0</v>
      </c>
      <c r="BT1298" s="1"/>
      <c r="BV1298" t="s">
        <v>102</v>
      </c>
      <c r="BW1298" t="s">
        <v>148</v>
      </c>
      <c r="BX1298" t="s">
        <v>155</v>
      </c>
    </row>
    <row r="1299" spans="1:76">
      <c r="A1299" t="s">
        <v>5743</v>
      </c>
      <c r="B1299" t="s">
        <v>5744</v>
      </c>
      <c r="C1299" t="s">
        <v>5745</v>
      </c>
      <c r="D1299" s="1">
        <v>32721</v>
      </c>
      <c r="E1299" t="s">
        <v>5359</v>
      </c>
      <c r="G1299" s="1"/>
      <c r="H1299" s="1"/>
      <c r="K1299">
        <v>0</v>
      </c>
      <c r="AB1299" t="s">
        <v>22</v>
      </c>
      <c r="AC1299" t="s">
        <v>32</v>
      </c>
      <c r="AD1299" t="s">
        <v>33</v>
      </c>
      <c r="AE1299" t="s">
        <v>33</v>
      </c>
      <c r="AF1299" t="s">
        <v>48</v>
      </c>
      <c r="AH1299" t="s">
        <v>5746</v>
      </c>
      <c r="AI1299" t="s">
        <v>3903</v>
      </c>
      <c r="AJ1299" t="s">
        <v>961</v>
      </c>
      <c r="AK1299" t="s">
        <v>3896</v>
      </c>
      <c r="AL1299" t="s">
        <v>87</v>
      </c>
      <c r="AO1299" t="s">
        <v>26</v>
      </c>
      <c r="AP1299" t="s">
        <v>962</v>
      </c>
      <c r="AS1299" t="s">
        <v>43</v>
      </c>
      <c r="AT1299" t="s">
        <v>5747</v>
      </c>
      <c r="BO1299" t="s">
        <v>43</v>
      </c>
      <c r="BP1299">
        <v>0</v>
      </c>
      <c r="BQ1299">
        <v>0</v>
      </c>
      <c r="BR1299">
        <v>0</v>
      </c>
      <c r="BS1299">
        <v>0</v>
      </c>
      <c r="BT1299" s="1"/>
      <c r="BV1299" t="s">
        <v>157</v>
      </c>
      <c r="BW1299" t="s">
        <v>157</v>
      </c>
      <c r="BX1299" t="s">
        <v>5353</v>
      </c>
    </row>
    <row r="1300" spans="1:76">
      <c r="A1300" t="s">
        <v>5748</v>
      </c>
      <c r="B1300" t="s">
        <v>3369</v>
      </c>
      <c r="C1300" t="s">
        <v>5749</v>
      </c>
      <c r="D1300" s="1">
        <v>29194</v>
      </c>
      <c r="E1300" t="s">
        <v>5750</v>
      </c>
      <c r="G1300" s="1"/>
      <c r="H1300" s="1"/>
      <c r="K1300">
        <v>0</v>
      </c>
      <c r="AB1300" t="s">
        <v>22</v>
      </c>
      <c r="AC1300" t="s">
        <v>32</v>
      </c>
      <c r="AD1300" t="s">
        <v>33</v>
      </c>
      <c r="AE1300" t="s">
        <v>33</v>
      </c>
      <c r="AF1300" t="s">
        <v>25</v>
      </c>
      <c r="AH1300" t="s">
        <v>5751</v>
      </c>
      <c r="AI1300" t="s">
        <v>5752</v>
      </c>
      <c r="AJ1300" t="s">
        <v>5753</v>
      </c>
      <c r="AK1300" t="s">
        <v>155</v>
      </c>
      <c r="AL1300" t="s">
        <v>5750</v>
      </c>
      <c r="AO1300" t="s">
        <v>26</v>
      </c>
      <c r="AP1300" t="s">
        <v>962</v>
      </c>
      <c r="AS1300" t="s">
        <v>28</v>
      </c>
      <c r="AT1300" t="s">
        <v>5567</v>
      </c>
      <c r="AY1300">
        <v>3.38</v>
      </c>
      <c r="AZ1300">
        <v>3.2</v>
      </c>
      <c r="BB1300">
        <v>2.74</v>
      </c>
      <c r="BO1300" t="s">
        <v>43</v>
      </c>
      <c r="BP1300">
        <v>0</v>
      </c>
      <c r="BQ1300">
        <v>0</v>
      </c>
      <c r="BR1300">
        <v>0</v>
      </c>
      <c r="BS1300">
        <v>0</v>
      </c>
      <c r="BT1300" s="1"/>
      <c r="BV1300" t="s">
        <v>148</v>
      </c>
      <c r="BW1300" t="s">
        <v>155</v>
      </c>
      <c r="BX1300" t="s">
        <v>5554</v>
      </c>
    </row>
    <row r="1301" spans="1:76">
      <c r="A1301" t="s">
        <v>5754</v>
      </c>
      <c r="B1301" t="s">
        <v>2484</v>
      </c>
      <c r="C1301" t="s">
        <v>5755</v>
      </c>
      <c r="D1301" s="1">
        <v>25569</v>
      </c>
      <c r="E1301" t="s">
        <v>5756</v>
      </c>
      <c r="G1301" s="1"/>
      <c r="H1301" s="1"/>
      <c r="K1301">
        <v>0</v>
      </c>
      <c r="AB1301" t="s">
        <v>22</v>
      </c>
      <c r="AC1301" t="s">
        <v>32</v>
      </c>
      <c r="AD1301" t="s">
        <v>33</v>
      </c>
      <c r="AE1301" t="s">
        <v>33</v>
      </c>
      <c r="AF1301" t="s">
        <v>25</v>
      </c>
      <c r="AH1301" t="s">
        <v>5757</v>
      </c>
      <c r="AI1301" t="s">
        <v>155</v>
      </c>
      <c r="AJ1301" t="s">
        <v>5758</v>
      </c>
      <c r="AK1301" t="s">
        <v>3896</v>
      </c>
      <c r="AL1301" t="s">
        <v>5756</v>
      </c>
      <c r="AO1301" t="s">
        <v>26</v>
      </c>
      <c r="AP1301" t="s">
        <v>962</v>
      </c>
      <c r="AS1301" t="s">
        <v>28</v>
      </c>
      <c r="AT1301" t="s">
        <v>5582</v>
      </c>
      <c r="AY1301">
        <v>3.19</v>
      </c>
      <c r="AZ1301">
        <v>2.5</v>
      </c>
      <c r="BO1301" t="s">
        <v>43</v>
      </c>
      <c r="BP1301">
        <v>0</v>
      </c>
      <c r="BQ1301">
        <v>0</v>
      </c>
      <c r="BR1301">
        <v>0</v>
      </c>
      <c r="BS1301">
        <v>0</v>
      </c>
      <c r="BT1301" s="1"/>
      <c r="BV1301" t="s">
        <v>155</v>
      </c>
      <c r="BW1301" t="s">
        <v>155</v>
      </c>
    </row>
    <row r="1302" spans="1:76">
      <c r="A1302" t="s">
        <v>5759</v>
      </c>
      <c r="B1302" t="s">
        <v>5760</v>
      </c>
      <c r="C1302" t="s">
        <v>5761</v>
      </c>
      <c r="D1302" s="1">
        <v>32878</v>
      </c>
      <c r="E1302" t="s">
        <v>5762</v>
      </c>
      <c r="G1302" s="1"/>
      <c r="H1302" s="1"/>
      <c r="K1302">
        <v>0</v>
      </c>
      <c r="AB1302" t="s">
        <v>22</v>
      </c>
      <c r="AC1302" t="s">
        <v>32</v>
      </c>
      <c r="AD1302" t="s">
        <v>33</v>
      </c>
      <c r="AE1302" t="s">
        <v>33</v>
      </c>
      <c r="AF1302" t="s">
        <v>48</v>
      </c>
      <c r="AH1302" t="s">
        <v>5763</v>
      </c>
      <c r="AI1302" t="s">
        <v>3903</v>
      </c>
      <c r="AJ1302" t="s">
        <v>5764</v>
      </c>
      <c r="AK1302" t="s">
        <v>3896</v>
      </c>
      <c r="AL1302" t="s">
        <v>5765</v>
      </c>
      <c r="AO1302" t="s">
        <v>26</v>
      </c>
      <c r="AP1302" t="s">
        <v>962</v>
      </c>
      <c r="AS1302" t="s">
        <v>43</v>
      </c>
      <c r="AT1302" t="s">
        <v>5729</v>
      </c>
      <c r="AU1302">
        <v>1.55</v>
      </c>
      <c r="BO1302" t="s">
        <v>43</v>
      </c>
      <c r="BP1302">
        <v>0</v>
      </c>
      <c r="BQ1302">
        <v>0</v>
      </c>
      <c r="BR1302">
        <v>0</v>
      </c>
      <c r="BS1302">
        <v>0</v>
      </c>
      <c r="BT1302" s="1"/>
      <c r="BV1302" t="s">
        <v>148</v>
      </c>
      <c r="BW1302" t="s">
        <v>102</v>
      </c>
      <c r="BX1302" t="s">
        <v>5696</v>
      </c>
    </row>
    <row r="1303" spans="1:76">
      <c r="A1303" t="s">
        <v>5766</v>
      </c>
      <c r="B1303" t="s">
        <v>5767</v>
      </c>
      <c r="C1303" t="s">
        <v>20</v>
      </c>
      <c r="D1303" s="1">
        <v>32071</v>
      </c>
      <c r="E1303" t="s">
        <v>5768</v>
      </c>
      <c r="G1303" s="1"/>
      <c r="H1303" s="1"/>
      <c r="K1303">
        <v>0</v>
      </c>
      <c r="AB1303" t="s">
        <v>22</v>
      </c>
      <c r="AC1303" t="s">
        <v>32</v>
      </c>
      <c r="AD1303" t="s">
        <v>33</v>
      </c>
      <c r="AE1303" t="s">
        <v>33</v>
      </c>
      <c r="AF1303" t="s">
        <v>48</v>
      </c>
      <c r="AH1303" t="s">
        <v>5769</v>
      </c>
      <c r="AI1303" t="s">
        <v>3894</v>
      </c>
      <c r="AJ1303" t="s">
        <v>2179</v>
      </c>
      <c r="AK1303" t="s">
        <v>3896</v>
      </c>
      <c r="AL1303" t="s">
        <v>5768</v>
      </c>
      <c r="AO1303" t="s">
        <v>26</v>
      </c>
      <c r="AP1303" t="s">
        <v>962</v>
      </c>
      <c r="AS1303" t="s">
        <v>43</v>
      </c>
      <c r="AT1303" t="s">
        <v>3897</v>
      </c>
      <c r="BO1303" t="s">
        <v>43</v>
      </c>
      <c r="BP1303">
        <v>0</v>
      </c>
      <c r="BQ1303">
        <v>0</v>
      </c>
      <c r="BR1303">
        <v>0</v>
      </c>
      <c r="BS1303">
        <v>0</v>
      </c>
      <c r="BT1303" s="1"/>
      <c r="BV1303" t="s">
        <v>5770</v>
      </c>
      <c r="BW1303" t="s">
        <v>155</v>
      </c>
      <c r="BX1303" t="s">
        <v>5554</v>
      </c>
    </row>
    <row r="1304" spans="1:76">
      <c r="A1304" t="s">
        <v>5771</v>
      </c>
      <c r="B1304" t="s">
        <v>5772</v>
      </c>
      <c r="C1304" t="s">
        <v>5773</v>
      </c>
      <c r="D1304" s="1">
        <v>26315</v>
      </c>
      <c r="E1304" t="s">
        <v>5774</v>
      </c>
      <c r="G1304" s="1"/>
      <c r="H1304" s="1"/>
      <c r="K1304">
        <v>0</v>
      </c>
      <c r="AB1304" t="s">
        <v>22</v>
      </c>
      <c r="AC1304" t="s">
        <v>32</v>
      </c>
      <c r="AD1304" t="s">
        <v>33</v>
      </c>
      <c r="AE1304" t="s">
        <v>33</v>
      </c>
      <c r="AF1304" t="s">
        <v>48</v>
      </c>
      <c r="AH1304" t="s">
        <v>5775</v>
      </c>
      <c r="AI1304" t="s">
        <v>5244</v>
      </c>
      <c r="AJ1304" t="s">
        <v>5776</v>
      </c>
      <c r="AK1304" t="s">
        <v>3896</v>
      </c>
      <c r="AL1304" t="s">
        <v>5774</v>
      </c>
      <c r="AO1304" t="s">
        <v>26</v>
      </c>
      <c r="AP1304" t="s">
        <v>962</v>
      </c>
      <c r="AS1304" t="s">
        <v>28</v>
      </c>
      <c r="AT1304" t="s">
        <v>5695</v>
      </c>
      <c r="AY1304">
        <v>3.19</v>
      </c>
      <c r="AZ1304">
        <v>2.6</v>
      </c>
      <c r="BB1304">
        <v>2.63</v>
      </c>
      <c r="BO1304" t="s">
        <v>43</v>
      </c>
      <c r="BP1304">
        <v>0</v>
      </c>
      <c r="BQ1304">
        <v>0</v>
      </c>
      <c r="BR1304">
        <v>0</v>
      </c>
      <c r="BS1304">
        <v>0</v>
      </c>
      <c r="BT1304" s="1"/>
      <c r="BV1304" t="s">
        <v>148</v>
      </c>
      <c r="BW1304" t="s">
        <v>102</v>
      </c>
      <c r="BX1304" t="s">
        <v>5609</v>
      </c>
    </row>
    <row r="1305" spans="1:76">
      <c r="A1305" t="s">
        <v>5777</v>
      </c>
      <c r="B1305" t="s">
        <v>1171</v>
      </c>
      <c r="C1305" t="s">
        <v>5778</v>
      </c>
      <c r="D1305" s="1">
        <v>32830</v>
      </c>
      <c r="E1305" t="s">
        <v>5779</v>
      </c>
      <c r="G1305" s="1"/>
      <c r="H1305" s="1"/>
      <c r="K1305">
        <v>0</v>
      </c>
      <c r="AB1305" t="s">
        <v>22</v>
      </c>
      <c r="AC1305" t="s">
        <v>32</v>
      </c>
      <c r="AD1305" t="s">
        <v>33</v>
      </c>
      <c r="AE1305" t="s">
        <v>33</v>
      </c>
      <c r="AF1305" t="s">
        <v>25</v>
      </c>
      <c r="AH1305" t="s">
        <v>5780</v>
      </c>
      <c r="AI1305" t="s">
        <v>3903</v>
      </c>
      <c r="AJ1305" t="s">
        <v>5781</v>
      </c>
      <c r="AK1305" t="s">
        <v>4</v>
      </c>
      <c r="AL1305" t="s">
        <v>5782</v>
      </c>
      <c r="AO1305" t="s">
        <v>26</v>
      </c>
      <c r="AP1305" t="s">
        <v>962</v>
      </c>
      <c r="AS1305" t="s">
        <v>43</v>
      </c>
      <c r="AT1305" t="s">
        <v>5783</v>
      </c>
      <c r="AU1305">
        <v>2.85</v>
      </c>
      <c r="AV1305">
        <v>3.6</v>
      </c>
      <c r="BO1305" t="s">
        <v>43</v>
      </c>
      <c r="BP1305">
        <v>0</v>
      </c>
      <c r="BQ1305">
        <v>0</v>
      </c>
      <c r="BR1305">
        <v>0</v>
      </c>
      <c r="BS1305">
        <v>0</v>
      </c>
      <c r="BT1305" s="1"/>
      <c r="BV1305" t="s">
        <v>102</v>
      </c>
      <c r="BW1305" t="s">
        <v>102</v>
      </c>
      <c r="BX1305" t="s">
        <v>5353</v>
      </c>
    </row>
    <row r="1306" spans="1:76">
      <c r="A1306" t="s">
        <v>5784</v>
      </c>
      <c r="B1306" t="s">
        <v>4631</v>
      </c>
      <c r="C1306" t="s">
        <v>74</v>
      </c>
      <c r="D1306" s="1">
        <v>32821</v>
      </c>
      <c r="E1306" t="s">
        <v>5785</v>
      </c>
      <c r="G1306" s="1"/>
      <c r="H1306" s="1"/>
      <c r="K1306">
        <v>0</v>
      </c>
      <c r="AB1306" t="s">
        <v>22</v>
      </c>
      <c r="AC1306" t="s">
        <v>32</v>
      </c>
      <c r="AD1306" t="s">
        <v>33</v>
      </c>
      <c r="AE1306" t="s">
        <v>33</v>
      </c>
      <c r="AF1306" t="s">
        <v>48</v>
      </c>
      <c r="AH1306" t="s">
        <v>5786</v>
      </c>
      <c r="AI1306" t="s">
        <v>3903</v>
      </c>
      <c r="AJ1306" t="s">
        <v>5787</v>
      </c>
      <c r="AK1306" t="s">
        <v>3896</v>
      </c>
      <c r="AL1306" t="s">
        <v>74</v>
      </c>
      <c r="AO1306" t="s">
        <v>26</v>
      </c>
      <c r="AP1306" t="s">
        <v>962</v>
      </c>
      <c r="AS1306" t="s">
        <v>43</v>
      </c>
      <c r="AT1306" t="s">
        <v>5364</v>
      </c>
      <c r="AU1306">
        <v>3.05</v>
      </c>
      <c r="AV1306">
        <v>3.4</v>
      </c>
      <c r="BO1306" t="s">
        <v>43</v>
      </c>
      <c r="BP1306">
        <v>0</v>
      </c>
      <c r="BQ1306">
        <v>0</v>
      </c>
      <c r="BR1306">
        <v>0</v>
      </c>
      <c r="BS1306">
        <v>0</v>
      </c>
      <c r="BT1306" s="1"/>
      <c r="BV1306" t="s">
        <v>118</v>
      </c>
      <c r="BW1306" t="s">
        <v>148</v>
      </c>
      <c r="BX1306" t="s">
        <v>5589</v>
      </c>
    </row>
    <row r="1307" spans="1:76">
      <c r="A1307" t="s">
        <v>5788</v>
      </c>
      <c r="B1307" t="s">
        <v>313</v>
      </c>
      <c r="C1307" t="s">
        <v>5241</v>
      </c>
      <c r="D1307" s="1">
        <v>28415</v>
      </c>
      <c r="E1307" t="s">
        <v>5789</v>
      </c>
      <c r="G1307" s="1"/>
      <c r="H1307" s="1"/>
      <c r="K1307">
        <v>0</v>
      </c>
      <c r="AB1307" t="s">
        <v>22</v>
      </c>
      <c r="AC1307" t="s">
        <v>32</v>
      </c>
      <c r="AD1307" t="s">
        <v>33</v>
      </c>
      <c r="AE1307" t="s">
        <v>33</v>
      </c>
      <c r="AF1307" t="s">
        <v>48</v>
      </c>
      <c r="AH1307" t="s">
        <v>5790</v>
      </c>
      <c r="AI1307" t="s">
        <v>5244</v>
      </c>
      <c r="AJ1307" t="s">
        <v>155</v>
      </c>
      <c r="AK1307" t="s">
        <v>155</v>
      </c>
      <c r="AL1307" t="s">
        <v>5789</v>
      </c>
      <c r="AO1307" t="s">
        <v>26</v>
      </c>
      <c r="AP1307" t="s">
        <v>962</v>
      </c>
      <c r="AS1307" t="s">
        <v>28</v>
      </c>
      <c r="AT1307" t="s">
        <v>5582</v>
      </c>
      <c r="AY1307">
        <v>3.1</v>
      </c>
      <c r="AZ1307">
        <v>2.7</v>
      </c>
      <c r="BB1307">
        <v>2.63</v>
      </c>
      <c r="BO1307" t="s">
        <v>43</v>
      </c>
      <c r="BP1307">
        <v>0</v>
      </c>
      <c r="BQ1307">
        <v>0</v>
      </c>
      <c r="BR1307">
        <v>0</v>
      </c>
      <c r="BS1307">
        <v>0</v>
      </c>
      <c r="BT1307" s="1"/>
      <c r="BV1307" t="s">
        <v>155</v>
      </c>
      <c r="BW1307" t="s">
        <v>155</v>
      </c>
      <c r="BX1307" t="s">
        <v>155</v>
      </c>
    </row>
    <row r="1308" spans="1:76">
      <c r="A1308" t="s">
        <v>5791</v>
      </c>
      <c r="B1308" t="s">
        <v>5792</v>
      </c>
      <c r="C1308" t="s">
        <v>5745</v>
      </c>
      <c r="D1308" s="1">
        <v>0</v>
      </c>
      <c r="E1308" t="s">
        <v>5359</v>
      </c>
      <c r="G1308" s="1"/>
      <c r="H1308" s="1"/>
      <c r="K1308">
        <v>0</v>
      </c>
      <c r="AB1308" t="s">
        <v>22</v>
      </c>
      <c r="AC1308" t="s">
        <v>32</v>
      </c>
      <c r="AD1308" t="s">
        <v>33</v>
      </c>
      <c r="AE1308" t="s">
        <v>33</v>
      </c>
      <c r="AF1308" t="s">
        <v>48</v>
      </c>
      <c r="AH1308" t="s">
        <v>402</v>
      </c>
      <c r="AI1308" t="s">
        <v>3903</v>
      </c>
      <c r="AJ1308" t="s">
        <v>5793</v>
      </c>
      <c r="AK1308" t="s">
        <v>3896</v>
      </c>
      <c r="AL1308" t="s">
        <v>5794</v>
      </c>
      <c r="AO1308" t="s">
        <v>26</v>
      </c>
      <c r="AP1308" t="s">
        <v>962</v>
      </c>
      <c r="AS1308" t="s">
        <v>43</v>
      </c>
      <c r="AT1308" t="s">
        <v>5747</v>
      </c>
      <c r="AU1308">
        <v>3</v>
      </c>
      <c r="AV1308">
        <v>3.5</v>
      </c>
      <c r="BO1308" t="s">
        <v>43</v>
      </c>
      <c r="BP1308">
        <v>0</v>
      </c>
      <c r="BQ1308">
        <v>0</v>
      </c>
      <c r="BR1308">
        <v>0</v>
      </c>
      <c r="BS1308">
        <v>0</v>
      </c>
      <c r="BT1308" s="1"/>
      <c r="BV1308" t="s">
        <v>157</v>
      </c>
      <c r="BW1308" t="s">
        <v>157</v>
      </c>
      <c r="BX1308" t="s">
        <v>5353</v>
      </c>
    </row>
    <row r="1309" spans="1:76">
      <c r="A1309" t="s">
        <v>5795</v>
      </c>
      <c r="B1309" t="s">
        <v>404</v>
      </c>
      <c r="C1309" t="s">
        <v>5796</v>
      </c>
      <c r="D1309" s="1">
        <v>30736</v>
      </c>
      <c r="E1309" t="s">
        <v>5796</v>
      </c>
      <c r="G1309" s="1"/>
      <c r="H1309" s="1"/>
      <c r="K1309">
        <v>0</v>
      </c>
      <c r="AB1309" t="s">
        <v>22</v>
      </c>
      <c r="AC1309" t="s">
        <v>32</v>
      </c>
      <c r="AD1309" t="s">
        <v>33</v>
      </c>
      <c r="AE1309" t="s">
        <v>33</v>
      </c>
      <c r="AF1309" t="s">
        <v>48</v>
      </c>
      <c r="AH1309" t="s">
        <v>5797</v>
      </c>
      <c r="AI1309" t="s">
        <v>3903</v>
      </c>
      <c r="AJ1309" t="s">
        <v>3517</v>
      </c>
      <c r="AK1309" t="s">
        <v>3896</v>
      </c>
      <c r="AL1309" t="s">
        <v>5796</v>
      </c>
      <c r="AO1309" t="s">
        <v>26</v>
      </c>
      <c r="AP1309" t="s">
        <v>962</v>
      </c>
      <c r="AS1309" t="s">
        <v>28</v>
      </c>
      <c r="AT1309" t="s">
        <v>5582</v>
      </c>
      <c r="AY1309">
        <v>2.9</v>
      </c>
      <c r="BO1309" t="s">
        <v>43</v>
      </c>
      <c r="BP1309">
        <v>0</v>
      </c>
      <c r="BQ1309">
        <v>0</v>
      </c>
      <c r="BR1309">
        <v>0</v>
      </c>
      <c r="BS1309">
        <v>0</v>
      </c>
      <c r="BT1309" s="1"/>
      <c r="BV1309" t="s">
        <v>102</v>
      </c>
      <c r="BW1309" t="s">
        <v>102</v>
      </c>
      <c r="BX1309" t="s">
        <v>155</v>
      </c>
    </row>
    <row r="1310" spans="1:76">
      <c r="A1310" t="s">
        <v>5798</v>
      </c>
      <c r="B1310" t="s">
        <v>5799</v>
      </c>
      <c r="C1310" t="s">
        <v>5800</v>
      </c>
      <c r="D1310" s="1">
        <v>32446</v>
      </c>
      <c r="E1310" t="s">
        <v>20</v>
      </c>
      <c r="G1310" s="1"/>
      <c r="H1310" s="1"/>
      <c r="K1310">
        <v>0</v>
      </c>
      <c r="AB1310" t="s">
        <v>22</v>
      </c>
      <c r="AC1310" t="s">
        <v>32</v>
      </c>
      <c r="AD1310" t="s">
        <v>33</v>
      </c>
      <c r="AE1310" t="s">
        <v>33</v>
      </c>
      <c r="AF1310" t="s">
        <v>48</v>
      </c>
      <c r="AH1310" t="s">
        <v>5801</v>
      </c>
      <c r="AI1310" t="s">
        <v>3903</v>
      </c>
      <c r="AJ1310" t="s">
        <v>189</v>
      </c>
      <c r="AK1310" t="s">
        <v>3896</v>
      </c>
      <c r="AL1310" t="s">
        <v>5802</v>
      </c>
      <c r="AO1310" t="s">
        <v>26</v>
      </c>
      <c r="AP1310" t="s">
        <v>962</v>
      </c>
      <c r="AS1310" t="s">
        <v>43</v>
      </c>
      <c r="AT1310" t="s">
        <v>5803</v>
      </c>
      <c r="BO1310" t="s">
        <v>43</v>
      </c>
      <c r="BP1310">
        <v>0</v>
      </c>
      <c r="BQ1310">
        <v>0</v>
      </c>
      <c r="BR1310">
        <v>0</v>
      </c>
      <c r="BS1310">
        <v>0</v>
      </c>
      <c r="BT1310" s="1"/>
      <c r="BV1310" t="s">
        <v>102</v>
      </c>
      <c r="BW1310" t="s">
        <v>148</v>
      </c>
      <c r="BX1310" t="s">
        <v>5678</v>
      </c>
    </row>
    <row r="1311" spans="1:76">
      <c r="A1311" t="s">
        <v>5804</v>
      </c>
      <c r="B1311" t="s">
        <v>5805</v>
      </c>
      <c r="C1311" t="s">
        <v>5806</v>
      </c>
      <c r="D1311" s="1">
        <v>32683</v>
      </c>
      <c r="E1311" t="s">
        <v>5666</v>
      </c>
      <c r="G1311" s="1"/>
      <c r="H1311" s="1"/>
      <c r="K1311">
        <v>0</v>
      </c>
      <c r="AB1311" t="s">
        <v>22</v>
      </c>
      <c r="AC1311" t="s">
        <v>32</v>
      </c>
      <c r="AD1311" t="s">
        <v>33</v>
      </c>
      <c r="AE1311" t="s">
        <v>33</v>
      </c>
      <c r="AF1311" t="s">
        <v>48</v>
      </c>
      <c r="AH1311" t="s">
        <v>5807</v>
      </c>
      <c r="AI1311" t="s">
        <v>5244</v>
      </c>
      <c r="AJ1311" t="s">
        <v>5808</v>
      </c>
      <c r="AK1311" t="s">
        <v>4</v>
      </c>
      <c r="AL1311" t="s">
        <v>5809</v>
      </c>
      <c r="AO1311" t="s">
        <v>26</v>
      </c>
      <c r="AP1311" t="s">
        <v>962</v>
      </c>
      <c r="AS1311" t="s">
        <v>43</v>
      </c>
      <c r="AT1311" t="s">
        <v>5810</v>
      </c>
      <c r="AU1311">
        <v>3.45</v>
      </c>
      <c r="AV1311">
        <v>3.6</v>
      </c>
      <c r="BO1311" t="s">
        <v>43</v>
      </c>
      <c r="BP1311">
        <v>0</v>
      </c>
      <c r="BQ1311">
        <v>0</v>
      </c>
      <c r="BR1311">
        <v>0</v>
      </c>
      <c r="BS1311">
        <v>0</v>
      </c>
      <c r="BT1311" s="1"/>
      <c r="BV1311" t="s">
        <v>148</v>
      </c>
      <c r="BW1311" t="s">
        <v>102</v>
      </c>
      <c r="BX1311" t="s">
        <v>5696</v>
      </c>
    </row>
    <row r="1312" spans="1:76">
      <c r="A1312" t="s">
        <v>5811</v>
      </c>
      <c r="B1312" t="s">
        <v>5812</v>
      </c>
      <c r="C1312" t="s">
        <v>5813</v>
      </c>
      <c r="D1312" s="1">
        <v>28797</v>
      </c>
      <c r="E1312" t="s">
        <v>5814</v>
      </c>
      <c r="G1312" s="1"/>
      <c r="H1312" s="1"/>
      <c r="K1312">
        <v>0</v>
      </c>
      <c r="AB1312" t="s">
        <v>22</v>
      </c>
      <c r="AC1312" t="s">
        <v>32</v>
      </c>
      <c r="AD1312" t="s">
        <v>33</v>
      </c>
      <c r="AE1312" t="s">
        <v>33</v>
      </c>
      <c r="AF1312" t="s">
        <v>48</v>
      </c>
      <c r="AH1312" t="s">
        <v>155</v>
      </c>
      <c r="AI1312" t="s">
        <v>155</v>
      </c>
      <c r="AJ1312" t="s">
        <v>155</v>
      </c>
      <c r="AK1312" t="s">
        <v>155</v>
      </c>
      <c r="AL1312" t="s">
        <v>155</v>
      </c>
      <c r="AN1312" t="s">
        <v>155</v>
      </c>
      <c r="AO1312" t="s">
        <v>26</v>
      </c>
      <c r="AP1312" t="s">
        <v>962</v>
      </c>
      <c r="AS1312" t="s">
        <v>28</v>
      </c>
      <c r="AT1312" t="s">
        <v>5815</v>
      </c>
      <c r="AY1312">
        <v>0.56999999999999995</v>
      </c>
      <c r="BO1312" t="s">
        <v>43</v>
      </c>
      <c r="BP1312">
        <v>0</v>
      </c>
      <c r="BQ1312">
        <v>0</v>
      </c>
      <c r="BR1312">
        <v>0</v>
      </c>
      <c r="BS1312">
        <v>0</v>
      </c>
      <c r="BT1312" s="1"/>
      <c r="BV1312" t="s">
        <v>155</v>
      </c>
      <c r="BW1312" t="s">
        <v>155</v>
      </c>
      <c r="BX1312" t="s">
        <v>5554</v>
      </c>
    </row>
    <row r="1313" spans="1:76">
      <c r="A1313" t="s">
        <v>5816</v>
      </c>
      <c r="B1313" t="s">
        <v>5817</v>
      </c>
      <c r="C1313" t="s">
        <v>5818</v>
      </c>
      <c r="D1313" s="1">
        <v>29587</v>
      </c>
      <c r="E1313" t="s">
        <v>5819</v>
      </c>
      <c r="G1313" s="1"/>
      <c r="H1313" s="1"/>
      <c r="K1313">
        <v>0</v>
      </c>
      <c r="AB1313" t="s">
        <v>22</v>
      </c>
      <c r="AC1313" t="s">
        <v>32</v>
      </c>
      <c r="AD1313" t="s">
        <v>33</v>
      </c>
      <c r="AE1313" t="s">
        <v>33</v>
      </c>
      <c r="AF1313" t="s">
        <v>48</v>
      </c>
      <c r="AH1313" t="s">
        <v>5820</v>
      </c>
      <c r="AI1313" t="s">
        <v>5646</v>
      </c>
      <c r="AJ1313" t="s">
        <v>5821</v>
      </c>
      <c r="AK1313" t="s">
        <v>3896</v>
      </c>
      <c r="AL1313" t="s">
        <v>5819</v>
      </c>
      <c r="AO1313" t="s">
        <v>26</v>
      </c>
      <c r="AP1313" t="s">
        <v>962</v>
      </c>
      <c r="AS1313" t="s">
        <v>28</v>
      </c>
      <c r="AT1313" t="s">
        <v>5582</v>
      </c>
      <c r="AY1313">
        <v>3.29</v>
      </c>
      <c r="AZ1313">
        <v>2.9</v>
      </c>
      <c r="BB1313">
        <v>2.63</v>
      </c>
      <c r="BO1313" t="s">
        <v>43</v>
      </c>
      <c r="BP1313">
        <v>0</v>
      </c>
      <c r="BQ1313">
        <v>0</v>
      </c>
      <c r="BR1313">
        <v>0</v>
      </c>
      <c r="BS1313">
        <v>0</v>
      </c>
      <c r="BT1313" s="1"/>
      <c r="BV1313" t="s">
        <v>102</v>
      </c>
      <c r="BW1313" t="s">
        <v>102</v>
      </c>
      <c r="BX1313" t="s">
        <v>5696</v>
      </c>
    </row>
    <row r="1314" spans="1:76">
      <c r="A1314" t="s">
        <v>5822</v>
      </c>
      <c r="B1314" t="s">
        <v>5823</v>
      </c>
      <c r="C1314" t="s">
        <v>5824</v>
      </c>
      <c r="D1314" s="1">
        <v>32267</v>
      </c>
      <c r="E1314" t="s">
        <v>20</v>
      </c>
      <c r="G1314" s="1"/>
      <c r="H1314" s="1"/>
      <c r="K1314">
        <v>0</v>
      </c>
      <c r="AB1314" t="s">
        <v>22</v>
      </c>
      <c r="AC1314" t="s">
        <v>32</v>
      </c>
      <c r="AD1314" t="s">
        <v>33</v>
      </c>
      <c r="AE1314" t="s">
        <v>33</v>
      </c>
      <c r="AF1314" t="s">
        <v>48</v>
      </c>
      <c r="AH1314" t="s">
        <v>5825</v>
      </c>
      <c r="AI1314" t="s">
        <v>3903</v>
      </c>
      <c r="AJ1314" t="s">
        <v>5826</v>
      </c>
      <c r="AK1314" t="s">
        <v>3896</v>
      </c>
      <c r="AL1314" t="s">
        <v>5827</v>
      </c>
      <c r="AO1314" t="s">
        <v>26</v>
      </c>
      <c r="AP1314" t="s">
        <v>962</v>
      </c>
      <c r="AS1314" t="s">
        <v>43</v>
      </c>
      <c r="AT1314" t="s">
        <v>5783</v>
      </c>
      <c r="AU1314">
        <v>2.5</v>
      </c>
      <c r="AV1314">
        <v>1.1000000000000001</v>
      </c>
      <c r="BO1314" t="s">
        <v>43</v>
      </c>
      <c r="BP1314">
        <v>0</v>
      </c>
      <c r="BQ1314">
        <v>0</v>
      </c>
      <c r="BR1314">
        <v>0</v>
      </c>
      <c r="BS1314">
        <v>0</v>
      </c>
      <c r="BT1314" s="1"/>
      <c r="BV1314" t="s">
        <v>102</v>
      </c>
      <c r="BW1314" t="s">
        <v>102</v>
      </c>
      <c r="BX1314" t="s">
        <v>5353</v>
      </c>
    </row>
    <row r="1315" spans="1:76">
      <c r="A1315" t="s">
        <v>5828</v>
      </c>
      <c r="B1315" t="s">
        <v>5622</v>
      </c>
      <c r="C1315" t="s">
        <v>5813</v>
      </c>
      <c r="D1315" s="1">
        <v>27261</v>
      </c>
      <c r="E1315" t="s">
        <v>5829</v>
      </c>
      <c r="G1315" s="1"/>
      <c r="H1315" s="1"/>
      <c r="K1315">
        <v>0</v>
      </c>
      <c r="AB1315" t="s">
        <v>22</v>
      </c>
      <c r="AC1315" t="s">
        <v>32</v>
      </c>
      <c r="AD1315" t="s">
        <v>33</v>
      </c>
      <c r="AE1315" t="s">
        <v>33</v>
      </c>
      <c r="AF1315" t="s">
        <v>48</v>
      </c>
      <c r="AH1315" t="s">
        <v>5830</v>
      </c>
      <c r="AI1315" t="s">
        <v>3903</v>
      </c>
      <c r="AJ1315" t="s">
        <v>5831</v>
      </c>
      <c r="AK1315" t="s">
        <v>3896</v>
      </c>
      <c r="AL1315" t="s">
        <v>5832</v>
      </c>
      <c r="AO1315" t="s">
        <v>26</v>
      </c>
      <c r="AP1315" t="s">
        <v>962</v>
      </c>
      <c r="AS1315" t="s">
        <v>28</v>
      </c>
      <c r="AT1315" t="s">
        <v>5561</v>
      </c>
      <c r="AY1315">
        <v>0.28999999999999998</v>
      </c>
      <c r="BO1315" t="s">
        <v>43</v>
      </c>
      <c r="BP1315">
        <v>0</v>
      </c>
      <c r="BQ1315">
        <v>0</v>
      </c>
      <c r="BR1315">
        <v>0</v>
      </c>
      <c r="BS1315">
        <v>0</v>
      </c>
      <c r="BT1315" s="1"/>
      <c r="BV1315" t="s">
        <v>102</v>
      </c>
      <c r="BW1315" t="s">
        <v>102</v>
      </c>
      <c r="BX1315" t="s">
        <v>5353</v>
      </c>
    </row>
    <row r="1316" spans="1:76">
      <c r="A1316" t="s">
        <v>5833</v>
      </c>
      <c r="B1316" t="s">
        <v>327</v>
      </c>
      <c r="C1316" t="s">
        <v>3901</v>
      </c>
      <c r="D1316" s="1">
        <v>25934</v>
      </c>
      <c r="E1316" t="s">
        <v>5834</v>
      </c>
      <c r="G1316" s="1"/>
      <c r="H1316" s="1"/>
      <c r="K1316">
        <v>0</v>
      </c>
      <c r="AB1316" t="s">
        <v>22</v>
      </c>
      <c r="AC1316" t="s">
        <v>32</v>
      </c>
      <c r="AD1316" t="s">
        <v>33</v>
      </c>
      <c r="AE1316" t="s">
        <v>33</v>
      </c>
      <c r="AF1316" t="s">
        <v>48</v>
      </c>
      <c r="AH1316" t="s">
        <v>5830</v>
      </c>
      <c r="AI1316" t="s">
        <v>155</v>
      </c>
      <c r="AJ1316" t="s">
        <v>5831</v>
      </c>
      <c r="AK1316" t="s">
        <v>155</v>
      </c>
      <c r="AL1316" t="s">
        <v>155</v>
      </c>
      <c r="AM1316" t="s">
        <v>155</v>
      </c>
      <c r="AN1316" t="s">
        <v>155</v>
      </c>
      <c r="AO1316" t="s">
        <v>26</v>
      </c>
      <c r="AP1316" t="s">
        <v>962</v>
      </c>
      <c r="AS1316" t="s">
        <v>28</v>
      </c>
      <c r="AT1316" t="s">
        <v>5582</v>
      </c>
      <c r="BO1316" t="s">
        <v>43</v>
      </c>
      <c r="BP1316">
        <v>0</v>
      </c>
      <c r="BQ1316">
        <v>0</v>
      </c>
      <c r="BR1316">
        <v>0</v>
      </c>
      <c r="BS1316">
        <v>0</v>
      </c>
      <c r="BT1316" s="1"/>
      <c r="BV1316" t="s">
        <v>155</v>
      </c>
      <c r="BW1316" t="s">
        <v>155</v>
      </c>
      <c r="BX1316" t="s">
        <v>5589</v>
      </c>
    </row>
    <row r="1317" spans="1:76">
      <c r="A1317" t="s">
        <v>5835</v>
      </c>
      <c r="B1317" t="s">
        <v>332</v>
      </c>
      <c r="C1317" t="s">
        <v>5836</v>
      </c>
      <c r="D1317" s="1">
        <v>32834</v>
      </c>
      <c r="E1317" t="s">
        <v>5837</v>
      </c>
      <c r="G1317" s="1"/>
      <c r="H1317" s="1"/>
      <c r="K1317">
        <v>0</v>
      </c>
      <c r="AB1317" t="s">
        <v>22</v>
      </c>
      <c r="AC1317" t="s">
        <v>32</v>
      </c>
      <c r="AD1317" t="s">
        <v>33</v>
      </c>
      <c r="AE1317" t="s">
        <v>33</v>
      </c>
      <c r="AF1317" t="s">
        <v>48</v>
      </c>
      <c r="AH1317" t="s">
        <v>5838</v>
      </c>
      <c r="AI1317" t="s">
        <v>3903</v>
      </c>
      <c r="AJ1317" t="s">
        <v>155</v>
      </c>
      <c r="AK1317" t="s">
        <v>155</v>
      </c>
      <c r="AL1317" t="s">
        <v>5837</v>
      </c>
      <c r="AO1317" t="s">
        <v>26</v>
      </c>
      <c r="AP1317" t="s">
        <v>962</v>
      </c>
      <c r="AS1317" t="s">
        <v>43</v>
      </c>
      <c r="AT1317" t="s">
        <v>5839</v>
      </c>
      <c r="AU1317">
        <v>3.14</v>
      </c>
      <c r="AV1317">
        <v>3.4</v>
      </c>
      <c r="BO1317" t="s">
        <v>43</v>
      </c>
      <c r="BP1317">
        <v>0</v>
      </c>
      <c r="BQ1317">
        <v>0</v>
      </c>
      <c r="BR1317">
        <v>0</v>
      </c>
      <c r="BS1317">
        <v>0</v>
      </c>
      <c r="BT1317" s="1"/>
      <c r="BV1317" t="s">
        <v>102</v>
      </c>
      <c r="BW1317" t="s">
        <v>155</v>
      </c>
      <c r="BX1317" t="s">
        <v>5353</v>
      </c>
    </row>
    <row r="1318" spans="1:76">
      <c r="A1318" t="s">
        <v>5840</v>
      </c>
      <c r="B1318" t="s">
        <v>332</v>
      </c>
      <c r="C1318" t="s">
        <v>5841</v>
      </c>
      <c r="D1318" s="1">
        <v>29449</v>
      </c>
      <c r="E1318" t="s">
        <v>5842</v>
      </c>
      <c r="G1318" s="1"/>
      <c r="H1318" s="1"/>
      <c r="K1318">
        <v>0</v>
      </c>
      <c r="AB1318" t="s">
        <v>22</v>
      </c>
      <c r="AC1318" t="s">
        <v>32</v>
      </c>
      <c r="AD1318" t="s">
        <v>33</v>
      </c>
      <c r="AE1318" t="s">
        <v>33</v>
      </c>
      <c r="AF1318" t="s">
        <v>48</v>
      </c>
      <c r="AH1318" t="s">
        <v>5843</v>
      </c>
      <c r="AI1318" t="s">
        <v>3894</v>
      </c>
      <c r="AJ1318" t="s">
        <v>5844</v>
      </c>
      <c r="AK1318" t="s">
        <v>3896</v>
      </c>
      <c r="AL1318" t="s">
        <v>5842</v>
      </c>
      <c r="AO1318" t="s">
        <v>26</v>
      </c>
      <c r="AP1318" t="s">
        <v>962</v>
      </c>
      <c r="AS1318" t="s">
        <v>28</v>
      </c>
      <c r="AT1318" t="s">
        <v>5695</v>
      </c>
      <c r="AY1318">
        <v>0.28999999999999998</v>
      </c>
      <c r="BO1318" t="s">
        <v>43</v>
      </c>
      <c r="BP1318">
        <v>0</v>
      </c>
      <c r="BQ1318">
        <v>0</v>
      </c>
      <c r="BR1318">
        <v>0</v>
      </c>
      <c r="BS1318">
        <v>0</v>
      </c>
      <c r="BT1318" s="1"/>
      <c r="BV1318" t="s">
        <v>155</v>
      </c>
      <c r="BW1318" t="s">
        <v>155</v>
      </c>
      <c r="BX1318" t="s">
        <v>5696</v>
      </c>
    </row>
    <row r="1319" spans="1:76">
      <c r="A1319" t="s">
        <v>5845</v>
      </c>
      <c r="B1319" t="s">
        <v>5846</v>
      </c>
      <c r="C1319" t="s">
        <v>5796</v>
      </c>
      <c r="D1319" s="1">
        <v>29179</v>
      </c>
      <c r="E1319" t="s">
        <v>5796</v>
      </c>
      <c r="G1319" s="1"/>
      <c r="H1319" s="1"/>
      <c r="K1319">
        <v>0</v>
      </c>
      <c r="AB1319" t="s">
        <v>22</v>
      </c>
      <c r="AC1319" t="s">
        <v>32</v>
      </c>
      <c r="AD1319" t="s">
        <v>33</v>
      </c>
      <c r="AE1319" t="s">
        <v>33</v>
      </c>
      <c r="AF1319" t="s">
        <v>48</v>
      </c>
      <c r="AH1319" t="s">
        <v>5847</v>
      </c>
      <c r="AI1319" t="s">
        <v>3903</v>
      </c>
      <c r="AJ1319" t="s">
        <v>5848</v>
      </c>
      <c r="AK1319" t="s">
        <v>3896</v>
      </c>
      <c r="AL1319" t="s">
        <v>5796</v>
      </c>
      <c r="AO1319" t="s">
        <v>26</v>
      </c>
      <c r="AP1319" t="s">
        <v>962</v>
      </c>
      <c r="AS1319" t="s">
        <v>28</v>
      </c>
      <c r="AT1319" t="s">
        <v>5582</v>
      </c>
      <c r="AY1319">
        <v>3.19</v>
      </c>
      <c r="AZ1319">
        <v>2.6</v>
      </c>
      <c r="BB1319">
        <v>2.63</v>
      </c>
      <c r="BO1319" t="s">
        <v>43</v>
      </c>
      <c r="BP1319">
        <v>0</v>
      </c>
      <c r="BQ1319">
        <v>0</v>
      </c>
      <c r="BR1319">
        <v>0</v>
      </c>
      <c r="BS1319">
        <v>0</v>
      </c>
      <c r="BT1319" s="1"/>
      <c r="BV1319" t="s">
        <v>102</v>
      </c>
      <c r="BW1319" t="s">
        <v>102</v>
      </c>
      <c r="BX1319" t="s">
        <v>5554</v>
      </c>
    </row>
    <row r="1320" spans="1:76">
      <c r="A1320" t="s">
        <v>5849</v>
      </c>
      <c r="B1320" t="s">
        <v>5850</v>
      </c>
      <c r="C1320" t="s">
        <v>5851</v>
      </c>
      <c r="D1320" s="1">
        <v>27030</v>
      </c>
      <c r="E1320" t="s">
        <v>5852</v>
      </c>
      <c r="G1320" s="1"/>
      <c r="H1320" s="1"/>
      <c r="K1320">
        <v>0</v>
      </c>
      <c r="AB1320" t="s">
        <v>22</v>
      </c>
      <c r="AC1320" t="s">
        <v>32</v>
      </c>
      <c r="AD1320" t="s">
        <v>33</v>
      </c>
      <c r="AE1320" t="s">
        <v>33</v>
      </c>
      <c r="AF1320" t="s">
        <v>48</v>
      </c>
      <c r="AH1320" t="s">
        <v>5853</v>
      </c>
      <c r="AI1320" t="s">
        <v>155</v>
      </c>
      <c r="AJ1320" t="s">
        <v>155</v>
      </c>
      <c r="AK1320" t="s">
        <v>155</v>
      </c>
      <c r="AL1320" t="s">
        <v>155</v>
      </c>
      <c r="AO1320" t="s">
        <v>26</v>
      </c>
      <c r="AP1320" t="s">
        <v>962</v>
      </c>
      <c r="AS1320" t="s">
        <v>28</v>
      </c>
      <c r="AT1320" t="s">
        <v>5854</v>
      </c>
      <c r="AY1320">
        <v>3.38</v>
      </c>
      <c r="BO1320" t="s">
        <v>43</v>
      </c>
      <c r="BP1320">
        <v>0</v>
      </c>
      <c r="BQ1320">
        <v>0</v>
      </c>
      <c r="BR1320">
        <v>0</v>
      </c>
      <c r="BS1320">
        <v>0</v>
      </c>
      <c r="BT1320" s="1"/>
      <c r="BV1320" t="s">
        <v>155</v>
      </c>
      <c r="BW1320" t="s">
        <v>155</v>
      </c>
      <c r="BX1320" t="s">
        <v>5554</v>
      </c>
    </row>
    <row r="1321" spans="1:76">
      <c r="A1321" t="s">
        <v>5855</v>
      </c>
      <c r="B1321" t="s">
        <v>5856</v>
      </c>
      <c r="C1321" t="s">
        <v>74</v>
      </c>
      <c r="D1321" s="1">
        <v>32498</v>
      </c>
      <c r="E1321" t="s">
        <v>5857</v>
      </c>
      <c r="G1321" s="1"/>
      <c r="H1321" s="1"/>
      <c r="K1321">
        <v>0</v>
      </c>
      <c r="AB1321" t="s">
        <v>22</v>
      </c>
      <c r="AC1321" t="s">
        <v>32</v>
      </c>
      <c r="AD1321" t="s">
        <v>33</v>
      </c>
      <c r="AE1321" t="s">
        <v>33</v>
      </c>
      <c r="AF1321" t="s">
        <v>48</v>
      </c>
      <c r="AH1321" t="s">
        <v>5858</v>
      </c>
      <c r="AI1321" t="s">
        <v>5859</v>
      </c>
      <c r="AJ1321" t="s">
        <v>5860</v>
      </c>
      <c r="AK1321" t="s">
        <v>4</v>
      </c>
      <c r="AL1321" t="s">
        <v>74</v>
      </c>
      <c r="AO1321" t="s">
        <v>26</v>
      </c>
      <c r="AP1321" t="s">
        <v>962</v>
      </c>
      <c r="AS1321" t="s">
        <v>43</v>
      </c>
      <c r="AT1321" t="s">
        <v>5861</v>
      </c>
      <c r="AU1321">
        <v>3.18</v>
      </c>
      <c r="AV1321">
        <v>3.6</v>
      </c>
      <c r="BO1321" t="s">
        <v>43</v>
      </c>
      <c r="BP1321">
        <v>0</v>
      </c>
      <c r="BQ1321">
        <v>0</v>
      </c>
      <c r="BR1321">
        <v>0</v>
      </c>
      <c r="BS1321">
        <v>0</v>
      </c>
      <c r="BT1321" s="1"/>
      <c r="BV1321" t="s">
        <v>5862</v>
      </c>
      <c r="BW1321" t="s">
        <v>118</v>
      </c>
      <c r="BX1321" t="s">
        <v>5863</v>
      </c>
    </row>
    <row r="1322" spans="1:76">
      <c r="A1322" t="s">
        <v>5864</v>
      </c>
      <c r="B1322" t="s">
        <v>5606</v>
      </c>
      <c r="C1322" t="s">
        <v>5865</v>
      </c>
      <c r="D1322" s="1">
        <v>28345</v>
      </c>
      <c r="E1322" t="s">
        <v>5866</v>
      </c>
      <c r="G1322" s="1"/>
      <c r="H1322" s="1"/>
      <c r="K1322">
        <v>0</v>
      </c>
      <c r="AB1322" t="s">
        <v>22</v>
      </c>
      <c r="AC1322" t="s">
        <v>32</v>
      </c>
      <c r="AD1322" t="s">
        <v>33</v>
      </c>
      <c r="AE1322" t="s">
        <v>33</v>
      </c>
      <c r="AF1322" t="s">
        <v>48</v>
      </c>
      <c r="AH1322" t="s">
        <v>5867</v>
      </c>
      <c r="AI1322" t="s">
        <v>155</v>
      </c>
      <c r="AJ1322" t="s">
        <v>5868</v>
      </c>
      <c r="AK1322" t="s">
        <v>155</v>
      </c>
      <c r="AL1322" t="s">
        <v>155</v>
      </c>
      <c r="AO1322" t="s">
        <v>26</v>
      </c>
      <c r="AP1322" t="s">
        <v>962</v>
      </c>
      <c r="AS1322" t="s">
        <v>28</v>
      </c>
      <c r="AT1322" t="s">
        <v>5561</v>
      </c>
      <c r="AY1322">
        <v>3.57</v>
      </c>
      <c r="BO1322" t="s">
        <v>43</v>
      </c>
      <c r="BP1322">
        <v>0</v>
      </c>
      <c r="BQ1322">
        <v>0</v>
      </c>
      <c r="BR1322">
        <v>0</v>
      </c>
      <c r="BS1322">
        <v>0</v>
      </c>
      <c r="BT1322" s="1"/>
      <c r="BV1322" t="s">
        <v>155</v>
      </c>
      <c r="BW1322" t="s">
        <v>155</v>
      </c>
      <c r="BX1322" t="s">
        <v>5554</v>
      </c>
    </row>
    <row r="1323" spans="1:76">
      <c r="A1323" t="s">
        <v>5869</v>
      </c>
      <c r="B1323" t="s">
        <v>5870</v>
      </c>
      <c r="C1323" t="s">
        <v>5871</v>
      </c>
      <c r="D1323" s="1">
        <v>29131</v>
      </c>
      <c r="E1323" t="s">
        <v>5872</v>
      </c>
      <c r="G1323" s="1"/>
      <c r="H1323" s="1"/>
      <c r="K1323">
        <v>0</v>
      </c>
      <c r="AB1323" t="s">
        <v>22</v>
      </c>
      <c r="AC1323" t="s">
        <v>32</v>
      </c>
      <c r="AD1323" t="s">
        <v>33</v>
      </c>
      <c r="AE1323" t="s">
        <v>33</v>
      </c>
      <c r="AF1323" t="s">
        <v>25</v>
      </c>
      <c r="AH1323" t="s">
        <v>5873</v>
      </c>
      <c r="AI1323" t="s">
        <v>5874</v>
      </c>
      <c r="AJ1323" t="s">
        <v>5875</v>
      </c>
      <c r="AK1323" t="s">
        <v>3896</v>
      </c>
      <c r="AL1323" t="s">
        <v>5872</v>
      </c>
      <c r="AO1323" t="s">
        <v>26</v>
      </c>
      <c r="AP1323" t="s">
        <v>962</v>
      </c>
      <c r="AS1323" t="s">
        <v>28</v>
      </c>
      <c r="AT1323" t="s">
        <v>5854</v>
      </c>
      <c r="AY1323">
        <v>3.38</v>
      </c>
      <c r="BO1323" t="s">
        <v>43</v>
      </c>
      <c r="BP1323">
        <v>0</v>
      </c>
      <c r="BQ1323">
        <v>0</v>
      </c>
      <c r="BR1323">
        <v>0</v>
      </c>
      <c r="BS1323">
        <v>0</v>
      </c>
      <c r="BT1323" s="1"/>
      <c r="BV1323" t="s">
        <v>155</v>
      </c>
      <c r="BW1323" t="s">
        <v>155</v>
      </c>
      <c r="BX1323" t="s">
        <v>155</v>
      </c>
    </row>
    <row r="1324" spans="1:76">
      <c r="A1324" t="s">
        <v>5876</v>
      </c>
      <c r="B1324" t="s">
        <v>5877</v>
      </c>
      <c r="C1324" t="s">
        <v>5339</v>
      </c>
      <c r="D1324" s="1">
        <v>32318</v>
      </c>
      <c r="E1324" t="s">
        <v>20</v>
      </c>
      <c r="G1324" s="1"/>
      <c r="H1324" s="1"/>
      <c r="K1324">
        <v>0</v>
      </c>
      <c r="AB1324" t="s">
        <v>22</v>
      </c>
      <c r="AC1324" t="s">
        <v>32</v>
      </c>
      <c r="AD1324" t="s">
        <v>33</v>
      </c>
      <c r="AE1324" t="s">
        <v>33</v>
      </c>
      <c r="AF1324" t="s">
        <v>48</v>
      </c>
      <c r="AH1324" t="s">
        <v>5878</v>
      </c>
      <c r="AI1324" t="s">
        <v>5879</v>
      </c>
      <c r="AJ1324" t="s">
        <v>5880</v>
      </c>
      <c r="AK1324" t="s">
        <v>3896</v>
      </c>
      <c r="AL1324" t="s">
        <v>5881</v>
      </c>
      <c r="AO1324" t="s">
        <v>26</v>
      </c>
      <c r="AP1324" t="s">
        <v>962</v>
      </c>
      <c r="AS1324" t="s">
        <v>43</v>
      </c>
      <c r="AT1324" t="s">
        <v>5882</v>
      </c>
      <c r="AU1324">
        <v>3</v>
      </c>
      <c r="AV1324">
        <v>3.3</v>
      </c>
      <c r="BO1324" t="s">
        <v>43</v>
      </c>
      <c r="BP1324">
        <v>0</v>
      </c>
      <c r="BQ1324">
        <v>0</v>
      </c>
      <c r="BR1324">
        <v>0</v>
      </c>
      <c r="BS1324">
        <v>0</v>
      </c>
      <c r="BT1324" s="1"/>
      <c r="BV1324" t="s">
        <v>102</v>
      </c>
      <c r="BW1324" t="s">
        <v>102</v>
      </c>
      <c r="BX1324" t="s">
        <v>5883</v>
      </c>
    </row>
    <row r="1325" spans="1:76">
      <c r="A1325" t="s">
        <v>5884</v>
      </c>
      <c r="B1325" t="s">
        <v>5885</v>
      </c>
      <c r="C1325" t="s">
        <v>5339</v>
      </c>
      <c r="D1325" s="1">
        <v>32331</v>
      </c>
      <c r="E1325" t="s">
        <v>5886</v>
      </c>
      <c r="G1325" s="1"/>
      <c r="H1325" s="1"/>
      <c r="K1325">
        <v>0</v>
      </c>
      <c r="AB1325" t="s">
        <v>22</v>
      </c>
      <c r="AC1325" t="s">
        <v>32</v>
      </c>
      <c r="AD1325" t="s">
        <v>33</v>
      </c>
      <c r="AE1325" t="s">
        <v>33</v>
      </c>
      <c r="AF1325" t="s">
        <v>48</v>
      </c>
      <c r="AH1325" t="s">
        <v>5887</v>
      </c>
      <c r="AI1325" t="s">
        <v>5879</v>
      </c>
      <c r="AJ1325" t="s">
        <v>1031</v>
      </c>
      <c r="AK1325" t="s">
        <v>3896</v>
      </c>
      <c r="AL1325" t="s">
        <v>5886</v>
      </c>
      <c r="AO1325" t="s">
        <v>26</v>
      </c>
      <c r="AP1325" t="s">
        <v>962</v>
      </c>
      <c r="AS1325" t="s">
        <v>43</v>
      </c>
      <c r="AT1325" t="s">
        <v>5888</v>
      </c>
      <c r="AU1325">
        <v>2.86</v>
      </c>
      <c r="AV1325">
        <v>2.7</v>
      </c>
      <c r="BO1325" t="s">
        <v>43</v>
      </c>
      <c r="BP1325">
        <v>0</v>
      </c>
      <c r="BQ1325">
        <v>0</v>
      </c>
      <c r="BR1325">
        <v>0</v>
      </c>
      <c r="BS1325">
        <v>0</v>
      </c>
      <c r="BT1325" s="1"/>
      <c r="BV1325" t="s">
        <v>102</v>
      </c>
      <c r="BW1325" t="s">
        <v>102</v>
      </c>
      <c r="BX1325" t="s">
        <v>5554</v>
      </c>
    </row>
    <row r="1326" spans="1:76">
      <c r="A1326" t="s">
        <v>5889</v>
      </c>
      <c r="B1326" t="s">
        <v>5890</v>
      </c>
      <c r="C1326" t="s">
        <v>5891</v>
      </c>
      <c r="D1326" s="1">
        <v>32192</v>
      </c>
      <c r="E1326" t="s">
        <v>5892</v>
      </c>
      <c r="G1326" s="1"/>
      <c r="H1326" s="1"/>
      <c r="K1326">
        <v>0</v>
      </c>
      <c r="AB1326" t="s">
        <v>22</v>
      </c>
      <c r="AC1326" t="s">
        <v>32</v>
      </c>
      <c r="AD1326" t="s">
        <v>33</v>
      </c>
      <c r="AE1326" t="s">
        <v>33</v>
      </c>
      <c r="AF1326" t="s">
        <v>48</v>
      </c>
      <c r="AH1326" t="s">
        <v>5893</v>
      </c>
      <c r="AI1326" t="s">
        <v>3903</v>
      </c>
      <c r="AJ1326" t="s">
        <v>5894</v>
      </c>
      <c r="AK1326" t="s">
        <v>3896</v>
      </c>
      <c r="AL1326" t="s">
        <v>5895</v>
      </c>
      <c r="AO1326" t="s">
        <v>26</v>
      </c>
      <c r="AP1326" t="s">
        <v>962</v>
      </c>
      <c r="AS1326" t="s">
        <v>43</v>
      </c>
      <c r="AT1326" t="s">
        <v>5783</v>
      </c>
      <c r="AU1326">
        <v>3.18</v>
      </c>
      <c r="AV1326">
        <v>3</v>
      </c>
      <c r="BO1326" t="s">
        <v>43</v>
      </c>
      <c r="BP1326">
        <v>0</v>
      </c>
      <c r="BQ1326">
        <v>0</v>
      </c>
      <c r="BR1326">
        <v>0</v>
      </c>
      <c r="BS1326">
        <v>0</v>
      </c>
      <c r="BT1326" s="1"/>
      <c r="BV1326" t="s">
        <v>155</v>
      </c>
      <c r="BW1326" t="s">
        <v>155</v>
      </c>
      <c r="BX1326" t="s">
        <v>5353</v>
      </c>
    </row>
    <row r="1327" spans="1:76">
      <c r="A1327" t="s">
        <v>5896</v>
      </c>
      <c r="B1327" t="s">
        <v>5897</v>
      </c>
      <c r="C1327" t="s">
        <v>5898</v>
      </c>
      <c r="D1327" s="1">
        <v>23492</v>
      </c>
      <c r="E1327" t="s">
        <v>5899</v>
      </c>
      <c r="G1327" s="1"/>
      <c r="H1327" s="1"/>
      <c r="K1327">
        <v>0</v>
      </c>
      <c r="AB1327" t="s">
        <v>22</v>
      </c>
      <c r="AC1327" t="s">
        <v>32</v>
      </c>
      <c r="AD1327" t="s">
        <v>33</v>
      </c>
      <c r="AE1327" t="s">
        <v>33</v>
      </c>
      <c r="AF1327" t="s">
        <v>48</v>
      </c>
      <c r="AH1327" t="s">
        <v>3910</v>
      </c>
      <c r="AI1327" t="s">
        <v>3903</v>
      </c>
      <c r="AJ1327" t="s">
        <v>155</v>
      </c>
      <c r="AK1327" t="s">
        <v>155</v>
      </c>
      <c r="AL1327" t="s">
        <v>5899</v>
      </c>
      <c r="AO1327" t="s">
        <v>26</v>
      </c>
      <c r="AP1327" t="s">
        <v>962</v>
      </c>
      <c r="AS1327" t="s">
        <v>28</v>
      </c>
      <c r="AT1327" t="s">
        <v>5695</v>
      </c>
      <c r="AX1327">
        <v>3</v>
      </c>
      <c r="AY1327">
        <v>3.19</v>
      </c>
      <c r="AZ1327">
        <v>2.9</v>
      </c>
      <c r="BB1327">
        <v>2.56</v>
      </c>
      <c r="BO1327" t="s">
        <v>43</v>
      </c>
      <c r="BP1327">
        <v>0</v>
      </c>
      <c r="BQ1327">
        <v>0</v>
      </c>
      <c r="BR1327">
        <v>0</v>
      </c>
      <c r="BS1327">
        <v>0</v>
      </c>
      <c r="BT1327" s="1"/>
      <c r="BV1327" t="s">
        <v>102</v>
      </c>
      <c r="BW1327" t="s">
        <v>155</v>
      </c>
      <c r="BX1327" t="s">
        <v>5696</v>
      </c>
    </row>
    <row r="1328" spans="1:76">
      <c r="A1328" t="s">
        <v>5900</v>
      </c>
      <c r="B1328" t="s">
        <v>5901</v>
      </c>
      <c r="C1328" t="s">
        <v>5902</v>
      </c>
      <c r="D1328" s="1">
        <v>32918</v>
      </c>
      <c r="E1328" t="s">
        <v>5903</v>
      </c>
      <c r="G1328" s="1"/>
      <c r="H1328" s="1"/>
      <c r="K1328">
        <v>0</v>
      </c>
      <c r="AB1328" t="s">
        <v>22</v>
      </c>
      <c r="AC1328" t="s">
        <v>32</v>
      </c>
      <c r="AD1328" t="s">
        <v>33</v>
      </c>
      <c r="AE1328" t="s">
        <v>33</v>
      </c>
      <c r="AF1328" t="s">
        <v>48</v>
      </c>
      <c r="AH1328" t="s">
        <v>5904</v>
      </c>
      <c r="AI1328" t="s">
        <v>5879</v>
      </c>
      <c r="AJ1328" t="s">
        <v>5764</v>
      </c>
      <c r="AK1328" t="s">
        <v>3896</v>
      </c>
      <c r="AL1328" t="s">
        <v>5903</v>
      </c>
      <c r="AO1328" t="s">
        <v>26</v>
      </c>
      <c r="AP1328" t="s">
        <v>962</v>
      </c>
      <c r="AS1328" t="s">
        <v>43</v>
      </c>
      <c r="AT1328" t="s">
        <v>5905</v>
      </c>
      <c r="AU1328">
        <v>2.68</v>
      </c>
      <c r="AV1328">
        <v>2.7</v>
      </c>
      <c r="BO1328" t="s">
        <v>43</v>
      </c>
      <c r="BP1328">
        <v>0</v>
      </c>
      <c r="BQ1328">
        <v>0</v>
      </c>
      <c r="BR1328">
        <v>0</v>
      </c>
      <c r="BS1328">
        <v>0</v>
      </c>
      <c r="BT1328" s="1"/>
      <c r="BV1328" t="s">
        <v>148</v>
      </c>
      <c r="BW1328" t="s">
        <v>148</v>
      </c>
      <c r="BX1328" t="s">
        <v>5353</v>
      </c>
    </row>
    <row r="1329" spans="1:76">
      <c r="A1329" t="s">
        <v>5906</v>
      </c>
      <c r="B1329" t="s">
        <v>3875</v>
      </c>
      <c r="C1329" t="s">
        <v>5907</v>
      </c>
      <c r="D1329" s="1">
        <v>29221</v>
      </c>
      <c r="E1329" t="s">
        <v>5908</v>
      </c>
      <c r="G1329" s="1"/>
      <c r="H1329" s="1"/>
      <c r="K1329">
        <v>0</v>
      </c>
      <c r="AB1329" t="s">
        <v>22</v>
      </c>
      <c r="AC1329" t="s">
        <v>32</v>
      </c>
      <c r="AD1329" t="s">
        <v>33</v>
      </c>
      <c r="AE1329" t="s">
        <v>33</v>
      </c>
      <c r="AF1329" t="s">
        <v>25</v>
      </c>
      <c r="AH1329" t="s">
        <v>3266</v>
      </c>
      <c r="AI1329" t="s">
        <v>155</v>
      </c>
      <c r="AJ1329" t="s">
        <v>313</v>
      </c>
      <c r="AK1329" t="s">
        <v>155</v>
      </c>
      <c r="AL1329" t="s">
        <v>5908</v>
      </c>
      <c r="AO1329" t="s">
        <v>26</v>
      </c>
      <c r="AP1329" t="s">
        <v>962</v>
      </c>
      <c r="AS1329" t="s">
        <v>28</v>
      </c>
      <c r="AT1329" t="s">
        <v>5582</v>
      </c>
      <c r="AY1329">
        <v>3.05</v>
      </c>
      <c r="AZ1329">
        <v>3</v>
      </c>
      <c r="BO1329" t="s">
        <v>43</v>
      </c>
      <c r="BP1329">
        <v>0</v>
      </c>
      <c r="BQ1329">
        <v>0</v>
      </c>
      <c r="BR1329">
        <v>0</v>
      </c>
      <c r="BS1329">
        <v>0</v>
      </c>
      <c r="BT1329" s="1"/>
      <c r="BV1329" t="s">
        <v>155</v>
      </c>
      <c r="BW1329" t="s">
        <v>155</v>
      </c>
      <c r="BX1329" t="s">
        <v>155</v>
      </c>
    </row>
    <row r="1330" spans="1:76">
      <c r="A1330" t="s">
        <v>5909</v>
      </c>
      <c r="B1330" t="s">
        <v>5910</v>
      </c>
      <c r="C1330" t="s">
        <v>5911</v>
      </c>
      <c r="D1330" s="1">
        <v>32732</v>
      </c>
      <c r="E1330" t="s">
        <v>5912</v>
      </c>
      <c r="G1330" s="1"/>
      <c r="H1330" s="1"/>
      <c r="K1330">
        <v>0</v>
      </c>
      <c r="AB1330" t="s">
        <v>22</v>
      </c>
      <c r="AC1330" t="s">
        <v>32</v>
      </c>
      <c r="AD1330" t="s">
        <v>33</v>
      </c>
      <c r="AE1330" t="s">
        <v>33</v>
      </c>
      <c r="AF1330" t="s">
        <v>25</v>
      </c>
      <c r="AH1330" t="s">
        <v>5913</v>
      </c>
      <c r="AI1330" t="s">
        <v>3903</v>
      </c>
      <c r="AJ1330" t="s">
        <v>5914</v>
      </c>
      <c r="AK1330" t="s">
        <v>3896</v>
      </c>
      <c r="AL1330" t="s">
        <v>5915</v>
      </c>
      <c r="AO1330" t="s">
        <v>26</v>
      </c>
      <c r="AP1330" t="s">
        <v>962</v>
      </c>
      <c r="AS1330" t="s">
        <v>43</v>
      </c>
      <c r="AT1330" t="s">
        <v>5574</v>
      </c>
      <c r="AU1330">
        <v>3.36</v>
      </c>
      <c r="AV1330">
        <v>3.7</v>
      </c>
      <c r="BO1330" t="s">
        <v>43</v>
      </c>
      <c r="BP1330">
        <v>0</v>
      </c>
      <c r="BQ1330">
        <v>0</v>
      </c>
      <c r="BR1330">
        <v>0</v>
      </c>
      <c r="BS1330">
        <v>0</v>
      </c>
      <c r="BT1330" s="1"/>
      <c r="BV1330" t="s">
        <v>148</v>
      </c>
      <c r="BW1330" t="s">
        <v>102</v>
      </c>
      <c r="BX1330" t="s">
        <v>5353</v>
      </c>
    </row>
    <row r="1331" spans="1:76">
      <c r="A1331" t="s">
        <v>5916</v>
      </c>
      <c r="B1331" t="s">
        <v>4709</v>
      </c>
      <c r="C1331" t="s">
        <v>5917</v>
      </c>
      <c r="D1331" s="1">
        <v>32398</v>
      </c>
      <c r="E1331" t="s">
        <v>5903</v>
      </c>
      <c r="G1331" s="1"/>
      <c r="H1331" s="1"/>
      <c r="K1331">
        <v>0</v>
      </c>
      <c r="AB1331" t="s">
        <v>22</v>
      </c>
      <c r="AC1331" t="s">
        <v>32</v>
      </c>
      <c r="AD1331" t="s">
        <v>33</v>
      </c>
      <c r="AE1331" t="s">
        <v>33</v>
      </c>
      <c r="AF1331" t="s">
        <v>48</v>
      </c>
      <c r="AH1331" t="s">
        <v>4450</v>
      </c>
      <c r="AI1331" t="s">
        <v>3903</v>
      </c>
      <c r="AJ1331" t="s">
        <v>5918</v>
      </c>
      <c r="AK1331" t="s">
        <v>3896</v>
      </c>
      <c r="AL1331" t="s">
        <v>5919</v>
      </c>
      <c r="AO1331" t="s">
        <v>26</v>
      </c>
      <c r="AP1331" t="s">
        <v>962</v>
      </c>
      <c r="AS1331" t="s">
        <v>43</v>
      </c>
      <c r="AT1331" t="s">
        <v>5920</v>
      </c>
      <c r="BO1331" t="s">
        <v>43</v>
      </c>
      <c r="BP1331">
        <v>0</v>
      </c>
      <c r="BQ1331">
        <v>0</v>
      </c>
      <c r="BR1331">
        <v>0</v>
      </c>
      <c r="BS1331">
        <v>0</v>
      </c>
      <c r="BT1331" s="1"/>
      <c r="BV1331" t="s">
        <v>148</v>
      </c>
      <c r="BW1331" t="s">
        <v>148</v>
      </c>
      <c r="BX1331" t="s">
        <v>5554</v>
      </c>
    </row>
    <row r="1332" spans="1:76">
      <c r="A1332" t="s">
        <v>5921</v>
      </c>
      <c r="B1332" t="s">
        <v>5922</v>
      </c>
      <c r="C1332" t="s">
        <v>5923</v>
      </c>
      <c r="D1332" s="1">
        <v>33041</v>
      </c>
      <c r="E1332" t="s">
        <v>5924</v>
      </c>
      <c r="G1332" s="1"/>
      <c r="H1332" s="1"/>
      <c r="K1332">
        <v>0</v>
      </c>
      <c r="AB1332" t="s">
        <v>22</v>
      </c>
      <c r="AC1332" t="s">
        <v>32</v>
      </c>
      <c r="AD1332" t="s">
        <v>33</v>
      </c>
      <c r="AE1332" t="s">
        <v>33</v>
      </c>
      <c r="AF1332" t="s">
        <v>48</v>
      </c>
      <c r="AH1332" t="s">
        <v>5925</v>
      </c>
      <c r="AI1332" t="s">
        <v>5244</v>
      </c>
      <c r="AJ1332" t="s">
        <v>5926</v>
      </c>
      <c r="AK1332" t="s">
        <v>3896</v>
      </c>
      <c r="AL1332" t="s">
        <v>5927</v>
      </c>
      <c r="AO1332" t="s">
        <v>26</v>
      </c>
      <c r="AP1332" t="s">
        <v>962</v>
      </c>
      <c r="AS1332" t="s">
        <v>43</v>
      </c>
      <c r="AT1332" t="s">
        <v>5928</v>
      </c>
      <c r="BO1332" t="s">
        <v>43</v>
      </c>
      <c r="BP1332">
        <v>0</v>
      </c>
      <c r="BQ1332">
        <v>0</v>
      </c>
      <c r="BR1332">
        <v>0</v>
      </c>
      <c r="BS1332">
        <v>0</v>
      </c>
      <c r="BT1332" s="1"/>
      <c r="BV1332" t="s">
        <v>148</v>
      </c>
      <c r="BW1332" t="s">
        <v>102</v>
      </c>
      <c r="BX1332" t="s">
        <v>5353</v>
      </c>
    </row>
    <row r="1333" spans="1:76">
      <c r="A1333" t="s">
        <v>5929</v>
      </c>
      <c r="B1333" t="s">
        <v>5930</v>
      </c>
      <c r="C1333" t="s">
        <v>86</v>
      </c>
      <c r="D1333" s="1">
        <v>33369</v>
      </c>
      <c r="E1333" t="s">
        <v>5931</v>
      </c>
      <c r="G1333" s="1"/>
      <c r="H1333" s="1"/>
      <c r="K1333">
        <v>0</v>
      </c>
      <c r="AB1333" t="s">
        <v>22</v>
      </c>
      <c r="AC1333" t="s">
        <v>32</v>
      </c>
      <c r="AD1333" t="s">
        <v>33</v>
      </c>
      <c r="AE1333" t="s">
        <v>33</v>
      </c>
      <c r="AF1333" t="s">
        <v>48</v>
      </c>
      <c r="AH1333" t="s">
        <v>5932</v>
      </c>
      <c r="AJ1333" t="s">
        <v>5933</v>
      </c>
      <c r="AL1333" t="s">
        <v>5934</v>
      </c>
      <c r="AO1333" t="s">
        <v>26</v>
      </c>
      <c r="AP1333" t="s">
        <v>962</v>
      </c>
      <c r="AS1333" t="s">
        <v>43</v>
      </c>
      <c r="AT1333" t="s">
        <v>5935</v>
      </c>
      <c r="BO1333" t="s">
        <v>43</v>
      </c>
      <c r="BP1333">
        <v>0</v>
      </c>
      <c r="BQ1333">
        <v>0</v>
      </c>
      <c r="BR1333">
        <v>0</v>
      </c>
      <c r="BS1333">
        <v>0</v>
      </c>
      <c r="BT1333" s="1"/>
      <c r="BV1333" t="s">
        <v>155</v>
      </c>
      <c r="BW1333" t="s">
        <v>155</v>
      </c>
      <c r="BX1333" t="s">
        <v>155</v>
      </c>
    </row>
    <row r="1334" spans="1:76">
      <c r="A1334" t="s">
        <v>5936</v>
      </c>
      <c r="B1334" t="s">
        <v>3882</v>
      </c>
      <c r="C1334" t="s">
        <v>3442</v>
      </c>
      <c r="D1334" s="1">
        <v>29815</v>
      </c>
      <c r="E1334" t="s">
        <v>5937</v>
      </c>
      <c r="G1334" s="1"/>
      <c r="H1334" s="1"/>
      <c r="K1334">
        <v>0</v>
      </c>
      <c r="AB1334" t="s">
        <v>22</v>
      </c>
      <c r="AC1334" t="s">
        <v>32</v>
      </c>
      <c r="AD1334" t="s">
        <v>33</v>
      </c>
      <c r="AE1334" t="s">
        <v>33</v>
      </c>
      <c r="AF1334" t="s">
        <v>48</v>
      </c>
      <c r="AH1334" t="s">
        <v>155</v>
      </c>
      <c r="AI1334" t="s">
        <v>155</v>
      </c>
      <c r="AJ1334" t="s">
        <v>155</v>
      </c>
      <c r="AK1334" t="s">
        <v>155</v>
      </c>
      <c r="AL1334" t="s">
        <v>5938</v>
      </c>
      <c r="AO1334" t="s">
        <v>26</v>
      </c>
      <c r="AP1334" t="s">
        <v>962</v>
      </c>
      <c r="AS1334" t="s">
        <v>28</v>
      </c>
      <c r="AT1334" t="s">
        <v>5582</v>
      </c>
      <c r="AY1334">
        <v>3.48</v>
      </c>
      <c r="AZ1334">
        <v>2.8</v>
      </c>
      <c r="BO1334" t="s">
        <v>43</v>
      </c>
      <c r="BP1334">
        <v>0</v>
      </c>
      <c r="BQ1334">
        <v>0</v>
      </c>
      <c r="BR1334">
        <v>0</v>
      </c>
      <c r="BS1334">
        <v>0</v>
      </c>
      <c r="BT1334" s="1"/>
      <c r="BV1334" t="s">
        <v>123</v>
      </c>
      <c r="BW1334" t="s">
        <v>123</v>
      </c>
      <c r="BX1334" t="s">
        <v>5696</v>
      </c>
    </row>
    <row r="1335" spans="1:76">
      <c r="A1335" t="s">
        <v>5939</v>
      </c>
      <c r="B1335" t="s">
        <v>5940</v>
      </c>
      <c r="C1335" t="s">
        <v>5941</v>
      </c>
      <c r="D1335" s="1">
        <v>31098</v>
      </c>
      <c r="E1335" t="s">
        <v>5942</v>
      </c>
      <c r="G1335" s="1"/>
      <c r="H1335" s="1"/>
      <c r="K1335">
        <v>0</v>
      </c>
      <c r="AB1335" t="s">
        <v>22</v>
      </c>
      <c r="AC1335" t="s">
        <v>32</v>
      </c>
      <c r="AD1335" t="s">
        <v>33</v>
      </c>
      <c r="AE1335" t="s">
        <v>33</v>
      </c>
      <c r="AF1335" t="s">
        <v>48</v>
      </c>
      <c r="AH1335" t="s">
        <v>3910</v>
      </c>
      <c r="AI1335" t="s">
        <v>5244</v>
      </c>
      <c r="AJ1335" t="s">
        <v>5943</v>
      </c>
      <c r="AK1335" t="s">
        <v>3896</v>
      </c>
      <c r="AL1335" t="s">
        <v>5942</v>
      </c>
      <c r="AO1335" t="s">
        <v>26</v>
      </c>
      <c r="AP1335" t="s">
        <v>962</v>
      </c>
      <c r="AS1335" t="s">
        <v>43</v>
      </c>
      <c r="AT1335" t="s">
        <v>5944</v>
      </c>
      <c r="AU1335">
        <v>3.18</v>
      </c>
      <c r="AV1335">
        <v>3.1</v>
      </c>
      <c r="BO1335" t="s">
        <v>43</v>
      </c>
      <c r="BP1335">
        <v>0</v>
      </c>
      <c r="BQ1335">
        <v>0</v>
      </c>
      <c r="BR1335">
        <v>0</v>
      </c>
      <c r="BS1335">
        <v>0</v>
      </c>
      <c r="BT1335" s="1"/>
      <c r="BV1335" t="s">
        <v>102</v>
      </c>
      <c r="BW1335" t="s">
        <v>102</v>
      </c>
      <c r="BX1335" t="s">
        <v>5353</v>
      </c>
    </row>
    <row r="1336" spans="1:76">
      <c r="A1336" t="s">
        <v>5945</v>
      </c>
      <c r="B1336" t="s">
        <v>5946</v>
      </c>
      <c r="C1336" t="s">
        <v>5947</v>
      </c>
      <c r="D1336" s="1">
        <v>25165</v>
      </c>
      <c r="E1336" t="s">
        <v>5948</v>
      </c>
      <c r="G1336" s="1"/>
      <c r="H1336" s="1"/>
      <c r="K1336">
        <v>0</v>
      </c>
      <c r="AB1336" t="s">
        <v>22</v>
      </c>
      <c r="AC1336" t="s">
        <v>32</v>
      </c>
      <c r="AD1336" t="s">
        <v>33</v>
      </c>
      <c r="AE1336" t="s">
        <v>33</v>
      </c>
      <c r="AF1336" t="s">
        <v>25</v>
      </c>
      <c r="AH1336" t="s">
        <v>5949</v>
      </c>
      <c r="AJ1336" t="s">
        <v>5950</v>
      </c>
      <c r="AL1336" t="s">
        <v>5948</v>
      </c>
      <c r="AO1336" t="s">
        <v>26</v>
      </c>
      <c r="AP1336" t="s">
        <v>962</v>
      </c>
      <c r="AS1336" t="s">
        <v>43</v>
      </c>
      <c r="AT1336" t="s">
        <v>5561</v>
      </c>
      <c r="BO1336" t="s">
        <v>43</v>
      </c>
      <c r="BP1336">
        <v>0</v>
      </c>
      <c r="BQ1336">
        <v>0</v>
      </c>
      <c r="BR1336">
        <v>0</v>
      </c>
      <c r="BS1336">
        <v>0</v>
      </c>
      <c r="BT1336" s="1"/>
      <c r="BV1336" t="s">
        <v>155</v>
      </c>
      <c r="BW1336" t="s">
        <v>155</v>
      </c>
      <c r="BX1336" t="s">
        <v>155</v>
      </c>
    </row>
    <row r="1337" spans="1:76">
      <c r="A1337" t="s">
        <v>5951</v>
      </c>
      <c r="B1337" t="s">
        <v>5020</v>
      </c>
      <c r="C1337" t="s">
        <v>5952</v>
      </c>
      <c r="D1337" s="1">
        <v>26178</v>
      </c>
      <c r="E1337" t="s">
        <v>5953</v>
      </c>
      <c r="G1337" s="1"/>
      <c r="H1337" s="1"/>
      <c r="K1337">
        <v>0</v>
      </c>
      <c r="AB1337" t="s">
        <v>22</v>
      </c>
      <c r="AC1337" t="s">
        <v>32</v>
      </c>
      <c r="AD1337" t="s">
        <v>33</v>
      </c>
      <c r="AE1337" t="s">
        <v>33</v>
      </c>
      <c r="AF1337" t="s">
        <v>25</v>
      </c>
      <c r="AH1337" t="s">
        <v>5954</v>
      </c>
      <c r="AI1337" t="s">
        <v>3903</v>
      </c>
      <c r="AJ1337" t="s">
        <v>5955</v>
      </c>
      <c r="AK1337" t="s">
        <v>3896</v>
      </c>
      <c r="AL1337" t="s">
        <v>5953</v>
      </c>
      <c r="AO1337" t="s">
        <v>26</v>
      </c>
      <c r="AP1337" t="s">
        <v>962</v>
      </c>
      <c r="AS1337" t="s">
        <v>28</v>
      </c>
      <c r="AT1337" t="s">
        <v>5561</v>
      </c>
      <c r="AY1337">
        <v>3.81</v>
      </c>
      <c r="AZ1337">
        <v>3.2</v>
      </c>
      <c r="BO1337" t="s">
        <v>43</v>
      </c>
      <c r="BP1337">
        <v>0</v>
      </c>
      <c r="BQ1337">
        <v>0</v>
      </c>
      <c r="BR1337">
        <v>0</v>
      </c>
      <c r="BS1337">
        <v>0</v>
      </c>
      <c r="BT1337" s="1"/>
      <c r="BV1337" t="s">
        <v>102</v>
      </c>
      <c r="BW1337" t="s">
        <v>102</v>
      </c>
      <c r="BX1337" t="s">
        <v>5353</v>
      </c>
    </row>
    <row r="1338" spans="1:76">
      <c r="A1338" t="s">
        <v>5956</v>
      </c>
      <c r="B1338" t="s">
        <v>5957</v>
      </c>
      <c r="C1338" t="s">
        <v>5958</v>
      </c>
      <c r="D1338" s="1">
        <v>32370</v>
      </c>
      <c r="E1338" t="s">
        <v>20</v>
      </c>
      <c r="G1338" s="1"/>
      <c r="H1338" s="1"/>
      <c r="K1338">
        <v>0</v>
      </c>
      <c r="AB1338" t="s">
        <v>22</v>
      </c>
      <c r="AC1338" t="s">
        <v>32</v>
      </c>
      <c r="AD1338" t="s">
        <v>33</v>
      </c>
      <c r="AE1338" t="s">
        <v>33</v>
      </c>
      <c r="AF1338" t="s">
        <v>48</v>
      </c>
      <c r="AH1338" t="s">
        <v>5959</v>
      </c>
      <c r="AI1338" t="s">
        <v>217</v>
      </c>
      <c r="AJ1338" t="s">
        <v>5960</v>
      </c>
      <c r="AK1338" t="s">
        <v>3896</v>
      </c>
      <c r="AL1338" t="s">
        <v>5961</v>
      </c>
      <c r="AO1338" t="s">
        <v>26</v>
      </c>
      <c r="AP1338" t="s">
        <v>962</v>
      </c>
      <c r="AS1338" t="s">
        <v>43</v>
      </c>
      <c r="AT1338" t="s">
        <v>5736</v>
      </c>
      <c r="BO1338" t="s">
        <v>43</v>
      </c>
      <c r="BP1338">
        <v>0</v>
      </c>
      <c r="BQ1338">
        <v>0</v>
      </c>
      <c r="BR1338">
        <v>0</v>
      </c>
      <c r="BS1338">
        <v>0</v>
      </c>
      <c r="BT1338" s="1"/>
      <c r="BV1338" t="s">
        <v>1074</v>
      </c>
      <c r="BW1338" t="s">
        <v>102</v>
      </c>
      <c r="BX1338" t="s">
        <v>5353</v>
      </c>
    </row>
    <row r="1339" spans="1:76">
      <c r="A1339" t="s">
        <v>5962</v>
      </c>
      <c r="B1339" t="s">
        <v>5963</v>
      </c>
      <c r="C1339" t="s">
        <v>5964</v>
      </c>
      <c r="D1339" s="1">
        <v>33039</v>
      </c>
      <c r="E1339" t="s">
        <v>5965</v>
      </c>
      <c r="G1339" s="1"/>
      <c r="H1339" s="1"/>
      <c r="K1339">
        <v>0</v>
      </c>
      <c r="AB1339" t="s">
        <v>22</v>
      </c>
      <c r="AC1339" t="s">
        <v>32</v>
      </c>
      <c r="AD1339" t="s">
        <v>33</v>
      </c>
      <c r="AE1339" t="s">
        <v>33</v>
      </c>
      <c r="AF1339" t="s">
        <v>48</v>
      </c>
      <c r="AH1339" t="s">
        <v>5966</v>
      </c>
      <c r="AI1339" t="s">
        <v>3903</v>
      </c>
      <c r="AJ1339" t="s">
        <v>5967</v>
      </c>
      <c r="AK1339" t="s">
        <v>3896</v>
      </c>
      <c r="AL1339" t="s">
        <v>5968</v>
      </c>
      <c r="AO1339" t="s">
        <v>26</v>
      </c>
      <c r="AP1339" t="s">
        <v>962</v>
      </c>
      <c r="AS1339" t="s">
        <v>43</v>
      </c>
      <c r="AT1339" t="s">
        <v>5729</v>
      </c>
      <c r="AU1339">
        <v>3.55</v>
      </c>
      <c r="AV1339">
        <v>3.2</v>
      </c>
      <c r="BO1339" t="s">
        <v>43</v>
      </c>
      <c r="BP1339">
        <v>0</v>
      </c>
      <c r="BQ1339">
        <v>0</v>
      </c>
      <c r="BR1339">
        <v>0</v>
      </c>
      <c r="BS1339">
        <v>0</v>
      </c>
      <c r="BT1339" s="1"/>
      <c r="BV1339" t="s">
        <v>102</v>
      </c>
      <c r="BW1339" t="s">
        <v>102</v>
      </c>
      <c r="BX1339" t="s">
        <v>5609</v>
      </c>
    </row>
    <row r="1340" spans="1:76">
      <c r="A1340" t="s">
        <v>5969</v>
      </c>
      <c r="B1340" t="s">
        <v>5970</v>
      </c>
      <c r="C1340" t="s">
        <v>20</v>
      </c>
      <c r="D1340" s="1">
        <v>33046</v>
      </c>
      <c r="E1340" t="s">
        <v>20</v>
      </c>
      <c r="G1340" s="1"/>
      <c r="H1340" s="1"/>
      <c r="K1340">
        <v>0</v>
      </c>
      <c r="AB1340" t="s">
        <v>22</v>
      </c>
      <c r="AC1340" t="s">
        <v>32</v>
      </c>
      <c r="AD1340" t="s">
        <v>33</v>
      </c>
      <c r="AE1340" t="s">
        <v>33</v>
      </c>
      <c r="AF1340" t="s">
        <v>48</v>
      </c>
      <c r="AH1340" t="s">
        <v>2802</v>
      </c>
      <c r="AI1340" t="s">
        <v>5244</v>
      </c>
      <c r="AJ1340" t="s">
        <v>2713</v>
      </c>
      <c r="AK1340" t="s">
        <v>3896</v>
      </c>
      <c r="AL1340" t="s">
        <v>5971</v>
      </c>
      <c r="AO1340" t="s">
        <v>26</v>
      </c>
      <c r="AP1340" t="s">
        <v>962</v>
      </c>
      <c r="AS1340" t="s">
        <v>43</v>
      </c>
      <c r="AT1340" t="s">
        <v>5729</v>
      </c>
      <c r="AU1340">
        <v>3</v>
      </c>
      <c r="AV1340">
        <v>3.2</v>
      </c>
      <c r="BO1340" t="s">
        <v>43</v>
      </c>
      <c r="BP1340">
        <v>0</v>
      </c>
      <c r="BQ1340">
        <v>0</v>
      </c>
      <c r="BR1340">
        <v>0</v>
      </c>
      <c r="BS1340">
        <v>0</v>
      </c>
      <c r="BT1340" s="1"/>
      <c r="BV1340" t="s">
        <v>1286</v>
      </c>
      <c r="BW1340" t="s">
        <v>118</v>
      </c>
      <c r="BX1340" t="s">
        <v>155</v>
      </c>
    </row>
    <row r="1341" spans="1:76">
      <c r="A1341" t="s">
        <v>5972</v>
      </c>
      <c r="B1341" t="s">
        <v>5973</v>
      </c>
      <c r="C1341" t="s">
        <v>5974</v>
      </c>
      <c r="D1341" s="1">
        <v>25056</v>
      </c>
      <c r="E1341" t="s">
        <v>5975</v>
      </c>
      <c r="G1341" s="1"/>
      <c r="H1341" s="1"/>
      <c r="K1341">
        <v>0</v>
      </c>
      <c r="AB1341" t="s">
        <v>22</v>
      </c>
      <c r="AC1341" t="s">
        <v>32</v>
      </c>
      <c r="AD1341" t="s">
        <v>33</v>
      </c>
      <c r="AE1341" t="s">
        <v>33</v>
      </c>
      <c r="AF1341" t="s">
        <v>48</v>
      </c>
      <c r="AO1341" t="s">
        <v>26</v>
      </c>
      <c r="AP1341" t="s">
        <v>962</v>
      </c>
      <c r="AS1341" t="s">
        <v>28</v>
      </c>
      <c r="AT1341" t="s">
        <v>5976</v>
      </c>
      <c r="AY1341">
        <v>3.19</v>
      </c>
      <c r="BO1341" t="s">
        <v>43</v>
      </c>
      <c r="BP1341">
        <v>0</v>
      </c>
      <c r="BQ1341">
        <v>0</v>
      </c>
      <c r="BR1341">
        <v>0</v>
      </c>
      <c r="BS1341">
        <v>0</v>
      </c>
      <c r="BT1341" s="1"/>
    </row>
    <row r="1342" spans="1:76">
      <c r="A1342" t="s">
        <v>5977</v>
      </c>
      <c r="B1342" t="s">
        <v>5978</v>
      </c>
      <c r="C1342" t="s">
        <v>3949</v>
      </c>
      <c r="D1342" s="1">
        <v>27294</v>
      </c>
      <c r="E1342" t="s">
        <v>5975</v>
      </c>
      <c r="G1342" s="1"/>
      <c r="H1342" s="1"/>
      <c r="K1342">
        <v>0</v>
      </c>
      <c r="AB1342" t="s">
        <v>22</v>
      </c>
      <c r="AC1342" t="s">
        <v>32</v>
      </c>
      <c r="AD1342" t="s">
        <v>33</v>
      </c>
      <c r="AE1342" t="s">
        <v>33</v>
      </c>
      <c r="AF1342" t="s">
        <v>48</v>
      </c>
      <c r="AO1342" t="s">
        <v>26</v>
      </c>
      <c r="AP1342" t="s">
        <v>962</v>
      </c>
      <c r="AS1342" t="s">
        <v>28</v>
      </c>
      <c r="AT1342" t="s">
        <v>5979</v>
      </c>
      <c r="AY1342">
        <v>3.38</v>
      </c>
      <c r="AZ1342">
        <v>2.7</v>
      </c>
      <c r="BO1342" t="s">
        <v>43</v>
      </c>
      <c r="BP1342">
        <v>0</v>
      </c>
      <c r="BQ1342">
        <v>0</v>
      </c>
      <c r="BR1342">
        <v>0</v>
      </c>
      <c r="BS1342">
        <v>0</v>
      </c>
      <c r="BT1342" s="1"/>
    </row>
    <row r="1343" spans="1:76">
      <c r="A1343" t="s">
        <v>5980</v>
      </c>
      <c r="B1343" t="s">
        <v>5981</v>
      </c>
      <c r="C1343" t="s">
        <v>5576</v>
      </c>
      <c r="D1343" s="1">
        <v>29221</v>
      </c>
      <c r="E1343" t="s">
        <v>5975</v>
      </c>
      <c r="G1343" s="1"/>
      <c r="H1343" s="1"/>
      <c r="K1343">
        <v>0</v>
      </c>
      <c r="AB1343" t="s">
        <v>22</v>
      </c>
      <c r="AC1343" t="s">
        <v>32</v>
      </c>
      <c r="AD1343" t="s">
        <v>33</v>
      </c>
      <c r="AE1343" t="s">
        <v>33</v>
      </c>
      <c r="AF1343" t="s">
        <v>48</v>
      </c>
      <c r="AO1343" t="s">
        <v>26</v>
      </c>
      <c r="AP1343" t="s">
        <v>962</v>
      </c>
      <c r="AS1343" t="s">
        <v>28</v>
      </c>
      <c r="AT1343" t="s">
        <v>5979</v>
      </c>
      <c r="BO1343" t="s">
        <v>43</v>
      </c>
      <c r="BP1343">
        <v>0</v>
      </c>
      <c r="BQ1343">
        <v>0</v>
      </c>
      <c r="BR1343">
        <v>0</v>
      </c>
      <c r="BS1343">
        <v>0</v>
      </c>
      <c r="BT1343" s="1"/>
    </row>
    <row r="1344" spans="1:76">
      <c r="A1344" t="s">
        <v>5982</v>
      </c>
      <c r="B1344" t="s">
        <v>5983</v>
      </c>
      <c r="D1344" s="1"/>
      <c r="G1344" s="1"/>
      <c r="H1344" s="1"/>
      <c r="K1344">
        <v>0</v>
      </c>
      <c r="AB1344" t="s">
        <v>22</v>
      </c>
      <c r="AC1344" t="s">
        <v>32</v>
      </c>
      <c r="AD1344" t="s">
        <v>33</v>
      </c>
      <c r="AE1344" t="s">
        <v>33</v>
      </c>
      <c r="AF1344" t="s">
        <v>48</v>
      </c>
      <c r="AO1344" t="s">
        <v>26</v>
      </c>
      <c r="AP1344" t="s">
        <v>962</v>
      </c>
      <c r="AS1344" t="s">
        <v>28</v>
      </c>
      <c r="BB1344">
        <v>3.5</v>
      </c>
      <c r="BO1344" t="s">
        <v>962</v>
      </c>
      <c r="BP1344">
        <v>0</v>
      </c>
      <c r="BQ1344">
        <v>0</v>
      </c>
      <c r="BR1344">
        <v>0</v>
      </c>
      <c r="BS1344">
        <v>0</v>
      </c>
      <c r="BT1344" s="1"/>
    </row>
    <row r="1345" spans="1:76">
      <c r="A1345" t="s">
        <v>5984</v>
      </c>
      <c r="B1345" t="s">
        <v>5985</v>
      </c>
      <c r="D1345" s="1"/>
      <c r="G1345" s="1"/>
      <c r="H1345" s="1"/>
      <c r="K1345">
        <v>0</v>
      </c>
      <c r="AB1345" t="s">
        <v>22</v>
      </c>
      <c r="AC1345" t="s">
        <v>32</v>
      </c>
      <c r="AD1345" t="s">
        <v>33</v>
      </c>
      <c r="AE1345" t="s">
        <v>33</v>
      </c>
      <c r="AF1345" t="s">
        <v>48</v>
      </c>
      <c r="AO1345" t="s">
        <v>26</v>
      </c>
      <c r="AP1345" t="s">
        <v>962</v>
      </c>
      <c r="AS1345" t="s">
        <v>28</v>
      </c>
      <c r="BO1345" t="s">
        <v>962</v>
      </c>
      <c r="BP1345">
        <v>0</v>
      </c>
      <c r="BQ1345">
        <v>0</v>
      </c>
      <c r="BR1345">
        <v>0</v>
      </c>
      <c r="BS1345">
        <v>0</v>
      </c>
      <c r="BT1345" s="1"/>
    </row>
    <row r="1346" spans="1:76">
      <c r="A1346" t="s">
        <v>5986</v>
      </c>
      <c r="B1346" t="s">
        <v>857</v>
      </c>
      <c r="D1346" s="1"/>
      <c r="G1346" s="1"/>
      <c r="H1346" s="1"/>
      <c r="K1346">
        <v>0</v>
      </c>
      <c r="AB1346" t="s">
        <v>22</v>
      </c>
      <c r="AC1346" t="s">
        <v>32</v>
      </c>
      <c r="AD1346" t="s">
        <v>33</v>
      </c>
      <c r="AE1346" t="s">
        <v>33</v>
      </c>
      <c r="AF1346" t="s">
        <v>25</v>
      </c>
      <c r="AO1346" t="s">
        <v>26</v>
      </c>
      <c r="AP1346" t="s">
        <v>962</v>
      </c>
      <c r="AS1346" t="s">
        <v>28</v>
      </c>
      <c r="BB1346">
        <v>3.33</v>
      </c>
      <c r="BO1346" t="s">
        <v>962</v>
      </c>
      <c r="BP1346">
        <v>0</v>
      </c>
      <c r="BQ1346">
        <v>0</v>
      </c>
      <c r="BR1346">
        <v>0</v>
      </c>
      <c r="BS1346">
        <v>0</v>
      </c>
      <c r="BT1346" s="1"/>
    </row>
    <row r="1347" spans="1:76">
      <c r="A1347" t="s">
        <v>5987</v>
      </c>
      <c r="B1347" t="s">
        <v>5988</v>
      </c>
      <c r="D1347" s="1"/>
      <c r="G1347" s="1"/>
      <c r="H1347" s="1"/>
      <c r="K1347">
        <v>0</v>
      </c>
      <c r="AB1347" t="s">
        <v>22</v>
      </c>
      <c r="AC1347" t="s">
        <v>32</v>
      </c>
      <c r="AD1347" t="s">
        <v>33</v>
      </c>
      <c r="AE1347" t="s">
        <v>33</v>
      </c>
      <c r="AF1347" t="s">
        <v>48</v>
      </c>
      <c r="AO1347" t="s">
        <v>26</v>
      </c>
      <c r="AP1347" t="s">
        <v>962</v>
      </c>
      <c r="AS1347" t="s">
        <v>28</v>
      </c>
      <c r="AV1347">
        <v>2.89</v>
      </c>
      <c r="AW1347">
        <v>3.26</v>
      </c>
      <c r="AX1347">
        <v>3</v>
      </c>
      <c r="AY1347">
        <v>3.19</v>
      </c>
      <c r="AZ1347">
        <v>2.8</v>
      </c>
      <c r="BA1347">
        <v>3.22</v>
      </c>
      <c r="BB1347">
        <v>3.83</v>
      </c>
      <c r="BO1347" t="s">
        <v>962</v>
      </c>
      <c r="BP1347">
        <v>0</v>
      </c>
      <c r="BQ1347">
        <v>0</v>
      </c>
      <c r="BR1347">
        <v>0</v>
      </c>
      <c r="BS1347">
        <v>0</v>
      </c>
      <c r="BT1347" s="1"/>
    </row>
    <row r="1348" spans="1:76">
      <c r="A1348" t="s">
        <v>5989</v>
      </c>
      <c r="B1348" t="s">
        <v>5990</v>
      </c>
      <c r="D1348" s="1"/>
      <c r="G1348" s="1"/>
      <c r="H1348" s="1"/>
      <c r="K1348">
        <v>0</v>
      </c>
      <c r="AB1348" t="s">
        <v>22</v>
      </c>
      <c r="AC1348" t="s">
        <v>32</v>
      </c>
      <c r="AD1348" t="s">
        <v>33</v>
      </c>
      <c r="AE1348" t="s">
        <v>33</v>
      </c>
      <c r="AF1348" t="s">
        <v>25</v>
      </c>
      <c r="AO1348" t="s">
        <v>26</v>
      </c>
      <c r="AP1348" t="s">
        <v>962</v>
      </c>
      <c r="AS1348" t="s">
        <v>28</v>
      </c>
      <c r="AZ1348">
        <v>3.2</v>
      </c>
      <c r="BA1348">
        <v>3.33</v>
      </c>
      <c r="BB1348">
        <v>3.17</v>
      </c>
      <c r="BO1348" t="s">
        <v>962</v>
      </c>
      <c r="BP1348">
        <v>0</v>
      </c>
      <c r="BQ1348">
        <v>0</v>
      </c>
      <c r="BR1348">
        <v>0</v>
      </c>
      <c r="BS1348">
        <v>0</v>
      </c>
      <c r="BT1348" s="1"/>
    </row>
    <row r="1349" spans="1:76">
      <c r="A1349" t="s">
        <v>5991</v>
      </c>
      <c r="B1349" t="s">
        <v>313</v>
      </c>
      <c r="C1349" t="s">
        <v>5992</v>
      </c>
      <c r="D1349" s="1">
        <v>28625</v>
      </c>
      <c r="E1349" t="s">
        <v>5993</v>
      </c>
      <c r="G1349" s="1"/>
      <c r="H1349" s="1"/>
      <c r="K1349">
        <v>0</v>
      </c>
      <c r="AB1349" t="s">
        <v>22</v>
      </c>
      <c r="AC1349" t="s">
        <v>32</v>
      </c>
      <c r="AD1349" t="s">
        <v>33</v>
      </c>
      <c r="AE1349" t="s">
        <v>33</v>
      </c>
      <c r="AF1349" t="s">
        <v>48</v>
      </c>
      <c r="AH1349" t="s">
        <v>155</v>
      </c>
      <c r="AL1349" t="s">
        <v>5854</v>
      </c>
      <c r="AO1349" t="s">
        <v>26</v>
      </c>
      <c r="AP1349" t="s">
        <v>962</v>
      </c>
      <c r="AS1349" t="s">
        <v>28</v>
      </c>
      <c r="AT1349" t="s">
        <v>5994</v>
      </c>
      <c r="BO1349" t="s">
        <v>43</v>
      </c>
      <c r="BP1349">
        <v>0</v>
      </c>
      <c r="BQ1349">
        <v>0</v>
      </c>
      <c r="BR1349">
        <v>0</v>
      </c>
      <c r="BS1349">
        <v>0</v>
      </c>
      <c r="BT1349" s="1"/>
    </row>
    <row r="1350" spans="1:76">
      <c r="A1350" t="s">
        <v>5995</v>
      </c>
      <c r="B1350" t="s">
        <v>5996</v>
      </c>
      <c r="C1350" t="s">
        <v>74</v>
      </c>
      <c r="D1350" s="1">
        <v>27406</v>
      </c>
      <c r="E1350" t="s">
        <v>5975</v>
      </c>
      <c r="G1350" s="1"/>
      <c r="H1350" s="1"/>
      <c r="K1350">
        <v>0</v>
      </c>
      <c r="AB1350" t="s">
        <v>22</v>
      </c>
      <c r="AC1350" t="s">
        <v>32</v>
      </c>
      <c r="AD1350" t="s">
        <v>33</v>
      </c>
      <c r="AE1350" t="s">
        <v>33</v>
      </c>
      <c r="AF1350" t="s">
        <v>48</v>
      </c>
      <c r="AH1350" t="s">
        <v>3245</v>
      </c>
      <c r="AL1350" t="s">
        <v>74</v>
      </c>
      <c r="AO1350" t="s">
        <v>26</v>
      </c>
      <c r="AP1350" t="s">
        <v>962</v>
      </c>
      <c r="AS1350" t="s">
        <v>28</v>
      </c>
      <c r="AT1350" t="s">
        <v>5928</v>
      </c>
      <c r="AY1350">
        <v>2.81</v>
      </c>
      <c r="AZ1350">
        <v>2.5</v>
      </c>
      <c r="BO1350" t="s">
        <v>43</v>
      </c>
      <c r="BP1350">
        <v>0</v>
      </c>
      <c r="BQ1350">
        <v>0</v>
      </c>
      <c r="BR1350">
        <v>0</v>
      </c>
      <c r="BS1350">
        <v>0</v>
      </c>
      <c r="BT1350" s="1"/>
    </row>
    <row r="1351" spans="1:76">
      <c r="A1351" t="s">
        <v>5997</v>
      </c>
      <c r="B1351" t="s">
        <v>834</v>
      </c>
      <c r="C1351" t="s">
        <v>5998</v>
      </c>
      <c r="D1351" s="1">
        <v>31761</v>
      </c>
      <c r="E1351" t="s">
        <v>5975</v>
      </c>
      <c r="G1351" s="1"/>
      <c r="H1351" s="1"/>
      <c r="K1351">
        <v>0</v>
      </c>
      <c r="AB1351" t="s">
        <v>22</v>
      </c>
      <c r="AC1351" t="s">
        <v>32</v>
      </c>
      <c r="AD1351" t="s">
        <v>33</v>
      </c>
      <c r="AE1351" t="s">
        <v>33</v>
      </c>
      <c r="AF1351" t="s">
        <v>48</v>
      </c>
      <c r="AO1351" t="s">
        <v>26</v>
      </c>
      <c r="AP1351" t="s">
        <v>962</v>
      </c>
      <c r="AS1351" t="s">
        <v>28</v>
      </c>
      <c r="AT1351" t="s">
        <v>5999</v>
      </c>
      <c r="BO1351" t="s">
        <v>43</v>
      </c>
      <c r="BP1351">
        <v>0</v>
      </c>
      <c r="BQ1351">
        <v>0</v>
      </c>
      <c r="BR1351">
        <v>0</v>
      </c>
      <c r="BS1351">
        <v>0</v>
      </c>
      <c r="BT1351" s="1"/>
    </row>
    <row r="1352" spans="1:76">
      <c r="A1352" t="s">
        <v>6000</v>
      </c>
      <c r="B1352" t="s">
        <v>3112</v>
      </c>
      <c r="C1352" t="s">
        <v>5818</v>
      </c>
      <c r="D1352" s="1">
        <v>29981</v>
      </c>
      <c r="E1352" t="s">
        <v>5975</v>
      </c>
      <c r="G1352" s="1"/>
      <c r="H1352" s="1"/>
      <c r="K1352">
        <v>0</v>
      </c>
      <c r="AB1352" t="s">
        <v>22</v>
      </c>
      <c r="AC1352" t="s">
        <v>32</v>
      </c>
      <c r="AD1352" t="s">
        <v>33</v>
      </c>
      <c r="AE1352" t="s">
        <v>33</v>
      </c>
      <c r="AF1352" t="s">
        <v>48</v>
      </c>
      <c r="AO1352" t="s">
        <v>26</v>
      </c>
      <c r="AP1352" t="s">
        <v>962</v>
      </c>
      <c r="AS1352" t="s">
        <v>28</v>
      </c>
      <c r="AT1352" t="s">
        <v>5582</v>
      </c>
      <c r="AY1352">
        <v>2.81</v>
      </c>
      <c r="AZ1352">
        <v>2.7</v>
      </c>
      <c r="BA1352">
        <v>1.43</v>
      </c>
      <c r="BO1352" t="s">
        <v>43</v>
      </c>
      <c r="BP1352">
        <v>0</v>
      </c>
      <c r="BQ1352">
        <v>0</v>
      </c>
      <c r="BR1352">
        <v>0</v>
      </c>
      <c r="BS1352">
        <v>0</v>
      </c>
      <c r="BT1352" s="1"/>
    </row>
    <row r="1353" spans="1:76">
      <c r="A1353" t="s">
        <v>6001</v>
      </c>
      <c r="B1353" t="s">
        <v>4951</v>
      </c>
      <c r="C1353" t="s">
        <v>6002</v>
      </c>
      <c r="D1353" s="1">
        <v>30739</v>
      </c>
      <c r="E1353" t="s">
        <v>5975</v>
      </c>
      <c r="G1353" s="1"/>
      <c r="H1353" s="1"/>
      <c r="K1353">
        <v>0</v>
      </c>
      <c r="AB1353" t="s">
        <v>22</v>
      </c>
      <c r="AC1353" t="s">
        <v>32</v>
      </c>
      <c r="AD1353" t="s">
        <v>33</v>
      </c>
      <c r="AE1353" t="s">
        <v>33</v>
      </c>
      <c r="AF1353" t="s">
        <v>25</v>
      </c>
      <c r="AO1353" t="s">
        <v>26</v>
      </c>
      <c r="AP1353" t="s">
        <v>962</v>
      </c>
      <c r="AS1353" t="s">
        <v>28</v>
      </c>
      <c r="AT1353" t="s">
        <v>6003</v>
      </c>
      <c r="AY1353">
        <v>3.29</v>
      </c>
      <c r="AZ1353">
        <v>2.5</v>
      </c>
      <c r="BA1353">
        <v>2.2599999999999998</v>
      </c>
      <c r="BO1353" t="s">
        <v>43</v>
      </c>
      <c r="BP1353">
        <v>0</v>
      </c>
      <c r="BQ1353">
        <v>0</v>
      </c>
      <c r="BR1353">
        <v>0</v>
      </c>
      <c r="BS1353">
        <v>0</v>
      </c>
      <c r="BT1353" s="1"/>
    </row>
    <row r="1354" spans="1:76">
      <c r="A1354" t="s">
        <v>6004</v>
      </c>
      <c r="B1354" t="s">
        <v>6005</v>
      </c>
      <c r="C1354" t="s">
        <v>6006</v>
      </c>
      <c r="D1354" s="1">
        <v>28709</v>
      </c>
      <c r="E1354" t="s">
        <v>5975</v>
      </c>
      <c r="G1354" s="1"/>
      <c r="H1354" s="1"/>
      <c r="K1354">
        <v>0</v>
      </c>
      <c r="AB1354" t="s">
        <v>22</v>
      </c>
      <c r="AC1354" t="s">
        <v>32</v>
      </c>
      <c r="AD1354" t="s">
        <v>33</v>
      </c>
      <c r="AE1354" t="s">
        <v>33</v>
      </c>
      <c r="AF1354" t="s">
        <v>25</v>
      </c>
      <c r="AO1354" t="s">
        <v>26</v>
      </c>
      <c r="AP1354" t="s">
        <v>962</v>
      </c>
      <c r="AS1354" t="s">
        <v>28</v>
      </c>
      <c r="AT1354" t="s">
        <v>5582</v>
      </c>
      <c r="AY1354">
        <v>3.71</v>
      </c>
      <c r="AZ1354">
        <v>2.9</v>
      </c>
      <c r="BB1354">
        <v>2.7</v>
      </c>
      <c r="BO1354" t="s">
        <v>43</v>
      </c>
      <c r="BP1354">
        <v>0</v>
      </c>
      <c r="BQ1354">
        <v>0</v>
      </c>
      <c r="BR1354">
        <v>0</v>
      </c>
      <c r="BS1354">
        <v>0</v>
      </c>
      <c r="BT1354" s="1"/>
    </row>
    <row r="1355" spans="1:76">
      <c r="A1355" t="s">
        <v>6007</v>
      </c>
      <c r="B1355" t="s">
        <v>3553</v>
      </c>
      <c r="D1355" s="1"/>
      <c r="G1355" s="1"/>
      <c r="H1355" s="1"/>
      <c r="K1355">
        <v>0</v>
      </c>
      <c r="AB1355" t="s">
        <v>22</v>
      </c>
      <c r="AC1355" t="s">
        <v>32</v>
      </c>
      <c r="AD1355" t="s">
        <v>33</v>
      </c>
      <c r="AE1355" t="s">
        <v>33</v>
      </c>
      <c r="AF1355" t="s">
        <v>25</v>
      </c>
      <c r="AO1355" t="s">
        <v>26</v>
      </c>
      <c r="AP1355" t="s">
        <v>962</v>
      </c>
      <c r="AS1355" t="s">
        <v>28</v>
      </c>
      <c r="AT1355" t="s">
        <v>5854</v>
      </c>
      <c r="AZ1355">
        <v>2.4</v>
      </c>
      <c r="BO1355" t="s">
        <v>43</v>
      </c>
      <c r="BP1355">
        <v>0</v>
      </c>
      <c r="BQ1355">
        <v>0</v>
      </c>
      <c r="BR1355">
        <v>0</v>
      </c>
      <c r="BS1355">
        <v>0</v>
      </c>
      <c r="BT1355" s="1"/>
    </row>
    <row r="1356" spans="1:76">
      <c r="A1356" t="s">
        <v>6008</v>
      </c>
      <c r="B1356" t="s">
        <v>6009</v>
      </c>
      <c r="C1356" t="s">
        <v>6010</v>
      </c>
      <c r="D1356" s="1">
        <v>26941</v>
      </c>
      <c r="E1356" t="s">
        <v>5975</v>
      </c>
      <c r="G1356" s="1"/>
      <c r="H1356" s="1"/>
      <c r="K1356">
        <v>0</v>
      </c>
      <c r="AB1356" t="s">
        <v>22</v>
      </c>
      <c r="AC1356" t="s">
        <v>32</v>
      </c>
      <c r="AD1356" t="s">
        <v>33</v>
      </c>
      <c r="AE1356" t="s">
        <v>33</v>
      </c>
      <c r="AF1356" t="s">
        <v>48</v>
      </c>
      <c r="AO1356" t="s">
        <v>26</v>
      </c>
      <c r="AP1356" t="s">
        <v>962</v>
      </c>
      <c r="AS1356" t="s">
        <v>28</v>
      </c>
      <c r="AT1356" t="s">
        <v>5567</v>
      </c>
      <c r="AY1356">
        <v>3.1</v>
      </c>
      <c r="AZ1356">
        <v>2.2999999999999998</v>
      </c>
      <c r="BO1356" t="s">
        <v>43</v>
      </c>
      <c r="BP1356">
        <v>0</v>
      </c>
      <c r="BQ1356">
        <v>0</v>
      </c>
      <c r="BR1356">
        <v>0</v>
      </c>
      <c r="BS1356">
        <v>0</v>
      </c>
      <c r="BT1356" s="1"/>
    </row>
    <row r="1357" spans="1:76">
      <c r="A1357" t="s">
        <v>6011</v>
      </c>
      <c r="B1357" t="s">
        <v>4818</v>
      </c>
      <c r="C1357" t="s">
        <v>6012</v>
      </c>
      <c r="D1357" s="1">
        <v>29299</v>
      </c>
      <c r="E1357" t="s">
        <v>5975</v>
      </c>
      <c r="G1357" s="1"/>
      <c r="H1357" s="1"/>
      <c r="K1357">
        <v>0</v>
      </c>
      <c r="AB1357" t="s">
        <v>22</v>
      </c>
      <c r="AC1357" t="s">
        <v>32</v>
      </c>
      <c r="AD1357" t="s">
        <v>33</v>
      </c>
      <c r="AE1357" t="s">
        <v>33</v>
      </c>
      <c r="AF1357" t="s">
        <v>48</v>
      </c>
      <c r="AO1357" t="s">
        <v>26</v>
      </c>
      <c r="AP1357" t="s">
        <v>962</v>
      </c>
      <c r="AS1357" t="s">
        <v>28</v>
      </c>
      <c r="AT1357" t="s">
        <v>6013</v>
      </c>
      <c r="AY1357">
        <v>3.19</v>
      </c>
      <c r="AZ1357">
        <v>2.7</v>
      </c>
      <c r="BO1357" t="s">
        <v>43</v>
      </c>
      <c r="BP1357">
        <v>0</v>
      </c>
      <c r="BQ1357">
        <v>0</v>
      </c>
      <c r="BR1357">
        <v>0</v>
      </c>
      <c r="BS1357">
        <v>0</v>
      </c>
      <c r="BT1357" s="1"/>
    </row>
    <row r="1358" spans="1:76">
      <c r="A1358" t="s">
        <v>6014</v>
      </c>
      <c r="B1358" t="s">
        <v>6015</v>
      </c>
      <c r="C1358" t="s">
        <v>6016</v>
      </c>
      <c r="D1358" s="1">
        <v>25072</v>
      </c>
      <c r="E1358" t="s">
        <v>5975</v>
      </c>
      <c r="G1358" s="1"/>
      <c r="H1358" s="1"/>
      <c r="K1358">
        <v>0</v>
      </c>
      <c r="AB1358" t="s">
        <v>22</v>
      </c>
      <c r="AC1358" t="s">
        <v>32</v>
      </c>
      <c r="AD1358" t="s">
        <v>33</v>
      </c>
      <c r="AE1358" t="s">
        <v>33</v>
      </c>
      <c r="AF1358" t="s">
        <v>48</v>
      </c>
      <c r="AH1358" t="s">
        <v>6017</v>
      </c>
      <c r="AO1358" t="s">
        <v>26</v>
      </c>
      <c r="AP1358" t="s">
        <v>962</v>
      </c>
      <c r="AS1358" t="s">
        <v>28</v>
      </c>
      <c r="AT1358" t="s">
        <v>6018</v>
      </c>
      <c r="AY1358">
        <v>3.19</v>
      </c>
      <c r="AZ1358">
        <v>2.4</v>
      </c>
      <c r="BO1358" t="s">
        <v>43</v>
      </c>
      <c r="BP1358">
        <v>0</v>
      </c>
      <c r="BQ1358">
        <v>0</v>
      </c>
      <c r="BR1358">
        <v>0</v>
      </c>
      <c r="BS1358">
        <v>0</v>
      </c>
      <c r="BT1358" s="1"/>
    </row>
    <row r="1359" spans="1:76">
      <c r="A1359" t="s">
        <v>6019</v>
      </c>
      <c r="B1359" t="s">
        <v>6020</v>
      </c>
      <c r="C1359" t="s">
        <v>5581</v>
      </c>
      <c r="D1359" s="1">
        <v>24838</v>
      </c>
      <c r="E1359" t="s">
        <v>6021</v>
      </c>
      <c r="G1359" s="1"/>
      <c r="H1359" s="1"/>
      <c r="K1359">
        <v>0</v>
      </c>
      <c r="AB1359" t="s">
        <v>22</v>
      </c>
      <c r="AC1359" t="s">
        <v>32</v>
      </c>
      <c r="AD1359" t="s">
        <v>33</v>
      </c>
      <c r="AE1359" t="s">
        <v>33</v>
      </c>
      <c r="AF1359" t="s">
        <v>25</v>
      </c>
      <c r="AO1359" t="s">
        <v>26</v>
      </c>
      <c r="AP1359" t="s">
        <v>962</v>
      </c>
      <c r="AS1359" t="s">
        <v>28</v>
      </c>
      <c r="AT1359" t="s">
        <v>5854</v>
      </c>
      <c r="BO1359" t="s">
        <v>962</v>
      </c>
      <c r="BP1359">
        <v>0</v>
      </c>
      <c r="BQ1359">
        <v>0</v>
      </c>
      <c r="BR1359">
        <v>0</v>
      </c>
      <c r="BS1359">
        <v>0</v>
      </c>
      <c r="BT1359" s="1"/>
      <c r="BX1359" t="s">
        <v>5353</v>
      </c>
    </row>
    <row r="1360" spans="1:76">
      <c r="A1360" t="s">
        <v>6022</v>
      </c>
      <c r="B1360" t="s">
        <v>225</v>
      </c>
      <c r="C1360" t="s">
        <v>6023</v>
      </c>
      <c r="D1360" s="1">
        <v>29563</v>
      </c>
      <c r="E1360" t="s">
        <v>5854</v>
      </c>
      <c r="G1360" s="1"/>
      <c r="H1360" s="1"/>
      <c r="K1360">
        <v>0</v>
      </c>
      <c r="AB1360" t="s">
        <v>22</v>
      </c>
      <c r="AC1360" t="s">
        <v>32</v>
      </c>
      <c r="AD1360" t="s">
        <v>33</v>
      </c>
      <c r="AE1360" t="s">
        <v>33</v>
      </c>
      <c r="AF1360" t="s">
        <v>25</v>
      </c>
      <c r="AO1360" t="s">
        <v>26</v>
      </c>
      <c r="AP1360" t="s">
        <v>962</v>
      </c>
      <c r="AS1360" t="s">
        <v>28</v>
      </c>
      <c r="AT1360" t="s">
        <v>5854</v>
      </c>
      <c r="AY1360">
        <v>3.1</v>
      </c>
      <c r="AZ1360">
        <v>2</v>
      </c>
      <c r="BO1360" t="s">
        <v>43</v>
      </c>
      <c r="BP1360">
        <v>0</v>
      </c>
      <c r="BQ1360">
        <v>0</v>
      </c>
      <c r="BR1360">
        <v>0</v>
      </c>
      <c r="BS1360">
        <v>0</v>
      </c>
      <c r="BT1360" s="1"/>
    </row>
    <row r="1361" spans="1:76">
      <c r="A1361" t="s">
        <v>6024</v>
      </c>
      <c r="B1361" t="s">
        <v>4195</v>
      </c>
      <c r="D1361" s="1"/>
      <c r="G1361" s="1"/>
      <c r="H1361" s="1"/>
      <c r="K1361">
        <v>0</v>
      </c>
      <c r="AB1361" t="s">
        <v>22</v>
      </c>
      <c r="AC1361" t="s">
        <v>32</v>
      </c>
      <c r="AD1361" t="s">
        <v>33</v>
      </c>
      <c r="AE1361" t="s">
        <v>6025</v>
      </c>
      <c r="AF1361" t="s">
        <v>48</v>
      </c>
      <c r="AO1361" t="s">
        <v>26</v>
      </c>
      <c r="AP1361" t="s">
        <v>962</v>
      </c>
      <c r="AS1361" t="s">
        <v>43</v>
      </c>
      <c r="AX1361">
        <v>2.89</v>
      </c>
      <c r="BO1361" t="s">
        <v>43</v>
      </c>
      <c r="BP1361">
        <v>0</v>
      </c>
      <c r="BQ1361">
        <v>0</v>
      </c>
      <c r="BR1361">
        <v>0</v>
      </c>
      <c r="BS1361">
        <v>0</v>
      </c>
      <c r="BT1361" s="1"/>
      <c r="BX1361" t="s">
        <v>6026</v>
      </c>
    </row>
    <row r="1362" spans="1:76">
      <c r="A1362" t="s">
        <v>6027</v>
      </c>
      <c r="B1362" t="s">
        <v>6028</v>
      </c>
      <c r="D1362" s="1"/>
      <c r="G1362" s="1"/>
      <c r="H1362" s="1"/>
      <c r="K1362">
        <v>0</v>
      </c>
      <c r="AB1362" t="s">
        <v>22</v>
      </c>
      <c r="AC1362" t="s">
        <v>32</v>
      </c>
      <c r="AD1362" t="s">
        <v>33</v>
      </c>
      <c r="AE1362" t="s">
        <v>33</v>
      </c>
      <c r="AF1362" t="s">
        <v>25</v>
      </c>
      <c r="AO1362" t="s">
        <v>26</v>
      </c>
      <c r="AP1362" t="s">
        <v>962</v>
      </c>
      <c r="AS1362" t="s">
        <v>43</v>
      </c>
      <c r="AX1362">
        <v>2.76</v>
      </c>
      <c r="BO1362" t="s">
        <v>962</v>
      </c>
      <c r="BP1362">
        <v>0</v>
      </c>
      <c r="BQ1362">
        <v>0</v>
      </c>
      <c r="BR1362">
        <v>0</v>
      </c>
      <c r="BS1362">
        <v>0</v>
      </c>
      <c r="BT1362" s="1"/>
      <c r="BX1362" t="s">
        <v>5353</v>
      </c>
    </row>
    <row r="1363" spans="1:76">
      <c r="A1363" t="s">
        <v>6029</v>
      </c>
      <c r="B1363" t="s">
        <v>6030</v>
      </c>
      <c r="C1363" t="s">
        <v>6031</v>
      </c>
      <c r="D1363" s="1">
        <v>33227</v>
      </c>
      <c r="E1363" t="s">
        <v>5903</v>
      </c>
      <c r="G1363" s="1"/>
      <c r="H1363" s="1"/>
      <c r="K1363">
        <v>0</v>
      </c>
      <c r="AB1363" t="s">
        <v>22</v>
      </c>
      <c r="AC1363" t="s">
        <v>32</v>
      </c>
      <c r="AD1363" t="s">
        <v>969</v>
      </c>
      <c r="AE1363" t="s">
        <v>969</v>
      </c>
      <c r="AF1363" t="s">
        <v>48</v>
      </c>
      <c r="AH1363" t="s">
        <v>6032</v>
      </c>
      <c r="AI1363" t="s">
        <v>5244</v>
      </c>
      <c r="AJ1363" t="s">
        <v>6033</v>
      </c>
      <c r="AK1363" t="s">
        <v>3896</v>
      </c>
      <c r="AL1363" t="s">
        <v>6034</v>
      </c>
      <c r="AO1363" t="s">
        <v>26</v>
      </c>
      <c r="AP1363" t="s">
        <v>962</v>
      </c>
      <c r="AS1363" t="s">
        <v>43</v>
      </c>
      <c r="AT1363" t="s">
        <v>5729</v>
      </c>
      <c r="AU1363">
        <v>3.77</v>
      </c>
      <c r="AV1363">
        <v>3.91</v>
      </c>
      <c r="BO1363" t="s">
        <v>43</v>
      </c>
      <c r="BP1363">
        <v>0</v>
      </c>
      <c r="BQ1363">
        <v>0</v>
      </c>
      <c r="BR1363">
        <v>0</v>
      </c>
      <c r="BS1363">
        <v>0</v>
      </c>
      <c r="BT1363" s="1"/>
      <c r="BV1363" t="s">
        <v>102</v>
      </c>
      <c r="BW1363" t="s">
        <v>102</v>
      </c>
      <c r="BX1363" t="s">
        <v>5353</v>
      </c>
    </row>
    <row r="1364" spans="1:76">
      <c r="A1364" t="s">
        <v>6035</v>
      </c>
      <c r="B1364" t="s">
        <v>6036</v>
      </c>
      <c r="C1364" t="s">
        <v>6037</v>
      </c>
      <c r="D1364" s="1">
        <v>33109</v>
      </c>
      <c r="E1364" t="s">
        <v>20</v>
      </c>
      <c r="G1364" s="1"/>
      <c r="H1364" s="1"/>
      <c r="K1364">
        <v>0</v>
      </c>
      <c r="AB1364" t="s">
        <v>22</v>
      </c>
      <c r="AC1364" t="s">
        <v>32</v>
      </c>
      <c r="AD1364" t="s">
        <v>969</v>
      </c>
      <c r="AE1364" t="s">
        <v>969</v>
      </c>
      <c r="AF1364" t="s">
        <v>25</v>
      </c>
      <c r="AH1364" t="s">
        <v>6038</v>
      </c>
      <c r="AI1364" t="s">
        <v>5244</v>
      </c>
      <c r="AJ1364" t="s">
        <v>6039</v>
      </c>
      <c r="AK1364" t="s">
        <v>3896</v>
      </c>
      <c r="AL1364" t="s">
        <v>6040</v>
      </c>
      <c r="AO1364" t="s">
        <v>26</v>
      </c>
      <c r="AP1364" t="s">
        <v>962</v>
      </c>
      <c r="AS1364" t="s">
        <v>43</v>
      </c>
      <c r="AT1364" t="s">
        <v>6041</v>
      </c>
      <c r="AU1364">
        <v>3.59</v>
      </c>
      <c r="AV1364">
        <v>2.73</v>
      </c>
      <c r="BO1364" t="s">
        <v>43</v>
      </c>
      <c r="BP1364">
        <v>0</v>
      </c>
      <c r="BQ1364">
        <v>0</v>
      </c>
      <c r="BR1364">
        <v>0</v>
      </c>
      <c r="BS1364">
        <v>0</v>
      </c>
      <c r="BT1364" s="1"/>
      <c r="BV1364" t="s">
        <v>1157</v>
      </c>
      <c r="BW1364" t="s">
        <v>102</v>
      </c>
      <c r="BX1364" t="s">
        <v>155</v>
      </c>
    </row>
    <row r="1365" spans="1:76">
      <c r="A1365" t="s">
        <v>6042</v>
      </c>
      <c r="B1365" t="s">
        <v>6043</v>
      </c>
      <c r="C1365" t="s">
        <v>74</v>
      </c>
      <c r="D1365" s="1">
        <v>32980</v>
      </c>
      <c r="E1365" t="s">
        <v>20</v>
      </c>
      <c r="G1365" s="1"/>
      <c r="H1365" s="1"/>
      <c r="K1365">
        <v>0</v>
      </c>
      <c r="AB1365" t="s">
        <v>22</v>
      </c>
      <c r="AC1365" t="s">
        <v>32</v>
      </c>
      <c r="AD1365" t="s">
        <v>969</v>
      </c>
      <c r="AE1365" t="s">
        <v>969</v>
      </c>
      <c r="AF1365" t="s">
        <v>25</v>
      </c>
      <c r="AH1365" t="s">
        <v>6044</v>
      </c>
      <c r="AI1365" t="s">
        <v>155</v>
      </c>
      <c r="AJ1365" t="s">
        <v>6045</v>
      </c>
      <c r="AK1365" t="s">
        <v>6046</v>
      </c>
      <c r="AL1365" t="s">
        <v>5666</v>
      </c>
      <c r="AO1365" t="s">
        <v>26</v>
      </c>
      <c r="AP1365" t="s">
        <v>962</v>
      </c>
      <c r="AS1365" t="s">
        <v>43</v>
      </c>
      <c r="AT1365" t="s">
        <v>6047</v>
      </c>
      <c r="AU1365">
        <v>1.68</v>
      </c>
      <c r="BO1365" t="s">
        <v>43</v>
      </c>
      <c r="BP1365">
        <v>0</v>
      </c>
      <c r="BQ1365">
        <v>0</v>
      </c>
      <c r="BR1365">
        <v>0</v>
      </c>
      <c r="BS1365">
        <v>0</v>
      </c>
      <c r="BT1365" s="1"/>
      <c r="BV1365" t="s">
        <v>118</v>
      </c>
      <c r="BW1365" t="s">
        <v>148</v>
      </c>
      <c r="BX1365" t="s">
        <v>5678</v>
      </c>
    </row>
    <row r="1366" spans="1:76">
      <c r="A1366" t="s">
        <v>6048</v>
      </c>
      <c r="B1366" t="s">
        <v>6049</v>
      </c>
      <c r="C1366" t="s">
        <v>6050</v>
      </c>
      <c r="D1366" s="1">
        <v>32183</v>
      </c>
      <c r="E1366" t="s">
        <v>20</v>
      </c>
      <c r="G1366" s="1"/>
      <c r="H1366" s="1"/>
      <c r="K1366">
        <v>0</v>
      </c>
      <c r="AB1366" t="s">
        <v>22</v>
      </c>
      <c r="AC1366" t="s">
        <v>32</v>
      </c>
      <c r="AD1366" t="s">
        <v>969</v>
      </c>
      <c r="AE1366" t="s">
        <v>969</v>
      </c>
      <c r="AF1366" t="s">
        <v>48</v>
      </c>
      <c r="AH1366" t="s">
        <v>3266</v>
      </c>
      <c r="AI1366" t="s">
        <v>5244</v>
      </c>
      <c r="AJ1366" t="s">
        <v>2346</v>
      </c>
      <c r="AK1366" t="s">
        <v>3896</v>
      </c>
      <c r="AL1366" t="s">
        <v>6051</v>
      </c>
      <c r="AO1366" t="s">
        <v>26</v>
      </c>
      <c r="AP1366" t="s">
        <v>962</v>
      </c>
      <c r="AS1366" t="s">
        <v>43</v>
      </c>
      <c r="AT1366" t="s">
        <v>6052</v>
      </c>
      <c r="AU1366">
        <v>3.45</v>
      </c>
      <c r="AV1366">
        <v>3.82</v>
      </c>
      <c r="BO1366" t="s">
        <v>43</v>
      </c>
      <c r="BP1366">
        <v>0</v>
      </c>
      <c r="BQ1366">
        <v>0</v>
      </c>
      <c r="BR1366">
        <v>0</v>
      </c>
      <c r="BS1366">
        <v>0</v>
      </c>
      <c r="BT1366" s="1"/>
      <c r="BV1366" t="s">
        <v>102</v>
      </c>
      <c r="BW1366" t="s">
        <v>102</v>
      </c>
      <c r="BX1366" t="s">
        <v>5353</v>
      </c>
    </row>
    <row r="1367" spans="1:76">
      <c r="A1367" t="s">
        <v>6053</v>
      </c>
      <c r="B1367" t="s">
        <v>6054</v>
      </c>
      <c r="C1367" t="s">
        <v>6055</v>
      </c>
      <c r="D1367" s="1">
        <v>32612</v>
      </c>
      <c r="E1367" t="s">
        <v>6056</v>
      </c>
      <c r="G1367" s="1"/>
      <c r="H1367" s="1"/>
      <c r="K1367">
        <v>0</v>
      </c>
      <c r="AB1367" t="s">
        <v>22</v>
      </c>
      <c r="AC1367" t="s">
        <v>32</v>
      </c>
      <c r="AD1367" t="s">
        <v>969</v>
      </c>
      <c r="AE1367" t="s">
        <v>969</v>
      </c>
      <c r="AF1367" t="s">
        <v>25</v>
      </c>
      <c r="AH1367" t="s">
        <v>6057</v>
      </c>
      <c r="AI1367" t="s">
        <v>3903</v>
      </c>
      <c r="AJ1367" t="s">
        <v>6058</v>
      </c>
      <c r="AK1367" t="s">
        <v>3896</v>
      </c>
      <c r="AL1367" t="s">
        <v>6059</v>
      </c>
      <c r="AO1367" t="s">
        <v>26</v>
      </c>
      <c r="AP1367" t="s">
        <v>962</v>
      </c>
      <c r="AS1367" t="s">
        <v>43</v>
      </c>
      <c r="AT1367" t="s">
        <v>6060</v>
      </c>
      <c r="BO1367" t="s">
        <v>43</v>
      </c>
      <c r="BP1367">
        <v>0</v>
      </c>
      <c r="BQ1367">
        <v>0</v>
      </c>
      <c r="BR1367">
        <v>0</v>
      </c>
      <c r="BS1367">
        <v>0</v>
      </c>
      <c r="BT1367" s="1"/>
      <c r="BV1367" t="s">
        <v>125</v>
      </c>
      <c r="BW1367" t="s">
        <v>1142</v>
      </c>
      <c r="BX1367" t="s">
        <v>5353</v>
      </c>
    </row>
    <row r="1368" spans="1:76">
      <c r="A1368" t="s">
        <v>6061</v>
      </c>
      <c r="B1368" t="s">
        <v>6062</v>
      </c>
      <c r="C1368" t="s">
        <v>3962</v>
      </c>
      <c r="D1368" s="1">
        <v>30822</v>
      </c>
      <c r="E1368" t="s">
        <v>6063</v>
      </c>
      <c r="G1368" s="1"/>
      <c r="H1368" s="1"/>
      <c r="K1368">
        <v>0</v>
      </c>
      <c r="AB1368" t="s">
        <v>22</v>
      </c>
      <c r="AC1368" t="s">
        <v>32</v>
      </c>
      <c r="AD1368" t="s">
        <v>969</v>
      </c>
      <c r="AE1368" t="s">
        <v>969</v>
      </c>
      <c r="AF1368" t="s">
        <v>25</v>
      </c>
      <c r="AH1368" t="s">
        <v>6064</v>
      </c>
      <c r="AI1368" t="s">
        <v>6065</v>
      </c>
      <c r="AJ1368" t="s">
        <v>6066</v>
      </c>
      <c r="AK1368" t="s">
        <v>217</v>
      </c>
      <c r="AL1368" t="s">
        <v>6063</v>
      </c>
      <c r="AO1368" t="s">
        <v>26</v>
      </c>
      <c r="AP1368" t="s">
        <v>962</v>
      </c>
      <c r="AS1368" t="s">
        <v>43</v>
      </c>
      <c r="AT1368" t="s">
        <v>6067</v>
      </c>
      <c r="AU1368">
        <v>2.95</v>
      </c>
      <c r="AV1368">
        <v>3.13</v>
      </c>
      <c r="BO1368" t="s">
        <v>43</v>
      </c>
      <c r="BP1368">
        <v>0</v>
      </c>
      <c r="BQ1368">
        <v>0</v>
      </c>
      <c r="BR1368">
        <v>0</v>
      </c>
      <c r="BS1368">
        <v>0</v>
      </c>
      <c r="BT1368" s="1"/>
      <c r="BV1368" t="s">
        <v>118</v>
      </c>
      <c r="BW1368" t="s">
        <v>118</v>
      </c>
      <c r="BX1368" t="s">
        <v>5609</v>
      </c>
    </row>
    <row r="1369" spans="1:76">
      <c r="A1369" t="s">
        <v>6068</v>
      </c>
      <c r="B1369" t="s">
        <v>6069</v>
      </c>
      <c r="C1369" t="s">
        <v>6070</v>
      </c>
      <c r="D1369" s="1">
        <v>33199</v>
      </c>
      <c r="E1369" t="s">
        <v>6071</v>
      </c>
      <c r="G1369" s="1"/>
      <c r="H1369" s="1"/>
      <c r="K1369">
        <v>0</v>
      </c>
      <c r="AB1369" t="s">
        <v>22</v>
      </c>
      <c r="AC1369" t="s">
        <v>32</v>
      </c>
      <c r="AD1369" t="s">
        <v>969</v>
      </c>
      <c r="AE1369" t="s">
        <v>969</v>
      </c>
      <c r="AF1369" t="s">
        <v>25</v>
      </c>
      <c r="AH1369" t="s">
        <v>6072</v>
      </c>
      <c r="AI1369" t="s">
        <v>6073</v>
      </c>
      <c r="AJ1369" t="s">
        <v>6074</v>
      </c>
      <c r="AK1369" t="s">
        <v>155</v>
      </c>
      <c r="AL1369" t="s">
        <v>6071</v>
      </c>
      <c r="AO1369" t="s">
        <v>26</v>
      </c>
      <c r="AP1369" t="s">
        <v>962</v>
      </c>
      <c r="AS1369" t="s">
        <v>43</v>
      </c>
      <c r="AT1369" t="s">
        <v>6075</v>
      </c>
      <c r="AU1369">
        <v>3.55</v>
      </c>
      <c r="AV1369">
        <v>3.73</v>
      </c>
      <c r="BO1369" t="s">
        <v>43</v>
      </c>
      <c r="BP1369">
        <v>0</v>
      </c>
      <c r="BQ1369">
        <v>0</v>
      </c>
      <c r="BR1369">
        <v>0</v>
      </c>
      <c r="BS1369">
        <v>0</v>
      </c>
      <c r="BT1369" s="1"/>
      <c r="BV1369" t="s">
        <v>5553</v>
      </c>
      <c r="BW1369" t="s">
        <v>1142</v>
      </c>
      <c r="BX1369" t="s">
        <v>5353</v>
      </c>
    </row>
    <row r="1370" spans="1:76">
      <c r="A1370" t="s">
        <v>6076</v>
      </c>
      <c r="B1370" t="s">
        <v>1800</v>
      </c>
      <c r="C1370" t="s">
        <v>5339</v>
      </c>
      <c r="D1370" s="1">
        <v>33174</v>
      </c>
      <c r="E1370" t="s">
        <v>20</v>
      </c>
      <c r="G1370" s="1"/>
      <c r="H1370" s="1"/>
      <c r="K1370">
        <v>0</v>
      </c>
      <c r="AB1370" t="s">
        <v>22</v>
      </c>
      <c r="AC1370" t="s">
        <v>32</v>
      </c>
      <c r="AD1370" t="s">
        <v>969</v>
      </c>
      <c r="AE1370" t="s">
        <v>969</v>
      </c>
      <c r="AF1370" t="s">
        <v>48</v>
      </c>
      <c r="AH1370" t="s">
        <v>6077</v>
      </c>
      <c r="AI1370" t="s">
        <v>5879</v>
      </c>
      <c r="AJ1370" t="s">
        <v>6078</v>
      </c>
      <c r="AK1370" t="s">
        <v>3896</v>
      </c>
      <c r="AL1370" t="s">
        <v>6079</v>
      </c>
      <c r="AO1370" t="s">
        <v>26</v>
      </c>
      <c r="AP1370" t="s">
        <v>962</v>
      </c>
      <c r="AS1370" t="s">
        <v>43</v>
      </c>
      <c r="AT1370" t="s">
        <v>6080</v>
      </c>
      <c r="AU1370">
        <v>3.41</v>
      </c>
      <c r="BO1370" t="s">
        <v>43</v>
      </c>
      <c r="BP1370">
        <v>0</v>
      </c>
      <c r="BQ1370">
        <v>0</v>
      </c>
      <c r="BR1370">
        <v>0</v>
      </c>
      <c r="BS1370">
        <v>0</v>
      </c>
      <c r="BT1370" s="1"/>
      <c r="BV1370" t="s">
        <v>102</v>
      </c>
      <c r="BW1370" t="s">
        <v>102</v>
      </c>
      <c r="BX1370" t="s">
        <v>5696</v>
      </c>
    </row>
    <row r="1371" spans="1:76">
      <c r="A1371" t="s">
        <v>6081</v>
      </c>
      <c r="B1371" t="s">
        <v>6082</v>
      </c>
      <c r="C1371" t="s">
        <v>20</v>
      </c>
      <c r="D1371" s="1">
        <v>33034</v>
      </c>
      <c r="E1371" t="s">
        <v>6083</v>
      </c>
      <c r="G1371" s="1"/>
      <c r="H1371" s="1"/>
      <c r="K1371">
        <v>0</v>
      </c>
      <c r="AB1371" t="s">
        <v>22</v>
      </c>
      <c r="AC1371" t="s">
        <v>32</v>
      </c>
      <c r="AD1371" t="s">
        <v>969</v>
      </c>
      <c r="AE1371" t="s">
        <v>969</v>
      </c>
      <c r="AF1371" t="s">
        <v>25</v>
      </c>
      <c r="AH1371" t="s">
        <v>6084</v>
      </c>
      <c r="AI1371" t="s">
        <v>5550</v>
      </c>
      <c r="AJ1371" t="s">
        <v>6085</v>
      </c>
      <c r="AK1371" t="s">
        <v>3896</v>
      </c>
      <c r="AL1371" t="s">
        <v>6083</v>
      </c>
      <c r="AO1371" t="s">
        <v>26</v>
      </c>
      <c r="AP1371" t="s">
        <v>962</v>
      </c>
      <c r="AS1371" t="s">
        <v>43</v>
      </c>
      <c r="AT1371" t="s">
        <v>6086</v>
      </c>
      <c r="AU1371">
        <v>3.82</v>
      </c>
      <c r="AV1371">
        <v>4</v>
      </c>
      <c r="BO1371" t="s">
        <v>43</v>
      </c>
      <c r="BP1371">
        <v>0</v>
      </c>
      <c r="BQ1371">
        <v>0</v>
      </c>
      <c r="BR1371">
        <v>0</v>
      </c>
      <c r="BS1371">
        <v>0</v>
      </c>
      <c r="BT1371" s="1"/>
      <c r="BV1371" t="s">
        <v>6087</v>
      </c>
      <c r="BW1371" t="s">
        <v>6087</v>
      </c>
      <c r="BX1371" t="s">
        <v>5353</v>
      </c>
    </row>
    <row r="1372" spans="1:76">
      <c r="A1372" t="s">
        <v>6088</v>
      </c>
      <c r="B1372" t="s">
        <v>6089</v>
      </c>
      <c r="C1372" t="s">
        <v>6090</v>
      </c>
      <c r="D1372" s="1">
        <v>32979</v>
      </c>
      <c r="E1372" t="s">
        <v>6091</v>
      </c>
      <c r="G1372" s="1"/>
      <c r="H1372" s="1"/>
      <c r="K1372">
        <v>0</v>
      </c>
      <c r="AB1372" t="s">
        <v>22</v>
      </c>
      <c r="AC1372" t="s">
        <v>32</v>
      </c>
      <c r="AD1372" t="s">
        <v>969</v>
      </c>
      <c r="AE1372" t="s">
        <v>969</v>
      </c>
      <c r="AF1372" t="s">
        <v>25</v>
      </c>
      <c r="AH1372" t="s">
        <v>6092</v>
      </c>
      <c r="AI1372" t="s">
        <v>5566</v>
      </c>
      <c r="AJ1372" t="s">
        <v>6093</v>
      </c>
      <c r="AK1372" t="s">
        <v>3896</v>
      </c>
      <c r="AL1372" t="s">
        <v>6094</v>
      </c>
      <c r="AO1372" t="s">
        <v>26</v>
      </c>
      <c r="AP1372" t="s">
        <v>962</v>
      </c>
      <c r="AS1372" t="s">
        <v>43</v>
      </c>
      <c r="AT1372" t="s">
        <v>6095</v>
      </c>
      <c r="BO1372" t="s">
        <v>43</v>
      </c>
      <c r="BP1372">
        <v>0</v>
      </c>
      <c r="BQ1372">
        <v>0</v>
      </c>
      <c r="BR1372">
        <v>0</v>
      </c>
      <c r="BS1372">
        <v>0</v>
      </c>
      <c r="BT1372" s="1"/>
      <c r="BV1372" t="s">
        <v>102</v>
      </c>
      <c r="BW1372" t="s">
        <v>102</v>
      </c>
      <c r="BX1372" t="s">
        <v>5554</v>
      </c>
    </row>
    <row r="1373" spans="1:76">
      <c r="A1373" t="s">
        <v>6096</v>
      </c>
      <c r="B1373" t="s">
        <v>404</v>
      </c>
      <c r="C1373" t="s">
        <v>5339</v>
      </c>
      <c r="D1373" s="1">
        <v>32962</v>
      </c>
      <c r="E1373" t="s">
        <v>20</v>
      </c>
      <c r="G1373" s="1"/>
      <c r="H1373" s="1"/>
      <c r="K1373">
        <v>0</v>
      </c>
      <c r="AB1373" t="s">
        <v>22</v>
      </c>
      <c r="AC1373" t="s">
        <v>32</v>
      </c>
      <c r="AD1373" t="s">
        <v>969</v>
      </c>
      <c r="AE1373" t="s">
        <v>969</v>
      </c>
      <c r="AF1373" t="s">
        <v>48</v>
      </c>
      <c r="AH1373" t="s">
        <v>402</v>
      </c>
      <c r="AI1373" t="s">
        <v>5244</v>
      </c>
      <c r="AJ1373" t="s">
        <v>6097</v>
      </c>
      <c r="AK1373" t="s">
        <v>3896</v>
      </c>
      <c r="AL1373" t="s">
        <v>6079</v>
      </c>
      <c r="AO1373" t="s">
        <v>26</v>
      </c>
      <c r="AP1373" t="s">
        <v>962</v>
      </c>
      <c r="AS1373" t="s">
        <v>43</v>
      </c>
      <c r="AT1373" t="s">
        <v>6080</v>
      </c>
      <c r="AU1373">
        <v>3.05</v>
      </c>
      <c r="BO1373" t="s">
        <v>43</v>
      </c>
      <c r="BP1373">
        <v>0</v>
      </c>
      <c r="BQ1373">
        <v>0</v>
      </c>
      <c r="BR1373">
        <v>0</v>
      </c>
      <c r="BS1373">
        <v>0</v>
      </c>
      <c r="BT1373" s="1"/>
      <c r="BV1373" t="s">
        <v>102</v>
      </c>
      <c r="BW1373" t="s">
        <v>102</v>
      </c>
      <c r="BX1373" t="s">
        <v>5696</v>
      </c>
    </row>
    <row r="1374" spans="1:76">
      <c r="A1374" t="s">
        <v>6098</v>
      </c>
      <c r="B1374" t="s">
        <v>6099</v>
      </c>
      <c r="C1374" t="s">
        <v>6100</v>
      </c>
      <c r="D1374" s="1">
        <v>32842</v>
      </c>
      <c r="E1374" t="s">
        <v>6101</v>
      </c>
      <c r="G1374" s="1"/>
      <c r="H1374" s="1"/>
      <c r="K1374">
        <v>0</v>
      </c>
      <c r="AB1374" t="s">
        <v>22</v>
      </c>
      <c r="AC1374" t="s">
        <v>32</v>
      </c>
      <c r="AD1374" t="s">
        <v>969</v>
      </c>
      <c r="AE1374" t="s">
        <v>969</v>
      </c>
      <c r="AF1374" t="s">
        <v>48</v>
      </c>
      <c r="AH1374" t="s">
        <v>6102</v>
      </c>
      <c r="AI1374" t="s">
        <v>155</v>
      </c>
      <c r="AJ1374" t="s">
        <v>6103</v>
      </c>
      <c r="AK1374" t="s">
        <v>3896</v>
      </c>
      <c r="AL1374" t="s">
        <v>6104</v>
      </c>
      <c r="AM1374" t="s">
        <v>155</v>
      </c>
      <c r="AN1374" t="s">
        <v>155</v>
      </c>
      <c r="AO1374" t="s">
        <v>26</v>
      </c>
      <c r="AP1374" t="s">
        <v>962</v>
      </c>
      <c r="AS1374" t="s">
        <v>43</v>
      </c>
      <c r="AT1374" t="s">
        <v>5928</v>
      </c>
      <c r="AU1374">
        <v>3.45</v>
      </c>
      <c r="AV1374">
        <v>3.73</v>
      </c>
      <c r="BO1374" t="s">
        <v>43</v>
      </c>
      <c r="BP1374">
        <v>0</v>
      </c>
      <c r="BQ1374">
        <v>0</v>
      </c>
      <c r="BR1374">
        <v>0</v>
      </c>
      <c r="BS1374">
        <v>0</v>
      </c>
      <c r="BT1374" s="1"/>
      <c r="BV1374" t="s">
        <v>102</v>
      </c>
      <c r="BW1374" t="s">
        <v>102</v>
      </c>
      <c r="BX1374" t="s">
        <v>5589</v>
      </c>
    </row>
    <row r="1375" spans="1:76">
      <c r="A1375" t="s">
        <v>6105</v>
      </c>
      <c r="B1375" t="s">
        <v>6106</v>
      </c>
      <c r="C1375" t="s">
        <v>6107</v>
      </c>
      <c r="D1375" s="1">
        <v>32660</v>
      </c>
      <c r="E1375" t="s">
        <v>6108</v>
      </c>
      <c r="G1375" s="1"/>
      <c r="H1375" s="1"/>
      <c r="K1375">
        <v>0</v>
      </c>
      <c r="AB1375" t="s">
        <v>22</v>
      </c>
      <c r="AC1375" t="s">
        <v>32</v>
      </c>
      <c r="AD1375" t="s">
        <v>969</v>
      </c>
      <c r="AE1375" t="s">
        <v>969</v>
      </c>
      <c r="AF1375" t="s">
        <v>48</v>
      </c>
      <c r="AH1375" t="s">
        <v>6109</v>
      </c>
      <c r="AI1375" t="s">
        <v>155</v>
      </c>
      <c r="AJ1375" t="s">
        <v>6110</v>
      </c>
      <c r="AK1375" t="s">
        <v>4</v>
      </c>
      <c r="AL1375" t="s">
        <v>6108</v>
      </c>
      <c r="AO1375" t="s">
        <v>26</v>
      </c>
      <c r="AP1375" t="s">
        <v>962</v>
      </c>
      <c r="AS1375" t="s">
        <v>43</v>
      </c>
      <c r="AT1375" t="s">
        <v>6111</v>
      </c>
      <c r="AU1375">
        <v>3.36</v>
      </c>
      <c r="AV1375">
        <v>2.09</v>
      </c>
      <c r="BO1375" t="s">
        <v>43</v>
      </c>
      <c r="BP1375">
        <v>0</v>
      </c>
      <c r="BQ1375">
        <v>0</v>
      </c>
      <c r="BR1375">
        <v>0</v>
      </c>
      <c r="BS1375">
        <v>0</v>
      </c>
      <c r="BT1375" s="1"/>
      <c r="BV1375" t="s">
        <v>102</v>
      </c>
      <c r="BW1375" t="s">
        <v>102</v>
      </c>
      <c r="BX1375" t="s">
        <v>5696</v>
      </c>
    </row>
    <row r="1376" spans="1:76">
      <c r="A1376" t="s">
        <v>6112</v>
      </c>
      <c r="B1376" t="s">
        <v>6113</v>
      </c>
      <c r="C1376" t="s">
        <v>20</v>
      </c>
      <c r="D1376" s="1">
        <v>32910</v>
      </c>
      <c r="E1376" t="s">
        <v>6114</v>
      </c>
      <c r="G1376" s="1"/>
      <c r="H1376" s="1"/>
      <c r="K1376">
        <v>0</v>
      </c>
      <c r="AB1376" t="s">
        <v>22</v>
      </c>
      <c r="AC1376" t="s">
        <v>32</v>
      </c>
      <c r="AD1376" t="s">
        <v>969</v>
      </c>
      <c r="AE1376" t="s">
        <v>969</v>
      </c>
      <c r="AF1376" t="s">
        <v>48</v>
      </c>
      <c r="AH1376" t="s">
        <v>6115</v>
      </c>
      <c r="AI1376" t="s">
        <v>5244</v>
      </c>
      <c r="AJ1376" t="s">
        <v>6116</v>
      </c>
      <c r="AK1376" t="s">
        <v>3896</v>
      </c>
      <c r="AL1376" t="s">
        <v>6114</v>
      </c>
      <c r="AO1376" t="s">
        <v>26</v>
      </c>
      <c r="AP1376" t="s">
        <v>962</v>
      </c>
      <c r="AS1376" t="s">
        <v>43</v>
      </c>
      <c r="AT1376" t="s">
        <v>42</v>
      </c>
      <c r="AU1376">
        <v>3.68</v>
      </c>
      <c r="AV1376">
        <v>4</v>
      </c>
      <c r="BO1376" t="s">
        <v>43</v>
      </c>
      <c r="BP1376">
        <v>0</v>
      </c>
      <c r="BQ1376">
        <v>0</v>
      </c>
      <c r="BR1376">
        <v>0</v>
      </c>
      <c r="BS1376">
        <v>0</v>
      </c>
      <c r="BT1376" s="1"/>
      <c r="BV1376" t="s">
        <v>118</v>
      </c>
      <c r="BW1376" t="s">
        <v>118</v>
      </c>
      <c r="BX1376" t="s">
        <v>5353</v>
      </c>
    </row>
    <row r="1377" spans="1:76">
      <c r="A1377" t="s">
        <v>6117</v>
      </c>
      <c r="B1377" t="s">
        <v>6118</v>
      </c>
      <c r="C1377" t="s">
        <v>20</v>
      </c>
      <c r="D1377" s="1">
        <v>27253</v>
      </c>
      <c r="E1377" t="s">
        <v>6119</v>
      </c>
      <c r="G1377" s="1"/>
      <c r="H1377" s="1"/>
      <c r="K1377">
        <v>0</v>
      </c>
      <c r="AB1377" t="s">
        <v>22</v>
      </c>
      <c r="AC1377" t="s">
        <v>32</v>
      </c>
      <c r="AD1377" t="s">
        <v>969</v>
      </c>
      <c r="AE1377" t="s">
        <v>969</v>
      </c>
      <c r="AF1377" t="s">
        <v>48</v>
      </c>
      <c r="AH1377" t="s">
        <v>6120</v>
      </c>
      <c r="AI1377" t="s">
        <v>724</v>
      </c>
      <c r="AJ1377" t="s">
        <v>6121</v>
      </c>
      <c r="AK1377" t="s">
        <v>3896</v>
      </c>
      <c r="AL1377" t="s">
        <v>6119</v>
      </c>
      <c r="AO1377" t="s">
        <v>26</v>
      </c>
      <c r="AP1377" t="s">
        <v>962</v>
      </c>
      <c r="AS1377" t="s">
        <v>43</v>
      </c>
      <c r="AT1377" t="s">
        <v>6122</v>
      </c>
      <c r="AW1377">
        <v>2.87</v>
      </c>
      <c r="AX1377">
        <v>2.4700000000000002</v>
      </c>
      <c r="AY1377">
        <v>2.87</v>
      </c>
      <c r="AZ1377">
        <v>3.32</v>
      </c>
      <c r="BA1377">
        <v>0.67</v>
      </c>
      <c r="BO1377" t="s">
        <v>43</v>
      </c>
      <c r="BP1377">
        <v>0</v>
      </c>
      <c r="BQ1377">
        <v>0</v>
      </c>
      <c r="BR1377">
        <v>0</v>
      </c>
      <c r="BS1377">
        <v>0</v>
      </c>
      <c r="BT1377" s="1"/>
      <c r="BV1377" t="s">
        <v>5553</v>
      </c>
      <c r="BW1377" t="s">
        <v>1142</v>
      </c>
      <c r="BX1377" t="s">
        <v>155</v>
      </c>
    </row>
    <row r="1378" spans="1:76">
      <c r="A1378" t="s">
        <v>6123</v>
      </c>
      <c r="B1378" t="s">
        <v>3219</v>
      </c>
      <c r="D1378" s="1"/>
      <c r="G1378" s="1"/>
      <c r="H1378" s="1"/>
      <c r="K1378">
        <v>0</v>
      </c>
      <c r="AB1378" t="s">
        <v>22</v>
      </c>
      <c r="AC1378" t="s">
        <v>32</v>
      </c>
      <c r="AD1378" t="s">
        <v>969</v>
      </c>
      <c r="AE1378" t="s">
        <v>969</v>
      </c>
      <c r="AF1378" t="s">
        <v>25</v>
      </c>
      <c r="AO1378" t="s">
        <v>26</v>
      </c>
      <c r="AP1378" t="s">
        <v>962</v>
      </c>
      <c r="AS1378" t="s">
        <v>43</v>
      </c>
      <c r="BO1378" t="s">
        <v>43</v>
      </c>
      <c r="BP1378">
        <v>0</v>
      </c>
      <c r="BQ1378">
        <v>0</v>
      </c>
      <c r="BR1378">
        <v>0</v>
      </c>
      <c r="BS1378">
        <v>0</v>
      </c>
      <c r="BT1378" s="1"/>
    </row>
    <row r="1379" spans="1:76">
      <c r="A1379" t="s">
        <v>6124</v>
      </c>
      <c r="B1379" t="s">
        <v>6125</v>
      </c>
      <c r="D1379" s="1"/>
      <c r="G1379" s="1"/>
      <c r="H1379" s="1"/>
      <c r="K1379">
        <v>0</v>
      </c>
      <c r="AB1379" t="s">
        <v>22</v>
      </c>
      <c r="AC1379" t="s">
        <v>32</v>
      </c>
      <c r="AD1379" t="s">
        <v>969</v>
      </c>
      <c r="AE1379" t="s">
        <v>969</v>
      </c>
      <c r="AF1379" t="s">
        <v>25</v>
      </c>
      <c r="AO1379" t="s">
        <v>26</v>
      </c>
      <c r="AP1379" t="s">
        <v>962</v>
      </c>
      <c r="AS1379" t="s">
        <v>43</v>
      </c>
      <c r="AX1379">
        <v>1.87</v>
      </c>
      <c r="BO1379" t="s">
        <v>43</v>
      </c>
      <c r="BP1379">
        <v>0</v>
      </c>
      <c r="BQ1379">
        <v>0</v>
      </c>
      <c r="BR1379">
        <v>0</v>
      </c>
      <c r="BS1379">
        <v>0</v>
      </c>
      <c r="BT1379" s="1"/>
      <c r="BX1379" t="s">
        <v>5353</v>
      </c>
    </row>
    <row r="1380" spans="1:76">
      <c r="A1380" t="s">
        <v>6126</v>
      </c>
      <c r="B1380" t="s">
        <v>803</v>
      </c>
      <c r="D1380" s="1"/>
      <c r="G1380" s="1"/>
      <c r="H1380" s="1"/>
      <c r="K1380">
        <v>0</v>
      </c>
      <c r="AB1380" t="s">
        <v>22</v>
      </c>
      <c r="AC1380" t="s">
        <v>32</v>
      </c>
      <c r="AD1380" t="s">
        <v>969</v>
      </c>
      <c r="AE1380" t="s">
        <v>969</v>
      </c>
      <c r="AF1380" t="s">
        <v>25</v>
      </c>
      <c r="AO1380" t="s">
        <v>26</v>
      </c>
      <c r="AP1380" t="s">
        <v>43</v>
      </c>
      <c r="AS1380" t="s">
        <v>43</v>
      </c>
      <c r="AT1380" t="s">
        <v>6127</v>
      </c>
      <c r="AW1380">
        <v>3.5</v>
      </c>
      <c r="AX1380">
        <v>3.3</v>
      </c>
      <c r="BO1380" t="s">
        <v>43</v>
      </c>
      <c r="BP1380">
        <v>0</v>
      </c>
      <c r="BQ1380">
        <v>0</v>
      </c>
      <c r="BR1380">
        <v>0</v>
      </c>
      <c r="BS1380">
        <v>0</v>
      </c>
      <c r="BT1380" s="1"/>
    </row>
    <row r="1381" spans="1:76">
      <c r="A1381" t="s">
        <v>6128</v>
      </c>
      <c r="B1381" t="s">
        <v>6129</v>
      </c>
      <c r="C1381" t="s">
        <v>6130</v>
      </c>
      <c r="D1381" s="1">
        <v>31137</v>
      </c>
      <c r="E1381" t="s">
        <v>20</v>
      </c>
      <c r="G1381" s="1"/>
      <c r="H1381" s="1"/>
      <c r="K1381">
        <v>0</v>
      </c>
      <c r="AB1381" t="s">
        <v>22</v>
      </c>
      <c r="AC1381" t="s">
        <v>32</v>
      </c>
      <c r="AD1381" t="s">
        <v>58</v>
      </c>
      <c r="AE1381" t="s">
        <v>58</v>
      </c>
      <c r="AF1381" t="s">
        <v>48</v>
      </c>
      <c r="AH1381" t="s">
        <v>6131</v>
      </c>
      <c r="AI1381" t="s">
        <v>5244</v>
      </c>
      <c r="AJ1381" t="s">
        <v>6132</v>
      </c>
      <c r="AK1381" t="s">
        <v>3896</v>
      </c>
      <c r="AL1381" t="s">
        <v>6133</v>
      </c>
      <c r="AO1381" t="s">
        <v>26</v>
      </c>
      <c r="AP1381" t="s">
        <v>962</v>
      </c>
      <c r="AS1381" t="s">
        <v>43</v>
      </c>
      <c r="AT1381" t="s">
        <v>5928</v>
      </c>
      <c r="AU1381">
        <v>3.26</v>
      </c>
      <c r="AV1381">
        <v>2.35</v>
      </c>
      <c r="BO1381" t="s">
        <v>43</v>
      </c>
      <c r="BP1381">
        <v>0</v>
      </c>
      <c r="BQ1381">
        <v>0</v>
      </c>
      <c r="BR1381">
        <v>0</v>
      </c>
      <c r="BS1381">
        <v>0</v>
      </c>
      <c r="BT1381" s="1"/>
      <c r="BV1381" t="s">
        <v>102</v>
      </c>
      <c r="BW1381" t="s">
        <v>102</v>
      </c>
      <c r="BX1381" t="s">
        <v>5589</v>
      </c>
    </row>
    <row r="1382" spans="1:76">
      <c r="A1382" t="s">
        <v>6134</v>
      </c>
      <c r="B1382" t="s">
        <v>6135</v>
      </c>
      <c r="C1382" t="s">
        <v>6136</v>
      </c>
      <c r="D1382" s="1">
        <v>32916</v>
      </c>
      <c r="E1382" t="s">
        <v>6137</v>
      </c>
      <c r="G1382" s="1"/>
      <c r="H1382" s="1"/>
      <c r="K1382">
        <v>0</v>
      </c>
      <c r="AB1382" t="s">
        <v>22</v>
      </c>
      <c r="AC1382" t="s">
        <v>32</v>
      </c>
      <c r="AD1382" t="s">
        <v>58</v>
      </c>
      <c r="AE1382" t="s">
        <v>58</v>
      </c>
      <c r="AF1382" t="s">
        <v>48</v>
      </c>
      <c r="AH1382" t="s">
        <v>6138</v>
      </c>
      <c r="AI1382" t="s">
        <v>6139</v>
      </c>
      <c r="AJ1382" t="s">
        <v>6140</v>
      </c>
      <c r="AK1382" t="s">
        <v>4</v>
      </c>
      <c r="AL1382" t="s">
        <v>6137</v>
      </c>
      <c r="AO1382" t="s">
        <v>26</v>
      </c>
      <c r="AP1382" t="s">
        <v>962</v>
      </c>
      <c r="AS1382" t="s">
        <v>43</v>
      </c>
      <c r="AT1382" t="s">
        <v>5552</v>
      </c>
      <c r="AU1382">
        <v>3.61</v>
      </c>
      <c r="AV1382">
        <v>2.78</v>
      </c>
      <c r="BO1382" t="s">
        <v>43</v>
      </c>
      <c r="BP1382">
        <v>0</v>
      </c>
      <c r="BQ1382">
        <v>0</v>
      </c>
      <c r="BR1382">
        <v>0</v>
      </c>
      <c r="BS1382">
        <v>0</v>
      </c>
      <c r="BT1382" s="1"/>
      <c r="BV1382" t="s">
        <v>6139</v>
      </c>
      <c r="BW1382" t="s">
        <v>6139</v>
      </c>
      <c r="BX1382" t="s">
        <v>5617</v>
      </c>
    </row>
    <row r="1383" spans="1:76">
      <c r="A1383" t="s">
        <v>6141</v>
      </c>
      <c r="B1383" t="s">
        <v>6142</v>
      </c>
      <c r="C1383" t="s">
        <v>6143</v>
      </c>
      <c r="D1383" s="1">
        <v>33045</v>
      </c>
      <c r="E1383" t="s">
        <v>6143</v>
      </c>
      <c r="G1383" s="1"/>
      <c r="H1383" s="1"/>
      <c r="K1383">
        <v>0</v>
      </c>
      <c r="AB1383" t="s">
        <v>22</v>
      </c>
      <c r="AC1383" t="s">
        <v>32</v>
      </c>
      <c r="AD1383" t="s">
        <v>58</v>
      </c>
      <c r="AE1383" t="s">
        <v>58</v>
      </c>
      <c r="AF1383" t="s">
        <v>25</v>
      </c>
      <c r="AH1383" t="s">
        <v>6144</v>
      </c>
      <c r="AI1383" t="s">
        <v>3903</v>
      </c>
      <c r="AJ1383" t="s">
        <v>6145</v>
      </c>
      <c r="AK1383" t="s">
        <v>4</v>
      </c>
      <c r="AL1383" t="s">
        <v>6143</v>
      </c>
      <c r="AO1383" t="s">
        <v>26</v>
      </c>
      <c r="AP1383" t="s">
        <v>962</v>
      </c>
      <c r="AS1383" t="s">
        <v>43</v>
      </c>
      <c r="AT1383" t="s">
        <v>5920</v>
      </c>
      <c r="AU1383">
        <v>3.52</v>
      </c>
      <c r="AV1383">
        <v>3.57</v>
      </c>
      <c r="BO1383" t="s">
        <v>43</v>
      </c>
      <c r="BP1383">
        <v>0</v>
      </c>
      <c r="BQ1383">
        <v>0</v>
      </c>
      <c r="BR1383">
        <v>0</v>
      </c>
      <c r="BS1383">
        <v>0</v>
      </c>
      <c r="BT1383" s="1"/>
      <c r="BV1383" t="s">
        <v>6146</v>
      </c>
      <c r="BW1383" t="s">
        <v>6146</v>
      </c>
      <c r="BX1383" t="s">
        <v>5353</v>
      </c>
    </row>
    <row r="1384" spans="1:76">
      <c r="A1384" t="s">
        <v>6147</v>
      </c>
      <c r="B1384" t="s">
        <v>6148</v>
      </c>
      <c r="C1384" t="s">
        <v>6149</v>
      </c>
      <c r="D1384" s="1">
        <v>32914</v>
      </c>
      <c r="E1384" t="s">
        <v>20</v>
      </c>
      <c r="G1384" s="1"/>
      <c r="H1384" s="1"/>
      <c r="K1384">
        <v>0</v>
      </c>
      <c r="AB1384" t="s">
        <v>22</v>
      </c>
      <c r="AC1384" t="s">
        <v>32</v>
      </c>
      <c r="AD1384" t="s">
        <v>58</v>
      </c>
      <c r="AE1384" t="s">
        <v>58</v>
      </c>
      <c r="AF1384" t="s">
        <v>25</v>
      </c>
      <c r="AH1384" t="s">
        <v>3306</v>
      </c>
      <c r="AI1384" t="s">
        <v>3903</v>
      </c>
      <c r="AJ1384" t="s">
        <v>6150</v>
      </c>
      <c r="AK1384" t="s">
        <v>3896</v>
      </c>
      <c r="AL1384" t="s">
        <v>6151</v>
      </c>
      <c r="AO1384" t="s">
        <v>26</v>
      </c>
      <c r="AP1384" t="s">
        <v>962</v>
      </c>
      <c r="AS1384" t="s">
        <v>43</v>
      </c>
      <c r="AT1384" t="s">
        <v>6152</v>
      </c>
      <c r="AU1384">
        <v>3.09</v>
      </c>
      <c r="AV1384">
        <v>2.17</v>
      </c>
      <c r="BO1384" t="s">
        <v>43</v>
      </c>
      <c r="BP1384">
        <v>0</v>
      </c>
      <c r="BQ1384">
        <v>0</v>
      </c>
      <c r="BR1384">
        <v>0</v>
      </c>
      <c r="BS1384">
        <v>0</v>
      </c>
      <c r="BT1384" s="1"/>
      <c r="BV1384" t="s">
        <v>102</v>
      </c>
      <c r="BW1384" t="s">
        <v>102</v>
      </c>
      <c r="BX1384" t="s">
        <v>5554</v>
      </c>
    </row>
    <row r="1385" spans="1:76">
      <c r="A1385" t="s">
        <v>6153</v>
      </c>
      <c r="B1385" t="s">
        <v>6154</v>
      </c>
      <c r="C1385" t="s">
        <v>74</v>
      </c>
      <c r="D1385" s="1">
        <v>32602</v>
      </c>
      <c r="E1385" t="s">
        <v>6155</v>
      </c>
      <c r="G1385" s="1"/>
      <c r="H1385" s="1"/>
      <c r="K1385">
        <v>0</v>
      </c>
      <c r="AB1385" t="s">
        <v>22</v>
      </c>
      <c r="AC1385" t="s">
        <v>32</v>
      </c>
      <c r="AD1385" t="s">
        <v>58</v>
      </c>
      <c r="AE1385" t="s">
        <v>58</v>
      </c>
      <c r="AF1385" t="s">
        <v>25</v>
      </c>
      <c r="AH1385" t="s">
        <v>6156</v>
      </c>
      <c r="AI1385" t="s">
        <v>5244</v>
      </c>
      <c r="AJ1385" t="s">
        <v>3046</v>
      </c>
      <c r="AK1385" t="s">
        <v>3896</v>
      </c>
      <c r="AL1385" t="s">
        <v>6157</v>
      </c>
      <c r="AO1385" t="s">
        <v>26</v>
      </c>
      <c r="AP1385" t="s">
        <v>962</v>
      </c>
      <c r="AS1385" t="s">
        <v>43</v>
      </c>
      <c r="AT1385" t="s">
        <v>6158</v>
      </c>
      <c r="AV1385">
        <v>3.13</v>
      </c>
      <c r="BO1385" t="s">
        <v>43</v>
      </c>
      <c r="BP1385">
        <v>0</v>
      </c>
      <c r="BQ1385">
        <v>0</v>
      </c>
      <c r="BR1385">
        <v>0</v>
      </c>
      <c r="BS1385">
        <v>0</v>
      </c>
      <c r="BT1385" s="1"/>
      <c r="BV1385" t="s">
        <v>102</v>
      </c>
      <c r="BW1385" t="s">
        <v>102</v>
      </c>
      <c r="BX1385" t="s">
        <v>5353</v>
      </c>
    </row>
    <row r="1386" spans="1:76">
      <c r="A1386" t="s">
        <v>6159</v>
      </c>
      <c r="B1386" t="s">
        <v>6160</v>
      </c>
      <c r="C1386" t="s">
        <v>6161</v>
      </c>
      <c r="D1386" s="1">
        <v>33173</v>
      </c>
      <c r="E1386" t="s">
        <v>6162</v>
      </c>
      <c r="G1386" s="1"/>
      <c r="H1386" s="1"/>
      <c r="K1386">
        <v>0</v>
      </c>
      <c r="AB1386" t="s">
        <v>22</v>
      </c>
      <c r="AC1386" t="s">
        <v>32</v>
      </c>
      <c r="AD1386" t="s">
        <v>58</v>
      </c>
      <c r="AE1386" t="s">
        <v>58</v>
      </c>
      <c r="AF1386" t="s">
        <v>48</v>
      </c>
      <c r="AH1386" t="s">
        <v>6163</v>
      </c>
      <c r="AI1386" t="s">
        <v>5646</v>
      </c>
      <c r="AJ1386" t="s">
        <v>6164</v>
      </c>
      <c r="AK1386" t="s">
        <v>3896</v>
      </c>
      <c r="AL1386" t="s">
        <v>6165</v>
      </c>
      <c r="AO1386" t="s">
        <v>26</v>
      </c>
      <c r="AP1386" t="s">
        <v>962</v>
      </c>
      <c r="AS1386" t="s">
        <v>43</v>
      </c>
      <c r="AT1386" t="s">
        <v>6166</v>
      </c>
      <c r="AU1386">
        <v>3.09</v>
      </c>
      <c r="BO1386" t="s">
        <v>43</v>
      </c>
      <c r="BP1386">
        <v>0</v>
      </c>
      <c r="BQ1386">
        <v>0</v>
      </c>
      <c r="BR1386">
        <v>0</v>
      </c>
      <c r="BS1386">
        <v>0</v>
      </c>
      <c r="BT1386" s="1"/>
      <c r="BV1386" t="s">
        <v>148</v>
      </c>
      <c r="BW1386" t="s">
        <v>102</v>
      </c>
      <c r="BX1386" t="s">
        <v>5353</v>
      </c>
    </row>
    <row r="1387" spans="1:76">
      <c r="A1387" t="s">
        <v>6167</v>
      </c>
      <c r="B1387" t="s">
        <v>6168</v>
      </c>
      <c r="C1387" t="s">
        <v>6169</v>
      </c>
      <c r="D1387" s="1">
        <v>32846</v>
      </c>
      <c r="E1387" t="s">
        <v>20</v>
      </c>
      <c r="G1387" s="1"/>
      <c r="H1387" s="1"/>
      <c r="K1387">
        <v>0</v>
      </c>
      <c r="AB1387" t="s">
        <v>22</v>
      </c>
      <c r="AC1387" t="s">
        <v>32</v>
      </c>
      <c r="AD1387" t="s">
        <v>58</v>
      </c>
      <c r="AE1387" t="s">
        <v>58</v>
      </c>
      <c r="AF1387" t="s">
        <v>48</v>
      </c>
      <c r="AH1387" t="s">
        <v>6170</v>
      </c>
      <c r="AI1387" t="s">
        <v>155</v>
      </c>
      <c r="AJ1387" t="s">
        <v>6171</v>
      </c>
      <c r="AK1387" t="s">
        <v>3896</v>
      </c>
      <c r="AL1387" t="s">
        <v>6169</v>
      </c>
      <c r="AO1387" t="s">
        <v>26</v>
      </c>
      <c r="AP1387" t="s">
        <v>962</v>
      </c>
      <c r="AS1387" t="s">
        <v>43</v>
      </c>
      <c r="AT1387" t="s">
        <v>5729</v>
      </c>
      <c r="AU1387">
        <v>3.65</v>
      </c>
      <c r="AV1387">
        <v>3.52</v>
      </c>
      <c r="BO1387" t="s">
        <v>43</v>
      </c>
      <c r="BP1387">
        <v>0</v>
      </c>
      <c r="BQ1387">
        <v>0</v>
      </c>
      <c r="BR1387">
        <v>0</v>
      </c>
      <c r="BS1387">
        <v>0</v>
      </c>
      <c r="BT1387" s="1"/>
      <c r="BV1387" t="s">
        <v>102</v>
      </c>
      <c r="BW1387" t="s">
        <v>118</v>
      </c>
      <c r="BX1387" t="s">
        <v>5353</v>
      </c>
    </row>
    <row r="1388" spans="1:76">
      <c r="A1388" t="s">
        <v>6172</v>
      </c>
      <c r="B1388" t="s">
        <v>6173</v>
      </c>
      <c r="C1388" t="s">
        <v>6174</v>
      </c>
      <c r="D1388" s="1">
        <v>33061</v>
      </c>
      <c r="E1388" t="s">
        <v>20</v>
      </c>
      <c r="G1388" s="1"/>
      <c r="H1388" s="1"/>
      <c r="K1388">
        <v>0</v>
      </c>
      <c r="AB1388" t="s">
        <v>22</v>
      </c>
      <c r="AC1388" t="s">
        <v>32</v>
      </c>
      <c r="AD1388" t="s">
        <v>58</v>
      </c>
      <c r="AE1388" t="s">
        <v>58</v>
      </c>
      <c r="AF1388" t="s">
        <v>48</v>
      </c>
      <c r="AH1388" t="s">
        <v>6175</v>
      </c>
      <c r="AI1388" t="s">
        <v>3903</v>
      </c>
      <c r="AJ1388" t="s">
        <v>6176</v>
      </c>
      <c r="AK1388" t="s">
        <v>3896</v>
      </c>
      <c r="AL1388" t="s">
        <v>6177</v>
      </c>
      <c r="AO1388" t="s">
        <v>26</v>
      </c>
      <c r="AP1388" t="s">
        <v>962</v>
      </c>
      <c r="AS1388" t="s">
        <v>43</v>
      </c>
      <c r="AT1388" t="s">
        <v>5588</v>
      </c>
      <c r="AU1388">
        <v>3.17</v>
      </c>
      <c r="AV1388">
        <v>2.17</v>
      </c>
      <c r="BO1388" t="s">
        <v>43</v>
      </c>
      <c r="BP1388">
        <v>0</v>
      </c>
      <c r="BQ1388">
        <v>0</v>
      </c>
      <c r="BR1388">
        <v>0</v>
      </c>
      <c r="BS1388">
        <v>0</v>
      </c>
      <c r="BT1388" s="1"/>
      <c r="BV1388" t="s">
        <v>148</v>
      </c>
      <c r="BW1388" t="s">
        <v>102</v>
      </c>
      <c r="BX1388" t="s">
        <v>5353</v>
      </c>
    </row>
    <row r="1389" spans="1:76">
      <c r="A1389" t="s">
        <v>6178</v>
      </c>
      <c r="B1389" t="s">
        <v>6179</v>
      </c>
      <c r="C1389" t="s">
        <v>20</v>
      </c>
      <c r="D1389" s="1">
        <v>32725</v>
      </c>
      <c r="E1389" t="s">
        <v>6180</v>
      </c>
      <c r="G1389" s="1"/>
      <c r="H1389" s="1"/>
      <c r="K1389">
        <v>0</v>
      </c>
      <c r="AB1389" t="s">
        <v>22</v>
      </c>
      <c r="AC1389" t="s">
        <v>32</v>
      </c>
      <c r="AD1389" t="s">
        <v>58</v>
      </c>
      <c r="AE1389" t="s">
        <v>58</v>
      </c>
      <c r="AF1389" t="s">
        <v>48</v>
      </c>
      <c r="AH1389" t="s">
        <v>6181</v>
      </c>
      <c r="AI1389" t="s">
        <v>5244</v>
      </c>
      <c r="AJ1389" t="s">
        <v>2297</v>
      </c>
      <c r="AK1389" t="s">
        <v>4</v>
      </c>
      <c r="AL1389" t="s">
        <v>20</v>
      </c>
      <c r="AO1389" t="s">
        <v>26</v>
      </c>
      <c r="AP1389" t="s">
        <v>962</v>
      </c>
      <c r="AS1389" t="s">
        <v>43</v>
      </c>
      <c r="AT1389" t="s">
        <v>6182</v>
      </c>
      <c r="AU1389">
        <v>3</v>
      </c>
      <c r="AV1389">
        <v>2.61</v>
      </c>
      <c r="BO1389" t="s">
        <v>43</v>
      </c>
      <c r="BP1389">
        <v>0</v>
      </c>
      <c r="BQ1389">
        <v>0</v>
      </c>
      <c r="BR1389">
        <v>0</v>
      </c>
      <c r="BS1389">
        <v>0</v>
      </c>
      <c r="BT1389" s="1"/>
      <c r="BV1389" t="s">
        <v>102</v>
      </c>
      <c r="BW1389" t="s">
        <v>148</v>
      </c>
      <c r="BX1389" t="s">
        <v>5589</v>
      </c>
    </row>
    <row r="1390" spans="1:76">
      <c r="A1390" t="s">
        <v>6183</v>
      </c>
      <c r="B1390" t="s">
        <v>6184</v>
      </c>
      <c r="C1390" t="s">
        <v>6185</v>
      </c>
      <c r="D1390" s="1">
        <v>32913</v>
      </c>
      <c r="E1390" t="s">
        <v>6101</v>
      </c>
      <c r="G1390" s="1"/>
      <c r="H1390" s="1"/>
      <c r="K1390">
        <v>0</v>
      </c>
      <c r="AB1390" t="s">
        <v>22</v>
      </c>
      <c r="AC1390" t="s">
        <v>32</v>
      </c>
      <c r="AD1390" t="s">
        <v>58</v>
      </c>
      <c r="AE1390" t="s">
        <v>58</v>
      </c>
      <c r="AF1390" t="s">
        <v>48</v>
      </c>
      <c r="AH1390" t="s">
        <v>95</v>
      </c>
      <c r="AI1390" t="s">
        <v>5874</v>
      </c>
      <c r="AJ1390" t="s">
        <v>4709</v>
      </c>
      <c r="AK1390" t="s">
        <v>3896</v>
      </c>
      <c r="AL1390" t="s">
        <v>6186</v>
      </c>
      <c r="AO1390" t="s">
        <v>26</v>
      </c>
      <c r="AP1390" t="s">
        <v>962</v>
      </c>
      <c r="AS1390" t="s">
        <v>43</v>
      </c>
      <c r="AT1390" t="s">
        <v>6187</v>
      </c>
      <c r="AU1390">
        <v>3.22</v>
      </c>
      <c r="AV1390">
        <v>2.78</v>
      </c>
      <c r="BO1390" t="s">
        <v>43</v>
      </c>
      <c r="BP1390">
        <v>0</v>
      </c>
      <c r="BQ1390">
        <v>0</v>
      </c>
      <c r="BR1390">
        <v>0</v>
      </c>
      <c r="BS1390">
        <v>0</v>
      </c>
      <c r="BT1390" s="1"/>
      <c r="BV1390" t="s">
        <v>664</v>
      </c>
      <c r="BW1390" t="s">
        <v>102</v>
      </c>
      <c r="BX1390" t="s">
        <v>5696</v>
      </c>
    </row>
    <row r="1391" spans="1:76">
      <c r="A1391" t="s">
        <v>6188</v>
      </c>
      <c r="B1391" t="s">
        <v>6189</v>
      </c>
      <c r="D1391" s="1"/>
      <c r="G1391" s="1"/>
      <c r="H1391" s="1"/>
      <c r="K1391">
        <v>0</v>
      </c>
      <c r="AB1391" t="s">
        <v>22</v>
      </c>
      <c r="AC1391" t="s">
        <v>32</v>
      </c>
      <c r="AD1391" t="s">
        <v>58</v>
      </c>
      <c r="AE1391" t="s">
        <v>58</v>
      </c>
      <c r="AF1391" t="s">
        <v>48</v>
      </c>
      <c r="AO1391" t="s">
        <v>26</v>
      </c>
      <c r="AP1391" t="s">
        <v>962</v>
      </c>
      <c r="AS1391" t="s">
        <v>28</v>
      </c>
      <c r="AY1391">
        <v>2.9</v>
      </c>
      <c r="AZ1391">
        <v>3.14</v>
      </c>
      <c r="BA1391">
        <v>3.04</v>
      </c>
      <c r="BB1391">
        <v>2</v>
      </c>
      <c r="BO1391" t="s">
        <v>43</v>
      </c>
      <c r="BP1391">
        <v>0</v>
      </c>
      <c r="BQ1391">
        <v>0</v>
      </c>
      <c r="BR1391">
        <v>0</v>
      </c>
      <c r="BS1391">
        <v>0</v>
      </c>
      <c r="BT1391" s="1"/>
    </row>
    <row r="1392" spans="1:76">
      <c r="A1392" t="s">
        <v>6190</v>
      </c>
      <c r="B1392" t="s">
        <v>6191</v>
      </c>
      <c r="D1392" s="1"/>
      <c r="G1392" s="1"/>
      <c r="H1392" s="1"/>
      <c r="K1392">
        <v>0</v>
      </c>
      <c r="AB1392" t="s">
        <v>22</v>
      </c>
      <c r="AC1392" t="s">
        <v>32</v>
      </c>
      <c r="AD1392" t="s">
        <v>58</v>
      </c>
      <c r="AE1392" t="s">
        <v>58</v>
      </c>
      <c r="AF1392" t="s">
        <v>48</v>
      </c>
      <c r="AO1392" t="s">
        <v>26</v>
      </c>
      <c r="AP1392" t="s">
        <v>962</v>
      </c>
      <c r="AS1392" t="s">
        <v>28</v>
      </c>
      <c r="AW1392">
        <v>0.3</v>
      </c>
      <c r="AY1392">
        <v>2.15</v>
      </c>
      <c r="AZ1392">
        <v>3.14</v>
      </c>
      <c r="BA1392">
        <v>2.96</v>
      </c>
      <c r="BB1392">
        <v>2</v>
      </c>
      <c r="BO1392" t="s">
        <v>43</v>
      </c>
      <c r="BP1392">
        <v>0</v>
      </c>
      <c r="BQ1392">
        <v>0</v>
      </c>
      <c r="BR1392">
        <v>0</v>
      </c>
      <c r="BS1392">
        <v>0</v>
      </c>
      <c r="BT1392" s="1"/>
    </row>
    <row r="1393" spans="1:76">
      <c r="A1393" t="s">
        <v>6192</v>
      </c>
      <c r="B1393" t="s">
        <v>2896</v>
      </c>
      <c r="C1393" t="s">
        <v>6143</v>
      </c>
      <c r="D1393" s="1">
        <v>32063</v>
      </c>
      <c r="E1393" t="s">
        <v>6193</v>
      </c>
      <c r="G1393" s="1"/>
      <c r="H1393" s="1"/>
      <c r="K1393">
        <v>0</v>
      </c>
      <c r="AB1393" t="s">
        <v>22</v>
      </c>
      <c r="AC1393" t="s">
        <v>32</v>
      </c>
      <c r="AD1393" t="s">
        <v>58</v>
      </c>
      <c r="AE1393" t="s">
        <v>58</v>
      </c>
      <c r="AF1393" t="s">
        <v>25</v>
      </c>
      <c r="AH1393" t="s">
        <v>925</v>
      </c>
      <c r="AI1393" t="s">
        <v>3903</v>
      </c>
      <c r="AJ1393" t="s">
        <v>6194</v>
      </c>
      <c r="AK1393" t="s">
        <v>3903</v>
      </c>
      <c r="AL1393" t="s">
        <v>6195</v>
      </c>
      <c r="AO1393" t="s">
        <v>26</v>
      </c>
      <c r="AP1393" t="s">
        <v>962</v>
      </c>
      <c r="AS1393" t="s">
        <v>43</v>
      </c>
      <c r="AT1393" t="s">
        <v>6095</v>
      </c>
      <c r="BO1393" t="s">
        <v>43</v>
      </c>
      <c r="BP1393">
        <v>0</v>
      </c>
      <c r="BQ1393">
        <v>0</v>
      </c>
      <c r="BR1393">
        <v>0</v>
      </c>
      <c r="BS1393">
        <v>0</v>
      </c>
      <c r="BT1393" s="1"/>
      <c r="BV1393" t="s">
        <v>148</v>
      </c>
      <c r="BW1393" t="s">
        <v>102</v>
      </c>
      <c r="BX1393" t="s">
        <v>5353</v>
      </c>
    </row>
    <row r="1394" spans="1:76">
      <c r="A1394" t="s">
        <v>6196</v>
      </c>
      <c r="B1394" t="s">
        <v>77</v>
      </c>
      <c r="C1394" t="s">
        <v>78</v>
      </c>
      <c r="D1394" s="1">
        <v>30627</v>
      </c>
      <c r="E1394" t="s">
        <v>6197</v>
      </c>
      <c r="G1394" s="1"/>
      <c r="H1394" s="1"/>
      <c r="K1394">
        <v>0</v>
      </c>
      <c r="AB1394" t="s">
        <v>22</v>
      </c>
      <c r="AC1394" t="s">
        <v>32</v>
      </c>
      <c r="AD1394" t="s">
        <v>58</v>
      </c>
      <c r="AE1394" t="s">
        <v>58</v>
      </c>
      <c r="AF1394" t="s">
        <v>48</v>
      </c>
      <c r="AH1394" t="s">
        <v>6198</v>
      </c>
      <c r="AI1394" t="s">
        <v>3903</v>
      </c>
      <c r="AJ1394" t="s">
        <v>6199</v>
      </c>
      <c r="AK1394" t="s">
        <v>3896</v>
      </c>
      <c r="AL1394" t="s">
        <v>78</v>
      </c>
      <c r="AO1394" t="s">
        <v>26</v>
      </c>
      <c r="AP1394" t="s">
        <v>962</v>
      </c>
      <c r="AS1394" t="s">
        <v>28</v>
      </c>
      <c r="AT1394" t="s">
        <v>6200</v>
      </c>
      <c r="AU1394">
        <v>3.5</v>
      </c>
      <c r="AV1394">
        <v>3.65</v>
      </c>
      <c r="AW1394">
        <v>3.7</v>
      </c>
      <c r="AX1394">
        <v>3.32</v>
      </c>
      <c r="AY1394">
        <v>3.65</v>
      </c>
      <c r="AZ1394">
        <v>3.29</v>
      </c>
      <c r="BA1394">
        <v>3.39</v>
      </c>
      <c r="BB1394">
        <v>1.67</v>
      </c>
      <c r="BO1394" t="s">
        <v>43</v>
      </c>
      <c r="BP1394">
        <v>0</v>
      </c>
      <c r="BQ1394">
        <v>0</v>
      </c>
      <c r="BR1394">
        <v>0</v>
      </c>
      <c r="BS1394">
        <v>0</v>
      </c>
      <c r="BT1394" s="1"/>
      <c r="BV1394" t="s">
        <v>118</v>
      </c>
      <c r="BW1394" t="s">
        <v>157</v>
      </c>
      <c r="BX1394" t="s">
        <v>5589</v>
      </c>
    </row>
    <row r="1395" spans="1:76">
      <c r="A1395" t="s">
        <v>6201</v>
      </c>
      <c r="B1395" t="s">
        <v>6202</v>
      </c>
      <c r="C1395" t="s">
        <v>6203</v>
      </c>
      <c r="D1395" s="1">
        <v>31918</v>
      </c>
      <c r="E1395" t="s">
        <v>20</v>
      </c>
      <c r="G1395" s="1"/>
      <c r="H1395" s="1"/>
      <c r="K1395">
        <v>0</v>
      </c>
      <c r="AB1395" t="s">
        <v>22</v>
      </c>
      <c r="AC1395" t="s">
        <v>32</v>
      </c>
      <c r="AD1395" t="s">
        <v>58</v>
      </c>
      <c r="AE1395" t="s">
        <v>58</v>
      </c>
      <c r="AF1395" t="s">
        <v>25</v>
      </c>
      <c r="AH1395" t="s">
        <v>6204</v>
      </c>
      <c r="AI1395" t="s">
        <v>5244</v>
      </c>
      <c r="AJ1395" t="s">
        <v>6205</v>
      </c>
      <c r="AK1395" t="s">
        <v>5244</v>
      </c>
      <c r="AL1395" t="s">
        <v>6206</v>
      </c>
      <c r="AO1395" t="s">
        <v>26</v>
      </c>
      <c r="AP1395" t="s">
        <v>962</v>
      </c>
      <c r="AS1395" t="s">
        <v>43</v>
      </c>
      <c r="AT1395" t="s">
        <v>6207</v>
      </c>
      <c r="BO1395" t="s">
        <v>43</v>
      </c>
      <c r="BP1395">
        <v>0</v>
      </c>
      <c r="BQ1395">
        <v>0</v>
      </c>
      <c r="BR1395">
        <v>0</v>
      </c>
      <c r="BS1395">
        <v>0</v>
      </c>
      <c r="BT1395" s="1"/>
      <c r="BV1395" t="s">
        <v>102</v>
      </c>
      <c r="BW1395" t="s">
        <v>102</v>
      </c>
      <c r="BX1395" t="s">
        <v>5353</v>
      </c>
    </row>
    <row r="1396" spans="1:76">
      <c r="A1396" t="s">
        <v>6208</v>
      </c>
      <c r="B1396" t="s">
        <v>6209</v>
      </c>
      <c r="C1396" t="s">
        <v>6210</v>
      </c>
      <c r="D1396" s="1">
        <v>32947</v>
      </c>
      <c r="E1396" t="s">
        <v>20</v>
      </c>
      <c r="G1396" s="1"/>
      <c r="H1396" s="1"/>
      <c r="K1396">
        <v>0</v>
      </c>
      <c r="AB1396" t="s">
        <v>22</v>
      </c>
      <c r="AC1396" t="s">
        <v>32</v>
      </c>
      <c r="AD1396" t="s">
        <v>58</v>
      </c>
      <c r="AE1396" t="s">
        <v>58</v>
      </c>
      <c r="AF1396" t="s">
        <v>48</v>
      </c>
      <c r="AH1396" t="s">
        <v>6211</v>
      </c>
      <c r="AI1396" t="s">
        <v>3903</v>
      </c>
      <c r="AJ1396" t="s">
        <v>6212</v>
      </c>
      <c r="AK1396" t="s">
        <v>3896</v>
      </c>
      <c r="AL1396" t="s">
        <v>5827</v>
      </c>
      <c r="AO1396" t="s">
        <v>26</v>
      </c>
      <c r="AP1396" t="s">
        <v>962</v>
      </c>
      <c r="AS1396" t="s">
        <v>43</v>
      </c>
      <c r="AT1396" t="s">
        <v>6213</v>
      </c>
      <c r="AU1396">
        <v>3.09</v>
      </c>
      <c r="AV1396">
        <v>2.78</v>
      </c>
      <c r="BO1396" t="s">
        <v>43</v>
      </c>
      <c r="BP1396">
        <v>0</v>
      </c>
      <c r="BQ1396">
        <v>0</v>
      </c>
      <c r="BR1396">
        <v>0</v>
      </c>
      <c r="BS1396">
        <v>0</v>
      </c>
      <c r="BT1396" s="1"/>
      <c r="BV1396" t="s">
        <v>148</v>
      </c>
      <c r="BW1396" t="s">
        <v>102</v>
      </c>
      <c r="BX1396" t="s">
        <v>5554</v>
      </c>
    </row>
    <row r="1397" spans="1:76">
      <c r="A1397" t="s">
        <v>6214</v>
      </c>
      <c r="B1397" t="s">
        <v>6215</v>
      </c>
      <c r="C1397" t="s">
        <v>5681</v>
      </c>
      <c r="D1397" s="1">
        <v>32928</v>
      </c>
      <c r="E1397" t="s">
        <v>6216</v>
      </c>
      <c r="G1397" s="1"/>
      <c r="H1397" s="1"/>
      <c r="K1397">
        <v>0</v>
      </c>
      <c r="AB1397" t="s">
        <v>22</v>
      </c>
      <c r="AC1397" t="s">
        <v>32</v>
      </c>
      <c r="AD1397" t="s">
        <v>58</v>
      </c>
      <c r="AE1397" t="s">
        <v>58</v>
      </c>
      <c r="AF1397" t="s">
        <v>48</v>
      </c>
      <c r="AH1397" t="s">
        <v>6217</v>
      </c>
      <c r="AI1397" t="s">
        <v>5244</v>
      </c>
      <c r="AJ1397" t="s">
        <v>6218</v>
      </c>
      <c r="AK1397" t="s">
        <v>217</v>
      </c>
      <c r="AL1397" t="s">
        <v>6219</v>
      </c>
      <c r="AO1397" t="s">
        <v>26</v>
      </c>
      <c r="AP1397" t="s">
        <v>962</v>
      </c>
      <c r="AS1397" t="s">
        <v>43</v>
      </c>
      <c r="AT1397" t="s">
        <v>5686</v>
      </c>
      <c r="AU1397">
        <v>3.35</v>
      </c>
      <c r="AV1397">
        <v>3.61</v>
      </c>
      <c r="BO1397" t="s">
        <v>43</v>
      </c>
      <c r="BP1397">
        <v>0</v>
      </c>
      <c r="BQ1397">
        <v>0</v>
      </c>
      <c r="BR1397">
        <v>0</v>
      </c>
      <c r="BS1397">
        <v>0</v>
      </c>
      <c r="BT1397" s="1"/>
      <c r="BV1397" t="s">
        <v>458</v>
      </c>
      <c r="BW1397" t="s">
        <v>118</v>
      </c>
      <c r="BX1397" t="s">
        <v>5589</v>
      </c>
    </row>
    <row r="1398" spans="1:76">
      <c r="A1398" t="s">
        <v>6220</v>
      </c>
      <c r="B1398" t="s">
        <v>6221</v>
      </c>
      <c r="C1398" t="s">
        <v>20</v>
      </c>
      <c r="D1398" s="1">
        <v>31990</v>
      </c>
      <c r="E1398" t="s">
        <v>6222</v>
      </c>
      <c r="G1398" s="1"/>
      <c r="H1398" s="1"/>
      <c r="K1398">
        <v>0</v>
      </c>
      <c r="AB1398" t="s">
        <v>22</v>
      </c>
      <c r="AC1398" t="s">
        <v>32</v>
      </c>
      <c r="AD1398" t="s">
        <v>58</v>
      </c>
      <c r="AE1398" t="s">
        <v>58</v>
      </c>
      <c r="AF1398" t="s">
        <v>48</v>
      </c>
      <c r="AH1398" t="s">
        <v>6223</v>
      </c>
      <c r="AI1398" t="s">
        <v>6224</v>
      </c>
      <c r="AJ1398" t="s">
        <v>690</v>
      </c>
      <c r="AK1398" t="s">
        <v>4</v>
      </c>
      <c r="AL1398" t="s">
        <v>6222</v>
      </c>
      <c r="AO1398" t="s">
        <v>26</v>
      </c>
      <c r="AP1398" t="s">
        <v>962</v>
      </c>
      <c r="AS1398" t="s">
        <v>43</v>
      </c>
      <c r="AT1398" t="s">
        <v>6225</v>
      </c>
      <c r="AU1398">
        <v>2.87</v>
      </c>
      <c r="AV1398">
        <v>2.52</v>
      </c>
      <c r="BO1398" t="s">
        <v>43</v>
      </c>
      <c r="BP1398">
        <v>0</v>
      </c>
      <c r="BQ1398">
        <v>0</v>
      </c>
      <c r="BR1398">
        <v>0</v>
      </c>
      <c r="BS1398">
        <v>0</v>
      </c>
      <c r="BT1398" s="1"/>
      <c r="BV1398" t="s">
        <v>102</v>
      </c>
      <c r="BW1398" t="s">
        <v>102</v>
      </c>
      <c r="BX1398" t="s">
        <v>5353</v>
      </c>
    </row>
    <row r="1399" spans="1:76">
      <c r="A1399" t="s">
        <v>6226</v>
      </c>
      <c r="B1399" t="s">
        <v>6227</v>
      </c>
      <c r="C1399" t="s">
        <v>6228</v>
      </c>
      <c r="D1399" s="1">
        <v>32480</v>
      </c>
      <c r="E1399" t="s">
        <v>6229</v>
      </c>
      <c r="G1399" s="1"/>
      <c r="H1399" s="1"/>
      <c r="K1399">
        <v>0</v>
      </c>
      <c r="AB1399" t="s">
        <v>22</v>
      </c>
      <c r="AC1399" t="s">
        <v>32</v>
      </c>
      <c r="AD1399" t="s">
        <v>58</v>
      </c>
      <c r="AE1399" t="s">
        <v>58</v>
      </c>
      <c r="AF1399" t="s">
        <v>48</v>
      </c>
      <c r="AH1399" t="s">
        <v>5932</v>
      </c>
      <c r="AI1399" t="s">
        <v>3903</v>
      </c>
      <c r="AJ1399" t="s">
        <v>6230</v>
      </c>
      <c r="AK1399" t="s">
        <v>3896</v>
      </c>
      <c r="AL1399" t="s">
        <v>5802</v>
      </c>
      <c r="AO1399" t="s">
        <v>26</v>
      </c>
      <c r="AP1399" t="s">
        <v>962</v>
      </c>
      <c r="AS1399" t="s">
        <v>43</v>
      </c>
      <c r="AT1399" t="s">
        <v>5928</v>
      </c>
      <c r="AU1399">
        <v>3.04</v>
      </c>
      <c r="AV1399">
        <v>2.87</v>
      </c>
      <c r="BO1399" t="s">
        <v>43</v>
      </c>
      <c r="BP1399">
        <v>0</v>
      </c>
      <c r="BQ1399">
        <v>0</v>
      </c>
      <c r="BR1399">
        <v>0</v>
      </c>
      <c r="BS1399">
        <v>0</v>
      </c>
      <c r="BT1399" s="1"/>
      <c r="BV1399" t="s">
        <v>102</v>
      </c>
      <c r="BW1399" t="s">
        <v>102</v>
      </c>
      <c r="BX1399" t="s">
        <v>5353</v>
      </c>
    </row>
    <row r="1400" spans="1:76">
      <c r="A1400" t="s">
        <v>6231</v>
      </c>
      <c r="B1400" t="s">
        <v>6232</v>
      </c>
      <c r="C1400" t="s">
        <v>5662</v>
      </c>
      <c r="D1400" s="1">
        <v>32509</v>
      </c>
      <c r="E1400" t="s">
        <v>20</v>
      </c>
      <c r="G1400" s="1"/>
      <c r="H1400" s="1"/>
      <c r="K1400">
        <v>0</v>
      </c>
      <c r="AB1400" t="s">
        <v>22</v>
      </c>
      <c r="AC1400" t="s">
        <v>32</v>
      </c>
      <c r="AD1400" t="s">
        <v>58</v>
      </c>
      <c r="AE1400" t="s">
        <v>58</v>
      </c>
      <c r="AF1400" t="s">
        <v>25</v>
      </c>
      <c r="AH1400" t="s">
        <v>6233</v>
      </c>
      <c r="AI1400" t="s">
        <v>5244</v>
      </c>
      <c r="AJ1400" t="s">
        <v>6234</v>
      </c>
      <c r="AK1400" t="s">
        <v>3896</v>
      </c>
      <c r="AL1400" t="s">
        <v>6235</v>
      </c>
      <c r="AO1400" t="s">
        <v>26</v>
      </c>
      <c r="AP1400" t="s">
        <v>962</v>
      </c>
      <c r="AS1400" t="s">
        <v>43</v>
      </c>
      <c r="AT1400" t="s">
        <v>6236</v>
      </c>
      <c r="AU1400">
        <v>2.17</v>
      </c>
      <c r="AV1400">
        <v>0.87</v>
      </c>
      <c r="BO1400" t="s">
        <v>43</v>
      </c>
      <c r="BP1400">
        <v>0</v>
      </c>
      <c r="BQ1400">
        <v>0</v>
      </c>
      <c r="BR1400">
        <v>0</v>
      </c>
      <c r="BS1400">
        <v>0</v>
      </c>
      <c r="BT1400" s="1"/>
      <c r="BV1400" t="s">
        <v>165</v>
      </c>
      <c r="BW1400" t="s">
        <v>102</v>
      </c>
      <c r="BX1400" t="s">
        <v>5353</v>
      </c>
    </row>
    <row r="1401" spans="1:76">
      <c r="A1401" t="s">
        <v>6237</v>
      </c>
      <c r="B1401" t="s">
        <v>6238</v>
      </c>
      <c r="C1401" t="s">
        <v>20</v>
      </c>
      <c r="D1401" s="1">
        <v>32590</v>
      </c>
      <c r="E1401" t="s">
        <v>6239</v>
      </c>
      <c r="G1401" s="1"/>
      <c r="H1401" s="1"/>
      <c r="K1401">
        <v>0</v>
      </c>
      <c r="AB1401" t="s">
        <v>22</v>
      </c>
      <c r="AC1401" t="s">
        <v>32</v>
      </c>
      <c r="AD1401" t="s">
        <v>58</v>
      </c>
      <c r="AE1401" t="s">
        <v>58</v>
      </c>
      <c r="AF1401" t="s">
        <v>25</v>
      </c>
      <c r="AH1401" t="s">
        <v>6240</v>
      </c>
      <c r="AI1401" t="s">
        <v>5244</v>
      </c>
      <c r="AJ1401" t="s">
        <v>6241</v>
      </c>
      <c r="AK1401" t="s">
        <v>3896</v>
      </c>
      <c r="AL1401" t="s">
        <v>6239</v>
      </c>
      <c r="AO1401" t="s">
        <v>26</v>
      </c>
      <c r="AP1401" t="s">
        <v>962</v>
      </c>
      <c r="AS1401" t="s">
        <v>43</v>
      </c>
      <c r="AT1401" t="s">
        <v>42</v>
      </c>
      <c r="AU1401">
        <v>2</v>
      </c>
      <c r="AV1401">
        <v>1.48</v>
      </c>
      <c r="BO1401" t="s">
        <v>43</v>
      </c>
      <c r="BP1401">
        <v>0</v>
      </c>
      <c r="BQ1401">
        <v>0</v>
      </c>
      <c r="BR1401">
        <v>0</v>
      </c>
      <c r="BS1401">
        <v>0</v>
      </c>
      <c r="BT1401" s="1"/>
      <c r="BV1401" t="s">
        <v>148</v>
      </c>
      <c r="BW1401" t="s">
        <v>102</v>
      </c>
      <c r="BX1401" t="s">
        <v>5554</v>
      </c>
    </row>
    <row r="1402" spans="1:76">
      <c r="A1402" t="s">
        <v>6242</v>
      </c>
      <c r="B1402" t="s">
        <v>2528</v>
      </c>
      <c r="C1402" t="s">
        <v>6243</v>
      </c>
      <c r="D1402" s="1">
        <v>33117</v>
      </c>
      <c r="E1402" t="s">
        <v>6244</v>
      </c>
      <c r="G1402" s="1"/>
      <c r="H1402" s="1"/>
      <c r="K1402">
        <v>0</v>
      </c>
      <c r="AB1402" t="s">
        <v>22</v>
      </c>
      <c r="AC1402" t="s">
        <v>32</v>
      </c>
      <c r="AD1402" t="s">
        <v>58</v>
      </c>
      <c r="AE1402" t="s">
        <v>58</v>
      </c>
      <c r="AF1402" t="s">
        <v>48</v>
      </c>
      <c r="AH1402" t="s">
        <v>6245</v>
      </c>
      <c r="AI1402" t="s">
        <v>155</v>
      </c>
      <c r="AJ1402" t="s">
        <v>6246</v>
      </c>
      <c r="AK1402" t="s">
        <v>217</v>
      </c>
      <c r="AL1402" t="s">
        <v>6247</v>
      </c>
      <c r="AO1402" t="s">
        <v>26</v>
      </c>
      <c r="AP1402" t="s">
        <v>962</v>
      </c>
      <c r="AS1402" t="s">
        <v>43</v>
      </c>
      <c r="AT1402" t="s">
        <v>6248</v>
      </c>
      <c r="AU1402">
        <v>3.52</v>
      </c>
      <c r="AV1402">
        <v>3.61</v>
      </c>
      <c r="BO1402" t="s">
        <v>43</v>
      </c>
      <c r="BP1402">
        <v>0</v>
      </c>
      <c r="BQ1402">
        <v>0</v>
      </c>
      <c r="BR1402">
        <v>0</v>
      </c>
      <c r="BS1402">
        <v>0</v>
      </c>
      <c r="BT1402" s="1"/>
      <c r="BV1402" t="s">
        <v>6087</v>
      </c>
      <c r="BW1402" t="s">
        <v>6087</v>
      </c>
      <c r="BX1402" t="s">
        <v>5353</v>
      </c>
    </row>
    <row r="1403" spans="1:76">
      <c r="A1403" t="s">
        <v>6249</v>
      </c>
      <c r="B1403" t="s">
        <v>6250</v>
      </c>
      <c r="C1403" t="s">
        <v>6251</v>
      </c>
      <c r="D1403" s="1">
        <v>32992</v>
      </c>
      <c r="E1403" t="s">
        <v>6252</v>
      </c>
      <c r="G1403" s="1"/>
      <c r="H1403" s="1"/>
      <c r="K1403">
        <v>0</v>
      </c>
      <c r="AB1403" t="s">
        <v>22</v>
      </c>
      <c r="AC1403" t="s">
        <v>32</v>
      </c>
      <c r="AD1403" t="s">
        <v>58</v>
      </c>
      <c r="AE1403" t="s">
        <v>58</v>
      </c>
      <c r="AF1403" t="s">
        <v>48</v>
      </c>
      <c r="AH1403" t="s">
        <v>6253</v>
      </c>
      <c r="AI1403" t="s">
        <v>3903</v>
      </c>
      <c r="AJ1403" t="s">
        <v>480</v>
      </c>
      <c r="AK1403" t="s">
        <v>3896</v>
      </c>
      <c r="AL1403" t="s">
        <v>6254</v>
      </c>
      <c r="AO1403" t="s">
        <v>26</v>
      </c>
      <c r="AP1403" t="s">
        <v>962</v>
      </c>
      <c r="AS1403" t="s">
        <v>43</v>
      </c>
      <c r="AT1403" t="s">
        <v>42</v>
      </c>
      <c r="AU1403">
        <v>2.96</v>
      </c>
      <c r="AV1403">
        <v>2.2599999999999998</v>
      </c>
      <c r="BO1403" t="s">
        <v>43</v>
      </c>
      <c r="BP1403">
        <v>0</v>
      </c>
      <c r="BQ1403">
        <v>0</v>
      </c>
      <c r="BR1403">
        <v>0</v>
      </c>
      <c r="BS1403">
        <v>0</v>
      </c>
      <c r="BT1403" s="1"/>
      <c r="BV1403" t="s">
        <v>102</v>
      </c>
      <c r="BW1403" t="s">
        <v>148</v>
      </c>
      <c r="BX1403" t="s">
        <v>5353</v>
      </c>
    </row>
    <row r="1404" spans="1:76">
      <c r="A1404" t="s">
        <v>6255</v>
      </c>
      <c r="B1404" t="s">
        <v>6256</v>
      </c>
      <c r="C1404" t="s">
        <v>5339</v>
      </c>
      <c r="D1404" s="1">
        <v>33093</v>
      </c>
      <c r="E1404" t="s">
        <v>20</v>
      </c>
      <c r="G1404" s="1"/>
      <c r="H1404" s="1"/>
      <c r="K1404">
        <v>0</v>
      </c>
      <c r="AB1404" t="s">
        <v>22</v>
      </c>
      <c r="AC1404" t="s">
        <v>32</v>
      </c>
      <c r="AD1404" t="s">
        <v>58</v>
      </c>
      <c r="AE1404" t="s">
        <v>58</v>
      </c>
      <c r="AF1404" t="s">
        <v>48</v>
      </c>
      <c r="AH1404" t="s">
        <v>2802</v>
      </c>
      <c r="AI1404" t="s">
        <v>5879</v>
      </c>
      <c r="AJ1404" t="s">
        <v>6257</v>
      </c>
      <c r="AK1404" t="s">
        <v>3896</v>
      </c>
      <c r="AL1404" t="s">
        <v>5886</v>
      </c>
      <c r="AO1404" t="s">
        <v>26</v>
      </c>
      <c r="AP1404" t="s">
        <v>962</v>
      </c>
      <c r="AS1404" t="s">
        <v>43</v>
      </c>
      <c r="AT1404" t="s">
        <v>2800</v>
      </c>
      <c r="AU1404">
        <v>3.26</v>
      </c>
      <c r="AV1404">
        <v>2.78</v>
      </c>
      <c r="BO1404" t="s">
        <v>43</v>
      </c>
      <c r="BP1404">
        <v>0</v>
      </c>
      <c r="BQ1404">
        <v>0</v>
      </c>
      <c r="BR1404">
        <v>0</v>
      </c>
      <c r="BS1404">
        <v>0</v>
      </c>
      <c r="BT1404" s="1"/>
      <c r="BV1404" t="s">
        <v>148</v>
      </c>
      <c r="BW1404" t="s">
        <v>102</v>
      </c>
      <c r="BX1404" t="s">
        <v>5578</v>
      </c>
    </row>
    <row r="1405" spans="1:76">
      <c r="A1405" t="s">
        <v>6258</v>
      </c>
      <c r="B1405" t="s">
        <v>2330</v>
      </c>
      <c r="C1405" t="s">
        <v>6259</v>
      </c>
      <c r="D1405" s="1">
        <v>32200</v>
      </c>
      <c r="E1405" t="s">
        <v>6260</v>
      </c>
      <c r="G1405" s="1"/>
      <c r="H1405" s="1"/>
      <c r="K1405">
        <v>0</v>
      </c>
      <c r="AB1405" t="s">
        <v>22</v>
      </c>
      <c r="AC1405" t="s">
        <v>32</v>
      </c>
      <c r="AD1405" t="s">
        <v>58</v>
      </c>
      <c r="AE1405" t="s">
        <v>58</v>
      </c>
      <c r="AF1405" t="s">
        <v>48</v>
      </c>
      <c r="AH1405" t="s">
        <v>6261</v>
      </c>
      <c r="AI1405" t="s">
        <v>3903</v>
      </c>
      <c r="AJ1405" t="s">
        <v>6262</v>
      </c>
      <c r="AK1405" t="s">
        <v>3896</v>
      </c>
      <c r="AL1405" t="s">
        <v>6263</v>
      </c>
      <c r="AO1405" t="s">
        <v>26</v>
      </c>
      <c r="AP1405" t="s">
        <v>962</v>
      </c>
      <c r="AS1405" t="s">
        <v>43</v>
      </c>
      <c r="AT1405" t="s">
        <v>6264</v>
      </c>
      <c r="AU1405">
        <v>3.35</v>
      </c>
      <c r="AV1405">
        <v>3.39</v>
      </c>
      <c r="BO1405" t="s">
        <v>43</v>
      </c>
      <c r="BP1405">
        <v>0</v>
      </c>
      <c r="BQ1405">
        <v>0</v>
      </c>
      <c r="BR1405">
        <v>0</v>
      </c>
      <c r="BS1405">
        <v>0</v>
      </c>
      <c r="BT1405" s="1"/>
      <c r="BV1405" t="s">
        <v>102</v>
      </c>
      <c r="BW1405" t="s">
        <v>102</v>
      </c>
      <c r="BX1405" t="s">
        <v>5589</v>
      </c>
    </row>
    <row r="1406" spans="1:76">
      <c r="A1406" t="s">
        <v>6265</v>
      </c>
      <c r="B1406" t="s">
        <v>6266</v>
      </c>
      <c r="C1406" t="s">
        <v>6243</v>
      </c>
      <c r="D1406" s="1">
        <v>31305</v>
      </c>
      <c r="E1406" t="s">
        <v>6267</v>
      </c>
      <c r="G1406" s="1"/>
      <c r="H1406" s="1"/>
      <c r="K1406">
        <v>0</v>
      </c>
      <c r="AB1406" t="s">
        <v>22</v>
      </c>
      <c r="AC1406" t="s">
        <v>32</v>
      </c>
      <c r="AD1406" t="s">
        <v>58</v>
      </c>
      <c r="AE1406" t="s">
        <v>58</v>
      </c>
      <c r="AF1406" t="s">
        <v>48</v>
      </c>
      <c r="AH1406" t="s">
        <v>6268</v>
      </c>
      <c r="AI1406" t="s">
        <v>5244</v>
      </c>
      <c r="AJ1406" t="s">
        <v>6269</v>
      </c>
      <c r="AK1406" t="s">
        <v>3896</v>
      </c>
      <c r="AL1406" t="s">
        <v>6270</v>
      </c>
      <c r="AO1406" t="s">
        <v>26</v>
      </c>
      <c r="AP1406" t="s">
        <v>962</v>
      </c>
      <c r="AS1406" t="s">
        <v>43</v>
      </c>
      <c r="AT1406" t="s">
        <v>6187</v>
      </c>
      <c r="AU1406">
        <v>3.57</v>
      </c>
      <c r="AV1406">
        <v>3.3</v>
      </c>
      <c r="BO1406" t="s">
        <v>43</v>
      </c>
      <c r="BP1406">
        <v>0</v>
      </c>
      <c r="BQ1406">
        <v>0</v>
      </c>
      <c r="BR1406">
        <v>0</v>
      </c>
      <c r="BS1406">
        <v>0</v>
      </c>
      <c r="BT1406" s="1"/>
      <c r="BV1406" t="s">
        <v>6271</v>
      </c>
      <c r="BW1406" t="s">
        <v>118</v>
      </c>
      <c r="BX1406" t="s">
        <v>5589</v>
      </c>
    </row>
    <row r="1407" spans="1:76">
      <c r="A1407" t="s">
        <v>6272</v>
      </c>
      <c r="B1407" t="s">
        <v>6273</v>
      </c>
      <c r="C1407" t="s">
        <v>6274</v>
      </c>
      <c r="D1407" s="1">
        <v>32877</v>
      </c>
      <c r="E1407" t="s">
        <v>6101</v>
      </c>
      <c r="G1407" s="1"/>
      <c r="H1407" s="1"/>
      <c r="K1407">
        <v>0</v>
      </c>
      <c r="AB1407" t="s">
        <v>22</v>
      </c>
      <c r="AC1407" t="s">
        <v>32</v>
      </c>
      <c r="AD1407" t="s">
        <v>58</v>
      </c>
      <c r="AE1407" t="s">
        <v>58</v>
      </c>
      <c r="AF1407" t="s">
        <v>48</v>
      </c>
      <c r="AH1407" t="s">
        <v>3283</v>
      </c>
      <c r="AI1407" t="s">
        <v>5244</v>
      </c>
      <c r="AJ1407" t="s">
        <v>6275</v>
      </c>
      <c r="AK1407" t="s">
        <v>3896</v>
      </c>
      <c r="AL1407" t="s">
        <v>6254</v>
      </c>
      <c r="AO1407" t="s">
        <v>26</v>
      </c>
      <c r="AP1407" t="s">
        <v>962</v>
      </c>
      <c r="AS1407" t="s">
        <v>43</v>
      </c>
      <c r="AT1407" t="s">
        <v>6276</v>
      </c>
      <c r="AU1407">
        <v>3.22</v>
      </c>
      <c r="AV1407">
        <v>2.17</v>
      </c>
      <c r="BO1407" t="s">
        <v>43</v>
      </c>
      <c r="BP1407">
        <v>0</v>
      </c>
      <c r="BQ1407">
        <v>0</v>
      </c>
      <c r="BR1407">
        <v>0</v>
      </c>
      <c r="BS1407">
        <v>0</v>
      </c>
      <c r="BT1407" s="1"/>
      <c r="BV1407" t="s">
        <v>118</v>
      </c>
      <c r="BW1407" t="s">
        <v>118</v>
      </c>
      <c r="BX1407" t="s">
        <v>5554</v>
      </c>
    </row>
    <row r="1408" spans="1:76">
      <c r="A1408" t="s">
        <v>6277</v>
      </c>
      <c r="B1408" t="s">
        <v>6278</v>
      </c>
      <c r="C1408" t="s">
        <v>6279</v>
      </c>
      <c r="D1408" s="1">
        <v>32699</v>
      </c>
      <c r="E1408" t="s">
        <v>20</v>
      </c>
      <c r="G1408" s="1"/>
      <c r="H1408" s="1"/>
      <c r="K1408">
        <v>0</v>
      </c>
      <c r="AB1408" t="s">
        <v>22</v>
      </c>
      <c r="AC1408" t="s">
        <v>32</v>
      </c>
      <c r="AD1408" t="s">
        <v>58</v>
      </c>
      <c r="AE1408" t="s">
        <v>58</v>
      </c>
      <c r="AF1408" t="s">
        <v>48</v>
      </c>
      <c r="AH1408" t="s">
        <v>6280</v>
      </c>
      <c r="AI1408" t="s">
        <v>3903</v>
      </c>
      <c r="AJ1408" t="s">
        <v>6281</v>
      </c>
      <c r="AK1408" t="s">
        <v>3896</v>
      </c>
      <c r="AL1408" t="s">
        <v>6282</v>
      </c>
      <c r="AO1408" t="s">
        <v>26</v>
      </c>
      <c r="AP1408" t="s">
        <v>962</v>
      </c>
      <c r="AS1408" t="s">
        <v>43</v>
      </c>
      <c r="AT1408" t="s">
        <v>29</v>
      </c>
      <c r="AU1408">
        <v>0.43</v>
      </c>
      <c r="BO1408" t="s">
        <v>43</v>
      </c>
      <c r="BP1408">
        <v>0</v>
      </c>
      <c r="BQ1408">
        <v>0</v>
      </c>
      <c r="BR1408">
        <v>0</v>
      </c>
      <c r="BS1408">
        <v>0</v>
      </c>
      <c r="BT1408" s="1"/>
      <c r="BV1408" t="s">
        <v>102</v>
      </c>
      <c r="BW1408" t="s">
        <v>118</v>
      </c>
      <c r="BX1408" t="s">
        <v>5589</v>
      </c>
    </row>
    <row r="1409" spans="1:76">
      <c r="A1409" t="s">
        <v>6283</v>
      </c>
      <c r="B1409" t="s">
        <v>2518</v>
      </c>
      <c r="C1409" t="s">
        <v>6284</v>
      </c>
      <c r="D1409" s="1">
        <v>32541</v>
      </c>
      <c r="E1409" t="s">
        <v>6285</v>
      </c>
      <c r="G1409" s="1"/>
      <c r="H1409" s="1"/>
      <c r="K1409">
        <v>0</v>
      </c>
      <c r="AB1409" t="s">
        <v>22</v>
      </c>
      <c r="AC1409" t="s">
        <v>32</v>
      </c>
      <c r="AD1409" t="s">
        <v>58</v>
      </c>
      <c r="AE1409" t="s">
        <v>58</v>
      </c>
      <c r="AF1409" t="s">
        <v>48</v>
      </c>
      <c r="AH1409" t="s">
        <v>6286</v>
      </c>
      <c r="AI1409" t="s">
        <v>3903</v>
      </c>
      <c r="AJ1409" t="s">
        <v>6287</v>
      </c>
      <c r="AK1409" t="s">
        <v>148</v>
      </c>
      <c r="AL1409" t="s">
        <v>6288</v>
      </c>
      <c r="AO1409" t="s">
        <v>26</v>
      </c>
      <c r="AP1409" t="s">
        <v>962</v>
      </c>
      <c r="AS1409" t="s">
        <v>43</v>
      </c>
      <c r="AT1409" t="s">
        <v>5928</v>
      </c>
      <c r="AU1409">
        <v>0.09</v>
      </c>
      <c r="BO1409" t="s">
        <v>43</v>
      </c>
      <c r="BP1409">
        <v>0</v>
      </c>
      <c r="BQ1409">
        <v>0</v>
      </c>
      <c r="BR1409">
        <v>0</v>
      </c>
      <c r="BS1409">
        <v>0</v>
      </c>
      <c r="BT1409" s="1"/>
      <c r="BV1409" t="s">
        <v>155</v>
      </c>
      <c r="BW1409" t="s">
        <v>148</v>
      </c>
      <c r="BX1409" t="s">
        <v>5617</v>
      </c>
    </row>
    <row r="1410" spans="1:76">
      <c r="A1410" t="s">
        <v>6289</v>
      </c>
      <c r="B1410" t="s">
        <v>6290</v>
      </c>
      <c r="C1410" t="s">
        <v>6291</v>
      </c>
      <c r="D1410" s="1">
        <v>32823</v>
      </c>
      <c r="E1410" t="s">
        <v>20</v>
      </c>
      <c r="G1410" s="1"/>
      <c r="H1410" s="1"/>
      <c r="K1410">
        <v>0</v>
      </c>
      <c r="AB1410" t="s">
        <v>22</v>
      </c>
      <c r="AC1410" t="s">
        <v>32</v>
      </c>
      <c r="AD1410" t="s">
        <v>58</v>
      </c>
      <c r="AE1410" t="s">
        <v>58</v>
      </c>
      <c r="AF1410" t="s">
        <v>25</v>
      </c>
      <c r="AH1410" t="s">
        <v>6292</v>
      </c>
      <c r="AI1410" t="s">
        <v>3903</v>
      </c>
      <c r="AJ1410" t="s">
        <v>6293</v>
      </c>
      <c r="AK1410" t="s">
        <v>3896</v>
      </c>
      <c r="AL1410" t="s">
        <v>6294</v>
      </c>
      <c r="AO1410" t="s">
        <v>26</v>
      </c>
      <c r="AP1410" t="s">
        <v>962</v>
      </c>
      <c r="AS1410" t="s">
        <v>43</v>
      </c>
      <c r="AT1410" t="s">
        <v>6295</v>
      </c>
      <c r="AU1410">
        <v>0.09</v>
      </c>
      <c r="BO1410" t="s">
        <v>43</v>
      </c>
      <c r="BP1410">
        <v>0</v>
      </c>
      <c r="BQ1410">
        <v>0</v>
      </c>
      <c r="BR1410">
        <v>0</v>
      </c>
      <c r="BS1410">
        <v>0</v>
      </c>
      <c r="BT1410" s="1"/>
      <c r="BV1410" t="s">
        <v>102</v>
      </c>
      <c r="BW1410" t="s">
        <v>102</v>
      </c>
      <c r="BX1410" t="s">
        <v>6296</v>
      </c>
    </row>
    <row r="1411" spans="1:76">
      <c r="A1411" t="s">
        <v>6297</v>
      </c>
      <c r="B1411" t="s">
        <v>6298</v>
      </c>
      <c r="C1411" t="s">
        <v>5339</v>
      </c>
      <c r="D1411" s="1">
        <v>32526</v>
      </c>
      <c r="E1411" t="s">
        <v>20</v>
      </c>
      <c r="G1411" s="1"/>
      <c r="H1411" s="1"/>
      <c r="K1411">
        <v>0</v>
      </c>
      <c r="AB1411" t="s">
        <v>22</v>
      </c>
      <c r="AC1411" t="s">
        <v>32</v>
      </c>
      <c r="AD1411" t="s">
        <v>58</v>
      </c>
      <c r="AE1411" t="s">
        <v>58</v>
      </c>
      <c r="AF1411" t="s">
        <v>48</v>
      </c>
      <c r="AH1411" t="s">
        <v>6299</v>
      </c>
      <c r="AI1411" t="s">
        <v>3903</v>
      </c>
      <c r="AJ1411" t="s">
        <v>3352</v>
      </c>
      <c r="AK1411" t="s">
        <v>3896</v>
      </c>
      <c r="AL1411" t="s">
        <v>6079</v>
      </c>
      <c r="AO1411" t="s">
        <v>26</v>
      </c>
      <c r="AP1411" t="s">
        <v>962</v>
      </c>
      <c r="AS1411" t="s">
        <v>43</v>
      </c>
      <c r="AT1411" t="s">
        <v>5552</v>
      </c>
      <c r="AU1411">
        <v>3.35</v>
      </c>
      <c r="AV1411">
        <v>3.3</v>
      </c>
      <c r="BO1411" t="s">
        <v>43</v>
      </c>
      <c r="BP1411">
        <v>0</v>
      </c>
      <c r="BQ1411">
        <v>0</v>
      </c>
      <c r="BR1411">
        <v>0</v>
      </c>
      <c r="BS1411">
        <v>0</v>
      </c>
      <c r="BT1411" s="1"/>
      <c r="BV1411" t="s">
        <v>148</v>
      </c>
      <c r="BW1411" t="s">
        <v>102</v>
      </c>
      <c r="BX1411" t="s">
        <v>5353</v>
      </c>
    </row>
    <row r="1412" spans="1:76">
      <c r="A1412" t="s">
        <v>6300</v>
      </c>
      <c r="B1412" t="s">
        <v>6301</v>
      </c>
      <c r="C1412" t="s">
        <v>74</v>
      </c>
      <c r="D1412" s="1">
        <v>32962</v>
      </c>
      <c r="E1412" t="s">
        <v>6302</v>
      </c>
      <c r="G1412" s="1"/>
      <c r="H1412" s="1"/>
      <c r="K1412">
        <v>0</v>
      </c>
      <c r="AB1412" t="s">
        <v>22</v>
      </c>
      <c r="AC1412" t="s">
        <v>32</v>
      </c>
      <c r="AD1412" t="s">
        <v>58</v>
      </c>
      <c r="AE1412" t="s">
        <v>58</v>
      </c>
      <c r="AF1412" t="s">
        <v>48</v>
      </c>
      <c r="AH1412" t="s">
        <v>6303</v>
      </c>
      <c r="AI1412" t="s">
        <v>3903</v>
      </c>
      <c r="AJ1412" t="s">
        <v>6304</v>
      </c>
      <c r="AK1412" t="s">
        <v>3896</v>
      </c>
      <c r="AL1412" t="s">
        <v>74</v>
      </c>
      <c r="AO1412" t="s">
        <v>26</v>
      </c>
      <c r="AP1412" t="s">
        <v>962</v>
      </c>
      <c r="AS1412" t="s">
        <v>43</v>
      </c>
      <c r="AT1412" t="s">
        <v>6305</v>
      </c>
      <c r="AU1412">
        <v>3.52</v>
      </c>
      <c r="AV1412">
        <v>3.74</v>
      </c>
      <c r="BO1412" t="s">
        <v>43</v>
      </c>
      <c r="BP1412">
        <v>0</v>
      </c>
      <c r="BQ1412">
        <v>0</v>
      </c>
      <c r="BR1412">
        <v>0</v>
      </c>
      <c r="BS1412">
        <v>0</v>
      </c>
      <c r="BT1412" s="1"/>
      <c r="BV1412" t="s">
        <v>102</v>
      </c>
      <c r="BW1412" t="s">
        <v>102</v>
      </c>
      <c r="BX1412" t="s">
        <v>5696</v>
      </c>
    </row>
    <row r="1413" spans="1:76">
      <c r="A1413" t="s">
        <v>6306</v>
      </c>
      <c r="B1413" t="s">
        <v>3046</v>
      </c>
      <c r="C1413" t="s">
        <v>74</v>
      </c>
      <c r="D1413" s="1">
        <v>32664</v>
      </c>
      <c r="E1413" t="s">
        <v>6307</v>
      </c>
      <c r="G1413" s="1"/>
      <c r="H1413" s="1"/>
      <c r="K1413">
        <v>0</v>
      </c>
      <c r="AB1413" t="s">
        <v>22</v>
      </c>
      <c r="AC1413" t="s">
        <v>32</v>
      </c>
      <c r="AD1413" t="s">
        <v>58</v>
      </c>
      <c r="AE1413" t="s">
        <v>58</v>
      </c>
      <c r="AF1413" t="s">
        <v>48</v>
      </c>
      <c r="AH1413" t="s">
        <v>6308</v>
      </c>
      <c r="AI1413" t="s">
        <v>3903</v>
      </c>
      <c r="AJ1413" t="s">
        <v>6309</v>
      </c>
      <c r="AK1413" t="s">
        <v>3896</v>
      </c>
      <c r="AL1413" t="s">
        <v>6310</v>
      </c>
      <c r="AO1413" t="s">
        <v>26</v>
      </c>
      <c r="AP1413" t="s">
        <v>962</v>
      </c>
      <c r="AS1413" t="s">
        <v>43</v>
      </c>
      <c r="AT1413" t="s">
        <v>6311</v>
      </c>
      <c r="AU1413">
        <v>3.26</v>
      </c>
      <c r="AV1413">
        <v>3.22</v>
      </c>
      <c r="BO1413" t="s">
        <v>43</v>
      </c>
      <c r="BP1413">
        <v>0</v>
      </c>
      <c r="BQ1413">
        <v>0</v>
      </c>
      <c r="BR1413">
        <v>0</v>
      </c>
      <c r="BS1413">
        <v>0</v>
      </c>
      <c r="BT1413" s="1"/>
      <c r="BV1413" t="s">
        <v>148</v>
      </c>
      <c r="BW1413" t="s">
        <v>102</v>
      </c>
      <c r="BX1413" t="s">
        <v>5554</v>
      </c>
    </row>
    <row r="1414" spans="1:76">
      <c r="A1414" t="s">
        <v>6312</v>
      </c>
      <c r="B1414" t="s">
        <v>6313</v>
      </c>
      <c r="C1414" t="s">
        <v>6314</v>
      </c>
      <c r="D1414" s="1">
        <v>30850</v>
      </c>
      <c r="E1414" t="s">
        <v>6315</v>
      </c>
      <c r="G1414" s="1"/>
      <c r="H1414" s="1"/>
      <c r="K1414">
        <v>0</v>
      </c>
      <c r="AB1414" t="s">
        <v>22</v>
      </c>
      <c r="AC1414" t="s">
        <v>32</v>
      </c>
      <c r="AD1414" t="s">
        <v>58</v>
      </c>
      <c r="AE1414" t="s">
        <v>58</v>
      </c>
      <c r="AF1414" t="s">
        <v>48</v>
      </c>
      <c r="AH1414" t="s">
        <v>6316</v>
      </c>
      <c r="AI1414" t="s">
        <v>3903</v>
      </c>
      <c r="AJ1414" t="s">
        <v>6317</v>
      </c>
      <c r="AK1414" t="s">
        <v>3896</v>
      </c>
      <c r="AL1414" t="s">
        <v>6315</v>
      </c>
      <c r="AM1414" t="s">
        <v>155</v>
      </c>
      <c r="AN1414" t="s">
        <v>155</v>
      </c>
      <c r="AO1414" t="s">
        <v>26</v>
      </c>
      <c r="AP1414" t="s">
        <v>962</v>
      </c>
      <c r="AS1414" t="s">
        <v>28</v>
      </c>
      <c r="AT1414" t="s">
        <v>3897</v>
      </c>
      <c r="AU1414">
        <v>3.3</v>
      </c>
      <c r="AV1414">
        <v>3.43</v>
      </c>
      <c r="AW1414">
        <v>3.4</v>
      </c>
      <c r="AY1414">
        <v>2.75</v>
      </c>
      <c r="AZ1414">
        <v>3</v>
      </c>
      <c r="BB1414">
        <v>1.67</v>
      </c>
      <c r="BO1414" t="s">
        <v>43</v>
      </c>
      <c r="BP1414">
        <v>0</v>
      </c>
      <c r="BQ1414">
        <v>0</v>
      </c>
      <c r="BR1414">
        <v>0</v>
      </c>
      <c r="BS1414">
        <v>0</v>
      </c>
      <c r="BT1414" s="1"/>
      <c r="BV1414" t="s">
        <v>155</v>
      </c>
      <c r="BW1414" t="s">
        <v>155</v>
      </c>
      <c r="BX1414" t="s">
        <v>5589</v>
      </c>
    </row>
    <row r="1415" spans="1:76">
      <c r="A1415" t="s">
        <v>6318</v>
      </c>
      <c r="B1415" t="s">
        <v>6319</v>
      </c>
      <c r="C1415" t="s">
        <v>6320</v>
      </c>
      <c r="D1415" s="1">
        <v>31891</v>
      </c>
      <c r="E1415" t="s">
        <v>6321</v>
      </c>
      <c r="G1415" s="1"/>
      <c r="H1415" s="1"/>
      <c r="K1415">
        <v>0</v>
      </c>
      <c r="AB1415" t="s">
        <v>22</v>
      </c>
      <c r="AC1415" t="s">
        <v>32</v>
      </c>
      <c r="AD1415" t="s">
        <v>58</v>
      </c>
      <c r="AE1415" t="s">
        <v>58</v>
      </c>
      <c r="AF1415" t="s">
        <v>25</v>
      </c>
      <c r="AH1415" t="s">
        <v>6322</v>
      </c>
      <c r="AI1415" t="s">
        <v>3903</v>
      </c>
      <c r="AJ1415" t="s">
        <v>961</v>
      </c>
      <c r="AK1415" t="s">
        <v>3896</v>
      </c>
      <c r="AL1415" t="s">
        <v>6323</v>
      </c>
      <c r="AO1415" t="s">
        <v>26</v>
      </c>
      <c r="AP1415" t="s">
        <v>962</v>
      </c>
      <c r="AS1415" t="s">
        <v>43</v>
      </c>
      <c r="AT1415" t="s">
        <v>6324</v>
      </c>
      <c r="AU1415">
        <v>3.26</v>
      </c>
      <c r="AV1415">
        <v>3.13</v>
      </c>
      <c r="AW1415">
        <v>1.36</v>
      </c>
      <c r="BO1415" t="s">
        <v>43</v>
      </c>
      <c r="BP1415">
        <v>0</v>
      </c>
      <c r="BQ1415">
        <v>0</v>
      </c>
      <c r="BR1415">
        <v>0</v>
      </c>
      <c r="BS1415">
        <v>0</v>
      </c>
      <c r="BT1415" s="1"/>
      <c r="BX1415" t="s">
        <v>5353</v>
      </c>
    </row>
    <row r="1416" spans="1:76">
      <c r="A1416" t="s">
        <v>6325</v>
      </c>
      <c r="B1416" t="s">
        <v>2127</v>
      </c>
      <c r="C1416" t="s">
        <v>3054</v>
      </c>
      <c r="D1416" s="1">
        <v>32488</v>
      </c>
      <c r="E1416" t="s">
        <v>6326</v>
      </c>
      <c r="G1416" s="1"/>
      <c r="H1416" s="1"/>
      <c r="K1416">
        <v>0</v>
      </c>
      <c r="AB1416" t="s">
        <v>22</v>
      </c>
      <c r="AC1416" t="s">
        <v>32</v>
      </c>
      <c r="AD1416" t="s">
        <v>58</v>
      </c>
      <c r="AE1416" t="s">
        <v>58</v>
      </c>
      <c r="AF1416" t="s">
        <v>25</v>
      </c>
      <c r="AH1416" t="s">
        <v>6327</v>
      </c>
      <c r="AI1416" t="s">
        <v>3903</v>
      </c>
      <c r="AJ1416" t="s">
        <v>6328</v>
      </c>
      <c r="AK1416" t="s">
        <v>4</v>
      </c>
      <c r="AL1416" t="s">
        <v>6329</v>
      </c>
      <c r="AO1416" t="s">
        <v>26</v>
      </c>
      <c r="AP1416" t="s">
        <v>962</v>
      </c>
      <c r="AS1416" t="s">
        <v>43</v>
      </c>
      <c r="AT1416" t="s">
        <v>6330</v>
      </c>
      <c r="AU1416">
        <v>3.17</v>
      </c>
      <c r="AV1416">
        <v>3</v>
      </c>
      <c r="BO1416" t="s">
        <v>43</v>
      </c>
      <c r="BP1416">
        <v>0</v>
      </c>
      <c r="BQ1416">
        <v>0</v>
      </c>
      <c r="BR1416">
        <v>0</v>
      </c>
      <c r="BS1416">
        <v>0</v>
      </c>
      <c r="BT1416" s="1"/>
      <c r="BV1416" t="s">
        <v>148</v>
      </c>
      <c r="BW1416" t="s">
        <v>102</v>
      </c>
      <c r="BX1416" t="s">
        <v>5353</v>
      </c>
    </row>
    <row r="1417" spans="1:76">
      <c r="A1417" t="s">
        <v>6331</v>
      </c>
      <c r="B1417" t="s">
        <v>6332</v>
      </c>
      <c r="C1417" t="s">
        <v>5673</v>
      </c>
      <c r="D1417" s="1">
        <v>32269</v>
      </c>
      <c r="E1417" t="s">
        <v>6333</v>
      </c>
      <c r="G1417" s="1"/>
      <c r="H1417" s="1"/>
      <c r="K1417">
        <v>0</v>
      </c>
      <c r="AB1417" t="s">
        <v>22</v>
      </c>
      <c r="AC1417" t="s">
        <v>32</v>
      </c>
      <c r="AD1417" t="s">
        <v>58</v>
      </c>
      <c r="AE1417" t="s">
        <v>58</v>
      </c>
      <c r="AF1417" t="s">
        <v>25</v>
      </c>
      <c r="AH1417" t="s">
        <v>6334</v>
      </c>
      <c r="AI1417" t="s">
        <v>5244</v>
      </c>
      <c r="AJ1417" t="s">
        <v>6335</v>
      </c>
      <c r="AK1417" t="s">
        <v>3896</v>
      </c>
      <c r="AL1417" t="s">
        <v>6336</v>
      </c>
      <c r="AO1417" t="s">
        <v>26</v>
      </c>
      <c r="AP1417" t="s">
        <v>962</v>
      </c>
      <c r="AS1417" t="s">
        <v>43</v>
      </c>
      <c r="AT1417" t="s">
        <v>6337</v>
      </c>
      <c r="AU1417">
        <v>3.04</v>
      </c>
      <c r="AV1417">
        <v>2.35</v>
      </c>
      <c r="BO1417" t="s">
        <v>43</v>
      </c>
      <c r="BP1417">
        <v>0</v>
      </c>
      <c r="BQ1417">
        <v>0</v>
      </c>
      <c r="BR1417">
        <v>0</v>
      </c>
      <c r="BS1417">
        <v>0</v>
      </c>
      <c r="BT1417" s="1"/>
      <c r="BV1417" t="s">
        <v>1355</v>
      </c>
      <c r="BW1417" t="s">
        <v>102</v>
      </c>
      <c r="BX1417" t="s">
        <v>5353</v>
      </c>
    </row>
    <row r="1418" spans="1:76">
      <c r="A1418" t="s">
        <v>6338</v>
      </c>
      <c r="B1418" t="s">
        <v>6339</v>
      </c>
      <c r="C1418" t="s">
        <v>6340</v>
      </c>
      <c r="D1418" s="1">
        <v>32759</v>
      </c>
      <c r="E1418" t="s">
        <v>6341</v>
      </c>
      <c r="G1418" s="1"/>
      <c r="H1418" s="1"/>
      <c r="K1418">
        <v>0</v>
      </c>
      <c r="AB1418" t="s">
        <v>22</v>
      </c>
      <c r="AC1418" t="s">
        <v>32</v>
      </c>
      <c r="AD1418" t="s">
        <v>58</v>
      </c>
      <c r="AE1418" t="s">
        <v>58</v>
      </c>
      <c r="AF1418" t="s">
        <v>48</v>
      </c>
      <c r="AH1418" t="s">
        <v>6342</v>
      </c>
      <c r="AI1418" t="s">
        <v>3903</v>
      </c>
      <c r="AJ1418" t="s">
        <v>6343</v>
      </c>
      <c r="AK1418" t="s">
        <v>3896</v>
      </c>
      <c r="AL1418" t="s">
        <v>6344</v>
      </c>
      <c r="AO1418" t="s">
        <v>26</v>
      </c>
      <c r="AP1418" t="s">
        <v>962</v>
      </c>
      <c r="AS1418" t="s">
        <v>43</v>
      </c>
      <c r="AT1418" t="s">
        <v>6345</v>
      </c>
      <c r="AU1418">
        <v>3.35</v>
      </c>
      <c r="AV1418">
        <v>3</v>
      </c>
      <c r="BO1418" t="s">
        <v>43</v>
      </c>
      <c r="BP1418">
        <v>0</v>
      </c>
      <c r="BQ1418">
        <v>0</v>
      </c>
      <c r="BR1418">
        <v>0</v>
      </c>
      <c r="BS1418">
        <v>0</v>
      </c>
      <c r="BT1418" s="1"/>
      <c r="BV1418" t="s">
        <v>148</v>
      </c>
      <c r="BW1418" t="s">
        <v>118</v>
      </c>
      <c r="BX1418" t="s">
        <v>5353</v>
      </c>
    </row>
    <row r="1419" spans="1:76">
      <c r="A1419" t="s">
        <v>6346</v>
      </c>
      <c r="B1419" t="s">
        <v>6347</v>
      </c>
      <c r="C1419" t="s">
        <v>20</v>
      </c>
      <c r="D1419" s="1">
        <v>33036</v>
      </c>
      <c r="E1419" t="s">
        <v>6348</v>
      </c>
      <c r="G1419" s="1"/>
      <c r="H1419" s="1"/>
      <c r="K1419">
        <v>0</v>
      </c>
      <c r="AB1419" t="s">
        <v>22</v>
      </c>
      <c r="AC1419" t="s">
        <v>32</v>
      </c>
      <c r="AD1419" t="s">
        <v>58</v>
      </c>
      <c r="AE1419" t="s">
        <v>58</v>
      </c>
      <c r="AF1419" t="s">
        <v>48</v>
      </c>
      <c r="AH1419" t="s">
        <v>150</v>
      </c>
      <c r="AI1419" t="s">
        <v>5244</v>
      </c>
      <c r="AJ1419" t="s">
        <v>6349</v>
      </c>
      <c r="AK1419" t="s">
        <v>3896</v>
      </c>
      <c r="AL1419" t="s">
        <v>6348</v>
      </c>
      <c r="AO1419" t="s">
        <v>26</v>
      </c>
      <c r="AP1419" t="s">
        <v>962</v>
      </c>
      <c r="AS1419" t="s">
        <v>43</v>
      </c>
      <c r="AT1419" t="s">
        <v>6350</v>
      </c>
      <c r="AU1419">
        <v>3.22</v>
      </c>
      <c r="AV1419">
        <v>3.26</v>
      </c>
      <c r="BO1419" t="s">
        <v>43</v>
      </c>
      <c r="BP1419">
        <v>0</v>
      </c>
      <c r="BQ1419">
        <v>0</v>
      </c>
      <c r="BR1419">
        <v>0</v>
      </c>
      <c r="BS1419">
        <v>0</v>
      </c>
      <c r="BT1419" s="1"/>
      <c r="BV1419" t="s">
        <v>118</v>
      </c>
      <c r="BW1419" t="s">
        <v>125</v>
      </c>
      <c r="BX1419" t="s">
        <v>5353</v>
      </c>
    </row>
    <row r="1420" spans="1:76">
      <c r="A1420" t="s">
        <v>6351</v>
      </c>
      <c r="B1420" t="s">
        <v>6352</v>
      </c>
      <c r="D1420" s="1"/>
      <c r="G1420" s="1"/>
      <c r="H1420" s="1"/>
      <c r="K1420">
        <v>0</v>
      </c>
      <c r="AB1420" t="s">
        <v>22</v>
      </c>
      <c r="AC1420" t="s">
        <v>32</v>
      </c>
      <c r="AD1420" t="s">
        <v>58</v>
      </c>
      <c r="AE1420" t="s">
        <v>58</v>
      </c>
      <c r="AF1420" t="s">
        <v>48</v>
      </c>
      <c r="AO1420" t="s">
        <v>26</v>
      </c>
      <c r="AP1420" t="s">
        <v>962</v>
      </c>
      <c r="AS1420" t="s">
        <v>28</v>
      </c>
      <c r="AU1420">
        <v>3.1</v>
      </c>
      <c r="AY1420">
        <v>3.25</v>
      </c>
      <c r="AZ1420">
        <v>3.14</v>
      </c>
      <c r="BO1420" t="s">
        <v>43</v>
      </c>
      <c r="BP1420">
        <v>0</v>
      </c>
      <c r="BQ1420">
        <v>0</v>
      </c>
      <c r="BR1420">
        <v>0</v>
      </c>
      <c r="BS1420">
        <v>0</v>
      </c>
      <c r="BT1420" s="1"/>
    </row>
    <row r="1421" spans="1:76">
      <c r="A1421" t="s">
        <v>6353</v>
      </c>
      <c r="B1421" t="s">
        <v>6354</v>
      </c>
      <c r="C1421" t="s">
        <v>6016</v>
      </c>
      <c r="D1421" s="1">
        <v>33174</v>
      </c>
      <c r="E1421" t="s">
        <v>20</v>
      </c>
      <c r="G1421" s="1"/>
      <c r="H1421" s="1"/>
      <c r="K1421">
        <v>0</v>
      </c>
      <c r="AB1421" t="s">
        <v>22</v>
      </c>
      <c r="AC1421" t="s">
        <v>32</v>
      </c>
      <c r="AD1421" t="s">
        <v>58</v>
      </c>
      <c r="AE1421" t="s">
        <v>58</v>
      </c>
      <c r="AF1421" t="s">
        <v>25</v>
      </c>
      <c r="AH1421" t="s">
        <v>6355</v>
      </c>
      <c r="AI1421" t="s">
        <v>217</v>
      </c>
      <c r="AJ1421" t="s">
        <v>6356</v>
      </c>
      <c r="AK1421" t="s">
        <v>217</v>
      </c>
      <c r="AL1421" t="s">
        <v>6016</v>
      </c>
      <c r="AO1421" t="s">
        <v>26</v>
      </c>
      <c r="AP1421" t="s">
        <v>962</v>
      </c>
      <c r="AS1421" t="s">
        <v>43</v>
      </c>
      <c r="AT1421" t="s">
        <v>6095</v>
      </c>
      <c r="AU1421">
        <v>3.65</v>
      </c>
      <c r="AV1421">
        <v>3.26</v>
      </c>
      <c r="BO1421" t="s">
        <v>43</v>
      </c>
      <c r="BP1421">
        <v>0</v>
      </c>
      <c r="BQ1421">
        <v>0</v>
      </c>
      <c r="BR1421">
        <v>0</v>
      </c>
      <c r="BS1421">
        <v>0</v>
      </c>
      <c r="BT1421" s="1"/>
      <c r="BV1421" t="s">
        <v>3975</v>
      </c>
      <c r="BW1421" t="s">
        <v>1074</v>
      </c>
      <c r="BX1421" t="s">
        <v>5353</v>
      </c>
    </row>
    <row r="1422" spans="1:76">
      <c r="A1422" t="s">
        <v>6357</v>
      </c>
      <c r="B1422" t="s">
        <v>6358</v>
      </c>
      <c r="C1422" t="s">
        <v>5681</v>
      </c>
      <c r="D1422" s="1">
        <v>32823</v>
      </c>
      <c r="E1422" t="s">
        <v>20</v>
      </c>
      <c r="G1422" s="1"/>
      <c r="H1422" s="1"/>
      <c r="K1422">
        <v>0</v>
      </c>
      <c r="AB1422" t="s">
        <v>22</v>
      </c>
      <c r="AC1422" t="s">
        <v>32</v>
      </c>
      <c r="AD1422" t="s">
        <v>58</v>
      </c>
      <c r="AE1422" t="s">
        <v>58</v>
      </c>
      <c r="AF1422" t="s">
        <v>48</v>
      </c>
      <c r="AH1422" t="s">
        <v>6359</v>
      </c>
      <c r="AI1422" t="s">
        <v>5244</v>
      </c>
      <c r="AJ1422" t="s">
        <v>6360</v>
      </c>
      <c r="AK1422" t="s">
        <v>3896</v>
      </c>
      <c r="AL1422" t="s">
        <v>6361</v>
      </c>
      <c r="AO1422" t="s">
        <v>26</v>
      </c>
      <c r="AP1422" t="s">
        <v>962</v>
      </c>
      <c r="AS1422" t="s">
        <v>43</v>
      </c>
      <c r="AT1422" t="s">
        <v>5736</v>
      </c>
      <c r="AU1422">
        <v>3.13</v>
      </c>
      <c r="AV1422">
        <v>3.04</v>
      </c>
      <c r="BO1422" t="s">
        <v>43</v>
      </c>
      <c r="BP1422">
        <v>0</v>
      </c>
      <c r="BQ1422">
        <v>0</v>
      </c>
      <c r="BR1422">
        <v>0</v>
      </c>
      <c r="BS1422">
        <v>0</v>
      </c>
      <c r="BT1422" s="1"/>
      <c r="BV1422" t="s">
        <v>102</v>
      </c>
      <c r="BW1422" t="s">
        <v>102</v>
      </c>
      <c r="BX1422" t="s">
        <v>5353</v>
      </c>
    </row>
    <row r="1423" spans="1:76">
      <c r="A1423" t="s">
        <v>6362</v>
      </c>
      <c r="B1423" t="s">
        <v>6363</v>
      </c>
      <c r="C1423" t="s">
        <v>6364</v>
      </c>
      <c r="D1423" s="1">
        <v>32913</v>
      </c>
      <c r="E1423" t="s">
        <v>20</v>
      </c>
      <c r="G1423" s="1"/>
      <c r="H1423" s="1"/>
      <c r="K1423">
        <v>0</v>
      </c>
      <c r="AB1423" t="s">
        <v>22</v>
      </c>
      <c r="AC1423" t="s">
        <v>32</v>
      </c>
      <c r="AD1423" t="s">
        <v>58</v>
      </c>
      <c r="AE1423" t="s">
        <v>58</v>
      </c>
      <c r="AF1423" t="s">
        <v>25</v>
      </c>
      <c r="AH1423" t="s">
        <v>6365</v>
      </c>
      <c r="AI1423" t="s">
        <v>3903</v>
      </c>
      <c r="AJ1423" t="s">
        <v>6366</v>
      </c>
      <c r="AK1423" t="s">
        <v>4</v>
      </c>
      <c r="AL1423" t="s">
        <v>6367</v>
      </c>
      <c r="AO1423" t="s">
        <v>26</v>
      </c>
      <c r="AP1423" t="s">
        <v>962</v>
      </c>
      <c r="AS1423" t="s">
        <v>43</v>
      </c>
      <c r="AT1423" t="s">
        <v>6368</v>
      </c>
      <c r="BO1423" t="s">
        <v>43</v>
      </c>
      <c r="BP1423">
        <v>0</v>
      </c>
      <c r="BQ1423">
        <v>0</v>
      </c>
      <c r="BR1423">
        <v>0</v>
      </c>
      <c r="BS1423">
        <v>0</v>
      </c>
      <c r="BT1423" s="1"/>
      <c r="BV1423" t="s">
        <v>155</v>
      </c>
      <c r="BW1423" t="s">
        <v>155</v>
      </c>
      <c r="BX1423" t="s">
        <v>5353</v>
      </c>
    </row>
    <row r="1424" spans="1:76">
      <c r="A1424" t="s">
        <v>6369</v>
      </c>
      <c r="B1424" t="s">
        <v>6370</v>
      </c>
      <c r="C1424" t="s">
        <v>5662</v>
      </c>
      <c r="D1424" s="1">
        <v>31114</v>
      </c>
      <c r="E1424" t="s">
        <v>6101</v>
      </c>
      <c r="G1424" s="1"/>
      <c r="H1424" s="1"/>
      <c r="K1424">
        <v>0</v>
      </c>
      <c r="AB1424" t="s">
        <v>22</v>
      </c>
      <c r="AC1424" t="s">
        <v>32</v>
      </c>
      <c r="AD1424" t="s">
        <v>58</v>
      </c>
      <c r="AE1424" t="s">
        <v>58</v>
      </c>
      <c r="AF1424" t="s">
        <v>48</v>
      </c>
      <c r="AH1424" t="s">
        <v>6371</v>
      </c>
      <c r="AI1424" t="s">
        <v>5244</v>
      </c>
      <c r="AJ1424" t="s">
        <v>6372</v>
      </c>
      <c r="AK1424" t="s">
        <v>5244</v>
      </c>
      <c r="AL1424" t="s">
        <v>6373</v>
      </c>
      <c r="AO1424" t="s">
        <v>26</v>
      </c>
      <c r="AP1424" t="s">
        <v>962</v>
      </c>
      <c r="AS1424" t="s">
        <v>43</v>
      </c>
      <c r="AT1424" t="s">
        <v>5602</v>
      </c>
      <c r="AU1424">
        <v>3.09</v>
      </c>
      <c r="AV1424">
        <v>2.83</v>
      </c>
      <c r="BO1424" t="s">
        <v>43</v>
      </c>
      <c r="BP1424">
        <v>0</v>
      </c>
      <c r="BQ1424">
        <v>0</v>
      </c>
      <c r="BR1424">
        <v>0</v>
      </c>
      <c r="BS1424">
        <v>0</v>
      </c>
      <c r="BT1424" s="1"/>
      <c r="BV1424" t="s">
        <v>102</v>
      </c>
      <c r="BW1424" t="s">
        <v>102</v>
      </c>
      <c r="BX1424" t="s">
        <v>5609</v>
      </c>
    </row>
    <row r="1425" spans="1:76">
      <c r="A1425" t="s">
        <v>6374</v>
      </c>
      <c r="B1425" t="s">
        <v>6375</v>
      </c>
      <c r="C1425" t="s">
        <v>6376</v>
      </c>
      <c r="D1425" s="1">
        <v>31559</v>
      </c>
      <c r="E1425" t="s">
        <v>20</v>
      </c>
      <c r="G1425" s="1"/>
      <c r="H1425" s="1"/>
      <c r="K1425">
        <v>0</v>
      </c>
      <c r="AB1425" t="s">
        <v>22</v>
      </c>
      <c r="AC1425" t="s">
        <v>32</v>
      </c>
      <c r="AD1425" t="s">
        <v>58</v>
      </c>
      <c r="AE1425" t="s">
        <v>58</v>
      </c>
      <c r="AF1425" t="s">
        <v>48</v>
      </c>
      <c r="AH1425" t="s">
        <v>6377</v>
      </c>
      <c r="AI1425" t="s">
        <v>3903</v>
      </c>
      <c r="AJ1425" t="s">
        <v>6378</v>
      </c>
      <c r="AK1425" t="s">
        <v>102</v>
      </c>
      <c r="AL1425" t="s">
        <v>6379</v>
      </c>
      <c r="AO1425" t="s">
        <v>26</v>
      </c>
      <c r="AP1425" t="s">
        <v>962</v>
      </c>
      <c r="AS1425" t="s">
        <v>43</v>
      </c>
      <c r="AT1425" t="s">
        <v>6380</v>
      </c>
      <c r="BO1425" t="s">
        <v>43</v>
      </c>
      <c r="BP1425">
        <v>0</v>
      </c>
      <c r="BQ1425">
        <v>0</v>
      </c>
      <c r="BR1425">
        <v>0</v>
      </c>
      <c r="BS1425">
        <v>0</v>
      </c>
      <c r="BT1425" s="1"/>
      <c r="BV1425" t="s">
        <v>102</v>
      </c>
      <c r="BW1425" t="s">
        <v>102</v>
      </c>
      <c r="BX1425" t="s">
        <v>5554</v>
      </c>
    </row>
    <row r="1426" spans="1:76">
      <c r="A1426" t="s">
        <v>6381</v>
      </c>
      <c r="B1426" t="s">
        <v>228</v>
      </c>
      <c r="C1426" t="s">
        <v>6382</v>
      </c>
      <c r="D1426" s="1">
        <v>33158</v>
      </c>
      <c r="E1426" t="s">
        <v>20</v>
      </c>
      <c r="G1426" s="1"/>
      <c r="H1426" s="1"/>
      <c r="K1426">
        <v>0</v>
      </c>
      <c r="AB1426" t="s">
        <v>22</v>
      </c>
      <c r="AC1426" t="s">
        <v>32</v>
      </c>
      <c r="AD1426" t="s">
        <v>58</v>
      </c>
      <c r="AE1426" t="s">
        <v>58</v>
      </c>
      <c r="AF1426" t="s">
        <v>48</v>
      </c>
      <c r="AH1426" t="s">
        <v>518</v>
      </c>
      <c r="AI1426" t="s">
        <v>3903</v>
      </c>
      <c r="AJ1426" t="s">
        <v>1318</v>
      </c>
      <c r="AK1426" t="s">
        <v>3896</v>
      </c>
      <c r="AL1426" t="s">
        <v>5782</v>
      </c>
      <c r="AO1426" t="s">
        <v>26</v>
      </c>
      <c r="AP1426" t="s">
        <v>962</v>
      </c>
      <c r="AS1426" t="s">
        <v>43</v>
      </c>
      <c r="AT1426" t="s">
        <v>6383</v>
      </c>
      <c r="AU1426">
        <v>3.35</v>
      </c>
      <c r="AV1426">
        <v>2.52</v>
      </c>
      <c r="BO1426" t="s">
        <v>43</v>
      </c>
      <c r="BP1426">
        <v>0</v>
      </c>
      <c r="BQ1426">
        <v>0</v>
      </c>
      <c r="BR1426">
        <v>0</v>
      </c>
      <c r="BS1426">
        <v>0</v>
      </c>
      <c r="BT1426" s="1"/>
      <c r="BV1426" t="s">
        <v>102</v>
      </c>
      <c r="BW1426" t="s">
        <v>118</v>
      </c>
      <c r="BX1426" t="s">
        <v>5554</v>
      </c>
    </row>
    <row r="1427" spans="1:76">
      <c r="A1427" t="s">
        <v>6384</v>
      </c>
      <c r="B1427" t="s">
        <v>6385</v>
      </c>
      <c r="C1427" t="s">
        <v>87</v>
      </c>
      <c r="D1427" s="1">
        <v>33093</v>
      </c>
      <c r="E1427" t="s">
        <v>5892</v>
      </c>
      <c r="G1427" s="1"/>
      <c r="H1427" s="1"/>
      <c r="K1427">
        <v>0</v>
      </c>
      <c r="AB1427" t="s">
        <v>22</v>
      </c>
      <c r="AC1427" t="s">
        <v>32</v>
      </c>
      <c r="AD1427" t="s">
        <v>58</v>
      </c>
      <c r="AE1427" t="s">
        <v>58</v>
      </c>
      <c r="AF1427" t="s">
        <v>48</v>
      </c>
      <c r="AH1427" t="s">
        <v>2086</v>
      </c>
      <c r="AI1427" t="s">
        <v>3903</v>
      </c>
      <c r="AJ1427" t="s">
        <v>6386</v>
      </c>
      <c r="AK1427" t="s">
        <v>3896</v>
      </c>
      <c r="AL1427" t="s">
        <v>6387</v>
      </c>
      <c r="AO1427" t="s">
        <v>26</v>
      </c>
      <c r="AP1427" t="s">
        <v>962</v>
      </c>
      <c r="AS1427" t="s">
        <v>43</v>
      </c>
      <c r="AT1427" t="s">
        <v>6388</v>
      </c>
      <c r="AU1427">
        <v>3.57</v>
      </c>
      <c r="AV1427">
        <v>3.7</v>
      </c>
      <c r="BO1427" t="s">
        <v>43</v>
      </c>
      <c r="BP1427">
        <v>0</v>
      </c>
      <c r="BQ1427">
        <v>0</v>
      </c>
      <c r="BR1427">
        <v>0</v>
      </c>
      <c r="BS1427">
        <v>0</v>
      </c>
      <c r="BT1427" s="1"/>
      <c r="BV1427" t="s">
        <v>102</v>
      </c>
      <c r="BW1427" t="s">
        <v>325</v>
      </c>
      <c r="BX1427" t="s">
        <v>5554</v>
      </c>
    </row>
    <row r="1428" spans="1:76">
      <c r="A1428" t="s">
        <v>6389</v>
      </c>
      <c r="B1428" t="s">
        <v>6390</v>
      </c>
      <c r="C1428" t="s">
        <v>20</v>
      </c>
      <c r="D1428" s="1">
        <v>32199</v>
      </c>
      <c r="E1428" t="s">
        <v>6391</v>
      </c>
      <c r="G1428" s="1"/>
      <c r="H1428" s="1"/>
      <c r="K1428">
        <v>0</v>
      </c>
      <c r="AB1428" t="s">
        <v>22</v>
      </c>
      <c r="AC1428" t="s">
        <v>32</v>
      </c>
      <c r="AD1428" t="s">
        <v>58</v>
      </c>
      <c r="AE1428" t="s">
        <v>58</v>
      </c>
      <c r="AF1428" t="s">
        <v>25</v>
      </c>
      <c r="AH1428" t="s">
        <v>6392</v>
      </c>
      <c r="AI1428" t="s">
        <v>3894</v>
      </c>
      <c r="AJ1428" t="s">
        <v>6393</v>
      </c>
      <c r="AK1428" t="s">
        <v>6394</v>
      </c>
      <c r="AL1428" t="s">
        <v>6391</v>
      </c>
      <c r="AO1428" t="s">
        <v>26</v>
      </c>
      <c r="AP1428" t="s">
        <v>962</v>
      </c>
      <c r="AS1428" t="s">
        <v>43</v>
      </c>
      <c r="AT1428" t="s">
        <v>6350</v>
      </c>
      <c r="AU1428">
        <v>1.1299999999999999</v>
      </c>
      <c r="AV1428">
        <v>0.17</v>
      </c>
      <c r="BO1428" t="s">
        <v>43</v>
      </c>
      <c r="BP1428">
        <v>0</v>
      </c>
      <c r="BQ1428">
        <v>0</v>
      </c>
      <c r="BR1428">
        <v>0</v>
      </c>
      <c r="BS1428">
        <v>0</v>
      </c>
      <c r="BT1428" s="1"/>
      <c r="BV1428" t="s">
        <v>165</v>
      </c>
      <c r="BW1428" t="s">
        <v>118</v>
      </c>
      <c r="BX1428" t="s">
        <v>5617</v>
      </c>
    </row>
    <row r="1429" spans="1:76">
      <c r="A1429" t="s">
        <v>6395</v>
      </c>
      <c r="B1429" t="s">
        <v>6396</v>
      </c>
      <c r="C1429" t="s">
        <v>5673</v>
      </c>
      <c r="D1429" s="1">
        <v>32267</v>
      </c>
      <c r="E1429" t="s">
        <v>6397</v>
      </c>
      <c r="G1429" s="1"/>
      <c r="H1429" s="1"/>
      <c r="K1429">
        <v>0</v>
      </c>
      <c r="AB1429" t="s">
        <v>22</v>
      </c>
      <c r="AC1429" t="s">
        <v>32</v>
      </c>
      <c r="AD1429" t="s">
        <v>58</v>
      </c>
      <c r="AE1429" t="s">
        <v>58</v>
      </c>
      <c r="AF1429" t="s">
        <v>25</v>
      </c>
      <c r="AH1429" t="s">
        <v>6398</v>
      </c>
      <c r="AI1429" t="s">
        <v>5646</v>
      </c>
      <c r="AJ1429" t="s">
        <v>6399</v>
      </c>
      <c r="AK1429" t="s">
        <v>3896</v>
      </c>
      <c r="AL1429" t="s">
        <v>6400</v>
      </c>
      <c r="AO1429" t="s">
        <v>26</v>
      </c>
      <c r="AP1429" t="s">
        <v>962</v>
      </c>
      <c r="AS1429" t="s">
        <v>43</v>
      </c>
      <c r="AT1429" t="s">
        <v>6401</v>
      </c>
      <c r="AU1429">
        <v>2.74</v>
      </c>
      <c r="AV1429">
        <v>2</v>
      </c>
      <c r="BO1429" t="s">
        <v>43</v>
      </c>
      <c r="BP1429">
        <v>0</v>
      </c>
      <c r="BQ1429">
        <v>0</v>
      </c>
      <c r="BR1429">
        <v>0</v>
      </c>
      <c r="BS1429">
        <v>0</v>
      </c>
      <c r="BT1429" s="1"/>
      <c r="BV1429" t="s">
        <v>148</v>
      </c>
      <c r="BW1429" t="s">
        <v>148</v>
      </c>
      <c r="BX1429" t="s">
        <v>5554</v>
      </c>
    </row>
    <row r="1430" spans="1:76">
      <c r="A1430" t="s">
        <v>6402</v>
      </c>
      <c r="B1430" t="s">
        <v>6403</v>
      </c>
      <c r="C1430" t="s">
        <v>6404</v>
      </c>
      <c r="D1430" s="1">
        <v>32936</v>
      </c>
      <c r="E1430" t="s">
        <v>6405</v>
      </c>
      <c r="G1430" s="1"/>
      <c r="H1430" s="1"/>
      <c r="K1430">
        <v>0</v>
      </c>
      <c r="AB1430" t="s">
        <v>22</v>
      </c>
      <c r="AC1430" t="s">
        <v>32</v>
      </c>
      <c r="AD1430" t="s">
        <v>58</v>
      </c>
      <c r="AE1430" t="s">
        <v>58</v>
      </c>
      <c r="AF1430" t="s">
        <v>25</v>
      </c>
      <c r="AH1430" t="s">
        <v>6406</v>
      </c>
      <c r="AI1430" t="s">
        <v>5244</v>
      </c>
      <c r="AO1430" t="s">
        <v>26</v>
      </c>
      <c r="AP1430" t="s">
        <v>962</v>
      </c>
      <c r="AS1430" t="s">
        <v>43</v>
      </c>
      <c r="AT1430" t="s">
        <v>42</v>
      </c>
      <c r="AU1430">
        <v>3.17</v>
      </c>
      <c r="AV1430">
        <v>3.39</v>
      </c>
      <c r="BO1430" t="s">
        <v>43</v>
      </c>
      <c r="BP1430">
        <v>0</v>
      </c>
      <c r="BQ1430">
        <v>0</v>
      </c>
      <c r="BR1430">
        <v>0</v>
      </c>
      <c r="BS1430">
        <v>0</v>
      </c>
      <c r="BT1430" s="1"/>
      <c r="BX1430" t="s">
        <v>5353</v>
      </c>
    </row>
    <row r="1431" spans="1:76">
      <c r="A1431" t="s">
        <v>6407</v>
      </c>
      <c r="B1431" t="s">
        <v>6408</v>
      </c>
      <c r="C1431" t="s">
        <v>5662</v>
      </c>
      <c r="D1431" s="1">
        <v>31778</v>
      </c>
      <c r="E1431" t="s">
        <v>6409</v>
      </c>
      <c r="G1431" s="1"/>
      <c r="H1431" s="1"/>
      <c r="K1431">
        <v>0</v>
      </c>
      <c r="AB1431" t="s">
        <v>22</v>
      </c>
      <c r="AC1431" t="s">
        <v>32</v>
      </c>
      <c r="AD1431" t="s">
        <v>58</v>
      </c>
      <c r="AE1431" t="s">
        <v>58</v>
      </c>
      <c r="AF1431" t="s">
        <v>25</v>
      </c>
      <c r="AH1431" t="s">
        <v>3245</v>
      </c>
      <c r="AI1431" t="s">
        <v>5646</v>
      </c>
      <c r="AJ1431" t="s">
        <v>6410</v>
      </c>
      <c r="AK1431" t="s">
        <v>3896</v>
      </c>
      <c r="AL1431" t="s">
        <v>6409</v>
      </c>
      <c r="AO1431" t="s">
        <v>26</v>
      </c>
      <c r="AP1431" t="s">
        <v>962</v>
      </c>
      <c r="AS1431" t="s">
        <v>43</v>
      </c>
      <c r="AT1431" t="s">
        <v>6411</v>
      </c>
      <c r="AU1431">
        <v>3.17</v>
      </c>
      <c r="AV1431">
        <v>2.61</v>
      </c>
      <c r="BO1431" t="s">
        <v>43</v>
      </c>
      <c r="BP1431">
        <v>0</v>
      </c>
      <c r="BQ1431">
        <v>0</v>
      </c>
      <c r="BR1431">
        <v>0</v>
      </c>
      <c r="BS1431">
        <v>0</v>
      </c>
      <c r="BT1431" s="1"/>
      <c r="BV1431" t="s">
        <v>102</v>
      </c>
      <c r="BW1431" t="s">
        <v>102</v>
      </c>
      <c r="BX1431" t="s">
        <v>5353</v>
      </c>
    </row>
    <row r="1432" spans="1:76">
      <c r="A1432" t="s">
        <v>6412</v>
      </c>
      <c r="B1432" t="s">
        <v>3807</v>
      </c>
      <c r="C1432" t="s">
        <v>20</v>
      </c>
      <c r="D1432" s="1">
        <v>29865</v>
      </c>
      <c r="E1432" t="s">
        <v>6413</v>
      </c>
      <c r="G1432" s="1"/>
      <c r="H1432" s="1"/>
      <c r="K1432">
        <v>0</v>
      </c>
      <c r="AB1432" t="s">
        <v>22</v>
      </c>
      <c r="AC1432" t="s">
        <v>32</v>
      </c>
      <c r="AD1432" t="s">
        <v>58</v>
      </c>
      <c r="AE1432" t="s">
        <v>58</v>
      </c>
      <c r="AF1432" t="s">
        <v>48</v>
      </c>
      <c r="AH1432" t="s">
        <v>6414</v>
      </c>
      <c r="AI1432" t="s">
        <v>3894</v>
      </c>
      <c r="AJ1432" t="s">
        <v>6415</v>
      </c>
      <c r="AK1432" t="s">
        <v>3894</v>
      </c>
      <c r="AL1432" t="s">
        <v>6413</v>
      </c>
      <c r="AO1432" t="s">
        <v>26</v>
      </c>
      <c r="AP1432" t="s">
        <v>962</v>
      </c>
      <c r="AS1432" t="s">
        <v>43</v>
      </c>
      <c r="AT1432" t="s">
        <v>3897</v>
      </c>
      <c r="BO1432" t="s">
        <v>43</v>
      </c>
      <c r="BP1432">
        <v>0</v>
      </c>
      <c r="BQ1432">
        <v>0</v>
      </c>
      <c r="BR1432">
        <v>0</v>
      </c>
      <c r="BS1432">
        <v>0</v>
      </c>
      <c r="BT1432" s="1"/>
      <c r="BV1432" t="s">
        <v>1286</v>
      </c>
      <c r="BW1432" t="s">
        <v>2649</v>
      </c>
      <c r="BX1432" t="s">
        <v>5353</v>
      </c>
    </row>
    <row r="1433" spans="1:76">
      <c r="A1433" t="s">
        <v>6416</v>
      </c>
      <c r="B1433" t="s">
        <v>6417</v>
      </c>
      <c r="C1433" t="s">
        <v>5662</v>
      </c>
      <c r="D1433" s="1">
        <v>30867</v>
      </c>
      <c r="E1433" t="s">
        <v>6418</v>
      </c>
      <c r="G1433" s="1"/>
      <c r="H1433" s="1"/>
      <c r="K1433">
        <v>0</v>
      </c>
      <c r="AB1433" t="s">
        <v>22</v>
      </c>
      <c r="AC1433" t="s">
        <v>32</v>
      </c>
      <c r="AD1433" t="s">
        <v>58</v>
      </c>
      <c r="AE1433" t="s">
        <v>58</v>
      </c>
      <c r="AF1433" t="s">
        <v>48</v>
      </c>
      <c r="AH1433" t="s">
        <v>6419</v>
      </c>
      <c r="AI1433" t="s">
        <v>5550</v>
      </c>
      <c r="AJ1433" t="s">
        <v>5243</v>
      </c>
      <c r="AK1433" t="s">
        <v>3896</v>
      </c>
      <c r="AL1433" t="s">
        <v>6418</v>
      </c>
      <c r="AO1433" t="s">
        <v>26</v>
      </c>
      <c r="AP1433" t="s">
        <v>962</v>
      </c>
      <c r="AS1433" t="s">
        <v>43</v>
      </c>
      <c r="AT1433" t="s">
        <v>6182</v>
      </c>
      <c r="AU1433">
        <v>3.74</v>
      </c>
      <c r="AV1433">
        <v>3.57</v>
      </c>
      <c r="BO1433" t="s">
        <v>43</v>
      </c>
      <c r="BP1433">
        <v>0</v>
      </c>
      <c r="BQ1433">
        <v>0</v>
      </c>
      <c r="BR1433">
        <v>0</v>
      </c>
      <c r="BS1433">
        <v>0</v>
      </c>
      <c r="BT1433" s="1"/>
      <c r="BV1433" t="s">
        <v>1074</v>
      </c>
      <c r="BW1433" t="s">
        <v>102</v>
      </c>
      <c r="BX1433" t="s">
        <v>5589</v>
      </c>
    </row>
    <row r="1434" spans="1:76">
      <c r="A1434" t="s">
        <v>6420</v>
      </c>
      <c r="B1434" t="s">
        <v>9674</v>
      </c>
      <c r="C1434" t="s">
        <v>86</v>
      </c>
      <c r="D1434" s="1">
        <v>32157</v>
      </c>
      <c r="E1434" t="s">
        <v>20</v>
      </c>
      <c r="G1434" s="1"/>
      <c r="H1434" s="1"/>
      <c r="K1434">
        <v>0</v>
      </c>
      <c r="AB1434" t="s">
        <v>22</v>
      </c>
      <c r="AC1434" t="s">
        <v>32</v>
      </c>
      <c r="AD1434" t="s">
        <v>58</v>
      </c>
      <c r="AE1434" t="s">
        <v>58</v>
      </c>
      <c r="AF1434" t="s">
        <v>48</v>
      </c>
      <c r="AH1434" t="s">
        <v>6421</v>
      </c>
      <c r="AI1434" t="s">
        <v>5244</v>
      </c>
      <c r="AJ1434" t="s">
        <v>6422</v>
      </c>
      <c r="AK1434" t="s">
        <v>4</v>
      </c>
      <c r="AL1434" t="s">
        <v>6423</v>
      </c>
      <c r="AO1434" t="s">
        <v>26</v>
      </c>
      <c r="AP1434" t="s">
        <v>962</v>
      </c>
      <c r="AS1434" t="s">
        <v>43</v>
      </c>
      <c r="AT1434" t="s">
        <v>6424</v>
      </c>
      <c r="AU1434">
        <v>3.7</v>
      </c>
      <c r="AV1434">
        <v>3.74</v>
      </c>
      <c r="BO1434" t="s">
        <v>43</v>
      </c>
      <c r="BP1434">
        <v>0</v>
      </c>
      <c r="BQ1434">
        <v>0</v>
      </c>
      <c r="BR1434">
        <v>0</v>
      </c>
      <c r="BS1434">
        <v>0</v>
      </c>
      <c r="BT1434" s="1"/>
      <c r="BV1434" t="s">
        <v>155</v>
      </c>
      <c r="BW1434" t="s">
        <v>155</v>
      </c>
      <c r="BX1434" t="s">
        <v>5678</v>
      </c>
    </row>
    <row r="1435" spans="1:76">
      <c r="A1435" t="s">
        <v>6425</v>
      </c>
      <c r="B1435" t="s">
        <v>6426</v>
      </c>
      <c r="C1435" t="s">
        <v>6251</v>
      </c>
      <c r="D1435" s="1">
        <v>31908</v>
      </c>
      <c r="E1435" t="s">
        <v>5615</v>
      </c>
      <c r="G1435" s="1"/>
      <c r="H1435" s="1"/>
      <c r="K1435">
        <v>0</v>
      </c>
      <c r="AB1435" t="s">
        <v>22</v>
      </c>
      <c r="AC1435" t="s">
        <v>32</v>
      </c>
      <c r="AD1435" t="s">
        <v>58</v>
      </c>
      <c r="AE1435" t="s">
        <v>58</v>
      </c>
      <c r="AF1435" t="s">
        <v>48</v>
      </c>
      <c r="AH1435" t="s">
        <v>6427</v>
      </c>
      <c r="AI1435" t="s">
        <v>3903</v>
      </c>
      <c r="AJ1435" t="s">
        <v>5622</v>
      </c>
      <c r="AK1435" t="s">
        <v>102</v>
      </c>
      <c r="AL1435" t="s">
        <v>5615</v>
      </c>
      <c r="AO1435" t="s">
        <v>26</v>
      </c>
      <c r="AP1435" t="s">
        <v>962</v>
      </c>
      <c r="AS1435" t="s">
        <v>43</v>
      </c>
      <c r="AT1435" t="s">
        <v>42</v>
      </c>
      <c r="AU1435">
        <v>3.04</v>
      </c>
      <c r="AV1435">
        <v>2.65</v>
      </c>
      <c r="BO1435" t="s">
        <v>43</v>
      </c>
      <c r="BP1435">
        <v>0</v>
      </c>
      <c r="BQ1435">
        <v>0</v>
      </c>
      <c r="BR1435">
        <v>0</v>
      </c>
      <c r="BS1435">
        <v>0</v>
      </c>
      <c r="BT1435" s="1"/>
      <c r="BV1435" t="s">
        <v>102</v>
      </c>
      <c r="BW1435" t="s">
        <v>102</v>
      </c>
      <c r="BX1435" t="s">
        <v>5678</v>
      </c>
    </row>
    <row r="1436" spans="1:76">
      <c r="A1436" t="s">
        <v>6428</v>
      </c>
      <c r="B1436" t="s">
        <v>895</v>
      </c>
      <c r="D1436" s="1"/>
      <c r="G1436" s="1"/>
      <c r="H1436" s="1"/>
      <c r="K1436">
        <v>0</v>
      </c>
      <c r="AB1436" t="s">
        <v>22</v>
      </c>
      <c r="AC1436" t="s">
        <v>32</v>
      </c>
      <c r="AD1436" t="s">
        <v>58</v>
      </c>
      <c r="AE1436" t="s">
        <v>58</v>
      </c>
      <c r="AF1436" t="s">
        <v>48</v>
      </c>
      <c r="AO1436" t="s">
        <v>26</v>
      </c>
      <c r="AP1436" t="s">
        <v>962</v>
      </c>
      <c r="AS1436" t="s">
        <v>28</v>
      </c>
      <c r="AV1436">
        <v>3.26</v>
      </c>
      <c r="AW1436">
        <v>2.9</v>
      </c>
      <c r="AX1436">
        <v>2.79</v>
      </c>
      <c r="AY1436">
        <v>2.9</v>
      </c>
      <c r="AZ1436">
        <v>3.14</v>
      </c>
      <c r="BA1436">
        <v>3.25</v>
      </c>
      <c r="BB1436">
        <v>2</v>
      </c>
      <c r="BO1436" t="s">
        <v>43</v>
      </c>
      <c r="BP1436">
        <v>0</v>
      </c>
      <c r="BQ1436">
        <v>0</v>
      </c>
      <c r="BR1436">
        <v>0</v>
      </c>
      <c r="BS1436">
        <v>0</v>
      </c>
      <c r="BT1436" s="1"/>
    </row>
    <row r="1437" spans="1:76">
      <c r="A1437" t="s">
        <v>6429</v>
      </c>
      <c r="B1437" t="s">
        <v>6430</v>
      </c>
      <c r="D1437" s="1"/>
      <c r="G1437" s="1"/>
      <c r="H1437" s="1"/>
      <c r="K1437">
        <v>0</v>
      </c>
      <c r="AB1437" t="s">
        <v>22</v>
      </c>
      <c r="AC1437" t="s">
        <v>32</v>
      </c>
      <c r="AD1437" t="s">
        <v>58</v>
      </c>
      <c r="AE1437" t="s">
        <v>58</v>
      </c>
      <c r="AF1437" t="s">
        <v>48</v>
      </c>
      <c r="AO1437" t="s">
        <v>26</v>
      </c>
      <c r="AP1437" t="s">
        <v>962</v>
      </c>
      <c r="AS1437" t="s">
        <v>28</v>
      </c>
      <c r="AU1437">
        <v>3.05</v>
      </c>
      <c r="AV1437">
        <v>2.96</v>
      </c>
      <c r="AW1437">
        <v>2.4</v>
      </c>
      <c r="AY1437">
        <v>3.45</v>
      </c>
      <c r="AZ1437">
        <v>2.57</v>
      </c>
      <c r="BA1437">
        <v>2.5</v>
      </c>
      <c r="BO1437" t="s">
        <v>43</v>
      </c>
      <c r="BP1437">
        <v>0</v>
      </c>
      <c r="BQ1437">
        <v>0</v>
      </c>
      <c r="BR1437">
        <v>0</v>
      </c>
      <c r="BS1437">
        <v>0</v>
      </c>
      <c r="BT1437" s="1"/>
    </row>
    <row r="1438" spans="1:76">
      <c r="A1438" t="s">
        <v>6431</v>
      </c>
      <c r="B1438" t="s">
        <v>2101</v>
      </c>
      <c r="C1438" t="s">
        <v>6432</v>
      </c>
      <c r="D1438" s="1">
        <v>32736</v>
      </c>
      <c r="E1438" t="s">
        <v>20</v>
      </c>
      <c r="G1438" s="1"/>
      <c r="H1438" s="1"/>
      <c r="K1438">
        <v>0</v>
      </c>
      <c r="AB1438" t="s">
        <v>22</v>
      </c>
      <c r="AC1438" t="s">
        <v>32</v>
      </c>
      <c r="AD1438" t="s">
        <v>58</v>
      </c>
      <c r="AE1438" t="s">
        <v>58</v>
      </c>
      <c r="AF1438" t="s">
        <v>48</v>
      </c>
      <c r="AH1438" t="s">
        <v>196</v>
      </c>
      <c r="AI1438" t="s">
        <v>5550</v>
      </c>
      <c r="AJ1438" t="s">
        <v>6433</v>
      </c>
      <c r="AK1438" t="s">
        <v>3896</v>
      </c>
      <c r="AL1438" t="s">
        <v>6434</v>
      </c>
      <c r="AO1438" t="s">
        <v>26</v>
      </c>
      <c r="AP1438" t="s">
        <v>962</v>
      </c>
      <c r="AS1438" t="s">
        <v>43</v>
      </c>
      <c r="AT1438" t="s">
        <v>6187</v>
      </c>
      <c r="BO1438" t="s">
        <v>43</v>
      </c>
      <c r="BP1438">
        <v>0</v>
      </c>
      <c r="BQ1438">
        <v>0</v>
      </c>
      <c r="BR1438">
        <v>0</v>
      </c>
      <c r="BS1438">
        <v>0</v>
      </c>
      <c r="BT1438" s="1"/>
      <c r="BV1438" t="s">
        <v>664</v>
      </c>
      <c r="BW1438" t="s">
        <v>118</v>
      </c>
      <c r="BX1438" t="s">
        <v>5617</v>
      </c>
    </row>
    <row r="1439" spans="1:76">
      <c r="A1439" t="s">
        <v>6435</v>
      </c>
      <c r="B1439" t="s">
        <v>6436</v>
      </c>
      <c r="C1439" t="s">
        <v>6437</v>
      </c>
      <c r="D1439" s="1">
        <v>32823</v>
      </c>
      <c r="E1439" t="s">
        <v>6438</v>
      </c>
      <c r="G1439" s="1"/>
      <c r="H1439" s="1"/>
      <c r="K1439">
        <v>0</v>
      </c>
      <c r="AB1439" t="s">
        <v>22</v>
      </c>
      <c r="AC1439" t="s">
        <v>32</v>
      </c>
      <c r="AD1439" t="s">
        <v>58</v>
      </c>
      <c r="AE1439" t="s">
        <v>58</v>
      </c>
      <c r="AF1439" t="s">
        <v>48</v>
      </c>
      <c r="AH1439" t="s">
        <v>6439</v>
      </c>
      <c r="AI1439" t="s">
        <v>3903</v>
      </c>
      <c r="AJ1439" t="s">
        <v>6440</v>
      </c>
      <c r="AK1439" t="s">
        <v>155</v>
      </c>
      <c r="AO1439" t="s">
        <v>26</v>
      </c>
      <c r="AP1439" t="s">
        <v>962</v>
      </c>
      <c r="AS1439" t="s">
        <v>43</v>
      </c>
      <c r="AT1439" t="s">
        <v>2800</v>
      </c>
      <c r="AU1439">
        <v>3.7</v>
      </c>
      <c r="AV1439">
        <v>3.43</v>
      </c>
      <c r="BO1439" t="s">
        <v>43</v>
      </c>
      <c r="BP1439">
        <v>0</v>
      </c>
      <c r="BQ1439">
        <v>0</v>
      </c>
      <c r="BR1439">
        <v>0</v>
      </c>
      <c r="BS1439">
        <v>0</v>
      </c>
      <c r="BT1439" s="1"/>
      <c r="BV1439" t="s">
        <v>102</v>
      </c>
      <c r="BW1439" t="s">
        <v>102</v>
      </c>
      <c r="BX1439" t="s">
        <v>5554</v>
      </c>
    </row>
    <row r="1440" spans="1:76">
      <c r="A1440" t="s">
        <v>6441</v>
      </c>
      <c r="B1440" t="s">
        <v>6442</v>
      </c>
      <c r="C1440" t="s">
        <v>6443</v>
      </c>
      <c r="D1440" s="1">
        <v>32121</v>
      </c>
      <c r="E1440" t="s">
        <v>5666</v>
      </c>
      <c r="G1440" s="1"/>
      <c r="H1440" s="1"/>
      <c r="K1440">
        <v>0</v>
      </c>
      <c r="AB1440" t="s">
        <v>22</v>
      </c>
      <c r="AC1440" t="s">
        <v>32</v>
      </c>
      <c r="AD1440" t="s">
        <v>58</v>
      </c>
      <c r="AE1440" t="s">
        <v>58</v>
      </c>
      <c r="AF1440" t="s">
        <v>48</v>
      </c>
      <c r="AH1440" t="s">
        <v>6444</v>
      </c>
      <c r="AI1440" t="s">
        <v>5244</v>
      </c>
      <c r="AJ1440" t="s">
        <v>3628</v>
      </c>
      <c r="AK1440" t="s">
        <v>3896</v>
      </c>
      <c r="AL1440" t="s">
        <v>5666</v>
      </c>
      <c r="AO1440" t="s">
        <v>26</v>
      </c>
      <c r="AP1440" t="s">
        <v>962</v>
      </c>
      <c r="AS1440" t="s">
        <v>43</v>
      </c>
      <c r="AT1440" t="s">
        <v>6047</v>
      </c>
      <c r="BO1440" t="s">
        <v>43</v>
      </c>
      <c r="BP1440">
        <v>0</v>
      </c>
      <c r="BQ1440">
        <v>0</v>
      </c>
      <c r="BR1440">
        <v>0</v>
      </c>
      <c r="BS1440">
        <v>0</v>
      </c>
      <c r="BT1440" s="1"/>
      <c r="BV1440" t="s">
        <v>102</v>
      </c>
      <c r="BW1440" t="s">
        <v>148</v>
      </c>
      <c r="BX1440" t="s">
        <v>5353</v>
      </c>
    </row>
    <row r="1441" spans="1:76">
      <c r="A1441" t="s">
        <v>6445</v>
      </c>
      <c r="B1441" t="s">
        <v>6304</v>
      </c>
      <c r="C1441" t="s">
        <v>6446</v>
      </c>
      <c r="D1441" s="1">
        <v>33031</v>
      </c>
      <c r="E1441" t="s">
        <v>6447</v>
      </c>
      <c r="G1441" s="1"/>
      <c r="H1441" s="1"/>
      <c r="K1441">
        <v>0</v>
      </c>
      <c r="AB1441" t="s">
        <v>22</v>
      </c>
      <c r="AC1441" t="s">
        <v>32</v>
      </c>
      <c r="AD1441" t="s">
        <v>58</v>
      </c>
      <c r="AE1441" t="s">
        <v>58</v>
      </c>
      <c r="AF1441" t="s">
        <v>48</v>
      </c>
      <c r="AH1441" t="s">
        <v>6448</v>
      </c>
      <c r="AI1441" t="s">
        <v>3903</v>
      </c>
      <c r="AJ1441" t="s">
        <v>6449</v>
      </c>
      <c r="AK1441" t="s">
        <v>3896</v>
      </c>
      <c r="AL1441" t="s">
        <v>6450</v>
      </c>
      <c r="AO1441" t="s">
        <v>26</v>
      </c>
      <c r="AP1441" t="s">
        <v>962</v>
      </c>
      <c r="AS1441" t="s">
        <v>43</v>
      </c>
      <c r="AT1441" t="s">
        <v>6451</v>
      </c>
      <c r="AU1441">
        <v>3.74</v>
      </c>
      <c r="AV1441">
        <v>3.78</v>
      </c>
      <c r="BO1441" t="s">
        <v>43</v>
      </c>
      <c r="BP1441">
        <v>0</v>
      </c>
      <c r="BQ1441">
        <v>0</v>
      </c>
      <c r="BR1441">
        <v>0</v>
      </c>
      <c r="BS1441">
        <v>0</v>
      </c>
      <c r="BT1441" s="1"/>
      <c r="BV1441" t="s">
        <v>102</v>
      </c>
      <c r="BW1441" t="s">
        <v>102</v>
      </c>
      <c r="BX1441" t="s">
        <v>5617</v>
      </c>
    </row>
    <row r="1442" spans="1:76">
      <c r="A1442" t="s">
        <v>6452</v>
      </c>
      <c r="B1442" t="s">
        <v>3430</v>
      </c>
      <c r="C1442" t="s">
        <v>5699</v>
      </c>
      <c r="D1442" s="1">
        <v>31938</v>
      </c>
      <c r="E1442" t="s">
        <v>6453</v>
      </c>
      <c r="G1442" s="1"/>
      <c r="H1442" s="1"/>
      <c r="K1442">
        <v>0</v>
      </c>
      <c r="AB1442" t="s">
        <v>22</v>
      </c>
      <c r="AC1442" t="s">
        <v>32</v>
      </c>
      <c r="AD1442" t="s">
        <v>58</v>
      </c>
      <c r="AE1442" t="s">
        <v>58</v>
      </c>
      <c r="AF1442" t="s">
        <v>48</v>
      </c>
      <c r="AH1442" t="s">
        <v>6454</v>
      </c>
      <c r="AI1442" t="s">
        <v>3903</v>
      </c>
      <c r="AJ1442" t="s">
        <v>6342</v>
      </c>
      <c r="AK1442" t="s">
        <v>3896</v>
      </c>
      <c r="AL1442" t="s">
        <v>6455</v>
      </c>
      <c r="AO1442" t="s">
        <v>26</v>
      </c>
      <c r="AP1442" t="s">
        <v>962</v>
      </c>
      <c r="AS1442" t="s">
        <v>43</v>
      </c>
      <c r="AT1442" t="s">
        <v>6456</v>
      </c>
      <c r="AU1442">
        <v>3.35</v>
      </c>
      <c r="AV1442">
        <v>3.35</v>
      </c>
      <c r="BO1442" t="s">
        <v>43</v>
      </c>
      <c r="BP1442">
        <v>0</v>
      </c>
      <c r="BQ1442">
        <v>0</v>
      </c>
      <c r="BR1442">
        <v>0</v>
      </c>
      <c r="BS1442">
        <v>0</v>
      </c>
      <c r="BT1442" s="1"/>
      <c r="BV1442" t="s">
        <v>102</v>
      </c>
      <c r="BW1442" t="s">
        <v>102</v>
      </c>
      <c r="BX1442" t="s">
        <v>5353</v>
      </c>
    </row>
    <row r="1443" spans="1:76">
      <c r="A1443" t="s">
        <v>6457</v>
      </c>
      <c r="B1443" t="s">
        <v>6234</v>
      </c>
      <c r="C1443" t="s">
        <v>6382</v>
      </c>
      <c r="D1443" s="1">
        <v>33023</v>
      </c>
      <c r="E1443" t="s">
        <v>20</v>
      </c>
      <c r="G1443" s="1"/>
      <c r="H1443" s="1"/>
      <c r="K1443">
        <v>0</v>
      </c>
      <c r="AB1443" t="s">
        <v>22</v>
      </c>
      <c r="AC1443" t="s">
        <v>32</v>
      </c>
      <c r="AD1443" t="s">
        <v>58</v>
      </c>
      <c r="AE1443" t="s">
        <v>58</v>
      </c>
      <c r="AF1443" t="s">
        <v>48</v>
      </c>
      <c r="AH1443" t="s">
        <v>6458</v>
      </c>
      <c r="AI1443" t="s">
        <v>3903</v>
      </c>
      <c r="AJ1443" t="s">
        <v>6459</v>
      </c>
      <c r="AK1443" t="s">
        <v>3896</v>
      </c>
      <c r="AL1443" t="s">
        <v>6460</v>
      </c>
      <c r="AO1443" t="s">
        <v>26</v>
      </c>
      <c r="AP1443" t="s">
        <v>962</v>
      </c>
      <c r="AS1443" t="s">
        <v>43</v>
      </c>
      <c r="AT1443" t="s">
        <v>6383</v>
      </c>
      <c r="AU1443">
        <v>3.39</v>
      </c>
      <c r="AV1443">
        <v>3.17</v>
      </c>
      <c r="BO1443" t="s">
        <v>43</v>
      </c>
      <c r="BP1443">
        <v>0</v>
      </c>
      <c r="BQ1443">
        <v>0</v>
      </c>
      <c r="BR1443">
        <v>0</v>
      </c>
      <c r="BS1443">
        <v>0</v>
      </c>
      <c r="BT1443" s="1"/>
      <c r="BV1443" t="s">
        <v>102</v>
      </c>
      <c r="BW1443" t="s">
        <v>102</v>
      </c>
      <c r="BX1443" t="s">
        <v>5589</v>
      </c>
    </row>
    <row r="1444" spans="1:76">
      <c r="A1444" t="s">
        <v>6461</v>
      </c>
      <c r="B1444" t="s">
        <v>961</v>
      </c>
      <c r="C1444" t="s">
        <v>6437</v>
      </c>
      <c r="D1444" s="1">
        <v>33025</v>
      </c>
      <c r="E1444" t="s">
        <v>6244</v>
      </c>
      <c r="G1444" s="1"/>
      <c r="H1444" s="1"/>
      <c r="K1444">
        <v>0</v>
      </c>
      <c r="AB1444" t="s">
        <v>22</v>
      </c>
      <c r="AC1444" t="s">
        <v>32</v>
      </c>
      <c r="AD1444" t="s">
        <v>58</v>
      </c>
      <c r="AE1444" t="s">
        <v>58</v>
      </c>
      <c r="AF1444" t="s">
        <v>48</v>
      </c>
      <c r="AH1444" t="s">
        <v>3903</v>
      </c>
      <c r="AI1444" t="s">
        <v>3903</v>
      </c>
      <c r="AJ1444" t="s">
        <v>3394</v>
      </c>
      <c r="AK1444" t="s">
        <v>3896</v>
      </c>
      <c r="AL1444" t="s">
        <v>6462</v>
      </c>
      <c r="AO1444" t="s">
        <v>26</v>
      </c>
      <c r="AP1444" t="s">
        <v>962</v>
      </c>
      <c r="AS1444" t="s">
        <v>43</v>
      </c>
      <c r="AT1444" t="s">
        <v>5928</v>
      </c>
      <c r="AU1444">
        <v>3.65</v>
      </c>
      <c r="AV1444">
        <v>3.83</v>
      </c>
      <c r="BO1444" t="s">
        <v>43</v>
      </c>
      <c r="BP1444">
        <v>0</v>
      </c>
      <c r="BQ1444">
        <v>0</v>
      </c>
      <c r="BR1444">
        <v>0</v>
      </c>
      <c r="BS1444">
        <v>0</v>
      </c>
      <c r="BT1444" s="1"/>
      <c r="BV1444" t="s">
        <v>102</v>
      </c>
      <c r="BW1444" t="s">
        <v>102</v>
      </c>
      <c r="BX1444" t="s">
        <v>5589</v>
      </c>
    </row>
    <row r="1445" spans="1:76">
      <c r="A1445" t="s">
        <v>6463</v>
      </c>
      <c r="B1445" t="s">
        <v>6464</v>
      </c>
      <c r="C1445" t="s">
        <v>6465</v>
      </c>
      <c r="D1445" s="1">
        <v>30918</v>
      </c>
      <c r="E1445" t="s">
        <v>6466</v>
      </c>
      <c r="G1445" s="1"/>
      <c r="H1445" s="1"/>
      <c r="K1445">
        <v>0</v>
      </c>
      <c r="AB1445" t="s">
        <v>22</v>
      </c>
      <c r="AC1445" t="s">
        <v>32</v>
      </c>
      <c r="AD1445" t="s">
        <v>58</v>
      </c>
      <c r="AE1445" t="s">
        <v>58</v>
      </c>
      <c r="AF1445" t="s">
        <v>48</v>
      </c>
      <c r="AH1445" t="s">
        <v>6467</v>
      </c>
      <c r="AI1445" t="s">
        <v>217</v>
      </c>
      <c r="AJ1445" t="s">
        <v>961</v>
      </c>
      <c r="AK1445" t="s">
        <v>3896</v>
      </c>
      <c r="AL1445" t="s">
        <v>6468</v>
      </c>
      <c r="AO1445" t="s">
        <v>26</v>
      </c>
      <c r="AP1445" t="s">
        <v>962</v>
      </c>
      <c r="AS1445" t="s">
        <v>43</v>
      </c>
      <c r="AT1445" t="s">
        <v>6187</v>
      </c>
      <c r="AU1445">
        <v>3.57</v>
      </c>
      <c r="AV1445">
        <v>3.7</v>
      </c>
      <c r="BO1445" t="s">
        <v>43</v>
      </c>
      <c r="BP1445">
        <v>0</v>
      </c>
      <c r="BQ1445">
        <v>0</v>
      </c>
      <c r="BR1445">
        <v>0</v>
      </c>
      <c r="BS1445">
        <v>0</v>
      </c>
      <c r="BT1445" s="1"/>
      <c r="BV1445" t="s">
        <v>458</v>
      </c>
      <c r="BW1445" t="s">
        <v>118</v>
      </c>
      <c r="BX1445" t="s">
        <v>6469</v>
      </c>
    </row>
    <row r="1446" spans="1:76">
      <c r="A1446" t="s">
        <v>6470</v>
      </c>
      <c r="B1446" t="s">
        <v>6471</v>
      </c>
      <c r="D1446" s="1"/>
      <c r="G1446" s="1"/>
      <c r="H1446" s="1"/>
      <c r="K1446">
        <v>0</v>
      </c>
      <c r="AB1446" t="s">
        <v>22</v>
      </c>
      <c r="AC1446" t="s">
        <v>32</v>
      </c>
      <c r="AD1446" t="s">
        <v>58</v>
      </c>
      <c r="AE1446" t="s">
        <v>58</v>
      </c>
      <c r="AF1446" t="s">
        <v>48</v>
      </c>
      <c r="AO1446" t="s">
        <v>26</v>
      </c>
      <c r="AP1446" t="s">
        <v>962</v>
      </c>
      <c r="AS1446" t="s">
        <v>28</v>
      </c>
      <c r="AX1446">
        <v>3.16</v>
      </c>
      <c r="AY1446">
        <v>3.3</v>
      </c>
      <c r="AZ1446">
        <v>3.43</v>
      </c>
      <c r="BA1446">
        <v>3.21</v>
      </c>
      <c r="BB1446">
        <v>2</v>
      </c>
      <c r="BO1446" t="s">
        <v>43</v>
      </c>
      <c r="BP1446">
        <v>0</v>
      </c>
      <c r="BQ1446">
        <v>0</v>
      </c>
      <c r="BR1446">
        <v>0</v>
      </c>
      <c r="BS1446">
        <v>0</v>
      </c>
      <c r="BT1446" s="1"/>
    </row>
    <row r="1447" spans="1:76">
      <c r="A1447" t="s">
        <v>6472</v>
      </c>
      <c r="B1447" t="s">
        <v>6473</v>
      </c>
      <c r="C1447" t="s">
        <v>6474</v>
      </c>
      <c r="D1447" s="1">
        <v>32477</v>
      </c>
      <c r="E1447" t="s">
        <v>6475</v>
      </c>
      <c r="G1447" s="1"/>
      <c r="H1447" s="1"/>
      <c r="K1447">
        <v>0</v>
      </c>
      <c r="AB1447" t="s">
        <v>22</v>
      </c>
      <c r="AC1447" t="s">
        <v>32</v>
      </c>
      <c r="AD1447" t="s">
        <v>58</v>
      </c>
      <c r="AE1447" t="s">
        <v>58</v>
      </c>
      <c r="AF1447" t="s">
        <v>48</v>
      </c>
      <c r="AH1447" t="s">
        <v>794</v>
      </c>
      <c r="AI1447" t="s">
        <v>5244</v>
      </c>
      <c r="AJ1447" t="s">
        <v>6476</v>
      </c>
      <c r="AK1447" t="s">
        <v>5244</v>
      </c>
      <c r="AL1447" t="s">
        <v>5703</v>
      </c>
      <c r="AO1447" t="s">
        <v>26</v>
      </c>
      <c r="AP1447" t="s">
        <v>962</v>
      </c>
      <c r="AS1447" t="s">
        <v>43</v>
      </c>
      <c r="AT1447" t="s">
        <v>6477</v>
      </c>
      <c r="AU1447">
        <v>3.3</v>
      </c>
      <c r="AV1447">
        <v>2.87</v>
      </c>
      <c r="AW1447">
        <v>1.18</v>
      </c>
      <c r="BO1447" t="s">
        <v>43</v>
      </c>
      <c r="BP1447">
        <v>0</v>
      </c>
      <c r="BQ1447">
        <v>0</v>
      </c>
      <c r="BR1447">
        <v>0</v>
      </c>
      <c r="BS1447">
        <v>0</v>
      </c>
      <c r="BT1447" s="1"/>
      <c r="BV1447" t="s">
        <v>102</v>
      </c>
      <c r="BW1447" t="s">
        <v>102</v>
      </c>
      <c r="BX1447" t="s">
        <v>5609</v>
      </c>
    </row>
    <row r="1448" spans="1:76">
      <c r="A1448" t="s">
        <v>6478</v>
      </c>
      <c r="B1448" t="s">
        <v>6479</v>
      </c>
      <c r="C1448" t="s">
        <v>6284</v>
      </c>
      <c r="D1448" s="1">
        <v>32665</v>
      </c>
      <c r="E1448" t="s">
        <v>6480</v>
      </c>
      <c r="G1448" s="1"/>
      <c r="H1448" s="1"/>
      <c r="K1448">
        <v>0</v>
      </c>
      <c r="AB1448" t="s">
        <v>22</v>
      </c>
      <c r="AC1448" t="s">
        <v>32</v>
      </c>
      <c r="AD1448" t="s">
        <v>58</v>
      </c>
      <c r="AE1448" t="s">
        <v>58</v>
      </c>
      <c r="AF1448" t="s">
        <v>48</v>
      </c>
      <c r="AH1448" t="s">
        <v>6481</v>
      </c>
      <c r="AI1448" t="s">
        <v>3903</v>
      </c>
      <c r="AJ1448" t="s">
        <v>6482</v>
      </c>
      <c r="AK1448" t="s">
        <v>3896</v>
      </c>
      <c r="AL1448" t="s">
        <v>5615</v>
      </c>
      <c r="AO1448" t="s">
        <v>26</v>
      </c>
      <c r="AP1448" t="s">
        <v>962</v>
      </c>
      <c r="AS1448" t="s">
        <v>43</v>
      </c>
      <c r="AT1448" t="s">
        <v>5928</v>
      </c>
      <c r="AU1448">
        <v>3</v>
      </c>
      <c r="AV1448">
        <v>3.26</v>
      </c>
      <c r="BO1448" t="s">
        <v>43</v>
      </c>
      <c r="BP1448">
        <v>0</v>
      </c>
      <c r="BQ1448">
        <v>0</v>
      </c>
      <c r="BR1448">
        <v>0</v>
      </c>
      <c r="BS1448">
        <v>0</v>
      </c>
      <c r="BT1448" s="1"/>
      <c r="BV1448" t="s">
        <v>102</v>
      </c>
      <c r="BW1448" t="s">
        <v>102</v>
      </c>
      <c r="BX1448" t="s">
        <v>5353</v>
      </c>
    </row>
    <row r="1449" spans="1:76">
      <c r="A1449" t="s">
        <v>6483</v>
      </c>
      <c r="B1449" t="s">
        <v>690</v>
      </c>
      <c r="D1449" s="1"/>
      <c r="G1449" s="1"/>
      <c r="H1449" s="1"/>
      <c r="K1449">
        <v>0</v>
      </c>
      <c r="AB1449" t="s">
        <v>22</v>
      </c>
      <c r="AC1449" t="s">
        <v>32</v>
      </c>
      <c r="AD1449" t="s">
        <v>58</v>
      </c>
      <c r="AE1449" t="s">
        <v>58</v>
      </c>
      <c r="AF1449" t="s">
        <v>48</v>
      </c>
      <c r="AO1449" t="s">
        <v>26</v>
      </c>
      <c r="AP1449" t="s">
        <v>962</v>
      </c>
      <c r="AS1449" t="s">
        <v>28</v>
      </c>
      <c r="AU1449">
        <v>3.55</v>
      </c>
      <c r="AV1449">
        <v>3</v>
      </c>
      <c r="AW1449">
        <v>2.2999999999999998</v>
      </c>
      <c r="AX1449">
        <v>2.5299999999999998</v>
      </c>
      <c r="AY1449">
        <v>3.15</v>
      </c>
      <c r="AZ1449">
        <v>2.29</v>
      </c>
      <c r="BA1449">
        <v>3.39</v>
      </c>
      <c r="BB1449">
        <v>1.83</v>
      </c>
      <c r="BO1449" t="s">
        <v>43</v>
      </c>
      <c r="BP1449">
        <v>0</v>
      </c>
      <c r="BQ1449">
        <v>0</v>
      </c>
      <c r="BR1449">
        <v>0</v>
      </c>
      <c r="BS1449">
        <v>0</v>
      </c>
      <c r="BT1449" s="1"/>
    </row>
    <row r="1450" spans="1:76">
      <c r="A1450" t="s">
        <v>6484</v>
      </c>
      <c r="B1450" t="s">
        <v>6485</v>
      </c>
      <c r="C1450" t="s">
        <v>6486</v>
      </c>
      <c r="D1450" s="1">
        <v>31515</v>
      </c>
      <c r="E1450" t="s">
        <v>6487</v>
      </c>
      <c r="G1450" s="1"/>
      <c r="H1450" s="1"/>
      <c r="K1450">
        <v>0</v>
      </c>
      <c r="AB1450" t="s">
        <v>22</v>
      </c>
      <c r="AC1450" t="s">
        <v>32</v>
      </c>
      <c r="AD1450" t="s">
        <v>58</v>
      </c>
      <c r="AE1450" t="s">
        <v>58</v>
      </c>
      <c r="AF1450" t="s">
        <v>48</v>
      </c>
      <c r="AH1450" t="s">
        <v>6488</v>
      </c>
      <c r="AI1450" t="s">
        <v>5244</v>
      </c>
      <c r="AJ1450" t="s">
        <v>6489</v>
      </c>
      <c r="AK1450" t="s">
        <v>3896</v>
      </c>
      <c r="AL1450" t="s">
        <v>6487</v>
      </c>
      <c r="AO1450" t="s">
        <v>26</v>
      </c>
      <c r="AP1450" t="s">
        <v>962</v>
      </c>
      <c r="AS1450" t="s">
        <v>28</v>
      </c>
      <c r="AT1450" t="s">
        <v>3897</v>
      </c>
      <c r="AU1450">
        <v>3.2</v>
      </c>
      <c r="AV1450">
        <v>3.35</v>
      </c>
      <c r="AW1450">
        <v>3.4</v>
      </c>
      <c r="AY1450">
        <v>3.25</v>
      </c>
      <c r="AZ1450">
        <v>2.29</v>
      </c>
      <c r="BO1450" t="s">
        <v>43</v>
      </c>
      <c r="BP1450">
        <v>0</v>
      </c>
      <c r="BQ1450">
        <v>0</v>
      </c>
      <c r="BR1450">
        <v>0</v>
      </c>
      <c r="BS1450">
        <v>0</v>
      </c>
      <c r="BT1450" s="1"/>
      <c r="BV1450" t="s">
        <v>155</v>
      </c>
      <c r="BW1450" t="s">
        <v>155</v>
      </c>
      <c r="BX1450" t="s">
        <v>5589</v>
      </c>
    </row>
    <row r="1451" spans="1:76">
      <c r="A1451" t="s">
        <v>6490</v>
      </c>
      <c r="B1451" t="s">
        <v>6491</v>
      </c>
      <c r="D1451" s="1"/>
      <c r="G1451" s="1"/>
      <c r="H1451" s="1"/>
      <c r="K1451">
        <v>0</v>
      </c>
      <c r="AB1451" t="s">
        <v>22</v>
      </c>
      <c r="AC1451" t="s">
        <v>32</v>
      </c>
      <c r="AD1451" t="s">
        <v>58</v>
      </c>
      <c r="AE1451" t="s">
        <v>58</v>
      </c>
      <c r="AF1451" t="s">
        <v>48</v>
      </c>
      <c r="AO1451" t="s">
        <v>26</v>
      </c>
      <c r="AP1451" t="s">
        <v>962</v>
      </c>
      <c r="AS1451" t="s">
        <v>43</v>
      </c>
      <c r="AU1451">
        <v>3.35</v>
      </c>
      <c r="AV1451">
        <v>3</v>
      </c>
      <c r="BO1451" t="s">
        <v>43</v>
      </c>
      <c r="BP1451">
        <v>0</v>
      </c>
      <c r="BQ1451">
        <v>0</v>
      </c>
      <c r="BR1451">
        <v>0</v>
      </c>
      <c r="BS1451">
        <v>0</v>
      </c>
      <c r="BT1451" s="1"/>
    </row>
    <row r="1452" spans="1:76">
      <c r="A1452" t="s">
        <v>6492</v>
      </c>
      <c r="B1452" t="s">
        <v>6493</v>
      </c>
      <c r="C1452" t="s">
        <v>6494</v>
      </c>
      <c r="D1452" s="1">
        <v>32075</v>
      </c>
      <c r="E1452" t="s">
        <v>6495</v>
      </c>
      <c r="G1452" s="1"/>
      <c r="H1452" s="1"/>
      <c r="K1452">
        <v>0</v>
      </c>
      <c r="AB1452" t="s">
        <v>22</v>
      </c>
      <c r="AC1452" t="s">
        <v>32</v>
      </c>
      <c r="AD1452" t="s">
        <v>58</v>
      </c>
      <c r="AE1452" t="s">
        <v>58</v>
      </c>
      <c r="AF1452" t="s">
        <v>25</v>
      </c>
      <c r="AH1452" t="s">
        <v>6496</v>
      </c>
      <c r="AI1452" t="s">
        <v>3903</v>
      </c>
      <c r="AJ1452" t="s">
        <v>6497</v>
      </c>
      <c r="AK1452" t="s">
        <v>4</v>
      </c>
      <c r="AL1452" t="s">
        <v>5827</v>
      </c>
      <c r="AO1452" t="s">
        <v>26</v>
      </c>
      <c r="AP1452" t="s">
        <v>962</v>
      </c>
      <c r="AS1452" t="s">
        <v>43</v>
      </c>
      <c r="AT1452" t="s">
        <v>5920</v>
      </c>
      <c r="AU1452">
        <v>1.57</v>
      </c>
      <c r="BO1452" t="s">
        <v>43</v>
      </c>
      <c r="BP1452">
        <v>0</v>
      </c>
      <c r="BQ1452">
        <v>0</v>
      </c>
      <c r="BR1452">
        <v>0</v>
      </c>
      <c r="BS1452">
        <v>0</v>
      </c>
      <c r="BT1452" s="1"/>
      <c r="BV1452" t="s">
        <v>102</v>
      </c>
      <c r="BW1452" t="s">
        <v>102</v>
      </c>
      <c r="BX1452" t="s">
        <v>5353</v>
      </c>
    </row>
    <row r="1453" spans="1:76">
      <c r="A1453" t="s">
        <v>6498</v>
      </c>
      <c r="B1453" t="s">
        <v>6499</v>
      </c>
      <c r="C1453" t="s">
        <v>86</v>
      </c>
      <c r="D1453" s="1">
        <v>32974</v>
      </c>
      <c r="E1453" t="s">
        <v>20</v>
      </c>
      <c r="G1453" s="1"/>
      <c r="H1453" s="1"/>
      <c r="K1453">
        <v>0</v>
      </c>
      <c r="AB1453" t="s">
        <v>22</v>
      </c>
      <c r="AC1453" t="s">
        <v>32</v>
      </c>
      <c r="AD1453" t="s">
        <v>58</v>
      </c>
      <c r="AE1453" t="s">
        <v>58</v>
      </c>
      <c r="AF1453" t="s">
        <v>25</v>
      </c>
      <c r="AH1453" t="s">
        <v>6500</v>
      </c>
      <c r="AI1453" t="s">
        <v>5244</v>
      </c>
      <c r="AJ1453" t="s">
        <v>6501</v>
      </c>
      <c r="AK1453" t="s">
        <v>3896</v>
      </c>
      <c r="AL1453" t="s">
        <v>5934</v>
      </c>
      <c r="AO1453" t="s">
        <v>26</v>
      </c>
      <c r="AP1453" t="s">
        <v>962</v>
      </c>
      <c r="AS1453" t="s">
        <v>43</v>
      </c>
      <c r="AT1453" t="s">
        <v>5640</v>
      </c>
      <c r="AU1453">
        <v>3.26</v>
      </c>
      <c r="AV1453">
        <v>2.96</v>
      </c>
      <c r="AW1453">
        <v>3.27</v>
      </c>
      <c r="BO1453" t="s">
        <v>43</v>
      </c>
      <c r="BP1453">
        <v>0</v>
      </c>
      <c r="BQ1453">
        <v>0</v>
      </c>
      <c r="BR1453">
        <v>0</v>
      </c>
      <c r="BS1453">
        <v>0</v>
      </c>
      <c r="BT1453" s="1"/>
      <c r="BV1453" t="s">
        <v>102</v>
      </c>
      <c r="BW1453" t="s">
        <v>148</v>
      </c>
      <c r="BX1453" t="s">
        <v>5353</v>
      </c>
    </row>
    <row r="1454" spans="1:76">
      <c r="A1454" t="s">
        <v>6502</v>
      </c>
      <c r="B1454" t="s">
        <v>332</v>
      </c>
      <c r="C1454" t="s">
        <v>6503</v>
      </c>
      <c r="D1454" s="1">
        <v>32699</v>
      </c>
      <c r="E1454" t="s">
        <v>6504</v>
      </c>
      <c r="G1454" s="1"/>
      <c r="H1454" s="1"/>
      <c r="K1454">
        <v>0</v>
      </c>
      <c r="AB1454" t="s">
        <v>22</v>
      </c>
      <c r="AC1454" t="s">
        <v>32</v>
      </c>
      <c r="AD1454" t="s">
        <v>58</v>
      </c>
      <c r="AE1454" t="s">
        <v>58</v>
      </c>
      <c r="AF1454" t="s">
        <v>48</v>
      </c>
      <c r="AH1454" t="s">
        <v>3306</v>
      </c>
      <c r="AI1454" t="s">
        <v>3903</v>
      </c>
      <c r="AJ1454" t="s">
        <v>6505</v>
      </c>
      <c r="AK1454" t="s">
        <v>4</v>
      </c>
      <c r="AL1454" t="s">
        <v>6504</v>
      </c>
      <c r="AO1454" t="s">
        <v>26</v>
      </c>
      <c r="AP1454" t="s">
        <v>962</v>
      </c>
      <c r="AS1454" t="s">
        <v>43</v>
      </c>
      <c r="AT1454" t="s">
        <v>5588</v>
      </c>
      <c r="AU1454">
        <v>3.65</v>
      </c>
      <c r="AV1454">
        <v>3.26</v>
      </c>
      <c r="BO1454" t="s">
        <v>43</v>
      </c>
      <c r="BP1454">
        <v>0</v>
      </c>
      <c r="BQ1454">
        <v>0</v>
      </c>
      <c r="BR1454">
        <v>0</v>
      </c>
      <c r="BS1454">
        <v>0</v>
      </c>
      <c r="BT1454" s="1"/>
      <c r="BV1454" t="s">
        <v>102</v>
      </c>
      <c r="BW1454" t="s">
        <v>102</v>
      </c>
      <c r="BX1454" t="s">
        <v>5589</v>
      </c>
    </row>
    <row r="1455" spans="1:76">
      <c r="A1455" t="s">
        <v>6506</v>
      </c>
      <c r="B1455" t="s">
        <v>6507</v>
      </c>
      <c r="C1455" t="s">
        <v>6508</v>
      </c>
      <c r="D1455" s="1">
        <v>32534</v>
      </c>
      <c r="E1455" t="s">
        <v>6509</v>
      </c>
      <c r="G1455" s="1"/>
      <c r="H1455" s="1"/>
      <c r="K1455">
        <v>0</v>
      </c>
      <c r="AB1455" t="s">
        <v>22</v>
      </c>
      <c r="AC1455" t="s">
        <v>32</v>
      </c>
      <c r="AD1455" t="s">
        <v>58</v>
      </c>
      <c r="AE1455" t="s">
        <v>58</v>
      </c>
      <c r="AF1455" t="s">
        <v>48</v>
      </c>
      <c r="AH1455" t="s">
        <v>6510</v>
      </c>
      <c r="AI1455" t="s">
        <v>3903</v>
      </c>
      <c r="AJ1455" t="s">
        <v>3857</v>
      </c>
      <c r="AK1455" t="s">
        <v>4</v>
      </c>
      <c r="AL1455" t="s">
        <v>6508</v>
      </c>
      <c r="AO1455" t="s">
        <v>26</v>
      </c>
      <c r="AP1455" t="s">
        <v>962</v>
      </c>
      <c r="AS1455" t="s">
        <v>43</v>
      </c>
      <c r="AT1455" t="s">
        <v>6511</v>
      </c>
      <c r="AU1455">
        <v>2.96</v>
      </c>
      <c r="BO1455" t="s">
        <v>43</v>
      </c>
      <c r="BP1455">
        <v>0</v>
      </c>
      <c r="BQ1455">
        <v>0</v>
      </c>
      <c r="BR1455">
        <v>0</v>
      </c>
      <c r="BS1455">
        <v>0</v>
      </c>
      <c r="BT1455" s="1"/>
      <c r="BV1455" t="s">
        <v>155</v>
      </c>
      <c r="BW1455" t="s">
        <v>155</v>
      </c>
      <c r="BX1455" t="s">
        <v>5554</v>
      </c>
    </row>
    <row r="1456" spans="1:76">
      <c r="A1456" t="s">
        <v>6512</v>
      </c>
      <c r="B1456" t="s">
        <v>6513</v>
      </c>
      <c r="C1456" t="s">
        <v>6514</v>
      </c>
      <c r="D1456" s="1">
        <v>32963</v>
      </c>
      <c r="E1456" t="s">
        <v>6515</v>
      </c>
      <c r="G1456" s="1"/>
      <c r="H1456" s="1"/>
      <c r="K1456">
        <v>0</v>
      </c>
      <c r="AB1456" t="s">
        <v>22</v>
      </c>
      <c r="AC1456" t="s">
        <v>32</v>
      </c>
      <c r="AD1456" t="s">
        <v>58</v>
      </c>
      <c r="AE1456" t="s">
        <v>58</v>
      </c>
      <c r="AF1456" t="s">
        <v>48</v>
      </c>
      <c r="AH1456" t="s">
        <v>6516</v>
      </c>
      <c r="AI1456" t="s">
        <v>3894</v>
      </c>
      <c r="AJ1456" t="s">
        <v>6517</v>
      </c>
      <c r="AK1456" t="s">
        <v>3896</v>
      </c>
      <c r="AL1456" t="s">
        <v>74</v>
      </c>
      <c r="AO1456" t="s">
        <v>26</v>
      </c>
      <c r="AP1456" t="s">
        <v>962</v>
      </c>
      <c r="AS1456" t="s">
        <v>43</v>
      </c>
      <c r="AT1456" t="s">
        <v>6158</v>
      </c>
      <c r="AU1456">
        <v>1.57</v>
      </c>
      <c r="BO1456" t="s">
        <v>43</v>
      </c>
      <c r="BP1456">
        <v>0</v>
      </c>
      <c r="BQ1456">
        <v>0</v>
      </c>
      <c r="BR1456">
        <v>0</v>
      </c>
      <c r="BS1456">
        <v>0</v>
      </c>
      <c r="BT1456" s="1"/>
      <c r="BV1456" t="s">
        <v>118</v>
      </c>
      <c r="BW1456" t="s">
        <v>102</v>
      </c>
      <c r="BX1456" t="s">
        <v>5353</v>
      </c>
    </row>
    <row r="1457" spans="1:76">
      <c r="A1457" t="s">
        <v>6518</v>
      </c>
      <c r="B1457" t="s">
        <v>6519</v>
      </c>
      <c r="C1457" t="s">
        <v>6520</v>
      </c>
      <c r="D1457" s="1">
        <v>32887</v>
      </c>
      <c r="E1457" t="s">
        <v>6521</v>
      </c>
      <c r="G1457" s="1"/>
      <c r="H1457" s="1"/>
      <c r="K1457">
        <v>0</v>
      </c>
      <c r="AB1457" t="s">
        <v>22</v>
      </c>
      <c r="AC1457" t="s">
        <v>32</v>
      </c>
      <c r="AD1457" t="s">
        <v>58</v>
      </c>
      <c r="AE1457" t="s">
        <v>58</v>
      </c>
      <c r="AF1457" t="s">
        <v>48</v>
      </c>
      <c r="AH1457" t="s">
        <v>6522</v>
      </c>
      <c r="AI1457" t="s">
        <v>5244</v>
      </c>
      <c r="AJ1457" t="s">
        <v>6523</v>
      </c>
      <c r="AK1457" t="s">
        <v>4</v>
      </c>
      <c r="AL1457" t="s">
        <v>6524</v>
      </c>
      <c r="AO1457" t="s">
        <v>26</v>
      </c>
      <c r="AP1457" t="s">
        <v>962</v>
      </c>
      <c r="AS1457" t="s">
        <v>43</v>
      </c>
      <c r="AT1457" t="s">
        <v>6525</v>
      </c>
      <c r="AU1457">
        <v>0.35</v>
      </c>
      <c r="BO1457" t="s">
        <v>43</v>
      </c>
      <c r="BP1457">
        <v>0</v>
      </c>
      <c r="BQ1457">
        <v>0</v>
      </c>
      <c r="BR1457">
        <v>0</v>
      </c>
      <c r="BS1457">
        <v>0</v>
      </c>
      <c r="BT1457" s="1"/>
      <c r="BV1457" t="s">
        <v>102</v>
      </c>
      <c r="BW1457" t="s">
        <v>1142</v>
      </c>
      <c r="BX1457" t="s">
        <v>5554</v>
      </c>
    </row>
    <row r="1458" spans="1:76">
      <c r="A1458" t="s">
        <v>6526</v>
      </c>
      <c r="B1458" t="s">
        <v>460</v>
      </c>
      <c r="C1458" t="s">
        <v>6527</v>
      </c>
      <c r="D1458" s="1">
        <v>32939</v>
      </c>
      <c r="E1458" t="s">
        <v>20</v>
      </c>
      <c r="G1458" s="1"/>
      <c r="H1458" s="1"/>
      <c r="K1458">
        <v>0</v>
      </c>
      <c r="AB1458" t="s">
        <v>22</v>
      </c>
      <c r="AC1458" t="s">
        <v>32</v>
      </c>
      <c r="AD1458" t="s">
        <v>58</v>
      </c>
      <c r="AE1458" t="s">
        <v>58</v>
      </c>
      <c r="AF1458" t="s">
        <v>48</v>
      </c>
      <c r="AH1458" t="s">
        <v>6528</v>
      </c>
      <c r="AI1458" t="s">
        <v>5244</v>
      </c>
      <c r="AJ1458" t="s">
        <v>6529</v>
      </c>
      <c r="AK1458" t="s">
        <v>3896</v>
      </c>
      <c r="AL1458" t="s">
        <v>6434</v>
      </c>
      <c r="AO1458" t="s">
        <v>26</v>
      </c>
      <c r="AP1458" t="s">
        <v>962</v>
      </c>
      <c r="AS1458" t="s">
        <v>43</v>
      </c>
      <c r="AT1458" t="s">
        <v>6530</v>
      </c>
      <c r="AU1458">
        <v>2.48</v>
      </c>
      <c r="AV1458">
        <v>2.4300000000000002</v>
      </c>
      <c r="BO1458" t="s">
        <v>43</v>
      </c>
      <c r="BP1458">
        <v>0</v>
      </c>
      <c r="BQ1458">
        <v>0</v>
      </c>
      <c r="BR1458">
        <v>0</v>
      </c>
      <c r="BS1458">
        <v>0</v>
      </c>
      <c r="BT1458" s="1"/>
      <c r="BV1458" t="s">
        <v>148</v>
      </c>
      <c r="BW1458" t="s">
        <v>102</v>
      </c>
      <c r="BX1458" t="s">
        <v>5353</v>
      </c>
    </row>
    <row r="1459" spans="1:76">
      <c r="A1459" t="s">
        <v>6531</v>
      </c>
      <c r="B1459" t="s">
        <v>3628</v>
      </c>
      <c r="C1459" t="s">
        <v>6243</v>
      </c>
      <c r="D1459" s="1">
        <v>32968</v>
      </c>
      <c r="E1459" t="s">
        <v>20</v>
      </c>
      <c r="G1459" s="1"/>
      <c r="H1459" s="1"/>
      <c r="K1459">
        <v>0</v>
      </c>
      <c r="AB1459" t="s">
        <v>22</v>
      </c>
      <c r="AC1459" t="s">
        <v>32</v>
      </c>
      <c r="AD1459" t="s">
        <v>58</v>
      </c>
      <c r="AE1459" t="s">
        <v>58</v>
      </c>
      <c r="AF1459" t="s">
        <v>48</v>
      </c>
      <c r="AH1459" t="s">
        <v>6532</v>
      </c>
      <c r="AI1459" t="s">
        <v>5550</v>
      </c>
      <c r="AJ1459" t="s">
        <v>6533</v>
      </c>
      <c r="AK1459" t="s">
        <v>5550</v>
      </c>
      <c r="AL1459" t="s">
        <v>6534</v>
      </c>
      <c r="AO1459" t="s">
        <v>26</v>
      </c>
      <c r="AP1459" t="s">
        <v>962</v>
      </c>
      <c r="AS1459" t="s">
        <v>43</v>
      </c>
      <c r="AT1459" t="s">
        <v>6041</v>
      </c>
      <c r="AU1459">
        <v>3.83</v>
      </c>
      <c r="AV1459">
        <v>3.83</v>
      </c>
      <c r="BO1459" t="s">
        <v>43</v>
      </c>
      <c r="BP1459">
        <v>0</v>
      </c>
      <c r="BQ1459">
        <v>0</v>
      </c>
      <c r="BR1459">
        <v>0</v>
      </c>
      <c r="BS1459">
        <v>0</v>
      </c>
      <c r="BT1459" s="1"/>
      <c r="BV1459" t="s">
        <v>1074</v>
      </c>
      <c r="BW1459" t="s">
        <v>1074</v>
      </c>
      <c r="BX1459" t="s">
        <v>5554</v>
      </c>
    </row>
    <row r="1460" spans="1:76">
      <c r="A1460" t="s">
        <v>6535</v>
      </c>
      <c r="B1460" t="s">
        <v>6523</v>
      </c>
      <c r="C1460" t="s">
        <v>6443</v>
      </c>
      <c r="D1460" s="1">
        <v>33205</v>
      </c>
      <c r="E1460" t="s">
        <v>5666</v>
      </c>
      <c r="G1460" s="1"/>
      <c r="H1460" s="1"/>
      <c r="K1460">
        <v>0</v>
      </c>
      <c r="AB1460" t="s">
        <v>22</v>
      </c>
      <c r="AC1460" t="s">
        <v>32</v>
      </c>
      <c r="AD1460" t="s">
        <v>58</v>
      </c>
      <c r="AE1460" t="s">
        <v>58</v>
      </c>
      <c r="AF1460" t="s">
        <v>48</v>
      </c>
      <c r="AH1460" t="s">
        <v>3283</v>
      </c>
      <c r="AI1460" t="s">
        <v>5244</v>
      </c>
      <c r="AJ1460" t="s">
        <v>6536</v>
      </c>
      <c r="AK1460" t="s">
        <v>4</v>
      </c>
      <c r="AL1460" t="s">
        <v>5666</v>
      </c>
      <c r="AO1460" t="s">
        <v>26</v>
      </c>
      <c r="AP1460" t="s">
        <v>962</v>
      </c>
      <c r="AS1460" t="s">
        <v>43</v>
      </c>
      <c r="AT1460" t="s">
        <v>6047</v>
      </c>
      <c r="AU1460">
        <v>2.91</v>
      </c>
      <c r="BO1460" t="s">
        <v>43</v>
      </c>
      <c r="BP1460">
        <v>0</v>
      </c>
      <c r="BQ1460">
        <v>0</v>
      </c>
      <c r="BR1460">
        <v>0</v>
      </c>
      <c r="BS1460">
        <v>0</v>
      </c>
      <c r="BT1460" s="1"/>
      <c r="BV1460" t="s">
        <v>6146</v>
      </c>
      <c r="BW1460" t="s">
        <v>6146</v>
      </c>
      <c r="BX1460" t="s">
        <v>5353</v>
      </c>
    </row>
    <row r="1461" spans="1:76">
      <c r="A1461" t="s">
        <v>6537</v>
      </c>
      <c r="B1461" t="s">
        <v>6523</v>
      </c>
      <c r="C1461" t="s">
        <v>6538</v>
      </c>
      <c r="D1461" s="1">
        <v>32610</v>
      </c>
      <c r="E1461" t="s">
        <v>20</v>
      </c>
      <c r="G1461" s="1"/>
      <c r="H1461" s="1"/>
      <c r="K1461">
        <v>0</v>
      </c>
      <c r="AB1461" t="s">
        <v>22</v>
      </c>
      <c r="AC1461" t="s">
        <v>32</v>
      </c>
      <c r="AD1461" t="s">
        <v>58</v>
      </c>
      <c r="AE1461" t="s">
        <v>58</v>
      </c>
      <c r="AF1461" t="s">
        <v>48</v>
      </c>
      <c r="AH1461" t="s">
        <v>6539</v>
      </c>
      <c r="AI1461" t="s">
        <v>5550</v>
      </c>
      <c r="AJ1461" t="s">
        <v>6540</v>
      </c>
      <c r="AK1461" t="s">
        <v>3896</v>
      </c>
      <c r="AL1461" t="s">
        <v>6541</v>
      </c>
      <c r="AO1461" t="s">
        <v>26</v>
      </c>
      <c r="AP1461" t="s">
        <v>962</v>
      </c>
      <c r="AS1461" t="s">
        <v>43</v>
      </c>
      <c r="AT1461" t="s">
        <v>6542</v>
      </c>
      <c r="AV1461">
        <v>3.43</v>
      </c>
      <c r="BO1461" t="s">
        <v>43</v>
      </c>
      <c r="BP1461">
        <v>0</v>
      </c>
      <c r="BQ1461">
        <v>0</v>
      </c>
      <c r="BR1461">
        <v>0</v>
      </c>
      <c r="BS1461">
        <v>0</v>
      </c>
      <c r="BT1461" s="1"/>
      <c r="BV1461" t="s">
        <v>664</v>
      </c>
      <c r="BW1461" t="s">
        <v>102</v>
      </c>
      <c r="BX1461" t="s">
        <v>5353</v>
      </c>
    </row>
    <row r="1462" spans="1:76">
      <c r="A1462" t="s">
        <v>6543</v>
      </c>
      <c r="B1462" t="s">
        <v>4951</v>
      </c>
      <c r="C1462" t="s">
        <v>6002</v>
      </c>
      <c r="D1462" s="1">
        <v>30739</v>
      </c>
      <c r="E1462" t="s">
        <v>6544</v>
      </c>
      <c r="G1462" s="1"/>
      <c r="H1462" s="1"/>
      <c r="K1462">
        <v>0</v>
      </c>
      <c r="AB1462" t="s">
        <v>22</v>
      </c>
      <c r="AC1462" t="s">
        <v>32</v>
      </c>
      <c r="AD1462" t="s">
        <v>58</v>
      </c>
      <c r="AE1462" t="s">
        <v>58</v>
      </c>
      <c r="AF1462" t="s">
        <v>25</v>
      </c>
      <c r="AH1462" t="s">
        <v>6545</v>
      </c>
      <c r="AI1462" t="s">
        <v>5646</v>
      </c>
      <c r="AJ1462" t="s">
        <v>6546</v>
      </c>
      <c r="AK1462" t="s">
        <v>3896</v>
      </c>
      <c r="AL1462" t="s">
        <v>6547</v>
      </c>
      <c r="AO1462" t="s">
        <v>26</v>
      </c>
      <c r="AP1462" t="s">
        <v>962</v>
      </c>
      <c r="AS1462" t="s">
        <v>43</v>
      </c>
      <c r="AT1462" t="s">
        <v>6002</v>
      </c>
      <c r="BO1462" t="s">
        <v>43</v>
      </c>
      <c r="BP1462">
        <v>0</v>
      </c>
      <c r="BQ1462">
        <v>0</v>
      </c>
      <c r="BR1462">
        <v>0</v>
      </c>
      <c r="BS1462">
        <v>0</v>
      </c>
      <c r="BT1462" s="1"/>
      <c r="BV1462" t="s">
        <v>102</v>
      </c>
      <c r="BW1462" t="s">
        <v>125</v>
      </c>
      <c r="BX1462" t="s">
        <v>5353</v>
      </c>
    </row>
    <row r="1463" spans="1:76">
      <c r="A1463" t="s">
        <v>6548</v>
      </c>
      <c r="B1463" t="s">
        <v>6549</v>
      </c>
      <c r="C1463" t="s">
        <v>6437</v>
      </c>
      <c r="D1463" s="1">
        <v>32732</v>
      </c>
      <c r="E1463" t="s">
        <v>6244</v>
      </c>
      <c r="G1463" s="1"/>
      <c r="H1463" s="1"/>
      <c r="K1463">
        <v>0</v>
      </c>
      <c r="AB1463" t="s">
        <v>22</v>
      </c>
      <c r="AC1463" t="s">
        <v>32</v>
      </c>
      <c r="AD1463" t="s">
        <v>58</v>
      </c>
      <c r="AE1463" t="s">
        <v>58</v>
      </c>
      <c r="AF1463" t="s">
        <v>48</v>
      </c>
      <c r="AH1463" t="s">
        <v>6550</v>
      </c>
      <c r="AI1463" t="s">
        <v>3903</v>
      </c>
      <c r="AJ1463" t="s">
        <v>6551</v>
      </c>
      <c r="AK1463" t="s">
        <v>3896</v>
      </c>
      <c r="AL1463" t="s">
        <v>5802</v>
      </c>
      <c r="AO1463" t="s">
        <v>26</v>
      </c>
      <c r="AP1463" t="s">
        <v>962</v>
      </c>
      <c r="AS1463" t="s">
        <v>43</v>
      </c>
      <c r="AT1463" t="s">
        <v>6330</v>
      </c>
      <c r="AU1463">
        <v>3.43</v>
      </c>
      <c r="AV1463">
        <v>3.57</v>
      </c>
      <c r="BO1463" t="s">
        <v>43</v>
      </c>
      <c r="BP1463">
        <v>0</v>
      </c>
      <c r="BQ1463">
        <v>0</v>
      </c>
      <c r="BR1463">
        <v>0</v>
      </c>
      <c r="BS1463">
        <v>0</v>
      </c>
      <c r="BT1463" s="1"/>
      <c r="BV1463" t="s">
        <v>148</v>
      </c>
      <c r="BW1463" t="s">
        <v>102</v>
      </c>
      <c r="BX1463" t="s">
        <v>5589</v>
      </c>
    </row>
    <row r="1464" spans="1:76">
      <c r="A1464" t="s">
        <v>6552</v>
      </c>
      <c r="B1464" t="s">
        <v>6553</v>
      </c>
      <c r="C1464" t="s">
        <v>6554</v>
      </c>
      <c r="D1464" s="1">
        <v>33328</v>
      </c>
      <c r="E1464" t="s">
        <v>20</v>
      </c>
      <c r="G1464" s="1"/>
      <c r="H1464" s="1"/>
      <c r="K1464">
        <v>0</v>
      </c>
      <c r="AB1464" t="s">
        <v>22</v>
      </c>
      <c r="AC1464" t="s">
        <v>32</v>
      </c>
      <c r="AD1464" t="s">
        <v>58</v>
      </c>
      <c r="AE1464" t="s">
        <v>58</v>
      </c>
      <c r="AF1464" t="s">
        <v>48</v>
      </c>
      <c r="AH1464" t="s">
        <v>5222</v>
      </c>
      <c r="AI1464" t="s">
        <v>5244</v>
      </c>
      <c r="AJ1464" t="s">
        <v>6555</v>
      </c>
      <c r="AK1464" t="s">
        <v>5244</v>
      </c>
      <c r="AL1464" t="s">
        <v>6556</v>
      </c>
      <c r="AO1464" t="s">
        <v>26</v>
      </c>
      <c r="AP1464" t="s">
        <v>962</v>
      </c>
      <c r="AS1464" t="s">
        <v>43</v>
      </c>
      <c r="AT1464" t="s">
        <v>6557</v>
      </c>
      <c r="AU1464">
        <v>3.43</v>
      </c>
      <c r="AV1464">
        <v>3.04</v>
      </c>
      <c r="BO1464" t="s">
        <v>43</v>
      </c>
      <c r="BP1464">
        <v>0</v>
      </c>
      <c r="BQ1464">
        <v>0</v>
      </c>
      <c r="BR1464">
        <v>0</v>
      </c>
      <c r="BS1464">
        <v>0</v>
      </c>
      <c r="BT1464" s="1"/>
      <c r="BV1464" t="s">
        <v>1157</v>
      </c>
      <c r="BW1464" t="s">
        <v>118</v>
      </c>
      <c r="BX1464" t="s">
        <v>5554</v>
      </c>
    </row>
    <row r="1465" spans="1:76">
      <c r="A1465" t="s">
        <v>6558</v>
      </c>
      <c r="B1465" t="s">
        <v>6559</v>
      </c>
      <c r="C1465" t="s">
        <v>6243</v>
      </c>
      <c r="D1465" s="1">
        <v>29174</v>
      </c>
      <c r="E1465" t="s">
        <v>6560</v>
      </c>
      <c r="G1465" s="1"/>
      <c r="H1465" s="1"/>
      <c r="K1465">
        <v>0</v>
      </c>
      <c r="AB1465" t="s">
        <v>22</v>
      </c>
      <c r="AC1465" t="s">
        <v>32</v>
      </c>
      <c r="AD1465" t="s">
        <v>58</v>
      </c>
      <c r="AE1465" t="s">
        <v>58</v>
      </c>
      <c r="AF1465" t="s">
        <v>48</v>
      </c>
      <c r="AH1465" t="s">
        <v>6561</v>
      </c>
      <c r="AI1465" t="s">
        <v>155</v>
      </c>
      <c r="AJ1465" t="s">
        <v>6479</v>
      </c>
      <c r="AK1465" t="s">
        <v>155</v>
      </c>
      <c r="AL1465" t="s">
        <v>6270</v>
      </c>
      <c r="AM1465" t="s">
        <v>155</v>
      </c>
      <c r="AN1465" t="s">
        <v>155</v>
      </c>
      <c r="AO1465" t="s">
        <v>26</v>
      </c>
      <c r="AP1465" t="s">
        <v>962</v>
      </c>
      <c r="AS1465" t="s">
        <v>43</v>
      </c>
      <c r="AT1465" t="s">
        <v>3897</v>
      </c>
      <c r="BO1465" t="s">
        <v>43</v>
      </c>
      <c r="BP1465">
        <v>0</v>
      </c>
      <c r="BQ1465">
        <v>0</v>
      </c>
      <c r="BR1465">
        <v>0</v>
      </c>
      <c r="BS1465">
        <v>0</v>
      </c>
      <c r="BT1465" s="1"/>
      <c r="BV1465" t="s">
        <v>155</v>
      </c>
      <c r="BW1465" t="s">
        <v>155</v>
      </c>
      <c r="BX1465" t="s">
        <v>5554</v>
      </c>
    </row>
    <row r="1466" spans="1:76">
      <c r="A1466" t="s">
        <v>6562</v>
      </c>
      <c r="B1466" t="s">
        <v>6563</v>
      </c>
      <c r="C1466" t="s">
        <v>20</v>
      </c>
      <c r="D1466" s="1">
        <v>32992</v>
      </c>
      <c r="E1466" t="s">
        <v>20</v>
      </c>
      <c r="G1466" s="1"/>
      <c r="H1466" s="1"/>
      <c r="K1466">
        <v>0</v>
      </c>
      <c r="AB1466" t="s">
        <v>22</v>
      </c>
      <c r="AC1466" t="s">
        <v>32</v>
      </c>
      <c r="AD1466" t="s">
        <v>58</v>
      </c>
      <c r="AE1466" t="s">
        <v>58</v>
      </c>
      <c r="AF1466" t="s">
        <v>48</v>
      </c>
      <c r="AH1466" t="s">
        <v>6564</v>
      </c>
      <c r="AI1466" t="s">
        <v>3894</v>
      </c>
      <c r="AJ1466" t="s">
        <v>6565</v>
      </c>
      <c r="AK1466" t="s">
        <v>4</v>
      </c>
      <c r="AL1466" t="s">
        <v>20</v>
      </c>
      <c r="AO1466" t="s">
        <v>26</v>
      </c>
      <c r="AP1466" t="s">
        <v>962</v>
      </c>
      <c r="AS1466" t="s">
        <v>43</v>
      </c>
      <c r="AT1466" t="s">
        <v>6047</v>
      </c>
      <c r="AU1466">
        <v>3.52</v>
      </c>
      <c r="AV1466">
        <v>3.26</v>
      </c>
      <c r="BO1466" t="s">
        <v>43</v>
      </c>
      <c r="BP1466">
        <v>0</v>
      </c>
      <c r="BQ1466">
        <v>0</v>
      </c>
      <c r="BR1466">
        <v>0</v>
      </c>
      <c r="BS1466">
        <v>0</v>
      </c>
      <c r="BT1466" s="1"/>
      <c r="BV1466" t="s">
        <v>6566</v>
      </c>
      <c r="BW1466" t="s">
        <v>6146</v>
      </c>
      <c r="BX1466" t="s">
        <v>5589</v>
      </c>
    </row>
    <row r="1467" spans="1:76">
      <c r="A1467" t="s">
        <v>6567</v>
      </c>
      <c r="B1467" t="s">
        <v>6568</v>
      </c>
      <c r="C1467" t="s">
        <v>6569</v>
      </c>
      <c r="D1467" s="1">
        <v>32601</v>
      </c>
      <c r="E1467" t="s">
        <v>20</v>
      </c>
      <c r="G1467" s="1"/>
      <c r="H1467" s="1"/>
      <c r="K1467">
        <v>0</v>
      </c>
      <c r="AB1467" t="s">
        <v>22</v>
      </c>
      <c r="AC1467" t="s">
        <v>32</v>
      </c>
      <c r="AD1467" t="s">
        <v>58</v>
      </c>
      <c r="AE1467" t="s">
        <v>58</v>
      </c>
      <c r="AF1467" t="s">
        <v>48</v>
      </c>
      <c r="AH1467" t="s">
        <v>6570</v>
      </c>
      <c r="AI1467" t="s">
        <v>3903</v>
      </c>
      <c r="AJ1467" t="s">
        <v>6571</v>
      </c>
      <c r="AK1467" t="s">
        <v>3896</v>
      </c>
      <c r="AL1467" t="s">
        <v>6572</v>
      </c>
      <c r="AO1467" t="s">
        <v>26</v>
      </c>
      <c r="AP1467" t="s">
        <v>962</v>
      </c>
      <c r="AS1467" t="s">
        <v>43</v>
      </c>
      <c r="AT1467" t="s">
        <v>6573</v>
      </c>
      <c r="AU1467">
        <v>3.52</v>
      </c>
      <c r="AV1467">
        <v>3.26</v>
      </c>
      <c r="BO1467" t="s">
        <v>43</v>
      </c>
      <c r="BP1467">
        <v>0</v>
      </c>
      <c r="BQ1467">
        <v>0</v>
      </c>
      <c r="BR1467">
        <v>0</v>
      </c>
      <c r="BS1467">
        <v>0</v>
      </c>
      <c r="BT1467" s="1"/>
      <c r="BV1467" t="s">
        <v>148</v>
      </c>
      <c r="BW1467" t="s">
        <v>1600</v>
      </c>
      <c r="BX1467" t="s">
        <v>5617</v>
      </c>
    </row>
    <row r="1468" spans="1:76">
      <c r="A1468" t="s">
        <v>6574</v>
      </c>
      <c r="B1468" t="s">
        <v>3857</v>
      </c>
      <c r="C1468" t="s">
        <v>20</v>
      </c>
      <c r="D1468" s="1">
        <v>32770</v>
      </c>
      <c r="E1468" t="s">
        <v>6575</v>
      </c>
      <c r="G1468" s="1"/>
      <c r="H1468" s="1"/>
      <c r="K1468">
        <v>0</v>
      </c>
      <c r="AB1468" t="s">
        <v>22</v>
      </c>
      <c r="AC1468" t="s">
        <v>32</v>
      </c>
      <c r="AD1468" t="s">
        <v>58</v>
      </c>
      <c r="AE1468" t="s">
        <v>58</v>
      </c>
      <c r="AF1468" t="s">
        <v>48</v>
      </c>
      <c r="AH1468" t="s">
        <v>6576</v>
      </c>
      <c r="AI1468" t="s">
        <v>5244</v>
      </c>
      <c r="AJ1468" t="s">
        <v>4709</v>
      </c>
      <c r="AK1468" t="s">
        <v>3896</v>
      </c>
      <c r="AL1468" t="s">
        <v>6575</v>
      </c>
      <c r="AO1468" t="s">
        <v>26</v>
      </c>
      <c r="AP1468" t="s">
        <v>962</v>
      </c>
      <c r="AS1468" t="s">
        <v>43</v>
      </c>
      <c r="AT1468" t="s">
        <v>6182</v>
      </c>
      <c r="BO1468" t="s">
        <v>43</v>
      </c>
      <c r="BP1468">
        <v>0</v>
      </c>
      <c r="BQ1468">
        <v>0</v>
      </c>
      <c r="BR1468">
        <v>0</v>
      </c>
      <c r="BS1468">
        <v>0</v>
      </c>
      <c r="BT1468" s="1"/>
      <c r="BV1468" t="s">
        <v>148</v>
      </c>
      <c r="BW1468" t="s">
        <v>118</v>
      </c>
      <c r="BX1468" t="s">
        <v>5678</v>
      </c>
    </row>
    <row r="1469" spans="1:76">
      <c r="A1469" t="s">
        <v>6577</v>
      </c>
      <c r="B1469" t="s">
        <v>60</v>
      </c>
      <c r="C1469" t="s">
        <v>6050</v>
      </c>
      <c r="D1469" s="1">
        <v>31721</v>
      </c>
      <c r="E1469" t="s">
        <v>6578</v>
      </c>
      <c r="G1469" s="1"/>
      <c r="H1469" s="1"/>
      <c r="K1469">
        <v>0</v>
      </c>
      <c r="AB1469" t="s">
        <v>22</v>
      </c>
      <c r="AC1469" t="s">
        <v>32</v>
      </c>
      <c r="AD1469" t="s">
        <v>58</v>
      </c>
      <c r="AE1469" t="s">
        <v>58</v>
      </c>
      <c r="AF1469" t="s">
        <v>48</v>
      </c>
      <c r="AH1469" t="s">
        <v>6579</v>
      </c>
      <c r="AI1469" t="s">
        <v>155</v>
      </c>
      <c r="AJ1469" t="s">
        <v>6580</v>
      </c>
      <c r="AK1469" t="s">
        <v>3896</v>
      </c>
      <c r="AL1469" t="s">
        <v>6578</v>
      </c>
      <c r="AO1469" t="s">
        <v>26</v>
      </c>
      <c r="AP1469" t="s">
        <v>962</v>
      </c>
      <c r="AS1469" t="s">
        <v>43</v>
      </c>
      <c r="AT1469" t="s">
        <v>6581</v>
      </c>
      <c r="BO1469" t="s">
        <v>43</v>
      </c>
      <c r="BP1469">
        <v>0</v>
      </c>
      <c r="BQ1469">
        <v>0</v>
      </c>
      <c r="BR1469">
        <v>0</v>
      </c>
      <c r="BS1469">
        <v>0</v>
      </c>
      <c r="BT1469" s="1"/>
      <c r="BV1469" t="s">
        <v>102</v>
      </c>
      <c r="BW1469" t="s">
        <v>102</v>
      </c>
      <c r="BX1469" t="s">
        <v>5678</v>
      </c>
    </row>
    <row r="1470" spans="1:76">
      <c r="A1470" t="s">
        <v>6582</v>
      </c>
      <c r="B1470" t="s">
        <v>6583</v>
      </c>
      <c r="D1470" s="1"/>
      <c r="G1470" s="1"/>
      <c r="H1470" s="1"/>
      <c r="K1470">
        <v>0</v>
      </c>
      <c r="AB1470" t="s">
        <v>22</v>
      </c>
      <c r="AC1470" t="s">
        <v>32</v>
      </c>
      <c r="AD1470" t="s">
        <v>58</v>
      </c>
      <c r="AE1470" t="s">
        <v>58</v>
      </c>
      <c r="AF1470" t="s">
        <v>48</v>
      </c>
      <c r="AO1470" t="s">
        <v>26</v>
      </c>
      <c r="AP1470" t="s">
        <v>962</v>
      </c>
      <c r="AS1470" t="s">
        <v>28</v>
      </c>
      <c r="AU1470">
        <v>3.44</v>
      </c>
      <c r="AY1470">
        <v>2.95</v>
      </c>
      <c r="AZ1470">
        <v>3.29</v>
      </c>
      <c r="BO1470" t="s">
        <v>43</v>
      </c>
      <c r="BP1470">
        <v>0</v>
      </c>
      <c r="BQ1470">
        <v>0</v>
      </c>
      <c r="BR1470">
        <v>0</v>
      </c>
      <c r="BS1470">
        <v>0</v>
      </c>
      <c r="BT1470" s="1"/>
    </row>
    <row r="1471" spans="1:76">
      <c r="A1471" t="s">
        <v>6584</v>
      </c>
      <c r="B1471" t="s">
        <v>6585</v>
      </c>
      <c r="C1471" t="s">
        <v>74</v>
      </c>
      <c r="D1471" s="1">
        <v>32826</v>
      </c>
      <c r="E1471" t="s">
        <v>6101</v>
      </c>
      <c r="G1471" s="1"/>
      <c r="H1471" s="1"/>
      <c r="K1471">
        <v>0</v>
      </c>
      <c r="AB1471" t="s">
        <v>22</v>
      </c>
      <c r="AC1471" t="s">
        <v>32</v>
      </c>
      <c r="AD1471" t="s">
        <v>58</v>
      </c>
      <c r="AE1471" t="s">
        <v>58</v>
      </c>
      <c r="AF1471" t="s">
        <v>48</v>
      </c>
      <c r="AH1471" t="s">
        <v>6586</v>
      </c>
      <c r="AI1471" t="s">
        <v>217</v>
      </c>
      <c r="AJ1471" t="s">
        <v>6587</v>
      </c>
      <c r="AK1471" t="s">
        <v>3896</v>
      </c>
      <c r="AL1471" t="s">
        <v>5765</v>
      </c>
      <c r="AO1471" t="s">
        <v>26</v>
      </c>
      <c r="AP1471" t="s">
        <v>962</v>
      </c>
      <c r="AS1471" t="s">
        <v>43</v>
      </c>
      <c r="AT1471" t="s">
        <v>6158</v>
      </c>
      <c r="AU1471">
        <v>3.65</v>
      </c>
      <c r="AV1471">
        <v>2.52</v>
      </c>
      <c r="BO1471" t="s">
        <v>43</v>
      </c>
      <c r="BP1471">
        <v>0</v>
      </c>
      <c r="BQ1471">
        <v>0</v>
      </c>
      <c r="BR1471">
        <v>0</v>
      </c>
      <c r="BS1471">
        <v>0</v>
      </c>
      <c r="BT1471" s="1"/>
      <c r="BV1471" t="s">
        <v>6588</v>
      </c>
      <c r="BX1471" t="s">
        <v>5554</v>
      </c>
    </row>
    <row r="1472" spans="1:76">
      <c r="A1472" t="s">
        <v>6589</v>
      </c>
      <c r="B1472" t="s">
        <v>6590</v>
      </c>
      <c r="C1472" t="s">
        <v>6591</v>
      </c>
      <c r="D1472" s="1">
        <v>32419</v>
      </c>
      <c r="E1472" t="s">
        <v>20</v>
      </c>
      <c r="G1472" s="1"/>
      <c r="H1472" s="1"/>
      <c r="K1472">
        <v>0</v>
      </c>
      <c r="AB1472" t="s">
        <v>22</v>
      </c>
      <c r="AC1472" t="s">
        <v>32</v>
      </c>
      <c r="AD1472" t="s">
        <v>58</v>
      </c>
      <c r="AE1472" t="s">
        <v>58</v>
      </c>
      <c r="AF1472" t="s">
        <v>48</v>
      </c>
      <c r="AH1472" t="s">
        <v>6592</v>
      </c>
      <c r="AI1472" t="s">
        <v>3894</v>
      </c>
      <c r="AJ1472" t="s">
        <v>6593</v>
      </c>
      <c r="AK1472" t="s">
        <v>3896</v>
      </c>
      <c r="AL1472" t="s">
        <v>5827</v>
      </c>
      <c r="AO1472" t="s">
        <v>26</v>
      </c>
      <c r="AP1472" t="s">
        <v>962</v>
      </c>
      <c r="AS1472" t="s">
        <v>43</v>
      </c>
      <c r="AT1472" t="s">
        <v>5364</v>
      </c>
      <c r="AU1472">
        <v>3.04</v>
      </c>
      <c r="BO1472" t="s">
        <v>43</v>
      </c>
      <c r="BP1472">
        <v>0</v>
      </c>
      <c r="BQ1472">
        <v>0</v>
      </c>
      <c r="BR1472">
        <v>0</v>
      </c>
      <c r="BS1472">
        <v>0</v>
      </c>
      <c r="BT1472" s="1"/>
      <c r="BV1472" t="s">
        <v>664</v>
      </c>
      <c r="BW1472" t="s">
        <v>102</v>
      </c>
      <c r="BX1472" t="s">
        <v>5353</v>
      </c>
    </row>
    <row r="1473" spans="1:76">
      <c r="A1473" t="s">
        <v>6594</v>
      </c>
      <c r="B1473" t="s">
        <v>6595</v>
      </c>
      <c r="C1473" t="s">
        <v>74</v>
      </c>
      <c r="D1473" s="1">
        <v>32870</v>
      </c>
      <c r="E1473" t="s">
        <v>6596</v>
      </c>
      <c r="G1473" s="1"/>
      <c r="H1473" s="1"/>
      <c r="K1473">
        <v>0</v>
      </c>
      <c r="AB1473" t="s">
        <v>22</v>
      </c>
      <c r="AC1473" t="s">
        <v>32</v>
      </c>
      <c r="AD1473" t="s">
        <v>58</v>
      </c>
      <c r="AE1473" t="s">
        <v>58</v>
      </c>
      <c r="AF1473" t="s">
        <v>48</v>
      </c>
      <c r="AH1473" t="s">
        <v>6597</v>
      </c>
      <c r="AI1473" t="s">
        <v>6598</v>
      </c>
      <c r="AJ1473" t="s">
        <v>6599</v>
      </c>
      <c r="AK1473" t="s">
        <v>217</v>
      </c>
      <c r="AL1473" t="s">
        <v>6596</v>
      </c>
      <c r="AO1473" t="s">
        <v>26</v>
      </c>
      <c r="AP1473" t="s">
        <v>962</v>
      </c>
      <c r="AS1473" t="s">
        <v>43</v>
      </c>
      <c r="AT1473" t="s">
        <v>5928</v>
      </c>
      <c r="AU1473">
        <v>3.35</v>
      </c>
      <c r="AV1473">
        <v>2.87</v>
      </c>
      <c r="BO1473" t="s">
        <v>43</v>
      </c>
      <c r="BP1473">
        <v>0</v>
      </c>
      <c r="BQ1473">
        <v>0</v>
      </c>
      <c r="BR1473">
        <v>0</v>
      </c>
      <c r="BS1473">
        <v>0</v>
      </c>
      <c r="BT1473" s="1"/>
      <c r="BV1473" t="s">
        <v>5553</v>
      </c>
      <c r="BW1473" t="s">
        <v>1142</v>
      </c>
      <c r="BX1473" t="s">
        <v>5353</v>
      </c>
    </row>
    <row r="1474" spans="1:76">
      <c r="A1474" t="s">
        <v>6600</v>
      </c>
      <c r="B1474" t="s">
        <v>6601</v>
      </c>
      <c r="C1474" t="s">
        <v>6602</v>
      </c>
      <c r="D1474" s="1">
        <v>31667</v>
      </c>
      <c r="E1474" t="s">
        <v>20</v>
      </c>
      <c r="G1474" s="1"/>
      <c r="H1474" s="1"/>
      <c r="K1474">
        <v>0</v>
      </c>
      <c r="AB1474" t="s">
        <v>22</v>
      </c>
      <c r="AC1474" t="s">
        <v>32</v>
      </c>
      <c r="AD1474" t="s">
        <v>58</v>
      </c>
      <c r="AE1474" t="s">
        <v>58</v>
      </c>
      <c r="AF1474" t="s">
        <v>25</v>
      </c>
      <c r="AH1474" t="s">
        <v>6603</v>
      </c>
      <c r="AI1474" t="s">
        <v>3903</v>
      </c>
      <c r="AJ1474" t="s">
        <v>6604</v>
      </c>
      <c r="AK1474" t="s">
        <v>3896</v>
      </c>
      <c r="AL1474" t="s">
        <v>6605</v>
      </c>
      <c r="AO1474" t="s">
        <v>26</v>
      </c>
      <c r="AP1474" t="s">
        <v>962</v>
      </c>
      <c r="AS1474" t="s">
        <v>43</v>
      </c>
      <c r="AT1474" t="s">
        <v>6606</v>
      </c>
      <c r="BO1474" t="s">
        <v>43</v>
      </c>
      <c r="BP1474">
        <v>0</v>
      </c>
      <c r="BQ1474">
        <v>0</v>
      </c>
      <c r="BR1474">
        <v>0</v>
      </c>
      <c r="BS1474">
        <v>0</v>
      </c>
      <c r="BT1474" s="1"/>
      <c r="BV1474" t="s">
        <v>102</v>
      </c>
      <c r="BW1474" t="s">
        <v>102</v>
      </c>
      <c r="BX1474" t="s">
        <v>5353</v>
      </c>
    </row>
    <row r="1475" spans="1:76">
      <c r="A1475" t="s">
        <v>6607</v>
      </c>
      <c r="B1475" t="s">
        <v>5914</v>
      </c>
      <c r="C1475" t="s">
        <v>5917</v>
      </c>
      <c r="D1475" s="1">
        <v>32679</v>
      </c>
      <c r="E1475" t="s">
        <v>6608</v>
      </c>
      <c r="G1475" s="1"/>
      <c r="H1475" s="1"/>
      <c r="K1475">
        <v>0</v>
      </c>
      <c r="AB1475" t="s">
        <v>22</v>
      </c>
      <c r="AC1475" t="s">
        <v>32</v>
      </c>
      <c r="AD1475" t="s">
        <v>58</v>
      </c>
      <c r="AE1475" t="s">
        <v>58</v>
      </c>
      <c r="AF1475" t="s">
        <v>48</v>
      </c>
      <c r="AH1475" t="s">
        <v>6609</v>
      </c>
      <c r="AI1475" t="s">
        <v>3903</v>
      </c>
      <c r="AJ1475" t="s">
        <v>6610</v>
      </c>
      <c r="AK1475" t="s">
        <v>3903</v>
      </c>
      <c r="AL1475" t="s">
        <v>6611</v>
      </c>
      <c r="AO1475" t="s">
        <v>26</v>
      </c>
      <c r="AP1475" t="s">
        <v>962</v>
      </c>
      <c r="AS1475" t="s">
        <v>43</v>
      </c>
      <c r="AT1475" t="s">
        <v>5920</v>
      </c>
      <c r="AU1475">
        <v>3.13</v>
      </c>
      <c r="AV1475">
        <v>3.17</v>
      </c>
      <c r="BO1475" t="s">
        <v>43</v>
      </c>
      <c r="BP1475">
        <v>0</v>
      </c>
      <c r="BQ1475">
        <v>0</v>
      </c>
      <c r="BR1475">
        <v>0</v>
      </c>
      <c r="BS1475">
        <v>0</v>
      </c>
      <c r="BT1475" s="1"/>
      <c r="BV1475" t="s">
        <v>157</v>
      </c>
      <c r="BW1475" t="s">
        <v>157</v>
      </c>
      <c r="BX1475" t="s">
        <v>5353</v>
      </c>
    </row>
    <row r="1476" spans="1:76">
      <c r="A1476" t="s">
        <v>6612</v>
      </c>
      <c r="B1476" t="s">
        <v>6613</v>
      </c>
      <c r="C1476" t="s">
        <v>6614</v>
      </c>
      <c r="D1476" s="1">
        <v>31817</v>
      </c>
      <c r="E1476" t="s">
        <v>6615</v>
      </c>
      <c r="G1476" s="1"/>
      <c r="H1476" s="1"/>
      <c r="K1476">
        <v>0</v>
      </c>
      <c r="AB1476" t="s">
        <v>22</v>
      </c>
      <c r="AC1476" t="s">
        <v>32</v>
      </c>
      <c r="AD1476" t="s">
        <v>58</v>
      </c>
      <c r="AE1476" t="s">
        <v>58</v>
      </c>
      <c r="AF1476" t="s">
        <v>25</v>
      </c>
      <c r="AH1476" t="s">
        <v>6616</v>
      </c>
      <c r="AI1476" t="s">
        <v>5244</v>
      </c>
      <c r="AJ1476" t="s">
        <v>6617</v>
      </c>
      <c r="AK1476" t="s">
        <v>5244</v>
      </c>
      <c r="AL1476" t="s">
        <v>6618</v>
      </c>
      <c r="AO1476" t="s">
        <v>26</v>
      </c>
      <c r="AP1476" t="s">
        <v>962</v>
      </c>
      <c r="AS1476" t="s">
        <v>43</v>
      </c>
      <c r="AT1476" t="s">
        <v>5602</v>
      </c>
      <c r="AU1476">
        <v>2.04</v>
      </c>
      <c r="AV1476">
        <v>2.35</v>
      </c>
      <c r="BO1476" t="s">
        <v>43</v>
      </c>
      <c r="BP1476">
        <v>0</v>
      </c>
      <c r="BQ1476">
        <v>0</v>
      </c>
      <c r="BR1476">
        <v>0</v>
      </c>
      <c r="BS1476">
        <v>0</v>
      </c>
      <c r="BT1476" s="1"/>
      <c r="BV1476" t="s">
        <v>102</v>
      </c>
      <c r="BW1476" t="s">
        <v>102</v>
      </c>
      <c r="BX1476" t="s">
        <v>5353</v>
      </c>
    </row>
    <row r="1477" spans="1:76">
      <c r="A1477" t="s">
        <v>6619</v>
      </c>
      <c r="B1477" t="s">
        <v>6620</v>
      </c>
      <c r="C1477" t="s">
        <v>20</v>
      </c>
      <c r="D1477" s="1">
        <v>33235</v>
      </c>
      <c r="E1477" t="s">
        <v>6621</v>
      </c>
      <c r="G1477" s="1"/>
      <c r="H1477" s="1"/>
      <c r="K1477">
        <v>0</v>
      </c>
      <c r="AB1477" t="s">
        <v>22</v>
      </c>
      <c r="AC1477" t="s">
        <v>32</v>
      </c>
      <c r="AD1477" t="s">
        <v>58</v>
      </c>
      <c r="AE1477" t="s">
        <v>58</v>
      </c>
      <c r="AF1477" t="s">
        <v>48</v>
      </c>
      <c r="AH1477" t="s">
        <v>6622</v>
      </c>
      <c r="AI1477" t="s">
        <v>5244</v>
      </c>
      <c r="AJ1477" t="s">
        <v>4908</v>
      </c>
      <c r="AK1477" t="s">
        <v>4</v>
      </c>
      <c r="AL1477" t="s">
        <v>6621</v>
      </c>
      <c r="AO1477" t="s">
        <v>26</v>
      </c>
      <c r="AP1477" t="s">
        <v>962</v>
      </c>
      <c r="AS1477" t="s">
        <v>43</v>
      </c>
      <c r="AT1477" t="s">
        <v>42</v>
      </c>
      <c r="AU1477">
        <v>3.74</v>
      </c>
      <c r="AV1477">
        <v>3.83</v>
      </c>
      <c r="BO1477" t="s">
        <v>43</v>
      </c>
      <c r="BP1477">
        <v>0</v>
      </c>
      <c r="BQ1477">
        <v>0</v>
      </c>
      <c r="BR1477">
        <v>0</v>
      </c>
      <c r="BS1477">
        <v>0</v>
      </c>
      <c r="BT1477" s="1"/>
      <c r="BV1477" t="s">
        <v>1355</v>
      </c>
      <c r="BW1477" t="s">
        <v>1355</v>
      </c>
      <c r="BX1477" t="s">
        <v>5353</v>
      </c>
    </row>
    <row r="1478" spans="1:76">
      <c r="A1478" t="s">
        <v>6623</v>
      </c>
      <c r="B1478" t="s">
        <v>6624</v>
      </c>
      <c r="C1478" t="s">
        <v>6016</v>
      </c>
      <c r="D1478" s="1">
        <v>32685</v>
      </c>
      <c r="E1478" t="s">
        <v>6625</v>
      </c>
      <c r="G1478" s="1"/>
      <c r="H1478" s="1"/>
      <c r="K1478">
        <v>0</v>
      </c>
      <c r="AB1478" t="s">
        <v>22</v>
      </c>
      <c r="AC1478" t="s">
        <v>32</v>
      </c>
      <c r="AD1478" t="s">
        <v>58</v>
      </c>
      <c r="AE1478" t="s">
        <v>58</v>
      </c>
      <c r="AF1478" t="s">
        <v>25</v>
      </c>
      <c r="AH1478" t="s">
        <v>6626</v>
      </c>
      <c r="AI1478" t="s">
        <v>4092</v>
      </c>
      <c r="AJ1478" t="s">
        <v>3882</v>
      </c>
      <c r="AK1478" t="s">
        <v>4</v>
      </c>
      <c r="AL1478" t="s">
        <v>3962</v>
      </c>
      <c r="AO1478" t="s">
        <v>26</v>
      </c>
      <c r="AP1478" t="s">
        <v>962</v>
      </c>
      <c r="AS1478" t="s">
        <v>43</v>
      </c>
      <c r="AT1478" t="s">
        <v>6350</v>
      </c>
      <c r="AU1478">
        <v>2.91</v>
      </c>
      <c r="BO1478" t="s">
        <v>43</v>
      </c>
      <c r="BP1478">
        <v>0</v>
      </c>
      <c r="BQ1478">
        <v>0</v>
      </c>
      <c r="BR1478">
        <v>0</v>
      </c>
      <c r="BS1478">
        <v>0</v>
      </c>
      <c r="BT1478" s="1"/>
      <c r="BV1478" t="s">
        <v>125</v>
      </c>
      <c r="BW1478" t="s">
        <v>125</v>
      </c>
      <c r="BX1478" t="s">
        <v>5353</v>
      </c>
    </row>
    <row r="1479" spans="1:76">
      <c r="A1479" t="s">
        <v>6627</v>
      </c>
      <c r="B1479" t="s">
        <v>6628</v>
      </c>
      <c r="C1479" t="s">
        <v>6251</v>
      </c>
      <c r="D1479" s="1">
        <v>33038</v>
      </c>
      <c r="E1479" t="s">
        <v>6629</v>
      </c>
      <c r="G1479" s="1"/>
      <c r="H1479" s="1"/>
      <c r="K1479">
        <v>0</v>
      </c>
      <c r="AB1479" t="s">
        <v>22</v>
      </c>
      <c r="AC1479" t="s">
        <v>32</v>
      </c>
      <c r="AD1479" t="s">
        <v>58</v>
      </c>
      <c r="AE1479" t="s">
        <v>58</v>
      </c>
      <c r="AF1479" t="s">
        <v>48</v>
      </c>
      <c r="AH1479" t="s">
        <v>6630</v>
      </c>
      <c r="AI1479" t="s">
        <v>5550</v>
      </c>
      <c r="AJ1479" t="s">
        <v>2138</v>
      </c>
      <c r="AK1479" t="s">
        <v>3896</v>
      </c>
      <c r="AL1479" t="s">
        <v>6631</v>
      </c>
      <c r="AO1479" t="s">
        <v>26</v>
      </c>
      <c r="AP1479" t="s">
        <v>962</v>
      </c>
      <c r="AS1479" t="s">
        <v>43</v>
      </c>
      <c r="AT1479" t="s">
        <v>5928</v>
      </c>
      <c r="AV1479">
        <v>1.65</v>
      </c>
      <c r="BO1479" t="s">
        <v>43</v>
      </c>
      <c r="BP1479">
        <v>0</v>
      </c>
      <c r="BQ1479">
        <v>0</v>
      </c>
      <c r="BR1479">
        <v>0</v>
      </c>
      <c r="BS1479">
        <v>0</v>
      </c>
      <c r="BT1479" s="1"/>
      <c r="BV1479" t="s">
        <v>344</v>
      </c>
      <c r="BW1479" t="s">
        <v>102</v>
      </c>
      <c r="BX1479" t="s">
        <v>5353</v>
      </c>
    </row>
    <row r="1480" spans="1:76">
      <c r="A1480" t="s">
        <v>6632</v>
      </c>
      <c r="B1480" t="s">
        <v>1318</v>
      </c>
      <c r="C1480" t="s">
        <v>6633</v>
      </c>
      <c r="D1480" s="1">
        <v>32863</v>
      </c>
      <c r="E1480" t="s">
        <v>6101</v>
      </c>
      <c r="G1480" s="1"/>
      <c r="H1480" s="1"/>
      <c r="K1480">
        <v>0</v>
      </c>
      <c r="AB1480" t="s">
        <v>22</v>
      </c>
      <c r="AC1480" t="s">
        <v>32</v>
      </c>
      <c r="AD1480" t="s">
        <v>58</v>
      </c>
      <c r="AE1480" t="s">
        <v>58</v>
      </c>
      <c r="AF1480" t="s">
        <v>48</v>
      </c>
      <c r="AH1480" t="s">
        <v>6634</v>
      </c>
      <c r="AI1480" t="s">
        <v>155</v>
      </c>
      <c r="AJ1480" t="s">
        <v>6635</v>
      </c>
      <c r="AK1480" t="s">
        <v>3896</v>
      </c>
      <c r="AL1480" t="s">
        <v>6104</v>
      </c>
      <c r="AO1480" t="s">
        <v>26</v>
      </c>
      <c r="AP1480" t="s">
        <v>962</v>
      </c>
      <c r="AS1480" t="s">
        <v>43</v>
      </c>
      <c r="AT1480" t="s">
        <v>5861</v>
      </c>
      <c r="AU1480">
        <v>3.65</v>
      </c>
      <c r="AV1480">
        <v>3.3</v>
      </c>
      <c r="BO1480" t="s">
        <v>43</v>
      </c>
      <c r="BP1480">
        <v>0</v>
      </c>
      <c r="BQ1480">
        <v>0</v>
      </c>
      <c r="BR1480">
        <v>0</v>
      </c>
      <c r="BS1480">
        <v>0</v>
      </c>
      <c r="BT1480" s="1"/>
      <c r="BV1480" t="s">
        <v>102</v>
      </c>
      <c r="BW1480" t="s">
        <v>102</v>
      </c>
      <c r="BX1480" t="s">
        <v>155</v>
      </c>
    </row>
    <row r="1481" spans="1:76">
      <c r="A1481" t="s">
        <v>6636</v>
      </c>
      <c r="B1481" t="s">
        <v>6637</v>
      </c>
      <c r="C1481" t="s">
        <v>6136</v>
      </c>
      <c r="D1481" s="1">
        <v>32908</v>
      </c>
      <c r="E1481" t="s">
        <v>20</v>
      </c>
      <c r="G1481" s="1"/>
      <c r="H1481" s="1"/>
      <c r="K1481">
        <v>0</v>
      </c>
      <c r="AB1481" t="s">
        <v>22</v>
      </c>
      <c r="AC1481" t="s">
        <v>32</v>
      </c>
      <c r="AD1481" t="s">
        <v>58</v>
      </c>
      <c r="AE1481" t="s">
        <v>58</v>
      </c>
      <c r="AF1481" t="s">
        <v>25</v>
      </c>
      <c r="AH1481" t="s">
        <v>6638</v>
      </c>
      <c r="AI1481" t="s">
        <v>3903</v>
      </c>
      <c r="AJ1481" t="s">
        <v>5823</v>
      </c>
      <c r="AK1481" t="s">
        <v>3896</v>
      </c>
      <c r="AL1481" t="s">
        <v>6639</v>
      </c>
      <c r="AO1481" t="s">
        <v>26</v>
      </c>
      <c r="AP1481" t="s">
        <v>962</v>
      </c>
      <c r="AS1481" t="s">
        <v>43</v>
      </c>
      <c r="AT1481" t="s">
        <v>5803</v>
      </c>
      <c r="AU1481">
        <v>3.57</v>
      </c>
      <c r="AV1481">
        <v>3.57</v>
      </c>
      <c r="BO1481" t="s">
        <v>43</v>
      </c>
      <c r="BP1481">
        <v>0</v>
      </c>
      <c r="BQ1481">
        <v>0</v>
      </c>
      <c r="BR1481">
        <v>0</v>
      </c>
      <c r="BS1481">
        <v>0</v>
      </c>
      <c r="BT1481" s="1"/>
      <c r="BV1481" t="s">
        <v>102</v>
      </c>
      <c r="BW1481" t="s">
        <v>102</v>
      </c>
      <c r="BX1481" t="s">
        <v>5554</v>
      </c>
    </row>
    <row r="1482" spans="1:76">
      <c r="A1482" t="s">
        <v>6640</v>
      </c>
      <c r="B1482" t="s">
        <v>6641</v>
      </c>
      <c r="C1482" t="s">
        <v>6002</v>
      </c>
      <c r="D1482" s="1">
        <v>30236</v>
      </c>
      <c r="E1482" t="s">
        <v>20</v>
      </c>
      <c r="G1482" s="1"/>
      <c r="H1482" s="1"/>
      <c r="K1482">
        <v>0</v>
      </c>
      <c r="AB1482" t="s">
        <v>22</v>
      </c>
      <c r="AC1482" t="s">
        <v>32</v>
      </c>
      <c r="AD1482" t="s">
        <v>58</v>
      </c>
      <c r="AE1482" t="s">
        <v>58</v>
      </c>
      <c r="AF1482" t="s">
        <v>48</v>
      </c>
      <c r="AH1482" t="s">
        <v>6642</v>
      </c>
      <c r="AI1482" t="s">
        <v>3894</v>
      </c>
      <c r="AJ1482" t="s">
        <v>6343</v>
      </c>
      <c r="AK1482" t="s">
        <v>5244</v>
      </c>
      <c r="AL1482" t="s">
        <v>6547</v>
      </c>
      <c r="AO1482" t="s">
        <v>26</v>
      </c>
      <c r="AP1482" t="s">
        <v>962</v>
      </c>
      <c r="AS1482" t="s">
        <v>28</v>
      </c>
      <c r="AT1482" t="s">
        <v>3897</v>
      </c>
      <c r="BO1482" t="s">
        <v>43</v>
      </c>
      <c r="BP1482">
        <v>0</v>
      </c>
      <c r="BQ1482">
        <v>0</v>
      </c>
      <c r="BR1482">
        <v>0</v>
      </c>
      <c r="BS1482">
        <v>0</v>
      </c>
      <c r="BT1482" s="1"/>
      <c r="BV1482" t="s">
        <v>118</v>
      </c>
      <c r="BW1482" t="s">
        <v>102</v>
      </c>
      <c r="BX1482" t="s">
        <v>5554</v>
      </c>
    </row>
    <row r="1483" spans="1:76">
      <c r="A1483" t="s">
        <v>6643</v>
      </c>
      <c r="B1483" t="s">
        <v>6644</v>
      </c>
      <c r="C1483" t="s">
        <v>6645</v>
      </c>
      <c r="D1483" s="1">
        <v>33182</v>
      </c>
      <c r="E1483" t="s">
        <v>20</v>
      </c>
      <c r="G1483" s="1"/>
      <c r="H1483" s="1"/>
      <c r="K1483">
        <v>0</v>
      </c>
      <c r="AB1483" t="s">
        <v>22</v>
      </c>
      <c r="AC1483" t="s">
        <v>32</v>
      </c>
      <c r="AD1483" t="s">
        <v>58</v>
      </c>
      <c r="AE1483" t="s">
        <v>58</v>
      </c>
      <c r="AF1483" t="s">
        <v>48</v>
      </c>
      <c r="AH1483" t="s">
        <v>6646</v>
      </c>
      <c r="AI1483" t="s">
        <v>3903</v>
      </c>
      <c r="AJ1483" t="s">
        <v>5047</v>
      </c>
      <c r="AK1483" t="s">
        <v>3896</v>
      </c>
      <c r="AL1483" t="s">
        <v>74</v>
      </c>
      <c r="AO1483" t="s">
        <v>26</v>
      </c>
      <c r="AP1483" t="s">
        <v>962</v>
      </c>
      <c r="AS1483" t="s">
        <v>43</v>
      </c>
      <c r="AT1483" t="s">
        <v>6456</v>
      </c>
      <c r="AU1483">
        <v>3.48</v>
      </c>
      <c r="AV1483">
        <v>3.43</v>
      </c>
      <c r="BO1483" t="s">
        <v>43</v>
      </c>
      <c r="BP1483">
        <v>0</v>
      </c>
      <c r="BQ1483">
        <v>0</v>
      </c>
      <c r="BR1483">
        <v>0</v>
      </c>
      <c r="BS1483">
        <v>0</v>
      </c>
      <c r="BT1483" s="1"/>
      <c r="BV1483" t="s">
        <v>118</v>
      </c>
      <c r="BW1483" t="s">
        <v>118</v>
      </c>
      <c r="BX1483" t="s">
        <v>5589</v>
      </c>
    </row>
    <row r="1484" spans="1:76">
      <c r="A1484" t="s">
        <v>6647</v>
      </c>
      <c r="B1484" t="s">
        <v>2885</v>
      </c>
      <c r="D1484" s="1"/>
      <c r="G1484" s="1"/>
      <c r="H1484" s="1"/>
      <c r="K1484">
        <v>0</v>
      </c>
      <c r="AB1484" t="s">
        <v>22</v>
      </c>
      <c r="AC1484" t="s">
        <v>32</v>
      </c>
      <c r="AD1484" t="s">
        <v>58</v>
      </c>
      <c r="AE1484" t="s">
        <v>58</v>
      </c>
      <c r="AF1484" t="s">
        <v>48</v>
      </c>
      <c r="AO1484" t="s">
        <v>26</v>
      </c>
      <c r="AP1484" t="s">
        <v>962</v>
      </c>
      <c r="AS1484" t="s">
        <v>28</v>
      </c>
      <c r="AY1484">
        <v>2.9</v>
      </c>
      <c r="AZ1484">
        <v>2.86</v>
      </c>
      <c r="BO1484" t="s">
        <v>43</v>
      </c>
      <c r="BP1484">
        <v>0</v>
      </c>
      <c r="BQ1484">
        <v>0</v>
      </c>
      <c r="BR1484">
        <v>0</v>
      </c>
      <c r="BS1484">
        <v>0</v>
      </c>
      <c r="BT1484" s="1"/>
    </row>
    <row r="1485" spans="1:76">
      <c r="A1485" t="s">
        <v>6648</v>
      </c>
      <c r="B1485" t="s">
        <v>6649</v>
      </c>
      <c r="C1485" t="s">
        <v>6650</v>
      </c>
      <c r="D1485" s="1">
        <v>31427</v>
      </c>
      <c r="E1485" t="s">
        <v>6651</v>
      </c>
      <c r="G1485" s="1"/>
      <c r="H1485" s="1"/>
      <c r="K1485">
        <v>0</v>
      </c>
      <c r="AB1485" t="s">
        <v>22</v>
      </c>
      <c r="AC1485" t="s">
        <v>32</v>
      </c>
      <c r="AD1485" t="s">
        <v>58</v>
      </c>
      <c r="AE1485" t="s">
        <v>58</v>
      </c>
      <c r="AF1485" t="s">
        <v>48</v>
      </c>
      <c r="AH1485" t="s">
        <v>402</v>
      </c>
      <c r="AI1485" t="s">
        <v>3903</v>
      </c>
      <c r="AJ1485" t="s">
        <v>6652</v>
      </c>
      <c r="AK1485" t="s">
        <v>3896</v>
      </c>
      <c r="AL1485" t="s">
        <v>6651</v>
      </c>
      <c r="AO1485" t="s">
        <v>26</v>
      </c>
      <c r="AP1485" t="s">
        <v>962</v>
      </c>
      <c r="AS1485" t="s">
        <v>43</v>
      </c>
      <c r="AT1485" t="s">
        <v>3897</v>
      </c>
      <c r="BO1485" t="s">
        <v>43</v>
      </c>
      <c r="BP1485">
        <v>0</v>
      </c>
      <c r="BQ1485">
        <v>0</v>
      </c>
      <c r="BR1485">
        <v>0</v>
      </c>
      <c r="BS1485">
        <v>0</v>
      </c>
      <c r="BT1485" s="1"/>
      <c r="BV1485" t="s">
        <v>102</v>
      </c>
      <c r="BW1485" t="s">
        <v>102</v>
      </c>
      <c r="BX1485" t="s">
        <v>5353</v>
      </c>
    </row>
    <row r="1486" spans="1:76">
      <c r="A1486" t="s">
        <v>6653</v>
      </c>
      <c r="B1486" t="s">
        <v>6654</v>
      </c>
      <c r="C1486" t="s">
        <v>6050</v>
      </c>
      <c r="D1486" s="1">
        <v>32316</v>
      </c>
      <c r="E1486" t="s">
        <v>6260</v>
      </c>
      <c r="G1486" s="1"/>
      <c r="H1486" s="1"/>
      <c r="K1486">
        <v>0</v>
      </c>
      <c r="AB1486" t="s">
        <v>22</v>
      </c>
      <c r="AC1486" t="s">
        <v>32</v>
      </c>
      <c r="AD1486" t="s">
        <v>58</v>
      </c>
      <c r="AE1486" t="s">
        <v>58</v>
      </c>
      <c r="AF1486" t="s">
        <v>48</v>
      </c>
      <c r="AH1486" t="s">
        <v>6655</v>
      </c>
      <c r="AI1486" t="s">
        <v>5244</v>
      </c>
      <c r="AJ1486" t="s">
        <v>6656</v>
      </c>
      <c r="AK1486" t="s">
        <v>3896</v>
      </c>
      <c r="AL1486" t="s">
        <v>6050</v>
      </c>
      <c r="AO1486" t="s">
        <v>26</v>
      </c>
      <c r="AP1486" t="s">
        <v>962</v>
      </c>
      <c r="AS1486" t="s">
        <v>43</v>
      </c>
      <c r="AT1486" t="s">
        <v>6086</v>
      </c>
      <c r="AU1486">
        <v>2.48</v>
      </c>
      <c r="AV1486">
        <v>3.52</v>
      </c>
      <c r="BO1486" t="s">
        <v>43</v>
      </c>
      <c r="BP1486">
        <v>0</v>
      </c>
      <c r="BQ1486">
        <v>0</v>
      </c>
      <c r="BR1486">
        <v>0</v>
      </c>
      <c r="BS1486">
        <v>0</v>
      </c>
      <c r="BT1486" s="1"/>
      <c r="BV1486" t="s">
        <v>118</v>
      </c>
      <c r="BW1486" t="s">
        <v>118</v>
      </c>
      <c r="BX1486" t="s">
        <v>5589</v>
      </c>
    </row>
    <row r="1487" spans="1:76">
      <c r="A1487" t="s">
        <v>6657</v>
      </c>
      <c r="B1487" t="s">
        <v>6658</v>
      </c>
      <c r="C1487" t="s">
        <v>6659</v>
      </c>
      <c r="D1487" s="1">
        <v>33206</v>
      </c>
      <c r="E1487" t="s">
        <v>20</v>
      </c>
      <c r="G1487" s="1"/>
      <c r="H1487" s="1"/>
      <c r="K1487">
        <v>0</v>
      </c>
      <c r="AB1487" t="s">
        <v>22</v>
      </c>
      <c r="AC1487" t="s">
        <v>32</v>
      </c>
      <c r="AD1487" t="s">
        <v>58</v>
      </c>
      <c r="AE1487" t="s">
        <v>58</v>
      </c>
      <c r="AF1487" t="s">
        <v>48</v>
      </c>
      <c r="AH1487" t="s">
        <v>3796</v>
      </c>
      <c r="AI1487" t="s">
        <v>5550</v>
      </c>
      <c r="AJ1487" t="s">
        <v>6660</v>
      </c>
      <c r="AK1487" t="s">
        <v>3896</v>
      </c>
      <c r="AL1487" t="s">
        <v>6661</v>
      </c>
      <c r="AO1487" t="s">
        <v>26</v>
      </c>
      <c r="AP1487" t="s">
        <v>962</v>
      </c>
      <c r="AS1487" t="s">
        <v>43</v>
      </c>
      <c r="AT1487" t="s">
        <v>6662</v>
      </c>
      <c r="AU1487">
        <v>3.91</v>
      </c>
      <c r="AV1487">
        <v>4</v>
      </c>
      <c r="BO1487" t="s">
        <v>43</v>
      </c>
      <c r="BP1487">
        <v>0</v>
      </c>
      <c r="BQ1487">
        <v>0</v>
      </c>
      <c r="BR1487">
        <v>0</v>
      </c>
      <c r="BS1487">
        <v>0</v>
      </c>
      <c r="BT1487" s="1"/>
      <c r="BV1487" t="s">
        <v>6087</v>
      </c>
      <c r="BW1487" t="s">
        <v>1355</v>
      </c>
      <c r="BX1487" t="s">
        <v>5589</v>
      </c>
    </row>
    <row r="1488" spans="1:76">
      <c r="A1488" t="s">
        <v>6663</v>
      </c>
      <c r="B1488" t="s">
        <v>6664</v>
      </c>
      <c r="C1488" t="s">
        <v>6665</v>
      </c>
      <c r="D1488" s="1">
        <v>30070</v>
      </c>
      <c r="E1488" t="s">
        <v>6666</v>
      </c>
      <c r="G1488" s="1"/>
      <c r="H1488" s="1"/>
      <c r="K1488">
        <v>0</v>
      </c>
      <c r="AB1488" t="s">
        <v>22</v>
      </c>
      <c r="AC1488" t="s">
        <v>32</v>
      </c>
      <c r="AD1488" t="s">
        <v>58</v>
      </c>
      <c r="AE1488" t="s">
        <v>58</v>
      </c>
      <c r="AF1488" t="s">
        <v>48</v>
      </c>
      <c r="AH1488" t="s">
        <v>6667</v>
      </c>
      <c r="AI1488" t="s">
        <v>217</v>
      </c>
      <c r="AJ1488" t="s">
        <v>6668</v>
      </c>
      <c r="AK1488" t="s">
        <v>3896</v>
      </c>
      <c r="AL1488" t="s">
        <v>6669</v>
      </c>
      <c r="AO1488" t="s">
        <v>26</v>
      </c>
      <c r="AP1488" t="s">
        <v>962</v>
      </c>
      <c r="AS1488" t="s">
        <v>28</v>
      </c>
      <c r="AT1488" t="s">
        <v>6670</v>
      </c>
      <c r="AV1488">
        <v>2.2200000000000002</v>
      </c>
      <c r="AW1488">
        <v>1.5</v>
      </c>
      <c r="AY1488">
        <v>1.6</v>
      </c>
      <c r="AZ1488">
        <v>2.91</v>
      </c>
      <c r="BO1488" t="s">
        <v>43</v>
      </c>
      <c r="BP1488">
        <v>0</v>
      </c>
      <c r="BQ1488">
        <v>0</v>
      </c>
      <c r="BR1488">
        <v>0</v>
      </c>
      <c r="BS1488">
        <v>0</v>
      </c>
      <c r="BT1488" s="1"/>
      <c r="BV1488" t="s">
        <v>6087</v>
      </c>
      <c r="BW1488" t="s">
        <v>148</v>
      </c>
      <c r="BX1488" t="s">
        <v>5696</v>
      </c>
    </row>
    <row r="1489" spans="1:76">
      <c r="A1489" t="s">
        <v>6671</v>
      </c>
      <c r="B1489" t="s">
        <v>6672</v>
      </c>
      <c r="C1489" t="s">
        <v>20</v>
      </c>
      <c r="D1489" s="1">
        <v>33018</v>
      </c>
      <c r="E1489" t="s">
        <v>6673</v>
      </c>
      <c r="G1489" s="1"/>
      <c r="H1489" s="1"/>
      <c r="K1489">
        <v>0</v>
      </c>
      <c r="AB1489" t="s">
        <v>22</v>
      </c>
      <c r="AC1489" t="s">
        <v>32</v>
      </c>
      <c r="AD1489" t="s">
        <v>58</v>
      </c>
      <c r="AE1489" t="s">
        <v>58</v>
      </c>
      <c r="AF1489" t="s">
        <v>25</v>
      </c>
      <c r="AH1489" t="s">
        <v>580</v>
      </c>
      <c r="AI1489" t="s">
        <v>217</v>
      </c>
      <c r="AJ1489" t="s">
        <v>6674</v>
      </c>
      <c r="AK1489" t="s">
        <v>5550</v>
      </c>
      <c r="AL1489" t="s">
        <v>6675</v>
      </c>
      <c r="AO1489" t="s">
        <v>26</v>
      </c>
      <c r="AP1489" t="s">
        <v>962</v>
      </c>
      <c r="AS1489" t="s">
        <v>43</v>
      </c>
      <c r="AT1489" t="s">
        <v>42</v>
      </c>
      <c r="AU1489">
        <v>3.57</v>
      </c>
      <c r="AV1489">
        <v>4</v>
      </c>
      <c r="BO1489" t="s">
        <v>43</v>
      </c>
      <c r="BP1489">
        <v>0</v>
      </c>
      <c r="BQ1489">
        <v>0</v>
      </c>
      <c r="BR1489">
        <v>0</v>
      </c>
      <c r="BS1489">
        <v>0</v>
      </c>
      <c r="BT1489" s="1"/>
      <c r="BV1489" t="s">
        <v>6087</v>
      </c>
      <c r="BW1489" t="s">
        <v>6087</v>
      </c>
      <c r="BX1489" t="s">
        <v>5353</v>
      </c>
    </row>
    <row r="1490" spans="1:76">
      <c r="A1490" t="s">
        <v>6676</v>
      </c>
      <c r="B1490" t="s">
        <v>6677</v>
      </c>
      <c r="D1490" s="1"/>
      <c r="G1490" s="1"/>
      <c r="H1490" s="1"/>
      <c r="K1490">
        <v>0</v>
      </c>
      <c r="Z1490" t="s">
        <v>123</v>
      </c>
      <c r="AB1490" t="s">
        <v>22</v>
      </c>
      <c r="AC1490" t="s">
        <v>32</v>
      </c>
      <c r="AD1490" t="s">
        <v>58</v>
      </c>
      <c r="AE1490" t="s">
        <v>58</v>
      </c>
      <c r="AF1490" t="s">
        <v>48</v>
      </c>
      <c r="AO1490" t="s">
        <v>26</v>
      </c>
      <c r="AP1490" t="s">
        <v>962</v>
      </c>
      <c r="AS1490" t="s">
        <v>43</v>
      </c>
      <c r="BO1490" t="s">
        <v>43</v>
      </c>
      <c r="BP1490">
        <v>0</v>
      </c>
      <c r="BQ1490">
        <v>0</v>
      </c>
      <c r="BR1490">
        <v>0</v>
      </c>
      <c r="BS1490">
        <v>0</v>
      </c>
      <c r="BT1490" s="1"/>
    </row>
    <row r="1491" spans="1:76">
      <c r="A1491" t="s">
        <v>6678</v>
      </c>
      <c r="B1491" t="s">
        <v>6679</v>
      </c>
      <c r="D1491" s="1"/>
      <c r="G1491" s="1"/>
      <c r="H1491" s="1"/>
      <c r="K1491">
        <v>0</v>
      </c>
      <c r="AB1491" t="s">
        <v>22</v>
      </c>
      <c r="AC1491" t="s">
        <v>32</v>
      </c>
      <c r="AD1491" t="s">
        <v>58</v>
      </c>
      <c r="AE1491" t="s">
        <v>58</v>
      </c>
      <c r="AF1491" t="s">
        <v>48</v>
      </c>
      <c r="AO1491" t="s">
        <v>26</v>
      </c>
      <c r="AP1491" t="s">
        <v>962</v>
      </c>
      <c r="AS1491" t="s">
        <v>28</v>
      </c>
      <c r="AU1491">
        <v>3.35</v>
      </c>
      <c r="AV1491">
        <v>3.17</v>
      </c>
      <c r="AW1491">
        <v>3</v>
      </c>
      <c r="AX1491">
        <v>3.37</v>
      </c>
      <c r="AY1491">
        <v>3.35</v>
      </c>
      <c r="AZ1491">
        <v>3.57</v>
      </c>
      <c r="BA1491">
        <v>3.44</v>
      </c>
      <c r="BB1491">
        <v>2</v>
      </c>
      <c r="BO1491" t="s">
        <v>43</v>
      </c>
      <c r="BP1491">
        <v>0</v>
      </c>
      <c r="BQ1491">
        <v>0</v>
      </c>
      <c r="BR1491">
        <v>0</v>
      </c>
      <c r="BS1491">
        <v>0</v>
      </c>
      <c r="BT1491" s="1"/>
    </row>
    <row r="1492" spans="1:76">
      <c r="A1492" t="s">
        <v>6680</v>
      </c>
      <c r="B1492" t="s">
        <v>6491</v>
      </c>
      <c r="C1492" t="s">
        <v>5662</v>
      </c>
      <c r="D1492" s="1">
        <v>32143</v>
      </c>
      <c r="E1492" t="s">
        <v>6373</v>
      </c>
      <c r="G1492" s="1"/>
      <c r="H1492" s="1"/>
      <c r="K1492">
        <v>0</v>
      </c>
      <c r="AB1492" t="s">
        <v>22</v>
      </c>
      <c r="AC1492" t="s">
        <v>32</v>
      </c>
      <c r="AD1492" t="s">
        <v>58</v>
      </c>
      <c r="AF1492" t="s">
        <v>48</v>
      </c>
      <c r="AH1492" t="s">
        <v>6681</v>
      </c>
      <c r="AI1492" t="s">
        <v>5646</v>
      </c>
      <c r="AJ1492" t="s">
        <v>3951</v>
      </c>
      <c r="AK1492" t="s">
        <v>3896</v>
      </c>
      <c r="AL1492" t="s">
        <v>6373</v>
      </c>
      <c r="AO1492" t="s">
        <v>26</v>
      </c>
      <c r="AS1492" t="s">
        <v>28</v>
      </c>
      <c r="AT1492" t="s">
        <v>6682</v>
      </c>
      <c r="BP1492">
        <v>0</v>
      </c>
      <c r="BQ1492">
        <v>0</v>
      </c>
      <c r="BR1492">
        <v>0</v>
      </c>
      <c r="BS1492">
        <v>0</v>
      </c>
      <c r="BT1492" s="1"/>
      <c r="BV1492" t="s">
        <v>155</v>
      </c>
      <c r="BW1492" t="s">
        <v>155</v>
      </c>
      <c r="BX1492" t="s">
        <v>5589</v>
      </c>
    </row>
    <row r="1493" spans="1:76">
      <c r="A1493" t="s">
        <v>6683</v>
      </c>
      <c r="B1493" t="s">
        <v>9691</v>
      </c>
      <c r="D1493" s="1"/>
      <c r="G1493" s="1"/>
      <c r="H1493" s="1"/>
      <c r="K1493">
        <v>0</v>
      </c>
      <c r="AB1493" t="s">
        <v>22</v>
      </c>
      <c r="AC1493" t="s">
        <v>32</v>
      </c>
      <c r="AD1493" t="s">
        <v>58</v>
      </c>
      <c r="AE1493" t="s">
        <v>58</v>
      </c>
      <c r="AF1493" t="s">
        <v>25</v>
      </c>
      <c r="AO1493" t="s">
        <v>26</v>
      </c>
      <c r="AP1493" t="s">
        <v>962</v>
      </c>
      <c r="AS1493" t="s">
        <v>43</v>
      </c>
      <c r="AU1493">
        <v>3.52</v>
      </c>
      <c r="AV1493">
        <v>3.26</v>
      </c>
      <c r="BO1493" t="s">
        <v>43</v>
      </c>
      <c r="BP1493">
        <v>0</v>
      </c>
      <c r="BQ1493">
        <v>0</v>
      </c>
      <c r="BR1493">
        <v>0</v>
      </c>
      <c r="BS1493">
        <v>0</v>
      </c>
      <c r="BT1493" s="1"/>
    </row>
    <row r="1494" spans="1:76">
      <c r="A1494" t="s">
        <v>6684</v>
      </c>
      <c r="B1494" t="s">
        <v>6685</v>
      </c>
      <c r="D1494" s="1"/>
      <c r="G1494" s="1"/>
      <c r="H1494" s="1"/>
      <c r="K1494">
        <v>0</v>
      </c>
      <c r="AB1494" t="s">
        <v>22</v>
      </c>
      <c r="AC1494" t="s">
        <v>32</v>
      </c>
      <c r="AD1494" t="s">
        <v>58</v>
      </c>
      <c r="AE1494" t="s">
        <v>58</v>
      </c>
      <c r="AF1494" t="s">
        <v>25</v>
      </c>
      <c r="AO1494" t="s">
        <v>26</v>
      </c>
      <c r="AP1494" t="s">
        <v>962</v>
      </c>
      <c r="AS1494" t="s">
        <v>28</v>
      </c>
      <c r="AV1494">
        <v>3.17</v>
      </c>
      <c r="AW1494">
        <v>2.9</v>
      </c>
      <c r="AY1494">
        <v>2.85</v>
      </c>
      <c r="AZ1494">
        <v>3.29</v>
      </c>
      <c r="BA1494">
        <v>3.17</v>
      </c>
      <c r="BO1494" t="s">
        <v>962</v>
      </c>
      <c r="BP1494">
        <v>0</v>
      </c>
      <c r="BQ1494">
        <v>0</v>
      </c>
      <c r="BR1494">
        <v>0</v>
      </c>
      <c r="BS1494">
        <v>0</v>
      </c>
      <c r="BT1494" s="1"/>
    </row>
    <row r="1495" spans="1:76">
      <c r="A1495" t="s">
        <v>6686</v>
      </c>
      <c r="B1495" t="s">
        <v>6687</v>
      </c>
      <c r="C1495" t="s">
        <v>6688</v>
      </c>
      <c r="D1495" s="1">
        <v>30682</v>
      </c>
      <c r="E1495" t="s">
        <v>6689</v>
      </c>
      <c r="G1495" s="1"/>
      <c r="H1495" s="1"/>
      <c r="K1495">
        <v>0</v>
      </c>
      <c r="AB1495" t="s">
        <v>22</v>
      </c>
      <c r="AC1495" t="s">
        <v>32</v>
      </c>
      <c r="AD1495" t="s">
        <v>58</v>
      </c>
      <c r="AE1495" t="s">
        <v>58</v>
      </c>
      <c r="AF1495" t="s">
        <v>48</v>
      </c>
      <c r="AO1495" t="s">
        <v>26</v>
      </c>
      <c r="AP1495" t="s">
        <v>962</v>
      </c>
      <c r="AS1495" t="s">
        <v>28</v>
      </c>
      <c r="AT1495" t="s">
        <v>3897</v>
      </c>
      <c r="AV1495">
        <v>2.48</v>
      </c>
      <c r="AW1495">
        <v>2.7</v>
      </c>
      <c r="AX1495">
        <v>3.16</v>
      </c>
      <c r="AY1495">
        <v>3.3</v>
      </c>
      <c r="AZ1495">
        <v>2.86</v>
      </c>
      <c r="BA1495">
        <v>3.44</v>
      </c>
      <c r="BB1495">
        <v>2</v>
      </c>
      <c r="BO1495" t="s">
        <v>962</v>
      </c>
      <c r="BP1495">
        <v>0</v>
      </c>
      <c r="BQ1495">
        <v>0</v>
      </c>
      <c r="BR1495">
        <v>0</v>
      </c>
      <c r="BS1495">
        <v>0</v>
      </c>
      <c r="BT1495" s="1"/>
    </row>
    <row r="1496" spans="1:76">
      <c r="A1496" t="s">
        <v>6690</v>
      </c>
      <c r="B1496" t="s">
        <v>6691</v>
      </c>
      <c r="D1496" s="1"/>
      <c r="G1496" s="1"/>
      <c r="H1496" s="1"/>
      <c r="K1496">
        <v>0</v>
      </c>
      <c r="AB1496" t="s">
        <v>22</v>
      </c>
      <c r="AC1496" t="s">
        <v>32</v>
      </c>
      <c r="AD1496" t="s">
        <v>58</v>
      </c>
      <c r="AE1496" t="s">
        <v>58</v>
      </c>
      <c r="AF1496" t="s">
        <v>48</v>
      </c>
      <c r="AO1496" t="s">
        <v>26</v>
      </c>
      <c r="AP1496" t="s">
        <v>962</v>
      </c>
      <c r="AS1496" t="s">
        <v>28</v>
      </c>
      <c r="AY1496">
        <v>2.75</v>
      </c>
      <c r="AZ1496">
        <v>2.29</v>
      </c>
      <c r="BO1496" t="s">
        <v>962</v>
      </c>
      <c r="BP1496">
        <v>0</v>
      </c>
      <c r="BQ1496">
        <v>0</v>
      </c>
      <c r="BR1496">
        <v>0</v>
      </c>
      <c r="BS1496">
        <v>0</v>
      </c>
      <c r="BT1496" s="1"/>
    </row>
    <row r="1497" spans="1:76">
      <c r="A1497" t="s">
        <v>6692</v>
      </c>
      <c r="B1497" t="s">
        <v>6693</v>
      </c>
      <c r="C1497" t="s">
        <v>6161</v>
      </c>
      <c r="D1497" s="1">
        <v>30224</v>
      </c>
      <c r="E1497" t="s">
        <v>6165</v>
      </c>
      <c r="G1497" s="1"/>
      <c r="H1497" s="1"/>
      <c r="K1497">
        <v>0</v>
      </c>
      <c r="AB1497" t="s">
        <v>22</v>
      </c>
      <c r="AC1497" t="s">
        <v>32</v>
      </c>
      <c r="AD1497" t="s">
        <v>58</v>
      </c>
      <c r="AE1497" t="s">
        <v>58</v>
      </c>
      <c r="AF1497" t="s">
        <v>48</v>
      </c>
      <c r="AO1497" t="s">
        <v>26</v>
      </c>
      <c r="AP1497" t="s">
        <v>962</v>
      </c>
      <c r="AS1497" t="s">
        <v>28</v>
      </c>
      <c r="AT1497" t="s">
        <v>3897</v>
      </c>
      <c r="AX1497">
        <v>0.32</v>
      </c>
      <c r="AY1497">
        <v>3.35</v>
      </c>
      <c r="AZ1497">
        <v>2.29</v>
      </c>
      <c r="BA1497">
        <v>3.06</v>
      </c>
      <c r="BB1497">
        <v>2</v>
      </c>
      <c r="BO1497" t="s">
        <v>962</v>
      </c>
      <c r="BP1497">
        <v>0</v>
      </c>
      <c r="BQ1497">
        <v>0</v>
      </c>
      <c r="BR1497">
        <v>0</v>
      </c>
      <c r="BS1497">
        <v>0</v>
      </c>
      <c r="BT1497" s="1"/>
    </row>
    <row r="1498" spans="1:76">
      <c r="A1498" t="s">
        <v>6694</v>
      </c>
      <c r="B1498" t="s">
        <v>196</v>
      </c>
      <c r="D1498" s="1"/>
      <c r="G1498" s="1"/>
      <c r="H1498" s="1"/>
      <c r="K1498">
        <v>0</v>
      </c>
      <c r="AB1498" t="s">
        <v>22</v>
      </c>
      <c r="AC1498" t="s">
        <v>32</v>
      </c>
      <c r="AD1498" t="s">
        <v>58</v>
      </c>
      <c r="AE1498" t="s">
        <v>58</v>
      </c>
      <c r="AF1498" t="s">
        <v>25</v>
      </c>
      <c r="AO1498" t="s">
        <v>26</v>
      </c>
      <c r="AP1498" t="s">
        <v>962</v>
      </c>
      <c r="AS1498" t="s">
        <v>28</v>
      </c>
      <c r="BO1498" t="s">
        <v>962</v>
      </c>
      <c r="BP1498">
        <v>0</v>
      </c>
      <c r="BQ1498">
        <v>0</v>
      </c>
      <c r="BR1498">
        <v>0</v>
      </c>
      <c r="BS1498">
        <v>0</v>
      </c>
      <c r="BT1498" s="1"/>
    </row>
    <row r="1499" spans="1:76">
      <c r="A1499" t="s">
        <v>6695</v>
      </c>
      <c r="B1499" t="s">
        <v>6696</v>
      </c>
      <c r="C1499" t="s">
        <v>6697</v>
      </c>
      <c r="D1499" s="1">
        <v>30525</v>
      </c>
      <c r="E1499" t="s">
        <v>6698</v>
      </c>
      <c r="G1499" s="1"/>
      <c r="H1499" s="1"/>
      <c r="K1499">
        <v>0</v>
      </c>
      <c r="AB1499" t="s">
        <v>22</v>
      </c>
      <c r="AC1499" t="s">
        <v>32</v>
      </c>
      <c r="AD1499" t="s">
        <v>58</v>
      </c>
      <c r="AE1499" t="s">
        <v>58</v>
      </c>
      <c r="AF1499" t="s">
        <v>48</v>
      </c>
      <c r="AO1499" t="s">
        <v>26</v>
      </c>
      <c r="AP1499" t="s">
        <v>962</v>
      </c>
      <c r="AS1499" t="s">
        <v>28</v>
      </c>
      <c r="AT1499" t="s">
        <v>3897</v>
      </c>
      <c r="AU1499">
        <v>3.05</v>
      </c>
      <c r="AV1499">
        <v>2.78</v>
      </c>
      <c r="AW1499">
        <v>2.2000000000000002</v>
      </c>
      <c r="AX1499">
        <v>0.32</v>
      </c>
      <c r="AY1499">
        <v>3.45</v>
      </c>
      <c r="AZ1499">
        <v>1.86</v>
      </c>
      <c r="BA1499">
        <v>2.72</v>
      </c>
      <c r="BB1499">
        <v>2</v>
      </c>
      <c r="BO1499" t="s">
        <v>962</v>
      </c>
      <c r="BP1499">
        <v>0</v>
      </c>
      <c r="BQ1499">
        <v>0</v>
      </c>
      <c r="BR1499">
        <v>0</v>
      </c>
      <c r="BS1499">
        <v>0</v>
      </c>
      <c r="BT1499" s="1"/>
    </row>
    <row r="1500" spans="1:76">
      <c r="A1500" t="s">
        <v>6699</v>
      </c>
      <c r="B1500" t="s">
        <v>6700</v>
      </c>
      <c r="C1500" t="s">
        <v>86</v>
      </c>
      <c r="D1500" s="1">
        <v>29504</v>
      </c>
      <c r="E1500" t="s">
        <v>86</v>
      </c>
      <c r="G1500" s="1"/>
      <c r="H1500" s="1"/>
      <c r="K1500">
        <v>0</v>
      </c>
      <c r="AB1500" t="s">
        <v>22</v>
      </c>
      <c r="AC1500" t="s">
        <v>32</v>
      </c>
      <c r="AD1500" t="s">
        <v>58</v>
      </c>
      <c r="AE1500" t="s">
        <v>58</v>
      </c>
      <c r="AF1500" t="s">
        <v>48</v>
      </c>
      <c r="AO1500" t="s">
        <v>26</v>
      </c>
      <c r="AP1500" t="s">
        <v>962</v>
      </c>
      <c r="AS1500" t="s">
        <v>43</v>
      </c>
      <c r="AT1500" t="s">
        <v>6701</v>
      </c>
      <c r="AU1500">
        <v>3.22</v>
      </c>
      <c r="AW1500">
        <v>2.91</v>
      </c>
      <c r="AX1500">
        <v>2.5</v>
      </c>
      <c r="BO1500" t="s">
        <v>962</v>
      </c>
      <c r="BP1500">
        <v>0</v>
      </c>
      <c r="BQ1500">
        <v>0</v>
      </c>
      <c r="BR1500">
        <v>0</v>
      </c>
      <c r="BS1500">
        <v>0</v>
      </c>
      <c r="BT1500" s="1"/>
    </row>
    <row r="1501" spans="1:76">
      <c r="A1501" t="s">
        <v>6702</v>
      </c>
      <c r="B1501" t="s">
        <v>6703</v>
      </c>
      <c r="C1501" t="s">
        <v>6704</v>
      </c>
      <c r="D1501" s="1">
        <v>29826</v>
      </c>
      <c r="E1501" t="s">
        <v>6002</v>
      </c>
      <c r="G1501" s="1"/>
      <c r="H1501" s="1"/>
      <c r="K1501">
        <v>0</v>
      </c>
      <c r="AB1501" t="s">
        <v>22</v>
      </c>
      <c r="AC1501" t="s">
        <v>32</v>
      </c>
      <c r="AD1501" t="s">
        <v>58</v>
      </c>
      <c r="AE1501" t="s">
        <v>58</v>
      </c>
      <c r="AF1501" t="s">
        <v>48</v>
      </c>
      <c r="AO1501" t="s">
        <v>26</v>
      </c>
      <c r="AP1501" t="s">
        <v>962</v>
      </c>
      <c r="AS1501" t="s">
        <v>28</v>
      </c>
      <c r="AT1501" t="s">
        <v>3897</v>
      </c>
      <c r="BO1501" t="s">
        <v>43</v>
      </c>
      <c r="BP1501">
        <v>0</v>
      </c>
      <c r="BQ1501">
        <v>0</v>
      </c>
      <c r="BR1501">
        <v>0</v>
      </c>
      <c r="BS1501">
        <v>0</v>
      </c>
      <c r="BT1501" s="1"/>
    </row>
    <row r="1502" spans="1:76">
      <c r="A1502" t="s">
        <v>6705</v>
      </c>
      <c r="B1502" t="s">
        <v>6706</v>
      </c>
      <c r="C1502" t="s">
        <v>6697</v>
      </c>
      <c r="D1502" s="1">
        <v>31230</v>
      </c>
      <c r="E1502" t="s">
        <v>6707</v>
      </c>
      <c r="G1502" s="1"/>
      <c r="H1502" s="1"/>
      <c r="K1502">
        <v>0</v>
      </c>
      <c r="AB1502" t="s">
        <v>22</v>
      </c>
      <c r="AC1502" t="s">
        <v>32</v>
      </c>
      <c r="AD1502" t="s">
        <v>58</v>
      </c>
      <c r="AE1502" t="s">
        <v>58</v>
      </c>
      <c r="AF1502" t="s">
        <v>48</v>
      </c>
      <c r="AO1502" t="s">
        <v>26</v>
      </c>
      <c r="AP1502" t="s">
        <v>962</v>
      </c>
      <c r="AS1502" t="s">
        <v>28</v>
      </c>
      <c r="AT1502" t="s">
        <v>3897</v>
      </c>
      <c r="AU1502">
        <v>3.33</v>
      </c>
      <c r="AV1502">
        <v>2.91</v>
      </c>
      <c r="AW1502">
        <v>2.4</v>
      </c>
      <c r="AX1502">
        <v>3.11</v>
      </c>
      <c r="AY1502">
        <v>2.8</v>
      </c>
      <c r="AZ1502">
        <v>3.14</v>
      </c>
      <c r="BA1502">
        <v>3.04</v>
      </c>
      <c r="BB1502">
        <v>2</v>
      </c>
      <c r="BO1502" t="s">
        <v>43</v>
      </c>
      <c r="BP1502">
        <v>0</v>
      </c>
      <c r="BQ1502">
        <v>0</v>
      </c>
      <c r="BR1502">
        <v>0</v>
      </c>
      <c r="BS1502">
        <v>0</v>
      </c>
      <c r="BT1502" s="1"/>
    </row>
    <row r="1503" spans="1:76">
      <c r="A1503" t="s">
        <v>6708</v>
      </c>
      <c r="B1503" t="s">
        <v>6709</v>
      </c>
      <c r="C1503" t="s">
        <v>6697</v>
      </c>
      <c r="D1503" s="1">
        <v>25579</v>
      </c>
      <c r="E1503" t="s">
        <v>6698</v>
      </c>
      <c r="G1503" s="1"/>
      <c r="H1503" s="1"/>
      <c r="K1503">
        <v>0</v>
      </c>
      <c r="AB1503" t="s">
        <v>22</v>
      </c>
      <c r="AC1503" t="s">
        <v>32</v>
      </c>
      <c r="AD1503" t="s">
        <v>58</v>
      </c>
      <c r="AE1503" t="s">
        <v>58</v>
      </c>
      <c r="AF1503" t="s">
        <v>48</v>
      </c>
      <c r="AO1503" t="s">
        <v>26</v>
      </c>
      <c r="AP1503" t="s">
        <v>962</v>
      </c>
      <c r="AS1503" t="s">
        <v>28</v>
      </c>
      <c r="AT1503" t="s">
        <v>3897</v>
      </c>
      <c r="AX1503">
        <v>3.24</v>
      </c>
      <c r="AY1503">
        <v>3</v>
      </c>
      <c r="AZ1503">
        <v>2.71</v>
      </c>
      <c r="BB1503">
        <v>2</v>
      </c>
      <c r="BO1503" t="s">
        <v>43</v>
      </c>
      <c r="BP1503">
        <v>0</v>
      </c>
      <c r="BQ1503">
        <v>0</v>
      </c>
      <c r="BR1503">
        <v>0</v>
      </c>
      <c r="BS1503">
        <v>0</v>
      </c>
      <c r="BT1503" s="1"/>
    </row>
    <row r="1504" spans="1:76">
      <c r="A1504" t="s">
        <v>6710</v>
      </c>
      <c r="B1504" t="s">
        <v>6711</v>
      </c>
      <c r="C1504" t="s">
        <v>6697</v>
      </c>
      <c r="D1504" s="1">
        <v>26665</v>
      </c>
      <c r="E1504" t="s">
        <v>6698</v>
      </c>
      <c r="G1504" s="1"/>
      <c r="H1504" s="1"/>
      <c r="K1504">
        <v>0</v>
      </c>
      <c r="AB1504" t="s">
        <v>22</v>
      </c>
      <c r="AC1504" t="s">
        <v>32</v>
      </c>
      <c r="AD1504" t="s">
        <v>58</v>
      </c>
      <c r="AE1504" t="s">
        <v>58</v>
      </c>
      <c r="AF1504" t="s">
        <v>48</v>
      </c>
      <c r="AO1504" t="s">
        <v>26</v>
      </c>
      <c r="AP1504" t="s">
        <v>962</v>
      </c>
      <c r="AS1504" t="s">
        <v>28</v>
      </c>
      <c r="AT1504" t="s">
        <v>3897</v>
      </c>
      <c r="BO1504" t="s">
        <v>43</v>
      </c>
      <c r="BP1504">
        <v>0</v>
      </c>
      <c r="BQ1504">
        <v>0</v>
      </c>
      <c r="BR1504">
        <v>0</v>
      </c>
      <c r="BS1504">
        <v>0</v>
      </c>
      <c r="BT1504" s="1"/>
    </row>
    <row r="1505" spans="1:76">
      <c r="A1505" t="s">
        <v>6712</v>
      </c>
      <c r="B1505" t="s">
        <v>6713</v>
      </c>
      <c r="C1505" t="s">
        <v>6714</v>
      </c>
      <c r="D1505" s="1">
        <v>30224</v>
      </c>
      <c r="E1505" t="s">
        <v>6715</v>
      </c>
      <c r="G1505" s="1"/>
      <c r="H1505" s="1"/>
      <c r="K1505">
        <v>0</v>
      </c>
      <c r="AA1505" t="s">
        <v>6716</v>
      </c>
      <c r="AB1505" t="s">
        <v>22</v>
      </c>
      <c r="AC1505" t="s">
        <v>32</v>
      </c>
      <c r="AD1505" t="s">
        <v>58</v>
      </c>
      <c r="AE1505" t="s">
        <v>58</v>
      </c>
      <c r="AF1505" t="s">
        <v>48</v>
      </c>
      <c r="AH1505" t="s">
        <v>6717</v>
      </c>
      <c r="AI1505" t="s">
        <v>5244</v>
      </c>
      <c r="AJ1505" t="s">
        <v>6718</v>
      </c>
      <c r="AK1505" t="s">
        <v>3896</v>
      </c>
      <c r="AL1505" t="s">
        <v>6715</v>
      </c>
      <c r="AO1505" t="s">
        <v>26</v>
      </c>
      <c r="AP1505" t="s">
        <v>962</v>
      </c>
      <c r="AS1505" t="s">
        <v>28</v>
      </c>
      <c r="AT1505" t="s">
        <v>6719</v>
      </c>
      <c r="AU1505">
        <v>3.2</v>
      </c>
      <c r="AV1505">
        <v>2.74</v>
      </c>
      <c r="AW1505">
        <v>2.8</v>
      </c>
      <c r="AX1505">
        <v>2.42</v>
      </c>
      <c r="AY1505">
        <v>1.6</v>
      </c>
      <c r="AZ1505">
        <v>3.57</v>
      </c>
      <c r="BA1505">
        <v>2.67</v>
      </c>
      <c r="BB1505">
        <v>1.83</v>
      </c>
      <c r="BO1505" t="s">
        <v>962</v>
      </c>
      <c r="BP1505">
        <v>0</v>
      </c>
      <c r="BQ1505">
        <v>0</v>
      </c>
      <c r="BR1505">
        <v>0</v>
      </c>
      <c r="BS1505">
        <v>0</v>
      </c>
      <c r="BT1505" s="1"/>
      <c r="BV1505" t="s">
        <v>148</v>
      </c>
      <c r="BW1505" t="s">
        <v>148</v>
      </c>
      <c r="BX1505" t="s">
        <v>6720</v>
      </c>
    </row>
    <row r="1506" spans="1:76">
      <c r="A1506" t="s">
        <v>6721</v>
      </c>
      <c r="B1506" t="s">
        <v>1671</v>
      </c>
      <c r="C1506" t="s">
        <v>5854</v>
      </c>
      <c r="D1506" s="1">
        <v>27215</v>
      </c>
      <c r="E1506" t="s">
        <v>6714</v>
      </c>
      <c r="G1506" s="1"/>
      <c r="H1506" s="1"/>
      <c r="K1506">
        <v>0</v>
      </c>
      <c r="AB1506" t="s">
        <v>22</v>
      </c>
      <c r="AC1506" t="s">
        <v>32</v>
      </c>
      <c r="AD1506" t="s">
        <v>58</v>
      </c>
      <c r="AE1506" t="s">
        <v>58</v>
      </c>
      <c r="AF1506" t="s">
        <v>48</v>
      </c>
      <c r="AH1506" t="s">
        <v>6722</v>
      </c>
      <c r="AI1506" t="s">
        <v>5244</v>
      </c>
      <c r="AJ1506" t="s">
        <v>4936</v>
      </c>
      <c r="AK1506" t="s">
        <v>3896</v>
      </c>
      <c r="AO1506" t="s">
        <v>26</v>
      </c>
      <c r="AP1506" t="s">
        <v>962</v>
      </c>
      <c r="AS1506" t="s">
        <v>43</v>
      </c>
      <c r="AT1506" t="s">
        <v>5815</v>
      </c>
      <c r="AU1506">
        <v>3.4</v>
      </c>
      <c r="AW1506">
        <v>2.2000000000000002</v>
      </c>
      <c r="AX1506">
        <v>3</v>
      </c>
      <c r="AY1506">
        <v>3.23</v>
      </c>
      <c r="AZ1506">
        <v>2.71</v>
      </c>
      <c r="BA1506">
        <v>0.96</v>
      </c>
      <c r="BO1506" t="s">
        <v>962</v>
      </c>
      <c r="BP1506">
        <v>0</v>
      </c>
      <c r="BQ1506">
        <v>0</v>
      </c>
      <c r="BR1506">
        <v>0</v>
      </c>
      <c r="BS1506">
        <v>0</v>
      </c>
      <c r="BT1506" s="1"/>
      <c r="BV1506" t="s">
        <v>157</v>
      </c>
      <c r="BW1506" t="s">
        <v>157</v>
      </c>
    </row>
    <row r="1507" spans="1:76">
      <c r="A1507" t="s">
        <v>6723</v>
      </c>
      <c r="B1507" t="s">
        <v>6724</v>
      </c>
      <c r="C1507" t="s">
        <v>6725</v>
      </c>
      <c r="D1507" s="1">
        <v>32873</v>
      </c>
      <c r="E1507" t="s">
        <v>6244</v>
      </c>
      <c r="G1507" s="1"/>
      <c r="H1507" s="1"/>
      <c r="K1507">
        <v>0</v>
      </c>
      <c r="AB1507" t="s">
        <v>22</v>
      </c>
      <c r="AC1507" t="s">
        <v>32</v>
      </c>
      <c r="AD1507" t="s">
        <v>58</v>
      </c>
      <c r="AE1507" t="s">
        <v>58</v>
      </c>
      <c r="AF1507" t="s">
        <v>25</v>
      </c>
      <c r="AH1507" t="s">
        <v>6363</v>
      </c>
      <c r="AL1507" t="s">
        <v>6726</v>
      </c>
      <c r="AO1507" t="s">
        <v>26</v>
      </c>
      <c r="AP1507" t="s">
        <v>962</v>
      </c>
      <c r="AS1507" t="s">
        <v>43</v>
      </c>
      <c r="AT1507" t="s">
        <v>5574</v>
      </c>
      <c r="AV1507">
        <v>1.91</v>
      </c>
      <c r="BO1507" t="s">
        <v>962</v>
      </c>
      <c r="BP1507">
        <v>0</v>
      </c>
      <c r="BQ1507">
        <v>0</v>
      </c>
      <c r="BR1507">
        <v>0</v>
      </c>
      <c r="BS1507">
        <v>0</v>
      </c>
      <c r="BT1507" s="1"/>
      <c r="BX1507" t="s">
        <v>5353</v>
      </c>
    </row>
    <row r="1508" spans="1:76">
      <c r="A1508" t="s">
        <v>6727</v>
      </c>
      <c r="B1508" t="s">
        <v>6728</v>
      </c>
      <c r="C1508" t="s">
        <v>6002</v>
      </c>
      <c r="D1508" s="1">
        <v>30978</v>
      </c>
      <c r="E1508" t="s">
        <v>6729</v>
      </c>
      <c r="G1508" s="1"/>
      <c r="H1508" s="1"/>
      <c r="K1508">
        <v>0</v>
      </c>
      <c r="AB1508" t="s">
        <v>22</v>
      </c>
      <c r="AC1508" t="s">
        <v>32</v>
      </c>
      <c r="AD1508" t="s">
        <v>58</v>
      </c>
      <c r="AE1508" t="s">
        <v>58</v>
      </c>
      <c r="AF1508" t="s">
        <v>25</v>
      </c>
      <c r="AH1508" t="s">
        <v>3283</v>
      </c>
      <c r="AI1508" t="s">
        <v>3903</v>
      </c>
      <c r="AJ1508" t="s">
        <v>3046</v>
      </c>
      <c r="AK1508" t="s">
        <v>3896</v>
      </c>
      <c r="AL1508" t="s">
        <v>6729</v>
      </c>
      <c r="AO1508" t="s">
        <v>26</v>
      </c>
      <c r="AP1508" t="s">
        <v>962</v>
      </c>
      <c r="AS1508" t="s">
        <v>43</v>
      </c>
      <c r="AT1508" t="s">
        <v>6730</v>
      </c>
      <c r="AX1508">
        <v>2.2999999999999998</v>
      </c>
      <c r="BO1508" t="s">
        <v>43</v>
      </c>
      <c r="BP1508">
        <v>0</v>
      </c>
      <c r="BQ1508">
        <v>0</v>
      </c>
      <c r="BR1508">
        <v>0</v>
      </c>
      <c r="BS1508">
        <v>0</v>
      </c>
      <c r="BT1508" s="1"/>
      <c r="BV1508" t="s">
        <v>148</v>
      </c>
      <c r="BW1508" t="s">
        <v>148</v>
      </c>
      <c r="BX1508" t="s">
        <v>6731</v>
      </c>
    </row>
    <row r="1509" spans="1:76">
      <c r="A1509" t="s">
        <v>6732</v>
      </c>
      <c r="B1509" t="s">
        <v>865</v>
      </c>
      <c r="C1509" t="s">
        <v>20</v>
      </c>
      <c r="D1509" s="1">
        <v>31646</v>
      </c>
      <c r="E1509" t="s">
        <v>6733</v>
      </c>
      <c r="G1509" s="1"/>
      <c r="H1509" s="1"/>
      <c r="K1509">
        <v>0</v>
      </c>
      <c r="AB1509" t="s">
        <v>22</v>
      </c>
      <c r="AC1509" t="s">
        <v>23</v>
      </c>
      <c r="AD1509" t="s">
        <v>24</v>
      </c>
      <c r="AE1509" t="s">
        <v>24</v>
      </c>
      <c r="AF1509" t="s">
        <v>25</v>
      </c>
      <c r="AH1509" t="s">
        <v>6734</v>
      </c>
      <c r="AI1509" t="s">
        <v>5244</v>
      </c>
      <c r="AJ1509" t="s">
        <v>155</v>
      </c>
      <c r="AL1509" t="s">
        <v>6733</v>
      </c>
      <c r="AO1509" t="s">
        <v>26</v>
      </c>
      <c r="AP1509" t="s">
        <v>962</v>
      </c>
      <c r="AS1509" t="s">
        <v>43</v>
      </c>
      <c r="AT1509" t="s">
        <v>6735</v>
      </c>
      <c r="BO1509" t="s">
        <v>43</v>
      </c>
      <c r="BP1509">
        <v>0</v>
      </c>
      <c r="BQ1509">
        <v>0</v>
      </c>
      <c r="BR1509">
        <v>0</v>
      </c>
      <c r="BS1509">
        <v>0</v>
      </c>
      <c r="BT1509" s="1"/>
      <c r="BV1509" t="s">
        <v>155</v>
      </c>
      <c r="BW1509" t="s">
        <v>155</v>
      </c>
      <c r="BX1509" t="s">
        <v>5589</v>
      </c>
    </row>
    <row r="1510" spans="1:76">
      <c r="A1510" t="s">
        <v>6736</v>
      </c>
      <c r="B1510" t="s">
        <v>6737</v>
      </c>
      <c r="C1510" t="s">
        <v>6041</v>
      </c>
      <c r="D1510" s="1">
        <v>32319</v>
      </c>
      <c r="E1510" t="s">
        <v>20</v>
      </c>
      <c r="G1510" s="1"/>
      <c r="H1510" s="1"/>
      <c r="K1510">
        <v>0</v>
      </c>
      <c r="AB1510" t="s">
        <v>22</v>
      </c>
      <c r="AC1510" t="s">
        <v>23</v>
      </c>
      <c r="AD1510" t="s">
        <v>24</v>
      </c>
      <c r="AE1510" t="s">
        <v>24</v>
      </c>
      <c r="AF1510" t="s">
        <v>48</v>
      </c>
      <c r="AH1510" t="s">
        <v>6738</v>
      </c>
      <c r="AI1510" t="s">
        <v>3903</v>
      </c>
      <c r="AJ1510" t="s">
        <v>6739</v>
      </c>
      <c r="AK1510" t="s">
        <v>3896</v>
      </c>
      <c r="AL1510" t="s">
        <v>5971</v>
      </c>
      <c r="AO1510" t="s">
        <v>26</v>
      </c>
      <c r="AP1510" t="s">
        <v>962</v>
      </c>
      <c r="AS1510" t="s">
        <v>43</v>
      </c>
      <c r="AT1510" t="s">
        <v>6086</v>
      </c>
      <c r="AU1510">
        <v>2.08</v>
      </c>
      <c r="AV1510">
        <v>3.55</v>
      </c>
      <c r="BO1510" t="s">
        <v>43</v>
      </c>
      <c r="BP1510">
        <v>0</v>
      </c>
      <c r="BQ1510">
        <v>0</v>
      </c>
      <c r="BR1510">
        <v>0</v>
      </c>
      <c r="BS1510">
        <v>0</v>
      </c>
      <c r="BT1510" s="1"/>
      <c r="BV1510" t="s">
        <v>155</v>
      </c>
      <c r="BW1510" t="s">
        <v>155</v>
      </c>
      <c r="BX1510" t="s">
        <v>5353</v>
      </c>
    </row>
    <row r="1511" spans="1:76">
      <c r="A1511" t="s">
        <v>6740</v>
      </c>
      <c r="B1511" t="s">
        <v>5932</v>
      </c>
      <c r="C1511" t="s">
        <v>6446</v>
      </c>
      <c r="D1511" s="1">
        <v>33115</v>
      </c>
      <c r="E1511" t="s">
        <v>20</v>
      </c>
      <c r="G1511" s="1"/>
      <c r="H1511" s="1"/>
      <c r="K1511">
        <v>0</v>
      </c>
      <c r="AB1511" t="s">
        <v>22</v>
      </c>
      <c r="AC1511" t="s">
        <v>23</v>
      </c>
      <c r="AD1511" t="s">
        <v>24</v>
      </c>
      <c r="AE1511" t="s">
        <v>24</v>
      </c>
      <c r="AF1511" t="s">
        <v>25</v>
      </c>
      <c r="AH1511" t="s">
        <v>6741</v>
      </c>
      <c r="AI1511" t="s">
        <v>5244</v>
      </c>
      <c r="AJ1511" t="s">
        <v>5966</v>
      </c>
      <c r="AK1511" t="s">
        <v>3896</v>
      </c>
      <c r="AL1511" t="s">
        <v>6742</v>
      </c>
      <c r="AO1511" t="s">
        <v>26</v>
      </c>
      <c r="AP1511" t="s">
        <v>962</v>
      </c>
      <c r="AS1511" t="s">
        <v>43</v>
      </c>
      <c r="AT1511" t="s">
        <v>6743</v>
      </c>
      <c r="AU1511">
        <v>2.67</v>
      </c>
      <c r="AV1511">
        <v>3.32</v>
      </c>
      <c r="BO1511" t="s">
        <v>43</v>
      </c>
      <c r="BP1511">
        <v>0</v>
      </c>
      <c r="BQ1511">
        <v>0</v>
      </c>
      <c r="BR1511">
        <v>0</v>
      </c>
      <c r="BS1511">
        <v>0</v>
      </c>
      <c r="BT1511" s="1"/>
      <c r="BV1511" t="s">
        <v>148</v>
      </c>
      <c r="BW1511" t="s">
        <v>102</v>
      </c>
      <c r="BX1511" t="s">
        <v>5353</v>
      </c>
    </row>
    <row r="1512" spans="1:76">
      <c r="A1512" t="s">
        <v>6744</v>
      </c>
      <c r="B1512" t="s">
        <v>6745</v>
      </c>
      <c r="C1512" t="s">
        <v>6746</v>
      </c>
      <c r="D1512" s="1">
        <v>32638</v>
      </c>
      <c r="E1512" t="s">
        <v>6747</v>
      </c>
      <c r="G1512" s="1"/>
      <c r="H1512" s="1"/>
      <c r="K1512">
        <v>0</v>
      </c>
      <c r="AB1512" t="s">
        <v>22</v>
      </c>
      <c r="AC1512" t="s">
        <v>23</v>
      </c>
      <c r="AD1512" t="s">
        <v>24</v>
      </c>
      <c r="AE1512" t="s">
        <v>24</v>
      </c>
      <c r="AF1512" t="s">
        <v>25</v>
      </c>
      <c r="AH1512" t="s">
        <v>6748</v>
      </c>
      <c r="AI1512" t="s">
        <v>5244</v>
      </c>
      <c r="AJ1512" t="s">
        <v>85</v>
      </c>
      <c r="AK1512" t="s">
        <v>3896</v>
      </c>
      <c r="AL1512" t="s">
        <v>6746</v>
      </c>
      <c r="AO1512" t="s">
        <v>26</v>
      </c>
      <c r="AP1512" t="s">
        <v>962</v>
      </c>
      <c r="AS1512" t="s">
        <v>43</v>
      </c>
      <c r="AT1512" t="s">
        <v>6350</v>
      </c>
      <c r="AV1512">
        <v>3.32</v>
      </c>
      <c r="BO1512" t="s">
        <v>43</v>
      </c>
      <c r="BP1512">
        <v>0</v>
      </c>
      <c r="BQ1512">
        <v>0</v>
      </c>
      <c r="BR1512">
        <v>0</v>
      </c>
      <c r="BS1512">
        <v>0</v>
      </c>
      <c r="BT1512" s="1"/>
      <c r="BV1512" t="s">
        <v>118</v>
      </c>
      <c r="BW1512" t="s">
        <v>118</v>
      </c>
      <c r="BX1512" t="s">
        <v>5353</v>
      </c>
    </row>
    <row r="1513" spans="1:76">
      <c r="A1513" t="s">
        <v>6749</v>
      </c>
      <c r="B1513" t="s">
        <v>6750</v>
      </c>
      <c r="C1513" t="s">
        <v>20</v>
      </c>
      <c r="D1513" s="1">
        <v>32631</v>
      </c>
      <c r="E1513" t="s">
        <v>6751</v>
      </c>
      <c r="G1513" s="1"/>
      <c r="H1513" s="1"/>
      <c r="K1513">
        <v>0</v>
      </c>
      <c r="AB1513" t="s">
        <v>22</v>
      </c>
      <c r="AC1513" t="s">
        <v>23</v>
      </c>
      <c r="AD1513" t="s">
        <v>24</v>
      </c>
      <c r="AE1513" t="s">
        <v>24</v>
      </c>
      <c r="AF1513" t="s">
        <v>48</v>
      </c>
      <c r="AH1513" t="s">
        <v>2802</v>
      </c>
      <c r="AI1513" t="s">
        <v>3903</v>
      </c>
      <c r="AJ1513" t="s">
        <v>3895</v>
      </c>
      <c r="AK1513" t="s">
        <v>3896</v>
      </c>
      <c r="AL1513" t="s">
        <v>6751</v>
      </c>
      <c r="AO1513" t="s">
        <v>26</v>
      </c>
      <c r="AP1513" t="s">
        <v>962</v>
      </c>
      <c r="AS1513" t="s">
        <v>43</v>
      </c>
      <c r="AT1513" t="s">
        <v>29</v>
      </c>
      <c r="BO1513" t="s">
        <v>43</v>
      </c>
      <c r="BP1513">
        <v>0</v>
      </c>
      <c r="BQ1513">
        <v>0</v>
      </c>
      <c r="BR1513">
        <v>0</v>
      </c>
      <c r="BS1513">
        <v>0</v>
      </c>
      <c r="BT1513" s="1"/>
      <c r="BV1513" t="s">
        <v>148</v>
      </c>
      <c r="BW1513" t="s">
        <v>102</v>
      </c>
      <c r="BX1513" t="s">
        <v>5678</v>
      </c>
    </row>
    <row r="1514" spans="1:76">
      <c r="A1514" t="s">
        <v>6752</v>
      </c>
      <c r="B1514" t="s">
        <v>6753</v>
      </c>
      <c r="C1514" t="s">
        <v>20</v>
      </c>
      <c r="D1514" s="1">
        <v>32631</v>
      </c>
      <c r="E1514" t="s">
        <v>6754</v>
      </c>
      <c r="G1514" s="1"/>
      <c r="H1514" s="1"/>
      <c r="K1514">
        <v>0</v>
      </c>
      <c r="AB1514" t="s">
        <v>22</v>
      </c>
      <c r="AC1514" t="s">
        <v>23</v>
      </c>
      <c r="AD1514" t="s">
        <v>24</v>
      </c>
      <c r="AE1514" t="s">
        <v>24</v>
      </c>
      <c r="AF1514" t="s">
        <v>48</v>
      </c>
      <c r="AH1514" t="s">
        <v>2802</v>
      </c>
      <c r="AI1514" t="s">
        <v>3903</v>
      </c>
      <c r="AJ1514" t="s">
        <v>3895</v>
      </c>
      <c r="AK1514" t="s">
        <v>3896</v>
      </c>
      <c r="AL1514" t="s">
        <v>6754</v>
      </c>
      <c r="AO1514" t="s">
        <v>26</v>
      </c>
      <c r="AP1514" t="s">
        <v>962</v>
      </c>
      <c r="AS1514" t="s">
        <v>43</v>
      </c>
      <c r="AT1514" t="s">
        <v>6350</v>
      </c>
      <c r="BO1514" t="s">
        <v>43</v>
      </c>
      <c r="BP1514">
        <v>0</v>
      </c>
      <c r="BQ1514">
        <v>0</v>
      </c>
      <c r="BR1514">
        <v>0</v>
      </c>
      <c r="BS1514">
        <v>0</v>
      </c>
      <c r="BT1514" s="1"/>
      <c r="BV1514" t="s">
        <v>148</v>
      </c>
      <c r="BW1514" t="s">
        <v>102</v>
      </c>
      <c r="BX1514" t="s">
        <v>6755</v>
      </c>
    </row>
    <row r="1515" spans="1:76">
      <c r="A1515" t="s">
        <v>6756</v>
      </c>
      <c r="B1515" t="s">
        <v>6757</v>
      </c>
      <c r="C1515" t="s">
        <v>6041</v>
      </c>
      <c r="D1515" s="1">
        <v>33068</v>
      </c>
      <c r="E1515" t="s">
        <v>6758</v>
      </c>
      <c r="G1515" s="1"/>
      <c r="H1515" s="1"/>
      <c r="K1515">
        <v>0</v>
      </c>
      <c r="AB1515" t="s">
        <v>22</v>
      </c>
      <c r="AC1515" t="s">
        <v>23</v>
      </c>
      <c r="AD1515" t="s">
        <v>24</v>
      </c>
      <c r="AE1515" t="s">
        <v>24</v>
      </c>
      <c r="AF1515" t="s">
        <v>25</v>
      </c>
      <c r="AH1515" t="s">
        <v>6759</v>
      </c>
      <c r="AI1515" t="s">
        <v>155</v>
      </c>
      <c r="AJ1515" t="s">
        <v>6760</v>
      </c>
      <c r="AK1515" t="s">
        <v>3896</v>
      </c>
      <c r="AL1515" t="s">
        <v>6758</v>
      </c>
      <c r="AO1515" t="s">
        <v>26</v>
      </c>
      <c r="AP1515" t="s">
        <v>962</v>
      </c>
      <c r="AS1515" t="s">
        <v>43</v>
      </c>
      <c r="AT1515" t="s">
        <v>6735</v>
      </c>
      <c r="BO1515" t="s">
        <v>43</v>
      </c>
      <c r="BP1515">
        <v>0</v>
      </c>
      <c r="BQ1515">
        <v>0</v>
      </c>
      <c r="BR1515">
        <v>0</v>
      </c>
      <c r="BS1515">
        <v>0</v>
      </c>
      <c r="BT1515" s="1"/>
      <c r="BV1515" t="s">
        <v>155</v>
      </c>
      <c r="BW1515" t="s">
        <v>155</v>
      </c>
      <c r="BX1515" t="s">
        <v>5353</v>
      </c>
    </row>
    <row r="1516" spans="1:76">
      <c r="A1516" t="s">
        <v>6761</v>
      </c>
      <c r="B1516" t="s">
        <v>6762</v>
      </c>
      <c r="C1516" t="s">
        <v>6763</v>
      </c>
      <c r="D1516" s="1">
        <v>32788</v>
      </c>
      <c r="E1516" t="s">
        <v>20</v>
      </c>
      <c r="G1516" s="1"/>
      <c r="H1516" s="1"/>
      <c r="K1516">
        <v>0</v>
      </c>
      <c r="AB1516" t="s">
        <v>22</v>
      </c>
      <c r="AC1516" t="s">
        <v>23</v>
      </c>
      <c r="AD1516" t="s">
        <v>24</v>
      </c>
      <c r="AE1516" t="s">
        <v>24</v>
      </c>
      <c r="AF1516" t="s">
        <v>25</v>
      </c>
      <c r="AH1516" t="s">
        <v>6764</v>
      </c>
      <c r="AI1516" t="s">
        <v>5244</v>
      </c>
      <c r="AJ1516" t="s">
        <v>3517</v>
      </c>
      <c r="AK1516" t="s">
        <v>3896</v>
      </c>
      <c r="AL1516" t="s">
        <v>6765</v>
      </c>
      <c r="AO1516" t="s">
        <v>26</v>
      </c>
      <c r="AP1516" t="s">
        <v>962</v>
      </c>
      <c r="AS1516" t="s">
        <v>43</v>
      </c>
      <c r="AT1516" t="s">
        <v>6743</v>
      </c>
      <c r="AU1516">
        <v>3.71</v>
      </c>
      <c r="AV1516">
        <v>3.91</v>
      </c>
      <c r="AW1516">
        <v>2.38</v>
      </c>
      <c r="AX1516">
        <v>1.08</v>
      </c>
      <c r="BO1516" t="s">
        <v>43</v>
      </c>
      <c r="BP1516">
        <v>0</v>
      </c>
      <c r="BQ1516">
        <v>0</v>
      </c>
      <c r="BR1516">
        <v>0</v>
      </c>
      <c r="BS1516">
        <v>0</v>
      </c>
      <c r="BT1516" s="1"/>
      <c r="BV1516" t="s">
        <v>118</v>
      </c>
      <c r="BW1516" t="s">
        <v>102</v>
      </c>
      <c r="BX1516" t="s">
        <v>5353</v>
      </c>
    </row>
    <row r="1517" spans="1:76">
      <c r="A1517" t="s">
        <v>6766</v>
      </c>
      <c r="B1517" t="s">
        <v>6767</v>
      </c>
      <c r="C1517" t="s">
        <v>20</v>
      </c>
      <c r="D1517" s="1">
        <v>32376</v>
      </c>
      <c r="E1517" t="s">
        <v>6768</v>
      </c>
      <c r="G1517" s="1"/>
      <c r="H1517" s="1"/>
      <c r="K1517">
        <v>0</v>
      </c>
      <c r="AB1517" t="s">
        <v>22</v>
      </c>
      <c r="AC1517" t="s">
        <v>23</v>
      </c>
      <c r="AD1517" t="s">
        <v>24</v>
      </c>
      <c r="AE1517" t="s">
        <v>24</v>
      </c>
      <c r="AF1517" t="s">
        <v>25</v>
      </c>
      <c r="AH1517" t="s">
        <v>518</v>
      </c>
      <c r="AI1517" t="s">
        <v>5244</v>
      </c>
      <c r="AJ1517" t="s">
        <v>3394</v>
      </c>
      <c r="AK1517" t="s">
        <v>5244</v>
      </c>
      <c r="AL1517" t="s">
        <v>6101</v>
      </c>
      <c r="AO1517" t="s">
        <v>26</v>
      </c>
      <c r="AP1517" t="s">
        <v>962</v>
      </c>
      <c r="AS1517" t="s">
        <v>43</v>
      </c>
      <c r="AT1517" t="s">
        <v>6769</v>
      </c>
      <c r="AU1517">
        <v>2.46</v>
      </c>
      <c r="AV1517">
        <v>2.91</v>
      </c>
      <c r="BO1517" t="s">
        <v>43</v>
      </c>
      <c r="BP1517">
        <v>0</v>
      </c>
      <c r="BQ1517">
        <v>0</v>
      </c>
      <c r="BR1517">
        <v>0</v>
      </c>
      <c r="BS1517">
        <v>0</v>
      </c>
      <c r="BT1517" s="1"/>
      <c r="BV1517" t="s">
        <v>118</v>
      </c>
      <c r="BW1517" t="s">
        <v>118</v>
      </c>
      <c r="BX1517" t="s">
        <v>5353</v>
      </c>
    </row>
    <row r="1518" spans="1:76">
      <c r="A1518" t="s">
        <v>6770</v>
      </c>
      <c r="B1518" t="s">
        <v>1280</v>
      </c>
      <c r="C1518" t="s">
        <v>6771</v>
      </c>
      <c r="D1518" s="1">
        <v>33301</v>
      </c>
      <c r="E1518" t="s">
        <v>5892</v>
      </c>
      <c r="G1518" s="1"/>
      <c r="H1518" s="1"/>
      <c r="K1518">
        <v>0</v>
      </c>
      <c r="AB1518" t="s">
        <v>22</v>
      </c>
      <c r="AC1518" t="s">
        <v>23</v>
      </c>
      <c r="AD1518" t="s">
        <v>24</v>
      </c>
      <c r="AE1518" t="s">
        <v>24</v>
      </c>
      <c r="AF1518" t="s">
        <v>48</v>
      </c>
      <c r="AH1518" t="s">
        <v>6772</v>
      </c>
      <c r="AI1518" t="s">
        <v>3903</v>
      </c>
      <c r="AJ1518" t="s">
        <v>5606</v>
      </c>
      <c r="AK1518" t="s">
        <v>3896</v>
      </c>
      <c r="AL1518" t="s">
        <v>6773</v>
      </c>
      <c r="AO1518" t="s">
        <v>26</v>
      </c>
      <c r="AP1518" t="s">
        <v>962</v>
      </c>
      <c r="AS1518" t="s">
        <v>43</v>
      </c>
      <c r="AT1518" t="s">
        <v>6350</v>
      </c>
      <c r="BO1518" t="s">
        <v>43</v>
      </c>
      <c r="BP1518">
        <v>0</v>
      </c>
      <c r="BQ1518">
        <v>0</v>
      </c>
      <c r="BR1518">
        <v>0</v>
      </c>
      <c r="BS1518">
        <v>0</v>
      </c>
      <c r="BT1518" s="1"/>
      <c r="BV1518" t="s">
        <v>102</v>
      </c>
      <c r="BW1518" t="s">
        <v>102</v>
      </c>
      <c r="BX1518" t="s">
        <v>5353</v>
      </c>
    </row>
    <row r="1519" spans="1:76">
      <c r="A1519" t="s">
        <v>6774</v>
      </c>
      <c r="B1519" t="s">
        <v>6775</v>
      </c>
      <c r="C1519" t="s">
        <v>6776</v>
      </c>
      <c r="D1519" s="1">
        <v>32984</v>
      </c>
      <c r="E1519" t="s">
        <v>6777</v>
      </c>
      <c r="G1519" s="1"/>
      <c r="H1519" s="1"/>
      <c r="K1519">
        <v>0</v>
      </c>
      <c r="AB1519" t="s">
        <v>22</v>
      </c>
      <c r="AC1519" t="s">
        <v>23</v>
      </c>
      <c r="AD1519" t="s">
        <v>24</v>
      </c>
      <c r="AE1519" t="s">
        <v>24</v>
      </c>
      <c r="AF1519" t="s">
        <v>25</v>
      </c>
      <c r="AH1519" t="s">
        <v>6778</v>
      </c>
      <c r="AI1519" t="s">
        <v>5244</v>
      </c>
      <c r="AJ1519" t="s">
        <v>961</v>
      </c>
      <c r="AK1519" t="s">
        <v>5244</v>
      </c>
      <c r="AL1519" t="s">
        <v>6779</v>
      </c>
      <c r="AO1519" t="s">
        <v>26</v>
      </c>
      <c r="AP1519" t="s">
        <v>962</v>
      </c>
      <c r="AS1519" t="s">
        <v>43</v>
      </c>
      <c r="AT1519" t="s">
        <v>6735</v>
      </c>
      <c r="AU1519">
        <v>1.46</v>
      </c>
      <c r="BO1519" t="s">
        <v>43</v>
      </c>
      <c r="BP1519">
        <v>0</v>
      </c>
      <c r="BQ1519">
        <v>0</v>
      </c>
      <c r="BR1519">
        <v>0</v>
      </c>
      <c r="BS1519">
        <v>0</v>
      </c>
      <c r="BT1519" s="1"/>
      <c r="BV1519" t="s">
        <v>148</v>
      </c>
      <c r="BW1519" t="s">
        <v>118</v>
      </c>
      <c r="BX1519" t="s">
        <v>5589</v>
      </c>
    </row>
    <row r="1520" spans="1:76">
      <c r="A1520" t="s">
        <v>6780</v>
      </c>
      <c r="B1520" t="s">
        <v>3638</v>
      </c>
      <c r="C1520" t="s">
        <v>6781</v>
      </c>
      <c r="D1520" s="1">
        <v>31785</v>
      </c>
      <c r="E1520" t="s">
        <v>20</v>
      </c>
      <c r="G1520" s="1"/>
      <c r="H1520" s="1"/>
      <c r="K1520">
        <v>0</v>
      </c>
      <c r="AB1520" t="s">
        <v>22</v>
      </c>
      <c r="AC1520" t="s">
        <v>23</v>
      </c>
      <c r="AD1520" t="s">
        <v>24</v>
      </c>
      <c r="AE1520" t="s">
        <v>24</v>
      </c>
      <c r="AF1520" t="s">
        <v>25</v>
      </c>
      <c r="AH1520" t="s">
        <v>6782</v>
      </c>
      <c r="AI1520" t="s">
        <v>3903</v>
      </c>
      <c r="AJ1520" t="s">
        <v>6783</v>
      </c>
      <c r="AK1520" t="s">
        <v>3896</v>
      </c>
      <c r="AL1520" t="s">
        <v>6784</v>
      </c>
      <c r="AO1520" t="s">
        <v>26</v>
      </c>
      <c r="AP1520" t="s">
        <v>962</v>
      </c>
      <c r="AS1520" t="s">
        <v>43</v>
      </c>
      <c r="AT1520" t="s">
        <v>6785</v>
      </c>
      <c r="AU1520">
        <v>3.33</v>
      </c>
      <c r="AV1520">
        <v>3.27</v>
      </c>
      <c r="BO1520" t="s">
        <v>43</v>
      </c>
      <c r="BP1520">
        <v>0</v>
      </c>
      <c r="BQ1520">
        <v>0</v>
      </c>
      <c r="BR1520">
        <v>0</v>
      </c>
      <c r="BS1520">
        <v>0</v>
      </c>
      <c r="BT1520" s="1"/>
      <c r="BV1520" t="s">
        <v>155</v>
      </c>
      <c r="BX1520" t="s">
        <v>5353</v>
      </c>
    </row>
    <row r="1521" spans="1:76">
      <c r="A1521" t="s">
        <v>6786</v>
      </c>
      <c r="B1521" t="s">
        <v>6787</v>
      </c>
      <c r="C1521" t="s">
        <v>20</v>
      </c>
      <c r="D1521" s="1">
        <v>32951</v>
      </c>
      <c r="E1521" t="s">
        <v>6788</v>
      </c>
      <c r="G1521" s="1"/>
      <c r="H1521" s="1"/>
      <c r="K1521">
        <v>0</v>
      </c>
      <c r="AB1521" t="s">
        <v>22</v>
      </c>
      <c r="AC1521" t="s">
        <v>23</v>
      </c>
      <c r="AD1521" t="s">
        <v>24</v>
      </c>
      <c r="AE1521" t="s">
        <v>24</v>
      </c>
      <c r="AF1521" t="s">
        <v>48</v>
      </c>
      <c r="AH1521" t="s">
        <v>6789</v>
      </c>
      <c r="AI1521" t="s">
        <v>155</v>
      </c>
      <c r="AJ1521" t="s">
        <v>6790</v>
      </c>
      <c r="AK1521" t="s">
        <v>5244</v>
      </c>
      <c r="AL1521" t="s">
        <v>6788</v>
      </c>
      <c r="AO1521" t="s">
        <v>26</v>
      </c>
      <c r="AP1521" t="s">
        <v>962</v>
      </c>
      <c r="AS1521" t="s">
        <v>43</v>
      </c>
      <c r="AT1521" t="s">
        <v>6350</v>
      </c>
      <c r="BO1521" t="s">
        <v>43</v>
      </c>
      <c r="BP1521">
        <v>0</v>
      </c>
      <c r="BQ1521">
        <v>0</v>
      </c>
      <c r="BR1521">
        <v>0</v>
      </c>
      <c r="BS1521">
        <v>0</v>
      </c>
      <c r="BT1521" s="1"/>
      <c r="BV1521" t="s">
        <v>148</v>
      </c>
      <c r="BW1521" t="s">
        <v>157</v>
      </c>
      <c r="BX1521" t="s">
        <v>5589</v>
      </c>
    </row>
    <row r="1522" spans="1:76">
      <c r="A1522" t="s">
        <v>6791</v>
      </c>
      <c r="B1522" t="s">
        <v>951</v>
      </c>
      <c r="C1522" t="s">
        <v>20</v>
      </c>
      <c r="D1522" s="1">
        <v>32568</v>
      </c>
      <c r="E1522" t="s">
        <v>6792</v>
      </c>
      <c r="G1522" s="1"/>
      <c r="H1522" s="1"/>
      <c r="K1522">
        <v>0</v>
      </c>
      <c r="AB1522" t="s">
        <v>22</v>
      </c>
      <c r="AC1522" t="s">
        <v>23</v>
      </c>
      <c r="AD1522" t="s">
        <v>24</v>
      </c>
      <c r="AE1522" t="s">
        <v>24</v>
      </c>
      <c r="AF1522" t="s">
        <v>48</v>
      </c>
      <c r="AH1522" t="s">
        <v>2609</v>
      </c>
      <c r="AI1522" t="s">
        <v>5244</v>
      </c>
      <c r="AJ1522" t="s">
        <v>6793</v>
      </c>
      <c r="AK1522" t="s">
        <v>3896</v>
      </c>
      <c r="AL1522" t="s">
        <v>6792</v>
      </c>
      <c r="AO1522" t="s">
        <v>26</v>
      </c>
      <c r="AP1522" t="s">
        <v>962</v>
      </c>
      <c r="AS1522" t="s">
        <v>43</v>
      </c>
      <c r="AT1522" t="s">
        <v>6769</v>
      </c>
      <c r="AU1522">
        <v>0</v>
      </c>
      <c r="BO1522" t="s">
        <v>43</v>
      </c>
      <c r="BP1522">
        <v>0</v>
      </c>
      <c r="BQ1522">
        <v>0</v>
      </c>
      <c r="BR1522">
        <v>0</v>
      </c>
      <c r="BS1522">
        <v>0</v>
      </c>
      <c r="BT1522" s="1"/>
      <c r="BV1522" t="s">
        <v>148</v>
      </c>
      <c r="BW1522" t="s">
        <v>148</v>
      </c>
      <c r="BX1522" t="s">
        <v>5353</v>
      </c>
    </row>
    <row r="1523" spans="1:76">
      <c r="A1523" t="s">
        <v>6794</v>
      </c>
      <c r="B1523" t="s">
        <v>6795</v>
      </c>
      <c r="C1523" t="s">
        <v>20</v>
      </c>
      <c r="D1523" s="1">
        <v>32994</v>
      </c>
      <c r="E1523" t="s">
        <v>6796</v>
      </c>
      <c r="G1523" s="1"/>
      <c r="H1523" s="1"/>
      <c r="K1523">
        <v>0</v>
      </c>
      <c r="AB1523" t="s">
        <v>22</v>
      </c>
      <c r="AC1523" t="s">
        <v>23</v>
      </c>
      <c r="AD1523" t="s">
        <v>24</v>
      </c>
      <c r="AE1523" t="s">
        <v>3066</v>
      </c>
      <c r="AF1523" t="s">
        <v>25</v>
      </c>
      <c r="AH1523" t="s">
        <v>6797</v>
      </c>
      <c r="AI1523" t="s">
        <v>155</v>
      </c>
      <c r="AJ1523" t="s">
        <v>1804</v>
      </c>
      <c r="AK1523" t="s">
        <v>3896</v>
      </c>
      <c r="AL1523" t="s">
        <v>6796</v>
      </c>
      <c r="AO1523" t="s">
        <v>26</v>
      </c>
      <c r="AP1523" t="s">
        <v>962</v>
      </c>
      <c r="AS1523" t="s">
        <v>43</v>
      </c>
      <c r="AT1523" t="s">
        <v>29</v>
      </c>
      <c r="AU1523">
        <v>3.38</v>
      </c>
      <c r="AV1523">
        <v>3.23</v>
      </c>
      <c r="BO1523" t="s">
        <v>43</v>
      </c>
      <c r="BP1523">
        <v>0</v>
      </c>
      <c r="BQ1523">
        <v>0</v>
      </c>
      <c r="BR1523">
        <v>0</v>
      </c>
      <c r="BS1523">
        <v>0</v>
      </c>
      <c r="BT1523" s="1"/>
      <c r="BV1523" t="s">
        <v>148</v>
      </c>
      <c r="BW1523" t="s">
        <v>148</v>
      </c>
      <c r="BX1523" t="s">
        <v>5353</v>
      </c>
    </row>
    <row r="1524" spans="1:76">
      <c r="A1524" t="s">
        <v>6798</v>
      </c>
      <c r="B1524" t="s">
        <v>6799</v>
      </c>
      <c r="C1524" t="s">
        <v>20</v>
      </c>
      <c r="D1524" s="1">
        <v>32981</v>
      </c>
      <c r="E1524" t="s">
        <v>6800</v>
      </c>
      <c r="G1524" s="1"/>
      <c r="H1524" s="1"/>
      <c r="K1524">
        <v>0</v>
      </c>
      <c r="AB1524" t="s">
        <v>22</v>
      </c>
      <c r="AC1524" t="s">
        <v>23</v>
      </c>
      <c r="AD1524" t="s">
        <v>80</v>
      </c>
      <c r="AE1524" t="s">
        <v>80</v>
      </c>
      <c r="AF1524" t="s">
        <v>25</v>
      </c>
      <c r="AH1524" t="s">
        <v>3326</v>
      </c>
      <c r="AI1524" t="s">
        <v>5646</v>
      </c>
      <c r="AJ1524" t="s">
        <v>961</v>
      </c>
      <c r="AK1524" t="s">
        <v>3896</v>
      </c>
      <c r="AL1524" t="s">
        <v>6800</v>
      </c>
      <c r="AO1524" t="s">
        <v>26</v>
      </c>
      <c r="AP1524" t="s">
        <v>962</v>
      </c>
      <c r="AS1524" t="s">
        <v>43</v>
      </c>
      <c r="AT1524" t="s">
        <v>20</v>
      </c>
      <c r="AU1524">
        <v>2.54</v>
      </c>
      <c r="BO1524" t="s">
        <v>43</v>
      </c>
      <c r="BP1524">
        <v>0</v>
      </c>
      <c r="BQ1524">
        <v>0</v>
      </c>
      <c r="BR1524">
        <v>0</v>
      </c>
      <c r="BS1524">
        <v>0</v>
      </c>
      <c r="BT1524" s="1"/>
      <c r="BV1524" t="s">
        <v>102</v>
      </c>
      <c r="BW1524" t="s">
        <v>102</v>
      </c>
      <c r="BX1524" t="s">
        <v>5589</v>
      </c>
    </row>
    <row r="1525" spans="1:76">
      <c r="A1525" t="s">
        <v>6801</v>
      </c>
      <c r="B1525" t="s">
        <v>5117</v>
      </c>
      <c r="C1525" t="s">
        <v>6802</v>
      </c>
      <c r="D1525" s="1">
        <v>32656</v>
      </c>
      <c r="E1525" t="s">
        <v>6803</v>
      </c>
      <c r="G1525" s="1"/>
      <c r="H1525" s="1"/>
      <c r="K1525">
        <v>0</v>
      </c>
      <c r="AB1525" t="s">
        <v>22</v>
      </c>
      <c r="AC1525" t="s">
        <v>23</v>
      </c>
      <c r="AD1525" t="s">
        <v>80</v>
      </c>
      <c r="AE1525" t="s">
        <v>80</v>
      </c>
      <c r="AF1525" t="s">
        <v>48</v>
      </c>
      <c r="AH1525" t="s">
        <v>3566</v>
      </c>
      <c r="AI1525" t="s">
        <v>155</v>
      </c>
      <c r="AJ1525" t="s">
        <v>6804</v>
      </c>
      <c r="AK1525" t="s">
        <v>5244</v>
      </c>
      <c r="AL1525" t="s">
        <v>6803</v>
      </c>
      <c r="AO1525" t="s">
        <v>26</v>
      </c>
      <c r="AP1525" t="s">
        <v>962</v>
      </c>
      <c r="AS1525" t="s">
        <v>43</v>
      </c>
      <c r="AT1525" t="s">
        <v>5736</v>
      </c>
      <c r="BO1525" t="s">
        <v>43</v>
      </c>
      <c r="BP1525">
        <v>0</v>
      </c>
      <c r="BQ1525">
        <v>0</v>
      </c>
      <c r="BR1525">
        <v>0</v>
      </c>
      <c r="BS1525">
        <v>0</v>
      </c>
      <c r="BT1525" s="1"/>
      <c r="BV1525" t="s">
        <v>148</v>
      </c>
      <c r="BW1525" t="s">
        <v>118</v>
      </c>
      <c r="BX1525" t="s">
        <v>5609</v>
      </c>
    </row>
    <row r="1526" spans="1:76">
      <c r="A1526" t="s">
        <v>6805</v>
      </c>
      <c r="B1526" t="s">
        <v>6806</v>
      </c>
      <c r="C1526" t="s">
        <v>20</v>
      </c>
      <c r="D1526" s="1">
        <v>32358</v>
      </c>
      <c r="E1526" t="s">
        <v>6807</v>
      </c>
      <c r="G1526" s="1"/>
      <c r="H1526" s="1"/>
      <c r="K1526">
        <v>0</v>
      </c>
      <c r="AA1526" t="s">
        <v>6808</v>
      </c>
      <c r="AB1526" t="s">
        <v>22</v>
      </c>
      <c r="AC1526" t="s">
        <v>23</v>
      </c>
      <c r="AD1526" t="s">
        <v>80</v>
      </c>
      <c r="AE1526" t="s">
        <v>80</v>
      </c>
      <c r="AF1526" t="s">
        <v>48</v>
      </c>
      <c r="AH1526" t="s">
        <v>6809</v>
      </c>
      <c r="AI1526" t="s">
        <v>6810</v>
      </c>
      <c r="AJ1526" t="s">
        <v>6811</v>
      </c>
      <c r="AK1526" t="s">
        <v>3896</v>
      </c>
      <c r="AL1526" t="s">
        <v>6807</v>
      </c>
      <c r="AN1526" t="s">
        <v>123</v>
      </c>
      <c r="AO1526" t="s">
        <v>26</v>
      </c>
      <c r="AP1526" t="s">
        <v>962</v>
      </c>
      <c r="AS1526" t="s">
        <v>43</v>
      </c>
      <c r="AT1526" t="s">
        <v>6086</v>
      </c>
      <c r="AU1526">
        <v>2</v>
      </c>
      <c r="BO1526" t="s">
        <v>43</v>
      </c>
      <c r="BP1526">
        <v>0</v>
      </c>
      <c r="BQ1526">
        <v>0</v>
      </c>
      <c r="BR1526">
        <v>0</v>
      </c>
      <c r="BS1526">
        <v>0</v>
      </c>
      <c r="BT1526" s="1"/>
      <c r="BV1526" t="s">
        <v>118</v>
      </c>
      <c r="BW1526" t="s">
        <v>118</v>
      </c>
      <c r="BX1526" t="s">
        <v>5589</v>
      </c>
    </row>
    <row r="1527" spans="1:76">
      <c r="A1527" t="s">
        <v>6812</v>
      </c>
      <c r="B1527" t="s">
        <v>6813</v>
      </c>
      <c r="C1527" t="s">
        <v>5339</v>
      </c>
      <c r="D1527" s="1">
        <v>33008</v>
      </c>
      <c r="E1527" t="s">
        <v>20</v>
      </c>
      <c r="G1527" s="1"/>
      <c r="H1527" s="1"/>
      <c r="K1527">
        <v>0</v>
      </c>
      <c r="AB1527" t="s">
        <v>22</v>
      </c>
      <c r="AC1527" t="s">
        <v>23</v>
      </c>
      <c r="AD1527" t="s">
        <v>80</v>
      </c>
      <c r="AE1527" t="s">
        <v>80</v>
      </c>
      <c r="AF1527" t="s">
        <v>48</v>
      </c>
      <c r="AH1527" t="s">
        <v>6814</v>
      </c>
      <c r="AI1527" t="s">
        <v>5244</v>
      </c>
      <c r="AJ1527" t="s">
        <v>1324</v>
      </c>
      <c r="AK1527" t="s">
        <v>3896</v>
      </c>
      <c r="AL1527" t="s">
        <v>6254</v>
      </c>
      <c r="AO1527" t="s">
        <v>26</v>
      </c>
      <c r="AP1527" t="s">
        <v>962</v>
      </c>
      <c r="AS1527" t="s">
        <v>43</v>
      </c>
      <c r="AT1527" t="s">
        <v>6815</v>
      </c>
      <c r="BO1527" t="s">
        <v>43</v>
      </c>
      <c r="BP1527">
        <v>0</v>
      </c>
      <c r="BQ1527">
        <v>0</v>
      </c>
      <c r="BR1527">
        <v>0</v>
      </c>
      <c r="BS1527">
        <v>0</v>
      </c>
      <c r="BT1527" s="1"/>
      <c r="BV1527" t="s">
        <v>148</v>
      </c>
      <c r="BW1527" t="s">
        <v>102</v>
      </c>
      <c r="BX1527" t="s">
        <v>5353</v>
      </c>
    </row>
    <row r="1528" spans="1:76">
      <c r="A1528" t="s">
        <v>6816</v>
      </c>
      <c r="B1528" t="s">
        <v>6817</v>
      </c>
      <c r="C1528" t="s">
        <v>6818</v>
      </c>
      <c r="D1528" s="1">
        <v>33033</v>
      </c>
      <c r="E1528" t="s">
        <v>20</v>
      </c>
      <c r="G1528" s="1"/>
      <c r="H1528" s="1"/>
      <c r="K1528">
        <v>0</v>
      </c>
      <c r="AB1528" t="s">
        <v>22</v>
      </c>
      <c r="AC1528" t="s">
        <v>23</v>
      </c>
      <c r="AD1528" t="s">
        <v>80</v>
      </c>
      <c r="AE1528" t="s">
        <v>80</v>
      </c>
      <c r="AF1528" t="s">
        <v>48</v>
      </c>
      <c r="AH1528" t="s">
        <v>6819</v>
      </c>
      <c r="AI1528" t="s">
        <v>6820</v>
      </c>
      <c r="AJ1528" t="s">
        <v>6821</v>
      </c>
      <c r="AK1528" t="s">
        <v>3896</v>
      </c>
      <c r="AL1528" t="s">
        <v>6822</v>
      </c>
      <c r="AO1528" t="s">
        <v>26</v>
      </c>
      <c r="AP1528" t="s">
        <v>962</v>
      </c>
      <c r="AS1528" t="s">
        <v>43</v>
      </c>
      <c r="AT1528" t="s">
        <v>6187</v>
      </c>
      <c r="BO1528" t="s">
        <v>43</v>
      </c>
      <c r="BP1528">
        <v>0</v>
      </c>
      <c r="BQ1528">
        <v>0</v>
      </c>
      <c r="BR1528">
        <v>0</v>
      </c>
      <c r="BS1528">
        <v>0</v>
      </c>
      <c r="BT1528" s="1"/>
      <c r="BV1528" t="s">
        <v>1074</v>
      </c>
      <c r="BW1528" t="s">
        <v>118</v>
      </c>
      <c r="BX1528" t="s">
        <v>5678</v>
      </c>
    </row>
    <row r="1529" spans="1:76">
      <c r="A1529" t="s">
        <v>6823</v>
      </c>
      <c r="B1529" t="s">
        <v>6824</v>
      </c>
      <c r="C1529" t="s">
        <v>20</v>
      </c>
      <c r="D1529" s="1">
        <v>31343</v>
      </c>
      <c r="E1529" t="s">
        <v>6825</v>
      </c>
      <c r="G1529" s="1"/>
      <c r="H1529" s="1"/>
      <c r="K1529">
        <v>0</v>
      </c>
      <c r="AB1529" t="s">
        <v>22</v>
      </c>
      <c r="AC1529" t="s">
        <v>23</v>
      </c>
      <c r="AD1529" t="s">
        <v>80</v>
      </c>
      <c r="AE1529" t="s">
        <v>80</v>
      </c>
      <c r="AF1529" t="s">
        <v>25</v>
      </c>
      <c r="AH1529" t="s">
        <v>6826</v>
      </c>
      <c r="AI1529" t="s">
        <v>155</v>
      </c>
      <c r="AJ1529" t="s">
        <v>6827</v>
      </c>
      <c r="AK1529" t="s">
        <v>3896</v>
      </c>
      <c r="AL1529" t="s">
        <v>6825</v>
      </c>
      <c r="AO1529" t="s">
        <v>26</v>
      </c>
      <c r="AP1529" t="s">
        <v>962</v>
      </c>
      <c r="AS1529" t="s">
        <v>43</v>
      </c>
      <c r="AT1529" t="s">
        <v>6182</v>
      </c>
      <c r="BO1529" t="s">
        <v>43</v>
      </c>
      <c r="BP1529">
        <v>0</v>
      </c>
      <c r="BQ1529">
        <v>0</v>
      </c>
      <c r="BR1529">
        <v>0</v>
      </c>
      <c r="BS1529">
        <v>0</v>
      </c>
      <c r="BT1529" s="1"/>
      <c r="BV1529" t="s">
        <v>102</v>
      </c>
      <c r="BW1529" t="s">
        <v>102</v>
      </c>
      <c r="BX1529" t="s">
        <v>5353</v>
      </c>
    </row>
    <row r="1530" spans="1:76">
      <c r="A1530" t="s">
        <v>6828</v>
      </c>
      <c r="B1530" t="s">
        <v>6829</v>
      </c>
      <c r="C1530" t="s">
        <v>6263</v>
      </c>
      <c r="D1530" s="1">
        <v>32643</v>
      </c>
      <c r="E1530" t="s">
        <v>6830</v>
      </c>
      <c r="G1530" s="1"/>
      <c r="H1530" s="1"/>
      <c r="K1530">
        <v>0</v>
      </c>
      <c r="AB1530" t="s">
        <v>22</v>
      </c>
      <c r="AC1530" t="s">
        <v>23</v>
      </c>
      <c r="AD1530" t="s">
        <v>80</v>
      </c>
      <c r="AE1530" t="s">
        <v>80</v>
      </c>
      <c r="AF1530" t="s">
        <v>48</v>
      </c>
      <c r="AH1530" t="s">
        <v>155</v>
      </c>
      <c r="AI1530" t="s">
        <v>155</v>
      </c>
      <c r="AJ1530" t="s">
        <v>6831</v>
      </c>
      <c r="AK1530" t="s">
        <v>3896</v>
      </c>
      <c r="AL1530" t="s">
        <v>6263</v>
      </c>
      <c r="AO1530" t="s">
        <v>26</v>
      </c>
      <c r="AP1530" t="s">
        <v>962</v>
      </c>
      <c r="AS1530" t="s">
        <v>43</v>
      </c>
      <c r="AT1530" t="s">
        <v>42</v>
      </c>
      <c r="BO1530" t="s">
        <v>43</v>
      </c>
      <c r="BP1530">
        <v>0</v>
      </c>
      <c r="BQ1530">
        <v>0</v>
      </c>
      <c r="BR1530">
        <v>0</v>
      </c>
      <c r="BS1530">
        <v>0</v>
      </c>
      <c r="BT1530" s="1"/>
      <c r="BW1530" t="s">
        <v>102</v>
      </c>
      <c r="BX1530" t="s">
        <v>5353</v>
      </c>
    </row>
    <row r="1531" spans="1:76">
      <c r="A1531" t="s">
        <v>6832</v>
      </c>
      <c r="B1531" t="s">
        <v>2325</v>
      </c>
      <c r="C1531" t="s">
        <v>6833</v>
      </c>
      <c r="D1531" s="1">
        <v>32939</v>
      </c>
      <c r="E1531" t="s">
        <v>6834</v>
      </c>
      <c r="G1531" s="1"/>
      <c r="H1531" s="1"/>
      <c r="K1531">
        <v>0</v>
      </c>
      <c r="AB1531" t="s">
        <v>22</v>
      </c>
      <c r="AC1531" t="s">
        <v>23</v>
      </c>
      <c r="AD1531" t="s">
        <v>80</v>
      </c>
      <c r="AE1531" t="s">
        <v>80</v>
      </c>
      <c r="AF1531" t="s">
        <v>48</v>
      </c>
      <c r="AH1531" t="s">
        <v>6835</v>
      </c>
      <c r="AI1531" t="s">
        <v>6836</v>
      </c>
      <c r="AJ1531" t="s">
        <v>6837</v>
      </c>
      <c r="AK1531" t="s">
        <v>3896</v>
      </c>
      <c r="AL1531" t="s">
        <v>6834</v>
      </c>
      <c r="AO1531" t="s">
        <v>26</v>
      </c>
      <c r="AP1531" t="s">
        <v>962</v>
      </c>
      <c r="AS1531" t="s">
        <v>43</v>
      </c>
      <c r="AT1531" t="s">
        <v>5729</v>
      </c>
      <c r="BO1531" t="s">
        <v>43</v>
      </c>
      <c r="BP1531">
        <v>0</v>
      </c>
      <c r="BQ1531">
        <v>0</v>
      </c>
      <c r="BR1531">
        <v>0</v>
      </c>
      <c r="BS1531">
        <v>0</v>
      </c>
      <c r="BT1531" s="1"/>
      <c r="BV1531" t="s">
        <v>102</v>
      </c>
      <c r="BW1531" t="s">
        <v>148</v>
      </c>
      <c r="BX1531" t="s">
        <v>5353</v>
      </c>
    </row>
    <row r="1532" spans="1:76">
      <c r="A1532" t="s">
        <v>6838</v>
      </c>
      <c r="B1532" t="s">
        <v>3394</v>
      </c>
      <c r="C1532" t="s">
        <v>5662</v>
      </c>
      <c r="D1532" s="1">
        <v>32876</v>
      </c>
      <c r="E1532" t="s">
        <v>20</v>
      </c>
      <c r="G1532" s="1"/>
      <c r="H1532" s="1"/>
      <c r="K1532">
        <v>0</v>
      </c>
      <c r="AB1532" t="s">
        <v>22</v>
      </c>
      <c r="AC1532" t="s">
        <v>23</v>
      </c>
      <c r="AD1532" t="s">
        <v>80</v>
      </c>
      <c r="AE1532" t="s">
        <v>80</v>
      </c>
      <c r="AF1532" t="s">
        <v>48</v>
      </c>
      <c r="AH1532" t="s">
        <v>6839</v>
      </c>
      <c r="AI1532" t="s">
        <v>3894</v>
      </c>
      <c r="AJ1532" t="s">
        <v>6840</v>
      </c>
      <c r="AK1532" t="s">
        <v>3896</v>
      </c>
      <c r="AL1532" t="s">
        <v>6373</v>
      </c>
      <c r="AO1532" t="s">
        <v>26</v>
      </c>
      <c r="AP1532" t="s">
        <v>962</v>
      </c>
      <c r="AS1532" t="s">
        <v>43</v>
      </c>
      <c r="AT1532" t="s">
        <v>6841</v>
      </c>
      <c r="BO1532" t="s">
        <v>43</v>
      </c>
      <c r="BP1532">
        <v>0</v>
      </c>
      <c r="BQ1532">
        <v>0</v>
      </c>
      <c r="BR1532">
        <v>0</v>
      </c>
      <c r="BS1532">
        <v>0</v>
      </c>
      <c r="BT1532" s="1"/>
      <c r="BV1532" t="s">
        <v>6842</v>
      </c>
      <c r="BW1532" t="s">
        <v>102</v>
      </c>
      <c r="BX1532" t="s">
        <v>5353</v>
      </c>
    </row>
    <row r="1533" spans="1:76">
      <c r="A1533" t="s">
        <v>6843</v>
      </c>
      <c r="B1533" t="s">
        <v>6844</v>
      </c>
      <c r="C1533" t="s">
        <v>6845</v>
      </c>
      <c r="D1533" s="1">
        <v>32547</v>
      </c>
      <c r="E1533" t="s">
        <v>6846</v>
      </c>
      <c r="G1533" s="1"/>
      <c r="H1533" s="1"/>
      <c r="K1533">
        <v>0</v>
      </c>
      <c r="AB1533" t="s">
        <v>22</v>
      </c>
      <c r="AC1533" t="s">
        <v>23</v>
      </c>
      <c r="AD1533" t="s">
        <v>80</v>
      </c>
      <c r="AE1533" t="s">
        <v>80</v>
      </c>
      <c r="AF1533" t="s">
        <v>48</v>
      </c>
      <c r="AH1533" t="s">
        <v>6847</v>
      </c>
      <c r="AI1533" t="s">
        <v>3903</v>
      </c>
      <c r="AJ1533" t="s">
        <v>6848</v>
      </c>
      <c r="AK1533" t="s">
        <v>3896</v>
      </c>
      <c r="AL1533" t="s">
        <v>5802</v>
      </c>
      <c r="AO1533" t="s">
        <v>26</v>
      </c>
      <c r="AP1533" t="s">
        <v>962</v>
      </c>
      <c r="AS1533" t="s">
        <v>43</v>
      </c>
      <c r="AT1533" t="s">
        <v>5803</v>
      </c>
      <c r="BO1533" t="s">
        <v>43</v>
      </c>
      <c r="BP1533">
        <v>0</v>
      </c>
      <c r="BQ1533">
        <v>0</v>
      </c>
      <c r="BR1533">
        <v>0</v>
      </c>
      <c r="BS1533">
        <v>0</v>
      </c>
      <c r="BT1533" s="1"/>
      <c r="BV1533" t="s">
        <v>102</v>
      </c>
      <c r="BW1533" t="s">
        <v>102</v>
      </c>
      <c r="BX1533" t="s">
        <v>5589</v>
      </c>
    </row>
    <row r="1534" spans="1:76">
      <c r="A1534" t="s">
        <v>6849</v>
      </c>
      <c r="B1534" t="s">
        <v>460</v>
      </c>
      <c r="C1534" t="s">
        <v>6850</v>
      </c>
      <c r="D1534" s="1">
        <v>31610</v>
      </c>
      <c r="E1534" t="s">
        <v>5903</v>
      </c>
      <c r="G1534" s="1"/>
      <c r="H1534" s="1"/>
      <c r="K1534">
        <v>0</v>
      </c>
      <c r="AB1534" t="s">
        <v>22</v>
      </c>
      <c r="AC1534" t="s">
        <v>23</v>
      </c>
      <c r="AD1534" t="s">
        <v>80</v>
      </c>
      <c r="AE1534" t="s">
        <v>80</v>
      </c>
      <c r="AF1534" t="s">
        <v>48</v>
      </c>
      <c r="AH1534" t="s">
        <v>6851</v>
      </c>
      <c r="AI1534" t="s">
        <v>3903</v>
      </c>
      <c r="AJ1534" t="s">
        <v>6852</v>
      </c>
      <c r="AK1534" t="s">
        <v>3896</v>
      </c>
      <c r="AL1534" t="s">
        <v>6853</v>
      </c>
      <c r="AO1534" t="s">
        <v>26</v>
      </c>
      <c r="AP1534" t="s">
        <v>962</v>
      </c>
      <c r="AS1534" t="s">
        <v>43</v>
      </c>
      <c r="AT1534" t="s">
        <v>6854</v>
      </c>
      <c r="BO1534" t="s">
        <v>43</v>
      </c>
      <c r="BP1534">
        <v>0</v>
      </c>
      <c r="BQ1534">
        <v>0</v>
      </c>
      <c r="BR1534">
        <v>0</v>
      </c>
      <c r="BS1534">
        <v>0</v>
      </c>
      <c r="BT1534" s="1"/>
      <c r="BV1534" t="s">
        <v>102</v>
      </c>
      <c r="BW1534" t="s">
        <v>102</v>
      </c>
      <c r="BX1534" t="s">
        <v>5609</v>
      </c>
    </row>
    <row r="1535" spans="1:76">
      <c r="A1535" t="s">
        <v>6855</v>
      </c>
      <c r="B1535" t="s">
        <v>6856</v>
      </c>
      <c r="C1535" t="s">
        <v>5662</v>
      </c>
      <c r="D1535" s="1">
        <v>32509</v>
      </c>
      <c r="E1535" t="s">
        <v>6101</v>
      </c>
      <c r="G1535" s="1"/>
      <c r="H1535" s="1"/>
      <c r="K1535">
        <v>0</v>
      </c>
      <c r="AB1535" t="s">
        <v>22</v>
      </c>
      <c r="AC1535" t="s">
        <v>23</v>
      </c>
      <c r="AD1535" t="s">
        <v>80</v>
      </c>
      <c r="AE1535" t="s">
        <v>80</v>
      </c>
      <c r="AF1535" t="s">
        <v>48</v>
      </c>
      <c r="AH1535" t="s">
        <v>6857</v>
      </c>
      <c r="AI1535" t="s">
        <v>5646</v>
      </c>
      <c r="AJ1535" t="s">
        <v>6858</v>
      </c>
      <c r="AK1535" t="s">
        <v>3896</v>
      </c>
      <c r="AL1535" t="s">
        <v>6373</v>
      </c>
      <c r="AO1535" t="s">
        <v>26</v>
      </c>
      <c r="AP1535" t="s">
        <v>962</v>
      </c>
      <c r="AS1535" t="s">
        <v>43</v>
      </c>
      <c r="AT1535" t="s">
        <v>6182</v>
      </c>
      <c r="BO1535" t="s">
        <v>43</v>
      </c>
      <c r="BP1535">
        <v>0</v>
      </c>
      <c r="BQ1535">
        <v>0</v>
      </c>
      <c r="BR1535">
        <v>0</v>
      </c>
      <c r="BS1535">
        <v>0</v>
      </c>
      <c r="BT1535" s="1"/>
      <c r="BV1535" t="s">
        <v>102</v>
      </c>
      <c r="BW1535" t="s">
        <v>102</v>
      </c>
      <c r="BX1535" t="s">
        <v>5353</v>
      </c>
    </row>
    <row r="1536" spans="1:76">
      <c r="A1536" t="s">
        <v>6859</v>
      </c>
      <c r="B1536" t="s">
        <v>6860</v>
      </c>
      <c r="C1536" t="s">
        <v>20</v>
      </c>
      <c r="D1536" s="1">
        <v>32045</v>
      </c>
      <c r="E1536" t="s">
        <v>6861</v>
      </c>
      <c r="G1536" s="1"/>
      <c r="H1536" s="1"/>
      <c r="K1536">
        <v>0</v>
      </c>
      <c r="AB1536" t="s">
        <v>22</v>
      </c>
      <c r="AC1536" t="s">
        <v>23</v>
      </c>
      <c r="AD1536" t="s">
        <v>80</v>
      </c>
      <c r="AE1536" t="s">
        <v>80</v>
      </c>
      <c r="AF1536" t="s">
        <v>48</v>
      </c>
      <c r="AH1536" t="s">
        <v>6862</v>
      </c>
      <c r="AI1536" t="s">
        <v>5244</v>
      </c>
      <c r="AJ1536" t="s">
        <v>6863</v>
      </c>
      <c r="AK1536" t="s">
        <v>3896</v>
      </c>
      <c r="AL1536" t="s">
        <v>6861</v>
      </c>
      <c r="AO1536" t="s">
        <v>26</v>
      </c>
      <c r="AP1536" t="s">
        <v>962</v>
      </c>
      <c r="AS1536" t="s">
        <v>43</v>
      </c>
      <c r="AT1536" t="s">
        <v>6182</v>
      </c>
      <c r="AV1536">
        <v>0</v>
      </c>
      <c r="BO1536" t="s">
        <v>43</v>
      </c>
      <c r="BP1536">
        <v>0</v>
      </c>
      <c r="BQ1536">
        <v>0</v>
      </c>
      <c r="BR1536">
        <v>0</v>
      </c>
      <c r="BS1536">
        <v>0</v>
      </c>
      <c r="BT1536" s="1"/>
      <c r="BV1536" t="s">
        <v>1355</v>
      </c>
      <c r="BW1536" t="s">
        <v>1355</v>
      </c>
      <c r="BX1536" t="s">
        <v>5554</v>
      </c>
    </row>
    <row r="1537" spans="1:76">
      <c r="A1537" t="s">
        <v>6864</v>
      </c>
      <c r="B1537" t="s">
        <v>6865</v>
      </c>
      <c r="C1537" t="s">
        <v>6866</v>
      </c>
      <c r="D1537" s="1">
        <v>32471</v>
      </c>
      <c r="E1537" t="s">
        <v>6867</v>
      </c>
      <c r="G1537" s="1"/>
      <c r="H1537" s="1"/>
      <c r="K1537">
        <v>0</v>
      </c>
      <c r="AB1537" t="s">
        <v>22</v>
      </c>
      <c r="AC1537" t="s">
        <v>23</v>
      </c>
      <c r="AD1537" t="s">
        <v>80</v>
      </c>
      <c r="AE1537" t="s">
        <v>80</v>
      </c>
      <c r="AF1537" t="s">
        <v>48</v>
      </c>
      <c r="AH1537" t="s">
        <v>6868</v>
      </c>
      <c r="AI1537" t="s">
        <v>3903</v>
      </c>
      <c r="AJ1537" t="s">
        <v>6869</v>
      </c>
      <c r="AK1537" t="s">
        <v>3896</v>
      </c>
      <c r="AL1537" t="s">
        <v>6263</v>
      </c>
      <c r="AO1537" t="s">
        <v>26</v>
      </c>
      <c r="AP1537" t="s">
        <v>962</v>
      </c>
      <c r="AS1537" t="s">
        <v>43</v>
      </c>
      <c r="AT1537" t="s">
        <v>6870</v>
      </c>
      <c r="BO1537" t="s">
        <v>43</v>
      </c>
      <c r="BP1537">
        <v>0</v>
      </c>
      <c r="BQ1537">
        <v>0</v>
      </c>
      <c r="BR1537">
        <v>0</v>
      </c>
      <c r="BS1537">
        <v>0</v>
      </c>
      <c r="BT1537" s="1"/>
      <c r="BV1537" t="s">
        <v>148</v>
      </c>
      <c r="BW1537" t="s">
        <v>148</v>
      </c>
      <c r="BX1537" t="s">
        <v>5353</v>
      </c>
    </row>
    <row r="1538" spans="1:76">
      <c r="A1538" t="s">
        <v>6871</v>
      </c>
      <c r="B1538" t="s">
        <v>6872</v>
      </c>
      <c r="C1538" t="s">
        <v>6873</v>
      </c>
      <c r="D1538" s="1">
        <v>32172</v>
      </c>
      <c r="E1538" t="s">
        <v>6874</v>
      </c>
      <c r="G1538" s="1"/>
      <c r="H1538" s="1"/>
      <c r="K1538">
        <v>0</v>
      </c>
      <c r="AB1538" t="s">
        <v>22</v>
      </c>
      <c r="AC1538" t="s">
        <v>23</v>
      </c>
      <c r="AD1538" t="s">
        <v>80</v>
      </c>
      <c r="AE1538" t="s">
        <v>80</v>
      </c>
      <c r="AF1538" t="s">
        <v>25</v>
      </c>
      <c r="AH1538" t="s">
        <v>6875</v>
      </c>
      <c r="AI1538" t="s">
        <v>3903</v>
      </c>
      <c r="AJ1538" t="s">
        <v>2741</v>
      </c>
      <c r="AK1538" t="s">
        <v>3896</v>
      </c>
      <c r="AL1538" t="s">
        <v>5827</v>
      </c>
      <c r="AO1538" t="s">
        <v>26</v>
      </c>
      <c r="AP1538" t="s">
        <v>962</v>
      </c>
      <c r="AS1538" t="s">
        <v>43</v>
      </c>
      <c r="AT1538" t="s">
        <v>5653</v>
      </c>
      <c r="AU1538">
        <v>2.29</v>
      </c>
      <c r="AV1538">
        <v>1.33</v>
      </c>
      <c r="BO1538" t="s">
        <v>43</v>
      </c>
      <c r="BP1538">
        <v>0</v>
      </c>
      <c r="BQ1538">
        <v>0</v>
      </c>
      <c r="BR1538">
        <v>0</v>
      </c>
      <c r="BS1538">
        <v>0</v>
      </c>
      <c r="BT1538" s="1"/>
      <c r="BV1538" t="s">
        <v>155</v>
      </c>
      <c r="BW1538" t="s">
        <v>155</v>
      </c>
      <c r="BX1538" t="s">
        <v>5617</v>
      </c>
    </row>
    <row r="1539" spans="1:76">
      <c r="A1539" t="s">
        <v>6876</v>
      </c>
      <c r="B1539" t="s">
        <v>6877</v>
      </c>
      <c r="C1539" t="s">
        <v>74</v>
      </c>
      <c r="D1539" s="1">
        <v>32583</v>
      </c>
      <c r="E1539" t="s">
        <v>20</v>
      </c>
      <c r="G1539" s="1"/>
      <c r="H1539" s="1"/>
      <c r="K1539">
        <v>0</v>
      </c>
      <c r="AB1539" t="s">
        <v>22</v>
      </c>
      <c r="AC1539" t="s">
        <v>23</v>
      </c>
      <c r="AD1539" t="s">
        <v>80</v>
      </c>
      <c r="AE1539" t="s">
        <v>80</v>
      </c>
      <c r="AF1539" t="s">
        <v>25</v>
      </c>
      <c r="AH1539" t="s">
        <v>6878</v>
      </c>
      <c r="AI1539" t="s">
        <v>5244</v>
      </c>
      <c r="AJ1539" t="s">
        <v>6879</v>
      </c>
      <c r="AK1539" t="s">
        <v>148</v>
      </c>
      <c r="AL1539" t="s">
        <v>6880</v>
      </c>
      <c r="AO1539" t="s">
        <v>26</v>
      </c>
      <c r="AP1539" t="s">
        <v>962</v>
      </c>
      <c r="AS1539" t="s">
        <v>43</v>
      </c>
      <c r="AT1539" t="s">
        <v>5364</v>
      </c>
      <c r="AU1539">
        <v>0.17</v>
      </c>
      <c r="BO1539" t="s">
        <v>43</v>
      </c>
      <c r="BP1539">
        <v>0</v>
      </c>
      <c r="BQ1539">
        <v>0</v>
      </c>
      <c r="BR1539">
        <v>0</v>
      </c>
      <c r="BS1539">
        <v>0</v>
      </c>
      <c r="BT1539" s="1"/>
      <c r="BV1539" t="s">
        <v>118</v>
      </c>
      <c r="BW1539" t="s">
        <v>148</v>
      </c>
      <c r="BX1539" t="s">
        <v>5353</v>
      </c>
    </row>
    <row r="1540" spans="1:76">
      <c r="A1540" t="s">
        <v>6881</v>
      </c>
      <c r="B1540" t="s">
        <v>6882</v>
      </c>
      <c r="C1540" t="s">
        <v>20</v>
      </c>
      <c r="D1540" s="1">
        <v>32156</v>
      </c>
      <c r="E1540" t="s">
        <v>6883</v>
      </c>
      <c r="G1540" s="1"/>
      <c r="H1540" s="1"/>
      <c r="K1540">
        <v>0</v>
      </c>
      <c r="AB1540" t="s">
        <v>22</v>
      </c>
      <c r="AC1540" t="s">
        <v>23</v>
      </c>
      <c r="AD1540" t="s">
        <v>80</v>
      </c>
      <c r="AE1540" t="s">
        <v>80</v>
      </c>
      <c r="AF1540" t="s">
        <v>48</v>
      </c>
      <c r="AH1540" t="s">
        <v>6884</v>
      </c>
      <c r="AI1540" t="s">
        <v>5550</v>
      </c>
      <c r="AJ1540" t="s">
        <v>6885</v>
      </c>
      <c r="AK1540" t="s">
        <v>217</v>
      </c>
      <c r="AL1540" t="s">
        <v>6883</v>
      </c>
      <c r="AO1540" t="s">
        <v>26</v>
      </c>
      <c r="AP1540" t="s">
        <v>962</v>
      </c>
      <c r="AS1540" t="s">
        <v>43</v>
      </c>
      <c r="AT1540" t="s">
        <v>6886</v>
      </c>
      <c r="BO1540" t="s">
        <v>43</v>
      </c>
      <c r="BP1540">
        <v>0</v>
      </c>
      <c r="BQ1540">
        <v>0</v>
      </c>
      <c r="BR1540">
        <v>0</v>
      </c>
      <c r="BS1540">
        <v>0</v>
      </c>
      <c r="BT1540" s="1"/>
      <c r="BV1540" t="s">
        <v>1074</v>
      </c>
      <c r="BW1540" t="s">
        <v>118</v>
      </c>
      <c r="BX1540" t="s">
        <v>5353</v>
      </c>
    </row>
    <row r="1541" spans="1:76">
      <c r="A1541" t="s">
        <v>6887</v>
      </c>
      <c r="B1541" t="s">
        <v>6888</v>
      </c>
      <c r="C1541" t="s">
        <v>20</v>
      </c>
      <c r="D1541" s="1">
        <v>32706</v>
      </c>
      <c r="E1541" t="s">
        <v>6889</v>
      </c>
      <c r="G1541" s="1"/>
      <c r="H1541" s="1"/>
      <c r="K1541">
        <v>0</v>
      </c>
      <c r="AB1541" t="s">
        <v>22</v>
      </c>
      <c r="AC1541" t="s">
        <v>23</v>
      </c>
      <c r="AD1541" t="s">
        <v>80</v>
      </c>
      <c r="AE1541" t="s">
        <v>80</v>
      </c>
      <c r="AF1541" t="s">
        <v>48</v>
      </c>
      <c r="AH1541" t="s">
        <v>6890</v>
      </c>
      <c r="AI1541" t="s">
        <v>724</v>
      </c>
      <c r="AJ1541" t="s">
        <v>6891</v>
      </c>
      <c r="AK1541" t="s">
        <v>3896</v>
      </c>
      <c r="AL1541" t="s">
        <v>6889</v>
      </c>
      <c r="AO1541" t="s">
        <v>26</v>
      </c>
      <c r="AP1541" t="s">
        <v>962</v>
      </c>
      <c r="AS1541" t="s">
        <v>43</v>
      </c>
      <c r="AT1541" t="s">
        <v>5729</v>
      </c>
      <c r="AV1541">
        <v>1</v>
      </c>
      <c r="AW1541">
        <v>4</v>
      </c>
      <c r="BO1541" t="s">
        <v>43</v>
      </c>
      <c r="BP1541">
        <v>0</v>
      </c>
      <c r="BQ1541">
        <v>0</v>
      </c>
      <c r="BR1541">
        <v>0</v>
      </c>
      <c r="BS1541">
        <v>0</v>
      </c>
      <c r="BT1541" s="1"/>
      <c r="BV1541" t="s">
        <v>1074</v>
      </c>
      <c r="BW1541" t="s">
        <v>1074</v>
      </c>
      <c r="BX1541" t="s">
        <v>5617</v>
      </c>
    </row>
    <row r="1542" spans="1:76">
      <c r="A1542" t="s">
        <v>6892</v>
      </c>
      <c r="B1542" t="s">
        <v>6893</v>
      </c>
      <c r="C1542" t="s">
        <v>6494</v>
      </c>
      <c r="D1542" s="1">
        <v>31305</v>
      </c>
      <c r="E1542" t="s">
        <v>6894</v>
      </c>
      <c r="G1542" s="1"/>
      <c r="H1542" s="1"/>
      <c r="K1542">
        <v>0</v>
      </c>
      <c r="AB1542" t="s">
        <v>22</v>
      </c>
      <c r="AC1542" t="s">
        <v>23</v>
      </c>
      <c r="AD1542" t="s">
        <v>80</v>
      </c>
      <c r="AE1542" t="s">
        <v>80</v>
      </c>
      <c r="AF1542" t="s">
        <v>25</v>
      </c>
      <c r="AH1542" t="s">
        <v>6895</v>
      </c>
      <c r="AI1542" t="s">
        <v>5244</v>
      </c>
      <c r="AJ1542" t="s">
        <v>6896</v>
      </c>
      <c r="AK1542" t="s">
        <v>3896</v>
      </c>
      <c r="AL1542" t="s">
        <v>6605</v>
      </c>
      <c r="AO1542" t="s">
        <v>26</v>
      </c>
      <c r="AP1542" t="s">
        <v>962</v>
      </c>
      <c r="AS1542" t="s">
        <v>43</v>
      </c>
      <c r="AT1542" t="s">
        <v>6350</v>
      </c>
      <c r="AU1542">
        <v>2.21</v>
      </c>
      <c r="BO1542" t="s">
        <v>43</v>
      </c>
      <c r="BP1542">
        <v>0</v>
      </c>
      <c r="BQ1542">
        <v>0</v>
      </c>
      <c r="BR1542">
        <v>0</v>
      </c>
      <c r="BS1542">
        <v>0</v>
      </c>
      <c r="BT1542" s="1"/>
      <c r="BV1542" t="s">
        <v>102</v>
      </c>
      <c r="BW1542" t="s">
        <v>102</v>
      </c>
      <c r="BX1542" t="s">
        <v>5353</v>
      </c>
    </row>
    <row r="1543" spans="1:76">
      <c r="A1543" t="s">
        <v>6897</v>
      </c>
      <c r="B1543" t="s">
        <v>6523</v>
      </c>
      <c r="D1543" s="1"/>
      <c r="G1543" s="1"/>
      <c r="H1543" s="1"/>
      <c r="K1543">
        <v>0</v>
      </c>
      <c r="AB1543" t="s">
        <v>22</v>
      </c>
      <c r="AC1543" t="s">
        <v>23</v>
      </c>
      <c r="AD1543" t="s">
        <v>80</v>
      </c>
      <c r="AE1543" t="s">
        <v>80</v>
      </c>
      <c r="AF1543" t="s">
        <v>48</v>
      </c>
      <c r="AO1543" t="s">
        <v>26</v>
      </c>
      <c r="AP1543" t="s">
        <v>962</v>
      </c>
      <c r="AS1543" t="s">
        <v>43</v>
      </c>
      <c r="BO1543" t="s">
        <v>43</v>
      </c>
      <c r="BP1543">
        <v>0</v>
      </c>
      <c r="BQ1543">
        <v>0</v>
      </c>
      <c r="BR1543">
        <v>0</v>
      </c>
      <c r="BS1543">
        <v>0</v>
      </c>
      <c r="BT1543" s="1"/>
      <c r="BX1543" t="s">
        <v>6026</v>
      </c>
    </row>
    <row r="1544" spans="1:76">
      <c r="A1544" t="s">
        <v>6898</v>
      </c>
      <c r="B1544" t="s">
        <v>6899</v>
      </c>
      <c r="C1544" t="s">
        <v>6900</v>
      </c>
      <c r="D1544" s="1">
        <v>32998</v>
      </c>
      <c r="E1544" t="s">
        <v>5892</v>
      </c>
      <c r="G1544" s="1"/>
      <c r="H1544" s="1"/>
      <c r="K1544">
        <v>0</v>
      </c>
      <c r="AB1544" t="s">
        <v>22</v>
      </c>
      <c r="AC1544" t="s">
        <v>32</v>
      </c>
      <c r="AD1544" t="s">
        <v>6901</v>
      </c>
      <c r="AE1544" t="s">
        <v>6901</v>
      </c>
      <c r="AF1544" t="s">
        <v>48</v>
      </c>
      <c r="AH1544" t="s">
        <v>6902</v>
      </c>
      <c r="AI1544" t="s">
        <v>3903</v>
      </c>
      <c r="AJ1544" t="s">
        <v>6903</v>
      </c>
      <c r="AK1544" t="s">
        <v>3896</v>
      </c>
      <c r="AL1544" t="s">
        <v>6904</v>
      </c>
      <c r="AO1544" t="s">
        <v>26</v>
      </c>
      <c r="AP1544" t="s">
        <v>962</v>
      </c>
      <c r="AS1544" t="s">
        <v>43</v>
      </c>
      <c r="AT1544" t="s">
        <v>6905</v>
      </c>
      <c r="AU1544">
        <v>3.86</v>
      </c>
      <c r="BO1544" t="s">
        <v>962</v>
      </c>
      <c r="BP1544">
        <v>0</v>
      </c>
      <c r="BQ1544">
        <v>0</v>
      </c>
      <c r="BR1544">
        <v>0</v>
      </c>
      <c r="BS1544">
        <v>0</v>
      </c>
      <c r="BT1544" s="1"/>
      <c r="BV1544" t="s">
        <v>148</v>
      </c>
      <c r="BW1544" t="s">
        <v>118</v>
      </c>
      <c r="BX1544" t="s">
        <v>5554</v>
      </c>
    </row>
    <row r="1545" spans="1:76">
      <c r="A1545" t="s">
        <v>6906</v>
      </c>
      <c r="B1545" t="s">
        <v>6907</v>
      </c>
      <c r="C1545" t="s">
        <v>86</v>
      </c>
      <c r="D1545" s="1">
        <v>33143</v>
      </c>
      <c r="E1545" t="s">
        <v>20</v>
      </c>
      <c r="G1545" s="1"/>
      <c r="H1545" s="1"/>
      <c r="K1545">
        <v>0</v>
      </c>
      <c r="AB1545" t="s">
        <v>22</v>
      </c>
      <c r="AC1545" t="s">
        <v>32</v>
      </c>
      <c r="AD1545" t="s">
        <v>6901</v>
      </c>
      <c r="AE1545" t="s">
        <v>6901</v>
      </c>
      <c r="AF1545" t="s">
        <v>48</v>
      </c>
      <c r="AO1545" t="s">
        <v>26</v>
      </c>
      <c r="AP1545" t="s">
        <v>962</v>
      </c>
      <c r="AS1545" t="s">
        <v>43</v>
      </c>
      <c r="AT1545" t="s">
        <v>6908</v>
      </c>
      <c r="AU1545">
        <v>3.41</v>
      </c>
      <c r="BO1545" t="s">
        <v>43</v>
      </c>
      <c r="BP1545">
        <v>0</v>
      </c>
      <c r="BQ1545">
        <v>0</v>
      </c>
      <c r="BR1545">
        <v>0</v>
      </c>
      <c r="BS1545">
        <v>0</v>
      </c>
      <c r="BT1545" s="1"/>
    </row>
    <row r="1546" spans="1:76">
      <c r="A1546" t="s">
        <v>6909</v>
      </c>
      <c r="B1546" t="s">
        <v>6910</v>
      </c>
      <c r="C1546" t="s">
        <v>6911</v>
      </c>
      <c r="D1546" s="1">
        <v>32451</v>
      </c>
      <c r="E1546" t="s">
        <v>20</v>
      </c>
      <c r="G1546" s="1"/>
      <c r="H1546" s="1"/>
      <c r="K1546">
        <v>0</v>
      </c>
      <c r="AB1546" t="s">
        <v>22</v>
      </c>
      <c r="AC1546" t="s">
        <v>32</v>
      </c>
      <c r="AD1546" t="s">
        <v>6901</v>
      </c>
      <c r="AE1546" t="s">
        <v>6901</v>
      </c>
      <c r="AF1546" t="s">
        <v>48</v>
      </c>
      <c r="AH1546" t="s">
        <v>6912</v>
      </c>
      <c r="AI1546" t="s">
        <v>5244</v>
      </c>
      <c r="AJ1546" t="s">
        <v>6913</v>
      </c>
      <c r="AK1546" t="s">
        <v>3896</v>
      </c>
      <c r="AL1546" t="s">
        <v>6914</v>
      </c>
      <c r="AO1546" t="s">
        <v>26</v>
      </c>
      <c r="AP1546" t="s">
        <v>962</v>
      </c>
      <c r="AS1546" t="s">
        <v>43</v>
      </c>
      <c r="AT1546" t="s">
        <v>6915</v>
      </c>
      <c r="AU1546">
        <v>3.27</v>
      </c>
      <c r="BO1546" t="s">
        <v>43</v>
      </c>
      <c r="BP1546">
        <v>0</v>
      </c>
      <c r="BQ1546">
        <v>0</v>
      </c>
      <c r="BR1546">
        <v>0</v>
      </c>
      <c r="BS1546">
        <v>0</v>
      </c>
      <c r="BT1546" s="1"/>
      <c r="BV1546" t="s">
        <v>148</v>
      </c>
      <c r="BW1546" t="s">
        <v>102</v>
      </c>
      <c r="BX1546" t="s">
        <v>5678</v>
      </c>
    </row>
    <row r="1547" spans="1:76">
      <c r="A1547" t="s">
        <v>6916</v>
      </c>
      <c r="B1547" t="s">
        <v>6917</v>
      </c>
      <c r="C1547" t="s">
        <v>6918</v>
      </c>
      <c r="D1547" s="1">
        <v>32703</v>
      </c>
      <c r="E1547" t="s">
        <v>6919</v>
      </c>
      <c r="G1547" s="1"/>
      <c r="H1547" s="1"/>
      <c r="K1547">
        <v>0</v>
      </c>
      <c r="AB1547" t="s">
        <v>22</v>
      </c>
      <c r="AC1547" t="s">
        <v>32</v>
      </c>
      <c r="AD1547" t="s">
        <v>6901</v>
      </c>
      <c r="AE1547" t="s">
        <v>6901</v>
      </c>
      <c r="AF1547" t="s">
        <v>48</v>
      </c>
      <c r="AH1547" t="s">
        <v>6920</v>
      </c>
      <c r="AI1547" t="s">
        <v>5244</v>
      </c>
      <c r="AJ1547" t="s">
        <v>961</v>
      </c>
      <c r="AK1547" t="s">
        <v>3896</v>
      </c>
      <c r="AL1547" t="s">
        <v>6919</v>
      </c>
      <c r="AO1547" t="s">
        <v>26</v>
      </c>
      <c r="AP1547" t="s">
        <v>962</v>
      </c>
      <c r="AS1547" t="s">
        <v>43</v>
      </c>
      <c r="AT1547" t="s">
        <v>6182</v>
      </c>
      <c r="AU1547">
        <v>1.64</v>
      </c>
      <c r="BO1547" t="s">
        <v>43</v>
      </c>
      <c r="BP1547">
        <v>0</v>
      </c>
      <c r="BQ1547">
        <v>0</v>
      </c>
      <c r="BR1547">
        <v>0</v>
      </c>
      <c r="BS1547">
        <v>0</v>
      </c>
      <c r="BT1547" s="1"/>
      <c r="BV1547" t="s">
        <v>148</v>
      </c>
      <c r="BW1547" t="s">
        <v>102</v>
      </c>
      <c r="BX1547" t="s">
        <v>5554</v>
      </c>
    </row>
    <row r="1548" spans="1:76">
      <c r="A1548" t="s">
        <v>6921</v>
      </c>
      <c r="B1548" t="s">
        <v>6922</v>
      </c>
      <c r="C1548" t="s">
        <v>6900</v>
      </c>
      <c r="D1548" s="1">
        <v>32815</v>
      </c>
      <c r="E1548" t="s">
        <v>6923</v>
      </c>
      <c r="G1548" s="1"/>
      <c r="H1548" s="1"/>
      <c r="K1548">
        <v>0</v>
      </c>
      <c r="AB1548" t="s">
        <v>22</v>
      </c>
      <c r="AC1548" t="s">
        <v>32</v>
      </c>
      <c r="AD1548" t="s">
        <v>6901</v>
      </c>
      <c r="AE1548" t="s">
        <v>6901</v>
      </c>
      <c r="AF1548" t="s">
        <v>48</v>
      </c>
      <c r="AH1548" t="s">
        <v>6924</v>
      </c>
      <c r="AI1548" t="s">
        <v>5874</v>
      </c>
      <c r="AJ1548" t="s">
        <v>6925</v>
      </c>
      <c r="AK1548" t="s">
        <v>3903</v>
      </c>
      <c r="AL1548" t="s">
        <v>6926</v>
      </c>
      <c r="AO1548" t="s">
        <v>26</v>
      </c>
      <c r="AP1548" t="s">
        <v>962</v>
      </c>
      <c r="AS1548" t="s">
        <v>43</v>
      </c>
      <c r="AT1548" t="s">
        <v>6927</v>
      </c>
      <c r="AU1548">
        <v>3.77</v>
      </c>
      <c r="BO1548" t="s">
        <v>43</v>
      </c>
      <c r="BP1548">
        <v>0</v>
      </c>
      <c r="BQ1548">
        <v>0</v>
      </c>
      <c r="BR1548">
        <v>0</v>
      </c>
      <c r="BS1548">
        <v>0</v>
      </c>
      <c r="BT1548" s="1"/>
      <c r="BV1548" t="s">
        <v>3264</v>
      </c>
      <c r="BW1548" t="s">
        <v>118</v>
      </c>
      <c r="BX1548" t="s">
        <v>5353</v>
      </c>
    </row>
    <row r="1549" spans="1:76">
      <c r="A1549" t="s">
        <v>6928</v>
      </c>
      <c r="B1549" t="s">
        <v>6929</v>
      </c>
      <c r="C1549" t="s">
        <v>6143</v>
      </c>
      <c r="D1549" s="1">
        <v>33047</v>
      </c>
      <c r="E1549" t="s">
        <v>5854</v>
      </c>
      <c r="G1549" s="1"/>
      <c r="H1549" s="1"/>
      <c r="K1549">
        <v>0</v>
      </c>
      <c r="AB1549" t="s">
        <v>22</v>
      </c>
      <c r="AC1549" t="s">
        <v>32</v>
      </c>
      <c r="AD1549" t="s">
        <v>6901</v>
      </c>
      <c r="AE1549" t="s">
        <v>6901</v>
      </c>
      <c r="AF1549" t="s">
        <v>48</v>
      </c>
      <c r="AH1549" t="s">
        <v>6930</v>
      </c>
      <c r="AI1549" t="s">
        <v>6931</v>
      </c>
      <c r="AJ1549" t="s">
        <v>6932</v>
      </c>
      <c r="AK1549" t="s">
        <v>3896</v>
      </c>
      <c r="AL1549" t="s">
        <v>6933</v>
      </c>
      <c r="AO1549" t="s">
        <v>26</v>
      </c>
      <c r="AP1549" t="s">
        <v>962</v>
      </c>
      <c r="AS1549" t="s">
        <v>43</v>
      </c>
      <c r="AT1549" t="s">
        <v>5928</v>
      </c>
      <c r="AU1549">
        <v>3.82</v>
      </c>
      <c r="BO1549" t="s">
        <v>43</v>
      </c>
      <c r="BP1549">
        <v>0</v>
      </c>
      <c r="BQ1549">
        <v>0</v>
      </c>
      <c r="BR1549">
        <v>0</v>
      </c>
      <c r="BS1549">
        <v>0</v>
      </c>
      <c r="BT1549" s="1"/>
      <c r="BV1549" t="s">
        <v>118</v>
      </c>
      <c r="BW1549" t="s">
        <v>118</v>
      </c>
      <c r="BX1549" t="s">
        <v>155</v>
      </c>
    </row>
    <row r="1550" spans="1:76">
      <c r="A1550" t="s">
        <v>6934</v>
      </c>
      <c r="B1550" t="s">
        <v>6935</v>
      </c>
      <c r="D1550" s="1"/>
      <c r="G1550" s="1"/>
      <c r="H1550" s="1"/>
      <c r="K1550">
        <v>0</v>
      </c>
      <c r="AB1550" t="s">
        <v>22</v>
      </c>
      <c r="AC1550" t="s">
        <v>32</v>
      </c>
      <c r="AD1550" t="s">
        <v>6901</v>
      </c>
      <c r="AE1550" t="s">
        <v>6901</v>
      </c>
      <c r="AF1550" t="s">
        <v>48</v>
      </c>
      <c r="AO1550" t="s">
        <v>26</v>
      </c>
      <c r="AP1550" t="s">
        <v>962</v>
      </c>
      <c r="AS1550" t="s">
        <v>43</v>
      </c>
      <c r="AU1550">
        <v>3.73</v>
      </c>
      <c r="BO1550" t="s">
        <v>43</v>
      </c>
      <c r="BP1550">
        <v>0</v>
      </c>
      <c r="BQ1550">
        <v>0</v>
      </c>
      <c r="BR1550">
        <v>0</v>
      </c>
      <c r="BS1550">
        <v>0</v>
      </c>
      <c r="BT1550" s="1"/>
    </row>
    <row r="1551" spans="1:76">
      <c r="A1551" t="s">
        <v>6936</v>
      </c>
      <c r="B1551" t="s">
        <v>6937</v>
      </c>
      <c r="D1551" s="1"/>
      <c r="G1551" s="1"/>
      <c r="H1551" s="1"/>
      <c r="K1551">
        <v>0</v>
      </c>
      <c r="AB1551" t="s">
        <v>22</v>
      </c>
      <c r="AC1551" t="s">
        <v>32</v>
      </c>
      <c r="AD1551" t="s">
        <v>6901</v>
      </c>
      <c r="AE1551" t="s">
        <v>6901</v>
      </c>
      <c r="AF1551" t="s">
        <v>48</v>
      </c>
      <c r="AO1551" t="s">
        <v>26</v>
      </c>
      <c r="AP1551" t="s">
        <v>962</v>
      </c>
      <c r="AS1551" t="s">
        <v>43</v>
      </c>
      <c r="AU1551">
        <v>3.45</v>
      </c>
      <c r="AV1551">
        <v>2.6</v>
      </c>
      <c r="BO1551" t="s">
        <v>43</v>
      </c>
      <c r="BP1551">
        <v>0</v>
      </c>
      <c r="BQ1551">
        <v>0</v>
      </c>
      <c r="BR1551">
        <v>0</v>
      </c>
      <c r="BS1551">
        <v>0</v>
      </c>
      <c r="BT1551" s="1"/>
    </row>
    <row r="1552" spans="1:76">
      <c r="A1552" t="s">
        <v>6938</v>
      </c>
      <c r="B1552" t="s">
        <v>6939</v>
      </c>
      <c r="C1552" t="s">
        <v>20</v>
      </c>
      <c r="D1552" s="1">
        <v>32923</v>
      </c>
      <c r="E1552" t="s">
        <v>6940</v>
      </c>
      <c r="G1552" s="1"/>
      <c r="H1552" s="1"/>
      <c r="K1552">
        <v>0</v>
      </c>
      <c r="AB1552" t="s">
        <v>22</v>
      </c>
      <c r="AC1552" t="s">
        <v>32</v>
      </c>
      <c r="AD1552" t="s">
        <v>6025</v>
      </c>
      <c r="AE1552" t="s">
        <v>6025</v>
      </c>
      <c r="AF1552" t="s">
        <v>48</v>
      </c>
      <c r="AH1552" t="s">
        <v>6941</v>
      </c>
      <c r="AI1552" t="s">
        <v>6942</v>
      </c>
      <c r="AJ1552" t="s">
        <v>6943</v>
      </c>
      <c r="AK1552" t="s">
        <v>4</v>
      </c>
      <c r="AL1552" t="s">
        <v>6940</v>
      </c>
      <c r="AO1552" t="s">
        <v>26</v>
      </c>
      <c r="AP1552" t="s">
        <v>962</v>
      </c>
      <c r="AS1552" t="s">
        <v>43</v>
      </c>
      <c r="AT1552" t="s">
        <v>6187</v>
      </c>
      <c r="AU1552">
        <v>2.73</v>
      </c>
      <c r="BO1552" t="s">
        <v>43</v>
      </c>
      <c r="BP1552">
        <v>0</v>
      </c>
      <c r="BQ1552">
        <v>0</v>
      </c>
      <c r="BR1552">
        <v>0</v>
      </c>
      <c r="BS1552">
        <v>0</v>
      </c>
      <c r="BT1552" s="1"/>
      <c r="BV1552" t="s">
        <v>6146</v>
      </c>
      <c r="BW1552" t="s">
        <v>118</v>
      </c>
      <c r="BX1552" t="s">
        <v>155</v>
      </c>
    </row>
    <row r="1553" spans="1:76">
      <c r="A1553" t="s">
        <v>6944</v>
      </c>
      <c r="B1553" t="s">
        <v>6945</v>
      </c>
      <c r="C1553" t="s">
        <v>6946</v>
      </c>
      <c r="D1553" s="1">
        <v>32237</v>
      </c>
      <c r="E1553" t="s">
        <v>20</v>
      </c>
      <c r="G1553" s="1"/>
      <c r="H1553" s="1"/>
      <c r="K1553">
        <v>0</v>
      </c>
      <c r="AB1553" t="s">
        <v>22</v>
      </c>
      <c r="AC1553" t="s">
        <v>32</v>
      </c>
      <c r="AD1553" t="s">
        <v>6025</v>
      </c>
      <c r="AE1553" t="s">
        <v>6025</v>
      </c>
      <c r="AF1553" t="s">
        <v>48</v>
      </c>
      <c r="AH1553" t="s">
        <v>6947</v>
      </c>
      <c r="AI1553" t="s">
        <v>3903</v>
      </c>
      <c r="AJ1553" t="s">
        <v>6948</v>
      </c>
      <c r="AK1553" t="s">
        <v>3896</v>
      </c>
      <c r="AL1553" t="s">
        <v>6949</v>
      </c>
      <c r="AO1553" t="s">
        <v>26</v>
      </c>
      <c r="AP1553" t="s">
        <v>962</v>
      </c>
      <c r="AS1553" t="s">
        <v>43</v>
      </c>
      <c r="AT1553" t="s">
        <v>6950</v>
      </c>
      <c r="BO1553" t="s">
        <v>43</v>
      </c>
      <c r="BP1553">
        <v>0</v>
      </c>
      <c r="BQ1553">
        <v>0</v>
      </c>
      <c r="BR1553">
        <v>0</v>
      </c>
      <c r="BS1553">
        <v>0</v>
      </c>
      <c r="BT1553" s="1"/>
      <c r="BV1553" t="s">
        <v>102</v>
      </c>
      <c r="BW1553" t="s">
        <v>102</v>
      </c>
      <c r="BX1553" t="s">
        <v>5353</v>
      </c>
    </row>
    <row r="1554" spans="1:76">
      <c r="A1554" t="s">
        <v>6951</v>
      </c>
      <c r="B1554" t="s">
        <v>6952</v>
      </c>
      <c r="C1554" t="s">
        <v>6953</v>
      </c>
      <c r="D1554" s="1">
        <v>30053</v>
      </c>
      <c r="E1554" t="s">
        <v>6954</v>
      </c>
      <c r="G1554" s="1"/>
      <c r="H1554" s="1"/>
      <c r="K1554">
        <v>0</v>
      </c>
      <c r="AB1554" t="s">
        <v>22</v>
      </c>
      <c r="AC1554" t="s">
        <v>32</v>
      </c>
      <c r="AD1554" t="s">
        <v>6025</v>
      </c>
      <c r="AE1554" t="s">
        <v>6025</v>
      </c>
      <c r="AF1554" t="s">
        <v>48</v>
      </c>
      <c r="AH1554" t="s">
        <v>6955</v>
      </c>
      <c r="AI1554" t="s">
        <v>217</v>
      </c>
      <c r="AJ1554" t="s">
        <v>6956</v>
      </c>
      <c r="AK1554" t="s">
        <v>4</v>
      </c>
      <c r="AL1554" t="s">
        <v>5881</v>
      </c>
      <c r="AO1554" t="s">
        <v>26</v>
      </c>
      <c r="AP1554" t="s">
        <v>962</v>
      </c>
      <c r="AS1554" t="s">
        <v>43</v>
      </c>
      <c r="AT1554" t="s">
        <v>2800</v>
      </c>
      <c r="AU1554">
        <v>3.41</v>
      </c>
      <c r="AV1554">
        <v>3.9</v>
      </c>
      <c r="BO1554" t="s">
        <v>962</v>
      </c>
      <c r="BP1554">
        <v>0</v>
      </c>
      <c r="BQ1554">
        <v>0</v>
      </c>
      <c r="BR1554">
        <v>0</v>
      </c>
      <c r="BS1554">
        <v>0</v>
      </c>
      <c r="BT1554" s="1"/>
      <c r="BV1554" t="s">
        <v>6957</v>
      </c>
      <c r="BW1554" t="s">
        <v>125</v>
      </c>
      <c r="BX1554" t="s">
        <v>5554</v>
      </c>
    </row>
    <row r="1555" spans="1:76">
      <c r="A1555" t="s">
        <v>6958</v>
      </c>
      <c r="B1555" t="s">
        <v>6959</v>
      </c>
      <c r="C1555" t="s">
        <v>6960</v>
      </c>
      <c r="D1555" s="1">
        <v>33026</v>
      </c>
      <c r="E1555" t="s">
        <v>6961</v>
      </c>
      <c r="G1555" s="1"/>
      <c r="H1555" s="1"/>
      <c r="K1555">
        <v>0</v>
      </c>
      <c r="AB1555" t="s">
        <v>22</v>
      </c>
      <c r="AC1555" t="s">
        <v>32</v>
      </c>
      <c r="AD1555" t="s">
        <v>6025</v>
      </c>
      <c r="AE1555" t="s">
        <v>6025</v>
      </c>
      <c r="AF1555" t="s">
        <v>25</v>
      </c>
      <c r="AH1555" t="s">
        <v>6962</v>
      </c>
      <c r="AI1555" t="s">
        <v>5244</v>
      </c>
      <c r="AJ1555" t="s">
        <v>6963</v>
      </c>
      <c r="AK1555" t="s">
        <v>3896</v>
      </c>
      <c r="AL1555" t="s">
        <v>6960</v>
      </c>
      <c r="AO1555" t="s">
        <v>26</v>
      </c>
      <c r="AP1555" t="s">
        <v>962</v>
      </c>
      <c r="AS1555" t="s">
        <v>43</v>
      </c>
      <c r="AT1555" t="s">
        <v>6187</v>
      </c>
      <c r="AU1555">
        <v>3.5</v>
      </c>
      <c r="BO1555" t="s">
        <v>43</v>
      </c>
      <c r="BP1555">
        <v>0</v>
      </c>
      <c r="BQ1555">
        <v>0</v>
      </c>
      <c r="BR1555">
        <v>0</v>
      </c>
      <c r="BS1555">
        <v>0</v>
      </c>
      <c r="BT1555" s="1"/>
      <c r="BV1555" t="s">
        <v>148</v>
      </c>
      <c r="BW1555" t="s">
        <v>148</v>
      </c>
      <c r="BX1555" t="s">
        <v>5353</v>
      </c>
    </row>
    <row r="1556" spans="1:76">
      <c r="A1556" t="s">
        <v>6964</v>
      </c>
      <c r="B1556" t="s">
        <v>450</v>
      </c>
      <c r="C1556" t="s">
        <v>6714</v>
      </c>
      <c r="D1556" s="1">
        <v>31693</v>
      </c>
      <c r="E1556" t="s">
        <v>6965</v>
      </c>
      <c r="G1556" s="1"/>
      <c r="H1556" s="1"/>
      <c r="K1556">
        <v>0</v>
      </c>
      <c r="AB1556" t="s">
        <v>22</v>
      </c>
      <c r="AC1556" t="s">
        <v>32</v>
      </c>
      <c r="AD1556" t="s">
        <v>6025</v>
      </c>
      <c r="AE1556" t="s">
        <v>6025</v>
      </c>
      <c r="AF1556" t="s">
        <v>25</v>
      </c>
      <c r="AH1556" t="s">
        <v>2188</v>
      </c>
      <c r="AI1556" t="s">
        <v>5244</v>
      </c>
      <c r="AJ1556" t="s">
        <v>6966</v>
      </c>
      <c r="AK1556" t="s">
        <v>5244</v>
      </c>
      <c r="AL1556" t="s">
        <v>6714</v>
      </c>
      <c r="AO1556" t="s">
        <v>26</v>
      </c>
      <c r="AP1556" t="s">
        <v>962</v>
      </c>
      <c r="AS1556" t="s">
        <v>43</v>
      </c>
      <c r="AT1556" t="s">
        <v>6187</v>
      </c>
      <c r="AU1556">
        <v>3.36</v>
      </c>
      <c r="BO1556" t="s">
        <v>43</v>
      </c>
      <c r="BP1556">
        <v>0</v>
      </c>
      <c r="BQ1556">
        <v>0</v>
      </c>
      <c r="BR1556">
        <v>0</v>
      </c>
      <c r="BS1556">
        <v>0</v>
      </c>
      <c r="BT1556" s="1"/>
      <c r="BV1556" t="s">
        <v>125</v>
      </c>
      <c r="BW1556" t="s">
        <v>102</v>
      </c>
      <c r="BX1556" t="s">
        <v>5353</v>
      </c>
    </row>
    <row r="1557" spans="1:76">
      <c r="A1557" t="s">
        <v>6967</v>
      </c>
      <c r="B1557" t="s">
        <v>6968</v>
      </c>
      <c r="C1557" t="s">
        <v>6002</v>
      </c>
      <c r="D1557" s="1">
        <v>32373</v>
      </c>
      <c r="E1557" t="s">
        <v>6969</v>
      </c>
      <c r="G1557" s="1"/>
      <c r="H1557" s="1"/>
      <c r="K1557">
        <v>0</v>
      </c>
      <c r="AB1557" t="s">
        <v>22</v>
      </c>
      <c r="AC1557" t="s">
        <v>32</v>
      </c>
      <c r="AD1557" t="s">
        <v>6025</v>
      </c>
      <c r="AE1557" t="s">
        <v>6025</v>
      </c>
      <c r="AF1557" t="s">
        <v>48</v>
      </c>
      <c r="AH1557" t="s">
        <v>6970</v>
      </c>
      <c r="AI1557" t="s">
        <v>3903</v>
      </c>
      <c r="AJ1557" t="s">
        <v>859</v>
      </c>
      <c r="AK1557" t="s">
        <v>3896</v>
      </c>
      <c r="AL1557" t="s">
        <v>6547</v>
      </c>
      <c r="AO1557" t="s">
        <v>26</v>
      </c>
      <c r="AP1557" t="s">
        <v>962</v>
      </c>
      <c r="AS1557" t="s">
        <v>43</v>
      </c>
      <c r="AT1557" t="s">
        <v>6971</v>
      </c>
      <c r="BO1557" t="s">
        <v>43</v>
      </c>
      <c r="BP1557">
        <v>0</v>
      </c>
      <c r="BQ1557">
        <v>0</v>
      </c>
      <c r="BR1557">
        <v>0</v>
      </c>
      <c r="BS1557">
        <v>0</v>
      </c>
      <c r="BT1557" s="1"/>
      <c r="BV1557" t="s">
        <v>102</v>
      </c>
      <c r="BW1557" t="s">
        <v>1157</v>
      </c>
      <c r="BX1557" t="s">
        <v>5696</v>
      </c>
    </row>
    <row r="1558" spans="1:76">
      <c r="A1558" t="s">
        <v>6972</v>
      </c>
      <c r="B1558" t="s">
        <v>6973</v>
      </c>
      <c r="C1558" t="s">
        <v>20</v>
      </c>
      <c r="D1558" s="1">
        <v>32870</v>
      </c>
      <c r="E1558" t="s">
        <v>6974</v>
      </c>
      <c r="G1558" s="1"/>
      <c r="H1558" s="1"/>
      <c r="K1558">
        <v>0</v>
      </c>
      <c r="Z1558" t="s">
        <v>123</v>
      </c>
      <c r="AB1558" t="s">
        <v>22</v>
      </c>
      <c r="AC1558" t="s">
        <v>32</v>
      </c>
      <c r="AD1558" t="s">
        <v>6025</v>
      </c>
      <c r="AE1558" t="s">
        <v>6025</v>
      </c>
      <c r="AF1558" t="s">
        <v>48</v>
      </c>
      <c r="AH1558" t="s">
        <v>1901</v>
      </c>
      <c r="AI1558" t="s">
        <v>5244</v>
      </c>
      <c r="AJ1558" t="s">
        <v>6975</v>
      </c>
      <c r="AK1558" t="s">
        <v>3896</v>
      </c>
      <c r="AL1558" t="s">
        <v>6974</v>
      </c>
      <c r="AO1558" t="s">
        <v>26</v>
      </c>
      <c r="AP1558" t="s">
        <v>962</v>
      </c>
      <c r="AS1558" t="s">
        <v>43</v>
      </c>
      <c r="AT1558" t="s">
        <v>6976</v>
      </c>
      <c r="AU1558">
        <v>2.77</v>
      </c>
      <c r="BO1558" t="s">
        <v>43</v>
      </c>
      <c r="BP1558">
        <v>0</v>
      </c>
      <c r="BQ1558">
        <v>0</v>
      </c>
      <c r="BR1558">
        <v>0</v>
      </c>
      <c r="BS1558">
        <v>0</v>
      </c>
      <c r="BT1558" s="1"/>
      <c r="BV1558" t="s">
        <v>148</v>
      </c>
      <c r="BW1558" t="s">
        <v>102</v>
      </c>
      <c r="BX1558" t="s">
        <v>5353</v>
      </c>
    </row>
    <row r="1559" spans="1:76">
      <c r="A1559" t="s">
        <v>6977</v>
      </c>
      <c r="B1559" t="s">
        <v>6978</v>
      </c>
      <c r="C1559" t="s">
        <v>3844</v>
      </c>
      <c r="D1559" s="1">
        <v>32242</v>
      </c>
      <c r="E1559" t="s">
        <v>5892</v>
      </c>
      <c r="G1559" s="1"/>
      <c r="H1559" s="1"/>
      <c r="K1559">
        <v>0</v>
      </c>
      <c r="AB1559" t="s">
        <v>22</v>
      </c>
      <c r="AC1559" t="s">
        <v>32</v>
      </c>
      <c r="AD1559" t="s">
        <v>6025</v>
      </c>
      <c r="AE1559" t="s">
        <v>6025</v>
      </c>
      <c r="AF1559" t="s">
        <v>25</v>
      </c>
      <c r="AH1559" t="s">
        <v>6979</v>
      </c>
      <c r="AI1559" t="s">
        <v>3903</v>
      </c>
      <c r="AJ1559" t="s">
        <v>6980</v>
      </c>
      <c r="AK1559" t="s">
        <v>4</v>
      </c>
      <c r="AL1559" t="s">
        <v>6981</v>
      </c>
      <c r="AO1559" t="s">
        <v>26</v>
      </c>
      <c r="AP1559" t="s">
        <v>962</v>
      </c>
      <c r="AS1559" t="s">
        <v>43</v>
      </c>
      <c r="AT1559" t="s">
        <v>6982</v>
      </c>
      <c r="AU1559">
        <v>2.4500000000000002</v>
      </c>
      <c r="BO1559" t="s">
        <v>43</v>
      </c>
      <c r="BP1559">
        <v>0</v>
      </c>
      <c r="BQ1559">
        <v>0</v>
      </c>
      <c r="BR1559">
        <v>0</v>
      </c>
      <c r="BS1559">
        <v>1</v>
      </c>
      <c r="BT1559" s="1"/>
      <c r="BX1559" t="s">
        <v>5353</v>
      </c>
    </row>
    <row r="1560" spans="1:76">
      <c r="A1560" t="s">
        <v>6983</v>
      </c>
      <c r="B1560" t="s">
        <v>6984</v>
      </c>
      <c r="C1560" t="s">
        <v>6985</v>
      </c>
      <c r="D1560" s="1">
        <v>32912</v>
      </c>
      <c r="E1560" t="s">
        <v>6986</v>
      </c>
      <c r="G1560" s="1"/>
      <c r="H1560" s="1"/>
      <c r="K1560">
        <v>0</v>
      </c>
      <c r="AB1560" t="s">
        <v>22</v>
      </c>
      <c r="AC1560" t="s">
        <v>32</v>
      </c>
      <c r="AD1560" t="s">
        <v>6025</v>
      </c>
      <c r="AE1560" t="s">
        <v>6025</v>
      </c>
      <c r="AF1560" t="s">
        <v>48</v>
      </c>
      <c r="AH1560" t="s">
        <v>1515</v>
      </c>
      <c r="AI1560" t="s">
        <v>3903</v>
      </c>
      <c r="AJ1560" t="s">
        <v>6987</v>
      </c>
      <c r="AK1560" t="s">
        <v>3896</v>
      </c>
      <c r="AL1560" t="s">
        <v>6988</v>
      </c>
      <c r="AO1560" t="s">
        <v>26</v>
      </c>
      <c r="AP1560" t="s">
        <v>962</v>
      </c>
      <c r="AS1560" t="s">
        <v>43</v>
      </c>
      <c r="AT1560" t="s">
        <v>6989</v>
      </c>
      <c r="BO1560" t="s">
        <v>43</v>
      </c>
      <c r="BP1560">
        <v>0</v>
      </c>
      <c r="BQ1560">
        <v>0</v>
      </c>
      <c r="BR1560">
        <v>0</v>
      </c>
      <c r="BS1560">
        <v>0</v>
      </c>
      <c r="BT1560" s="1"/>
      <c r="BV1560" t="s">
        <v>102</v>
      </c>
      <c r="BW1560" t="s">
        <v>102</v>
      </c>
      <c r="BX1560" t="s">
        <v>5353</v>
      </c>
    </row>
    <row r="1561" spans="1:76">
      <c r="A1561" t="s">
        <v>6990</v>
      </c>
      <c r="B1561" t="s">
        <v>6991</v>
      </c>
      <c r="C1561" t="s">
        <v>20</v>
      </c>
      <c r="D1561" s="1">
        <v>32813</v>
      </c>
      <c r="E1561" t="s">
        <v>6992</v>
      </c>
      <c r="G1561" s="1"/>
      <c r="H1561" s="1"/>
      <c r="K1561">
        <v>0</v>
      </c>
      <c r="AB1561" t="s">
        <v>22</v>
      </c>
      <c r="AC1561" t="s">
        <v>32</v>
      </c>
      <c r="AD1561" t="s">
        <v>6025</v>
      </c>
      <c r="AE1561" t="s">
        <v>6025</v>
      </c>
      <c r="AF1561" t="s">
        <v>25</v>
      </c>
      <c r="AH1561" t="s">
        <v>6993</v>
      </c>
      <c r="AI1561" t="s">
        <v>5244</v>
      </c>
      <c r="AJ1561" t="s">
        <v>6994</v>
      </c>
      <c r="AK1561" t="s">
        <v>3896</v>
      </c>
      <c r="AL1561" t="s">
        <v>6992</v>
      </c>
      <c r="AO1561" t="s">
        <v>26</v>
      </c>
      <c r="AP1561" t="s">
        <v>962</v>
      </c>
      <c r="AS1561" t="s">
        <v>43</v>
      </c>
      <c r="AT1561" t="s">
        <v>6182</v>
      </c>
      <c r="AU1561">
        <v>2.59</v>
      </c>
      <c r="BO1561" t="s">
        <v>43</v>
      </c>
      <c r="BP1561">
        <v>0</v>
      </c>
      <c r="BQ1561">
        <v>0</v>
      </c>
      <c r="BR1561">
        <v>0</v>
      </c>
      <c r="BS1561">
        <v>0</v>
      </c>
      <c r="BT1561" s="1"/>
      <c r="BV1561" t="s">
        <v>148</v>
      </c>
      <c r="BW1561" t="s">
        <v>102</v>
      </c>
      <c r="BX1561" t="s">
        <v>5353</v>
      </c>
    </row>
    <row r="1562" spans="1:76">
      <c r="A1562" t="s">
        <v>6995</v>
      </c>
      <c r="B1562" t="s">
        <v>6996</v>
      </c>
      <c r="C1562" t="s">
        <v>20</v>
      </c>
      <c r="D1562" s="1">
        <v>32687</v>
      </c>
      <c r="E1562" t="s">
        <v>6997</v>
      </c>
      <c r="G1562" s="1"/>
      <c r="H1562" s="1"/>
      <c r="K1562">
        <v>0</v>
      </c>
      <c r="AB1562" t="s">
        <v>22</v>
      </c>
      <c r="AC1562" t="s">
        <v>32</v>
      </c>
      <c r="AD1562" t="s">
        <v>6025</v>
      </c>
      <c r="AE1562" t="s">
        <v>6025</v>
      </c>
      <c r="AF1562" t="s">
        <v>48</v>
      </c>
      <c r="AH1562" t="s">
        <v>6998</v>
      </c>
      <c r="AI1562" t="s">
        <v>5244</v>
      </c>
      <c r="AJ1562" t="s">
        <v>6999</v>
      </c>
      <c r="AK1562" t="s">
        <v>3896</v>
      </c>
      <c r="AL1562" t="s">
        <v>6997</v>
      </c>
      <c r="AO1562" t="s">
        <v>26</v>
      </c>
      <c r="AP1562" t="s">
        <v>962</v>
      </c>
      <c r="AS1562" t="s">
        <v>43</v>
      </c>
      <c r="AT1562" t="s">
        <v>6187</v>
      </c>
      <c r="AU1562">
        <v>3.5</v>
      </c>
      <c r="BO1562" t="s">
        <v>43</v>
      </c>
      <c r="BP1562">
        <v>0</v>
      </c>
      <c r="BQ1562">
        <v>0</v>
      </c>
      <c r="BR1562">
        <v>0</v>
      </c>
      <c r="BS1562">
        <v>0</v>
      </c>
      <c r="BT1562" s="1"/>
      <c r="BV1562" t="s">
        <v>148</v>
      </c>
      <c r="BW1562" t="s">
        <v>148</v>
      </c>
      <c r="BX1562" t="s">
        <v>5617</v>
      </c>
    </row>
    <row r="1563" spans="1:76">
      <c r="A1563" t="s">
        <v>7000</v>
      </c>
      <c r="B1563" t="s">
        <v>6943</v>
      </c>
      <c r="C1563" t="s">
        <v>7001</v>
      </c>
      <c r="D1563" s="1">
        <v>31995</v>
      </c>
      <c r="E1563" t="s">
        <v>7002</v>
      </c>
      <c r="G1563" s="1"/>
      <c r="H1563" s="1"/>
      <c r="K1563">
        <v>0</v>
      </c>
      <c r="AB1563" t="s">
        <v>22</v>
      </c>
      <c r="AC1563" t="s">
        <v>32</v>
      </c>
      <c r="AD1563" t="s">
        <v>6025</v>
      </c>
      <c r="AE1563" t="s">
        <v>6025</v>
      </c>
      <c r="AF1563" t="s">
        <v>48</v>
      </c>
      <c r="AH1563" t="s">
        <v>6467</v>
      </c>
      <c r="AI1563" t="s">
        <v>5244</v>
      </c>
      <c r="AJ1563" t="s">
        <v>7003</v>
      </c>
      <c r="AK1563" t="s">
        <v>4</v>
      </c>
      <c r="AL1563" t="s">
        <v>7004</v>
      </c>
      <c r="AO1563" t="s">
        <v>26</v>
      </c>
      <c r="AP1563" t="s">
        <v>962</v>
      </c>
      <c r="AS1563" t="s">
        <v>43</v>
      </c>
      <c r="AT1563" t="s">
        <v>7005</v>
      </c>
      <c r="BO1563" t="s">
        <v>43</v>
      </c>
      <c r="BP1563">
        <v>0</v>
      </c>
      <c r="BQ1563">
        <v>0</v>
      </c>
      <c r="BR1563">
        <v>0</v>
      </c>
      <c r="BS1563">
        <v>0</v>
      </c>
      <c r="BT1563" s="1"/>
      <c r="BV1563" t="s">
        <v>6146</v>
      </c>
      <c r="BW1563" t="s">
        <v>6146</v>
      </c>
      <c r="BX1563" t="s">
        <v>5554</v>
      </c>
    </row>
    <row r="1564" spans="1:76">
      <c r="A1564" t="s">
        <v>7006</v>
      </c>
      <c r="B1564" t="s">
        <v>7007</v>
      </c>
      <c r="C1564" t="s">
        <v>6364</v>
      </c>
      <c r="D1564" s="1">
        <v>32913</v>
      </c>
      <c r="E1564" t="s">
        <v>20</v>
      </c>
      <c r="G1564" s="1"/>
      <c r="H1564" s="1"/>
      <c r="K1564">
        <v>0</v>
      </c>
      <c r="AB1564" t="s">
        <v>22</v>
      </c>
      <c r="AC1564" t="s">
        <v>32</v>
      </c>
      <c r="AD1564" t="s">
        <v>6025</v>
      </c>
      <c r="AE1564" t="s">
        <v>6025</v>
      </c>
      <c r="AF1564" t="s">
        <v>25</v>
      </c>
      <c r="AH1564" t="s">
        <v>7008</v>
      </c>
      <c r="AI1564" t="s">
        <v>3903</v>
      </c>
      <c r="AJ1564" t="s">
        <v>7009</v>
      </c>
      <c r="AK1564" t="s">
        <v>3896</v>
      </c>
      <c r="AL1564" t="s">
        <v>6450</v>
      </c>
      <c r="AO1564" t="s">
        <v>26</v>
      </c>
      <c r="AP1564" t="s">
        <v>962</v>
      </c>
      <c r="AS1564" t="s">
        <v>43</v>
      </c>
      <c r="AT1564" t="s">
        <v>7010</v>
      </c>
      <c r="AU1564">
        <v>3</v>
      </c>
      <c r="AW1564">
        <v>0</v>
      </c>
      <c r="BO1564" t="s">
        <v>43</v>
      </c>
      <c r="BP1564">
        <v>0</v>
      </c>
      <c r="BQ1564">
        <v>0</v>
      </c>
      <c r="BR1564">
        <v>0</v>
      </c>
      <c r="BS1564">
        <v>0</v>
      </c>
      <c r="BT1564" s="1"/>
      <c r="BV1564" t="s">
        <v>148</v>
      </c>
      <c r="BW1564" t="s">
        <v>148</v>
      </c>
      <c r="BX1564" t="s">
        <v>5353</v>
      </c>
    </row>
    <row r="1565" spans="1:76">
      <c r="A1565" t="s">
        <v>7011</v>
      </c>
      <c r="B1565" t="s">
        <v>7012</v>
      </c>
      <c r="C1565" t="s">
        <v>5681</v>
      </c>
      <c r="D1565" s="1">
        <v>33090</v>
      </c>
      <c r="E1565" t="s">
        <v>7013</v>
      </c>
      <c r="G1565" s="1"/>
      <c r="H1565" s="1"/>
      <c r="K1565">
        <v>0</v>
      </c>
      <c r="AB1565" t="s">
        <v>22</v>
      </c>
      <c r="AC1565" t="s">
        <v>32</v>
      </c>
      <c r="AD1565" t="s">
        <v>6025</v>
      </c>
      <c r="AE1565" t="s">
        <v>6025</v>
      </c>
      <c r="AF1565" t="s">
        <v>48</v>
      </c>
      <c r="AH1565" t="s">
        <v>7014</v>
      </c>
      <c r="AI1565" t="s">
        <v>3903</v>
      </c>
      <c r="AJ1565" t="s">
        <v>4908</v>
      </c>
      <c r="AK1565" t="s">
        <v>4</v>
      </c>
      <c r="AL1565" t="s">
        <v>7013</v>
      </c>
      <c r="AO1565" t="s">
        <v>26</v>
      </c>
      <c r="AP1565" t="s">
        <v>962</v>
      </c>
      <c r="AS1565" t="s">
        <v>43</v>
      </c>
      <c r="AT1565" t="s">
        <v>5920</v>
      </c>
      <c r="AU1565">
        <v>3.77</v>
      </c>
      <c r="BO1565" t="s">
        <v>43</v>
      </c>
      <c r="BP1565">
        <v>0</v>
      </c>
      <c r="BQ1565">
        <v>0</v>
      </c>
      <c r="BR1565">
        <v>0</v>
      </c>
      <c r="BS1565">
        <v>0</v>
      </c>
      <c r="BT1565" s="1"/>
      <c r="BV1565" t="s">
        <v>148</v>
      </c>
      <c r="BW1565" t="s">
        <v>148</v>
      </c>
      <c r="BX1565" t="s">
        <v>5678</v>
      </c>
    </row>
    <row r="1566" spans="1:76">
      <c r="A1566" t="s">
        <v>7015</v>
      </c>
      <c r="B1566" t="s">
        <v>7016</v>
      </c>
      <c r="D1566" s="1"/>
      <c r="G1566" s="1"/>
      <c r="H1566" s="1"/>
      <c r="K1566">
        <v>0</v>
      </c>
      <c r="AB1566" t="s">
        <v>22</v>
      </c>
      <c r="AC1566" t="s">
        <v>32</v>
      </c>
      <c r="AD1566" t="s">
        <v>6025</v>
      </c>
      <c r="AE1566" t="s">
        <v>6025</v>
      </c>
      <c r="AF1566" t="s">
        <v>48</v>
      </c>
      <c r="AO1566" t="s">
        <v>26</v>
      </c>
      <c r="AP1566" t="s">
        <v>962</v>
      </c>
      <c r="AS1566" t="s">
        <v>43</v>
      </c>
      <c r="AU1566">
        <v>3.41</v>
      </c>
      <c r="BO1566" t="s">
        <v>43</v>
      </c>
      <c r="BP1566">
        <v>0</v>
      </c>
      <c r="BQ1566">
        <v>0</v>
      </c>
      <c r="BR1566">
        <v>0</v>
      </c>
      <c r="BS1566">
        <v>0</v>
      </c>
      <c r="BT1566" s="1"/>
    </row>
    <row r="1567" spans="1:76">
      <c r="A1567" t="s">
        <v>7017</v>
      </c>
      <c r="B1567" t="s">
        <v>7018</v>
      </c>
      <c r="C1567" t="s">
        <v>74</v>
      </c>
      <c r="D1567" s="1">
        <v>31551</v>
      </c>
      <c r="E1567" t="s">
        <v>7019</v>
      </c>
      <c r="G1567" s="1"/>
      <c r="H1567" s="1"/>
      <c r="K1567">
        <v>0</v>
      </c>
      <c r="AB1567" t="s">
        <v>22</v>
      </c>
      <c r="AC1567" t="s">
        <v>32</v>
      </c>
      <c r="AD1567" t="s">
        <v>6025</v>
      </c>
      <c r="AE1567" t="s">
        <v>6025</v>
      </c>
      <c r="AF1567" t="s">
        <v>48</v>
      </c>
      <c r="AH1567" t="s">
        <v>7020</v>
      </c>
      <c r="AI1567" t="s">
        <v>5244</v>
      </c>
      <c r="AJ1567" t="s">
        <v>7021</v>
      </c>
      <c r="AK1567" t="s">
        <v>3896</v>
      </c>
      <c r="AL1567" t="s">
        <v>5652</v>
      </c>
      <c r="AO1567" t="s">
        <v>26</v>
      </c>
      <c r="AP1567" t="s">
        <v>962</v>
      </c>
      <c r="AS1567" t="s">
        <v>43</v>
      </c>
      <c r="AT1567" t="s">
        <v>6330</v>
      </c>
      <c r="BO1567" t="s">
        <v>43</v>
      </c>
      <c r="BP1567">
        <v>0</v>
      </c>
      <c r="BQ1567">
        <v>0</v>
      </c>
      <c r="BR1567">
        <v>0</v>
      </c>
      <c r="BS1567">
        <v>0</v>
      </c>
      <c r="BT1567" s="1"/>
      <c r="BV1567" t="s">
        <v>118</v>
      </c>
      <c r="BW1567" t="s">
        <v>118</v>
      </c>
      <c r="BX1567" t="s">
        <v>5353</v>
      </c>
    </row>
    <row r="1568" spans="1:76">
      <c r="A1568" t="s">
        <v>7022</v>
      </c>
      <c r="B1568" t="s">
        <v>7023</v>
      </c>
      <c r="C1568" t="s">
        <v>7024</v>
      </c>
      <c r="D1568" s="1">
        <v>33092</v>
      </c>
      <c r="E1568" t="s">
        <v>20</v>
      </c>
      <c r="G1568" s="1"/>
      <c r="H1568" s="1"/>
      <c r="K1568">
        <v>0</v>
      </c>
      <c r="AB1568" t="s">
        <v>22</v>
      </c>
      <c r="AC1568" t="s">
        <v>32</v>
      </c>
      <c r="AD1568" t="s">
        <v>6025</v>
      </c>
      <c r="AE1568" t="s">
        <v>6025</v>
      </c>
      <c r="AF1568" t="s">
        <v>48</v>
      </c>
      <c r="AH1568" t="s">
        <v>7025</v>
      </c>
      <c r="AI1568" t="s">
        <v>3903</v>
      </c>
      <c r="AJ1568" t="s">
        <v>7026</v>
      </c>
      <c r="AK1568" t="s">
        <v>3896</v>
      </c>
      <c r="AL1568" t="s">
        <v>7027</v>
      </c>
      <c r="AO1568" t="s">
        <v>26</v>
      </c>
      <c r="AP1568" t="s">
        <v>962</v>
      </c>
      <c r="AS1568" t="s">
        <v>43</v>
      </c>
      <c r="AT1568" t="s">
        <v>5920</v>
      </c>
      <c r="AU1568">
        <v>3.68</v>
      </c>
      <c r="BO1568" t="s">
        <v>43</v>
      </c>
      <c r="BP1568">
        <v>0</v>
      </c>
      <c r="BQ1568">
        <v>0</v>
      </c>
      <c r="BR1568">
        <v>0</v>
      </c>
      <c r="BS1568">
        <v>0</v>
      </c>
      <c r="BT1568" s="1"/>
      <c r="BV1568" t="s">
        <v>102</v>
      </c>
      <c r="BW1568" t="s">
        <v>102</v>
      </c>
      <c r="BX1568" t="s">
        <v>155</v>
      </c>
    </row>
    <row r="1569" spans="1:76">
      <c r="A1569" t="s">
        <v>7028</v>
      </c>
      <c r="B1569" t="s">
        <v>404</v>
      </c>
      <c r="C1569" t="s">
        <v>20</v>
      </c>
      <c r="D1569" s="1">
        <v>32633</v>
      </c>
      <c r="E1569" t="s">
        <v>7029</v>
      </c>
      <c r="G1569" s="1"/>
      <c r="H1569" s="1"/>
      <c r="K1569">
        <v>0</v>
      </c>
      <c r="AB1569" t="s">
        <v>22</v>
      </c>
      <c r="AC1569" t="s">
        <v>32</v>
      </c>
      <c r="AD1569" t="s">
        <v>6025</v>
      </c>
      <c r="AE1569" t="s">
        <v>6025</v>
      </c>
      <c r="AF1569" t="s">
        <v>48</v>
      </c>
      <c r="AH1569" t="s">
        <v>7030</v>
      </c>
      <c r="AI1569" t="s">
        <v>3903</v>
      </c>
      <c r="AJ1569" t="s">
        <v>7031</v>
      </c>
      <c r="AK1569" t="s">
        <v>3896</v>
      </c>
      <c r="AL1569" t="s">
        <v>7029</v>
      </c>
      <c r="AO1569" t="s">
        <v>26</v>
      </c>
      <c r="AP1569" t="s">
        <v>962</v>
      </c>
      <c r="AS1569" t="s">
        <v>43</v>
      </c>
      <c r="AT1569" t="s">
        <v>5602</v>
      </c>
      <c r="BO1569" t="s">
        <v>43</v>
      </c>
      <c r="BP1569">
        <v>0</v>
      </c>
      <c r="BQ1569">
        <v>0</v>
      </c>
      <c r="BR1569">
        <v>0</v>
      </c>
      <c r="BS1569">
        <v>0</v>
      </c>
      <c r="BT1569" s="1"/>
      <c r="BV1569" t="s">
        <v>102</v>
      </c>
      <c r="BW1569" t="s">
        <v>102</v>
      </c>
      <c r="BX1569" t="s">
        <v>5353</v>
      </c>
    </row>
    <row r="1570" spans="1:76">
      <c r="A1570" t="s">
        <v>7032</v>
      </c>
      <c r="B1570" t="s">
        <v>7033</v>
      </c>
      <c r="C1570" t="s">
        <v>20</v>
      </c>
      <c r="D1570" s="1">
        <v>33066</v>
      </c>
      <c r="E1570" t="s">
        <v>7034</v>
      </c>
      <c r="G1570" s="1"/>
      <c r="H1570" s="1"/>
      <c r="K1570">
        <v>0</v>
      </c>
      <c r="AB1570" t="s">
        <v>22</v>
      </c>
      <c r="AC1570" t="s">
        <v>32</v>
      </c>
      <c r="AD1570" t="s">
        <v>6025</v>
      </c>
      <c r="AE1570" t="s">
        <v>6025</v>
      </c>
      <c r="AF1570" t="s">
        <v>48</v>
      </c>
      <c r="AH1570" t="s">
        <v>7035</v>
      </c>
      <c r="AI1570" t="s">
        <v>5646</v>
      </c>
      <c r="AJ1570" t="s">
        <v>6879</v>
      </c>
      <c r="AK1570" t="s">
        <v>3896</v>
      </c>
      <c r="AL1570" t="s">
        <v>7034</v>
      </c>
      <c r="AO1570" t="s">
        <v>26</v>
      </c>
      <c r="AP1570" t="s">
        <v>962</v>
      </c>
      <c r="AS1570" t="s">
        <v>43</v>
      </c>
      <c r="AT1570" t="s">
        <v>7036</v>
      </c>
      <c r="BO1570" t="s">
        <v>43</v>
      </c>
      <c r="BP1570">
        <v>0</v>
      </c>
      <c r="BQ1570">
        <v>0</v>
      </c>
      <c r="BR1570">
        <v>0</v>
      </c>
      <c r="BS1570">
        <v>0</v>
      </c>
      <c r="BT1570" s="1"/>
      <c r="BV1570" t="s">
        <v>1355</v>
      </c>
      <c r="BW1570" t="s">
        <v>102</v>
      </c>
      <c r="BX1570" t="s">
        <v>5617</v>
      </c>
    </row>
    <row r="1571" spans="1:76">
      <c r="A1571" t="s">
        <v>7037</v>
      </c>
      <c r="B1571" t="s">
        <v>7038</v>
      </c>
      <c r="C1571" t="s">
        <v>20</v>
      </c>
      <c r="D1571" s="1">
        <v>32985</v>
      </c>
      <c r="E1571" t="s">
        <v>7039</v>
      </c>
      <c r="G1571" s="1"/>
      <c r="H1571" s="1"/>
      <c r="K1571">
        <v>0</v>
      </c>
      <c r="AB1571" t="s">
        <v>22</v>
      </c>
      <c r="AC1571" t="s">
        <v>32</v>
      </c>
      <c r="AD1571" t="s">
        <v>6025</v>
      </c>
      <c r="AE1571" t="s">
        <v>6025</v>
      </c>
      <c r="AF1571" t="s">
        <v>48</v>
      </c>
      <c r="AH1571" t="s">
        <v>7040</v>
      </c>
      <c r="AI1571" t="s">
        <v>5244</v>
      </c>
      <c r="AJ1571" t="s">
        <v>7041</v>
      </c>
      <c r="AK1571" t="s">
        <v>3896</v>
      </c>
      <c r="AL1571" t="s">
        <v>7039</v>
      </c>
      <c r="AO1571" t="s">
        <v>26</v>
      </c>
      <c r="AP1571" t="s">
        <v>962</v>
      </c>
      <c r="AS1571" t="s">
        <v>43</v>
      </c>
      <c r="AT1571" t="s">
        <v>7036</v>
      </c>
      <c r="BO1571" t="s">
        <v>43</v>
      </c>
      <c r="BP1571">
        <v>0</v>
      </c>
      <c r="BQ1571">
        <v>0</v>
      </c>
      <c r="BR1571">
        <v>0</v>
      </c>
      <c r="BS1571">
        <v>0</v>
      </c>
      <c r="BT1571" s="1"/>
      <c r="BV1571" t="s">
        <v>148</v>
      </c>
      <c r="BW1571" t="s">
        <v>102</v>
      </c>
      <c r="BX1571" t="s">
        <v>5696</v>
      </c>
    </row>
    <row r="1572" spans="1:76">
      <c r="A1572" t="s">
        <v>7042</v>
      </c>
      <c r="B1572" t="s">
        <v>7043</v>
      </c>
      <c r="C1572" t="s">
        <v>6432</v>
      </c>
      <c r="D1572" s="1">
        <v>33023</v>
      </c>
      <c r="E1572" t="s">
        <v>20</v>
      </c>
      <c r="G1572" s="1"/>
      <c r="H1572" s="1"/>
      <c r="K1572">
        <v>0</v>
      </c>
      <c r="AB1572" t="s">
        <v>22</v>
      </c>
      <c r="AC1572" t="s">
        <v>32</v>
      </c>
      <c r="AD1572" t="s">
        <v>6025</v>
      </c>
      <c r="AE1572" t="s">
        <v>6025</v>
      </c>
      <c r="AF1572" t="s">
        <v>48</v>
      </c>
      <c r="AH1572" t="s">
        <v>408</v>
      </c>
      <c r="AI1572" t="s">
        <v>3903</v>
      </c>
      <c r="AJ1572" t="s">
        <v>731</v>
      </c>
      <c r="AK1572" t="s">
        <v>3896</v>
      </c>
      <c r="AL1572" t="s">
        <v>6432</v>
      </c>
      <c r="AO1572" t="s">
        <v>26</v>
      </c>
      <c r="AP1572" t="s">
        <v>962</v>
      </c>
      <c r="AS1572" t="s">
        <v>43</v>
      </c>
      <c r="AT1572" t="s">
        <v>5736</v>
      </c>
      <c r="AU1572">
        <v>3.32</v>
      </c>
      <c r="BO1572" t="s">
        <v>43</v>
      </c>
      <c r="BP1572">
        <v>0</v>
      </c>
      <c r="BQ1572">
        <v>0</v>
      </c>
      <c r="BR1572">
        <v>0</v>
      </c>
      <c r="BS1572">
        <v>0</v>
      </c>
      <c r="BT1572" s="1"/>
      <c r="BV1572" t="s">
        <v>102</v>
      </c>
      <c r="BW1572" t="s">
        <v>102</v>
      </c>
      <c r="BX1572" t="s">
        <v>5353</v>
      </c>
    </row>
    <row r="1573" spans="1:76">
      <c r="A1573" t="s">
        <v>7044</v>
      </c>
      <c r="B1573" t="s">
        <v>7045</v>
      </c>
      <c r="C1573" t="s">
        <v>7046</v>
      </c>
      <c r="D1573" s="1">
        <v>32317</v>
      </c>
      <c r="E1573" t="s">
        <v>7047</v>
      </c>
      <c r="G1573" s="1"/>
      <c r="H1573" s="1"/>
      <c r="K1573">
        <v>0</v>
      </c>
      <c r="AB1573" t="s">
        <v>22</v>
      </c>
      <c r="AC1573" t="s">
        <v>32</v>
      </c>
      <c r="AD1573" t="s">
        <v>6025</v>
      </c>
      <c r="AE1573" t="s">
        <v>6025</v>
      </c>
      <c r="AF1573" t="s">
        <v>48</v>
      </c>
      <c r="AH1573" t="s">
        <v>7048</v>
      </c>
      <c r="AI1573" t="s">
        <v>5244</v>
      </c>
      <c r="AJ1573" t="s">
        <v>7049</v>
      </c>
      <c r="AK1573" t="s">
        <v>3896</v>
      </c>
      <c r="AL1573" t="s">
        <v>7050</v>
      </c>
      <c r="AO1573" t="s">
        <v>26</v>
      </c>
      <c r="AP1573" t="s">
        <v>962</v>
      </c>
      <c r="AS1573" t="s">
        <v>43</v>
      </c>
      <c r="AT1573" t="s">
        <v>6350</v>
      </c>
      <c r="BO1573" t="s">
        <v>43</v>
      </c>
      <c r="BP1573">
        <v>0</v>
      </c>
      <c r="BQ1573">
        <v>0</v>
      </c>
      <c r="BR1573">
        <v>0</v>
      </c>
      <c r="BS1573">
        <v>0</v>
      </c>
      <c r="BT1573" s="1"/>
      <c r="BV1573" t="s">
        <v>102</v>
      </c>
      <c r="BW1573" t="s">
        <v>102</v>
      </c>
      <c r="BX1573" t="s">
        <v>5353</v>
      </c>
    </row>
    <row r="1574" spans="1:76">
      <c r="A1574" t="s">
        <v>7051</v>
      </c>
      <c r="B1574" t="s">
        <v>7052</v>
      </c>
      <c r="C1574" t="s">
        <v>3054</v>
      </c>
      <c r="D1574" s="1">
        <v>32230</v>
      </c>
      <c r="E1574" t="s">
        <v>7053</v>
      </c>
      <c r="G1574" s="1"/>
      <c r="H1574" s="1"/>
      <c r="K1574">
        <v>0</v>
      </c>
      <c r="AB1574" t="s">
        <v>22</v>
      </c>
      <c r="AC1574" t="s">
        <v>32</v>
      </c>
      <c r="AD1574" t="s">
        <v>6025</v>
      </c>
      <c r="AE1574" t="s">
        <v>6025</v>
      </c>
      <c r="AF1574" t="s">
        <v>25</v>
      </c>
      <c r="AH1574" t="s">
        <v>7054</v>
      </c>
      <c r="AI1574" t="s">
        <v>3903</v>
      </c>
      <c r="AJ1574" t="s">
        <v>7055</v>
      </c>
      <c r="AK1574" t="s">
        <v>3896</v>
      </c>
      <c r="AL1574" t="s">
        <v>7056</v>
      </c>
      <c r="AO1574" t="s">
        <v>26</v>
      </c>
      <c r="AP1574" t="s">
        <v>962</v>
      </c>
      <c r="AS1574" t="s">
        <v>43</v>
      </c>
      <c r="AT1574" t="s">
        <v>6095</v>
      </c>
      <c r="AU1574">
        <v>3.32</v>
      </c>
      <c r="BO1574" t="s">
        <v>43</v>
      </c>
      <c r="BP1574">
        <v>0</v>
      </c>
      <c r="BQ1574">
        <v>0</v>
      </c>
      <c r="BR1574">
        <v>0</v>
      </c>
      <c r="BS1574">
        <v>0</v>
      </c>
      <c r="BT1574" s="1"/>
      <c r="BV1574" t="s">
        <v>155</v>
      </c>
      <c r="BW1574" t="s">
        <v>155</v>
      </c>
      <c r="BX1574" t="s">
        <v>5353</v>
      </c>
    </row>
    <row r="1575" spans="1:76">
      <c r="A1575" t="s">
        <v>7057</v>
      </c>
      <c r="B1575" t="s">
        <v>7058</v>
      </c>
      <c r="C1575" t="s">
        <v>7059</v>
      </c>
      <c r="D1575" s="1">
        <v>32408</v>
      </c>
      <c r="E1575" t="s">
        <v>20</v>
      </c>
      <c r="G1575" s="1"/>
      <c r="H1575" s="1"/>
      <c r="K1575">
        <v>0</v>
      </c>
      <c r="AB1575" t="s">
        <v>22</v>
      </c>
      <c r="AC1575" t="s">
        <v>32</v>
      </c>
      <c r="AD1575" t="s">
        <v>6025</v>
      </c>
      <c r="AE1575" t="s">
        <v>6025</v>
      </c>
      <c r="AF1575" t="s">
        <v>25</v>
      </c>
      <c r="AH1575" t="s">
        <v>7060</v>
      </c>
      <c r="AI1575" t="s">
        <v>3903</v>
      </c>
      <c r="AJ1575" t="s">
        <v>7061</v>
      </c>
      <c r="AK1575" t="s">
        <v>3896</v>
      </c>
      <c r="AL1575" t="s">
        <v>7062</v>
      </c>
      <c r="AO1575" t="s">
        <v>26</v>
      </c>
      <c r="AP1575" t="s">
        <v>962</v>
      </c>
      <c r="AS1575" t="s">
        <v>43</v>
      </c>
      <c r="AT1575" t="s">
        <v>6002</v>
      </c>
      <c r="AU1575">
        <v>2.86</v>
      </c>
      <c r="BO1575" t="s">
        <v>43</v>
      </c>
      <c r="BP1575">
        <v>0</v>
      </c>
      <c r="BQ1575">
        <v>0</v>
      </c>
      <c r="BR1575">
        <v>0</v>
      </c>
      <c r="BS1575">
        <v>0</v>
      </c>
      <c r="BT1575" s="1"/>
      <c r="BV1575" t="s">
        <v>148</v>
      </c>
      <c r="BW1575" t="s">
        <v>148</v>
      </c>
    </row>
    <row r="1576" spans="1:76">
      <c r="A1576" t="s">
        <v>7063</v>
      </c>
      <c r="B1576" t="s">
        <v>6523</v>
      </c>
      <c r="C1576" t="s">
        <v>7064</v>
      </c>
      <c r="D1576" s="1">
        <v>33205</v>
      </c>
      <c r="E1576" t="s">
        <v>7065</v>
      </c>
      <c r="G1576" s="1"/>
      <c r="H1576" s="1"/>
      <c r="K1576">
        <v>0</v>
      </c>
      <c r="AB1576" t="s">
        <v>22</v>
      </c>
      <c r="AC1576" t="s">
        <v>32</v>
      </c>
      <c r="AD1576" t="s">
        <v>6025</v>
      </c>
      <c r="AE1576" t="s">
        <v>6025</v>
      </c>
      <c r="AF1576" t="s">
        <v>48</v>
      </c>
      <c r="AH1576" t="s">
        <v>3283</v>
      </c>
      <c r="AI1576" t="s">
        <v>5244</v>
      </c>
      <c r="AJ1576" t="s">
        <v>7066</v>
      </c>
      <c r="AK1576" t="s">
        <v>3896</v>
      </c>
      <c r="AL1576" t="s">
        <v>7064</v>
      </c>
      <c r="AO1576" t="s">
        <v>26</v>
      </c>
      <c r="AP1576" t="s">
        <v>962</v>
      </c>
      <c r="AS1576" t="s">
        <v>962</v>
      </c>
      <c r="AT1576" t="s">
        <v>7067</v>
      </c>
      <c r="BO1576" t="s">
        <v>43</v>
      </c>
      <c r="BP1576">
        <v>0</v>
      </c>
      <c r="BQ1576">
        <v>0</v>
      </c>
      <c r="BR1576">
        <v>0</v>
      </c>
      <c r="BS1576">
        <v>0</v>
      </c>
      <c r="BT1576" s="1"/>
      <c r="BX1576" t="s">
        <v>6026</v>
      </c>
    </row>
    <row r="1577" spans="1:76">
      <c r="A1577" t="s">
        <v>7068</v>
      </c>
      <c r="B1577" t="s">
        <v>6624</v>
      </c>
      <c r="C1577" t="s">
        <v>3962</v>
      </c>
      <c r="D1577" s="1">
        <v>32715</v>
      </c>
      <c r="E1577" t="s">
        <v>7069</v>
      </c>
      <c r="G1577" s="1"/>
      <c r="H1577" s="1"/>
      <c r="K1577">
        <v>0</v>
      </c>
      <c r="AB1577" t="s">
        <v>22</v>
      </c>
      <c r="AC1577" t="s">
        <v>32</v>
      </c>
      <c r="AD1577" t="s">
        <v>6025</v>
      </c>
      <c r="AE1577" t="s">
        <v>6025</v>
      </c>
      <c r="AF1577" t="s">
        <v>25</v>
      </c>
      <c r="AH1577" t="s">
        <v>7070</v>
      </c>
      <c r="AI1577" t="s">
        <v>1108</v>
      </c>
      <c r="AJ1577" t="s">
        <v>3882</v>
      </c>
      <c r="AK1577" t="s">
        <v>7071</v>
      </c>
      <c r="AL1577" t="s">
        <v>7072</v>
      </c>
      <c r="AO1577" t="s">
        <v>26</v>
      </c>
      <c r="AP1577" t="s">
        <v>962</v>
      </c>
      <c r="AS1577" t="s">
        <v>43</v>
      </c>
      <c r="AT1577" t="s">
        <v>6225</v>
      </c>
      <c r="BO1577" t="s">
        <v>43</v>
      </c>
      <c r="BP1577">
        <v>0</v>
      </c>
      <c r="BQ1577">
        <v>0</v>
      </c>
      <c r="BR1577">
        <v>0</v>
      </c>
      <c r="BS1577">
        <v>0</v>
      </c>
      <c r="BT1577" s="1"/>
      <c r="BX1577" t="s">
        <v>7073</v>
      </c>
    </row>
    <row r="1578" spans="1:76">
      <c r="A1578" t="s">
        <v>7074</v>
      </c>
      <c r="B1578" t="s">
        <v>6513</v>
      </c>
      <c r="D1578" s="1"/>
      <c r="G1578" s="1"/>
      <c r="H1578" s="1"/>
      <c r="K1578">
        <v>0</v>
      </c>
      <c r="AB1578" t="s">
        <v>22</v>
      </c>
      <c r="AC1578" t="s">
        <v>32</v>
      </c>
      <c r="AD1578" t="s">
        <v>6025</v>
      </c>
      <c r="AE1578" t="s">
        <v>6025</v>
      </c>
      <c r="AF1578" t="s">
        <v>48</v>
      </c>
      <c r="AO1578" t="s">
        <v>26</v>
      </c>
      <c r="AP1578" t="s">
        <v>962</v>
      </c>
      <c r="AS1578" t="s">
        <v>43</v>
      </c>
      <c r="BO1578" t="s">
        <v>43</v>
      </c>
      <c r="BP1578">
        <v>0</v>
      </c>
      <c r="BQ1578">
        <v>0</v>
      </c>
      <c r="BR1578">
        <v>0</v>
      </c>
      <c r="BS1578">
        <v>0</v>
      </c>
      <c r="BT1578" s="1"/>
      <c r="BX1578" t="s">
        <v>6026</v>
      </c>
    </row>
    <row r="1579" spans="1:76">
      <c r="A1579" t="s">
        <v>7075</v>
      </c>
      <c r="B1579" t="s">
        <v>7076</v>
      </c>
      <c r="C1579" t="s">
        <v>20</v>
      </c>
      <c r="D1579" s="1">
        <v>31971</v>
      </c>
      <c r="E1579" t="s">
        <v>7077</v>
      </c>
      <c r="G1579" s="1"/>
      <c r="H1579" s="1"/>
      <c r="K1579">
        <v>0</v>
      </c>
      <c r="AB1579" t="s">
        <v>22</v>
      </c>
      <c r="AC1579" t="s">
        <v>23</v>
      </c>
      <c r="AD1579" t="s">
        <v>7078</v>
      </c>
      <c r="AE1579" t="s">
        <v>7078</v>
      </c>
      <c r="AF1579" t="s">
        <v>48</v>
      </c>
      <c r="AH1579" t="s">
        <v>7079</v>
      </c>
      <c r="AI1579" t="s">
        <v>7080</v>
      </c>
      <c r="AJ1579" t="s">
        <v>7081</v>
      </c>
      <c r="AK1579" t="s">
        <v>4</v>
      </c>
      <c r="AL1579" t="s">
        <v>7077</v>
      </c>
      <c r="AO1579" t="s">
        <v>26</v>
      </c>
      <c r="AP1579" t="s">
        <v>962</v>
      </c>
      <c r="AS1579" t="s">
        <v>43</v>
      </c>
      <c r="AT1579" t="s">
        <v>6111</v>
      </c>
      <c r="AU1579">
        <v>3.13</v>
      </c>
      <c r="AV1579">
        <v>3.57</v>
      </c>
      <c r="BO1579" t="s">
        <v>43</v>
      </c>
      <c r="BP1579">
        <v>0</v>
      </c>
      <c r="BQ1579">
        <v>0</v>
      </c>
      <c r="BR1579">
        <v>0</v>
      </c>
      <c r="BS1579">
        <v>0</v>
      </c>
      <c r="BT1579" s="1"/>
      <c r="BV1579" t="s">
        <v>370</v>
      </c>
      <c r="BW1579" t="s">
        <v>6146</v>
      </c>
      <c r="BX1579" t="s">
        <v>5589</v>
      </c>
    </row>
    <row r="1580" spans="1:76">
      <c r="A1580" t="s">
        <v>7082</v>
      </c>
      <c r="B1580" t="s">
        <v>7083</v>
      </c>
      <c r="C1580" t="s">
        <v>7084</v>
      </c>
      <c r="D1580" s="1">
        <v>32262</v>
      </c>
      <c r="E1580" t="s">
        <v>7085</v>
      </c>
      <c r="G1580" s="1"/>
      <c r="H1580" s="1"/>
      <c r="K1580">
        <v>0</v>
      </c>
      <c r="AB1580" t="s">
        <v>22</v>
      </c>
      <c r="AC1580" t="s">
        <v>23</v>
      </c>
      <c r="AD1580" t="s">
        <v>7078</v>
      </c>
      <c r="AE1580" t="s">
        <v>7078</v>
      </c>
      <c r="AF1580" t="s">
        <v>25</v>
      </c>
      <c r="AH1580" t="s">
        <v>7086</v>
      </c>
      <c r="AI1580" t="s">
        <v>3903</v>
      </c>
      <c r="AJ1580" t="s">
        <v>7087</v>
      </c>
      <c r="AK1580" t="s">
        <v>3896</v>
      </c>
      <c r="AL1580" t="s">
        <v>7088</v>
      </c>
      <c r="AO1580" t="s">
        <v>26</v>
      </c>
      <c r="AP1580" t="s">
        <v>962</v>
      </c>
      <c r="AS1580" t="s">
        <v>43</v>
      </c>
      <c r="AT1580" t="s">
        <v>6095</v>
      </c>
      <c r="AU1580">
        <v>2.04</v>
      </c>
      <c r="AV1580">
        <v>2.04</v>
      </c>
      <c r="BO1580" t="s">
        <v>43</v>
      </c>
      <c r="BP1580">
        <v>0</v>
      </c>
      <c r="BQ1580">
        <v>0</v>
      </c>
      <c r="BR1580">
        <v>0</v>
      </c>
      <c r="BS1580">
        <v>0</v>
      </c>
      <c r="BT1580" s="1"/>
      <c r="BV1580" t="s">
        <v>118</v>
      </c>
      <c r="BW1580" t="s">
        <v>148</v>
      </c>
      <c r="BX1580" t="s">
        <v>5353</v>
      </c>
    </row>
    <row r="1581" spans="1:76">
      <c r="A1581" t="s">
        <v>7089</v>
      </c>
      <c r="B1581" t="s">
        <v>7090</v>
      </c>
      <c r="C1581" t="s">
        <v>7091</v>
      </c>
      <c r="D1581" s="1">
        <v>32509</v>
      </c>
      <c r="E1581" t="s">
        <v>7092</v>
      </c>
      <c r="G1581" s="1"/>
      <c r="H1581" s="1"/>
      <c r="K1581">
        <v>0</v>
      </c>
      <c r="AB1581" t="s">
        <v>22</v>
      </c>
      <c r="AC1581" t="s">
        <v>23</v>
      </c>
      <c r="AD1581" t="s">
        <v>7078</v>
      </c>
      <c r="AE1581" t="s">
        <v>7078</v>
      </c>
      <c r="AF1581" t="s">
        <v>25</v>
      </c>
      <c r="AH1581" t="s">
        <v>7093</v>
      </c>
      <c r="AI1581" t="s">
        <v>3903</v>
      </c>
      <c r="AJ1581" t="s">
        <v>7094</v>
      </c>
      <c r="AK1581" t="s">
        <v>3896</v>
      </c>
      <c r="AL1581" t="s">
        <v>7095</v>
      </c>
      <c r="AO1581" t="s">
        <v>26</v>
      </c>
      <c r="AP1581" t="s">
        <v>962</v>
      </c>
      <c r="AS1581" t="s">
        <v>43</v>
      </c>
      <c r="AT1581" t="s">
        <v>7096</v>
      </c>
      <c r="BO1581" t="s">
        <v>43</v>
      </c>
      <c r="BP1581">
        <v>0</v>
      </c>
      <c r="BQ1581">
        <v>0</v>
      </c>
      <c r="BR1581">
        <v>0</v>
      </c>
      <c r="BS1581">
        <v>0</v>
      </c>
      <c r="BT1581" s="1"/>
      <c r="BV1581" t="s">
        <v>102</v>
      </c>
      <c r="BW1581" t="s">
        <v>102</v>
      </c>
      <c r="BX1581" t="s">
        <v>5353</v>
      </c>
    </row>
    <row r="1582" spans="1:76">
      <c r="A1582" t="s">
        <v>7097</v>
      </c>
      <c r="B1582" t="s">
        <v>7098</v>
      </c>
      <c r="C1582" t="s">
        <v>7099</v>
      </c>
      <c r="D1582" s="1">
        <v>31832</v>
      </c>
      <c r="E1582" t="s">
        <v>7100</v>
      </c>
      <c r="G1582" s="1"/>
      <c r="H1582" s="1"/>
      <c r="K1582">
        <v>0</v>
      </c>
      <c r="AB1582" t="s">
        <v>22</v>
      </c>
      <c r="AC1582" t="s">
        <v>23</v>
      </c>
      <c r="AD1582" t="s">
        <v>7078</v>
      </c>
      <c r="AE1582" t="s">
        <v>7078</v>
      </c>
      <c r="AF1582" t="s">
        <v>25</v>
      </c>
      <c r="AH1582" t="s">
        <v>7101</v>
      </c>
      <c r="AI1582" t="s">
        <v>5244</v>
      </c>
      <c r="AJ1582" t="s">
        <v>7102</v>
      </c>
      <c r="AK1582" t="s">
        <v>3896</v>
      </c>
      <c r="AL1582" t="s">
        <v>7103</v>
      </c>
      <c r="AO1582" t="s">
        <v>26</v>
      </c>
      <c r="AP1582" t="s">
        <v>962</v>
      </c>
      <c r="AS1582" t="s">
        <v>43</v>
      </c>
      <c r="AT1582" t="s">
        <v>7104</v>
      </c>
      <c r="BO1582" t="s">
        <v>43</v>
      </c>
      <c r="BP1582">
        <v>0</v>
      </c>
      <c r="BQ1582">
        <v>0</v>
      </c>
      <c r="BR1582">
        <v>0</v>
      </c>
      <c r="BS1582">
        <v>0</v>
      </c>
      <c r="BT1582" s="1"/>
      <c r="BV1582" t="s">
        <v>118</v>
      </c>
      <c r="BW1582" t="s">
        <v>118</v>
      </c>
      <c r="BX1582" t="s">
        <v>5353</v>
      </c>
    </row>
    <row r="1583" spans="1:76">
      <c r="A1583" t="s">
        <v>7105</v>
      </c>
      <c r="B1583" t="s">
        <v>7106</v>
      </c>
      <c r="C1583" t="s">
        <v>86</v>
      </c>
      <c r="D1583" s="1">
        <v>32737</v>
      </c>
      <c r="E1583" t="s">
        <v>20</v>
      </c>
      <c r="G1583" s="1"/>
      <c r="H1583" s="1"/>
      <c r="K1583">
        <v>0</v>
      </c>
      <c r="AB1583" t="s">
        <v>22</v>
      </c>
      <c r="AC1583" t="s">
        <v>23</v>
      </c>
      <c r="AD1583" t="s">
        <v>7078</v>
      </c>
      <c r="AE1583" t="s">
        <v>7078</v>
      </c>
      <c r="AF1583" t="s">
        <v>48</v>
      </c>
      <c r="AH1583" t="s">
        <v>3266</v>
      </c>
      <c r="AI1583" t="s">
        <v>7107</v>
      </c>
      <c r="AJ1583" t="s">
        <v>7108</v>
      </c>
      <c r="AK1583" t="s">
        <v>3896</v>
      </c>
      <c r="AL1583" t="s">
        <v>5934</v>
      </c>
      <c r="AO1583" t="s">
        <v>26</v>
      </c>
      <c r="AP1583" t="s">
        <v>962</v>
      </c>
      <c r="AS1583" t="s">
        <v>43</v>
      </c>
      <c r="AT1583" t="s">
        <v>6841</v>
      </c>
      <c r="AU1583">
        <v>2.57</v>
      </c>
      <c r="AV1583">
        <v>3</v>
      </c>
      <c r="BO1583" t="s">
        <v>43</v>
      </c>
      <c r="BP1583">
        <v>0</v>
      </c>
      <c r="BQ1583">
        <v>0</v>
      </c>
      <c r="BR1583">
        <v>0</v>
      </c>
      <c r="BS1583">
        <v>0</v>
      </c>
      <c r="BT1583" s="1"/>
      <c r="BV1583" t="s">
        <v>148</v>
      </c>
      <c r="BW1583" t="s">
        <v>102</v>
      </c>
      <c r="BX1583" t="s">
        <v>5353</v>
      </c>
    </row>
    <row r="1584" spans="1:76">
      <c r="A1584" t="s">
        <v>7109</v>
      </c>
      <c r="B1584" t="s">
        <v>7110</v>
      </c>
      <c r="C1584" t="s">
        <v>7111</v>
      </c>
      <c r="D1584" s="1">
        <v>32413</v>
      </c>
      <c r="E1584" t="s">
        <v>7085</v>
      </c>
      <c r="G1584" s="1"/>
      <c r="H1584" s="1"/>
      <c r="K1584">
        <v>0</v>
      </c>
      <c r="AB1584" t="s">
        <v>22</v>
      </c>
      <c r="AC1584" t="s">
        <v>23</v>
      </c>
      <c r="AD1584" t="s">
        <v>7078</v>
      </c>
      <c r="AE1584" t="s">
        <v>7078</v>
      </c>
      <c r="AF1584" t="s">
        <v>48</v>
      </c>
      <c r="AH1584" t="s">
        <v>518</v>
      </c>
      <c r="AI1584" t="s">
        <v>3903</v>
      </c>
      <c r="AJ1584" t="s">
        <v>5362</v>
      </c>
      <c r="AK1584" t="s">
        <v>3896</v>
      </c>
      <c r="AL1584" t="s">
        <v>7112</v>
      </c>
      <c r="AO1584" t="s">
        <v>26</v>
      </c>
      <c r="AP1584" t="s">
        <v>962</v>
      </c>
      <c r="AS1584" t="s">
        <v>43</v>
      </c>
      <c r="AT1584" t="s">
        <v>7113</v>
      </c>
      <c r="AU1584">
        <v>3</v>
      </c>
      <c r="AV1584">
        <v>3.3</v>
      </c>
      <c r="BO1584" t="s">
        <v>43</v>
      </c>
      <c r="BP1584">
        <v>0</v>
      </c>
      <c r="BQ1584">
        <v>0</v>
      </c>
      <c r="BR1584">
        <v>0</v>
      </c>
      <c r="BS1584">
        <v>0</v>
      </c>
      <c r="BT1584" s="1"/>
      <c r="BV1584" t="s">
        <v>102</v>
      </c>
      <c r="BW1584" t="s">
        <v>102</v>
      </c>
      <c r="BX1584" t="s">
        <v>5589</v>
      </c>
    </row>
    <row r="1585" spans="1:76">
      <c r="A1585" t="s">
        <v>7114</v>
      </c>
      <c r="B1585" t="s">
        <v>7115</v>
      </c>
      <c r="C1585" t="s">
        <v>20</v>
      </c>
      <c r="D1585" s="1">
        <v>33065</v>
      </c>
      <c r="E1585" t="s">
        <v>7116</v>
      </c>
      <c r="G1585" s="1"/>
      <c r="H1585" s="1"/>
      <c r="K1585">
        <v>0</v>
      </c>
      <c r="AB1585" t="s">
        <v>22</v>
      </c>
      <c r="AC1585" t="s">
        <v>23</v>
      </c>
      <c r="AD1585" t="s">
        <v>7078</v>
      </c>
      <c r="AE1585" t="s">
        <v>7078</v>
      </c>
      <c r="AF1585" t="s">
        <v>48</v>
      </c>
      <c r="AH1585" t="s">
        <v>7117</v>
      </c>
      <c r="AI1585" t="s">
        <v>7118</v>
      </c>
      <c r="AJ1585" t="s">
        <v>7119</v>
      </c>
      <c r="AK1585" t="s">
        <v>3896</v>
      </c>
      <c r="AL1585" t="s">
        <v>7120</v>
      </c>
      <c r="AO1585" t="s">
        <v>26</v>
      </c>
      <c r="AP1585" t="s">
        <v>962</v>
      </c>
      <c r="AS1585" t="s">
        <v>43</v>
      </c>
      <c r="AT1585" t="s">
        <v>6086</v>
      </c>
      <c r="AU1585">
        <v>2.87</v>
      </c>
      <c r="AV1585">
        <v>2.57</v>
      </c>
      <c r="BO1585" t="s">
        <v>43</v>
      </c>
      <c r="BP1585">
        <v>0</v>
      </c>
      <c r="BQ1585">
        <v>0</v>
      </c>
      <c r="BR1585">
        <v>0</v>
      </c>
      <c r="BS1585">
        <v>0</v>
      </c>
      <c r="BT1585" s="1"/>
      <c r="BV1585" t="s">
        <v>118</v>
      </c>
      <c r="BW1585" t="s">
        <v>148</v>
      </c>
      <c r="BX1585" t="s">
        <v>5353</v>
      </c>
    </row>
    <row r="1586" spans="1:76">
      <c r="A1586" t="s">
        <v>7121</v>
      </c>
      <c r="B1586" t="s">
        <v>7122</v>
      </c>
      <c r="C1586" t="s">
        <v>7123</v>
      </c>
      <c r="D1586" s="1">
        <v>32392</v>
      </c>
      <c r="E1586" t="s">
        <v>20</v>
      </c>
      <c r="G1586" s="1"/>
      <c r="H1586" s="1"/>
      <c r="K1586">
        <v>0</v>
      </c>
      <c r="AB1586" t="s">
        <v>22</v>
      </c>
      <c r="AC1586" t="s">
        <v>23</v>
      </c>
      <c r="AD1586" t="s">
        <v>7078</v>
      </c>
      <c r="AE1586" t="s">
        <v>7078</v>
      </c>
      <c r="AF1586" t="s">
        <v>48</v>
      </c>
      <c r="AH1586" t="s">
        <v>7124</v>
      </c>
      <c r="AI1586" t="s">
        <v>3903</v>
      </c>
      <c r="AJ1586" t="s">
        <v>7125</v>
      </c>
      <c r="AK1586" t="s">
        <v>3896</v>
      </c>
      <c r="AL1586" t="s">
        <v>7126</v>
      </c>
      <c r="AO1586" t="s">
        <v>26</v>
      </c>
      <c r="AP1586" t="s">
        <v>962</v>
      </c>
      <c r="AS1586" t="s">
        <v>43</v>
      </c>
      <c r="AT1586" t="s">
        <v>6743</v>
      </c>
      <c r="AU1586">
        <v>3.39</v>
      </c>
      <c r="AV1586">
        <v>3.57</v>
      </c>
      <c r="BO1586" t="s">
        <v>43</v>
      </c>
      <c r="BP1586">
        <v>0</v>
      </c>
      <c r="BQ1586">
        <v>0</v>
      </c>
      <c r="BR1586">
        <v>0</v>
      </c>
      <c r="BS1586">
        <v>0</v>
      </c>
      <c r="BT1586" s="1"/>
      <c r="BV1586" t="s">
        <v>102</v>
      </c>
      <c r="BW1586" t="s">
        <v>102</v>
      </c>
      <c r="BX1586" t="s">
        <v>155</v>
      </c>
    </row>
    <row r="1587" spans="1:76">
      <c r="A1587" t="s">
        <v>7127</v>
      </c>
      <c r="B1587" t="s">
        <v>207</v>
      </c>
      <c r="C1587" t="s">
        <v>20</v>
      </c>
      <c r="D1587" s="1">
        <v>32170</v>
      </c>
      <c r="E1587" t="s">
        <v>7128</v>
      </c>
      <c r="G1587" s="1"/>
      <c r="H1587" s="1"/>
      <c r="K1587">
        <v>0</v>
      </c>
      <c r="AB1587" t="s">
        <v>22</v>
      </c>
      <c r="AC1587" t="s">
        <v>23</v>
      </c>
      <c r="AD1587" t="s">
        <v>7078</v>
      </c>
      <c r="AE1587" t="s">
        <v>7078</v>
      </c>
      <c r="AF1587" t="s">
        <v>48</v>
      </c>
      <c r="AH1587" t="s">
        <v>7129</v>
      </c>
      <c r="AI1587" t="s">
        <v>5244</v>
      </c>
      <c r="AJ1587" t="s">
        <v>4933</v>
      </c>
      <c r="AK1587" t="s">
        <v>3896</v>
      </c>
      <c r="AL1587" t="s">
        <v>7128</v>
      </c>
      <c r="AO1587" t="s">
        <v>26</v>
      </c>
      <c r="AP1587" t="s">
        <v>962</v>
      </c>
      <c r="AS1587" t="s">
        <v>43</v>
      </c>
      <c r="AT1587" t="s">
        <v>7130</v>
      </c>
      <c r="AU1587">
        <v>3.3</v>
      </c>
      <c r="AV1587">
        <v>3.65</v>
      </c>
      <c r="BO1587" t="s">
        <v>43</v>
      </c>
      <c r="BP1587">
        <v>0</v>
      </c>
      <c r="BQ1587">
        <v>0</v>
      </c>
      <c r="BR1587">
        <v>0</v>
      </c>
      <c r="BS1587">
        <v>0</v>
      </c>
      <c r="BT1587" s="1"/>
      <c r="BV1587" t="s">
        <v>102</v>
      </c>
      <c r="BW1587" t="s">
        <v>102</v>
      </c>
      <c r="BX1587" t="s">
        <v>5609</v>
      </c>
    </row>
    <row r="1588" spans="1:76">
      <c r="A1588" t="s">
        <v>7131</v>
      </c>
      <c r="B1588" t="s">
        <v>7132</v>
      </c>
      <c r="C1588" t="s">
        <v>20</v>
      </c>
      <c r="D1588" s="1">
        <v>32974</v>
      </c>
      <c r="E1588" t="s">
        <v>20</v>
      </c>
      <c r="G1588" s="1"/>
      <c r="H1588" s="1"/>
      <c r="K1588">
        <v>0</v>
      </c>
      <c r="AB1588" t="s">
        <v>22</v>
      </c>
      <c r="AC1588" t="s">
        <v>23</v>
      </c>
      <c r="AD1588" t="s">
        <v>7078</v>
      </c>
      <c r="AE1588" t="s">
        <v>7078</v>
      </c>
      <c r="AF1588" t="s">
        <v>48</v>
      </c>
      <c r="AH1588" t="s">
        <v>5165</v>
      </c>
      <c r="AI1588" t="s">
        <v>3903</v>
      </c>
      <c r="AJ1588" t="s">
        <v>7133</v>
      </c>
      <c r="AK1588" t="s">
        <v>3896</v>
      </c>
      <c r="AL1588" t="s">
        <v>20</v>
      </c>
      <c r="AO1588" t="s">
        <v>26</v>
      </c>
      <c r="AP1588" t="s">
        <v>962</v>
      </c>
      <c r="AS1588" t="s">
        <v>43</v>
      </c>
      <c r="AT1588" t="s">
        <v>7134</v>
      </c>
      <c r="AU1588">
        <v>3</v>
      </c>
      <c r="AV1588">
        <v>3.57</v>
      </c>
      <c r="BO1588" t="s">
        <v>43</v>
      </c>
      <c r="BP1588">
        <v>0</v>
      </c>
      <c r="BQ1588">
        <v>0</v>
      </c>
      <c r="BR1588">
        <v>0</v>
      </c>
      <c r="BS1588">
        <v>0</v>
      </c>
      <c r="BT1588" s="1"/>
      <c r="BV1588" t="s">
        <v>2660</v>
      </c>
      <c r="BW1588" t="s">
        <v>118</v>
      </c>
      <c r="BX1588" t="s">
        <v>5353</v>
      </c>
    </row>
    <row r="1589" spans="1:76">
      <c r="A1589" t="s">
        <v>7135</v>
      </c>
      <c r="B1589" t="s">
        <v>7136</v>
      </c>
      <c r="C1589" t="s">
        <v>20</v>
      </c>
      <c r="D1589" s="1">
        <v>32478</v>
      </c>
      <c r="E1589" t="s">
        <v>7116</v>
      </c>
      <c r="G1589" s="1"/>
      <c r="H1589" s="1"/>
      <c r="K1589">
        <v>0</v>
      </c>
      <c r="AB1589" t="s">
        <v>22</v>
      </c>
      <c r="AC1589" t="s">
        <v>23</v>
      </c>
      <c r="AD1589" t="s">
        <v>7078</v>
      </c>
      <c r="AE1589" t="s">
        <v>7078</v>
      </c>
      <c r="AF1589" t="s">
        <v>48</v>
      </c>
      <c r="AH1589" t="s">
        <v>7117</v>
      </c>
      <c r="AI1589" t="s">
        <v>3894</v>
      </c>
      <c r="AJ1589" t="s">
        <v>7119</v>
      </c>
      <c r="AK1589" t="s">
        <v>3896</v>
      </c>
      <c r="AL1589" t="s">
        <v>7116</v>
      </c>
      <c r="AO1589" t="s">
        <v>26</v>
      </c>
      <c r="AP1589" t="s">
        <v>962</v>
      </c>
      <c r="AS1589" t="s">
        <v>43</v>
      </c>
      <c r="AT1589" t="s">
        <v>6086</v>
      </c>
      <c r="AU1589">
        <v>3.04</v>
      </c>
      <c r="AV1589">
        <v>2.57</v>
      </c>
      <c r="BO1589" t="s">
        <v>43</v>
      </c>
      <c r="BP1589">
        <v>0</v>
      </c>
      <c r="BQ1589">
        <v>0</v>
      </c>
      <c r="BR1589">
        <v>0</v>
      </c>
      <c r="BS1589">
        <v>0</v>
      </c>
      <c r="BT1589" s="1"/>
      <c r="BV1589" t="s">
        <v>118</v>
      </c>
      <c r="BW1589" t="s">
        <v>148</v>
      </c>
      <c r="BX1589" t="s">
        <v>5353</v>
      </c>
    </row>
    <row r="1590" spans="1:76">
      <c r="A1590" t="s">
        <v>7137</v>
      </c>
      <c r="B1590" t="s">
        <v>7138</v>
      </c>
      <c r="C1590" t="s">
        <v>6645</v>
      </c>
      <c r="D1590" s="1">
        <v>32998</v>
      </c>
      <c r="E1590" t="s">
        <v>20</v>
      </c>
      <c r="G1590" s="1"/>
      <c r="H1590" s="1"/>
      <c r="K1590">
        <v>0</v>
      </c>
      <c r="AB1590" t="s">
        <v>22</v>
      </c>
      <c r="AC1590" t="s">
        <v>23</v>
      </c>
      <c r="AD1590" t="s">
        <v>7078</v>
      </c>
      <c r="AE1590" t="s">
        <v>7078</v>
      </c>
      <c r="AF1590" t="s">
        <v>48</v>
      </c>
      <c r="AH1590" t="s">
        <v>7139</v>
      </c>
      <c r="AI1590" t="s">
        <v>5244</v>
      </c>
      <c r="AJ1590" t="s">
        <v>7140</v>
      </c>
      <c r="AK1590" t="s">
        <v>3896</v>
      </c>
      <c r="AL1590" t="s">
        <v>6133</v>
      </c>
      <c r="AO1590" t="s">
        <v>26</v>
      </c>
      <c r="AP1590" t="s">
        <v>962</v>
      </c>
      <c r="AS1590" t="s">
        <v>43</v>
      </c>
      <c r="AT1590" t="s">
        <v>2800</v>
      </c>
      <c r="AU1590">
        <v>2.7</v>
      </c>
      <c r="AV1590">
        <v>3.22</v>
      </c>
      <c r="AW1590">
        <v>0.26</v>
      </c>
      <c r="BO1590" t="s">
        <v>43</v>
      </c>
      <c r="BP1590">
        <v>0</v>
      </c>
      <c r="BQ1590">
        <v>0</v>
      </c>
      <c r="BR1590">
        <v>0</v>
      </c>
      <c r="BS1590">
        <v>0</v>
      </c>
      <c r="BT1590" s="1"/>
      <c r="BV1590" t="s">
        <v>118</v>
      </c>
      <c r="BW1590" t="s">
        <v>148</v>
      </c>
      <c r="BX1590" t="s">
        <v>7141</v>
      </c>
    </row>
    <row r="1591" spans="1:76">
      <c r="A1591" t="s">
        <v>7142</v>
      </c>
      <c r="B1591" t="s">
        <v>7143</v>
      </c>
      <c r="C1591" t="s">
        <v>7144</v>
      </c>
      <c r="D1591" s="1">
        <v>33039</v>
      </c>
      <c r="E1591" t="s">
        <v>20</v>
      </c>
      <c r="G1591" s="1"/>
      <c r="H1591" s="1"/>
      <c r="K1591">
        <v>0</v>
      </c>
      <c r="AB1591" t="s">
        <v>22</v>
      </c>
      <c r="AC1591" t="s">
        <v>23</v>
      </c>
      <c r="AD1591" t="s">
        <v>7078</v>
      </c>
      <c r="AE1591" t="s">
        <v>7078</v>
      </c>
      <c r="AF1591" t="s">
        <v>48</v>
      </c>
      <c r="AH1591" t="s">
        <v>2086</v>
      </c>
      <c r="AI1591" t="s">
        <v>3903</v>
      </c>
      <c r="AJ1591" t="s">
        <v>7145</v>
      </c>
      <c r="AK1591" t="s">
        <v>3896</v>
      </c>
      <c r="AL1591" t="s">
        <v>7146</v>
      </c>
      <c r="AO1591" t="s">
        <v>26</v>
      </c>
      <c r="AP1591" t="s">
        <v>962</v>
      </c>
      <c r="AS1591" t="s">
        <v>43</v>
      </c>
      <c r="AT1591" t="s">
        <v>5736</v>
      </c>
      <c r="BO1591" t="s">
        <v>43</v>
      </c>
      <c r="BP1591">
        <v>0</v>
      </c>
      <c r="BQ1591">
        <v>0</v>
      </c>
      <c r="BR1591">
        <v>0</v>
      </c>
      <c r="BS1591">
        <v>0</v>
      </c>
      <c r="BT1591" s="1"/>
      <c r="BV1591" t="s">
        <v>1600</v>
      </c>
      <c r="BW1591" t="s">
        <v>102</v>
      </c>
      <c r="BX1591" t="s">
        <v>5696</v>
      </c>
    </row>
    <row r="1592" spans="1:76">
      <c r="A1592" t="s">
        <v>7147</v>
      </c>
      <c r="B1592" t="s">
        <v>7148</v>
      </c>
      <c r="C1592" t="s">
        <v>6243</v>
      </c>
      <c r="D1592" s="1">
        <v>32663</v>
      </c>
      <c r="E1592" t="s">
        <v>20</v>
      </c>
      <c r="G1592" s="1"/>
      <c r="H1592" s="1"/>
      <c r="K1592">
        <v>0</v>
      </c>
      <c r="AB1592" t="s">
        <v>22</v>
      </c>
      <c r="AC1592" t="s">
        <v>23</v>
      </c>
      <c r="AD1592" t="s">
        <v>7078</v>
      </c>
      <c r="AE1592" t="s">
        <v>7078</v>
      </c>
      <c r="AF1592" t="s">
        <v>48</v>
      </c>
      <c r="AH1592" t="s">
        <v>7149</v>
      </c>
      <c r="AI1592" t="s">
        <v>3903</v>
      </c>
      <c r="AJ1592" t="s">
        <v>7150</v>
      </c>
      <c r="AK1592" t="s">
        <v>3896</v>
      </c>
      <c r="AL1592" t="s">
        <v>7151</v>
      </c>
      <c r="AO1592" t="s">
        <v>26</v>
      </c>
      <c r="AP1592" t="s">
        <v>962</v>
      </c>
      <c r="AS1592" t="s">
        <v>43</v>
      </c>
      <c r="AT1592" t="s">
        <v>7152</v>
      </c>
      <c r="AU1592">
        <v>3</v>
      </c>
      <c r="AV1592">
        <v>3.57</v>
      </c>
      <c r="BO1592" t="s">
        <v>43</v>
      </c>
      <c r="BP1592">
        <v>0</v>
      </c>
      <c r="BQ1592">
        <v>0</v>
      </c>
      <c r="BR1592">
        <v>0</v>
      </c>
      <c r="BS1592">
        <v>0</v>
      </c>
      <c r="BT1592" s="1"/>
      <c r="BV1592" t="s">
        <v>102</v>
      </c>
      <c r="BW1592" t="s">
        <v>102</v>
      </c>
      <c r="BX1592" t="s">
        <v>7153</v>
      </c>
    </row>
    <row r="1593" spans="1:76">
      <c r="A1593" t="s">
        <v>7154</v>
      </c>
      <c r="B1593" t="s">
        <v>7155</v>
      </c>
      <c r="C1593" t="s">
        <v>6016</v>
      </c>
      <c r="D1593" s="1">
        <v>33154</v>
      </c>
      <c r="E1593" t="s">
        <v>7156</v>
      </c>
      <c r="G1593" s="1"/>
      <c r="H1593" s="1"/>
      <c r="K1593">
        <v>0</v>
      </c>
      <c r="AB1593" t="s">
        <v>22</v>
      </c>
      <c r="AC1593" t="s">
        <v>23</v>
      </c>
      <c r="AD1593" t="s">
        <v>7078</v>
      </c>
      <c r="AE1593" t="s">
        <v>7078</v>
      </c>
      <c r="AF1593" t="s">
        <v>48</v>
      </c>
      <c r="AH1593" t="s">
        <v>7157</v>
      </c>
      <c r="AI1593" t="s">
        <v>217</v>
      </c>
      <c r="AJ1593" t="s">
        <v>4328</v>
      </c>
      <c r="AK1593" t="s">
        <v>3896</v>
      </c>
      <c r="AL1593" t="s">
        <v>7156</v>
      </c>
      <c r="AO1593" t="s">
        <v>26</v>
      </c>
      <c r="AP1593" t="s">
        <v>962</v>
      </c>
      <c r="AS1593" t="s">
        <v>43</v>
      </c>
      <c r="AT1593" t="s">
        <v>6187</v>
      </c>
      <c r="AU1593">
        <v>3.17</v>
      </c>
      <c r="AV1593">
        <v>3.74</v>
      </c>
      <c r="BO1593" t="s">
        <v>43</v>
      </c>
      <c r="BP1593">
        <v>0</v>
      </c>
      <c r="BQ1593">
        <v>0</v>
      </c>
      <c r="BR1593">
        <v>0</v>
      </c>
      <c r="BS1593">
        <v>0</v>
      </c>
      <c r="BT1593" s="1"/>
      <c r="BV1593" t="s">
        <v>370</v>
      </c>
      <c r="BW1593" t="s">
        <v>458</v>
      </c>
      <c r="BX1593" t="s">
        <v>7158</v>
      </c>
    </row>
    <row r="1594" spans="1:76">
      <c r="A1594" t="s">
        <v>7159</v>
      </c>
      <c r="B1594" t="s">
        <v>7160</v>
      </c>
      <c r="C1594" t="s">
        <v>6437</v>
      </c>
      <c r="D1594" s="1">
        <v>32636</v>
      </c>
      <c r="E1594" t="s">
        <v>20</v>
      </c>
      <c r="G1594" s="1"/>
      <c r="H1594" s="1"/>
      <c r="K1594">
        <v>0</v>
      </c>
      <c r="AB1594" t="s">
        <v>22</v>
      </c>
      <c r="AC1594" t="s">
        <v>23</v>
      </c>
      <c r="AD1594" t="s">
        <v>7078</v>
      </c>
      <c r="AE1594" t="s">
        <v>7078</v>
      </c>
      <c r="AF1594" t="s">
        <v>48</v>
      </c>
      <c r="AH1594" t="s">
        <v>980</v>
      </c>
      <c r="AI1594" t="s">
        <v>3903</v>
      </c>
      <c r="AJ1594" t="s">
        <v>7161</v>
      </c>
      <c r="AK1594" t="s">
        <v>3896</v>
      </c>
      <c r="AL1594" t="s">
        <v>5802</v>
      </c>
      <c r="AO1594" t="s">
        <v>26</v>
      </c>
      <c r="AP1594" t="s">
        <v>962</v>
      </c>
      <c r="AS1594" t="s">
        <v>43</v>
      </c>
      <c r="AT1594" t="s">
        <v>5928</v>
      </c>
      <c r="AU1594">
        <v>2.48</v>
      </c>
      <c r="AV1594">
        <v>2.4300000000000002</v>
      </c>
      <c r="BO1594" t="s">
        <v>43</v>
      </c>
      <c r="BP1594">
        <v>0</v>
      </c>
      <c r="BQ1594">
        <v>0</v>
      </c>
      <c r="BR1594">
        <v>0</v>
      </c>
      <c r="BS1594">
        <v>0</v>
      </c>
      <c r="BT1594" s="1"/>
      <c r="BV1594" t="s">
        <v>118</v>
      </c>
      <c r="BW1594" t="s">
        <v>102</v>
      </c>
      <c r="BX1594" t="s">
        <v>5353</v>
      </c>
    </row>
    <row r="1595" spans="1:76">
      <c r="A1595" t="s">
        <v>7162</v>
      </c>
      <c r="B1595" t="s">
        <v>7163</v>
      </c>
      <c r="C1595" t="s">
        <v>7164</v>
      </c>
      <c r="D1595" s="1">
        <v>32638</v>
      </c>
      <c r="E1595" t="s">
        <v>20</v>
      </c>
      <c r="G1595" s="1"/>
      <c r="H1595" s="1"/>
      <c r="K1595">
        <v>0</v>
      </c>
      <c r="AB1595" t="s">
        <v>22</v>
      </c>
      <c r="AC1595" t="s">
        <v>23</v>
      </c>
      <c r="AD1595" t="s">
        <v>7078</v>
      </c>
      <c r="AE1595" t="s">
        <v>7078</v>
      </c>
      <c r="AF1595" t="s">
        <v>48</v>
      </c>
      <c r="AH1595" t="s">
        <v>7165</v>
      </c>
      <c r="AI1595" t="s">
        <v>3903</v>
      </c>
      <c r="AJ1595" t="s">
        <v>7166</v>
      </c>
      <c r="AK1595" t="s">
        <v>3896</v>
      </c>
      <c r="AL1595" t="s">
        <v>5968</v>
      </c>
      <c r="AO1595" t="s">
        <v>26</v>
      </c>
      <c r="AP1595" t="s">
        <v>962</v>
      </c>
      <c r="AS1595" t="s">
        <v>43</v>
      </c>
      <c r="AT1595" t="s">
        <v>7167</v>
      </c>
      <c r="AU1595">
        <v>3</v>
      </c>
      <c r="AV1595">
        <v>3.65</v>
      </c>
      <c r="BO1595" t="s">
        <v>43</v>
      </c>
      <c r="BP1595">
        <v>0</v>
      </c>
      <c r="BQ1595">
        <v>0</v>
      </c>
      <c r="BR1595">
        <v>0</v>
      </c>
      <c r="BS1595">
        <v>0</v>
      </c>
      <c r="BT1595" s="1"/>
      <c r="BV1595" t="s">
        <v>102</v>
      </c>
      <c r="BW1595" t="s">
        <v>148</v>
      </c>
      <c r="BX1595" t="s">
        <v>5353</v>
      </c>
    </row>
    <row r="1596" spans="1:76">
      <c r="A1596" t="s">
        <v>7168</v>
      </c>
      <c r="B1596" t="s">
        <v>7169</v>
      </c>
      <c r="C1596" t="s">
        <v>20</v>
      </c>
      <c r="D1596" s="1">
        <v>33362</v>
      </c>
      <c r="E1596" t="s">
        <v>7170</v>
      </c>
      <c r="G1596" s="1"/>
      <c r="H1596" s="1"/>
      <c r="K1596">
        <v>0</v>
      </c>
      <c r="AB1596" t="s">
        <v>22</v>
      </c>
      <c r="AC1596" t="s">
        <v>23</v>
      </c>
      <c r="AD1596" t="s">
        <v>7078</v>
      </c>
      <c r="AE1596" t="s">
        <v>7078</v>
      </c>
      <c r="AF1596" t="s">
        <v>48</v>
      </c>
      <c r="AH1596" t="s">
        <v>7171</v>
      </c>
      <c r="AI1596" t="s">
        <v>5244</v>
      </c>
      <c r="AJ1596" t="s">
        <v>7172</v>
      </c>
      <c r="AK1596" t="s">
        <v>3896</v>
      </c>
      <c r="AL1596" t="s">
        <v>7170</v>
      </c>
      <c r="AO1596" t="s">
        <v>26</v>
      </c>
      <c r="AP1596" t="s">
        <v>962</v>
      </c>
      <c r="AS1596" t="s">
        <v>43</v>
      </c>
      <c r="AT1596" t="s">
        <v>6187</v>
      </c>
      <c r="AU1596">
        <v>3.57</v>
      </c>
      <c r="AV1596">
        <v>3.91</v>
      </c>
      <c r="BO1596" t="s">
        <v>43</v>
      </c>
      <c r="BP1596">
        <v>0</v>
      </c>
      <c r="BQ1596">
        <v>0</v>
      </c>
      <c r="BR1596">
        <v>0</v>
      </c>
      <c r="BS1596">
        <v>0</v>
      </c>
      <c r="BT1596" s="1"/>
      <c r="BV1596" t="s">
        <v>1157</v>
      </c>
      <c r="BW1596" t="s">
        <v>148</v>
      </c>
      <c r="BX1596" t="s">
        <v>5554</v>
      </c>
    </row>
    <row r="1597" spans="1:76">
      <c r="A1597" t="s">
        <v>7173</v>
      </c>
      <c r="B1597" t="s">
        <v>7174</v>
      </c>
      <c r="C1597" t="s">
        <v>20</v>
      </c>
      <c r="D1597" s="1">
        <v>33047</v>
      </c>
      <c r="E1597" t="s">
        <v>7175</v>
      </c>
      <c r="G1597" s="1"/>
      <c r="H1597" s="1"/>
      <c r="K1597">
        <v>0</v>
      </c>
      <c r="AB1597" t="s">
        <v>22</v>
      </c>
      <c r="AC1597" t="s">
        <v>23</v>
      </c>
      <c r="AD1597" t="s">
        <v>7078</v>
      </c>
      <c r="AE1597" t="s">
        <v>7078</v>
      </c>
      <c r="AF1597" t="s">
        <v>48</v>
      </c>
      <c r="AH1597" t="s">
        <v>7176</v>
      </c>
      <c r="AI1597" t="s">
        <v>5244</v>
      </c>
      <c r="AJ1597" t="s">
        <v>3886</v>
      </c>
      <c r="AK1597" t="s">
        <v>3896</v>
      </c>
      <c r="AL1597" t="s">
        <v>7175</v>
      </c>
      <c r="AO1597" t="s">
        <v>26</v>
      </c>
      <c r="AP1597" t="s">
        <v>962</v>
      </c>
      <c r="AS1597" t="s">
        <v>43</v>
      </c>
      <c r="AT1597" t="s">
        <v>6870</v>
      </c>
      <c r="AU1597">
        <v>3</v>
      </c>
      <c r="AV1597">
        <v>3.3</v>
      </c>
      <c r="BO1597" t="s">
        <v>43</v>
      </c>
      <c r="BP1597">
        <v>0</v>
      </c>
      <c r="BQ1597">
        <v>0</v>
      </c>
      <c r="BR1597">
        <v>0</v>
      </c>
      <c r="BS1597">
        <v>0</v>
      </c>
      <c r="BT1597" s="1"/>
      <c r="BV1597" t="s">
        <v>102</v>
      </c>
      <c r="BW1597" t="s">
        <v>102</v>
      </c>
      <c r="BX1597" t="s">
        <v>5353</v>
      </c>
    </row>
    <row r="1598" spans="1:76">
      <c r="A1598" t="s">
        <v>7177</v>
      </c>
      <c r="B1598" t="s">
        <v>7178</v>
      </c>
      <c r="C1598" t="s">
        <v>7179</v>
      </c>
      <c r="D1598" s="1">
        <v>32590</v>
      </c>
      <c r="E1598" t="s">
        <v>20</v>
      </c>
      <c r="G1598" s="1"/>
      <c r="H1598" s="1"/>
      <c r="K1598">
        <v>0</v>
      </c>
      <c r="AB1598" t="s">
        <v>22</v>
      </c>
      <c r="AC1598" t="s">
        <v>23</v>
      </c>
      <c r="AD1598" t="s">
        <v>7078</v>
      </c>
      <c r="AE1598" t="s">
        <v>7078</v>
      </c>
      <c r="AF1598" t="s">
        <v>25</v>
      </c>
      <c r="AH1598" t="s">
        <v>7180</v>
      </c>
      <c r="AI1598" t="s">
        <v>3903</v>
      </c>
      <c r="AL1598" t="s">
        <v>7181</v>
      </c>
      <c r="AO1598" t="s">
        <v>26</v>
      </c>
      <c r="AP1598" t="s">
        <v>962</v>
      </c>
      <c r="AS1598" t="s">
        <v>43</v>
      </c>
      <c r="AT1598" t="s">
        <v>7096</v>
      </c>
      <c r="AU1598">
        <v>2.7</v>
      </c>
      <c r="AV1598">
        <v>2.17</v>
      </c>
      <c r="BO1598" t="s">
        <v>43</v>
      </c>
      <c r="BP1598">
        <v>0</v>
      </c>
      <c r="BQ1598">
        <v>0</v>
      </c>
      <c r="BR1598">
        <v>0</v>
      </c>
      <c r="BS1598">
        <v>0</v>
      </c>
      <c r="BT1598" s="1"/>
      <c r="BV1598" t="s">
        <v>3903</v>
      </c>
      <c r="BX1598" t="s">
        <v>5554</v>
      </c>
    </row>
    <row r="1599" spans="1:76">
      <c r="A1599" t="s">
        <v>7182</v>
      </c>
      <c r="B1599" t="s">
        <v>7183</v>
      </c>
      <c r="C1599" t="s">
        <v>6746</v>
      </c>
      <c r="D1599" s="1">
        <v>32888</v>
      </c>
      <c r="E1599" t="s">
        <v>7184</v>
      </c>
      <c r="G1599" s="1"/>
      <c r="H1599" s="1"/>
      <c r="K1599">
        <v>0</v>
      </c>
      <c r="AB1599" t="s">
        <v>22</v>
      </c>
      <c r="AC1599" t="s">
        <v>23</v>
      </c>
      <c r="AD1599" t="s">
        <v>7078</v>
      </c>
      <c r="AE1599" t="s">
        <v>7078</v>
      </c>
      <c r="AF1599" t="s">
        <v>25</v>
      </c>
      <c r="AO1599" t="s">
        <v>26</v>
      </c>
      <c r="AP1599" t="s">
        <v>962</v>
      </c>
      <c r="AS1599" t="s">
        <v>43</v>
      </c>
      <c r="BO1599" t="s">
        <v>43</v>
      </c>
      <c r="BP1599">
        <v>0</v>
      </c>
      <c r="BQ1599">
        <v>0</v>
      </c>
      <c r="BR1599">
        <v>0</v>
      </c>
      <c r="BS1599">
        <v>0</v>
      </c>
      <c r="BT1599" s="1"/>
    </row>
    <row r="1600" spans="1:76">
      <c r="A1600" t="s">
        <v>7185</v>
      </c>
      <c r="B1600" t="s">
        <v>7186</v>
      </c>
      <c r="C1600" t="s">
        <v>74</v>
      </c>
      <c r="D1600" s="1">
        <v>33044</v>
      </c>
      <c r="E1600" t="s">
        <v>20</v>
      </c>
      <c r="G1600" s="1"/>
      <c r="H1600" s="1"/>
      <c r="K1600">
        <v>0</v>
      </c>
      <c r="AB1600" t="s">
        <v>22</v>
      </c>
      <c r="AC1600" t="s">
        <v>23</v>
      </c>
      <c r="AD1600" t="s">
        <v>3066</v>
      </c>
      <c r="AE1600" t="s">
        <v>3066</v>
      </c>
      <c r="AF1600" t="s">
        <v>25</v>
      </c>
      <c r="AH1600" t="s">
        <v>5932</v>
      </c>
      <c r="AI1600" t="s">
        <v>5879</v>
      </c>
      <c r="AJ1600" t="s">
        <v>7187</v>
      </c>
      <c r="AK1600" t="s">
        <v>3896</v>
      </c>
      <c r="AL1600" t="s">
        <v>7188</v>
      </c>
      <c r="AO1600" t="s">
        <v>26</v>
      </c>
      <c r="AP1600" t="s">
        <v>962</v>
      </c>
      <c r="AS1600" t="s">
        <v>43</v>
      </c>
      <c r="AT1600" t="s">
        <v>42</v>
      </c>
      <c r="AU1600">
        <v>3.04</v>
      </c>
      <c r="AV1600">
        <v>3.67</v>
      </c>
      <c r="BO1600" t="s">
        <v>43</v>
      </c>
      <c r="BP1600">
        <v>0</v>
      </c>
      <c r="BQ1600">
        <v>0</v>
      </c>
      <c r="BR1600">
        <v>0</v>
      </c>
      <c r="BS1600">
        <v>0</v>
      </c>
      <c r="BT1600" s="1"/>
      <c r="BV1600" t="s">
        <v>118</v>
      </c>
      <c r="BW1600" t="s">
        <v>118</v>
      </c>
      <c r="BX1600" t="s">
        <v>5353</v>
      </c>
    </row>
    <row r="1601" spans="1:76">
      <c r="A1601" t="s">
        <v>7189</v>
      </c>
      <c r="B1601" t="s">
        <v>7190</v>
      </c>
      <c r="C1601" t="s">
        <v>20</v>
      </c>
      <c r="D1601" s="1">
        <v>32882</v>
      </c>
      <c r="E1601" t="s">
        <v>7191</v>
      </c>
      <c r="G1601" s="1"/>
      <c r="H1601" s="1"/>
      <c r="K1601">
        <v>0</v>
      </c>
      <c r="AB1601" t="s">
        <v>22</v>
      </c>
      <c r="AC1601" t="s">
        <v>23</v>
      </c>
      <c r="AD1601" t="s">
        <v>3066</v>
      </c>
      <c r="AE1601" t="s">
        <v>3066</v>
      </c>
      <c r="AF1601" t="s">
        <v>25</v>
      </c>
      <c r="AH1601" t="s">
        <v>7192</v>
      </c>
      <c r="AI1601" t="s">
        <v>5244</v>
      </c>
      <c r="AJ1601" t="s">
        <v>7193</v>
      </c>
      <c r="AK1601" t="s">
        <v>5244</v>
      </c>
      <c r="AL1601" t="s">
        <v>7191</v>
      </c>
      <c r="AO1601" t="s">
        <v>26</v>
      </c>
      <c r="AP1601" t="s">
        <v>962</v>
      </c>
      <c r="AS1601" t="s">
        <v>43</v>
      </c>
      <c r="AT1601" t="s">
        <v>5364</v>
      </c>
      <c r="BO1601" t="s">
        <v>43</v>
      </c>
      <c r="BP1601">
        <v>0</v>
      </c>
      <c r="BQ1601">
        <v>0</v>
      </c>
      <c r="BR1601">
        <v>0</v>
      </c>
      <c r="BS1601">
        <v>0</v>
      </c>
      <c r="BT1601" s="1"/>
      <c r="BV1601" t="s">
        <v>118</v>
      </c>
      <c r="BW1601" t="s">
        <v>118</v>
      </c>
      <c r="BX1601" t="s">
        <v>5617</v>
      </c>
    </row>
    <row r="1602" spans="1:76">
      <c r="A1602" t="s">
        <v>7194</v>
      </c>
      <c r="B1602" t="s">
        <v>7195</v>
      </c>
      <c r="D1602" s="1"/>
      <c r="G1602" s="1"/>
      <c r="H1602" s="1"/>
      <c r="K1602">
        <v>0</v>
      </c>
      <c r="AB1602" t="s">
        <v>22</v>
      </c>
      <c r="AC1602" t="s">
        <v>23</v>
      </c>
      <c r="AD1602" t="s">
        <v>3066</v>
      </c>
      <c r="AE1602" t="s">
        <v>3066</v>
      </c>
      <c r="AF1602" t="s">
        <v>48</v>
      </c>
      <c r="AO1602" t="s">
        <v>26</v>
      </c>
      <c r="AP1602" t="s">
        <v>962</v>
      </c>
      <c r="AS1602" t="s">
        <v>43</v>
      </c>
      <c r="AV1602">
        <v>1.17</v>
      </c>
      <c r="AW1602">
        <v>1.1299999999999999</v>
      </c>
      <c r="BO1602" t="s">
        <v>43</v>
      </c>
      <c r="BP1602">
        <v>0</v>
      </c>
      <c r="BQ1602">
        <v>0</v>
      </c>
      <c r="BR1602">
        <v>0</v>
      </c>
      <c r="BS1602">
        <v>0</v>
      </c>
      <c r="BT1602" s="1"/>
    </row>
    <row r="1603" spans="1:76">
      <c r="A1603" t="s">
        <v>7196</v>
      </c>
      <c r="B1603" t="s">
        <v>641</v>
      </c>
      <c r="C1603" t="s">
        <v>7197</v>
      </c>
      <c r="D1603" s="1">
        <v>33089</v>
      </c>
      <c r="E1603" t="s">
        <v>7198</v>
      </c>
      <c r="G1603" s="1"/>
      <c r="H1603" s="1"/>
      <c r="K1603">
        <v>0</v>
      </c>
      <c r="AB1603" t="s">
        <v>22</v>
      </c>
      <c r="AC1603" t="s">
        <v>23</v>
      </c>
      <c r="AD1603" t="s">
        <v>3066</v>
      </c>
      <c r="AE1603" t="s">
        <v>3066</v>
      </c>
      <c r="AF1603" t="s">
        <v>25</v>
      </c>
      <c r="AH1603" t="s">
        <v>7199</v>
      </c>
      <c r="AI1603" t="s">
        <v>3903</v>
      </c>
      <c r="AJ1603" t="s">
        <v>7200</v>
      </c>
      <c r="AK1603" t="s">
        <v>3896</v>
      </c>
      <c r="AL1603" t="s">
        <v>5728</v>
      </c>
      <c r="AO1603" t="s">
        <v>26</v>
      </c>
      <c r="AP1603" t="s">
        <v>962</v>
      </c>
      <c r="AS1603" t="s">
        <v>43</v>
      </c>
      <c r="AT1603" t="s">
        <v>5364</v>
      </c>
      <c r="BO1603" t="s">
        <v>43</v>
      </c>
      <c r="BP1603">
        <v>0</v>
      </c>
      <c r="BQ1603">
        <v>0</v>
      </c>
      <c r="BR1603">
        <v>0</v>
      </c>
      <c r="BS1603">
        <v>0</v>
      </c>
      <c r="BT1603" s="1"/>
      <c r="BV1603" t="s">
        <v>102</v>
      </c>
      <c r="BW1603" t="s">
        <v>102</v>
      </c>
      <c r="BX1603" t="s">
        <v>5353</v>
      </c>
    </row>
    <row r="1604" spans="1:76">
      <c r="A1604" t="s">
        <v>7201</v>
      </c>
      <c r="B1604" t="s">
        <v>1418</v>
      </c>
      <c r="C1604" t="s">
        <v>7202</v>
      </c>
      <c r="D1604" s="1">
        <v>39656</v>
      </c>
      <c r="E1604" t="s">
        <v>7203</v>
      </c>
      <c r="G1604" s="1"/>
      <c r="H1604" s="1"/>
      <c r="K1604">
        <v>0</v>
      </c>
      <c r="AB1604" t="s">
        <v>22</v>
      </c>
      <c r="AC1604" t="s">
        <v>23</v>
      </c>
      <c r="AD1604" t="s">
        <v>3066</v>
      </c>
      <c r="AE1604" t="s">
        <v>3066</v>
      </c>
      <c r="AF1604" t="s">
        <v>48</v>
      </c>
      <c r="AH1604" t="s">
        <v>7204</v>
      </c>
      <c r="AI1604" t="s">
        <v>5244</v>
      </c>
      <c r="AJ1604" t="s">
        <v>7205</v>
      </c>
      <c r="AK1604" t="s">
        <v>4</v>
      </c>
      <c r="AL1604" t="s">
        <v>7206</v>
      </c>
      <c r="AO1604" t="s">
        <v>26</v>
      </c>
      <c r="AP1604" t="s">
        <v>962</v>
      </c>
      <c r="AS1604" t="s">
        <v>43</v>
      </c>
      <c r="AT1604" t="s">
        <v>7207</v>
      </c>
      <c r="BO1604" t="s">
        <v>43</v>
      </c>
      <c r="BP1604">
        <v>0</v>
      </c>
      <c r="BQ1604">
        <v>0</v>
      </c>
      <c r="BR1604">
        <v>0</v>
      </c>
      <c r="BS1604">
        <v>0</v>
      </c>
      <c r="BT1604" s="1"/>
      <c r="BV1604" t="s">
        <v>155</v>
      </c>
      <c r="BW1604" t="s">
        <v>155</v>
      </c>
      <c r="BX1604" t="s">
        <v>5353</v>
      </c>
    </row>
    <row r="1605" spans="1:76">
      <c r="A1605" t="s">
        <v>7208</v>
      </c>
      <c r="B1605" t="s">
        <v>7209</v>
      </c>
      <c r="C1605" t="s">
        <v>6041</v>
      </c>
      <c r="D1605" s="1">
        <v>32644</v>
      </c>
      <c r="E1605" t="s">
        <v>20</v>
      </c>
      <c r="G1605" s="1"/>
      <c r="H1605" s="1"/>
      <c r="K1605">
        <v>0</v>
      </c>
      <c r="AB1605" t="s">
        <v>22</v>
      </c>
      <c r="AC1605" t="s">
        <v>23</v>
      </c>
      <c r="AD1605" t="s">
        <v>3066</v>
      </c>
      <c r="AE1605" t="s">
        <v>3066</v>
      </c>
      <c r="AF1605" t="s">
        <v>25</v>
      </c>
      <c r="AH1605" t="s">
        <v>7210</v>
      </c>
      <c r="AI1605" t="s">
        <v>5244</v>
      </c>
      <c r="AJ1605" t="s">
        <v>7211</v>
      </c>
      <c r="AK1605" t="s">
        <v>5244</v>
      </c>
      <c r="AL1605" t="s">
        <v>7212</v>
      </c>
      <c r="AO1605" t="s">
        <v>26</v>
      </c>
      <c r="AP1605" t="s">
        <v>962</v>
      </c>
      <c r="AS1605" t="s">
        <v>43</v>
      </c>
      <c r="AT1605" t="s">
        <v>5640</v>
      </c>
      <c r="BO1605" t="s">
        <v>962</v>
      </c>
      <c r="BP1605">
        <v>0</v>
      </c>
      <c r="BQ1605">
        <v>0</v>
      </c>
      <c r="BR1605">
        <v>0</v>
      </c>
      <c r="BS1605">
        <v>0</v>
      </c>
      <c r="BT1605" s="1"/>
      <c r="BV1605" t="s">
        <v>1157</v>
      </c>
      <c r="BW1605" t="s">
        <v>148</v>
      </c>
      <c r="BX1605" t="s">
        <v>5353</v>
      </c>
    </row>
    <row r="1606" spans="1:76">
      <c r="A1606" t="s">
        <v>7213</v>
      </c>
      <c r="B1606" t="s">
        <v>7183</v>
      </c>
      <c r="D1606" s="1"/>
      <c r="G1606" s="1"/>
      <c r="H1606" s="1"/>
      <c r="K1606">
        <v>0</v>
      </c>
      <c r="AB1606" t="s">
        <v>22</v>
      </c>
      <c r="AC1606" t="s">
        <v>23</v>
      </c>
      <c r="AD1606" t="s">
        <v>3066</v>
      </c>
      <c r="AE1606" t="s">
        <v>3066</v>
      </c>
      <c r="AF1606" t="s">
        <v>48</v>
      </c>
      <c r="AO1606" t="s">
        <v>26</v>
      </c>
      <c r="AP1606" t="s">
        <v>962</v>
      </c>
      <c r="AS1606" t="s">
        <v>43</v>
      </c>
      <c r="AU1606">
        <v>3</v>
      </c>
      <c r="AV1606">
        <v>3.92</v>
      </c>
      <c r="BO1606" t="s">
        <v>43</v>
      </c>
      <c r="BP1606">
        <v>0</v>
      </c>
      <c r="BQ1606">
        <v>0</v>
      </c>
      <c r="BR1606">
        <v>0</v>
      </c>
      <c r="BS1606">
        <v>0</v>
      </c>
      <c r="BT1606" s="1"/>
    </row>
    <row r="1607" spans="1:76">
      <c r="A1607" t="s">
        <v>7214</v>
      </c>
      <c r="B1607" t="s">
        <v>7215</v>
      </c>
      <c r="C1607" t="s">
        <v>7216</v>
      </c>
      <c r="D1607" s="1">
        <v>32258</v>
      </c>
      <c r="E1607" t="s">
        <v>7217</v>
      </c>
      <c r="G1607" s="1"/>
      <c r="H1607" s="1"/>
      <c r="K1607">
        <v>0</v>
      </c>
      <c r="AB1607" t="s">
        <v>22</v>
      </c>
      <c r="AC1607" t="s">
        <v>23</v>
      </c>
      <c r="AD1607" t="s">
        <v>3066</v>
      </c>
      <c r="AE1607" t="s">
        <v>3066</v>
      </c>
      <c r="AF1607" t="s">
        <v>25</v>
      </c>
      <c r="AO1607" t="s">
        <v>26</v>
      </c>
      <c r="AP1607" t="s">
        <v>962</v>
      </c>
      <c r="AS1607" t="s">
        <v>43</v>
      </c>
      <c r="AT1607" t="s">
        <v>5574</v>
      </c>
      <c r="AV1607">
        <v>3.25</v>
      </c>
      <c r="BO1607" t="s">
        <v>43</v>
      </c>
      <c r="BP1607">
        <v>0</v>
      </c>
      <c r="BQ1607">
        <v>0</v>
      </c>
      <c r="BR1607">
        <v>0</v>
      </c>
      <c r="BS1607">
        <v>0</v>
      </c>
      <c r="BT1607" s="1"/>
      <c r="BX1607" t="s">
        <v>5353</v>
      </c>
    </row>
    <row r="1608" spans="1:76">
      <c r="A1608" t="s">
        <v>7218</v>
      </c>
      <c r="B1608" t="s">
        <v>7219</v>
      </c>
      <c r="C1608" t="s">
        <v>20</v>
      </c>
      <c r="D1608" s="1">
        <v>33032</v>
      </c>
      <c r="E1608" t="s">
        <v>20</v>
      </c>
      <c r="G1608" s="1"/>
      <c r="H1608" s="1"/>
      <c r="K1608">
        <v>0</v>
      </c>
      <c r="AB1608" t="s">
        <v>22</v>
      </c>
      <c r="AC1608" t="s">
        <v>7220</v>
      </c>
      <c r="AD1608" t="s">
        <v>7221</v>
      </c>
      <c r="AE1608" t="s">
        <v>7221</v>
      </c>
      <c r="AF1608" t="s">
        <v>48</v>
      </c>
      <c r="AH1608" t="s">
        <v>7222</v>
      </c>
      <c r="AI1608" t="s">
        <v>5244</v>
      </c>
      <c r="AJ1608" t="s">
        <v>7223</v>
      </c>
      <c r="AK1608" t="s">
        <v>3896</v>
      </c>
      <c r="AL1608" t="s">
        <v>20</v>
      </c>
      <c r="AO1608" t="s">
        <v>26</v>
      </c>
      <c r="AP1608" t="s">
        <v>962</v>
      </c>
      <c r="AS1608" t="s">
        <v>962</v>
      </c>
      <c r="AT1608" t="s">
        <v>6187</v>
      </c>
      <c r="AU1608">
        <v>3</v>
      </c>
      <c r="BO1608" t="s">
        <v>43</v>
      </c>
      <c r="BP1608">
        <v>0</v>
      </c>
      <c r="BQ1608">
        <v>0</v>
      </c>
      <c r="BR1608">
        <v>0</v>
      </c>
      <c r="BS1608">
        <v>0</v>
      </c>
      <c r="BT1608" s="1"/>
    </row>
    <row r="1609" spans="1:76">
      <c r="A1609" t="s">
        <v>7224</v>
      </c>
      <c r="B1609" t="s">
        <v>7225</v>
      </c>
      <c r="C1609" t="s">
        <v>20</v>
      </c>
      <c r="D1609" s="1">
        <v>27714</v>
      </c>
      <c r="E1609" t="s">
        <v>7226</v>
      </c>
      <c r="G1609" s="1"/>
      <c r="H1609" s="1"/>
      <c r="K1609">
        <v>0</v>
      </c>
      <c r="AB1609" t="s">
        <v>22</v>
      </c>
      <c r="AC1609" t="s">
        <v>7220</v>
      </c>
      <c r="AD1609" t="s">
        <v>7221</v>
      </c>
      <c r="AE1609" t="s">
        <v>7221</v>
      </c>
      <c r="AF1609" t="s">
        <v>25</v>
      </c>
      <c r="AH1609" t="s">
        <v>7227</v>
      </c>
      <c r="AI1609" t="s">
        <v>5244</v>
      </c>
      <c r="AJ1609" t="s">
        <v>7228</v>
      </c>
      <c r="AK1609" t="s">
        <v>3896</v>
      </c>
      <c r="AL1609" t="s">
        <v>7226</v>
      </c>
      <c r="AO1609" t="s">
        <v>26</v>
      </c>
      <c r="AP1609" t="s">
        <v>962</v>
      </c>
      <c r="AS1609" t="s">
        <v>962</v>
      </c>
      <c r="AT1609" t="s">
        <v>7229</v>
      </c>
      <c r="AU1609">
        <v>3.9</v>
      </c>
      <c r="BO1609" t="s">
        <v>43</v>
      </c>
      <c r="BP1609">
        <v>0</v>
      </c>
      <c r="BQ1609">
        <v>0</v>
      </c>
      <c r="BR1609">
        <v>0</v>
      </c>
      <c r="BS1609">
        <v>0</v>
      </c>
      <c r="BT1609" s="1"/>
      <c r="BV1609" t="s">
        <v>157</v>
      </c>
      <c r="BW1609" t="s">
        <v>157</v>
      </c>
    </row>
    <row r="1610" spans="1:76">
      <c r="A1610" t="s">
        <v>7230</v>
      </c>
      <c r="B1610" t="s">
        <v>7231</v>
      </c>
      <c r="C1610" t="s">
        <v>20</v>
      </c>
      <c r="D1610" s="1">
        <v>33054</v>
      </c>
      <c r="E1610" t="s">
        <v>20</v>
      </c>
      <c r="G1610" s="1"/>
      <c r="H1610" s="1"/>
      <c r="K1610">
        <v>0</v>
      </c>
      <c r="AB1610" t="s">
        <v>22</v>
      </c>
      <c r="AC1610" t="s">
        <v>7220</v>
      </c>
      <c r="AD1610" t="s">
        <v>7221</v>
      </c>
      <c r="AE1610" t="s">
        <v>7221</v>
      </c>
      <c r="AF1610" t="s">
        <v>48</v>
      </c>
      <c r="AH1610" t="s">
        <v>351</v>
      </c>
      <c r="AL1610" t="s">
        <v>20</v>
      </c>
      <c r="AO1610" t="s">
        <v>26</v>
      </c>
      <c r="AP1610" t="s">
        <v>962</v>
      </c>
      <c r="AS1610" t="s">
        <v>962</v>
      </c>
      <c r="AT1610" t="s">
        <v>6086</v>
      </c>
      <c r="AU1610">
        <v>3.76</v>
      </c>
      <c r="AV1610">
        <v>2.91</v>
      </c>
      <c r="AW1610">
        <v>3.29</v>
      </c>
      <c r="BO1610" t="s">
        <v>43</v>
      </c>
      <c r="BP1610">
        <v>0</v>
      </c>
      <c r="BQ1610">
        <v>0</v>
      </c>
      <c r="BR1610">
        <v>0</v>
      </c>
      <c r="BS1610">
        <v>0</v>
      </c>
      <c r="BT1610" s="1"/>
    </row>
    <row r="1611" spans="1:76">
      <c r="A1611" t="s">
        <v>7232</v>
      </c>
      <c r="B1611" t="s">
        <v>7233</v>
      </c>
      <c r="C1611" t="s">
        <v>5841</v>
      </c>
      <c r="D1611" s="1">
        <v>32895</v>
      </c>
      <c r="E1611" t="s">
        <v>20</v>
      </c>
      <c r="G1611" s="1"/>
      <c r="H1611" s="1"/>
      <c r="K1611">
        <v>0</v>
      </c>
      <c r="AB1611" t="s">
        <v>22</v>
      </c>
      <c r="AC1611" t="s">
        <v>7220</v>
      </c>
      <c r="AD1611" t="s">
        <v>7221</v>
      </c>
      <c r="AE1611" t="s">
        <v>7221</v>
      </c>
      <c r="AF1611" t="s">
        <v>48</v>
      </c>
      <c r="AH1611" t="s">
        <v>7234</v>
      </c>
      <c r="AI1611" t="s">
        <v>3903</v>
      </c>
      <c r="AJ1611" t="s">
        <v>7235</v>
      </c>
      <c r="AK1611" t="s">
        <v>3896</v>
      </c>
      <c r="AL1611" t="s">
        <v>5842</v>
      </c>
      <c r="AO1611" t="s">
        <v>26</v>
      </c>
      <c r="AP1611" t="s">
        <v>962</v>
      </c>
      <c r="AS1611" t="s">
        <v>962</v>
      </c>
      <c r="AT1611" t="s">
        <v>7236</v>
      </c>
      <c r="AU1611">
        <v>3.67</v>
      </c>
      <c r="BO1611" t="s">
        <v>43</v>
      </c>
      <c r="BP1611">
        <v>0</v>
      </c>
      <c r="BQ1611">
        <v>0</v>
      </c>
      <c r="BR1611">
        <v>0</v>
      </c>
      <c r="BS1611">
        <v>0</v>
      </c>
      <c r="BT1611" s="1"/>
      <c r="BV1611" t="s">
        <v>102</v>
      </c>
      <c r="BW1611" t="s">
        <v>102</v>
      </c>
    </row>
    <row r="1612" spans="1:76">
      <c r="A1612" t="s">
        <v>7237</v>
      </c>
      <c r="B1612" t="s">
        <v>7238</v>
      </c>
      <c r="C1612" t="s">
        <v>6016</v>
      </c>
      <c r="D1612" s="1">
        <v>33148</v>
      </c>
      <c r="E1612" t="s">
        <v>20</v>
      </c>
      <c r="G1612" s="1"/>
      <c r="H1612" s="1"/>
      <c r="K1612">
        <v>0</v>
      </c>
      <c r="AB1612" t="s">
        <v>22</v>
      </c>
      <c r="AC1612" t="s">
        <v>7220</v>
      </c>
      <c r="AD1612" t="s">
        <v>7221</v>
      </c>
      <c r="AE1612" t="s">
        <v>7221</v>
      </c>
      <c r="AF1612" t="s">
        <v>48</v>
      </c>
      <c r="AH1612" t="s">
        <v>7239</v>
      </c>
      <c r="AL1612" t="s">
        <v>20</v>
      </c>
      <c r="AO1612" t="s">
        <v>26</v>
      </c>
      <c r="AP1612" t="s">
        <v>962</v>
      </c>
      <c r="AS1612" t="s">
        <v>962</v>
      </c>
      <c r="AT1612" t="s">
        <v>6182</v>
      </c>
      <c r="AU1612">
        <v>3.19</v>
      </c>
      <c r="AV1612">
        <v>1.55</v>
      </c>
      <c r="AW1612">
        <v>1.24</v>
      </c>
      <c r="BO1612" t="s">
        <v>43</v>
      </c>
      <c r="BP1612">
        <v>0</v>
      </c>
      <c r="BQ1612">
        <v>0</v>
      </c>
      <c r="BR1612">
        <v>0</v>
      </c>
      <c r="BS1612">
        <v>0</v>
      </c>
      <c r="BT1612" s="1"/>
    </row>
    <row r="1613" spans="1:76">
      <c r="A1613" t="s">
        <v>7240</v>
      </c>
      <c r="B1613" t="s">
        <v>7241</v>
      </c>
      <c r="C1613" t="s">
        <v>7242</v>
      </c>
      <c r="D1613" s="1">
        <v>32641</v>
      </c>
      <c r="E1613" t="s">
        <v>7243</v>
      </c>
      <c r="G1613" s="1"/>
      <c r="H1613" s="1"/>
      <c r="K1613">
        <v>0</v>
      </c>
      <c r="AB1613" t="s">
        <v>22</v>
      </c>
      <c r="AC1613" t="s">
        <v>7220</v>
      </c>
      <c r="AD1613" t="s">
        <v>7221</v>
      </c>
      <c r="AE1613" t="s">
        <v>7221</v>
      </c>
      <c r="AF1613" t="s">
        <v>48</v>
      </c>
      <c r="AH1613" t="s">
        <v>7149</v>
      </c>
      <c r="AI1613" t="s">
        <v>5244</v>
      </c>
      <c r="AJ1613" t="s">
        <v>7244</v>
      </c>
      <c r="AK1613" t="s">
        <v>3896</v>
      </c>
      <c r="AL1613" t="s">
        <v>7245</v>
      </c>
      <c r="AO1613" t="s">
        <v>26</v>
      </c>
      <c r="AP1613" t="s">
        <v>962</v>
      </c>
      <c r="AS1613" t="s">
        <v>962</v>
      </c>
      <c r="AT1613" t="s">
        <v>42</v>
      </c>
      <c r="AU1613">
        <v>3.18</v>
      </c>
      <c r="AV1613">
        <v>1.55</v>
      </c>
      <c r="BO1613" t="s">
        <v>43</v>
      </c>
      <c r="BP1613">
        <v>0</v>
      </c>
      <c r="BQ1613">
        <v>0</v>
      </c>
      <c r="BR1613">
        <v>0</v>
      </c>
      <c r="BS1613">
        <v>0</v>
      </c>
      <c r="BT1613" s="1"/>
      <c r="BV1613" t="s">
        <v>118</v>
      </c>
      <c r="BW1613" t="s">
        <v>118</v>
      </c>
      <c r="BX1613" t="s">
        <v>5554</v>
      </c>
    </row>
    <row r="1614" spans="1:76">
      <c r="A1614" t="s">
        <v>7246</v>
      </c>
      <c r="B1614" t="s">
        <v>3910</v>
      </c>
      <c r="C1614" t="s">
        <v>6364</v>
      </c>
      <c r="D1614" s="1">
        <v>32549</v>
      </c>
      <c r="E1614" t="s">
        <v>20</v>
      </c>
      <c r="G1614" s="1"/>
      <c r="H1614" s="1"/>
      <c r="K1614">
        <v>0</v>
      </c>
      <c r="AB1614" t="s">
        <v>22</v>
      </c>
      <c r="AC1614" t="s">
        <v>7220</v>
      </c>
      <c r="AD1614" t="s">
        <v>7221</v>
      </c>
      <c r="AE1614" t="s">
        <v>7221</v>
      </c>
      <c r="AF1614" t="s">
        <v>25</v>
      </c>
      <c r="AH1614" t="s">
        <v>7247</v>
      </c>
      <c r="AI1614" t="s">
        <v>3903</v>
      </c>
      <c r="AJ1614" t="s">
        <v>7248</v>
      </c>
      <c r="AK1614" t="s">
        <v>3896</v>
      </c>
      <c r="AL1614" t="s">
        <v>6367</v>
      </c>
      <c r="AO1614" t="s">
        <v>26</v>
      </c>
      <c r="AP1614" t="s">
        <v>962</v>
      </c>
      <c r="AS1614" t="s">
        <v>962</v>
      </c>
      <c r="AT1614" t="s">
        <v>7249</v>
      </c>
      <c r="AU1614">
        <v>2.52</v>
      </c>
      <c r="BO1614" t="s">
        <v>43</v>
      </c>
      <c r="BP1614">
        <v>0</v>
      </c>
      <c r="BQ1614">
        <v>0</v>
      </c>
      <c r="BR1614">
        <v>0</v>
      </c>
      <c r="BS1614">
        <v>0</v>
      </c>
      <c r="BT1614" s="1"/>
    </row>
    <row r="1615" spans="1:76">
      <c r="A1615" t="s">
        <v>7250</v>
      </c>
      <c r="B1615" t="s">
        <v>7251</v>
      </c>
      <c r="C1615" t="s">
        <v>6274</v>
      </c>
      <c r="D1615" s="1">
        <v>32623</v>
      </c>
      <c r="E1615" t="s">
        <v>20</v>
      </c>
      <c r="G1615" s="1"/>
      <c r="H1615" s="1"/>
      <c r="K1615">
        <v>0</v>
      </c>
      <c r="AB1615" t="s">
        <v>22</v>
      </c>
      <c r="AC1615" t="s">
        <v>7220</v>
      </c>
      <c r="AD1615" t="s">
        <v>7221</v>
      </c>
      <c r="AE1615" t="s">
        <v>7221</v>
      </c>
      <c r="AF1615" t="s">
        <v>48</v>
      </c>
      <c r="AH1615" t="s">
        <v>7252</v>
      </c>
      <c r="AL1615" t="s">
        <v>6274</v>
      </c>
      <c r="AO1615" t="s">
        <v>26</v>
      </c>
      <c r="AP1615" t="s">
        <v>962</v>
      </c>
      <c r="AS1615" t="s">
        <v>962</v>
      </c>
      <c r="AT1615" t="s">
        <v>7253</v>
      </c>
      <c r="BO1615" t="s">
        <v>43</v>
      </c>
      <c r="BP1615">
        <v>0</v>
      </c>
      <c r="BQ1615">
        <v>0</v>
      </c>
      <c r="BR1615">
        <v>0</v>
      </c>
      <c r="BS1615">
        <v>0</v>
      </c>
      <c r="BT1615" s="1"/>
    </row>
    <row r="1616" spans="1:76">
      <c r="A1616" t="s">
        <v>7254</v>
      </c>
      <c r="B1616" t="s">
        <v>7255</v>
      </c>
      <c r="D1616" s="1"/>
      <c r="G1616" s="1"/>
      <c r="H1616" s="1"/>
      <c r="K1616">
        <v>0</v>
      </c>
      <c r="AB1616" t="s">
        <v>22</v>
      </c>
      <c r="AC1616" t="s">
        <v>7220</v>
      </c>
      <c r="AD1616" t="s">
        <v>7221</v>
      </c>
      <c r="AE1616" t="s">
        <v>7221</v>
      </c>
      <c r="AF1616" t="s">
        <v>25</v>
      </c>
      <c r="AO1616" t="s">
        <v>26</v>
      </c>
      <c r="AP1616" t="s">
        <v>962</v>
      </c>
      <c r="AS1616" t="s">
        <v>962</v>
      </c>
      <c r="AU1616">
        <v>2.4500000000000002</v>
      </c>
      <c r="BO1616" t="s">
        <v>43</v>
      </c>
      <c r="BP1616">
        <v>0</v>
      </c>
      <c r="BQ1616">
        <v>0</v>
      </c>
      <c r="BR1616">
        <v>0</v>
      </c>
      <c r="BS1616">
        <v>0</v>
      </c>
      <c r="BT1616" s="1"/>
    </row>
    <row r="1617" spans="1:75">
      <c r="A1617" t="s">
        <v>7256</v>
      </c>
      <c r="B1617" t="s">
        <v>2896</v>
      </c>
      <c r="D1617" s="1"/>
      <c r="G1617" s="1"/>
      <c r="H1617" s="1"/>
      <c r="K1617">
        <v>0</v>
      </c>
      <c r="AB1617" t="s">
        <v>22</v>
      </c>
      <c r="AC1617" t="s">
        <v>7220</v>
      </c>
      <c r="AD1617" t="s">
        <v>7221</v>
      </c>
      <c r="AE1617" t="s">
        <v>7221</v>
      </c>
      <c r="AF1617" t="s">
        <v>25</v>
      </c>
      <c r="AO1617" t="s">
        <v>26</v>
      </c>
      <c r="AP1617" t="s">
        <v>962</v>
      </c>
      <c r="AS1617" t="s">
        <v>962</v>
      </c>
      <c r="AU1617">
        <v>2.33</v>
      </c>
      <c r="AV1617">
        <v>0.18</v>
      </c>
      <c r="BO1617" t="s">
        <v>43</v>
      </c>
      <c r="BP1617">
        <v>0</v>
      </c>
      <c r="BQ1617">
        <v>0</v>
      </c>
      <c r="BR1617">
        <v>0</v>
      </c>
      <c r="BS1617">
        <v>0</v>
      </c>
      <c r="BT1617" s="1"/>
    </row>
    <row r="1618" spans="1:75">
      <c r="A1618" t="s">
        <v>7257</v>
      </c>
      <c r="B1618" t="s">
        <v>7258</v>
      </c>
      <c r="C1618" t="s">
        <v>6016</v>
      </c>
      <c r="D1618" s="1">
        <v>32691</v>
      </c>
      <c r="E1618" t="s">
        <v>20</v>
      </c>
      <c r="G1618" s="1"/>
      <c r="H1618" s="1"/>
      <c r="K1618">
        <v>0</v>
      </c>
      <c r="AB1618" t="s">
        <v>22</v>
      </c>
      <c r="AC1618" t="s">
        <v>7220</v>
      </c>
      <c r="AD1618" t="s">
        <v>7221</v>
      </c>
      <c r="AE1618" t="s">
        <v>7221</v>
      </c>
      <c r="AF1618" t="s">
        <v>25</v>
      </c>
      <c r="AH1618" t="s">
        <v>7259</v>
      </c>
      <c r="AI1618" t="s">
        <v>5244</v>
      </c>
      <c r="AJ1618" t="s">
        <v>7260</v>
      </c>
      <c r="AK1618" t="s">
        <v>5244</v>
      </c>
      <c r="AL1618" t="s">
        <v>3962</v>
      </c>
      <c r="AO1618" t="s">
        <v>26</v>
      </c>
      <c r="AP1618" t="s">
        <v>962</v>
      </c>
      <c r="AS1618" t="s">
        <v>962</v>
      </c>
      <c r="AT1618" t="s">
        <v>7261</v>
      </c>
      <c r="AU1618">
        <v>3.67</v>
      </c>
      <c r="AV1618">
        <v>3.27</v>
      </c>
      <c r="AW1618">
        <v>1.52</v>
      </c>
      <c r="BO1618" t="s">
        <v>43</v>
      </c>
      <c r="BP1618">
        <v>0</v>
      </c>
      <c r="BQ1618">
        <v>0</v>
      </c>
      <c r="BR1618">
        <v>0</v>
      </c>
      <c r="BS1618">
        <v>0</v>
      </c>
      <c r="BT1618" s="1"/>
      <c r="BV1618" t="s">
        <v>102</v>
      </c>
      <c r="BW1618" t="s">
        <v>148</v>
      </c>
    </row>
    <row r="1619" spans="1:75">
      <c r="A1619" t="s">
        <v>7262</v>
      </c>
      <c r="B1619" t="s">
        <v>7263</v>
      </c>
      <c r="D1619" s="1"/>
      <c r="G1619" s="1"/>
      <c r="H1619" s="1"/>
      <c r="K1619">
        <v>0</v>
      </c>
      <c r="AB1619" t="s">
        <v>22</v>
      </c>
      <c r="AC1619" t="s">
        <v>32</v>
      </c>
      <c r="AD1619" t="s">
        <v>33</v>
      </c>
      <c r="AE1619" t="s">
        <v>33</v>
      </c>
      <c r="AF1619" t="s">
        <v>25</v>
      </c>
      <c r="AO1619" t="s">
        <v>26</v>
      </c>
      <c r="AP1619" t="s">
        <v>7264</v>
      </c>
      <c r="AS1619" t="s">
        <v>43</v>
      </c>
      <c r="AT1619" t="s">
        <v>7265</v>
      </c>
      <c r="BO1619" t="s">
        <v>43</v>
      </c>
      <c r="BP1619">
        <v>0</v>
      </c>
      <c r="BQ1619">
        <v>0</v>
      </c>
      <c r="BR1619">
        <v>0</v>
      </c>
      <c r="BS1619">
        <v>0</v>
      </c>
      <c r="BT1619" s="1"/>
    </row>
    <row r="1620" spans="1:75">
      <c r="A1620" t="s">
        <v>7266</v>
      </c>
      <c r="B1620" t="s">
        <v>518</v>
      </c>
      <c r="D1620" s="1"/>
      <c r="G1620" s="1"/>
      <c r="H1620" s="1"/>
      <c r="K1620">
        <v>0</v>
      </c>
      <c r="AB1620" t="s">
        <v>22</v>
      </c>
      <c r="AC1620" t="s">
        <v>32</v>
      </c>
      <c r="AD1620" t="s">
        <v>33</v>
      </c>
      <c r="AE1620" t="s">
        <v>33</v>
      </c>
      <c r="AF1620" t="s">
        <v>25</v>
      </c>
      <c r="AO1620" t="s">
        <v>26</v>
      </c>
      <c r="AP1620" t="s">
        <v>7264</v>
      </c>
      <c r="AS1620" t="s">
        <v>43</v>
      </c>
      <c r="AT1620" t="s">
        <v>2800</v>
      </c>
      <c r="BO1620" t="s">
        <v>43</v>
      </c>
      <c r="BP1620">
        <v>0</v>
      </c>
      <c r="BQ1620">
        <v>0</v>
      </c>
      <c r="BR1620">
        <v>0</v>
      </c>
      <c r="BS1620">
        <v>0</v>
      </c>
      <c r="BT1620" s="1"/>
    </row>
    <row r="1621" spans="1:75">
      <c r="A1621" t="s">
        <v>7267</v>
      </c>
      <c r="B1621" t="s">
        <v>7268</v>
      </c>
      <c r="D1621" s="1"/>
      <c r="G1621" s="1"/>
      <c r="H1621" s="1"/>
      <c r="K1621">
        <v>0</v>
      </c>
      <c r="AB1621" t="s">
        <v>22</v>
      </c>
      <c r="AC1621" t="s">
        <v>32</v>
      </c>
      <c r="AD1621" t="s">
        <v>33</v>
      </c>
      <c r="AE1621" t="s">
        <v>33</v>
      </c>
      <c r="AF1621" t="s">
        <v>25</v>
      </c>
      <c r="AO1621" t="s">
        <v>26</v>
      </c>
      <c r="AP1621" t="s">
        <v>7264</v>
      </c>
      <c r="AS1621" t="s">
        <v>43</v>
      </c>
      <c r="AT1621" t="s">
        <v>42</v>
      </c>
      <c r="BO1621" t="s">
        <v>43</v>
      </c>
      <c r="BP1621">
        <v>0</v>
      </c>
      <c r="BQ1621">
        <v>0</v>
      </c>
      <c r="BR1621">
        <v>0</v>
      </c>
      <c r="BS1621">
        <v>0</v>
      </c>
      <c r="BT1621" s="1"/>
    </row>
    <row r="1622" spans="1:75">
      <c r="A1622" t="s">
        <v>7269</v>
      </c>
      <c r="B1622" t="s">
        <v>7270</v>
      </c>
      <c r="D1622" s="1"/>
      <c r="G1622" s="1"/>
      <c r="H1622" s="1"/>
      <c r="K1622">
        <v>0</v>
      </c>
      <c r="AB1622" t="s">
        <v>22</v>
      </c>
      <c r="AC1622" t="s">
        <v>32</v>
      </c>
      <c r="AD1622" t="s">
        <v>33</v>
      </c>
      <c r="AE1622" t="s">
        <v>33</v>
      </c>
      <c r="AF1622" t="s">
        <v>25</v>
      </c>
      <c r="AO1622" t="s">
        <v>26</v>
      </c>
      <c r="AP1622" t="s">
        <v>7264</v>
      </c>
      <c r="AS1622" t="s">
        <v>43</v>
      </c>
      <c r="AT1622" t="s">
        <v>5631</v>
      </c>
      <c r="BO1622" t="s">
        <v>43</v>
      </c>
      <c r="BP1622">
        <v>0</v>
      </c>
      <c r="BQ1622">
        <v>0</v>
      </c>
      <c r="BR1622">
        <v>0</v>
      </c>
      <c r="BS1622">
        <v>0</v>
      </c>
      <c r="BT1622" s="1"/>
    </row>
    <row r="1623" spans="1:75">
      <c r="A1623" t="s">
        <v>7271</v>
      </c>
      <c r="B1623" t="s">
        <v>7272</v>
      </c>
      <c r="D1623" s="1"/>
      <c r="G1623" s="1"/>
      <c r="H1623" s="1"/>
      <c r="K1623">
        <v>0</v>
      </c>
      <c r="AB1623" t="s">
        <v>22</v>
      </c>
      <c r="AC1623" t="s">
        <v>32</v>
      </c>
      <c r="AD1623" t="s">
        <v>33</v>
      </c>
      <c r="AE1623" t="s">
        <v>33</v>
      </c>
      <c r="AF1623" t="s">
        <v>48</v>
      </c>
      <c r="AO1623" t="s">
        <v>26</v>
      </c>
      <c r="AP1623" t="s">
        <v>7264</v>
      </c>
      <c r="AS1623" t="s">
        <v>43</v>
      </c>
      <c r="AT1623" t="s">
        <v>7273</v>
      </c>
      <c r="BO1623" t="s">
        <v>43</v>
      </c>
      <c r="BP1623">
        <v>0</v>
      </c>
      <c r="BQ1623">
        <v>0</v>
      </c>
      <c r="BR1623">
        <v>0</v>
      </c>
      <c r="BS1623">
        <v>0</v>
      </c>
      <c r="BT1623" s="1"/>
    </row>
    <row r="1624" spans="1:75">
      <c r="A1624" t="s">
        <v>7274</v>
      </c>
      <c r="B1624" t="s">
        <v>7275</v>
      </c>
      <c r="D1624" s="1"/>
      <c r="G1624" s="1"/>
      <c r="H1624" s="1"/>
      <c r="K1624">
        <v>0</v>
      </c>
      <c r="AB1624" t="s">
        <v>22</v>
      </c>
      <c r="AC1624" t="s">
        <v>32</v>
      </c>
      <c r="AD1624" t="s">
        <v>33</v>
      </c>
      <c r="AE1624" t="s">
        <v>33</v>
      </c>
      <c r="AF1624" t="s">
        <v>25</v>
      </c>
      <c r="AO1624" t="s">
        <v>26</v>
      </c>
      <c r="AP1624" t="s">
        <v>7264</v>
      </c>
      <c r="AS1624" t="s">
        <v>43</v>
      </c>
      <c r="AT1624" t="s">
        <v>42</v>
      </c>
      <c r="BO1624" t="s">
        <v>43</v>
      </c>
      <c r="BP1624">
        <v>0</v>
      </c>
      <c r="BQ1624">
        <v>0</v>
      </c>
      <c r="BR1624">
        <v>0</v>
      </c>
      <c r="BS1624">
        <v>0</v>
      </c>
      <c r="BT1624" s="1"/>
    </row>
    <row r="1625" spans="1:75">
      <c r="A1625" t="s">
        <v>7276</v>
      </c>
      <c r="B1625" t="s">
        <v>7277</v>
      </c>
      <c r="D1625" s="1"/>
      <c r="G1625" s="1"/>
      <c r="H1625" s="1"/>
      <c r="K1625">
        <v>0</v>
      </c>
      <c r="AB1625" t="s">
        <v>22</v>
      </c>
      <c r="AC1625" t="s">
        <v>32</v>
      </c>
      <c r="AD1625" t="s">
        <v>33</v>
      </c>
      <c r="AE1625" t="s">
        <v>33</v>
      </c>
      <c r="AF1625" t="s">
        <v>48</v>
      </c>
      <c r="AO1625" t="s">
        <v>26</v>
      </c>
      <c r="AP1625" t="s">
        <v>7264</v>
      </c>
      <c r="AS1625" t="s">
        <v>43</v>
      </c>
      <c r="AT1625" t="s">
        <v>7278</v>
      </c>
      <c r="BO1625" t="s">
        <v>43</v>
      </c>
      <c r="BP1625">
        <v>0</v>
      </c>
      <c r="BQ1625">
        <v>0</v>
      </c>
      <c r="BR1625">
        <v>0</v>
      </c>
      <c r="BS1625">
        <v>0</v>
      </c>
      <c r="BT1625" s="1"/>
    </row>
    <row r="1626" spans="1:75">
      <c r="A1626" t="s">
        <v>7279</v>
      </c>
      <c r="B1626" t="s">
        <v>7280</v>
      </c>
      <c r="D1626" s="1"/>
      <c r="G1626" s="1"/>
      <c r="H1626" s="1"/>
      <c r="K1626">
        <v>0</v>
      </c>
      <c r="AB1626" t="s">
        <v>22</v>
      </c>
      <c r="AC1626" t="s">
        <v>32</v>
      </c>
      <c r="AD1626" t="s">
        <v>33</v>
      </c>
      <c r="AE1626" t="s">
        <v>33</v>
      </c>
      <c r="AF1626" t="s">
        <v>48</v>
      </c>
      <c r="AO1626" t="s">
        <v>26</v>
      </c>
      <c r="AP1626" t="s">
        <v>7264</v>
      </c>
      <c r="AS1626" t="s">
        <v>43</v>
      </c>
      <c r="AT1626" t="s">
        <v>7278</v>
      </c>
      <c r="AU1626">
        <v>1.36</v>
      </c>
      <c r="BO1626" t="s">
        <v>43</v>
      </c>
      <c r="BP1626">
        <v>0</v>
      </c>
      <c r="BQ1626">
        <v>0</v>
      </c>
      <c r="BR1626">
        <v>0</v>
      </c>
      <c r="BS1626">
        <v>0</v>
      </c>
      <c r="BT1626" s="1"/>
    </row>
    <row r="1627" spans="1:75">
      <c r="A1627" t="s">
        <v>7281</v>
      </c>
      <c r="B1627" t="s">
        <v>7282</v>
      </c>
      <c r="D1627" s="1"/>
      <c r="G1627" s="1"/>
      <c r="H1627" s="1"/>
      <c r="K1627">
        <v>0</v>
      </c>
      <c r="AB1627" t="s">
        <v>22</v>
      </c>
      <c r="AC1627" t="s">
        <v>32</v>
      </c>
      <c r="AD1627" t="s">
        <v>33</v>
      </c>
      <c r="AF1627" t="s">
        <v>48</v>
      </c>
      <c r="AO1627" t="s">
        <v>26</v>
      </c>
      <c r="AP1627" t="s">
        <v>7264</v>
      </c>
      <c r="AS1627" t="s">
        <v>43</v>
      </c>
      <c r="AT1627" t="s">
        <v>7283</v>
      </c>
      <c r="BO1627" t="s">
        <v>43</v>
      </c>
      <c r="BP1627">
        <v>0</v>
      </c>
      <c r="BQ1627">
        <v>0</v>
      </c>
      <c r="BR1627">
        <v>0</v>
      </c>
      <c r="BS1627">
        <v>0</v>
      </c>
      <c r="BT1627" s="1"/>
    </row>
    <row r="1628" spans="1:75">
      <c r="A1628" t="s">
        <v>7284</v>
      </c>
      <c r="B1628" t="s">
        <v>5787</v>
      </c>
      <c r="D1628" s="1"/>
      <c r="G1628" s="1"/>
      <c r="H1628" s="1"/>
      <c r="K1628">
        <v>0</v>
      </c>
      <c r="AB1628" t="s">
        <v>22</v>
      </c>
      <c r="AC1628" t="s">
        <v>32</v>
      </c>
      <c r="AD1628" t="s">
        <v>33</v>
      </c>
      <c r="AE1628" t="s">
        <v>33</v>
      </c>
      <c r="AF1628" t="s">
        <v>48</v>
      </c>
      <c r="AO1628" t="s">
        <v>26</v>
      </c>
      <c r="AP1628" t="s">
        <v>7264</v>
      </c>
      <c r="AS1628" t="s">
        <v>43</v>
      </c>
      <c r="AT1628" t="s">
        <v>5928</v>
      </c>
      <c r="BO1628" t="s">
        <v>43</v>
      </c>
      <c r="BP1628">
        <v>0</v>
      </c>
      <c r="BQ1628">
        <v>0</v>
      </c>
      <c r="BR1628">
        <v>0</v>
      </c>
      <c r="BS1628">
        <v>0</v>
      </c>
      <c r="BT1628" s="1"/>
    </row>
    <row r="1629" spans="1:75">
      <c r="A1629" t="s">
        <v>7285</v>
      </c>
      <c r="B1629" t="s">
        <v>7286</v>
      </c>
      <c r="D1629" s="1"/>
      <c r="G1629" s="1"/>
      <c r="H1629" s="1"/>
      <c r="K1629">
        <v>0</v>
      </c>
      <c r="AB1629" t="s">
        <v>22</v>
      </c>
      <c r="AC1629" t="s">
        <v>32</v>
      </c>
      <c r="AD1629" t="s">
        <v>33</v>
      </c>
      <c r="AE1629" t="s">
        <v>33</v>
      </c>
      <c r="AF1629" t="s">
        <v>48</v>
      </c>
      <c r="AO1629" t="s">
        <v>26</v>
      </c>
      <c r="AP1629" t="s">
        <v>7264</v>
      </c>
      <c r="AS1629" t="s">
        <v>43</v>
      </c>
      <c r="AT1629" t="s">
        <v>5928</v>
      </c>
      <c r="BO1629" t="s">
        <v>43</v>
      </c>
      <c r="BP1629">
        <v>0</v>
      </c>
      <c r="BQ1629">
        <v>0</v>
      </c>
      <c r="BR1629">
        <v>0</v>
      </c>
      <c r="BS1629">
        <v>0</v>
      </c>
      <c r="BT1629" s="1"/>
    </row>
    <row r="1630" spans="1:75">
      <c r="A1630" t="s">
        <v>7287</v>
      </c>
      <c r="B1630" t="s">
        <v>3046</v>
      </c>
      <c r="D1630" s="1"/>
      <c r="G1630" s="1"/>
      <c r="H1630" s="1"/>
      <c r="K1630">
        <v>0</v>
      </c>
      <c r="AB1630" t="s">
        <v>22</v>
      </c>
      <c r="AC1630" t="s">
        <v>32</v>
      </c>
      <c r="AD1630" t="s">
        <v>33</v>
      </c>
      <c r="AE1630" t="s">
        <v>33</v>
      </c>
      <c r="AF1630" t="s">
        <v>48</v>
      </c>
      <c r="AO1630" t="s">
        <v>26</v>
      </c>
      <c r="AP1630" t="s">
        <v>7264</v>
      </c>
      <c r="AS1630" t="s">
        <v>43</v>
      </c>
      <c r="AT1630" t="s">
        <v>6182</v>
      </c>
      <c r="BO1630" t="s">
        <v>43</v>
      </c>
      <c r="BP1630">
        <v>0</v>
      </c>
      <c r="BQ1630">
        <v>0</v>
      </c>
      <c r="BR1630">
        <v>0</v>
      </c>
      <c r="BS1630">
        <v>0</v>
      </c>
      <c r="BT1630" s="1"/>
    </row>
    <row r="1631" spans="1:75">
      <c r="A1631" t="s">
        <v>7288</v>
      </c>
      <c r="B1631" t="s">
        <v>7289</v>
      </c>
      <c r="D1631" s="1"/>
      <c r="G1631" s="1"/>
      <c r="H1631" s="1"/>
      <c r="K1631">
        <v>0</v>
      </c>
      <c r="AB1631" t="s">
        <v>22</v>
      </c>
      <c r="AC1631" t="s">
        <v>32</v>
      </c>
      <c r="AD1631" t="s">
        <v>33</v>
      </c>
      <c r="AE1631" t="s">
        <v>33</v>
      </c>
      <c r="AF1631" t="s">
        <v>48</v>
      </c>
      <c r="AO1631" t="s">
        <v>26</v>
      </c>
      <c r="AP1631" t="s">
        <v>7264</v>
      </c>
      <c r="AS1631" t="s">
        <v>43</v>
      </c>
      <c r="AT1631" t="s">
        <v>6305</v>
      </c>
      <c r="BO1631" t="s">
        <v>43</v>
      </c>
      <c r="BP1631">
        <v>0</v>
      </c>
      <c r="BQ1631">
        <v>0</v>
      </c>
      <c r="BR1631">
        <v>0</v>
      </c>
      <c r="BS1631">
        <v>0</v>
      </c>
      <c r="BT1631" s="1"/>
    </row>
    <row r="1632" spans="1:75">
      <c r="A1632" t="s">
        <v>7290</v>
      </c>
      <c r="B1632" t="s">
        <v>7291</v>
      </c>
      <c r="D1632" s="1"/>
      <c r="G1632" s="1"/>
      <c r="H1632" s="1"/>
      <c r="K1632">
        <v>0</v>
      </c>
      <c r="AB1632" t="s">
        <v>22</v>
      </c>
      <c r="AC1632" t="s">
        <v>32</v>
      </c>
      <c r="AD1632" t="s">
        <v>33</v>
      </c>
      <c r="AE1632" t="s">
        <v>33</v>
      </c>
      <c r="AF1632" t="s">
        <v>25</v>
      </c>
      <c r="AO1632" t="s">
        <v>26</v>
      </c>
      <c r="AP1632" t="s">
        <v>7264</v>
      </c>
      <c r="AS1632" t="s">
        <v>43</v>
      </c>
      <c r="AT1632" t="s">
        <v>7292</v>
      </c>
      <c r="BO1632" t="s">
        <v>43</v>
      </c>
      <c r="BP1632">
        <v>0</v>
      </c>
      <c r="BQ1632">
        <v>0</v>
      </c>
      <c r="BR1632">
        <v>0</v>
      </c>
      <c r="BS1632">
        <v>0</v>
      </c>
      <c r="BT1632" s="1"/>
    </row>
    <row r="1633" spans="1:72">
      <c r="A1633" t="s">
        <v>7293</v>
      </c>
      <c r="B1633" t="s">
        <v>4172</v>
      </c>
      <c r="D1633" s="1"/>
      <c r="G1633" s="1"/>
      <c r="H1633" s="1"/>
      <c r="K1633">
        <v>0</v>
      </c>
      <c r="AB1633" t="s">
        <v>22</v>
      </c>
      <c r="AC1633" t="s">
        <v>32</v>
      </c>
      <c r="AD1633" t="s">
        <v>33</v>
      </c>
      <c r="AE1633" t="s">
        <v>33</v>
      </c>
      <c r="AF1633" t="s">
        <v>48</v>
      </c>
      <c r="AO1633" t="s">
        <v>26</v>
      </c>
      <c r="AP1633" t="s">
        <v>7264</v>
      </c>
      <c r="AS1633" t="s">
        <v>43</v>
      </c>
      <c r="AT1633" t="s">
        <v>7294</v>
      </c>
      <c r="BO1633" t="s">
        <v>43</v>
      </c>
      <c r="BP1633">
        <v>0</v>
      </c>
      <c r="BQ1633">
        <v>0</v>
      </c>
      <c r="BR1633">
        <v>0</v>
      </c>
      <c r="BS1633">
        <v>0</v>
      </c>
      <c r="BT1633" s="1"/>
    </row>
    <row r="1634" spans="1:72">
      <c r="A1634" t="s">
        <v>7295</v>
      </c>
      <c r="B1634" t="s">
        <v>7296</v>
      </c>
      <c r="D1634" s="1"/>
      <c r="G1634" s="1"/>
      <c r="H1634" s="1"/>
      <c r="K1634">
        <v>0</v>
      </c>
      <c r="AB1634" t="s">
        <v>22</v>
      </c>
      <c r="AC1634" t="s">
        <v>32</v>
      </c>
      <c r="AD1634" t="s">
        <v>33</v>
      </c>
      <c r="AE1634" t="s">
        <v>33</v>
      </c>
      <c r="AF1634" t="s">
        <v>25</v>
      </c>
      <c r="AO1634" t="s">
        <v>26</v>
      </c>
      <c r="AP1634" t="s">
        <v>7264</v>
      </c>
      <c r="AS1634" t="s">
        <v>43</v>
      </c>
      <c r="AT1634" t="s">
        <v>5861</v>
      </c>
      <c r="BO1634" t="s">
        <v>43</v>
      </c>
      <c r="BP1634">
        <v>0</v>
      </c>
      <c r="BQ1634">
        <v>0</v>
      </c>
      <c r="BR1634">
        <v>0</v>
      </c>
      <c r="BS1634">
        <v>0</v>
      </c>
      <c r="BT1634" s="1"/>
    </row>
    <row r="1635" spans="1:72">
      <c r="A1635" t="s">
        <v>7297</v>
      </c>
      <c r="B1635" t="s">
        <v>4428</v>
      </c>
      <c r="D1635" s="1"/>
      <c r="G1635" s="1"/>
      <c r="H1635" s="1"/>
      <c r="K1635">
        <v>0</v>
      </c>
      <c r="AB1635" t="s">
        <v>22</v>
      </c>
      <c r="AC1635" t="s">
        <v>32</v>
      </c>
      <c r="AD1635" t="s">
        <v>33</v>
      </c>
      <c r="AE1635" t="s">
        <v>33</v>
      </c>
      <c r="AF1635" t="s">
        <v>48</v>
      </c>
      <c r="AO1635" t="s">
        <v>26</v>
      </c>
      <c r="AP1635" t="s">
        <v>7264</v>
      </c>
      <c r="AS1635" t="s">
        <v>43</v>
      </c>
      <c r="AT1635" t="s">
        <v>6976</v>
      </c>
      <c r="BO1635" t="s">
        <v>43</v>
      </c>
      <c r="BP1635">
        <v>0</v>
      </c>
      <c r="BQ1635">
        <v>0</v>
      </c>
      <c r="BR1635">
        <v>0</v>
      </c>
      <c r="BS1635">
        <v>0</v>
      </c>
      <c r="BT1635" s="1"/>
    </row>
    <row r="1636" spans="1:72">
      <c r="A1636" t="s">
        <v>7298</v>
      </c>
      <c r="B1636" t="s">
        <v>7299</v>
      </c>
      <c r="D1636" s="1"/>
      <c r="G1636" s="1"/>
      <c r="H1636" s="1"/>
      <c r="K1636">
        <v>0</v>
      </c>
      <c r="AB1636" t="s">
        <v>22</v>
      </c>
      <c r="AC1636" t="s">
        <v>32</v>
      </c>
      <c r="AD1636" t="s">
        <v>33</v>
      </c>
      <c r="AE1636" t="s">
        <v>33</v>
      </c>
      <c r="AF1636" t="s">
        <v>48</v>
      </c>
      <c r="AO1636" t="s">
        <v>26</v>
      </c>
      <c r="AP1636" t="s">
        <v>7264</v>
      </c>
      <c r="AS1636" t="s">
        <v>43</v>
      </c>
      <c r="AT1636" t="s">
        <v>7300</v>
      </c>
      <c r="BO1636" t="s">
        <v>43</v>
      </c>
      <c r="BP1636">
        <v>0</v>
      </c>
      <c r="BQ1636">
        <v>0</v>
      </c>
      <c r="BR1636">
        <v>0</v>
      </c>
      <c r="BS1636">
        <v>0</v>
      </c>
      <c r="BT1636" s="1"/>
    </row>
    <row r="1637" spans="1:72">
      <c r="A1637" t="s">
        <v>7301</v>
      </c>
      <c r="B1637" t="s">
        <v>7302</v>
      </c>
      <c r="D1637" s="1"/>
      <c r="G1637" s="1"/>
      <c r="H1637" s="1"/>
      <c r="K1637">
        <v>0</v>
      </c>
      <c r="AB1637" t="s">
        <v>22</v>
      </c>
      <c r="AC1637" t="s">
        <v>32</v>
      </c>
      <c r="AD1637" t="s">
        <v>33</v>
      </c>
      <c r="AE1637" t="s">
        <v>33</v>
      </c>
      <c r="AF1637" t="s">
        <v>48</v>
      </c>
      <c r="AO1637" t="s">
        <v>26</v>
      </c>
      <c r="AP1637" t="s">
        <v>7264</v>
      </c>
      <c r="AS1637" t="s">
        <v>43</v>
      </c>
      <c r="AT1637" t="s">
        <v>7303</v>
      </c>
      <c r="BO1637" t="s">
        <v>43</v>
      </c>
      <c r="BP1637">
        <v>0</v>
      </c>
      <c r="BQ1637">
        <v>0</v>
      </c>
      <c r="BR1637">
        <v>0</v>
      </c>
      <c r="BS1637">
        <v>0</v>
      </c>
      <c r="BT1637" s="1"/>
    </row>
    <row r="1638" spans="1:72">
      <c r="A1638" t="s">
        <v>7304</v>
      </c>
      <c r="B1638" t="s">
        <v>7305</v>
      </c>
      <c r="D1638" s="1"/>
      <c r="G1638" s="1"/>
      <c r="H1638" s="1"/>
      <c r="K1638">
        <v>0</v>
      </c>
      <c r="AB1638" t="s">
        <v>22</v>
      </c>
      <c r="AC1638" t="s">
        <v>32</v>
      </c>
      <c r="AD1638" t="s">
        <v>33</v>
      </c>
      <c r="AE1638" t="s">
        <v>33</v>
      </c>
      <c r="AF1638" t="s">
        <v>48</v>
      </c>
      <c r="AO1638" t="s">
        <v>26</v>
      </c>
      <c r="AP1638" t="s">
        <v>7264</v>
      </c>
      <c r="AS1638" t="s">
        <v>43</v>
      </c>
      <c r="AT1638" t="s">
        <v>6976</v>
      </c>
      <c r="BO1638" t="s">
        <v>43</v>
      </c>
      <c r="BP1638">
        <v>0</v>
      </c>
      <c r="BQ1638">
        <v>0</v>
      </c>
      <c r="BR1638">
        <v>0</v>
      </c>
      <c r="BS1638">
        <v>0</v>
      </c>
      <c r="BT1638" s="1"/>
    </row>
    <row r="1639" spans="1:72">
      <c r="A1639" t="s">
        <v>7306</v>
      </c>
      <c r="B1639" t="s">
        <v>7307</v>
      </c>
      <c r="D1639" s="1"/>
      <c r="G1639" s="1"/>
      <c r="H1639" s="1"/>
      <c r="K1639">
        <v>0</v>
      </c>
      <c r="AB1639" t="s">
        <v>22</v>
      </c>
      <c r="AC1639" t="s">
        <v>32</v>
      </c>
      <c r="AD1639" t="s">
        <v>33</v>
      </c>
      <c r="AE1639" t="s">
        <v>33</v>
      </c>
      <c r="AF1639" t="s">
        <v>48</v>
      </c>
      <c r="AO1639" t="s">
        <v>26</v>
      </c>
      <c r="AP1639" t="s">
        <v>7264</v>
      </c>
      <c r="AS1639" t="s">
        <v>43</v>
      </c>
      <c r="AT1639" t="s">
        <v>7167</v>
      </c>
      <c r="BO1639" t="s">
        <v>43</v>
      </c>
      <c r="BP1639">
        <v>0</v>
      </c>
      <c r="BQ1639">
        <v>0</v>
      </c>
      <c r="BR1639">
        <v>0</v>
      </c>
      <c r="BS1639">
        <v>0</v>
      </c>
      <c r="BT1639" s="1"/>
    </row>
    <row r="1640" spans="1:72">
      <c r="A1640" t="s">
        <v>7308</v>
      </c>
      <c r="B1640" t="s">
        <v>9955</v>
      </c>
      <c r="D1640" s="1"/>
      <c r="G1640" s="1"/>
      <c r="H1640" s="1"/>
      <c r="K1640">
        <v>0</v>
      </c>
      <c r="AB1640" t="s">
        <v>22</v>
      </c>
      <c r="AC1640" t="s">
        <v>32</v>
      </c>
      <c r="AD1640" t="s">
        <v>33</v>
      </c>
      <c r="AE1640" t="s">
        <v>33</v>
      </c>
      <c r="AF1640" t="s">
        <v>25</v>
      </c>
      <c r="AO1640" t="s">
        <v>26</v>
      </c>
      <c r="AP1640" t="s">
        <v>7264</v>
      </c>
      <c r="AS1640" t="s">
        <v>43</v>
      </c>
      <c r="AT1640" t="s">
        <v>29</v>
      </c>
      <c r="AU1640">
        <v>0.27</v>
      </c>
      <c r="BO1640" t="s">
        <v>43</v>
      </c>
      <c r="BP1640">
        <v>0</v>
      </c>
      <c r="BQ1640">
        <v>0</v>
      </c>
      <c r="BR1640">
        <v>0</v>
      </c>
      <c r="BS1640">
        <v>0</v>
      </c>
      <c r="BT1640" s="1"/>
    </row>
    <row r="1641" spans="1:72">
      <c r="A1641" t="s">
        <v>7309</v>
      </c>
      <c r="B1641" t="s">
        <v>7310</v>
      </c>
      <c r="D1641" s="1"/>
      <c r="G1641" s="1"/>
      <c r="H1641" s="1"/>
      <c r="K1641">
        <v>0</v>
      </c>
      <c r="AB1641" t="s">
        <v>22</v>
      </c>
      <c r="AC1641" t="s">
        <v>32</v>
      </c>
      <c r="AD1641" t="s">
        <v>33</v>
      </c>
      <c r="AE1641" t="s">
        <v>33</v>
      </c>
      <c r="AF1641" t="s">
        <v>25</v>
      </c>
      <c r="AO1641" t="s">
        <v>26</v>
      </c>
      <c r="AP1641" t="s">
        <v>7264</v>
      </c>
      <c r="AS1641" t="s">
        <v>43</v>
      </c>
      <c r="AT1641" t="s">
        <v>29</v>
      </c>
      <c r="BO1641" t="s">
        <v>43</v>
      </c>
      <c r="BP1641">
        <v>0</v>
      </c>
      <c r="BQ1641">
        <v>0</v>
      </c>
      <c r="BR1641">
        <v>0</v>
      </c>
      <c r="BS1641">
        <v>0</v>
      </c>
      <c r="BT1641" s="1"/>
    </row>
    <row r="1642" spans="1:72">
      <c r="A1642" t="s">
        <v>7311</v>
      </c>
      <c r="B1642" t="s">
        <v>7312</v>
      </c>
      <c r="D1642" s="1"/>
      <c r="G1642" s="1"/>
      <c r="H1642" s="1"/>
      <c r="K1642">
        <v>0</v>
      </c>
      <c r="AB1642" t="s">
        <v>22</v>
      </c>
      <c r="AC1642" t="s">
        <v>32</v>
      </c>
      <c r="AD1642" t="s">
        <v>33</v>
      </c>
      <c r="AE1642" t="s">
        <v>33</v>
      </c>
      <c r="AF1642" t="s">
        <v>48</v>
      </c>
      <c r="AO1642" t="s">
        <v>26</v>
      </c>
      <c r="AP1642" t="s">
        <v>7264</v>
      </c>
      <c r="AS1642" t="s">
        <v>43</v>
      </c>
      <c r="AT1642" t="s">
        <v>5928</v>
      </c>
      <c r="BO1642" t="s">
        <v>43</v>
      </c>
      <c r="BP1642">
        <v>0</v>
      </c>
      <c r="BQ1642">
        <v>0</v>
      </c>
      <c r="BR1642">
        <v>0</v>
      </c>
      <c r="BS1642">
        <v>0</v>
      </c>
      <c r="BT1642" s="1"/>
    </row>
    <row r="1643" spans="1:72">
      <c r="A1643" t="s">
        <v>7313</v>
      </c>
      <c r="B1643" t="s">
        <v>7314</v>
      </c>
      <c r="D1643" s="1"/>
      <c r="G1643" s="1"/>
      <c r="H1643" s="1"/>
      <c r="K1643">
        <v>0</v>
      </c>
      <c r="AB1643" t="s">
        <v>22</v>
      </c>
      <c r="AC1643" t="s">
        <v>32</v>
      </c>
      <c r="AD1643" t="s">
        <v>33</v>
      </c>
      <c r="AE1643" t="s">
        <v>33</v>
      </c>
      <c r="AF1643" t="s">
        <v>48</v>
      </c>
      <c r="AO1643" t="s">
        <v>26</v>
      </c>
      <c r="AP1643" t="s">
        <v>7264</v>
      </c>
      <c r="AS1643" t="s">
        <v>43</v>
      </c>
      <c r="AT1643" t="s">
        <v>7315</v>
      </c>
      <c r="AU1643">
        <v>2.09</v>
      </c>
      <c r="BO1643" t="s">
        <v>43</v>
      </c>
      <c r="BP1643">
        <v>0</v>
      </c>
      <c r="BQ1643">
        <v>0</v>
      </c>
      <c r="BR1643">
        <v>0</v>
      </c>
      <c r="BS1643">
        <v>0</v>
      </c>
      <c r="BT1643" s="1"/>
    </row>
    <row r="1644" spans="1:72">
      <c r="A1644" t="s">
        <v>7316</v>
      </c>
      <c r="B1644" t="s">
        <v>7317</v>
      </c>
      <c r="D1644" s="1"/>
      <c r="G1644" s="1"/>
      <c r="H1644" s="1"/>
      <c r="K1644">
        <v>0</v>
      </c>
      <c r="AB1644" t="s">
        <v>22</v>
      </c>
      <c r="AC1644" t="s">
        <v>32</v>
      </c>
      <c r="AD1644" t="s">
        <v>33</v>
      </c>
      <c r="AE1644" t="s">
        <v>33</v>
      </c>
      <c r="AF1644" t="s">
        <v>25</v>
      </c>
      <c r="AO1644" t="s">
        <v>26</v>
      </c>
      <c r="AP1644" t="s">
        <v>7264</v>
      </c>
      <c r="AS1644" t="s">
        <v>7264</v>
      </c>
      <c r="AT1644" t="s">
        <v>5574</v>
      </c>
      <c r="BO1644" t="s">
        <v>43</v>
      </c>
      <c r="BP1644">
        <v>0</v>
      </c>
      <c r="BQ1644">
        <v>0</v>
      </c>
      <c r="BR1644">
        <v>0</v>
      </c>
      <c r="BS1644">
        <v>0</v>
      </c>
      <c r="BT1644" s="1"/>
    </row>
    <row r="1645" spans="1:72">
      <c r="A1645" t="s">
        <v>7318</v>
      </c>
      <c r="B1645" t="s">
        <v>7319</v>
      </c>
      <c r="D1645" s="1"/>
      <c r="G1645" s="1"/>
      <c r="H1645" s="1"/>
      <c r="K1645">
        <v>0</v>
      </c>
      <c r="AB1645" t="s">
        <v>22</v>
      </c>
      <c r="AC1645" t="s">
        <v>32</v>
      </c>
      <c r="AD1645" t="s">
        <v>33</v>
      </c>
      <c r="AE1645" t="s">
        <v>33</v>
      </c>
      <c r="AF1645" t="s">
        <v>48</v>
      </c>
      <c r="AO1645" t="s">
        <v>26</v>
      </c>
      <c r="AP1645" t="s">
        <v>7264</v>
      </c>
      <c r="AS1645" t="s">
        <v>43</v>
      </c>
      <c r="AT1645" t="s">
        <v>6187</v>
      </c>
      <c r="BO1645" t="s">
        <v>43</v>
      </c>
      <c r="BP1645">
        <v>0</v>
      </c>
      <c r="BQ1645">
        <v>0</v>
      </c>
      <c r="BR1645">
        <v>0</v>
      </c>
      <c r="BS1645">
        <v>0</v>
      </c>
      <c r="BT1645" s="1"/>
    </row>
    <row r="1646" spans="1:72">
      <c r="A1646" t="s">
        <v>7320</v>
      </c>
      <c r="B1646" t="s">
        <v>7321</v>
      </c>
      <c r="D1646" s="1"/>
      <c r="G1646" s="1"/>
      <c r="H1646" s="1"/>
      <c r="K1646">
        <v>0</v>
      </c>
      <c r="AB1646" t="s">
        <v>22</v>
      </c>
      <c r="AC1646" t="s">
        <v>32</v>
      </c>
      <c r="AD1646" t="s">
        <v>33</v>
      </c>
      <c r="AE1646" t="s">
        <v>33</v>
      </c>
      <c r="AF1646" t="s">
        <v>48</v>
      </c>
      <c r="AO1646" t="s">
        <v>26</v>
      </c>
      <c r="AP1646" t="s">
        <v>7264</v>
      </c>
      <c r="AS1646" t="s">
        <v>43</v>
      </c>
      <c r="AT1646" t="s">
        <v>2800</v>
      </c>
      <c r="BO1646" t="s">
        <v>43</v>
      </c>
      <c r="BP1646">
        <v>0</v>
      </c>
      <c r="BQ1646">
        <v>0</v>
      </c>
      <c r="BR1646">
        <v>0</v>
      </c>
      <c r="BS1646">
        <v>0</v>
      </c>
      <c r="BT1646" s="1"/>
    </row>
    <row r="1647" spans="1:72">
      <c r="A1647" t="s">
        <v>7322</v>
      </c>
      <c r="B1647" t="s">
        <v>402</v>
      </c>
      <c r="D1647" s="1"/>
      <c r="G1647" s="1"/>
      <c r="H1647" s="1"/>
      <c r="K1647">
        <v>0</v>
      </c>
      <c r="AB1647" t="s">
        <v>22</v>
      </c>
      <c r="AC1647" t="s">
        <v>32</v>
      </c>
      <c r="AD1647" t="s">
        <v>33</v>
      </c>
      <c r="AE1647" t="s">
        <v>33</v>
      </c>
      <c r="AF1647" t="s">
        <v>25</v>
      </c>
      <c r="AO1647" t="s">
        <v>26</v>
      </c>
      <c r="AP1647" t="s">
        <v>7264</v>
      </c>
      <c r="AS1647" t="s">
        <v>43</v>
      </c>
      <c r="AT1647" t="s">
        <v>7323</v>
      </c>
      <c r="BO1647" t="s">
        <v>43</v>
      </c>
      <c r="BP1647">
        <v>0</v>
      </c>
      <c r="BQ1647">
        <v>0</v>
      </c>
      <c r="BR1647">
        <v>0</v>
      </c>
      <c r="BS1647">
        <v>0</v>
      </c>
      <c r="BT1647" s="1"/>
    </row>
    <row r="1648" spans="1:72">
      <c r="A1648" t="s">
        <v>7324</v>
      </c>
      <c r="B1648" t="s">
        <v>5665</v>
      </c>
      <c r="D1648" s="1"/>
      <c r="G1648" s="1"/>
      <c r="H1648" s="1"/>
      <c r="K1648">
        <v>0</v>
      </c>
      <c r="AB1648" t="s">
        <v>22</v>
      </c>
      <c r="AC1648" t="s">
        <v>32</v>
      </c>
      <c r="AD1648" t="s">
        <v>33</v>
      </c>
      <c r="AE1648" t="s">
        <v>33</v>
      </c>
      <c r="AF1648" t="s">
        <v>48</v>
      </c>
      <c r="AO1648" t="s">
        <v>26</v>
      </c>
      <c r="AP1648" t="s">
        <v>7264</v>
      </c>
      <c r="AS1648" t="s">
        <v>43</v>
      </c>
      <c r="AT1648" t="s">
        <v>7278</v>
      </c>
      <c r="BO1648" t="s">
        <v>43</v>
      </c>
      <c r="BP1648">
        <v>0</v>
      </c>
      <c r="BQ1648">
        <v>0</v>
      </c>
      <c r="BR1648">
        <v>0</v>
      </c>
      <c r="BS1648">
        <v>0</v>
      </c>
      <c r="BT1648" s="1"/>
    </row>
    <row r="1649" spans="1:72">
      <c r="A1649" t="s">
        <v>7325</v>
      </c>
      <c r="B1649" t="s">
        <v>7326</v>
      </c>
      <c r="D1649" s="1"/>
      <c r="G1649" s="1"/>
      <c r="H1649" s="1"/>
      <c r="K1649">
        <v>0</v>
      </c>
      <c r="AB1649" t="s">
        <v>22</v>
      </c>
      <c r="AC1649" t="s">
        <v>32</v>
      </c>
      <c r="AD1649" t="s">
        <v>33</v>
      </c>
      <c r="AE1649" t="s">
        <v>33</v>
      </c>
      <c r="AF1649" t="s">
        <v>48</v>
      </c>
      <c r="AO1649" t="s">
        <v>26</v>
      </c>
      <c r="AP1649" t="s">
        <v>7264</v>
      </c>
      <c r="AS1649" t="s">
        <v>43</v>
      </c>
      <c r="AT1649" t="s">
        <v>5631</v>
      </c>
      <c r="BO1649" t="s">
        <v>43</v>
      </c>
      <c r="BP1649">
        <v>0</v>
      </c>
      <c r="BQ1649">
        <v>0</v>
      </c>
      <c r="BR1649">
        <v>0</v>
      </c>
      <c r="BS1649">
        <v>0</v>
      </c>
      <c r="BT1649" s="1"/>
    </row>
    <row r="1650" spans="1:72">
      <c r="A1650" t="s">
        <v>7327</v>
      </c>
      <c r="B1650" t="s">
        <v>3857</v>
      </c>
      <c r="D1650" s="1"/>
      <c r="E1650" t="s">
        <v>123</v>
      </c>
      <c r="G1650" s="1"/>
      <c r="H1650" s="1"/>
      <c r="K1650">
        <v>0</v>
      </c>
      <c r="AB1650" t="s">
        <v>22</v>
      </c>
      <c r="AC1650" t="s">
        <v>32</v>
      </c>
      <c r="AD1650" t="s">
        <v>33</v>
      </c>
      <c r="AE1650" t="s">
        <v>33</v>
      </c>
      <c r="AF1650" t="s">
        <v>48</v>
      </c>
      <c r="AO1650" t="s">
        <v>26</v>
      </c>
      <c r="AP1650" t="s">
        <v>7264</v>
      </c>
      <c r="AS1650" t="s">
        <v>43</v>
      </c>
      <c r="AT1650" t="s">
        <v>42</v>
      </c>
      <c r="BO1650" t="s">
        <v>43</v>
      </c>
      <c r="BP1650">
        <v>0</v>
      </c>
      <c r="BQ1650">
        <v>0</v>
      </c>
      <c r="BR1650">
        <v>0</v>
      </c>
      <c r="BS1650">
        <v>0</v>
      </c>
      <c r="BT1650" s="1"/>
    </row>
    <row r="1651" spans="1:72">
      <c r="A1651" t="s">
        <v>7328</v>
      </c>
      <c r="B1651" t="s">
        <v>7329</v>
      </c>
      <c r="D1651" s="1"/>
      <c r="E1651" t="s">
        <v>123</v>
      </c>
      <c r="G1651" s="1"/>
      <c r="H1651" s="1"/>
      <c r="K1651">
        <v>0</v>
      </c>
      <c r="AB1651" t="s">
        <v>22</v>
      </c>
      <c r="AC1651" t="s">
        <v>32</v>
      </c>
      <c r="AD1651" t="s">
        <v>33</v>
      </c>
      <c r="AE1651" t="s">
        <v>33</v>
      </c>
      <c r="AF1651" t="s">
        <v>48</v>
      </c>
      <c r="AO1651" t="s">
        <v>26</v>
      </c>
      <c r="AP1651" t="s">
        <v>7264</v>
      </c>
      <c r="AS1651" t="s">
        <v>43</v>
      </c>
      <c r="AT1651" t="s">
        <v>7330</v>
      </c>
      <c r="BO1651" t="s">
        <v>43</v>
      </c>
      <c r="BP1651">
        <v>0</v>
      </c>
      <c r="BQ1651">
        <v>0</v>
      </c>
      <c r="BR1651">
        <v>0</v>
      </c>
      <c r="BS1651">
        <v>0</v>
      </c>
      <c r="BT1651" s="1"/>
    </row>
    <row r="1652" spans="1:72">
      <c r="A1652" t="s">
        <v>7331</v>
      </c>
      <c r="B1652" t="s">
        <v>7332</v>
      </c>
      <c r="D1652" s="1"/>
      <c r="G1652" s="1"/>
      <c r="H1652" s="1"/>
      <c r="K1652">
        <v>0</v>
      </c>
      <c r="AB1652" t="s">
        <v>22</v>
      </c>
      <c r="AC1652" t="s">
        <v>32</v>
      </c>
      <c r="AD1652" t="s">
        <v>33</v>
      </c>
      <c r="AE1652" t="s">
        <v>33</v>
      </c>
      <c r="AF1652" t="s">
        <v>25</v>
      </c>
      <c r="AO1652" t="s">
        <v>26</v>
      </c>
      <c r="AP1652" t="s">
        <v>7264</v>
      </c>
      <c r="AS1652" t="s">
        <v>43</v>
      </c>
      <c r="AT1652" t="s">
        <v>6976</v>
      </c>
      <c r="BO1652" t="s">
        <v>43</v>
      </c>
      <c r="BP1652">
        <v>0</v>
      </c>
      <c r="BQ1652">
        <v>0</v>
      </c>
      <c r="BR1652">
        <v>0</v>
      </c>
      <c r="BS1652">
        <v>0</v>
      </c>
      <c r="BT1652" s="1"/>
    </row>
    <row r="1653" spans="1:72">
      <c r="A1653" t="s">
        <v>7333</v>
      </c>
      <c r="B1653" t="s">
        <v>7334</v>
      </c>
      <c r="D1653" s="1"/>
      <c r="G1653" s="1"/>
      <c r="H1653" s="1"/>
      <c r="K1653">
        <v>0</v>
      </c>
      <c r="AB1653" t="s">
        <v>22</v>
      </c>
      <c r="AC1653" t="s">
        <v>32</v>
      </c>
      <c r="AD1653" t="s">
        <v>33</v>
      </c>
      <c r="AE1653" t="s">
        <v>33</v>
      </c>
      <c r="AF1653" t="s">
        <v>48</v>
      </c>
      <c r="AO1653" t="s">
        <v>26</v>
      </c>
      <c r="AP1653" t="s">
        <v>7264</v>
      </c>
      <c r="AS1653" t="s">
        <v>43</v>
      </c>
      <c r="AT1653" t="s">
        <v>42</v>
      </c>
      <c r="BO1653" t="s">
        <v>43</v>
      </c>
      <c r="BP1653">
        <v>0</v>
      </c>
      <c r="BQ1653">
        <v>0</v>
      </c>
      <c r="BR1653">
        <v>0</v>
      </c>
      <c r="BS1653">
        <v>0</v>
      </c>
      <c r="BT1653" s="1"/>
    </row>
    <row r="1654" spans="1:72">
      <c r="A1654" t="s">
        <v>7335</v>
      </c>
      <c r="B1654" t="s">
        <v>7336</v>
      </c>
      <c r="D1654" s="1"/>
      <c r="G1654" s="1"/>
      <c r="H1654" s="1"/>
      <c r="K1654">
        <v>0</v>
      </c>
      <c r="AB1654" t="s">
        <v>22</v>
      </c>
      <c r="AC1654" t="s">
        <v>32</v>
      </c>
      <c r="AD1654" t="s">
        <v>33</v>
      </c>
      <c r="AE1654" t="s">
        <v>33</v>
      </c>
      <c r="AF1654" t="s">
        <v>48</v>
      </c>
      <c r="AO1654" t="s">
        <v>26</v>
      </c>
      <c r="AP1654" t="s">
        <v>7264</v>
      </c>
      <c r="AS1654" t="s">
        <v>43</v>
      </c>
      <c r="AT1654" t="s">
        <v>5602</v>
      </c>
      <c r="BO1654" t="s">
        <v>43</v>
      </c>
      <c r="BP1654">
        <v>0</v>
      </c>
      <c r="BQ1654">
        <v>0</v>
      </c>
      <c r="BR1654">
        <v>0</v>
      </c>
      <c r="BS1654">
        <v>0</v>
      </c>
      <c r="BT1654" s="1"/>
    </row>
    <row r="1655" spans="1:72">
      <c r="A1655" t="s">
        <v>7337</v>
      </c>
      <c r="B1655" t="s">
        <v>4013</v>
      </c>
      <c r="D1655" s="1"/>
      <c r="G1655" s="1"/>
      <c r="H1655" s="1"/>
      <c r="K1655">
        <v>0</v>
      </c>
      <c r="AB1655" t="s">
        <v>22</v>
      </c>
      <c r="AC1655" t="s">
        <v>32</v>
      </c>
      <c r="AD1655" t="s">
        <v>33</v>
      </c>
      <c r="AE1655" t="s">
        <v>33</v>
      </c>
      <c r="AF1655" t="s">
        <v>48</v>
      </c>
      <c r="AO1655" t="s">
        <v>26</v>
      </c>
      <c r="AP1655" t="s">
        <v>7264</v>
      </c>
      <c r="AS1655" t="s">
        <v>43</v>
      </c>
      <c r="AT1655" t="s">
        <v>7338</v>
      </c>
      <c r="BO1655" t="s">
        <v>43</v>
      </c>
      <c r="BP1655">
        <v>0</v>
      </c>
      <c r="BQ1655">
        <v>0</v>
      </c>
      <c r="BR1655">
        <v>0</v>
      </c>
      <c r="BS1655">
        <v>0</v>
      </c>
      <c r="BT1655" s="1"/>
    </row>
    <row r="1656" spans="1:72">
      <c r="A1656" t="s">
        <v>7339</v>
      </c>
      <c r="B1656" t="s">
        <v>7340</v>
      </c>
      <c r="D1656" s="1"/>
      <c r="G1656" s="1"/>
      <c r="H1656" s="1"/>
      <c r="K1656">
        <v>0</v>
      </c>
      <c r="AB1656" t="s">
        <v>22</v>
      </c>
      <c r="AC1656" t="s">
        <v>32</v>
      </c>
      <c r="AD1656" t="s">
        <v>33</v>
      </c>
      <c r="AE1656" t="s">
        <v>33</v>
      </c>
      <c r="AF1656" t="s">
        <v>48</v>
      </c>
      <c r="AO1656" t="s">
        <v>26</v>
      </c>
      <c r="AP1656" t="s">
        <v>7264</v>
      </c>
      <c r="AS1656" t="s">
        <v>43</v>
      </c>
      <c r="AT1656" t="s">
        <v>7338</v>
      </c>
      <c r="BO1656" t="s">
        <v>43</v>
      </c>
      <c r="BP1656">
        <v>0</v>
      </c>
      <c r="BQ1656">
        <v>0</v>
      </c>
      <c r="BR1656">
        <v>0</v>
      </c>
      <c r="BS1656">
        <v>0</v>
      </c>
      <c r="BT1656" s="1"/>
    </row>
    <row r="1657" spans="1:72">
      <c r="A1657" t="s">
        <v>7341</v>
      </c>
      <c r="B1657" t="s">
        <v>7342</v>
      </c>
      <c r="D1657" s="1"/>
      <c r="G1657" s="1"/>
      <c r="H1657" s="1"/>
      <c r="K1657">
        <v>0</v>
      </c>
      <c r="AB1657" t="s">
        <v>22</v>
      </c>
      <c r="AC1657" t="s">
        <v>32</v>
      </c>
      <c r="AD1657" t="s">
        <v>33</v>
      </c>
      <c r="AE1657" t="s">
        <v>33</v>
      </c>
      <c r="AF1657" t="s">
        <v>48</v>
      </c>
      <c r="AO1657" t="s">
        <v>26</v>
      </c>
      <c r="AP1657" t="s">
        <v>7264</v>
      </c>
      <c r="AS1657" t="s">
        <v>43</v>
      </c>
      <c r="AT1657" t="s">
        <v>7343</v>
      </c>
      <c r="BO1657" t="s">
        <v>43</v>
      </c>
      <c r="BP1657">
        <v>0</v>
      </c>
      <c r="BQ1657">
        <v>0</v>
      </c>
      <c r="BR1657">
        <v>0</v>
      </c>
      <c r="BS1657">
        <v>0</v>
      </c>
      <c r="BT1657" s="1"/>
    </row>
    <row r="1658" spans="1:72">
      <c r="A1658" t="s">
        <v>7344</v>
      </c>
      <c r="B1658" t="s">
        <v>7345</v>
      </c>
      <c r="D1658" s="1"/>
      <c r="G1658" s="1"/>
      <c r="H1658" s="1"/>
      <c r="K1658">
        <v>0</v>
      </c>
      <c r="AB1658" t="s">
        <v>22</v>
      </c>
      <c r="AC1658" t="s">
        <v>32</v>
      </c>
      <c r="AD1658" t="s">
        <v>33</v>
      </c>
      <c r="AE1658" t="s">
        <v>33</v>
      </c>
      <c r="AF1658" t="s">
        <v>25</v>
      </c>
      <c r="AO1658" t="s">
        <v>26</v>
      </c>
      <c r="AP1658" t="s">
        <v>7264</v>
      </c>
      <c r="AS1658" t="s">
        <v>43</v>
      </c>
      <c r="AT1658" t="s">
        <v>7346</v>
      </c>
      <c r="BO1658" t="s">
        <v>43</v>
      </c>
      <c r="BP1658">
        <v>0</v>
      </c>
      <c r="BQ1658">
        <v>0</v>
      </c>
      <c r="BR1658">
        <v>0</v>
      </c>
      <c r="BS1658">
        <v>0</v>
      </c>
      <c r="BT1658" s="1"/>
    </row>
    <row r="1659" spans="1:72">
      <c r="A1659" t="s">
        <v>7347</v>
      </c>
      <c r="B1659" t="s">
        <v>3910</v>
      </c>
      <c r="D1659" s="1"/>
      <c r="G1659" s="1"/>
      <c r="H1659" s="1"/>
      <c r="K1659">
        <v>0</v>
      </c>
      <c r="AB1659" t="s">
        <v>22</v>
      </c>
      <c r="AC1659" t="s">
        <v>32</v>
      </c>
      <c r="AD1659" t="s">
        <v>33</v>
      </c>
      <c r="AE1659" t="s">
        <v>33</v>
      </c>
      <c r="AF1659" t="s">
        <v>25</v>
      </c>
      <c r="AO1659" t="s">
        <v>26</v>
      </c>
      <c r="AP1659" t="s">
        <v>7264</v>
      </c>
      <c r="AS1659" t="s">
        <v>43</v>
      </c>
      <c r="AT1659" t="s">
        <v>7348</v>
      </c>
      <c r="BO1659" t="s">
        <v>43</v>
      </c>
      <c r="BP1659">
        <v>0</v>
      </c>
      <c r="BQ1659">
        <v>0</v>
      </c>
      <c r="BR1659">
        <v>0</v>
      </c>
      <c r="BS1659">
        <v>0</v>
      </c>
      <c r="BT1659" s="1"/>
    </row>
    <row r="1660" spans="1:72">
      <c r="A1660" t="s">
        <v>7349</v>
      </c>
      <c r="B1660" t="s">
        <v>5204</v>
      </c>
      <c r="D1660" s="1"/>
      <c r="G1660" s="1"/>
      <c r="H1660" s="1"/>
      <c r="K1660">
        <v>0</v>
      </c>
      <c r="AB1660" t="s">
        <v>22</v>
      </c>
      <c r="AC1660" t="s">
        <v>32</v>
      </c>
      <c r="AD1660" t="s">
        <v>33</v>
      </c>
      <c r="AE1660" t="s">
        <v>33</v>
      </c>
      <c r="AF1660" t="s">
        <v>48</v>
      </c>
      <c r="AO1660" t="s">
        <v>26</v>
      </c>
      <c r="AP1660" t="s">
        <v>7264</v>
      </c>
      <c r="AS1660" t="s">
        <v>43</v>
      </c>
      <c r="AT1660" t="s">
        <v>7350</v>
      </c>
      <c r="BO1660" t="s">
        <v>43</v>
      </c>
      <c r="BP1660">
        <v>0</v>
      </c>
      <c r="BQ1660">
        <v>0</v>
      </c>
      <c r="BR1660">
        <v>0</v>
      </c>
      <c r="BS1660">
        <v>0</v>
      </c>
      <c r="BT1660" s="1"/>
    </row>
    <row r="1661" spans="1:72">
      <c r="A1661" t="s">
        <v>7351</v>
      </c>
      <c r="B1661" t="s">
        <v>2494</v>
      </c>
      <c r="D1661" s="1"/>
      <c r="G1661" s="1"/>
      <c r="H1661" s="1"/>
      <c r="K1661">
        <v>0</v>
      </c>
      <c r="AB1661" t="s">
        <v>22</v>
      </c>
      <c r="AC1661" t="s">
        <v>32</v>
      </c>
      <c r="AD1661" t="s">
        <v>33</v>
      </c>
      <c r="AE1661" t="s">
        <v>33</v>
      </c>
      <c r="AF1661" t="s">
        <v>48</v>
      </c>
      <c r="AO1661" t="s">
        <v>26</v>
      </c>
      <c r="AP1661" t="s">
        <v>7264</v>
      </c>
      <c r="AS1661" t="s">
        <v>43</v>
      </c>
      <c r="AT1661" t="s">
        <v>7352</v>
      </c>
      <c r="AU1661">
        <v>2.36</v>
      </c>
      <c r="BO1661" t="s">
        <v>43</v>
      </c>
      <c r="BP1661">
        <v>0</v>
      </c>
      <c r="BQ1661">
        <v>0</v>
      </c>
      <c r="BR1661">
        <v>0</v>
      </c>
      <c r="BS1661">
        <v>0</v>
      </c>
      <c r="BT1661" s="1"/>
    </row>
    <row r="1662" spans="1:72">
      <c r="A1662" t="s">
        <v>7353</v>
      </c>
      <c r="B1662" t="s">
        <v>7354</v>
      </c>
      <c r="D1662" s="1"/>
      <c r="G1662" s="1"/>
      <c r="H1662" s="1"/>
      <c r="K1662">
        <v>0</v>
      </c>
      <c r="AB1662" t="s">
        <v>22</v>
      </c>
      <c r="AC1662" t="s">
        <v>32</v>
      </c>
      <c r="AD1662" t="s">
        <v>33</v>
      </c>
      <c r="AE1662" t="s">
        <v>33</v>
      </c>
      <c r="AF1662" t="s">
        <v>48</v>
      </c>
      <c r="AO1662" t="s">
        <v>26</v>
      </c>
      <c r="AP1662" t="s">
        <v>7264</v>
      </c>
      <c r="AS1662" t="s">
        <v>43</v>
      </c>
      <c r="AT1662" t="s">
        <v>7355</v>
      </c>
      <c r="BO1662" t="s">
        <v>43</v>
      </c>
      <c r="BP1662">
        <v>0</v>
      </c>
      <c r="BQ1662">
        <v>0</v>
      </c>
      <c r="BR1662">
        <v>0</v>
      </c>
      <c r="BS1662">
        <v>0</v>
      </c>
      <c r="BT1662" s="1"/>
    </row>
    <row r="1663" spans="1:72">
      <c r="A1663" t="s">
        <v>7356</v>
      </c>
      <c r="B1663" t="s">
        <v>7357</v>
      </c>
      <c r="D1663" s="1"/>
      <c r="G1663" s="1"/>
      <c r="H1663" s="1"/>
      <c r="K1663">
        <v>0</v>
      </c>
      <c r="AB1663" t="s">
        <v>22</v>
      </c>
      <c r="AC1663" t="s">
        <v>32</v>
      </c>
      <c r="AD1663" t="s">
        <v>33</v>
      </c>
      <c r="AE1663" t="s">
        <v>33</v>
      </c>
      <c r="AF1663" t="s">
        <v>48</v>
      </c>
      <c r="AO1663" t="s">
        <v>26</v>
      </c>
      <c r="AP1663" t="s">
        <v>7264</v>
      </c>
      <c r="AS1663" t="s">
        <v>43</v>
      </c>
      <c r="AT1663" t="s">
        <v>7358</v>
      </c>
      <c r="BO1663" t="s">
        <v>43</v>
      </c>
      <c r="BP1663">
        <v>0</v>
      </c>
      <c r="BQ1663">
        <v>0</v>
      </c>
      <c r="BR1663">
        <v>0</v>
      </c>
      <c r="BS1663">
        <v>0</v>
      </c>
      <c r="BT1663" s="1"/>
    </row>
    <row r="1664" spans="1:72">
      <c r="A1664" t="s">
        <v>7359</v>
      </c>
      <c r="B1664" t="s">
        <v>7360</v>
      </c>
      <c r="D1664" s="1"/>
      <c r="G1664" s="1"/>
      <c r="H1664" s="1"/>
      <c r="K1664">
        <v>0</v>
      </c>
      <c r="AB1664" t="s">
        <v>22</v>
      </c>
      <c r="AC1664" t="s">
        <v>32</v>
      </c>
      <c r="AD1664" t="s">
        <v>33</v>
      </c>
      <c r="AE1664" t="s">
        <v>33</v>
      </c>
      <c r="AF1664" t="s">
        <v>48</v>
      </c>
      <c r="AO1664" t="s">
        <v>26</v>
      </c>
      <c r="AP1664" t="s">
        <v>7264</v>
      </c>
      <c r="AS1664" t="s">
        <v>43</v>
      </c>
      <c r="AT1664" t="s">
        <v>7361</v>
      </c>
      <c r="BO1664" t="s">
        <v>43</v>
      </c>
      <c r="BP1664">
        <v>0</v>
      </c>
      <c r="BQ1664">
        <v>0</v>
      </c>
      <c r="BR1664">
        <v>0</v>
      </c>
      <c r="BS1664">
        <v>0</v>
      </c>
      <c r="BT1664" s="1"/>
    </row>
    <row r="1665" spans="1:72">
      <c r="A1665" t="s">
        <v>7362</v>
      </c>
      <c r="B1665" t="s">
        <v>2251</v>
      </c>
      <c r="D1665" s="1"/>
      <c r="G1665" s="1"/>
      <c r="H1665" s="1"/>
      <c r="K1665">
        <v>0</v>
      </c>
      <c r="AB1665" t="s">
        <v>22</v>
      </c>
      <c r="AC1665" t="s">
        <v>32</v>
      </c>
      <c r="AD1665" t="s">
        <v>33</v>
      </c>
      <c r="AE1665" t="s">
        <v>33</v>
      </c>
      <c r="AF1665" t="s">
        <v>48</v>
      </c>
      <c r="AO1665" t="s">
        <v>26</v>
      </c>
      <c r="AP1665" t="s">
        <v>7264</v>
      </c>
      <c r="AS1665" t="s">
        <v>43</v>
      </c>
      <c r="AT1665" t="s">
        <v>7363</v>
      </c>
      <c r="BO1665" t="s">
        <v>43</v>
      </c>
      <c r="BP1665">
        <v>0</v>
      </c>
      <c r="BQ1665">
        <v>0</v>
      </c>
      <c r="BR1665">
        <v>0</v>
      </c>
      <c r="BS1665">
        <v>0</v>
      </c>
      <c r="BT1665" s="1"/>
    </row>
    <row r="1666" spans="1:72">
      <c r="A1666" t="s">
        <v>7364</v>
      </c>
      <c r="B1666" t="s">
        <v>7365</v>
      </c>
      <c r="D1666" s="1"/>
      <c r="G1666" s="1"/>
      <c r="H1666" s="1"/>
      <c r="K1666">
        <v>0</v>
      </c>
      <c r="AB1666" t="s">
        <v>22</v>
      </c>
      <c r="AC1666" t="s">
        <v>32</v>
      </c>
      <c r="AD1666" t="s">
        <v>33</v>
      </c>
      <c r="AE1666" t="s">
        <v>33</v>
      </c>
      <c r="AF1666" t="s">
        <v>25</v>
      </c>
      <c r="AO1666" t="s">
        <v>26</v>
      </c>
      <c r="AP1666" t="s">
        <v>7264</v>
      </c>
      <c r="AS1666" t="s">
        <v>43</v>
      </c>
      <c r="AT1666" t="s">
        <v>7363</v>
      </c>
      <c r="BO1666" t="s">
        <v>43</v>
      </c>
      <c r="BP1666">
        <v>0</v>
      </c>
      <c r="BQ1666">
        <v>0</v>
      </c>
      <c r="BR1666">
        <v>0</v>
      </c>
      <c r="BS1666">
        <v>0</v>
      </c>
      <c r="BT1666" s="1"/>
    </row>
    <row r="1667" spans="1:72">
      <c r="A1667" t="s">
        <v>7366</v>
      </c>
      <c r="B1667" t="s">
        <v>7367</v>
      </c>
      <c r="D1667" s="1"/>
      <c r="G1667" s="1"/>
      <c r="H1667" s="1"/>
      <c r="K1667">
        <v>0</v>
      </c>
      <c r="AB1667" t="s">
        <v>22</v>
      </c>
      <c r="AC1667" t="s">
        <v>32</v>
      </c>
      <c r="AD1667" t="s">
        <v>33</v>
      </c>
      <c r="AE1667" t="s">
        <v>33</v>
      </c>
      <c r="AF1667" t="s">
        <v>48</v>
      </c>
      <c r="AO1667" t="s">
        <v>26</v>
      </c>
      <c r="AP1667" t="s">
        <v>7264</v>
      </c>
      <c r="AS1667" t="s">
        <v>43</v>
      </c>
      <c r="AT1667" t="s">
        <v>7358</v>
      </c>
      <c r="BO1667" t="s">
        <v>43</v>
      </c>
      <c r="BP1667">
        <v>0</v>
      </c>
      <c r="BQ1667">
        <v>0</v>
      </c>
      <c r="BR1667">
        <v>0</v>
      </c>
      <c r="BS1667">
        <v>0</v>
      </c>
      <c r="BT1667" s="1"/>
    </row>
    <row r="1668" spans="1:72">
      <c r="A1668" t="s">
        <v>7368</v>
      </c>
      <c r="B1668" t="s">
        <v>3776</v>
      </c>
      <c r="D1668" s="1"/>
      <c r="G1668" s="1"/>
      <c r="H1668" s="1"/>
      <c r="K1668">
        <v>0</v>
      </c>
      <c r="AB1668" t="s">
        <v>22</v>
      </c>
      <c r="AC1668" t="s">
        <v>32</v>
      </c>
      <c r="AD1668" t="s">
        <v>33</v>
      </c>
      <c r="AE1668" t="s">
        <v>33</v>
      </c>
      <c r="AF1668" t="s">
        <v>48</v>
      </c>
      <c r="AO1668" t="s">
        <v>26</v>
      </c>
      <c r="AP1668" t="s">
        <v>7264</v>
      </c>
      <c r="AS1668" t="s">
        <v>43</v>
      </c>
      <c r="AT1668" t="s">
        <v>7369</v>
      </c>
      <c r="BO1668" t="s">
        <v>43</v>
      </c>
      <c r="BP1668">
        <v>0</v>
      </c>
      <c r="BQ1668">
        <v>0</v>
      </c>
      <c r="BR1668">
        <v>0</v>
      </c>
      <c r="BS1668">
        <v>0</v>
      </c>
      <c r="BT1668" s="1"/>
    </row>
    <row r="1669" spans="1:72">
      <c r="A1669" t="s">
        <v>7370</v>
      </c>
      <c r="B1669" t="s">
        <v>7371</v>
      </c>
      <c r="D1669" s="1"/>
      <c r="G1669" s="1"/>
      <c r="H1669" s="1"/>
      <c r="K1669">
        <v>0</v>
      </c>
      <c r="AB1669" t="s">
        <v>22</v>
      </c>
      <c r="AC1669" t="s">
        <v>32</v>
      </c>
      <c r="AD1669" t="s">
        <v>33</v>
      </c>
      <c r="AE1669" t="s">
        <v>33</v>
      </c>
      <c r="AF1669" t="s">
        <v>48</v>
      </c>
      <c r="AO1669" t="s">
        <v>26</v>
      </c>
      <c r="AP1669" t="s">
        <v>7264</v>
      </c>
      <c r="AS1669" t="s">
        <v>43</v>
      </c>
      <c r="AT1669" t="s">
        <v>7372</v>
      </c>
      <c r="BO1669" t="s">
        <v>43</v>
      </c>
      <c r="BP1669">
        <v>0</v>
      </c>
      <c r="BQ1669">
        <v>0</v>
      </c>
      <c r="BR1669">
        <v>0</v>
      </c>
      <c r="BS1669">
        <v>0</v>
      </c>
      <c r="BT1669" s="1"/>
    </row>
    <row r="1670" spans="1:72">
      <c r="A1670" t="s">
        <v>7373</v>
      </c>
      <c r="B1670" t="s">
        <v>2188</v>
      </c>
      <c r="D1670" s="1"/>
      <c r="G1670" s="1"/>
      <c r="H1670" s="1"/>
      <c r="K1670">
        <v>0</v>
      </c>
      <c r="AB1670" t="s">
        <v>22</v>
      </c>
      <c r="AC1670" t="s">
        <v>32</v>
      </c>
      <c r="AD1670" t="s">
        <v>33</v>
      </c>
      <c r="AE1670" t="s">
        <v>33</v>
      </c>
      <c r="AF1670" t="s">
        <v>25</v>
      </c>
      <c r="AO1670" t="s">
        <v>26</v>
      </c>
      <c r="AP1670" t="s">
        <v>7264</v>
      </c>
      <c r="AS1670" t="s">
        <v>43</v>
      </c>
      <c r="AT1670" t="s">
        <v>7363</v>
      </c>
      <c r="BO1670" t="s">
        <v>43</v>
      </c>
      <c r="BP1670">
        <v>0</v>
      </c>
      <c r="BQ1670">
        <v>0</v>
      </c>
      <c r="BR1670">
        <v>0</v>
      </c>
      <c r="BS1670">
        <v>0</v>
      </c>
      <c r="BT1670" s="1"/>
    </row>
    <row r="1671" spans="1:72">
      <c r="A1671" t="s">
        <v>7374</v>
      </c>
      <c r="B1671" t="s">
        <v>7375</v>
      </c>
      <c r="D1671" s="1"/>
      <c r="G1671" s="1"/>
      <c r="H1671" s="1"/>
      <c r="K1671">
        <v>0</v>
      </c>
      <c r="AB1671" t="s">
        <v>22</v>
      </c>
      <c r="AC1671" t="s">
        <v>32</v>
      </c>
      <c r="AD1671" t="s">
        <v>33</v>
      </c>
      <c r="AE1671" t="s">
        <v>33</v>
      </c>
      <c r="AF1671" t="s">
        <v>48</v>
      </c>
      <c r="AO1671" t="s">
        <v>26</v>
      </c>
      <c r="AP1671" t="s">
        <v>7264</v>
      </c>
      <c r="AS1671" t="s">
        <v>43</v>
      </c>
      <c r="AT1671" t="s">
        <v>42</v>
      </c>
      <c r="BO1671" t="s">
        <v>43</v>
      </c>
      <c r="BP1671">
        <v>0</v>
      </c>
      <c r="BQ1671">
        <v>0</v>
      </c>
      <c r="BR1671">
        <v>0</v>
      </c>
      <c r="BS1671">
        <v>0</v>
      </c>
      <c r="BT1671" s="1"/>
    </row>
    <row r="1672" spans="1:72">
      <c r="A1672" t="s">
        <v>7376</v>
      </c>
      <c r="B1672" t="s">
        <v>7377</v>
      </c>
      <c r="D1672" s="1"/>
      <c r="G1672" s="1"/>
      <c r="H1672" s="1"/>
      <c r="K1672">
        <v>0</v>
      </c>
      <c r="AB1672" t="s">
        <v>22</v>
      </c>
      <c r="AC1672" t="s">
        <v>32</v>
      </c>
      <c r="AD1672" t="s">
        <v>33</v>
      </c>
      <c r="AE1672" t="s">
        <v>33</v>
      </c>
      <c r="AF1672" t="s">
        <v>48</v>
      </c>
      <c r="AO1672" t="s">
        <v>26</v>
      </c>
      <c r="AP1672" t="s">
        <v>7264</v>
      </c>
      <c r="AS1672" t="s">
        <v>43</v>
      </c>
      <c r="AT1672" t="s">
        <v>7167</v>
      </c>
      <c r="BO1672" t="s">
        <v>43</v>
      </c>
      <c r="BP1672">
        <v>0</v>
      </c>
      <c r="BQ1672">
        <v>0</v>
      </c>
      <c r="BR1672">
        <v>0</v>
      </c>
      <c r="BS1672">
        <v>0</v>
      </c>
      <c r="BT1672" s="1"/>
    </row>
    <row r="1673" spans="1:72">
      <c r="A1673" t="s">
        <v>7378</v>
      </c>
      <c r="B1673" t="s">
        <v>4766</v>
      </c>
      <c r="D1673" s="1"/>
      <c r="G1673" s="1"/>
      <c r="H1673" s="1"/>
      <c r="K1673">
        <v>0</v>
      </c>
      <c r="AB1673" t="s">
        <v>22</v>
      </c>
      <c r="AC1673" t="s">
        <v>32</v>
      </c>
      <c r="AD1673" t="s">
        <v>33</v>
      </c>
      <c r="AE1673" t="s">
        <v>33</v>
      </c>
      <c r="AF1673" t="s">
        <v>25</v>
      </c>
      <c r="AO1673" t="s">
        <v>26</v>
      </c>
      <c r="AP1673" t="s">
        <v>7264</v>
      </c>
      <c r="AS1673" t="s">
        <v>43</v>
      </c>
      <c r="AT1673" t="s">
        <v>7167</v>
      </c>
      <c r="BO1673" t="s">
        <v>43</v>
      </c>
      <c r="BP1673">
        <v>0</v>
      </c>
      <c r="BQ1673">
        <v>0</v>
      </c>
      <c r="BR1673">
        <v>0</v>
      </c>
      <c r="BS1673">
        <v>0</v>
      </c>
      <c r="BT1673" s="1"/>
    </row>
    <row r="1674" spans="1:72">
      <c r="A1674" t="s">
        <v>7379</v>
      </c>
      <c r="B1674" t="s">
        <v>7302</v>
      </c>
      <c r="D1674" s="1"/>
      <c r="G1674" s="1"/>
      <c r="H1674" s="1"/>
      <c r="K1674">
        <v>0</v>
      </c>
      <c r="AB1674" t="s">
        <v>22</v>
      </c>
      <c r="AC1674" t="s">
        <v>32</v>
      </c>
      <c r="AD1674" t="s">
        <v>33</v>
      </c>
      <c r="AE1674" t="s">
        <v>33</v>
      </c>
      <c r="AF1674" t="s">
        <v>48</v>
      </c>
      <c r="AO1674" t="s">
        <v>26</v>
      </c>
      <c r="AP1674" t="s">
        <v>7264</v>
      </c>
      <c r="AS1674" t="s">
        <v>43</v>
      </c>
      <c r="AT1674" t="s">
        <v>5861</v>
      </c>
      <c r="BO1674" t="s">
        <v>43</v>
      </c>
      <c r="BP1674">
        <v>0</v>
      </c>
      <c r="BQ1674">
        <v>0</v>
      </c>
      <c r="BR1674">
        <v>0</v>
      </c>
      <c r="BS1674">
        <v>0</v>
      </c>
      <c r="BT1674" s="1"/>
    </row>
    <row r="1675" spans="1:72">
      <c r="A1675" t="s">
        <v>7380</v>
      </c>
      <c r="B1675" t="s">
        <v>7381</v>
      </c>
      <c r="D1675" s="1"/>
      <c r="G1675" s="1"/>
      <c r="H1675" s="1"/>
      <c r="K1675">
        <v>0</v>
      </c>
      <c r="AB1675" t="s">
        <v>22</v>
      </c>
      <c r="AC1675" t="s">
        <v>32</v>
      </c>
      <c r="AD1675" t="s">
        <v>33</v>
      </c>
      <c r="AE1675" t="s">
        <v>33</v>
      </c>
      <c r="AF1675" t="s">
        <v>25</v>
      </c>
      <c r="AO1675" t="s">
        <v>26</v>
      </c>
      <c r="AP1675" t="s">
        <v>7264</v>
      </c>
      <c r="AS1675" t="s">
        <v>43</v>
      </c>
      <c r="AT1675" t="s">
        <v>7236</v>
      </c>
      <c r="BO1675" t="s">
        <v>43</v>
      </c>
      <c r="BP1675">
        <v>0</v>
      </c>
      <c r="BQ1675">
        <v>0</v>
      </c>
      <c r="BR1675">
        <v>0</v>
      </c>
      <c r="BS1675">
        <v>0</v>
      </c>
      <c r="BT1675" s="1"/>
    </row>
    <row r="1676" spans="1:72">
      <c r="A1676" t="s">
        <v>7382</v>
      </c>
      <c r="B1676" t="s">
        <v>7383</v>
      </c>
      <c r="D1676" s="1"/>
      <c r="G1676" s="1"/>
      <c r="H1676" s="1"/>
      <c r="K1676">
        <v>0</v>
      </c>
      <c r="AB1676" t="s">
        <v>22</v>
      </c>
      <c r="AC1676" t="s">
        <v>32</v>
      </c>
      <c r="AD1676" t="s">
        <v>33</v>
      </c>
      <c r="AE1676" t="s">
        <v>33</v>
      </c>
      <c r="AF1676" t="s">
        <v>25</v>
      </c>
      <c r="AO1676" t="s">
        <v>26</v>
      </c>
      <c r="AP1676" t="s">
        <v>7264</v>
      </c>
      <c r="AS1676" t="s">
        <v>43</v>
      </c>
      <c r="AT1676" t="s">
        <v>42</v>
      </c>
      <c r="BO1676" t="s">
        <v>43</v>
      </c>
      <c r="BP1676">
        <v>0</v>
      </c>
      <c r="BQ1676">
        <v>0</v>
      </c>
      <c r="BR1676">
        <v>0</v>
      </c>
      <c r="BS1676">
        <v>0</v>
      </c>
      <c r="BT1676" s="1"/>
    </row>
    <row r="1677" spans="1:72">
      <c r="A1677" t="s">
        <v>7384</v>
      </c>
      <c r="B1677" t="s">
        <v>7385</v>
      </c>
      <c r="D1677" s="1"/>
      <c r="G1677" s="1"/>
      <c r="H1677" s="1"/>
      <c r="K1677">
        <v>0</v>
      </c>
      <c r="AB1677" t="s">
        <v>22</v>
      </c>
      <c r="AC1677" t="s">
        <v>32</v>
      </c>
      <c r="AD1677" t="s">
        <v>33</v>
      </c>
      <c r="AE1677" t="s">
        <v>33</v>
      </c>
      <c r="AF1677" t="s">
        <v>48</v>
      </c>
      <c r="AO1677" t="s">
        <v>26</v>
      </c>
      <c r="AP1677" t="s">
        <v>7264</v>
      </c>
      <c r="AS1677" t="s">
        <v>43</v>
      </c>
      <c r="AT1677" t="s">
        <v>2800</v>
      </c>
      <c r="BO1677" t="s">
        <v>43</v>
      </c>
      <c r="BP1677">
        <v>0</v>
      </c>
      <c r="BQ1677">
        <v>0</v>
      </c>
      <c r="BR1677">
        <v>0</v>
      </c>
      <c r="BS1677">
        <v>0</v>
      </c>
      <c r="BT1677" s="1"/>
    </row>
    <row r="1678" spans="1:72">
      <c r="A1678" t="s">
        <v>7386</v>
      </c>
      <c r="B1678" t="s">
        <v>2114</v>
      </c>
      <c r="D1678" s="1"/>
      <c r="G1678" s="1"/>
      <c r="H1678" s="1"/>
      <c r="K1678">
        <v>0</v>
      </c>
      <c r="AB1678" t="s">
        <v>22</v>
      </c>
      <c r="AC1678" t="s">
        <v>32</v>
      </c>
      <c r="AD1678" t="s">
        <v>33</v>
      </c>
      <c r="AE1678" t="s">
        <v>33</v>
      </c>
      <c r="AF1678" t="s">
        <v>48</v>
      </c>
      <c r="AO1678" t="s">
        <v>26</v>
      </c>
      <c r="AP1678" t="s">
        <v>7264</v>
      </c>
      <c r="AS1678" t="s">
        <v>43</v>
      </c>
      <c r="AT1678" t="s">
        <v>5928</v>
      </c>
      <c r="BO1678" t="s">
        <v>43</v>
      </c>
      <c r="BP1678">
        <v>0</v>
      </c>
      <c r="BQ1678">
        <v>0</v>
      </c>
      <c r="BR1678">
        <v>0</v>
      </c>
      <c r="BS1678">
        <v>0</v>
      </c>
      <c r="BT1678" s="1"/>
    </row>
    <row r="1679" spans="1:72">
      <c r="A1679" t="s">
        <v>7387</v>
      </c>
      <c r="B1679" t="s">
        <v>7388</v>
      </c>
      <c r="D1679" s="1"/>
      <c r="G1679" s="1"/>
      <c r="H1679" s="1"/>
      <c r="K1679">
        <v>0</v>
      </c>
      <c r="AB1679" t="s">
        <v>22</v>
      </c>
      <c r="AC1679" t="s">
        <v>32</v>
      </c>
      <c r="AD1679" t="s">
        <v>33</v>
      </c>
      <c r="AE1679" t="s">
        <v>33</v>
      </c>
      <c r="AF1679" t="s">
        <v>48</v>
      </c>
      <c r="AO1679" t="s">
        <v>26</v>
      </c>
      <c r="AP1679" t="s">
        <v>7264</v>
      </c>
      <c r="AS1679" t="s">
        <v>43</v>
      </c>
      <c r="AT1679" t="s">
        <v>7389</v>
      </c>
      <c r="BO1679" t="s">
        <v>43</v>
      </c>
      <c r="BP1679">
        <v>0</v>
      </c>
      <c r="BQ1679">
        <v>0</v>
      </c>
      <c r="BR1679">
        <v>0</v>
      </c>
      <c r="BS1679">
        <v>0</v>
      </c>
      <c r="BT1679" s="1"/>
    </row>
    <row r="1680" spans="1:72">
      <c r="A1680" t="s">
        <v>7390</v>
      </c>
      <c r="B1680" t="s">
        <v>3046</v>
      </c>
      <c r="D1680" s="1"/>
      <c r="G1680" s="1"/>
      <c r="H1680" s="1"/>
      <c r="K1680">
        <v>0</v>
      </c>
      <c r="AB1680" t="s">
        <v>22</v>
      </c>
      <c r="AC1680" t="s">
        <v>32</v>
      </c>
      <c r="AD1680" t="s">
        <v>33</v>
      </c>
      <c r="AE1680" t="s">
        <v>33</v>
      </c>
      <c r="AF1680" t="s">
        <v>48</v>
      </c>
      <c r="AO1680" t="s">
        <v>26</v>
      </c>
      <c r="AP1680" t="s">
        <v>7264</v>
      </c>
      <c r="AS1680" t="s">
        <v>43</v>
      </c>
      <c r="AT1680" t="s">
        <v>42</v>
      </c>
      <c r="BO1680" t="s">
        <v>43</v>
      </c>
      <c r="BP1680">
        <v>0</v>
      </c>
      <c r="BQ1680">
        <v>0</v>
      </c>
      <c r="BR1680">
        <v>0</v>
      </c>
      <c r="BS1680">
        <v>0</v>
      </c>
      <c r="BT1680" s="1"/>
    </row>
    <row r="1681" spans="1:72">
      <c r="A1681" t="s">
        <v>7391</v>
      </c>
      <c r="B1681" t="s">
        <v>7392</v>
      </c>
      <c r="D1681" s="1"/>
      <c r="G1681" s="1"/>
      <c r="H1681" s="1"/>
      <c r="K1681">
        <v>0</v>
      </c>
      <c r="AB1681" t="s">
        <v>22</v>
      </c>
      <c r="AC1681" t="s">
        <v>32</v>
      </c>
      <c r="AD1681" t="s">
        <v>33</v>
      </c>
      <c r="AE1681" t="s">
        <v>33</v>
      </c>
      <c r="AF1681" t="s">
        <v>48</v>
      </c>
      <c r="AO1681" t="s">
        <v>26</v>
      </c>
      <c r="AP1681" t="s">
        <v>7264</v>
      </c>
      <c r="AS1681" t="s">
        <v>43</v>
      </c>
      <c r="AT1681" t="s">
        <v>5928</v>
      </c>
      <c r="AU1681">
        <v>1.55</v>
      </c>
      <c r="BO1681" t="s">
        <v>43</v>
      </c>
      <c r="BP1681">
        <v>0</v>
      </c>
      <c r="BQ1681">
        <v>0</v>
      </c>
      <c r="BR1681">
        <v>0</v>
      </c>
      <c r="BS1681">
        <v>0</v>
      </c>
      <c r="BT1681" s="1"/>
    </row>
    <row r="1682" spans="1:72">
      <c r="A1682" t="s">
        <v>7393</v>
      </c>
      <c r="B1682" t="s">
        <v>7394</v>
      </c>
      <c r="D1682" s="1"/>
      <c r="G1682" s="1"/>
      <c r="H1682" s="1"/>
      <c r="K1682">
        <v>0</v>
      </c>
      <c r="AB1682" t="s">
        <v>22</v>
      </c>
      <c r="AC1682" t="s">
        <v>32</v>
      </c>
      <c r="AD1682" t="s">
        <v>33</v>
      </c>
      <c r="AE1682" t="s">
        <v>33</v>
      </c>
      <c r="AF1682" t="s">
        <v>48</v>
      </c>
      <c r="AO1682" t="s">
        <v>26</v>
      </c>
      <c r="AP1682" t="s">
        <v>7264</v>
      </c>
      <c r="AS1682" t="s">
        <v>962</v>
      </c>
      <c r="AT1682" t="s">
        <v>6187</v>
      </c>
      <c r="BO1682" t="s">
        <v>43</v>
      </c>
      <c r="BP1682">
        <v>0</v>
      </c>
      <c r="BQ1682">
        <v>0</v>
      </c>
      <c r="BR1682">
        <v>0</v>
      </c>
      <c r="BS1682">
        <v>0</v>
      </c>
      <c r="BT1682" s="1"/>
    </row>
    <row r="1683" spans="1:72">
      <c r="A1683" t="s">
        <v>7395</v>
      </c>
      <c r="B1683" t="s">
        <v>7396</v>
      </c>
      <c r="D1683" s="1"/>
      <c r="G1683" s="1"/>
      <c r="H1683" s="1"/>
      <c r="K1683">
        <v>0</v>
      </c>
      <c r="AB1683" t="s">
        <v>22</v>
      </c>
      <c r="AC1683" t="s">
        <v>32</v>
      </c>
      <c r="AD1683" t="s">
        <v>33</v>
      </c>
      <c r="AE1683" t="s">
        <v>33</v>
      </c>
      <c r="AF1683" t="s">
        <v>25</v>
      </c>
      <c r="AO1683" t="s">
        <v>26</v>
      </c>
      <c r="AP1683" t="s">
        <v>7264</v>
      </c>
      <c r="AS1683" t="s">
        <v>43</v>
      </c>
      <c r="AT1683" t="s">
        <v>7397</v>
      </c>
      <c r="BO1683" t="s">
        <v>7264</v>
      </c>
      <c r="BP1683">
        <v>0</v>
      </c>
      <c r="BQ1683">
        <v>0</v>
      </c>
      <c r="BR1683">
        <v>0</v>
      </c>
      <c r="BS1683">
        <v>0</v>
      </c>
      <c r="BT1683" s="1"/>
    </row>
    <row r="1684" spans="1:72">
      <c r="A1684" t="s">
        <v>7398</v>
      </c>
      <c r="B1684" t="s">
        <v>7399</v>
      </c>
      <c r="D1684" s="1"/>
      <c r="G1684" s="1"/>
      <c r="H1684" s="1"/>
      <c r="K1684">
        <v>0</v>
      </c>
      <c r="AB1684" t="s">
        <v>22</v>
      </c>
      <c r="AC1684" t="s">
        <v>32</v>
      </c>
      <c r="AD1684" t="s">
        <v>33</v>
      </c>
      <c r="AE1684" t="s">
        <v>33</v>
      </c>
      <c r="AF1684" t="s">
        <v>48</v>
      </c>
      <c r="AO1684" t="s">
        <v>26</v>
      </c>
      <c r="AP1684" t="s">
        <v>7264</v>
      </c>
      <c r="AS1684" t="s">
        <v>43</v>
      </c>
      <c r="AT1684" t="s">
        <v>7400</v>
      </c>
      <c r="BO1684" t="s">
        <v>7264</v>
      </c>
      <c r="BP1684">
        <v>0</v>
      </c>
      <c r="BQ1684">
        <v>0</v>
      </c>
      <c r="BR1684">
        <v>0</v>
      </c>
      <c r="BS1684">
        <v>0</v>
      </c>
      <c r="BT1684" s="1"/>
    </row>
    <row r="1685" spans="1:72">
      <c r="A1685" t="s">
        <v>7401</v>
      </c>
      <c r="B1685" t="s">
        <v>7402</v>
      </c>
      <c r="D1685" s="1"/>
      <c r="G1685" s="1"/>
      <c r="H1685" s="1"/>
      <c r="K1685">
        <v>0</v>
      </c>
      <c r="AB1685" t="s">
        <v>22</v>
      </c>
      <c r="AC1685" t="s">
        <v>32</v>
      </c>
      <c r="AD1685" t="s">
        <v>33</v>
      </c>
      <c r="AE1685" t="s">
        <v>33</v>
      </c>
      <c r="AF1685" t="s">
        <v>25</v>
      </c>
      <c r="AO1685" t="s">
        <v>26</v>
      </c>
      <c r="AP1685" t="s">
        <v>7264</v>
      </c>
      <c r="AS1685" t="s">
        <v>43</v>
      </c>
      <c r="AT1685" t="s">
        <v>7403</v>
      </c>
      <c r="BO1685" t="s">
        <v>43</v>
      </c>
      <c r="BP1685">
        <v>0</v>
      </c>
      <c r="BQ1685">
        <v>0</v>
      </c>
      <c r="BR1685">
        <v>0</v>
      </c>
      <c r="BS1685">
        <v>0</v>
      </c>
      <c r="BT1685" s="1"/>
    </row>
    <row r="1686" spans="1:72">
      <c r="A1686" t="s">
        <v>7404</v>
      </c>
      <c r="B1686" t="s">
        <v>3935</v>
      </c>
      <c r="D1686" s="1"/>
      <c r="G1686" s="1"/>
      <c r="H1686" s="1"/>
      <c r="K1686">
        <v>0</v>
      </c>
      <c r="AB1686" t="s">
        <v>22</v>
      </c>
      <c r="AC1686" t="s">
        <v>32</v>
      </c>
      <c r="AD1686" t="s">
        <v>33</v>
      </c>
      <c r="AE1686" t="s">
        <v>33</v>
      </c>
      <c r="AF1686" t="s">
        <v>25</v>
      </c>
      <c r="AO1686" t="s">
        <v>26</v>
      </c>
      <c r="AP1686" t="s">
        <v>7264</v>
      </c>
      <c r="AS1686" t="s">
        <v>43</v>
      </c>
      <c r="BO1686" t="s">
        <v>7264</v>
      </c>
      <c r="BP1686">
        <v>0</v>
      </c>
      <c r="BQ1686">
        <v>0</v>
      </c>
      <c r="BR1686">
        <v>0</v>
      </c>
      <c r="BS1686">
        <v>0</v>
      </c>
      <c r="BT1686" s="1"/>
    </row>
    <row r="1687" spans="1:72">
      <c r="A1687" t="s">
        <v>7405</v>
      </c>
      <c r="B1687" t="s">
        <v>14917</v>
      </c>
      <c r="D1687" s="1"/>
      <c r="G1687" s="1"/>
      <c r="H1687" s="1"/>
      <c r="K1687">
        <v>0</v>
      </c>
      <c r="AB1687" t="s">
        <v>22</v>
      </c>
      <c r="AC1687" t="s">
        <v>32</v>
      </c>
      <c r="AD1687" t="s">
        <v>33</v>
      </c>
      <c r="AE1687" t="s">
        <v>33</v>
      </c>
      <c r="AF1687" t="s">
        <v>25</v>
      </c>
      <c r="AO1687" t="s">
        <v>26</v>
      </c>
      <c r="AP1687" t="s">
        <v>7264</v>
      </c>
      <c r="AS1687" t="s">
        <v>43</v>
      </c>
      <c r="BO1687" t="s">
        <v>7264</v>
      </c>
      <c r="BP1687">
        <v>0</v>
      </c>
      <c r="BQ1687">
        <v>0</v>
      </c>
      <c r="BR1687">
        <v>0</v>
      </c>
      <c r="BS1687">
        <v>0</v>
      </c>
      <c r="BT1687" s="1"/>
    </row>
    <row r="1688" spans="1:72">
      <c r="A1688" t="s">
        <v>7406</v>
      </c>
      <c r="B1688" t="s">
        <v>7407</v>
      </c>
      <c r="D1688" s="1"/>
      <c r="G1688" s="1"/>
      <c r="H1688" s="1"/>
      <c r="K1688">
        <v>0</v>
      </c>
      <c r="AB1688" t="s">
        <v>22</v>
      </c>
      <c r="AC1688" t="s">
        <v>32</v>
      </c>
      <c r="AD1688" t="s">
        <v>33</v>
      </c>
      <c r="AE1688" t="s">
        <v>33</v>
      </c>
      <c r="AF1688" t="s">
        <v>48</v>
      </c>
      <c r="AO1688" t="s">
        <v>26</v>
      </c>
      <c r="AP1688" t="s">
        <v>7264</v>
      </c>
      <c r="AS1688" t="s">
        <v>43</v>
      </c>
      <c r="BO1688" t="s">
        <v>43</v>
      </c>
      <c r="BP1688">
        <v>0</v>
      </c>
      <c r="BQ1688">
        <v>0</v>
      </c>
      <c r="BR1688">
        <v>0</v>
      </c>
      <c r="BS1688">
        <v>0</v>
      </c>
      <c r="BT1688" s="1"/>
    </row>
    <row r="1689" spans="1:72">
      <c r="A1689" t="s">
        <v>7408</v>
      </c>
      <c r="B1689" t="s">
        <v>7409</v>
      </c>
      <c r="D1689" s="1"/>
      <c r="G1689" s="1"/>
      <c r="H1689" s="1"/>
      <c r="K1689">
        <v>0</v>
      </c>
      <c r="AB1689" t="s">
        <v>22</v>
      </c>
      <c r="AC1689" t="s">
        <v>32</v>
      </c>
      <c r="AD1689" t="s">
        <v>33</v>
      </c>
      <c r="AE1689" t="s">
        <v>33</v>
      </c>
      <c r="AF1689" t="s">
        <v>48</v>
      </c>
      <c r="AO1689" t="s">
        <v>26</v>
      </c>
      <c r="AP1689" t="s">
        <v>7264</v>
      </c>
      <c r="AS1689" t="s">
        <v>43</v>
      </c>
      <c r="BO1689" t="s">
        <v>43</v>
      </c>
      <c r="BP1689">
        <v>0</v>
      </c>
      <c r="BQ1689">
        <v>0</v>
      </c>
      <c r="BR1689">
        <v>0</v>
      </c>
      <c r="BS1689">
        <v>0</v>
      </c>
      <c r="BT1689" s="1"/>
    </row>
    <row r="1690" spans="1:72">
      <c r="A1690" t="s">
        <v>7410</v>
      </c>
      <c r="B1690" t="s">
        <v>1562</v>
      </c>
      <c r="D1690" s="1"/>
      <c r="G1690" s="1"/>
      <c r="H1690" s="1"/>
      <c r="K1690">
        <v>0</v>
      </c>
      <c r="AB1690" t="s">
        <v>22</v>
      </c>
      <c r="AC1690" t="s">
        <v>32</v>
      </c>
      <c r="AD1690" t="s">
        <v>33</v>
      </c>
      <c r="AE1690" t="s">
        <v>33</v>
      </c>
      <c r="AF1690" t="s">
        <v>25</v>
      </c>
      <c r="AO1690" t="s">
        <v>26</v>
      </c>
      <c r="AP1690" t="s">
        <v>7264</v>
      </c>
      <c r="AS1690" t="s">
        <v>43</v>
      </c>
      <c r="AT1690" t="s">
        <v>7411</v>
      </c>
      <c r="BO1690" t="s">
        <v>43</v>
      </c>
      <c r="BP1690">
        <v>0</v>
      </c>
      <c r="BQ1690">
        <v>0</v>
      </c>
      <c r="BR1690">
        <v>0</v>
      </c>
      <c r="BS1690">
        <v>0</v>
      </c>
      <c r="BT1690" s="1"/>
    </row>
    <row r="1691" spans="1:72">
      <c r="A1691" t="s">
        <v>7412</v>
      </c>
      <c r="B1691" t="s">
        <v>2743</v>
      </c>
      <c r="D1691" s="1"/>
      <c r="G1691" s="1"/>
      <c r="H1691" s="1"/>
      <c r="K1691">
        <v>0</v>
      </c>
      <c r="AB1691" t="s">
        <v>22</v>
      </c>
      <c r="AC1691" t="s">
        <v>32</v>
      </c>
      <c r="AD1691" t="s">
        <v>33</v>
      </c>
      <c r="AE1691" t="s">
        <v>33</v>
      </c>
      <c r="AF1691" t="s">
        <v>48</v>
      </c>
      <c r="AO1691" t="s">
        <v>26</v>
      </c>
      <c r="AP1691" t="s">
        <v>7264</v>
      </c>
      <c r="AS1691" t="s">
        <v>43</v>
      </c>
      <c r="AT1691" t="s">
        <v>7413</v>
      </c>
      <c r="BO1691" t="s">
        <v>43</v>
      </c>
      <c r="BP1691">
        <v>0</v>
      </c>
      <c r="BQ1691">
        <v>0</v>
      </c>
      <c r="BR1691">
        <v>0</v>
      </c>
      <c r="BS1691">
        <v>0</v>
      </c>
      <c r="BT1691" s="1"/>
    </row>
    <row r="1692" spans="1:72">
      <c r="A1692" t="s">
        <v>7414</v>
      </c>
      <c r="B1692" t="s">
        <v>7415</v>
      </c>
      <c r="D1692" s="1"/>
      <c r="G1692" s="1"/>
      <c r="H1692" s="1"/>
      <c r="K1692">
        <v>0</v>
      </c>
      <c r="AB1692" t="s">
        <v>22</v>
      </c>
      <c r="AC1692" t="s">
        <v>32</v>
      </c>
      <c r="AD1692" t="s">
        <v>33</v>
      </c>
      <c r="AE1692" t="s">
        <v>33</v>
      </c>
      <c r="AF1692" t="s">
        <v>48</v>
      </c>
      <c r="AO1692" t="s">
        <v>26</v>
      </c>
      <c r="AP1692" t="s">
        <v>7264</v>
      </c>
      <c r="AS1692" t="s">
        <v>43</v>
      </c>
      <c r="BO1692" t="s">
        <v>43</v>
      </c>
      <c r="BP1692">
        <v>0</v>
      </c>
      <c r="BQ1692">
        <v>0</v>
      </c>
      <c r="BR1692">
        <v>0</v>
      </c>
      <c r="BS1692">
        <v>0</v>
      </c>
      <c r="BT1692" s="1"/>
    </row>
    <row r="1693" spans="1:72">
      <c r="A1693" t="s">
        <v>7416</v>
      </c>
      <c r="B1693" t="s">
        <v>207</v>
      </c>
      <c r="D1693" s="1"/>
      <c r="G1693" s="1"/>
      <c r="H1693" s="1"/>
      <c r="K1693">
        <v>0</v>
      </c>
      <c r="AB1693" t="s">
        <v>22</v>
      </c>
      <c r="AC1693" t="s">
        <v>32</v>
      </c>
      <c r="AD1693" t="s">
        <v>33</v>
      </c>
      <c r="AE1693" t="s">
        <v>33</v>
      </c>
      <c r="AF1693" t="s">
        <v>48</v>
      </c>
      <c r="AO1693" t="s">
        <v>26</v>
      </c>
      <c r="AP1693" t="s">
        <v>7264</v>
      </c>
      <c r="AS1693" t="s">
        <v>43</v>
      </c>
      <c r="AT1693" t="s">
        <v>7417</v>
      </c>
      <c r="BO1693" t="s">
        <v>43</v>
      </c>
      <c r="BP1693">
        <v>0</v>
      </c>
      <c r="BQ1693">
        <v>0</v>
      </c>
      <c r="BR1693">
        <v>0</v>
      </c>
      <c r="BS1693">
        <v>0</v>
      </c>
      <c r="BT1693" s="1"/>
    </row>
    <row r="1694" spans="1:72">
      <c r="A1694" t="s">
        <v>7418</v>
      </c>
      <c r="B1694" t="s">
        <v>7419</v>
      </c>
      <c r="D1694" s="1"/>
      <c r="G1694" s="1"/>
      <c r="H1694" s="1"/>
      <c r="K1694">
        <v>0</v>
      </c>
      <c r="AB1694" t="s">
        <v>22</v>
      </c>
      <c r="AC1694" t="s">
        <v>32</v>
      </c>
      <c r="AD1694" t="s">
        <v>33</v>
      </c>
      <c r="AE1694" t="s">
        <v>33</v>
      </c>
      <c r="AF1694" t="s">
        <v>48</v>
      </c>
      <c r="AO1694" t="s">
        <v>26</v>
      </c>
      <c r="AP1694" t="s">
        <v>7264</v>
      </c>
      <c r="AS1694" t="s">
        <v>43</v>
      </c>
      <c r="AT1694" t="s">
        <v>7417</v>
      </c>
      <c r="BO1694" t="s">
        <v>43</v>
      </c>
      <c r="BP1694">
        <v>0</v>
      </c>
      <c r="BQ1694">
        <v>0</v>
      </c>
      <c r="BR1694">
        <v>0</v>
      </c>
      <c r="BS1694">
        <v>0</v>
      </c>
      <c r="BT1694" s="1"/>
    </row>
    <row r="1695" spans="1:72">
      <c r="A1695" t="s">
        <v>7420</v>
      </c>
      <c r="B1695" t="s">
        <v>7421</v>
      </c>
      <c r="D1695" s="1"/>
      <c r="G1695" s="1"/>
      <c r="H1695" s="1"/>
      <c r="K1695">
        <v>0</v>
      </c>
      <c r="AB1695" t="s">
        <v>22</v>
      </c>
      <c r="AC1695" t="s">
        <v>32</v>
      </c>
      <c r="AD1695" t="s">
        <v>33</v>
      </c>
      <c r="AE1695" t="s">
        <v>33</v>
      </c>
      <c r="AF1695" t="s">
        <v>48</v>
      </c>
      <c r="AO1695" t="s">
        <v>26</v>
      </c>
      <c r="AP1695" t="s">
        <v>7264</v>
      </c>
      <c r="AS1695" t="s">
        <v>43</v>
      </c>
      <c r="AT1695" t="s">
        <v>42</v>
      </c>
      <c r="BO1695" t="s">
        <v>43</v>
      </c>
      <c r="BP1695">
        <v>0</v>
      </c>
      <c r="BQ1695">
        <v>0</v>
      </c>
      <c r="BR1695">
        <v>0</v>
      </c>
      <c r="BS1695">
        <v>0</v>
      </c>
      <c r="BT1695" s="1"/>
    </row>
    <row r="1696" spans="1:72">
      <c r="A1696" t="s">
        <v>7422</v>
      </c>
      <c r="B1696" t="s">
        <v>7423</v>
      </c>
      <c r="D1696" s="1"/>
      <c r="G1696" s="1"/>
      <c r="H1696" s="1"/>
      <c r="K1696">
        <v>0</v>
      </c>
      <c r="AB1696" t="s">
        <v>22</v>
      </c>
      <c r="AC1696" t="s">
        <v>32</v>
      </c>
      <c r="AD1696" t="s">
        <v>33</v>
      </c>
      <c r="AE1696" t="s">
        <v>33</v>
      </c>
      <c r="AF1696" t="s">
        <v>48</v>
      </c>
      <c r="AO1696" t="s">
        <v>26</v>
      </c>
      <c r="AP1696" t="s">
        <v>7264</v>
      </c>
      <c r="AS1696" t="s">
        <v>43</v>
      </c>
      <c r="AT1696" t="s">
        <v>7424</v>
      </c>
      <c r="BO1696" t="s">
        <v>43</v>
      </c>
      <c r="BP1696">
        <v>0</v>
      </c>
      <c r="BQ1696">
        <v>0</v>
      </c>
      <c r="BR1696">
        <v>0</v>
      </c>
      <c r="BS1696">
        <v>0</v>
      </c>
      <c r="BT1696" s="1"/>
    </row>
    <row r="1697" spans="1:72">
      <c r="A1697" t="s">
        <v>7425</v>
      </c>
      <c r="B1697" t="s">
        <v>7426</v>
      </c>
      <c r="D1697" s="1"/>
      <c r="G1697" s="1"/>
      <c r="H1697" s="1"/>
      <c r="K1697">
        <v>0</v>
      </c>
      <c r="AB1697" t="s">
        <v>22</v>
      </c>
      <c r="AC1697" t="s">
        <v>32</v>
      </c>
      <c r="AD1697" t="s">
        <v>33</v>
      </c>
      <c r="AE1697" t="s">
        <v>33</v>
      </c>
      <c r="AF1697" t="s">
        <v>48</v>
      </c>
      <c r="AO1697" t="s">
        <v>26</v>
      </c>
      <c r="AP1697" t="s">
        <v>7264</v>
      </c>
      <c r="AS1697" t="s">
        <v>43</v>
      </c>
      <c r="AT1697" t="s">
        <v>7424</v>
      </c>
      <c r="BO1697" t="s">
        <v>43</v>
      </c>
      <c r="BP1697">
        <v>0</v>
      </c>
      <c r="BQ1697">
        <v>0</v>
      </c>
      <c r="BR1697">
        <v>0</v>
      </c>
      <c r="BS1697">
        <v>0</v>
      </c>
      <c r="BT1697" s="1"/>
    </row>
    <row r="1698" spans="1:72">
      <c r="A1698" t="s">
        <v>7427</v>
      </c>
      <c r="B1698" t="s">
        <v>7428</v>
      </c>
      <c r="D1698" s="1"/>
      <c r="G1698" s="1"/>
      <c r="H1698" s="1"/>
      <c r="K1698">
        <v>0</v>
      </c>
      <c r="AB1698" t="s">
        <v>22</v>
      </c>
      <c r="AC1698" t="s">
        <v>32</v>
      </c>
      <c r="AD1698" t="s">
        <v>33</v>
      </c>
      <c r="AE1698" t="s">
        <v>33</v>
      </c>
      <c r="AF1698" t="s">
        <v>48</v>
      </c>
      <c r="AO1698" t="s">
        <v>26</v>
      </c>
      <c r="AP1698" t="s">
        <v>7264</v>
      </c>
      <c r="AS1698" t="s">
        <v>43</v>
      </c>
      <c r="AT1698" t="s">
        <v>42</v>
      </c>
      <c r="BO1698" t="s">
        <v>43</v>
      </c>
      <c r="BP1698">
        <v>0</v>
      </c>
      <c r="BQ1698">
        <v>0</v>
      </c>
      <c r="BR1698">
        <v>0</v>
      </c>
      <c r="BS1698">
        <v>0</v>
      </c>
      <c r="BT1698" s="1"/>
    </row>
    <row r="1699" spans="1:72">
      <c r="A1699" t="s">
        <v>7429</v>
      </c>
      <c r="B1699" t="s">
        <v>3457</v>
      </c>
      <c r="D1699" s="1"/>
      <c r="G1699" s="1"/>
      <c r="H1699" s="1"/>
      <c r="K1699">
        <v>0</v>
      </c>
      <c r="AB1699" t="s">
        <v>22</v>
      </c>
      <c r="AC1699" t="s">
        <v>32</v>
      </c>
      <c r="AD1699" t="s">
        <v>33</v>
      </c>
      <c r="AE1699" t="s">
        <v>33</v>
      </c>
      <c r="AF1699" t="s">
        <v>48</v>
      </c>
      <c r="AO1699" t="s">
        <v>26</v>
      </c>
      <c r="AP1699" t="s">
        <v>7264</v>
      </c>
      <c r="AS1699" t="s">
        <v>43</v>
      </c>
      <c r="BO1699" t="s">
        <v>43</v>
      </c>
      <c r="BP1699">
        <v>0</v>
      </c>
      <c r="BQ1699">
        <v>0</v>
      </c>
      <c r="BR1699">
        <v>0</v>
      </c>
      <c r="BS1699">
        <v>0</v>
      </c>
      <c r="BT1699" s="1"/>
    </row>
    <row r="1700" spans="1:72">
      <c r="A1700" t="s">
        <v>7430</v>
      </c>
      <c r="B1700" t="s">
        <v>7431</v>
      </c>
      <c r="D1700" s="1"/>
      <c r="G1700" s="1"/>
      <c r="H1700" s="1"/>
      <c r="K1700">
        <v>0</v>
      </c>
      <c r="AB1700" t="s">
        <v>22</v>
      </c>
      <c r="AC1700" t="s">
        <v>32</v>
      </c>
      <c r="AD1700" t="s">
        <v>33</v>
      </c>
      <c r="AE1700" t="s">
        <v>33</v>
      </c>
      <c r="AF1700" t="s">
        <v>48</v>
      </c>
      <c r="AO1700" t="s">
        <v>26</v>
      </c>
      <c r="AP1700" t="s">
        <v>7264</v>
      </c>
      <c r="AS1700" t="s">
        <v>43</v>
      </c>
      <c r="AT1700" t="s">
        <v>7424</v>
      </c>
      <c r="BO1700" t="s">
        <v>43</v>
      </c>
      <c r="BP1700">
        <v>0</v>
      </c>
      <c r="BQ1700">
        <v>0</v>
      </c>
      <c r="BR1700">
        <v>0</v>
      </c>
      <c r="BS1700">
        <v>0</v>
      </c>
      <c r="BT1700" s="1"/>
    </row>
    <row r="1701" spans="1:72">
      <c r="A1701" t="s">
        <v>7432</v>
      </c>
      <c r="B1701" t="s">
        <v>2127</v>
      </c>
      <c r="D1701" s="1"/>
      <c r="G1701" s="1"/>
      <c r="H1701" s="1"/>
      <c r="K1701">
        <v>0</v>
      </c>
      <c r="AB1701" t="s">
        <v>22</v>
      </c>
      <c r="AC1701" t="s">
        <v>32</v>
      </c>
      <c r="AD1701" t="s">
        <v>33</v>
      </c>
      <c r="AE1701" t="s">
        <v>33</v>
      </c>
      <c r="AF1701" t="s">
        <v>25</v>
      </c>
      <c r="AO1701" t="s">
        <v>26</v>
      </c>
      <c r="AP1701" t="s">
        <v>7264</v>
      </c>
      <c r="AS1701" t="s">
        <v>43</v>
      </c>
      <c r="BO1701" t="s">
        <v>43</v>
      </c>
      <c r="BP1701">
        <v>0</v>
      </c>
      <c r="BQ1701">
        <v>0</v>
      </c>
      <c r="BR1701">
        <v>0</v>
      </c>
      <c r="BS1701">
        <v>0</v>
      </c>
      <c r="BT1701" s="1"/>
    </row>
    <row r="1702" spans="1:72">
      <c r="A1702" t="s">
        <v>7433</v>
      </c>
      <c r="B1702" t="s">
        <v>7434</v>
      </c>
      <c r="D1702" s="1"/>
      <c r="G1702" s="1"/>
      <c r="H1702" s="1"/>
      <c r="K1702">
        <v>0</v>
      </c>
      <c r="AB1702" t="s">
        <v>22</v>
      </c>
      <c r="AC1702" t="s">
        <v>32</v>
      </c>
      <c r="AD1702" t="s">
        <v>33</v>
      </c>
      <c r="AE1702" t="s">
        <v>33</v>
      </c>
      <c r="AF1702" t="s">
        <v>48</v>
      </c>
      <c r="AO1702" t="s">
        <v>26</v>
      </c>
      <c r="AP1702" t="s">
        <v>7264</v>
      </c>
      <c r="AS1702" t="s">
        <v>43</v>
      </c>
      <c r="AT1702" t="s">
        <v>6330</v>
      </c>
      <c r="BO1702" t="s">
        <v>43</v>
      </c>
      <c r="BP1702">
        <v>0</v>
      </c>
      <c r="BQ1702">
        <v>0</v>
      </c>
      <c r="BR1702">
        <v>0</v>
      </c>
      <c r="BS1702">
        <v>0</v>
      </c>
      <c r="BT1702" s="1"/>
    </row>
    <row r="1703" spans="1:72">
      <c r="A1703" t="s">
        <v>7435</v>
      </c>
      <c r="B1703" t="s">
        <v>7436</v>
      </c>
      <c r="D1703" s="1"/>
      <c r="G1703" s="1"/>
      <c r="H1703" s="1"/>
      <c r="K1703">
        <v>0</v>
      </c>
      <c r="AB1703" t="s">
        <v>22</v>
      </c>
      <c r="AC1703" t="s">
        <v>32</v>
      </c>
      <c r="AD1703" t="s">
        <v>33</v>
      </c>
      <c r="AE1703" t="s">
        <v>33</v>
      </c>
      <c r="AF1703" t="s">
        <v>48</v>
      </c>
      <c r="AO1703" t="s">
        <v>26</v>
      </c>
      <c r="AP1703" t="s">
        <v>7264</v>
      </c>
      <c r="AS1703" t="s">
        <v>43</v>
      </c>
      <c r="AT1703" t="s">
        <v>7437</v>
      </c>
      <c r="BO1703" t="s">
        <v>43</v>
      </c>
      <c r="BP1703">
        <v>0</v>
      </c>
      <c r="BQ1703">
        <v>0</v>
      </c>
      <c r="BR1703">
        <v>0</v>
      </c>
      <c r="BS1703">
        <v>0</v>
      </c>
      <c r="BT1703" s="1"/>
    </row>
    <row r="1704" spans="1:72">
      <c r="A1704" t="s">
        <v>7438</v>
      </c>
      <c r="B1704" t="s">
        <v>7439</v>
      </c>
      <c r="D1704" s="1"/>
      <c r="G1704" s="1"/>
      <c r="H1704" s="1"/>
      <c r="K1704">
        <v>0</v>
      </c>
      <c r="AB1704" t="s">
        <v>22</v>
      </c>
      <c r="AC1704" t="s">
        <v>32</v>
      </c>
      <c r="AD1704" t="s">
        <v>33</v>
      </c>
      <c r="AE1704" t="s">
        <v>33</v>
      </c>
      <c r="AF1704" t="s">
        <v>25</v>
      </c>
      <c r="AO1704" t="s">
        <v>26</v>
      </c>
      <c r="AP1704" t="s">
        <v>7264</v>
      </c>
      <c r="AS1704" t="s">
        <v>43</v>
      </c>
      <c r="BO1704" t="s">
        <v>43</v>
      </c>
      <c r="BP1704">
        <v>0</v>
      </c>
      <c r="BQ1704">
        <v>0</v>
      </c>
      <c r="BR1704">
        <v>0</v>
      </c>
      <c r="BS1704">
        <v>0</v>
      </c>
      <c r="BT1704" s="1"/>
    </row>
    <row r="1705" spans="1:72">
      <c r="A1705" t="s">
        <v>7440</v>
      </c>
      <c r="B1705" t="s">
        <v>7441</v>
      </c>
      <c r="D1705" s="1"/>
      <c r="G1705" s="1"/>
      <c r="H1705" s="1"/>
      <c r="K1705">
        <v>0</v>
      </c>
      <c r="AB1705" t="s">
        <v>22</v>
      </c>
      <c r="AC1705" t="s">
        <v>32</v>
      </c>
      <c r="AD1705" t="s">
        <v>33</v>
      </c>
      <c r="AE1705" t="s">
        <v>33</v>
      </c>
      <c r="AF1705" t="s">
        <v>48</v>
      </c>
      <c r="AO1705" t="s">
        <v>26</v>
      </c>
      <c r="AP1705" t="s">
        <v>7264</v>
      </c>
      <c r="AS1705" t="s">
        <v>43</v>
      </c>
      <c r="AT1705" t="s">
        <v>3943</v>
      </c>
      <c r="BO1705" t="s">
        <v>43</v>
      </c>
      <c r="BP1705">
        <v>0</v>
      </c>
      <c r="BQ1705">
        <v>0</v>
      </c>
      <c r="BR1705">
        <v>0</v>
      </c>
      <c r="BS1705">
        <v>0</v>
      </c>
      <c r="BT1705" s="1"/>
    </row>
    <row r="1706" spans="1:72">
      <c r="A1706" t="s">
        <v>7442</v>
      </c>
      <c r="B1706" t="s">
        <v>7443</v>
      </c>
      <c r="D1706" s="1"/>
      <c r="G1706" s="1"/>
      <c r="H1706" s="1"/>
      <c r="K1706">
        <v>0</v>
      </c>
      <c r="AB1706" t="s">
        <v>22</v>
      </c>
      <c r="AC1706" t="s">
        <v>32</v>
      </c>
      <c r="AD1706" t="s">
        <v>33</v>
      </c>
      <c r="AE1706" t="s">
        <v>33</v>
      </c>
      <c r="AF1706" t="s">
        <v>25</v>
      </c>
      <c r="AO1706" t="s">
        <v>26</v>
      </c>
      <c r="AP1706" t="s">
        <v>7264</v>
      </c>
      <c r="AS1706" t="s">
        <v>43</v>
      </c>
      <c r="AT1706" t="s">
        <v>7444</v>
      </c>
      <c r="BO1706" t="s">
        <v>43</v>
      </c>
      <c r="BP1706">
        <v>0</v>
      </c>
      <c r="BQ1706">
        <v>0</v>
      </c>
      <c r="BR1706">
        <v>0</v>
      </c>
      <c r="BS1706">
        <v>0</v>
      </c>
      <c r="BT1706" s="1"/>
    </row>
    <row r="1707" spans="1:72">
      <c r="A1707" t="s">
        <v>7445</v>
      </c>
      <c r="B1707" t="s">
        <v>7446</v>
      </c>
      <c r="D1707" s="1"/>
      <c r="G1707" s="1"/>
      <c r="H1707" s="1"/>
      <c r="K1707">
        <v>0</v>
      </c>
      <c r="AB1707" t="s">
        <v>22</v>
      </c>
      <c r="AC1707" t="s">
        <v>32</v>
      </c>
      <c r="AD1707" t="s">
        <v>33</v>
      </c>
      <c r="AE1707" t="s">
        <v>33</v>
      </c>
      <c r="AF1707" t="s">
        <v>25</v>
      </c>
      <c r="AO1707" t="s">
        <v>26</v>
      </c>
      <c r="AP1707" t="s">
        <v>7264</v>
      </c>
      <c r="AS1707" t="s">
        <v>43</v>
      </c>
      <c r="AT1707" t="s">
        <v>7447</v>
      </c>
      <c r="BO1707" t="s">
        <v>43</v>
      </c>
      <c r="BP1707">
        <v>0</v>
      </c>
      <c r="BQ1707">
        <v>0</v>
      </c>
      <c r="BR1707">
        <v>0</v>
      </c>
      <c r="BS1707">
        <v>0</v>
      </c>
      <c r="BT1707" s="1"/>
    </row>
    <row r="1708" spans="1:72">
      <c r="A1708" t="s">
        <v>7448</v>
      </c>
      <c r="B1708" t="s">
        <v>7449</v>
      </c>
      <c r="D1708" s="1"/>
      <c r="G1708" s="1"/>
      <c r="H1708" s="1"/>
      <c r="K1708">
        <v>0</v>
      </c>
      <c r="AB1708" t="s">
        <v>22</v>
      </c>
      <c r="AC1708" t="s">
        <v>32</v>
      </c>
      <c r="AD1708" t="s">
        <v>33</v>
      </c>
      <c r="AE1708" t="s">
        <v>33</v>
      </c>
      <c r="AF1708" t="s">
        <v>48</v>
      </c>
      <c r="AO1708" t="s">
        <v>26</v>
      </c>
      <c r="AP1708" t="s">
        <v>7264</v>
      </c>
      <c r="AS1708" t="s">
        <v>43</v>
      </c>
      <c r="AT1708" t="s">
        <v>7444</v>
      </c>
      <c r="BO1708" t="s">
        <v>43</v>
      </c>
      <c r="BP1708">
        <v>0</v>
      </c>
      <c r="BQ1708">
        <v>0</v>
      </c>
      <c r="BR1708">
        <v>0</v>
      </c>
      <c r="BS1708">
        <v>0</v>
      </c>
      <c r="BT1708" s="1"/>
    </row>
    <row r="1709" spans="1:72">
      <c r="A1709" t="s">
        <v>7450</v>
      </c>
      <c r="B1709" t="s">
        <v>85</v>
      </c>
      <c r="D1709" s="1"/>
      <c r="G1709" s="1"/>
      <c r="H1709" s="1"/>
      <c r="K1709">
        <v>0</v>
      </c>
      <c r="AB1709" t="s">
        <v>22</v>
      </c>
      <c r="AC1709" t="s">
        <v>32</v>
      </c>
      <c r="AD1709" t="s">
        <v>33</v>
      </c>
      <c r="AE1709" t="s">
        <v>33</v>
      </c>
      <c r="AF1709" t="s">
        <v>48</v>
      </c>
      <c r="AO1709" t="s">
        <v>26</v>
      </c>
      <c r="AP1709" t="s">
        <v>7264</v>
      </c>
      <c r="AS1709" t="s">
        <v>43</v>
      </c>
      <c r="AT1709" t="s">
        <v>3943</v>
      </c>
      <c r="BO1709" t="s">
        <v>43</v>
      </c>
      <c r="BP1709">
        <v>0</v>
      </c>
      <c r="BQ1709">
        <v>0</v>
      </c>
      <c r="BR1709">
        <v>0</v>
      </c>
      <c r="BS1709">
        <v>0</v>
      </c>
      <c r="BT1709" s="1"/>
    </row>
    <row r="1710" spans="1:72">
      <c r="A1710" t="s">
        <v>7451</v>
      </c>
      <c r="B1710" t="s">
        <v>690</v>
      </c>
      <c r="D1710" s="1"/>
      <c r="G1710" s="1"/>
      <c r="H1710" s="1"/>
      <c r="K1710">
        <v>0</v>
      </c>
      <c r="AB1710" t="s">
        <v>22</v>
      </c>
      <c r="AC1710" t="s">
        <v>32</v>
      </c>
      <c r="AD1710" t="s">
        <v>33</v>
      </c>
      <c r="AE1710" t="s">
        <v>33</v>
      </c>
      <c r="AF1710" t="s">
        <v>25</v>
      </c>
      <c r="AO1710" t="s">
        <v>26</v>
      </c>
      <c r="AP1710" t="s">
        <v>7264</v>
      </c>
      <c r="AS1710" t="s">
        <v>43</v>
      </c>
      <c r="AT1710" t="s">
        <v>7452</v>
      </c>
      <c r="BO1710" t="s">
        <v>43</v>
      </c>
      <c r="BP1710">
        <v>0</v>
      </c>
      <c r="BQ1710">
        <v>0</v>
      </c>
      <c r="BR1710">
        <v>0</v>
      </c>
      <c r="BS1710">
        <v>0</v>
      </c>
      <c r="BT1710" s="1"/>
    </row>
    <row r="1711" spans="1:72">
      <c r="A1711" t="s">
        <v>7453</v>
      </c>
      <c r="B1711" t="s">
        <v>7454</v>
      </c>
      <c r="D1711" s="1"/>
      <c r="G1711" s="1"/>
      <c r="H1711" s="1"/>
      <c r="K1711">
        <v>0</v>
      </c>
      <c r="AB1711" t="s">
        <v>22</v>
      </c>
      <c r="AC1711" t="s">
        <v>32</v>
      </c>
      <c r="AD1711" t="s">
        <v>33</v>
      </c>
      <c r="AE1711" t="s">
        <v>33</v>
      </c>
      <c r="AF1711" t="s">
        <v>48</v>
      </c>
      <c r="AO1711" t="s">
        <v>26</v>
      </c>
      <c r="AP1711" t="s">
        <v>7264</v>
      </c>
      <c r="AS1711" t="s">
        <v>43</v>
      </c>
      <c r="BO1711" t="s">
        <v>43</v>
      </c>
      <c r="BP1711">
        <v>0</v>
      </c>
      <c r="BQ1711">
        <v>0</v>
      </c>
      <c r="BR1711">
        <v>0</v>
      </c>
      <c r="BS1711">
        <v>0</v>
      </c>
      <c r="BT1711" s="1"/>
    </row>
    <row r="1712" spans="1:72">
      <c r="A1712" t="s">
        <v>7455</v>
      </c>
      <c r="B1712" t="s">
        <v>678</v>
      </c>
      <c r="D1712" s="1"/>
      <c r="G1712" s="1"/>
      <c r="H1712" s="1"/>
      <c r="K1712">
        <v>0</v>
      </c>
      <c r="AB1712" t="s">
        <v>22</v>
      </c>
      <c r="AC1712" t="s">
        <v>32</v>
      </c>
      <c r="AD1712" t="s">
        <v>33</v>
      </c>
      <c r="AE1712" t="s">
        <v>33</v>
      </c>
      <c r="AF1712" t="s">
        <v>48</v>
      </c>
      <c r="AO1712" t="s">
        <v>26</v>
      </c>
      <c r="AP1712" t="s">
        <v>7264</v>
      </c>
      <c r="AS1712" t="s">
        <v>43</v>
      </c>
      <c r="BO1712" t="s">
        <v>43</v>
      </c>
      <c r="BP1712">
        <v>0</v>
      </c>
      <c r="BQ1712">
        <v>0</v>
      </c>
      <c r="BR1712">
        <v>0</v>
      </c>
      <c r="BS1712">
        <v>0</v>
      </c>
      <c r="BT1712" s="1"/>
    </row>
    <row r="1713" spans="1:72">
      <c r="A1713" t="s">
        <v>7456</v>
      </c>
      <c r="B1713" t="s">
        <v>7457</v>
      </c>
      <c r="C1713" t="s">
        <v>6143</v>
      </c>
      <c r="D1713" s="1">
        <v>30267</v>
      </c>
      <c r="G1713" s="1"/>
      <c r="H1713" s="1"/>
      <c r="K1713">
        <v>0</v>
      </c>
      <c r="AB1713" t="s">
        <v>22</v>
      </c>
      <c r="AC1713" t="s">
        <v>32</v>
      </c>
      <c r="AD1713" t="s">
        <v>33</v>
      </c>
      <c r="AE1713" t="s">
        <v>33</v>
      </c>
      <c r="AF1713" t="s">
        <v>48</v>
      </c>
      <c r="AO1713" t="s">
        <v>26</v>
      </c>
      <c r="AP1713" t="s">
        <v>7264</v>
      </c>
      <c r="AS1713" t="s">
        <v>43</v>
      </c>
      <c r="BO1713" t="s">
        <v>43</v>
      </c>
      <c r="BP1713">
        <v>0</v>
      </c>
      <c r="BQ1713">
        <v>0</v>
      </c>
      <c r="BR1713">
        <v>0</v>
      </c>
      <c r="BS1713">
        <v>0</v>
      </c>
      <c r="BT1713" s="1"/>
    </row>
    <row r="1714" spans="1:72">
      <c r="A1714" t="s">
        <v>7458</v>
      </c>
      <c r="B1714" t="s">
        <v>7459</v>
      </c>
      <c r="D1714" s="1"/>
      <c r="G1714" s="1"/>
      <c r="H1714" s="1"/>
      <c r="K1714">
        <v>0</v>
      </c>
      <c r="AB1714" t="s">
        <v>22</v>
      </c>
      <c r="AC1714" t="s">
        <v>32</v>
      </c>
      <c r="AD1714" t="s">
        <v>33</v>
      </c>
      <c r="AE1714" t="s">
        <v>33</v>
      </c>
      <c r="AF1714" t="s">
        <v>48</v>
      </c>
      <c r="AO1714" t="s">
        <v>26</v>
      </c>
      <c r="AP1714" t="s">
        <v>7264</v>
      </c>
      <c r="AS1714" t="s">
        <v>43</v>
      </c>
      <c r="AT1714" t="s">
        <v>7460</v>
      </c>
      <c r="BO1714" t="s">
        <v>43</v>
      </c>
      <c r="BP1714">
        <v>0</v>
      </c>
      <c r="BQ1714">
        <v>0</v>
      </c>
      <c r="BR1714">
        <v>0</v>
      </c>
      <c r="BS1714">
        <v>0</v>
      </c>
      <c r="BT1714" s="1"/>
    </row>
    <row r="1715" spans="1:72">
      <c r="A1715" t="s">
        <v>7461</v>
      </c>
      <c r="B1715" t="s">
        <v>7462</v>
      </c>
      <c r="D1715" s="1"/>
      <c r="G1715" s="1"/>
      <c r="H1715" s="1"/>
      <c r="K1715">
        <v>0</v>
      </c>
      <c r="AB1715" t="s">
        <v>22</v>
      </c>
      <c r="AC1715" t="s">
        <v>32</v>
      </c>
      <c r="AD1715" t="s">
        <v>33</v>
      </c>
      <c r="AE1715" t="s">
        <v>33</v>
      </c>
      <c r="AF1715" t="s">
        <v>25</v>
      </c>
      <c r="AO1715" t="s">
        <v>26</v>
      </c>
      <c r="AP1715" t="s">
        <v>7264</v>
      </c>
      <c r="AS1715" t="s">
        <v>43</v>
      </c>
      <c r="BO1715" t="s">
        <v>43</v>
      </c>
      <c r="BP1715">
        <v>0</v>
      </c>
      <c r="BQ1715">
        <v>0</v>
      </c>
      <c r="BR1715">
        <v>0</v>
      </c>
      <c r="BS1715">
        <v>0</v>
      </c>
      <c r="BT1715" s="1"/>
    </row>
    <row r="1716" spans="1:72">
      <c r="A1716" t="s">
        <v>7463</v>
      </c>
      <c r="B1716" t="s">
        <v>7464</v>
      </c>
      <c r="D1716" s="1"/>
      <c r="G1716" s="1"/>
      <c r="H1716" s="1"/>
      <c r="K1716">
        <v>0</v>
      </c>
      <c r="AB1716" t="s">
        <v>22</v>
      </c>
      <c r="AC1716" t="s">
        <v>32</v>
      </c>
      <c r="AD1716" t="s">
        <v>33</v>
      </c>
      <c r="AE1716" t="s">
        <v>33</v>
      </c>
      <c r="AF1716" t="s">
        <v>25</v>
      </c>
      <c r="AO1716" t="s">
        <v>26</v>
      </c>
      <c r="AP1716" t="s">
        <v>7264</v>
      </c>
      <c r="AS1716" t="s">
        <v>43</v>
      </c>
      <c r="BO1716" t="s">
        <v>43</v>
      </c>
      <c r="BP1716">
        <v>0</v>
      </c>
      <c r="BQ1716">
        <v>0</v>
      </c>
      <c r="BR1716">
        <v>0</v>
      </c>
      <c r="BS1716">
        <v>0</v>
      </c>
      <c r="BT1716" s="1"/>
    </row>
    <row r="1717" spans="1:72">
      <c r="A1717" t="s">
        <v>7465</v>
      </c>
      <c r="B1717" t="s">
        <v>7466</v>
      </c>
      <c r="D1717" s="1"/>
      <c r="G1717" s="1"/>
      <c r="H1717" s="1"/>
      <c r="K1717">
        <v>0</v>
      </c>
      <c r="AB1717" t="s">
        <v>22</v>
      </c>
      <c r="AC1717" t="s">
        <v>32</v>
      </c>
      <c r="AD1717" t="s">
        <v>33</v>
      </c>
      <c r="AE1717" t="s">
        <v>33</v>
      </c>
      <c r="AF1717" t="s">
        <v>25</v>
      </c>
      <c r="AO1717" t="s">
        <v>26</v>
      </c>
      <c r="AP1717" t="s">
        <v>7264</v>
      </c>
      <c r="AS1717" t="s">
        <v>43</v>
      </c>
      <c r="BO1717" t="s">
        <v>43</v>
      </c>
      <c r="BP1717">
        <v>0</v>
      </c>
      <c r="BQ1717">
        <v>0</v>
      </c>
      <c r="BR1717">
        <v>0</v>
      </c>
      <c r="BS1717">
        <v>0</v>
      </c>
      <c r="BT1717" s="1"/>
    </row>
    <row r="1718" spans="1:72">
      <c r="A1718" t="s">
        <v>7467</v>
      </c>
      <c r="B1718" t="s">
        <v>7468</v>
      </c>
      <c r="D1718" s="1"/>
      <c r="G1718" s="1"/>
      <c r="H1718" s="1"/>
      <c r="K1718">
        <v>0</v>
      </c>
      <c r="AB1718" t="s">
        <v>22</v>
      </c>
      <c r="AC1718" t="s">
        <v>32</v>
      </c>
      <c r="AD1718" t="s">
        <v>33</v>
      </c>
      <c r="AE1718" t="s">
        <v>33</v>
      </c>
      <c r="AF1718" t="s">
        <v>25</v>
      </c>
      <c r="AO1718" t="s">
        <v>26</v>
      </c>
      <c r="AP1718" t="s">
        <v>7264</v>
      </c>
      <c r="AS1718" t="s">
        <v>43</v>
      </c>
      <c r="BO1718" t="s">
        <v>43</v>
      </c>
      <c r="BP1718">
        <v>0</v>
      </c>
      <c r="BQ1718">
        <v>0</v>
      </c>
      <c r="BR1718">
        <v>0</v>
      </c>
      <c r="BS1718">
        <v>0</v>
      </c>
      <c r="BT1718" s="1"/>
    </row>
    <row r="1719" spans="1:72">
      <c r="A1719" t="s">
        <v>7469</v>
      </c>
      <c r="B1719" t="s">
        <v>7043</v>
      </c>
      <c r="D1719" s="1"/>
      <c r="G1719" s="1"/>
      <c r="H1719" s="1"/>
      <c r="K1719">
        <v>0</v>
      </c>
      <c r="AB1719" t="s">
        <v>22</v>
      </c>
      <c r="AC1719" t="s">
        <v>32</v>
      </c>
      <c r="AD1719" t="s">
        <v>33</v>
      </c>
      <c r="AE1719" t="s">
        <v>33</v>
      </c>
      <c r="AF1719" t="s">
        <v>25</v>
      </c>
      <c r="AO1719" t="s">
        <v>26</v>
      </c>
      <c r="AP1719" t="s">
        <v>7264</v>
      </c>
      <c r="AS1719" t="s">
        <v>43</v>
      </c>
      <c r="BO1719" t="s">
        <v>43</v>
      </c>
      <c r="BP1719">
        <v>0</v>
      </c>
      <c r="BQ1719">
        <v>0</v>
      </c>
      <c r="BR1719">
        <v>0</v>
      </c>
      <c r="BS1719">
        <v>0</v>
      </c>
      <c r="BT1719" s="1"/>
    </row>
    <row r="1720" spans="1:72">
      <c r="A1720" t="s">
        <v>7470</v>
      </c>
      <c r="B1720" t="s">
        <v>7471</v>
      </c>
      <c r="D1720" s="1"/>
      <c r="G1720" s="1"/>
      <c r="H1720" s="1"/>
      <c r="K1720">
        <v>0</v>
      </c>
      <c r="AB1720" t="s">
        <v>22</v>
      </c>
      <c r="AC1720" t="s">
        <v>32</v>
      </c>
      <c r="AD1720" t="s">
        <v>33</v>
      </c>
      <c r="AE1720" t="s">
        <v>33</v>
      </c>
      <c r="AF1720" t="s">
        <v>25</v>
      </c>
      <c r="AO1720" t="s">
        <v>26</v>
      </c>
      <c r="AP1720" t="s">
        <v>7264</v>
      </c>
      <c r="AS1720" t="s">
        <v>43</v>
      </c>
      <c r="BO1720" t="s">
        <v>43</v>
      </c>
      <c r="BP1720">
        <v>0</v>
      </c>
      <c r="BQ1720">
        <v>0</v>
      </c>
      <c r="BR1720">
        <v>0</v>
      </c>
      <c r="BS1720">
        <v>0</v>
      </c>
      <c r="BT1720" s="1"/>
    </row>
    <row r="1721" spans="1:72">
      <c r="A1721" t="s">
        <v>7472</v>
      </c>
      <c r="B1721" t="s">
        <v>7473</v>
      </c>
      <c r="D1721" s="1"/>
      <c r="G1721" s="1"/>
      <c r="H1721" s="1"/>
      <c r="K1721">
        <v>0</v>
      </c>
      <c r="AB1721" t="s">
        <v>22</v>
      </c>
      <c r="AC1721" t="s">
        <v>32</v>
      </c>
      <c r="AD1721" t="s">
        <v>33</v>
      </c>
      <c r="AE1721" t="s">
        <v>33</v>
      </c>
      <c r="AF1721" t="s">
        <v>25</v>
      </c>
      <c r="AO1721" t="s">
        <v>26</v>
      </c>
      <c r="AP1721" t="s">
        <v>7264</v>
      </c>
      <c r="AS1721" t="s">
        <v>43</v>
      </c>
      <c r="BO1721" t="s">
        <v>43</v>
      </c>
      <c r="BP1721">
        <v>0</v>
      </c>
      <c r="BQ1721">
        <v>0</v>
      </c>
      <c r="BR1721">
        <v>0</v>
      </c>
      <c r="BS1721">
        <v>0</v>
      </c>
      <c r="BT1721" s="1"/>
    </row>
    <row r="1722" spans="1:72">
      <c r="A1722" t="s">
        <v>7474</v>
      </c>
      <c r="B1722" t="s">
        <v>7475</v>
      </c>
      <c r="D1722" s="1"/>
      <c r="G1722" s="1"/>
      <c r="H1722" s="1"/>
      <c r="K1722">
        <v>0</v>
      </c>
      <c r="AB1722" t="s">
        <v>22</v>
      </c>
      <c r="AC1722" t="s">
        <v>32</v>
      </c>
      <c r="AD1722" t="s">
        <v>33</v>
      </c>
      <c r="AE1722" t="s">
        <v>33</v>
      </c>
      <c r="AF1722" t="s">
        <v>48</v>
      </c>
      <c r="AO1722" t="s">
        <v>26</v>
      </c>
      <c r="AP1722" t="s">
        <v>7264</v>
      </c>
      <c r="AS1722" t="s">
        <v>43</v>
      </c>
      <c r="BO1722" t="s">
        <v>43</v>
      </c>
      <c r="BP1722">
        <v>0</v>
      </c>
      <c r="BQ1722">
        <v>0</v>
      </c>
      <c r="BR1722">
        <v>0</v>
      </c>
      <c r="BS1722">
        <v>0</v>
      </c>
      <c r="BT1722" s="1"/>
    </row>
    <row r="1723" spans="1:72">
      <c r="A1723" t="s">
        <v>7476</v>
      </c>
      <c r="B1723" t="s">
        <v>5933</v>
      </c>
      <c r="D1723" s="1"/>
      <c r="G1723" s="1"/>
      <c r="H1723" s="1"/>
      <c r="K1723">
        <v>0</v>
      </c>
      <c r="AB1723" t="s">
        <v>22</v>
      </c>
      <c r="AC1723" t="s">
        <v>32</v>
      </c>
      <c r="AD1723" t="s">
        <v>33</v>
      </c>
      <c r="AE1723" t="s">
        <v>33</v>
      </c>
      <c r="AF1723" t="s">
        <v>48</v>
      </c>
      <c r="AO1723" t="s">
        <v>26</v>
      </c>
      <c r="AP1723" t="s">
        <v>7264</v>
      </c>
      <c r="AS1723" t="s">
        <v>43</v>
      </c>
      <c r="BO1723" t="s">
        <v>43</v>
      </c>
      <c r="BP1723">
        <v>0</v>
      </c>
      <c r="BQ1723">
        <v>0</v>
      </c>
      <c r="BR1723">
        <v>0</v>
      </c>
      <c r="BS1723">
        <v>0</v>
      </c>
      <c r="BT1723" s="1"/>
    </row>
    <row r="1724" spans="1:72">
      <c r="A1724" t="s">
        <v>7477</v>
      </c>
      <c r="B1724" t="s">
        <v>6049</v>
      </c>
      <c r="D1724" s="1"/>
      <c r="G1724" s="1"/>
      <c r="H1724" s="1"/>
      <c r="K1724">
        <v>0</v>
      </c>
      <c r="AB1724" t="s">
        <v>22</v>
      </c>
      <c r="AC1724" t="s">
        <v>32</v>
      </c>
      <c r="AD1724" t="s">
        <v>33</v>
      </c>
      <c r="AE1724" t="s">
        <v>33</v>
      </c>
      <c r="AF1724" t="s">
        <v>25</v>
      </c>
      <c r="AO1724" t="s">
        <v>26</v>
      </c>
      <c r="AP1724" t="s">
        <v>7264</v>
      </c>
      <c r="AS1724" t="s">
        <v>43</v>
      </c>
      <c r="BO1724" t="s">
        <v>43</v>
      </c>
      <c r="BP1724">
        <v>0</v>
      </c>
      <c r="BQ1724">
        <v>0</v>
      </c>
      <c r="BR1724">
        <v>0</v>
      </c>
      <c r="BS1724">
        <v>0</v>
      </c>
      <c r="BT1724" s="1"/>
    </row>
    <row r="1725" spans="1:72">
      <c r="A1725" t="s">
        <v>7478</v>
      </c>
      <c r="B1725" t="s">
        <v>7479</v>
      </c>
      <c r="D1725" s="1"/>
      <c r="G1725" s="1"/>
      <c r="H1725" s="1"/>
      <c r="K1725">
        <v>0</v>
      </c>
      <c r="AB1725" t="s">
        <v>22</v>
      </c>
      <c r="AC1725" t="s">
        <v>32</v>
      </c>
      <c r="AD1725" t="s">
        <v>33</v>
      </c>
      <c r="AE1725" t="s">
        <v>33</v>
      </c>
      <c r="AF1725" t="s">
        <v>48</v>
      </c>
      <c r="AO1725" t="s">
        <v>26</v>
      </c>
      <c r="AP1725" t="s">
        <v>7264</v>
      </c>
      <c r="AS1725" t="s">
        <v>43</v>
      </c>
      <c r="BO1725" t="s">
        <v>43</v>
      </c>
      <c r="BP1725">
        <v>0</v>
      </c>
      <c r="BQ1725">
        <v>0</v>
      </c>
      <c r="BR1725">
        <v>0</v>
      </c>
      <c r="BS1725">
        <v>0</v>
      </c>
      <c r="BT1725" s="1"/>
    </row>
    <row r="1726" spans="1:72">
      <c r="A1726" t="s">
        <v>7480</v>
      </c>
      <c r="B1726" t="s">
        <v>7481</v>
      </c>
      <c r="D1726" s="1"/>
      <c r="G1726" s="1"/>
      <c r="H1726" s="1"/>
      <c r="K1726">
        <v>0</v>
      </c>
      <c r="AB1726" t="s">
        <v>22</v>
      </c>
      <c r="AC1726" t="s">
        <v>32</v>
      </c>
      <c r="AD1726" t="s">
        <v>33</v>
      </c>
      <c r="AE1726" t="s">
        <v>33</v>
      </c>
      <c r="AF1726" t="s">
        <v>48</v>
      </c>
      <c r="AO1726" t="s">
        <v>26</v>
      </c>
      <c r="AP1726" t="s">
        <v>7264</v>
      </c>
      <c r="AS1726" t="s">
        <v>43</v>
      </c>
      <c r="BO1726" t="s">
        <v>43</v>
      </c>
      <c r="BP1726">
        <v>0</v>
      </c>
      <c r="BQ1726">
        <v>0</v>
      </c>
      <c r="BR1726">
        <v>0</v>
      </c>
      <c r="BS1726">
        <v>0</v>
      </c>
      <c r="BT1726" s="1"/>
    </row>
    <row r="1727" spans="1:72">
      <c r="A1727" t="s">
        <v>7482</v>
      </c>
      <c r="B1727" t="s">
        <v>150</v>
      </c>
      <c r="D1727" s="1"/>
      <c r="G1727" s="1"/>
      <c r="H1727" s="1"/>
      <c r="K1727">
        <v>0</v>
      </c>
      <c r="AB1727" t="s">
        <v>22</v>
      </c>
      <c r="AC1727" t="s">
        <v>32</v>
      </c>
      <c r="AD1727" t="s">
        <v>33</v>
      </c>
      <c r="AE1727" t="s">
        <v>33</v>
      </c>
      <c r="AF1727" t="s">
        <v>25</v>
      </c>
      <c r="AO1727" t="s">
        <v>26</v>
      </c>
      <c r="AP1727" t="s">
        <v>7264</v>
      </c>
      <c r="AS1727" t="s">
        <v>43</v>
      </c>
      <c r="BO1727" t="s">
        <v>43</v>
      </c>
      <c r="BP1727">
        <v>0</v>
      </c>
      <c r="BQ1727">
        <v>0</v>
      </c>
      <c r="BR1727">
        <v>0</v>
      </c>
      <c r="BS1727">
        <v>0</v>
      </c>
      <c r="BT1727" s="1"/>
    </row>
    <row r="1728" spans="1:72">
      <c r="A1728" t="s">
        <v>7483</v>
      </c>
      <c r="B1728" t="s">
        <v>7484</v>
      </c>
      <c r="D1728" s="1"/>
      <c r="G1728" s="1"/>
      <c r="H1728" s="1"/>
      <c r="K1728">
        <v>0</v>
      </c>
      <c r="AB1728" t="s">
        <v>22</v>
      </c>
      <c r="AC1728" t="s">
        <v>32</v>
      </c>
      <c r="AD1728" t="s">
        <v>33</v>
      </c>
      <c r="AE1728" t="s">
        <v>33</v>
      </c>
      <c r="AF1728" t="s">
        <v>48</v>
      </c>
      <c r="AO1728" t="s">
        <v>26</v>
      </c>
      <c r="AP1728" t="s">
        <v>7264</v>
      </c>
      <c r="AS1728" t="s">
        <v>43</v>
      </c>
      <c r="BO1728" t="s">
        <v>43</v>
      </c>
      <c r="BP1728">
        <v>0</v>
      </c>
      <c r="BQ1728">
        <v>0</v>
      </c>
      <c r="BR1728">
        <v>0</v>
      </c>
      <c r="BS1728">
        <v>0</v>
      </c>
      <c r="BT1728" s="1"/>
    </row>
    <row r="1729" spans="1:72">
      <c r="A1729" t="s">
        <v>7485</v>
      </c>
      <c r="B1729" t="s">
        <v>7486</v>
      </c>
      <c r="D1729" s="1"/>
      <c r="G1729" s="1"/>
      <c r="H1729" s="1"/>
      <c r="K1729">
        <v>0</v>
      </c>
      <c r="AB1729" t="s">
        <v>22</v>
      </c>
      <c r="AC1729" t="s">
        <v>32</v>
      </c>
      <c r="AD1729" t="s">
        <v>33</v>
      </c>
      <c r="AE1729" t="s">
        <v>33</v>
      </c>
      <c r="AF1729" t="s">
        <v>48</v>
      </c>
      <c r="AO1729" t="s">
        <v>26</v>
      </c>
      <c r="AP1729" t="s">
        <v>7264</v>
      </c>
      <c r="AS1729" t="s">
        <v>43</v>
      </c>
      <c r="BO1729" t="s">
        <v>43</v>
      </c>
      <c r="BP1729">
        <v>0</v>
      </c>
      <c r="BQ1729">
        <v>0</v>
      </c>
      <c r="BR1729">
        <v>0</v>
      </c>
      <c r="BS1729">
        <v>0</v>
      </c>
      <c r="BT1729" s="1"/>
    </row>
    <row r="1730" spans="1:72">
      <c r="A1730" t="s">
        <v>7487</v>
      </c>
      <c r="B1730" t="s">
        <v>7488</v>
      </c>
      <c r="D1730" s="1"/>
      <c r="G1730" s="1"/>
      <c r="H1730" s="1"/>
      <c r="K1730">
        <v>0</v>
      </c>
      <c r="AB1730" t="s">
        <v>22</v>
      </c>
      <c r="AC1730" t="s">
        <v>32</v>
      </c>
      <c r="AD1730" t="s">
        <v>33</v>
      </c>
      <c r="AE1730" t="s">
        <v>33</v>
      </c>
      <c r="AF1730" t="s">
        <v>48</v>
      </c>
      <c r="AO1730" t="s">
        <v>26</v>
      </c>
      <c r="AP1730" t="s">
        <v>7264</v>
      </c>
      <c r="AS1730" t="s">
        <v>43</v>
      </c>
      <c r="BO1730" t="s">
        <v>43</v>
      </c>
      <c r="BP1730">
        <v>0</v>
      </c>
      <c r="BQ1730">
        <v>0</v>
      </c>
      <c r="BR1730">
        <v>0</v>
      </c>
      <c r="BS1730">
        <v>0</v>
      </c>
      <c r="BT1730" s="1"/>
    </row>
    <row r="1731" spans="1:72">
      <c r="A1731" t="s">
        <v>7489</v>
      </c>
      <c r="B1731" t="s">
        <v>3394</v>
      </c>
      <c r="D1731" s="1"/>
      <c r="G1731" s="1"/>
      <c r="H1731" s="1"/>
      <c r="K1731">
        <v>0</v>
      </c>
      <c r="AB1731" t="s">
        <v>22</v>
      </c>
      <c r="AC1731" t="s">
        <v>32</v>
      </c>
      <c r="AD1731" t="s">
        <v>33</v>
      </c>
      <c r="AE1731" t="s">
        <v>33</v>
      </c>
      <c r="AF1731" t="s">
        <v>48</v>
      </c>
      <c r="AO1731" t="s">
        <v>26</v>
      </c>
      <c r="AP1731" t="s">
        <v>7264</v>
      </c>
      <c r="AS1731" t="s">
        <v>43</v>
      </c>
      <c r="BO1731" t="s">
        <v>43</v>
      </c>
      <c r="BP1731">
        <v>0</v>
      </c>
      <c r="BQ1731">
        <v>0</v>
      </c>
      <c r="BR1731">
        <v>0</v>
      </c>
      <c r="BS1731">
        <v>0</v>
      </c>
      <c r="BT1731" s="1"/>
    </row>
    <row r="1732" spans="1:72">
      <c r="A1732" t="s">
        <v>7490</v>
      </c>
      <c r="B1732" t="s">
        <v>1910</v>
      </c>
      <c r="D1732" s="1"/>
      <c r="G1732" s="1"/>
      <c r="H1732" s="1"/>
      <c r="K1732">
        <v>0</v>
      </c>
      <c r="AB1732" t="s">
        <v>22</v>
      </c>
      <c r="AC1732" t="s">
        <v>32</v>
      </c>
      <c r="AD1732" t="s">
        <v>33</v>
      </c>
      <c r="AE1732" t="s">
        <v>33</v>
      </c>
      <c r="AF1732" t="s">
        <v>48</v>
      </c>
      <c r="AO1732" t="s">
        <v>26</v>
      </c>
      <c r="AP1732" t="s">
        <v>7264</v>
      </c>
      <c r="AS1732" t="s">
        <v>43</v>
      </c>
      <c r="BO1732" t="s">
        <v>43</v>
      </c>
      <c r="BP1732">
        <v>0</v>
      </c>
      <c r="BQ1732">
        <v>0</v>
      </c>
      <c r="BR1732">
        <v>0</v>
      </c>
      <c r="BS1732">
        <v>0</v>
      </c>
      <c r="BT1732" s="1"/>
    </row>
    <row r="1733" spans="1:72">
      <c r="A1733" t="s">
        <v>7491</v>
      </c>
      <c r="B1733" t="s">
        <v>7492</v>
      </c>
      <c r="D1733" s="1"/>
      <c r="G1733" s="1"/>
      <c r="H1733" s="1"/>
      <c r="K1733">
        <v>0</v>
      </c>
      <c r="AB1733" t="s">
        <v>22</v>
      </c>
      <c r="AC1733" t="s">
        <v>32</v>
      </c>
      <c r="AD1733" t="s">
        <v>33</v>
      </c>
      <c r="AE1733" t="s">
        <v>33</v>
      </c>
      <c r="AF1733" t="s">
        <v>48</v>
      </c>
      <c r="AO1733" t="s">
        <v>26</v>
      </c>
      <c r="AP1733" t="s">
        <v>7264</v>
      </c>
      <c r="AS1733" t="s">
        <v>43</v>
      </c>
      <c r="BO1733" t="s">
        <v>43</v>
      </c>
      <c r="BP1733">
        <v>0</v>
      </c>
      <c r="BQ1733">
        <v>0</v>
      </c>
      <c r="BR1733">
        <v>0</v>
      </c>
      <c r="BS1733">
        <v>0</v>
      </c>
      <c r="BT1733" s="1"/>
    </row>
    <row r="1734" spans="1:72">
      <c r="A1734" t="s">
        <v>7493</v>
      </c>
      <c r="B1734" t="s">
        <v>4980</v>
      </c>
      <c r="D1734" s="1"/>
      <c r="G1734" s="1"/>
      <c r="H1734" s="1"/>
      <c r="K1734">
        <v>0</v>
      </c>
      <c r="AB1734" t="s">
        <v>22</v>
      </c>
      <c r="AC1734" t="s">
        <v>32</v>
      </c>
      <c r="AD1734" t="s">
        <v>33</v>
      </c>
      <c r="AE1734" t="s">
        <v>33</v>
      </c>
      <c r="AF1734" t="s">
        <v>48</v>
      </c>
      <c r="AO1734" t="s">
        <v>26</v>
      </c>
      <c r="AP1734" t="s">
        <v>7264</v>
      </c>
      <c r="AS1734" t="s">
        <v>43</v>
      </c>
      <c r="BO1734" t="s">
        <v>43</v>
      </c>
      <c r="BP1734">
        <v>0</v>
      </c>
      <c r="BQ1734">
        <v>0</v>
      </c>
      <c r="BR1734">
        <v>0</v>
      </c>
      <c r="BS1734">
        <v>0</v>
      </c>
      <c r="BT1734" s="1"/>
    </row>
    <row r="1735" spans="1:72">
      <c r="A1735" t="s">
        <v>7494</v>
      </c>
      <c r="B1735" t="s">
        <v>3260</v>
      </c>
      <c r="D1735" s="1"/>
      <c r="G1735" s="1"/>
      <c r="H1735" s="1"/>
      <c r="K1735">
        <v>0</v>
      </c>
      <c r="AB1735" t="s">
        <v>22</v>
      </c>
      <c r="AC1735" t="s">
        <v>32</v>
      </c>
      <c r="AD1735" t="s">
        <v>33</v>
      </c>
      <c r="AE1735" t="s">
        <v>33</v>
      </c>
      <c r="AF1735" t="s">
        <v>48</v>
      </c>
      <c r="AO1735" t="s">
        <v>26</v>
      </c>
      <c r="AP1735" t="s">
        <v>7264</v>
      </c>
      <c r="AS1735" t="s">
        <v>43</v>
      </c>
      <c r="BO1735" t="s">
        <v>43</v>
      </c>
      <c r="BP1735">
        <v>0</v>
      </c>
      <c r="BQ1735">
        <v>0</v>
      </c>
      <c r="BR1735">
        <v>0</v>
      </c>
      <c r="BS1735">
        <v>0</v>
      </c>
      <c r="BT1735" s="1"/>
    </row>
    <row r="1736" spans="1:72">
      <c r="A1736" t="s">
        <v>7495</v>
      </c>
      <c r="B1736" t="s">
        <v>5914</v>
      </c>
      <c r="D1736" s="1"/>
      <c r="G1736" s="1"/>
      <c r="H1736" s="1"/>
      <c r="K1736">
        <v>0</v>
      </c>
      <c r="AB1736" t="s">
        <v>22</v>
      </c>
      <c r="AC1736" t="s">
        <v>32</v>
      </c>
      <c r="AD1736" t="s">
        <v>33</v>
      </c>
      <c r="AE1736" t="s">
        <v>33</v>
      </c>
      <c r="AF1736" t="s">
        <v>48</v>
      </c>
      <c r="AO1736" t="s">
        <v>26</v>
      </c>
      <c r="AP1736" t="s">
        <v>7264</v>
      </c>
      <c r="AS1736" t="s">
        <v>43</v>
      </c>
      <c r="BO1736" t="s">
        <v>43</v>
      </c>
      <c r="BP1736">
        <v>0</v>
      </c>
      <c r="BQ1736">
        <v>0</v>
      </c>
      <c r="BR1736">
        <v>0</v>
      </c>
      <c r="BS1736">
        <v>0</v>
      </c>
      <c r="BT1736" s="1"/>
    </row>
    <row r="1737" spans="1:72">
      <c r="A1737" t="s">
        <v>7496</v>
      </c>
      <c r="B1737" t="s">
        <v>4013</v>
      </c>
      <c r="D1737" s="1"/>
      <c r="G1737" s="1"/>
      <c r="H1737" s="1"/>
      <c r="K1737">
        <v>0</v>
      </c>
      <c r="AB1737" t="s">
        <v>22</v>
      </c>
      <c r="AC1737" t="s">
        <v>32</v>
      </c>
      <c r="AD1737" t="s">
        <v>33</v>
      </c>
      <c r="AE1737" t="s">
        <v>33</v>
      </c>
      <c r="AF1737" t="s">
        <v>48</v>
      </c>
      <c r="AO1737" t="s">
        <v>26</v>
      </c>
      <c r="AP1737" t="s">
        <v>7264</v>
      </c>
      <c r="AS1737" t="s">
        <v>43</v>
      </c>
      <c r="BO1737" t="s">
        <v>43</v>
      </c>
      <c r="BP1737">
        <v>0</v>
      </c>
      <c r="BQ1737">
        <v>0</v>
      </c>
      <c r="BR1737">
        <v>0</v>
      </c>
      <c r="BS1737">
        <v>0</v>
      </c>
      <c r="BT1737" s="1"/>
    </row>
    <row r="1738" spans="1:72">
      <c r="A1738" t="s">
        <v>7497</v>
      </c>
      <c r="B1738" t="s">
        <v>7498</v>
      </c>
      <c r="D1738" s="1"/>
      <c r="G1738" s="1"/>
      <c r="H1738" s="1"/>
      <c r="K1738">
        <v>0</v>
      </c>
      <c r="AB1738" t="s">
        <v>22</v>
      </c>
      <c r="AC1738" t="s">
        <v>32</v>
      </c>
      <c r="AD1738" t="s">
        <v>33</v>
      </c>
      <c r="AE1738" t="s">
        <v>33</v>
      </c>
      <c r="AF1738" t="s">
        <v>48</v>
      </c>
      <c r="AO1738" t="s">
        <v>26</v>
      </c>
      <c r="AP1738" t="s">
        <v>7264</v>
      </c>
      <c r="AS1738" t="s">
        <v>43</v>
      </c>
      <c r="BO1738" t="s">
        <v>43</v>
      </c>
      <c r="BP1738">
        <v>0</v>
      </c>
      <c r="BQ1738">
        <v>0</v>
      </c>
      <c r="BR1738">
        <v>0</v>
      </c>
      <c r="BS1738">
        <v>0</v>
      </c>
      <c r="BT1738" s="1"/>
    </row>
    <row r="1739" spans="1:72">
      <c r="A1739" t="s">
        <v>7499</v>
      </c>
      <c r="B1739" t="s">
        <v>7500</v>
      </c>
      <c r="D1739" s="1"/>
      <c r="G1739" s="1"/>
      <c r="H1739" s="1"/>
      <c r="K1739">
        <v>0</v>
      </c>
      <c r="AB1739" t="s">
        <v>22</v>
      </c>
      <c r="AC1739" t="s">
        <v>32</v>
      </c>
      <c r="AD1739" t="s">
        <v>33</v>
      </c>
      <c r="AE1739" t="s">
        <v>33</v>
      </c>
      <c r="AF1739" t="s">
        <v>48</v>
      </c>
      <c r="AO1739" t="s">
        <v>26</v>
      </c>
      <c r="AP1739" t="s">
        <v>7264</v>
      </c>
      <c r="AS1739" t="s">
        <v>43</v>
      </c>
      <c r="BO1739" t="s">
        <v>43</v>
      </c>
      <c r="BP1739">
        <v>0</v>
      </c>
      <c r="BQ1739">
        <v>0</v>
      </c>
      <c r="BR1739">
        <v>0</v>
      </c>
      <c r="BS1739">
        <v>0</v>
      </c>
      <c r="BT1739" s="1"/>
    </row>
    <row r="1740" spans="1:72">
      <c r="A1740" t="s">
        <v>7501</v>
      </c>
      <c r="B1740" t="s">
        <v>7502</v>
      </c>
      <c r="D1740" s="1"/>
      <c r="G1740" s="1"/>
      <c r="H1740" s="1"/>
      <c r="K1740">
        <v>0</v>
      </c>
      <c r="AB1740" t="s">
        <v>22</v>
      </c>
      <c r="AC1740" t="s">
        <v>32</v>
      </c>
      <c r="AD1740" t="s">
        <v>33</v>
      </c>
      <c r="AE1740" t="s">
        <v>33</v>
      </c>
      <c r="AF1740" t="s">
        <v>48</v>
      </c>
      <c r="AO1740" t="s">
        <v>26</v>
      </c>
      <c r="AP1740" t="s">
        <v>7264</v>
      </c>
      <c r="AS1740" t="s">
        <v>43</v>
      </c>
      <c r="BO1740" t="s">
        <v>43</v>
      </c>
      <c r="BP1740">
        <v>0</v>
      </c>
      <c r="BQ1740">
        <v>0</v>
      </c>
      <c r="BR1740">
        <v>0</v>
      </c>
      <c r="BS1740">
        <v>0</v>
      </c>
      <c r="BT1740" s="1"/>
    </row>
    <row r="1741" spans="1:72">
      <c r="A1741" t="s">
        <v>7503</v>
      </c>
      <c r="B1741" t="s">
        <v>2636</v>
      </c>
      <c r="D1741" s="1"/>
      <c r="G1741" s="1"/>
      <c r="H1741" s="1"/>
      <c r="K1741">
        <v>0</v>
      </c>
      <c r="AB1741" t="s">
        <v>22</v>
      </c>
      <c r="AC1741" t="s">
        <v>32</v>
      </c>
      <c r="AD1741" t="s">
        <v>33</v>
      </c>
      <c r="AE1741" t="s">
        <v>33</v>
      </c>
      <c r="AF1741" t="s">
        <v>48</v>
      </c>
      <c r="AO1741" t="s">
        <v>26</v>
      </c>
      <c r="AP1741" t="s">
        <v>7264</v>
      </c>
      <c r="AS1741" t="s">
        <v>43</v>
      </c>
      <c r="BO1741" t="s">
        <v>43</v>
      </c>
      <c r="BP1741">
        <v>0</v>
      </c>
      <c r="BQ1741">
        <v>0</v>
      </c>
      <c r="BR1741">
        <v>0</v>
      </c>
      <c r="BS1741">
        <v>0</v>
      </c>
      <c r="BT1741" s="1"/>
    </row>
    <row r="1742" spans="1:72">
      <c r="A1742" t="s">
        <v>7504</v>
      </c>
      <c r="B1742" t="s">
        <v>7505</v>
      </c>
      <c r="D1742" s="1"/>
      <c r="G1742" s="1"/>
      <c r="H1742" s="1"/>
      <c r="K1742">
        <v>0</v>
      </c>
      <c r="AB1742" t="s">
        <v>22</v>
      </c>
      <c r="AC1742" t="s">
        <v>32</v>
      </c>
      <c r="AD1742" t="s">
        <v>33</v>
      </c>
      <c r="AE1742" t="s">
        <v>33</v>
      </c>
      <c r="AF1742" t="s">
        <v>48</v>
      </c>
      <c r="AO1742" t="s">
        <v>26</v>
      </c>
      <c r="AP1742" t="s">
        <v>7264</v>
      </c>
      <c r="AS1742" t="s">
        <v>43</v>
      </c>
      <c r="BO1742" t="s">
        <v>43</v>
      </c>
      <c r="BP1742">
        <v>0</v>
      </c>
      <c r="BQ1742">
        <v>0</v>
      </c>
      <c r="BR1742">
        <v>0</v>
      </c>
      <c r="BS1742">
        <v>0</v>
      </c>
      <c r="BT1742" s="1"/>
    </row>
    <row r="1743" spans="1:72">
      <c r="A1743" t="s">
        <v>7506</v>
      </c>
      <c r="B1743" t="s">
        <v>3553</v>
      </c>
      <c r="D1743" s="1"/>
      <c r="G1743" s="1"/>
      <c r="H1743" s="1"/>
      <c r="K1743">
        <v>0</v>
      </c>
      <c r="AB1743" t="s">
        <v>22</v>
      </c>
      <c r="AC1743" t="s">
        <v>32</v>
      </c>
      <c r="AD1743" t="s">
        <v>33</v>
      </c>
      <c r="AF1743" t="s">
        <v>25</v>
      </c>
      <c r="AO1743" t="s">
        <v>26</v>
      </c>
      <c r="AP1743" t="s">
        <v>7264</v>
      </c>
      <c r="AS1743" t="s">
        <v>43</v>
      </c>
      <c r="BO1743" t="s">
        <v>43</v>
      </c>
      <c r="BP1743">
        <v>0</v>
      </c>
      <c r="BQ1743">
        <v>0</v>
      </c>
      <c r="BR1743">
        <v>0</v>
      </c>
      <c r="BS1743">
        <v>0</v>
      </c>
      <c r="BT1743" s="1"/>
    </row>
    <row r="1744" spans="1:72">
      <c r="A1744" t="s">
        <v>7507</v>
      </c>
      <c r="B1744" t="s">
        <v>8575</v>
      </c>
      <c r="D1744" s="1"/>
      <c r="G1744" s="1"/>
      <c r="H1744" s="1"/>
      <c r="K1744">
        <v>0</v>
      </c>
      <c r="AB1744" t="s">
        <v>22</v>
      </c>
      <c r="AC1744" t="s">
        <v>32</v>
      </c>
      <c r="AD1744" t="s">
        <v>33</v>
      </c>
      <c r="AE1744" t="s">
        <v>33</v>
      </c>
      <c r="AF1744" t="s">
        <v>48</v>
      </c>
      <c r="AO1744" t="s">
        <v>26</v>
      </c>
      <c r="AP1744" t="s">
        <v>7264</v>
      </c>
      <c r="AS1744" t="s">
        <v>43</v>
      </c>
      <c r="BO1744" t="s">
        <v>43</v>
      </c>
      <c r="BP1744">
        <v>0</v>
      </c>
      <c r="BQ1744">
        <v>0</v>
      </c>
      <c r="BR1744">
        <v>0</v>
      </c>
      <c r="BS1744">
        <v>0</v>
      </c>
      <c r="BT1744" s="1"/>
    </row>
    <row r="1745" spans="1:72">
      <c r="A1745" t="s">
        <v>7508</v>
      </c>
      <c r="B1745" t="s">
        <v>7509</v>
      </c>
      <c r="D1745" s="1"/>
      <c r="G1745" s="1"/>
      <c r="H1745" s="1"/>
      <c r="K1745">
        <v>0</v>
      </c>
      <c r="AB1745" t="s">
        <v>22</v>
      </c>
      <c r="AC1745" t="s">
        <v>32</v>
      </c>
      <c r="AD1745" t="s">
        <v>33</v>
      </c>
      <c r="AE1745" t="s">
        <v>33</v>
      </c>
      <c r="AF1745" t="s">
        <v>25</v>
      </c>
      <c r="AO1745" t="s">
        <v>26</v>
      </c>
      <c r="AP1745" t="s">
        <v>7264</v>
      </c>
      <c r="AS1745" t="s">
        <v>43</v>
      </c>
      <c r="BO1745" t="s">
        <v>43</v>
      </c>
      <c r="BP1745">
        <v>0</v>
      </c>
      <c r="BQ1745">
        <v>0</v>
      </c>
      <c r="BR1745">
        <v>0</v>
      </c>
      <c r="BS1745">
        <v>0</v>
      </c>
      <c r="BT1745" s="1"/>
    </row>
    <row r="1746" spans="1:72">
      <c r="A1746" t="s">
        <v>7510</v>
      </c>
      <c r="B1746" t="s">
        <v>6996</v>
      </c>
      <c r="D1746" s="1"/>
      <c r="G1746" s="1"/>
      <c r="H1746" s="1"/>
      <c r="K1746">
        <v>0</v>
      </c>
      <c r="AB1746" t="s">
        <v>22</v>
      </c>
      <c r="AC1746" t="s">
        <v>32</v>
      </c>
      <c r="AD1746" t="s">
        <v>33</v>
      </c>
      <c r="AE1746" t="s">
        <v>33</v>
      </c>
      <c r="AF1746" t="s">
        <v>48</v>
      </c>
      <c r="AO1746" t="s">
        <v>26</v>
      </c>
      <c r="AP1746" t="s">
        <v>7264</v>
      </c>
      <c r="AS1746" t="s">
        <v>43</v>
      </c>
      <c r="BO1746" t="s">
        <v>43</v>
      </c>
      <c r="BP1746">
        <v>0</v>
      </c>
      <c r="BQ1746">
        <v>0</v>
      </c>
      <c r="BR1746">
        <v>0</v>
      </c>
      <c r="BS1746">
        <v>0</v>
      </c>
      <c r="BT1746" s="1"/>
    </row>
    <row r="1747" spans="1:72">
      <c r="A1747" t="s">
        <v>7511</v>
      </c>
      <c r="B1747" t="s">
        <v>7512</v>
      </c>
      <c r="D1747" s="1"/>
      <c r="G1747" s="1"/>
      <c r="H1747" s="1"/>
      <c r="K1747">
        <v>0</v>
      </c>
      <c r="AB1747" t="s">
        <v>22</v>
      </c>
      <c r="AC1747" t="s">
        <v>32</v>
      </c>
      <c r="AD1747" t="s">
        <v>33</v>
      </c>
      <c r="AE1747" t="s">
        <v>33</v>
      </c>
      <c r="AF1747" t="s">
        <v>48</v>
      </c>
      <c r="AO1747" t="s">
        <v>26</v>
      </c>
      <c r="AP1747" t="s">
        <v>7264</v>
      </c>
      <c r="AS1747" t="s">
        <v>43</v>
      </c>
      <c r="BO1747" t="s">
        <v>43</v>
      </c>
      <c r="BP1747">
        <v>0</v>
      </c>
      <c r="BQ1747">
        <v>0</v>
      </c>
      <c r="BR1747">
        <v>0</v>
      </c>
      <c r="BS1747">
        <v>0</v>
      </c>
      <c r="BT1747" s="1"/>
    </row>
    <row r="1748" spans="1:72">
      <c r="A1748" t="s">
        <v>7513</v>
      </c>
      <c r="B1748" t="s">
        <v>6513</v>
      </c>
      <c r="D1748" s="1"/>
      <c r="G1748" s="1"/>
      <c r="H1748" s="1"/>
      <c r="K1748">
        <v>0</v>
      </c>
      <c r="AB1748" t="s">
        <v>22</v>
      </c>
      <c r="AC1748" t="s">
        <v>32</v>
      </c>
      <c r="AD1748" t="s">
        <v>33</v>
      </c>
      <c r="AE1748" t="s">
        <v>33</v>
      </c>
      <c r="AF1748" t="s">
        <v>48</v>
      </c>
      <c r="AO1748" t="s">
        <v>26</v>
      </c>
      <c r="AP1748" t="s">
        <v>7264</v>
      </c>
      <c r="AS1748" t="s">
        <v>43</v>
      </c>
      <c r="BO1748" t="s">
        <v>43</v>
      </c>
      <c r="BP1748">
        <v>0</v>
      </c>
      <c r="BQ1748">
        <v>0</v>
      </c>
      <c r="BR1748">
        <v>0</v>
      </c>
      <c r="BS1748">
        <v>0</v>
      </c>
      <c r="BT1748" s="1"/>
    </row>
    <row r="1749" spans="1:72">
      <c r="A1749" t="s">
        <v>7514</v>
      </c>
      <c r="B1749" t="s">
        <v>7515</v>
      </c>
      <c r="D1749" s="1"/>
      <c r="G1749" s="1"/>
      <c r="H1749" s="1"/>
      <c r="K1749">
        <v>0</v>
      </c>
      <c r="AB1749" t="s">
        <v>22</v>
      </c>
      <c r="AC1749" t="s">
        <v>32</v>
      </c>
      <c r="AD1749" t="s">
        <v>33</v>
      </c>
      <c r="AE1749" t="s">
        <v>33</v>
      </c>
      <c r="AF1749" t="s">
        <v>25</v>
      </c>
      <c r="AO1749" t="s">
        <v>26</v>
      </c>
      <c r="AP1749" t="s">
        <v>7264</v>
      </c>
      <c r="AS1749" t="s">
        <v>43</v>
      </c>
      <c r="BO1749" t="s">
        <v>43</v>
      </c>
      <c r="BP1749">
        <v>0</v>
      </c>
      <c r="BQ1749">
        <v>0</v>
      </c>
      <c r="BR1749">
        <v>0</v>
      </c>
      <c r="BS1749">
        <v>0</v>
      </c>
      <c r="BT1749" s="1"/>
    </row>
    <row r="1750" spans="1:72">
      <c r="A1750" t="s">
        <v>7516</v>
      </c>
      <c r="B1750" t="s">
        <v>6493</v>
      </c>
      <c r="D1750" s="1"/>
      <c r="G1750" s="1"/>
      <c r="H1750" s="1"/>
      <c r="K1750">
        <v>0</v>
      </c>
      <c r="AB1750" t="s">
        <v>22</v>
      </c>
      <c r="AC1750" t="s">
        <v>32</v>
      </c>
      <c r="AD1750" t="s">
        <v>33</v>
      </c>
      <c r="AE1750" t="s">
        <v>33</v>
      </c>
      <c r="AF1750" t="s">
        <v>25</v>
      </c>
      <c r="AO1750" t="s">
        <v>26</v>
      </c>
      <c r="AP1750" t="s">
        <v>7264</v>
      </c>
      <c r="AS1750" t="s">
        <v>43</v>
      </c>
      <c r="BO1750" t="s">
        <v>43</v>
      </c>
      <c r="BP1750">
        <v>0</v>
      </c>
      <c r="BQ1750">
        <v>0</v>
      </c>
      <c r="BR1750">
        <v>0</v>
      </c>
      <c r="BS1750">
        <v>0</v>
      </c>
      <c r="BT1750" s="1"/>
    </row>
    <row r="1751" spans="1:72">
      <c r="A1751" t="s">
        <v>7517</v>
      </c>
      <c r="B1751" t="s">
        <v>7518</v>
      </c>
      <c r="D1751" s="1"/>
      <c r="G1751" s="1"/>
      <c r="H1751" s="1"/>
      <c r="K1751">
        <v>0</v>
      </c>
      <c r="AB1751" t="s">
        <v>22</v>
      </c>
      <c r="AC1751" t="s">
        <v>32</v>
      </c>
      <c r="AD1751" t="s">
        <v>33</v>
      </c>
      <c r="AE1751" t="s">
        <v>33</v>
      </c>
      <c r="AF1751" t="s">
        <v>25</v>
      </c>
      <c r="AO1751" t="s">
        <v>26</v>
      </c>
      <c r="AP1751" t="s">
        <v>7264</v>
      </c>
      <c r="AS1751" t="s">
        <v>43</v>
      </c>
      <c r="BO1751" t="s">
        <v>43</v>
      </c>
      <c r="BP1751">
        <v>0</v>
      </c>
      <c r="BQ1751">
        <v>0</v>
      </c>
      <c r="BR1751">
        <v>0</v>
      </c>
      <c r="BS1751">
        <v>0</v>
      </c>
      <c r="BT1751" s="1"/>
    </row>
    <row r="1752" spans="1:72">
      <c r="A1752" t="s">
        <v>7519</v>
      </c>
      <c r="B1752" t="s">
        <v>7520</v>
      </c>
      <c r="D1752" s="1"/>
      <c r="G1752" s="1"/>
      <c r="H1752" s="1"/>
      <c r="K1752">
        <v>0</v>
      </c>
      <c r="AB1752" t="s">
        <v>22</v>
      </c>
      <c r="AC1752" t="s">
        <v>32</v>
      </c>
      <c r="AD1752" t="s">
        <v>33</v>
      </c>
      <c r="AE1752" t="s">
        <v>33</v>
      </c>
      <c r="AF1752" t="s">
        <v>48</v>
      </c>
      <c r="AO1752" t="s">
        <v>26</v>
      </c>
      <c r="AP1752" t="s">
        <v>7264</v>
      </c>
      <c r="AS1752" t="s">
        <v>43</v>
      </c>
      <c r="BO1752" t="s">
        <v>7521</v>
      </c>
      <c r="BP1752">
        <v>0</v>
      </c>
      <c r="BQ1752">
        <v>0</v>
      </c>
      <c r="BR1752">
        <v>0</v>
      </c>
      <c r="BS1752">
        <v>0</v>
      </c>
      <c r="BT1752" s="1"/>
    </row>
    <row r="1753" spans="1:72">
      <c r="A1753" t="s">
        <v>7522</v>
      </c>
      <c r="B1753" t="s">
        <v>7523</v>
      </c>
      <c r="D1753" s="1"/>
      <c r="G1753" s="1"/>
      <c r="H1753" s="1"/>
      <c r="K1753">
        <v>0</v>
      </c>
      <c r="AB1753" t="s">
        <v>22</v>
      </c>
      <c r="AC1753" t="s">
        <v>32</v>
      </c>
      <c r="AD1753" t="s">
        <v>33</v>
      </c>
      <c r="AE1753" t="s">
        <v>33</v>
      </c>
      <c r="AF1753" t="s">
        <v>25</v>
      </c>
      <c r="AO1753" t="s">
        <v>26</v>
      </c>
      <c r="AP1753" t="s">
        <v>7264</v>
      </c>
      <c r="AS1753" t="s">
        <v>43</v>
      </c>
      <c r="BO1753" t="s">
        <v>7521</v>
      </c>
      <c r="BP1753">
        <v>0</v>
      </c>
      <c r="BQ1753">
        <v>0</v>
      </c>
      <c r="BR1753">
        <v>0</v>
      </c>
      <c r="BS1753">
        <v>0</v>
      </c>
      <c r="BT1753" s="1"/>
    </row>
    <row r="1754" spans="1:72">
      <c r="A1754" t="s">
        <v>7524</v>
      </c>
      <c r="B1754" t="s">
        <v>8588</v>
      </c>
      <c r="D1754" s="1"/>
      <c r="G1754" s="1"/>
      <c r="H1754" s="1"/>
      <c r="K1754">
        <v>0</v>
      </c>
      <c r="AB1754" t="s">
        <v>22</v>
      </c>
      <c r="AC1754" t="s">
        <v>32</v>
      </c>
      <c r="AD1754" t="s">
        <v>33</v>
      </c>
      <c r="AE1754" t="s">
        <v>33</v>
      </c>
      <c r="AF1754" t="s">
        <v>48</v>
      </c>
      <c r="AO1754" t="s">
        <v>26</v>
      </c>
      <c r="AP1754" t="s">
        <v>7264</v>
      </c>
      <c r="AS1754" t="s">
        <v>43</v>
      </c>
      <c r="BO1754" t="s">
        <v>43</v>
      </c>
      <c r="BP1754">
        <v>0</v>
      </c>
      <c r="BQ1754">
        <v>0</v>
      </c>
      <c r="BR1754">
        <v>0</v>
      </c>
      <c r="BS1754">
        <v>0</v>
      </c>
      <c r="BT1754" s="1"/>
    </row>
    <row r="1755" spans="1:72">
      <c r="A1755" t="s">
        <v>7525</v>
      </c>
      <c r="B1755" t="s">
        <v>7526</v>
      </c>
      <c r="D1755" s="1"/>
      <c r="G1755" s="1"/>
      <c r="H1755" s="1"/>
      <c r="K1755">
        <v>0</v>
      </c>
      <c r="AB1755" t="s">
        <v>22</v>
      </c>
      <c r="AC1755" t="s">
        <v>32</v>
      </c>
      <c r="AD1755" t="s">
        <v>33</v>
      </c>
      <c r="AE1755" t="s">
        <v>33</v>
      </c>
      <c r="AF1755" t="s">
        <v>48</v>
      </c>
      <c r="AO1755" t="s">
        <v>26</v>
      </c>
      <c r="AP1755" t="s">
        <v>7264</v>
      </c>
      <c r="AS1755" t="s">
        <v>43</v>
      </c>
      <c r="BO1755" t="s">
        <v>43</v>
      </c>
      <c r="BP1755">
        <v>0</v>
      </c>
      <c r="BQ1755">
        <v>0</v>
      </c>
      <c r="BR1755">
        <v>0</v>
      </c>
      <c r="BS1755">
        <v>0</v>
      </c>
      <c r="BT1755" s="1"/>
    </row>
    <row r="1756" spans="1:72">
      <c r="A1756" t="s">
        <v>7527</v>
      </c>
      <c r="B1756" t="s">
        <v>7528</v>
      </c>
      <c r="D1756" s="1"/>
      <c r="G1756" s="1"/>
      <c r="H1756" s="1"/>
      <c r="K1756">
        <v>0</v>
      </c>
      <c r="AB1756" t="s">
        <v>22</v>
      </c>
      <c r="AC1756" t="s">
        <v>32</v>
      </c>
      <c r="AD1756" t="s">
        <v>33</v>
      </c>
      <c r="AE1756" t="s">
        <v>33</v>
      </c>
      <c r="AF1756" t="s">
        <v>25</v>
      </c>
      <c r="AO1756" t="s">
        <v>26</v>
      </c>
      <c r="AP1756" t="s">
        <v>7264</v>
      </c>
      <c r="AS1756" t="s">
        <v>43</v>
      </c>
      <c r="BO1756" t="s">
        <v>43</v>
      </c>
      <c r="BP1756">
        <v>0</v>
      </c>
      <c r="BQ1756">
        <v>0</v>
      </c>
      <c r="BR1756">
        <v>0</v>
      </c>
      <c r="BS1756">
        <v>0</v>
      </c>
      <c r="BT1756" s="1"/>
    </row>
    <row r="1757" spans="1:72">
      <c r="A1757" t="s">
        <v>7529</v>
      </c>
      <c r="B1757" t="s">
        <v>7007</v>
      </c>
      <c r="D1757" s="1"/>
      <c r="G1757" s="1"/>
      <c r="H1757" s="1"/>
      <c r="K1757">
        <v>0</v>
      </c>
      <c r="AB1757" t="s">
        <v>22</v>
      </c>
      <c r="AC1757" t="s">
        <v>32</v>
      </c>
      <c r="AD1757" t="s">
        <v>33</v>
      </c>
      <c r="AE1757" t="s">
        <v>33</v>
      </c>
      <c r="AF1757" t="s">
        <v>25</v>
      </c>
      <c r="AO1757" t="s">
        <v>26</v>
      </c>
      <c r="AP1757" t="s">
        <v>7264</v>
      </c>
      <c r="AS1757" t="s">
        <v>43</v>
      </c>
      <c r="BO1757" t="s">
        <v>43</v>
      </c>
      <c r="BP1757">
        <v>0</v>
      </c>
      <c r="BQ1757">
        <v>0</v>
      </c>
      <c r="BR1757">
        <v>0</v>
      </c>
      <c r="BS1757">
        <v>0</v>
      </c>
      <c r="BT1757" s="1"/>
    </row>
    <row r="1758" spans="1:72">
      <c r="A1758" t="s">
        <v>7530</v>
      </c>
      <c r="B1758" t="s">
        <v>6899</v>
      </c>
      <c r="D1758" s="1"/>
      <c r="G1758" s="1"/>
      <c r="H1758" s="1"/>
      <c r="K1758">
        <v>0</v>
      </c>
      <c r="AB1758" t="s">
        <v>22</v>
      </c>
      <c r="AC1758" t="s">
        <v>32</v>
      </c>
      <c r="AD1758" t="s">
        <v>33</v>
      </c>
      <c r="AE1758" t="s">
        <v>33</v>
      </c>
      <c r="AF1758" t="s">
        <v>48</v>
      </c>
      <c r="AO1758" t="s">
        <v>26</v>
      </c>
      <c r="AP1758" t="s">
        <v>7264</v>
      </c>
      <c r="AS1758" t="s">
        <v>43</v>
      </c>
      <c r="BO1758" t="s">
        <v>43</v>
      </c>
      <c r="BP1758">
        <v>0</v>
      </c>
      <c r="BQ1758">
        <v>0</v>
      </c>
      <c r="BR1758">
        <v>0</v>
      </c>
      <c r="BS1758">
        <v>0</v>
      </c>
      <c r="BT1758" s="1"/>
    </row>
    <row r="1759" spans="1:72">
      <c r="A1759" t="s">
        <v>7531</v>
      </c>
      <c r="B1759" t="s">
        <v>7532</v>
      </c>
      <c r="D1759" s="1"/>
      <c r="G1759" s="1"/>
      <c r="H1759" s="1"/>
      <c r="K1759">
        <v>0</v>
      </c>
      <c r="AB1759" t="s">
        <v>22</v>
      </c>
      <c r="AC1759" t="s">
        <v>32</v>
      </c>
      <c r="AD1759" t="s">
        <v>33</v>
      </c>
      <c r="AE1759" t="s">
        <v>33</v>
      </c>
      <c r="AF1759" t="s">
        <v>25</v>
      </c>
      <c r="AO1759" t="s">
        <v>26</v>
      </c>
      <c r="AP1759" t="s">
        <v>43</v>
      </c>
      <c r="AS1759" t="s">
        <v>43</v>
      </c>
      <c r="BO1759" t="s">
        <v>43</v>
      </c>
      <c r="BP1759">
        <v>0</v>
      </c>
      <c r="BQ1759">
        <v>0</v>
      </c>
      <c r="BR1759">
        <v>0</v>
      </c>
      <c r="BS1759">
        <v>0</v>
      </c>
      <c r="BT1759" s="1"/>
    </row>
    <row r="1760" spans="1:72">
      <c r="A1760" t="s">
        <v>7533</v>
      </c>
      <c r="B1760" t="s">
        <v>7058</v>
      </c>
      <c r="D1760" s="1"/>
      <c r="G1760" s="1"/>
      <c r="H1760" s="1"/>
      <c r="K1760">
        <v>0</v>
      </c>
      <c r="AB1760" t="s">
        <v>22</v>
      </c>
      <c r="AC1760" t="s">
        <v>32</v>
      </c>
      <c r="AD1760" t="s">
        <v>33</v>
      </c>
      <c r="AE1760" t="s">
        <v>33</v>
      </c>
      <c r="AF1760" t="s">
        <v>25</v>
      </c>
      <c r="AO1760" t="s">
        <v>26</v>
      </c>
      <c r="AP1760" t="s">
        <v>7264</v>
      </c>
      <c r="AS1760" t="s">
        <v>43</v>
      </c>
      <c r="BO1760" t="s">
        <v>43</v>
      </c>
      <c r="BP1760">
        <v>0</v>
      </c>
      <c r="BQ1760">
        <v>0</v>
      </c>
      <c r="BR1760">
        <v>0</v>
      </c>
      <c r="BS1760">
        <v>0</v>
      </c>
      <c r="BT1760" s="1"/>
    </row>
    <row r="1761" spans="1:72">
      <c r="A1761" t="s">
        <v>7534</v>
      </c>
      <c r="B1761" t="s">
        <v>6952</v>
      </c>
      <c r="D1761" s="1"/>
      <c r="G1761" s="1"/>
      <c r="H1761" s="1"/>
      <c r="K1761">
        <v>0</v>
      </c>
      <c r="AB1761" t="s">
        <v>22</v>
      </c>
      <c r="AC1761" t="s">
        <v>32</v>
      </c>
      <c r="AD1761" t="s">
        <v>33</v>
      </c>
      <c r="AE1761" t="s">
        <v>33</v>
      </c>
      <c r="AF1761" t="s">
        <v>48</v>
      </c>
      <c r="AO1761" t="s">
        <v>26</v>
      </c>
      <c r="AP1761" t="s">
        <v>43</v>
      </c>
      <c r="AS1761" t="s">
        <v>43</v>
      </c>
      <c r="BO1761" t="s">
        <v>43</v>
      </c>
      <c r="BP1761">
        <v>0</v>
      </c>
      <c r="BQ1761">
        <v>0</v>
      </c>
      <c r="BR1761">
        <v>0</v>
      </c>
      <c r="BS1761">
        <v>0</v>
      </c>
      <c r="BT1761" s="1"/>
    </row>
    <row r="1762" spans="1:72">
      <c r="A1762" t="s">
        <v>7535</v>
      </c>
      <c r="B1762" t="s">
        <v>7536</v>
      </c>
      <c r="D1762" s="1"/>
      <c r="G1762" s="1"/>
      <c r="H1762" s="1"/>
      <c r="K1762">
        <v>0</v>
      </c>
      <c r="AB1762" t="s">
        <v>22</v>
      </c>
      <c r="AC1762" t="s">
        <v>32</v>
      </c>
      <c r="AD1762" t="s">
        <v>33</v>
      </c>
      <c r="AE1762" t="s">
        <v>33</v>
      </c>
      <c r="AF1762" t="s">
        <v>25</v>
      </c>
      <c r="AO1762" t="s">
        <v>26</v>
      </c>
      <c r="AP1762" t="s">
        <v>7264</v>
      </c>
      <c r="AS1762" t="s">
        <v>43</v>
      </c>
      <c r="BO1762" t="s">
        <v>43</v>
      </c>
      <c r="BP1762">
        <v>0</v>
      </c>
      <c r="BQ1762">
        <v>0</v>
      </c>
      <c r="BR1762">
        <v>0</v>
      </c>
      <c r="BS1762">
        <v>0</v>
      </c>
      <c r="BT1762" s="1"/>
    </row>
    <row r="1763" spans="1:72">
      <c r="A1763" t="s">
        <v>7537</v>
      </c>
      <c r="B1763" t="s">
        <v>7538</v>
      </c>
      <c r="D1763" s="1"/>
      <c r="G1763" s="1"/>
      <c r="H1763" s="1"/>
      <c r="K1763">
        <v>0</v>
      </c>
      <c r="AB1763" t="s">
        <v>22</v>
      </c>
      <c r="AC1763" t="s">
        <v>32</v>
      </c>
      <c r="AD1763" t="s">
        <v>33</v>
      </c>
      <c r="AE1763" t="s">
        <v>33</v>
      </c>
      <c r="AF1763" t="s">
        <v>48</v>
      </c>
      <c r="AO1763" t="s">
        <v>26</v>
      </c>
      <c r="AP1763" t="s">
        <v>7264</v>
      </c>
      <c r="AS1763" t="s">
        <v>43</v>
      </c>
      <c r="BO1763" t="s">
        <v>43</v>
      </c>
      <c r="BP1763">
        <v>0</v>
      </c>
      <c r="BQ1763">
        <v>0</v>
      </c>
      <c r="BR1763">
        <v>0</v>
      </c>
      <c r="BS1763">
        <v>0</v>
      </c>
      <c r="BT1763" s="1"/>
    </row>
    <row r="1764" spans="1:72">
      <c r="A1764" t="s">
        <v>7539</v>
      </c>
      <c r="B1764" t="s">
        <v>7540</v>
      </c>
      <c r="D1764" s="1"/>
      <c r="G1764" s="1"/>
      <c r="H1764" s="1"/>
      <c r="K1764">
        <v>0</v>
      </c>
      <c r="AB1764" t="s">
        <v>22</v>
      </c>
      <c r="AC1764" t="s">
        <v>32</v>
      </c>
      <c r="AD1764" t="s">
        <v>33</v>
      </c>
      <c r="AE1764" t="s">
        <v>33</v>
      </c>
      <c r="AF1764" t="s">
        <v>48</v>
      </c>
      <c r="AO1764" t="s">
        <v>26</v>
      </c>
      <c r="AP1764" t="s">
        <v>43</v>
      </c>
      <c r="AS1764" t="s">
        <v>43</v>
      </c>
      <c r="BO1764" t="s">
        <v>43</v>
      </c>
      <c r="BP1764">
        <v>0</v>
      </c>
      <c r="BQ1764">
        <v>0</v>
      </c>
      <c r="BR1764">
        <v>0</v>
      </c>
      <c r="BS1764">
        <v>0</v>
      </c>
      <c r="BT1764" s="1"/>
    </row>
    <row r="1765" spans="1:72">
      <c r="A1765" t="s">
        <v>7541</v>
      </c>
      <c r="B1765" t="s">
        <v>7542</v>
      </c>
      <c r="D1765" s="1"/>
      <c r="G1765" s="1"/>
      <c r="H1765" s="1"/>
      <c r="K1765">
        <v>0</v>
      </c>
      <c r="AB1765" t="s">
        <v>22</v>
      </c>
      <c r="AC1765" t="s">
        <v>32</v>
      </c>
      <c r="AD1765" t="s">
        <v>33</v>
      </c>
      <c r="AE1765" t="s">
        <v>33</v>
      </c>
      <c r="AF1765" t="s">
        <v>48</v>
      </c>
      <c r="AO1765" t="s">
        <v>26</v>
      </c>
      <c r="AP1765" t="s">
        <v>43</v>
      </c>
      <c r="AS1765" t="s">
        <v>43</v>
      </c>
      <c r="BO1765" t="s">
        <v>43</v>
      </c>
      <c r="BP1765">
        <v>0</v>
      </c>
      <c r="BQ1765">
        <v>0</v>
      </c>
      <c r="BR1765">
        <v>0</v>
      </c>
      <c r="BS1765">
        <v>0</v>
      </c>
      <c r="BT1765" s="1"/>
    </row>
    <row r="1766" spans="1:72">
      <c r="A1766" t="s">
        <v>7543</v>
      </c>
      <c r="B1766" t="s">
        <v>450</v>
      </c>
      <c r="D1766" s="1"/>
      <c r="G1766" s="1"/>
      <c r="H1766" s="1"/>
      <c r="K1766">
        <v>0</v>
      </c>
      <c r="AB1766" t="s">
        <v>22</v>
      </c>
      <c r="AC1766" t="s">
        <v>32</v>
      </c>
      <c r="AD1766" t="s">
        <v>33</v>
      </c>
      <c r="AE1766" t="s">
        <v>33</v>
      </c>
      <c r="AF1766" t="s">
        <v>25</v>
      </c>
      <c r="AO1766" t="s">
        <v>26</v>
      </c>
      <c r="AP1766" t="s">
        <v>7264</v>
      </c>
      <c r="AS1766" t="s">
        <v>43</v>
      </c>
      <c r="BO1766" t="s">
        <v>43</v>
      </c>
      <c r="BP1766">
        <v>0</v>
      </c>
      <c r="BQ1766">
        <v>0</v>
      </c>
      <c r="BR1766">
        <v>0</v>
      </c>
      <c r="BS1766">
        <v>0</v>
      </c>
      <c r="BT1766" s="1"/>
    </row>
    <row r="1767" spans="1:72">
      <c r="A1767" t="s">
        <v>7544</v>
      </c>
      <c r="B1767" t="s">
        <v>6939</v>
      </c>
      <c r="D1767" s="1"/>
      <c r="G1767" s="1"/>
      <c r="H1767" s="1"/>
      <c r="K1767">
        <v>0</v>
      </c>
      <c r="AB1767" t="s">
        <v>22</v>
      </c>
      <c r="AC1767" t="s">
        <v>32</v>
      </c>
      <c r="AD1767" t="s">
        <v>33</v>
      </c>
      <c r="AE1767" t="s">
        <v>33</v>
      </c>
      <c r="AF1767" t="s">
        <v>48</v>
      </c>
      <c r="AO1767" t="s">
        <v>26</v>
      </c>
      <c r="AP1767" t="s">
        <v>7264</v>
      </c>
      <c r="AS1767" t="s">
        <v>43</v>
      </c>
      <c r="BO1767" t="s">
        <v>43</v>
      </c>
      <c r="BP1767">
        <v>0</v>
      </c>
      <c r="BQ1767">
        <v>0</v>
      </c>
      <c r="BR1767">
        <v>0</v>
      </c>
      <c r="BS1767">
        <v>0</v>
      </c>
      <c r="BT1767" s="1"/>
    </row>
    <row r="1768" spans="1:72">
      <c r="A1768" t="s">
        <v>7545</v>
      </c>
      <c r="B1768" t="s">
        <v>3638</v>
      </c>
      <c r="D1768" s="1"/>
      <c r="G1768" s="1"/>
      <c r="H1768" s="1"/>
      <c r="K1768">
        <v>0</v>
      </c>
      <c r="AB1768" t="s">
        <v>22</v>
      </c>
      <c r="AC1768" t="s">
        <v>32</v>
      </c>
      <c r="AD1768" t="s">
        <v>33</v>
      </c>
      <c r="AE1768" t="s">
        <v>33</v>
      </c>
      <c r="AF1768" t="s">
        <v>25</v>
      </c>
      <c r="AO1768" t="s">
        <v>26</v>
      </c>
      <c r="AP1768" t="s">
        <v>7264</v>
      </c>
      <c r="AS1768" t="s">
        <v>43</v>
      </c>
      <c r="BO1768" t="s">
        <v>43</v>
      </c>
      <c r="BP1768">
        <v>0</v>
      </c>
      <c r="BQ1768">
        <v>0</v>
      </c>
      <c r="BR1768">
        <v>0</v>
      </c>
      <c r="BS1768">
        <v>0</v>
      </c>
      <c r="BT1768" s="1"/>
    </row>
    <row r="1769" spans="1:72">
      <c r="A1769" t="s">
        <v>7546</v>
      </c>
      <c r="B1769" t="s">
        <v>7547</v>
      </c>
      <c r="D1769" s="1"/>
      <c r="G1769" s="1"/>
      <c r="H1769" s="1"/>
      <c r="K1769">
        <v>0</v>
      </c>
      <c r="AB1769" t="s">
        <v>22</v>
      </c>
      <c r="AC1769" t="s">
        <v>32</v>
      </c>
      <c r="AD1769" t="s">
        <v>33</v>
      </c>
      <c r="AE1769" t="s">
        <v>33</v>
      </c>
      <c r="AF1769" t="s">
        <v>25</v>
      </c>
      <c r="AO1769" t="s">
        <v>26</v>
      </c>
      <c r="AP1769" t="s">
        <v>7264</v>
      </c>
      <c r="AS1769" t="s">
        <v>43</v>
      </c>
      <c r="BO1769" t="s">
        <v>43</v>
      </c>
      <c r="BP1769">
        <v>0</v>
      </c>
      <c r="BQ1769">
        <v>0</v>
      </c>
      <c r="BR1769">
        <v>0</v>
      </c>
      <c r="BS1769">
        <v>0</v>
      </c>
      <c r="BT1769" s="1"/>
    </row>
    <row r="1770" spans="1:72">
      <c r="A1770" t="s">
        <v>7548</v>
      </c>
      <c r="B1770" t="s">
        <v>7052</v>
      </c>
      <c r="D1770" s="1"/>
      <c r="G1770" s="1"/>
      <c r="H1770" s="1"/>
      <c r="K1770">
        <v>0</v>
      </c>
      <c r="AB1770" t="s">
        <v>22</v>
      </c>
      <c r="AC1770" t="s">
        <v>32</v>
      </c>
      <c r="AD1770" t="s">
        <v>33</v>
      </c>
      <c r="AE1770" t="s">
        <v>33</v>
      </c>
      <c r="AF1770" t="s">
        <v>25</v>
      </c>
      <c r="AO1770" t="s">
        <v>26</v>
      </c>
      <c r="AP1770" t="s">
        <v>7264</v>
      </c>
      <c r="AS1770" t="s">
        <v>43</v>
      </c>
      <c r="BO1770" t="s">
        <v>43</v>
      </c>
      <c r="BP1770">
        <v>0</v>
      </c>
      <c r="BQ1770">
        <v>0</v>
      </c>
      <c r="BR1770">
        <v>0</v>
      </c>
      <c r="BS1770">
        <v>0</v>
      </c>
      <c r="BT1770" s="1"/>
    </row>
    <row r="1771" spans="1:72">
      <c r="A1771" t="s">
        <v>7549</v>
      </c>
      <c r="B1771" t="s">
        <v>6991</v>
      </c>
      <c r="D1771" s="1"/>
      <c r="G1771" s="1"/>
      <c r="H1771" s="1"/>
      <c r="K1771">
        <v>0</v>
      </c>
      <c r="AB1771" t="s">
        <v>22</v>
      </c>
      <c r="AC1771" t="s">
        <v>32</v>
      </c>
      <c r="AD1771" t="s">
        <v>33</v>
      </c>
      <c r="AE1771" t="s">
        <v>33</v>
      </c>
      <c r="AF1771" t="s">
        <v>25</v>
      </c>
      <c r="AO1771" t="s">
        <v>26</v>
      </c>
      <c r="AP1771" t="s">
        <v>7264</v>
      </c>
      <c r="AS1771" t="s">
        <v>43</v>
      </c>
      <c r="BO1771" t="s">
        <v>43</v>
      </c>
      <c r="BP1771">
        <v>0</v>
      </c>
      <c r="BQ1771">
        <v>0</v>
      </c>
      <c r="BR1771">
        <v>0</v>
      </c>
      <c r="BS1771">
        <v>0</v>
      </c>
      <c r="BT1771" s="1"/>
    </row>
    <row r="1772" spans="1:72">
      <c r="A1772" t="s">
        <v>7550</v>
      </c>
      <c r="B1772" t="s">
        <v>6624</v>
      </c>
      <c r="D1772" s="1"/>
      <c r="G1772" s="1"/>
      <c r="H1772" s="1"/>
      <c r="K1772">
        <v>0</v>
      </c>
      <c r="AB1772" t="s">
        <v>22</v>
      </c>
      <c r="AC1772" t="s">
        <v>32</v>
      </c>
      <c r="AD1772" t="s">
        <v>33</v>
      </c>
      <c r="AE1772" t="s">
        <v>33</v>
      </c>
      <c r="AF1772" t="s">
        <v>25</v>
      </c>
      <c r="AO1772" t="s">
        <v>26</v>
      </c>
      <c r="AP1772" t="s">
        <v>7264</v>
      </c>
      <c r="AS1772" t="s">
        <v>43</v>
      </c>
      <c r="BO1772" t="s">
        <v>43</v>
      </c>
      <c r="BP1772">
        <v>0</v>
      </c>
      <c r="BQ1772">
        <v>0</v>
      </c>
      <c r="BR1772">
        <v>0</v>
      </c>
      <c r="BS1772">
        <v>0</v>
      </c>
      <c r="BT1772" s="1"/>
    </row>
    <row r="1773" spans="1:72">
      <c r="A1773" t="s">
        <v>7551</v>
      </c>
      <c r="B1773" t="s">
        <v>899</v>
      </c>
      <c r="D1773" s="1"/>
      <c r="G1773" s="1"/>
      <c r="H1773" s="1"/>
      <c r="K1773">
        <v>0</v>
      </c>
      <c r="AB1773" t="s">
        <v>22</v>
      </c>
      <c r="AC1773" t="s">
        <v>32</v>
      </c>
      <c r="AD1773" t="s">
        <v>33</v>
      </c>
      <c r="AE1773" t="s">
        <v>33</v>
      </c>
      <c r="AF1773" t="s">
        <v>25</v>
      </c>
      <c r="AO1773" t="s">
        <v>26</v>
      </c>
      <c r="AP1773" t="s">
        <v>7264</v>
      </c>
      <c r="AS1773" t="s">
        <v>43</v>
      </c>
      <c r="BO1773" t="s">
        <v>43</v>
      </c>
      <c r="BP1773">
        <v>0</v>
      </c>
      <c r="BQ1773">
        <v>0</v>
      </c>
      <c r="BR1773">
        <v>0</v>
      </c>
      <c r="BS1773">
        <v>0</v>
      </c>
      <c r="BT1773" s="1"/>
    </row>
    <row r="1774" spans="1:72">
      <c r="A1774" t="s">
        <v>7552</v>
      </c>
      <c r="B1774" t="s">
        <v>6937</v>
      </c>
      <c r="D1774" s="1"/>
      <c r="G1774" s="1"/>
      <c r="H1774" s="1"/>
      <c r="K1774">
        <v>0</v>
      </c>
      <c r="AB1774" t="s">
        <v>22</v>
      </c>
      <c r="AC1774" t="s">
        <v>32</v>
      </c>
      <c r="AD1774" t="s">
        <v>33</v>
      </c>
      <c r="AE1774" t="s">
        <v>33</v>
      </c>
      <c r="AF1774" t="s">
        <v>48</v>
      </c>
      <c r="AO1774" t="s">
        <v>26</v>
      </c>
      <c r="AP1774" t="s">
        <v>7264</v>
      </c>
      <c r="AS1774" t="s">
        <v>43</v>
      </c>
      <c r="BO1774" t="s">
        <v>43</v>
      </c>
      <c r="BP1774">
        <v>0</v>
      </c>
      <c r="BQ1774">
        <v>0</v>
      </c>
      <c r="BR1774">
        <v>0</v>
      </c>
      <c r="BS1774">
        <v>0</v>
      </c>
      <c r="BT1774" s="1"/>
    </row>
    <row r="1775" spans="1:72">
      <c r="A1775" t="s">
        <v>7553</v>
      </c>
      <c r="B1775" t="s">
        <v>6929</v>
      </c>
      <c r="D1775" s="1"/>
      <c r="G1775" s="1"/>
      <c r="H1775" s="1"/>
      <c r="K1775">
        <v>0</v>
      </c>
      <c r="AB1775" t="s">
        <v>22</v>
      </c>
      <c r="AC1775" t="s">
        <v>32</v>
      </c>
      <c r="AD1775" t="s">
        <v>33</v>
      </c>
      <c r="AE1775" t="s">
        <v>33</v>
      </c>
      <c r="AF1775" t="s">
        <v>48</v>
      </c>
      <c r="AO1775" t="s">
        <v>26</v>
      </c>
      <c r="AP1775" t="s">
        <v>7264</v>
      </c>
      <c r="AS1775" t="s">
        <v>43</v>
      </c>
      <c r="BO1775" t="s">
        <v>43</v>
      </c>
      <c r="BP1775">
        <v>0</v>
      </c>
      <c r="BQ1775">
        <v>0</v>
      </c>
      <c r="BR1775">
        <v>0</v>
      </c>
      <c r="BS1775">
        <v>0</v>
      </c>
      <c r="BT1775" s="1"/>
    </row>
    <row r="1776" spans="1:72">
      <c r="A1776" t="s">
        <v>7554</v>
      </c>
      <c r="B1776" t="s">
        <v>6910</v>
      </c>
      <c r="D1776" s="1"/>
      <c r="G1776" s="1"/>
      <c r="H1776" s="1"/>
      <c r="K1776">
        <v>0</v>
      </c>
      <c r="AB1776" t="s">
        <v>22</v>
      </c>
      <c r="AC1776" t="s">
        <v>32</v>
      </c>
      <c r="AD1776" t="s">
        <v>33</v>
      </c>
      <c r="AE1776" t="s">
        <v>33</v>
      </c>
      <c r="AF1776" t="s">
        <v>48</v>
      </c>
      <c r="AO1776" t="s">
        <v>26</v>
      </c>
      <c r="AP1776" t="s">
        <v>7264</v>
      </c>
      <c r="AS1776" t="s">
        <v>43</v>
      </c>
      <c r="BO1776" t="s">
        <v>43</v>
      </c>
      <c r="BP1776">
        <v>0</v>
      </c>
      <c r="BQ1776">
        <v>0</v>
      </c>
      <c r="BR1776">
        <v>0</v>
      </c>
      <c r="BS1776">
        <v>0</v>
      </c>
      <c r="BT1776" s="1"/>
    </row>
    <row r="1777" spans="1:75">
      <c r="A1777" t="s">
        <v>7555</v>
      </c>
      <c r="B1777" t="s">
        <v>351</v>
      </c>
      <c r="D1777" s="1"/>
      <c r="G1777" s="1"/>
      <c r="H1777" s="1"/>
      <c r="K1777">
        <v>0</v>
      </c>
      <c r="AB1777" t="s">
        <v>22</v>
      </c>
      <c r="AC1777" t="s">
        <v>32</v>
      </c>
      <c r="AD1777" t="s">
        <v>33</v>
      </c>
      <c r="AE1777" t="s">
        <v>33</v>
      </c>
      <c r="AF1777" t="s">
        <v>25</v>
      </c>
      <c r="AO1777" t="s">
        <v>26</v>
      </c>
      <c r="AP1777" t="s">
        <v>7264</v>
      </c>
      <c r="AS1777" t="s">
        <v>43</v>
      </c>
      <c r="BO1777" t="s">
        <v>43</v>
      </c>
      <c r="BP1777">
        <v>0</v>
      </c>
      <c r="BQ1777">
        <v>0</v>
      </c>
      <c r="BR1777">
        <v>0</v>
      </c>
      <c r="BS1777">
        <v>0</v>
      </c>
      <c r="BT1777" s="1"/>
    </row>
    <row r="1778" spans="1:75">
      <c r="A1778" t="s">
        <v>7556</v>
      </c>
      <c r="B1778" t="s">
        <v>6129</v>
      </c>
      <c r="C1778" t="s">
        <v>20</v>
      </c>
      <c r="D1778" s="1">
        <v>33241</v>
      </c>
      <c r="E1778" t="s">
        <v>7557</v>
      </c>
      <c r="G1778" s="1"/>
      <c r="H1778" s="1"/>
      <c r="K1778">
        <v>0</v>
      </c>
      <c r="AB1778" t="s">
        <v>22</v>
      </c>
      <c r="AC1778" t="s">
        <v>32</v>
      </c>
      <c r="AD1778" t="s">
        <v>969</v>
      </c>
      <c r="AE1778" t="s">
        <v>969</v>
      </c>
      <c r="AF1778" t="s">
        <v>25</v>
      </c>
      <c r="AH1778" t="s">
        <v>5020</v>
      </c>
      <c r="AI1778" t="s">
        <v>5244</v>
      </c>
      <c r="AJ1778" t="s">
        <v>7558</v>
      </c>
      <c r="AK1778" t="s">
        <v>4</v>
      </c>
      <c r="AL1778" t="s">
        <v>7557</v>
      </c>
      <c r="AO1778" t="s">
        <v>26</v>
      </c>
      <c r="AP1778" t="s">
        <v>7264</v>
      </c>
      <c r="AS1778" t="s">
        <v>43</v>
      </c>
      <c r="AT1778" t="s">
        <v>7559</v>
      </c>
      <c r="BO1778" t="s">
        <v>43</v>
      </c>
      <c r="BP1778">
        <v>0</v>
      </c>
      <c r="BQ1778">
        <v>0</v>
      </c>
      <c r="BR1778">
        <v>0</v>
      </c>
      <c r="BS1778">
        <v>0</v>
      </c>
      <c r="BT1778" s="1"/>
      <c r="BV1778" t="s">
        <v>118</v>
      </c>
      <c r="BW1778" t="s">
        <v>155</v>
      </c>
    </row>
    <row r="1779" spans="1:75">
      <c r="A1779" t="s">
        <v>7560</v>
      </c>
      <c r="B1779" t="s">
        <v>7247</v>
      </c>
      <c r="C1779" t="s">
        <v>74</v>
      </c>
      <c r="D1779" s="1">
        <v>33259</v>
      </c>
      <c r="E1779" t="s">
        <v>7561</v>
      </c>
      <c r="G1779" s="1"/>
      <c r="H1779" s="1"/>
      <c r="K1779">
        <v>0</v>
      </c>
      <c r="AB1779" t="s">
        <v>22</v>
      </c>
      <c r="AC1779" t="s">
        <v>32</v>
      </c>
      <c r="AD1779" t="s">
        <v>969</v>
      </c>
      <c r="AE1779" t="s">
        <v>969</v>
      </c>
      <c r="AF1779" t="s">
        <v>25</v>
      </c>
      <c r="AH1779" t="s">
        <v>7562</v>
      </c>
      <c r="AI1779" t="s">
        <v>5244</v>
      </c>
      <c r="AJ1779" t="s">
        <v>7563</v>
      </c>
      <c r="AK1779" t="s">
        <v>4</v>
      </c>
      <c r="AL1779" t="s">
        <v>7564</v>
      </c>
      <c r="AO1779" t="s">
        <v>26</v>
      </c>
      <c r="AP1779" t="s">
        <v>7264</v>
      </c>
      <c r="AS1779" t="s">
        <v>43</v>
      </c>
      <c r="AT1779" t="s">
        <v>7565</v>
      </c>
      <c r="BO1779" t="s">
        <v>43</v>
      </c>
      <c r="BP1779">
        <v>0</v>
      </c>
      <c r="BQ1779">
        <v>0</v>
      </c>
      <c r="BR1779">
        <v>0</v>
      </c>
      <c r="BS1779">
        <v>0</v>
      </c>
      <c r="BT1779" s="1"/>
      <c r="BV1779" t="s">
        <v>148</v>
      </c>
      <c r="BW1779" t="s">
        <v>102</v>
      </c>
    </row>
    <row r="1780" spans="1:75">
      <c r="A1780" t="s">
        <v>7566</v>
      </c>
      <c r="B1780" t="s">
        <v>7567</v>
      </c>
      <c r="C1780" t="s">
        <v>7568</v>
      </c>
      <c r="D1780" s="1">
        <v>32272</v>
      </c>
      <c r="E1780" t="s">
        <v>7569</v>
      </c>
      <c r="G1780" s="1"/>
      <c r="H1780" s="1"/>
      <c r="K1780">
        <v>0</v>
      </c>
      <c r="AB1780" t="s">
        <v>22</v>
      </c>
      <c r="AC1780" t="s">
        <v>32</v>
      </c>
      <c r="AD1780" t="s">
        <v>969</v>
      </c>
      <c r="AE1780" t="s">
        <v>969</v>
      </c>
      <c r="AF1780" t="s">
        <v>48</v>
      </c>
      <c r="AH1780" t="s">
        <v>7570</v>
      </c>
      <c r="AI1780" t="s">
        <v>3903</v>
      </c>
      <c r="AJ1780" t="s">
        <v>7571</v>
      </c>
      <c r="AK1780" t="s">
        <v>4</v>
      </c>
      <c r="AL1780" t="s">
        <v>7569</v>
      </c>
      <c r="AO1780" t="s">
        <v>26</v>
      </c>
      <c r="AP1780" t="s">
        <v>7264</v>
      </c>
      <c r="AS1780" t="s">
        <v>43</v>
      </c>
      <c r="AT1780" t="s">
        <v>7572</v>
      </c>
      <c r="BO1780" t="s">
        <v>43</v>
      </c>
      <c r="BP1780">
        <v>0</v>
      </c>
      <c r="BQ1780">
        <v>0</v>
      </c>
      <c r="BR1780">
        <v>0</v>
      </c>
      <c r="BS1780">
        <v>0</v>
      </c>
      <c r="BT1780" s="1"/>
      <c r="BV1780" t="s">
        <v>102</v>
      </c>
      <c r="BW1780" t="s">
        <v>102</v>
      </c>
    </row>
    <row r="1781" spans="1:75">
      <c r="A1781" t="s">
        <v>7573</v>
      </c>
      <c r="B1781" t="s">
        <v>7574</v>
      </c>
      <c r="C1781" t="s">
        <v>7575</v>
      </c>
      <c r="D1781" s="1">
        <v>33150</v>
      </c>
      <c r="E1781" t="s">
        <v>7576</v>
      </c>
      <c r="G1781" s="1"/>
      <c r="H1781" s="1"/>
      <c r="K1781">
        <v>0</v>
      </c>
      <c r="AB1781" t="s">
        <v>22</v>
      </c>
      <c r="AC1781" t="s">
        <v>32</v>
      </c>
      <c r="AD1781" t="s">
        <v>969</v>
      </c>
      <c r="AE1781" t="s">
        <v>969</v>
      </c>
      <c r="AF1781" t="s">
        <v>25</v>
      </c>
      <c r="AH1781" t="s">
        <v>7577</v>
      </c>
      <c r="AI1781" t="s">
        <v>3903</v>
      </c>
      <c r="AJ1781" t="s">
        <v>7578</v>
      </c>
      <c r="AK1781" t="s">
        <v>4</v>
      </c>
      <c r="AL1781" t="s">
        <v>7579</v>
      </c>
      <c r="AO1781" t="s">
        <v>26</v>
      </c>
      <c r="AP1781" t="s">
        <v>7264</v>
      </c>
      <c r="AS1781" t="s">
        <v>43</v>
      </c>
      <c r="AT1781" t="s">
        <v>7580</v>
      </c>
      <c r="BO1781" t="s">
        <v>43</v>
      </c>
      <c r="BP1781">
        <v>0</v>
      </c>
      <c r="BQ1781">
        <v>0</v>
      </c>
      <c r="BR1781">
        <v>0</v>
      </c>
      <c r="BS1781">
        <v>0</v>
      </c>
      <c r="BT1781" s="1"/>
      <c r="BV1781" t="s">
        <v>157</v>
      </c>
      <c r="BW1781" t="s">
        <v>157</v>
      </c>
    </row>
    <row r="1782" spans="1:75">
      <c r="A1782" t="s">
        <v>7581</v>
      </c>
      <c r="B1782" t="s">
        <v>7582</v>
      </c>
      <c r="C1782" t="s">
        <v>7583</v>
      </c>
      <c r="D1782" s="1">
        <v>31918</v>
      </c>
      <c r="E1782" t="s">
        <v>7584</v>
      </c>
      <c r="G1782" s="1"/>
      <c r="H1782" s="1"/>
      <c r="K1782">
        <v>0</v>
      </c>
      <c r="AB1782" t="s">
        <v>22</v>
      </c>
      <c r="AC1782" t="s">
        <v>32</v>
      </c>
      <c r="AD1782" t="s">
        <v>969</v>
      </c>
      <c r="AE1782" t="s">
        <v>969</v>
      </c>
      <c r="AF1782" t="s">
        <v>48</v>
      </c>
      <c r="AH1782" t="s">
        <v>7585</v>
      </c>
      <c r="AI1782" t="s">
        <v>3903</v>
      </c>
      <c r="AJ1782" t="s">
        <v>7586</v>
      </c>
      <c r="AK1782" t="s">
        <v>4</v>
      </c>
      <c r="AL1782" t="s">
        <v>7584</v>
      </c>
      <c r="AO1782" t="s">
        <v>26</v>
      </c>
      <c r="AP1782" t="s">
        <v>7264</v>
      </c>
      <c r="AS1782" t="s">
        <v>43</v>
      </c>
      <c r="AT1782" t="s">
        <v>7236</v>
      </c>
      <c r="BO1782" t="s">
        <v>43</v>
      </c>
      <c r="BP1782">
        <v>0</v>
      </c>
      <c r="BQ1782">
        <v>0</v>
      </c>
      <c r="BR1782">
        <v>0</v>
      </c>
      <c r="BS1782">
        <v>0</v>
      </c>
      <c r="BT1782" s="1"/>
      <c r="BV1782" t="s">
        <v>148</v>
      </c>
      <c r="BW1782" t="s">
        <v>102</v>
      </c>
    </row>
    <row r="1783" spans="1:75">
      <c r="A1783" t="s">
        <v>7587</v>
      </c>
      <c r="B1783" t="s">
        <v>7588</v>
      </c>
      <c r="C1783" t="s">
        <v>7024</v>
      </c>
      <c r="D1783" s="1">
        <v>32296</v>
      </c>
      <c r="E1783" t="s">
        <v>5854</v>
      </c>
      <c r="G1783" s="1"/>
      <c r="H1783" s="1"/>
      <c r="K1783">
        <v>0</v>
      </c>
      <c r="AB1783" t="s">
        <v>22</v>
      </c>
      <c r="AC1783" t="s">
        <v>32</v>
      </c>
      <c r="AD1783" t="s">
        <v>969</v>
      </c>
      <c r="AE1783" t="s">
        <v>969</v>
      </c>
      <c r="AF1783" t="s">
        <v>48</v>
      </c>
      <c r="AH1783" t="s">
        <v>7589</v>
      </c>
      <c r="AI1783" t="s">
        <v>3903</v>
      </c>
      <c r="AJ1783" t="s">
        <v>7590</v>
      </c>
      <c r="AK1783" t="s">
        <v>4</v>
      </c>
      <c r="AL1783" t="s">
        <v>7591</v>
      </c>
      <c r="AO1783" t="s">
        <v>26</v>
      </c>
      <c r="AP1783" t="s">
        <v>7264</v>
      </c>
      <c r="AS1783" t="s">
        <v>43</v>
      </c>
      <c r="AT1783" t="s">
        <v>7592</v>
      </c>
      <c r="BO1783" t="s">
        <v>43</v>
      </c>
      <c r="BP1783">
        <v>0</v>
      </c>
      <c r="BQ1783">
        <v>0</v>
      </c>
      <c r="BR1783">
        <v>0</v>
      </c>
      <c r="BS1783">
        <v>0</v>
      </c>
      <c r="BT1783" s="1"/>
      <c r="BV1783" t="s">
        <v>155</v>
      </c>
      <c r="BW1783" t="s">
        <v>155</v>
      </c>
    </row>
    <row r="1784" spans="1:75">
      <c r="A1784" t="s">
        <v>7593</v>
      </c>
      <c r="B1784" t="s">
        <v>7594</v>
      </c>
      <c r="D1784" s="1"/>
      <c r="G1784" s="1"/>
      <c r="H1784" s="1"/>
      <c r="K1784">
        <v>0</v>
      </c>
      <c r="AB1784" t="s">
        <v>22</v>
      </c>
      <c r="AC1784" t="s">
        <v>32</v>
      </c>
      <c r="AD1784" t="s">
        <v>969</v>
      </c>
      <c r="AE1784" t="s">
        <v>969</v>
      </c>
      <c r="AF1784" t="s">
        <v>48</v>
      </c>
      <c r="AO1784" t="s">
        <v>26</v>
      </c>
      <c r="AP1784" t="s">
        <v>7264</v>
      </c>
      <c r="AS1784" t="s">
        <v>43</v>
      </c>
      <c r="AT1784" t="s">
        <v>7595</v>
      </c>
      <c r="BO1784" t="s">
        <v>43</v>
      </c>
      <c r="BP1784">
        <v>0</v>
      </c>
      <c r="BQ1784">
        <v>0</v>
      </c>
      <c r="BR1784">
        <v>0</v>
      </c>
      <c r="BS1784">
        <v>0</v>
      </c>
      <c r="BT1784" s="1"/>
    </row>
    <row r="1785" spans="1:75">
      <c r="A1785" t="s">
        <v>7596</v>
      </c>
      <c r="B1785" t="s">
        <v>7597</v>
      </c>
      <c r="C1785" t="s">
        <v>6016</v>
      </c>
      <c r="D1785" s="1">
        <v>30806</v>
      </c>
      <c r="E1785" t="s">
        <v>7598</v>
      </c>
      <c r="G1785" s="1"/>
      <c r="H1785" s="1"/>
      <c r="K1785">
        <v>0</v>
      </c>
      <c r="AB1785" t="s">
        <v>22</v>
      </c>
      <c r="AC1785" t="s">
        <v>32</v>
      </c>
      <c r="AD1785" t="s">
        <v>969</v>
      </c>
      <c r="AE1785" t="s">
        <v>969</v>
      </c>
      <c r="AF1785" t="s">
        <v>48</v>
      </c>
      <c r="AH1785" t="s">
        <v>7599</v>
      </c>
      <c r="AI1785" t="s">
        <v>3894</v>
      </c>
      <c r="AJ1785" t="s">
        <v>7600</v>
      </c>
      <c r="AK1785" t="s">
        <v>4</v>
      </c>
      <c r="AL1785" t="s">
        <v>7598</v>
      </c>
      <c r="AO1785" t="s">
        <v>26</v>
      </c>
      <c r="AP1785" t="s">
        <v>7264</v>
      </c>
      <c r="AS1785" t="s">
        <v>43</v>
      </c>
      <c r="AT1785" t="s">
        <v>7278</v>
      </c>
      <c r="BO1785" t="s">
        <v>43</v>
      </c>
      <c r="BP1785">
        <v>0</v>
      </c>
      <c r="BQ1785">
        <v>0</v>
      </c>
      <c r="BR1785">
        <v>0</v>
      </c>
      <c r="BS1785">
        <v>0</v>
      </c>
      <c r="BT1785" s="1"/>
      <c r="BV1785" t="s">
        <v>1074</v>
      </c>
      <c r="BW1785" t="s">
        <v>118</v>
      </c>
    </row>
    <row r="1786" spans="1:75">
      <c r="A1786" t="s">
        <v>7601</v>
      </c>
      <c r="B1786" t="s">
        <v>7602</v>
      </c>
      <c r="C1786" t="s">
        <v>7568</v>
      </c>
      <c r="D1786" s="1">
        <v>28945</v>
      </c>
      <c r="E1786" t="s">
        <v>7569</v>
      </c>
      <c r="G1786" s="1"/>
      <c r="H1786" s="1"/>
      <c r="K1786">
        <v>0</v>
      </c>
      <c r="AB1786" t="s">
        <v>22</v>
      </c>
      <c r="AC1786" t="s">
        <v>32</v>
      </c>
      <c r="AD1786" t="s">
        <v>969</v>
      </c>
      <c r="AE1786" t="s">
        <v>969</v>
      </c>
      <c r="AF1786" t="s">
        <v>48</v>
      </c>
      <c r="AH1786" t="s">
        <v>7603</v>
      </c>
      <c r="AI1786" t="s">
        <v>3903</v>
      </c>
      <c r="AJ1786" t="s">
        <v>7055</v>
      </c>
      <c r="AK1786" t="s">
        <v>155</v>
      </c>
      <c r="AL1786" t="s">
        <v>7604</v>
      </c>
      <c r="AO1786" t="s">
        <v>26</v>
      </c>
      <c r="AP1786" t="s">
        <v>7264</v>
      </c>
      <c r="AS1786" t="s">
        <v>43</v>
      </c>
      <c r="AT1786" t="s">
        <v>7605</v>
      </c>
      <c r="BO1786" t="s">
        <v>43</v>
      </c>
      <c r="BP1786">
        <v>0</v>
      </c>
      <c r="BQ1786">
        <v>0</v>
      </c>
      <c r="BR1786">
        <v>0</v>
      </c>
      <c r="BS1786">
        <v>0</v>
      </c>
      <c r="BT1786" s="1"/>
      <c r="BV1786" t="s">
        <v>148</v>
      </c>
      <c r="BW1786" t="s">
        <v>148</v>
      </c>
    </row>
    <row r="1787" spans="1:75">
      <c r="A1787" t="s">
        <v>7606</v>
      </c>
      <c r="B1787" t="s">
        <v>386</v>
      </c>
      <c r="C1787" t="s">
        <v>7607</v>
      </c>
      <c r="D1787" s="1">
        <v>33238</v>
      </c>
      <c r="E1787" t="s">
        <v>5854</v>
      </c>
      <c r="G1787" s="1"/>
      <c r="H1787" s="1"/>
      <c r="K1787">
        <v>0</v>
      </c>
      <c r="AB1787" t="s">
        <v>22</v>
      </c>
      <c r="AC1787" t="s">
        <v>32</v>
      </c>
      <c r="AD1787" t="s">
        <v>969</v>
      </c>
      <c r="AE1787" t="s">
        <v>969</v>
      </c>
      <c r="AF1787" t="s">
        <v>25</v>
      </c>
      <c r="AH1787" t="s">
        <v>580</v>
      </c>
      <c r="AI1787" t="s">
        <v>5244</v>
      </c>
      <c r="AJ1787" t="s">
        <v>7608</v>
      </c>
      <c r="AK1787" t="s">
        <v>5244</v>
      </c>
      <c r="AL1787" t="s">
        <v>7609</v>
      </c>
      <c r="AO1787" t="s">
        <v>26</v>
      </c>
      <c r="AP1787" t="s">
        <v>7264</v>
      </c>
      <c r="AS1787" t="s">
        <v>43</v>
      </c>
      <c r="AT1787" t="s">
        <v>7610</v>
      </c>
      <c r="BO1787" t="s">
        <v>43</v>
      </c>
      <c r="BP1787">
        <v>0</v>
      </c>
      <c r="BQ1787">
        <v>0</v>
      </c>
      <c r="BR1787">
        <v>0</v>
      </c>
      <c r="BS1787">
        <v>0</v>
      </c>
      <c r="BT1787" s="1"/>
      <c r="BV1787" t="s">
        <v>102</v>
      </c>
      <c r="BW1787" t="s">
        <v>102</v>
      </c>
    </row>
    <row r="1788" spans="1:75">
      <c r="A1788" t="s">
        <v>7611</v>
      </c>
      <c r="B1788" t="s">
        <v>7612</v>
      </c>
      <c r="C1788" t="s">
        <v>74</v>
      </c>
      <c r="D1788" s="1">
        <v>33040</v>
      </c>
      <c r="E1788" t="s">
        <v>6101</v>
      </c>
      <c r="G1788" s="1"/>
      <c r="H1788" s="1"/>
      <c r="K1788">
        <v>0</v>
      </c>
      <c r="AB1788" t="s">
        <v>22</v>
      </c>
      <c r="AC1788" t="s">
        <v>32</v>
      </c>
      <c r="AD1788" t="s">
        <v>969</v>
      </c>
      <c r="AE1788" t="s">
        <v>969</v>
      </c>
      <c r="AF1788" t="s">
        <v>48</v>
      </c>
      <c r="AH1788" t="s">
        <v>7613</v>
      </c>
      <c r="AI1788" t="s">
        <v>3903</v>
      </c>
      <c r="AJ1788" t="s">
        <v>155</v>
      </c>
      <c r="AK1788" t="s">
        <v>155</v>
      </c>
      <c r="AL1788" t="s">
        <v>5802</v>
      </c>
      <c r="AO1788" t="s">
        <v>26</v>
      </c>
      <c r="AP1788" t="s">
        <v>7264</v>
      </c>
      <c r="AS1788" t="s">
        <v>43</v>
      </c>
      <c r="AT1788" t="s">
        <v>5574</v>
      </c>
      <c r="BO1788" t="s">
        <v>43</v>
      </c>
      <c r="BP1788">
        <v>0</v>
      </c>
      <c r="BQ1788">
        <v>0</v>
      </c>
      <c r="BR1788">
        <v>0</v>
      </c>
      <c r="BS1788">
        <v>0</v>
      </c>
      <c r="BT1788" s="1"/>
      <c r="BV1788" t="s">
        <v>102</v>
      </c>
      <c r="BW1788" t="s">
        <v>155</v>
      </c>
    </row>
    <row r="1789" spans="1:75">
      <c r="A1789" t="s">
        <v>7614</v>
      </c>
      <c r="B1789" t="s">
        <v>731</v>
      </c>
      <c r="D1789" s="1"/>
      <c r="G1789" s="1"/>
      <c r="H1789" s="1"/>
      <c r="K1789">
        <v>0</v>
      </c>
      <c r="AB1789" t="s">
        <v>22</v>
      </c>
      <c r="AC1789" t="s">
        <v>32</v>
      </c>
      <c r="AD1789" t="s">
        <v>969</v>
      </c>
      <c r="AE1789" t="s">
        <v>969</v>
      </c>
      <c r="AF1789" t="s">
        <v>48</v>
      </c>
      <c r="AO1789" t="s">
        <v>26</v>
      </c>
      <c r="AP1789" t="s">
        <v>7264</v>
      </c>
      <c r="AS1789" t="s">
        <v>43</v>
      </c>
      <c r="AT1789" t="s">
        <v>7236</v>
      </c>
      <c r="BO1789" t="s">
        <v>43</v>
      </c>
      <c r="BP1789">
        <v>0</v>
      </c>
      <c r="BQ1789">
        <v>0</v>
      </c>
      <c r="BR1789">
        <v>0</v>
      </c>
      <c r="BS1789">
        <v>0</v>
      </c>
      <c r="BT1789" s="1"/>
    </row>
    <row r="1790" spans="1:75">
      <c r="A1790" t="s">
        <v>7615</v>
      </c>
      <c r="B1790" t="s">
        <v>7616</v>
      </c>
      <c r="D1790" s="1"/>
      <c r="G1790" s="1"/>
      <c r="H1790" s="1"/>
      <c r="K1790">
        <v>0</v>
      </c>
      <c r="AB1790" t="s">
        <v>22</v>
      </c>
      <c r="AC1790" t="s">
        <v>32</v>
      </c>
      <c r="AD1790" t="s">
        <v>969</v>
      </c>
      <c r="AE1790" t="s">
        <v>969</v>
      </c>
      <c r="AF1790" t="s">
        <v>48</v>
      </c>
      <c r="AO1790" t="s">
        <v>26</v>
      </c>
      <c r="AP1790" t="s">
        <v>7264</v>
      </c>
      <c r="AS1790" t="s">
        <v>43</v>
      </c>
      <c r="AT1790" t="s">
        <v>7617</v>
      </c>
      <c r="BO1790" t="s">
        <v>43</v>
      </c>
      <c r="BP1790">
        <v>0</v>
      </c>
      <c r="BQ1790">
        <v>0</v>
      </c>
      <c r="BR1790">
        <v>0</v>
      </c>
      <c r="BS1790">
        <v>0</v>
      </c>
      <c r="BT1790" s="1"/>
    </row>
    <row r="1791" spans="1:75">
      <c r="A1791" t="s">
        <v>7618</v>
      </c>
      <c r="B1791" t="s">
        <v>7619</v>
      </c>
      <c r="C1791" t="s">
        <v>7620</v>
      </c>
      <c r="D1791" s="1">
        <v>33281</v>
      </c>
      <c r="E1791" t="s">
        <v>6101</v>
      </c>
      <c r="G1791" s="1"/>
      <c r="H1791" s="1"/>
      <c r="K1791">
        <v>0</v>
      </c>
      <c r="AB1791" t="s">
        <v>22</v>
      </c>
      <c r="AC1791" t="s">
        <v>32</v>
      </c>
      <c r="AD1791" t="s">
        <v>969</v>
      </c>
      <c r="AE1791" t="s">
        <v>969</v>
      </c>
      <c r="AF1791" t="s">
        <v>25</v>
      </c>
      <c r="AH1791" t="s">
        <v>386</v>
      </c>
      <c r="AI1791" t="s">
        <v>5646</v>
      </c>
      <c r="AJ1791" t="s">
        <v>7621</v>
      </c>
      <c r="AK1791" t="s">
        <v>4</v>
      </c>
      <c r="AL1791" t="s">
        <v>7622</v>
      </c>
      <c r="AO1791" t="s">
        <v>26</v>
      </c>
      <c r="AP1791" t="s">
        <v>7264</v>
      </c>
      <c r="AS1791" t="s">
        <v>43</v>
      </c>
      <c r="AT1791" t="s">
        <v>6187</v>
      </c>
      <c r="BO1791" t="s">
        <v>43</v>
      </c>
      <c r="BP1791">
        <v>0</v>
      </c>
      <c r="BQ1791">
        <v>0</v>
      </c>
      <c r="BR1791">
        <v>0</v>
      </c>
      <c r="BS1791">
        <v>0</v>
      </c>
      <c r="BT1791" s="1"/>
      <c r="BV1791" t="s">
        <v>370</v>
      </c>
      <c r="BW1791" t="s">
        <v>458</v>
      </c>
    </row>
    <row r="1792" spans="1:75">
      <c r="A1792" t="s">
        <v>7623</v>
      </c>
      <c r="B1792" t="s">
        <v>7624</v>
      </c>
      <c r="C1792" t="s">
        <v>5907</v>
      </c>
      <c r="D1792" s="1">
        <v>30813</v>
      </c>
      <c r="E1792" t="s">
        <v>7625</v>
      </c>
      <c r="G1792" s="1"/>
      <c r="H1792" s="1"/>
      <c r="K1792">
        <v>0</v>
      </c>
      <c r="AB1792" t="s">
        <v>22</v>
      </c>
      <c r="AC1792" t="s">
        <v>32</v>
      </c>
      <c r="AD1792" t="s">
        <v>969</v>
      </c>
      <c r="AE1792" t="s">
        <v>969</v>
      </c>
      <c r="AF1792" t="s">
        <v>48</v>
      </c>
      <c r="AH1792" t="s">
        <v>3245</v>
      </c>
      <c r="AI1792" t="s">
        <v>7626</v>
      </c>
      <c r="AK1792" t="s">
        <v>4</v>
      </c>
      <c r="AL1792" t="s">
        <v>7625</v>
      </c>
      <c r="AO1792" t="s">
        <v>26</v>
      </c>
      <c r="AP1792" t="s">
        <v>7264</v>
      </c>
      <c r="AS1792" t="s">
        <v>43</v>
      </c>
      <c r="AT1792" t="s">
        <v>7605</v>
      </c>
      <c r="BO1792" t="s">
        <v>43</v>
      </c>
      <c r="BP1792">
        <v>0</v>
      </c>
      <c r="BQ1792">
        <v>0</v>
      </c>
      <c r="BR1792">
        <v>0</v>
      </c>
      <c r="BS1792">
        <v>0</v>
      </c>
      <c r="BT1792" s="1"/>
    </row>
    <row r="1793" spans="1:75">
      <c r="A1793" t="s">
        <v>7627</v>
      </c>
      <c r="B1793" t="s">
        <v>7628</v>
      </c>
      <c r="D1793" s="1"/>
      <c r="G1793" s="1"/>
      <c r="H1793" s="1"/>
      <c r="K1793">
        <v>0</v>
      </c>
      <c r="AB1793" t="s">
        <v>22</v>
      </c>
      <c r="AC1793" t="s">
        <v>32</v>
      </c>
      <c r="AD1793" t="s">
        <v>969</v>
      </c>
      <c r="AE1793" t="s">
        <v>969</v>
      </c>
      <c r="AF1793" t="s">
        <v>48</v>
      </c>
      <c r="AO1793" t="s">
        <v>26</v>
      </c>
      <c r="AP1793" t="s">
        <v>7264</v>
      </c>
      <c r="AS1793" t="s">
        <v>43</v>
      </c>
      <c r="AT1793" t="s">
        <v>2800</v>
      </c>
      <c r="BO1793" t="s">
        <v>43</v>
      </c>
      <c r="BP1793">
        <v>0</v>
      </c>
      <c r="BQ1793">
        <v>0</v>
      </c>
      <c r="BR1793">
        <v>0</v>
      </c>
      <c r="BS1793">
        <v>0</v>
      </c>
      <c r="BT1793" s="1"/>
    </row>
    <row r="1794" spans="1:75">
      <c r="A1794" t="s">
        <v>7629</v>
      </c>
      <c r="B1794" t="s">
        <v>7630</v>
      </c>
      <c r="D1794" s="1"/>
      <c r="G1794" s="1"/>
      <c r="H1794" s="1"/>
      <c r="K1794">
        <v>0</v>
      </c>
      <c r="AB1794" t="s">
        <v>22</v>
      </c>
      <c r="AC1794" t="s">
        <v>32</v>
      </c>
      <c r="AD1794" t="s">
        <v>969</v>
      </c>
      <c r="AE1794" t="s">
        <v>969</v>
      </c>
      <c r="AF1794" t="s">
        <v>25</v>
      </c>
      <c r="AO1794" t="s">
        <v>26</v>
      </c>
      <c r="AP1794" t="s">
        <v>7264</v>
      </c>
      <c r="AS1794" t="s">
        <v>43</v>
      </c>
      <c r="AT1794" t="s">
        <v>7631</v>
      </c>
      <c r="BO1794" t="s">
        <v>43</v>
      </c>
      <c r="BP1794">
        <v>0</v>
      </c>
      <c r="BQ1794">
        <v>0</v>
      </c>
      <c r="BR1794">
        <v>0</v>
      </c>
      <c r="BS1794">
        <v>0</v>
      </c>
      <c r="BT1794" s="1"/>
    </row>
    <row r="1795" spans="1:75">
      <c r="A1795" t="s">
        <v>7632</v>
      </c>
      <c r="B1795" t="s">
        <v>7633</v>
      </c>
      <c r="C1795" t="s">
        <v>6016</v>
      </c>
      <c r="D1795" s="1">
        <v>33420</v>
      </c>
      <c r="E1795" t="s">
        <v>7634</v>
      </c>
      <c r="G1795" s="1"/>
      <c r="H1795" s="1"/>
      <c r="K1795">
        <v>0</v>
      </c>
      <c r="AB1795" t="s">
        <v>22</v>
      </c>
      <c r="AC1795" t="s">
        <v>32</v>
      </c>
      <c r="AD1795" t="s">
        <v>969</v>
      </c>
      <c r="AE1795" t="s">
        <v>969</v>
      </c>
      <c r="AF1795" t="s">
        <v>25</v>
      </c>
      <c r="AH1795" t="s">
        <v>7635</v>
      </c>
      <c r="AI1795" t="s">
        <v>217</v>
      </c>
      <c r="AJ1795" t="s">
        <v>7636</v>
      </c>
      <c r="AK1795" t="s">
        <v>5244</v>
      </c>
      <c r="AL1795" t="s">
        <v>7634</v>
      </c>
      <c r="AO1795" t="s">
        <v>26</v>
      </c>
      <c r="AP1795" t="s">
        <v>7264</v>
      </c>
      <c r="AS1795" t="s">
        <v>43</v>
      </c>
      <c r="AT1795" t="s">
        <v>7637</v>
      </c>
      <c r="BO1795" t="s">
        <v>43</v>
      </c>
      <c r="BP1795">
        <v>0</v>
      </c>
      <c r="BQ1795">
        <v>0</v>
      </c>
      <c r="BR1795">
        <v>0</v>
      </c>
      <c r="BS1795">
        <v>0</v>
      </c>
      <c r="BT1795" s="1"/>
      <c r="BV1795" t="s">
        <v>1074</v>
      </c>
      <c r="BW1795" t="s">
        <v>2553</v>
      </c>
    </row>
    <row r="1796" spans="1:75">
      <c r="A1796" t="s">
        <v>7638</v>
      </c>
      <c r="B1796" t="s">
        <v>1166</v>
      </c>
      <c r="C1796" t="s">
        <v>7639</v>
      </c>
      <c r="D1796" s="1">
        <v>31777</v>
      </c>
      <c r="E1796" t="s">
        <v>7640</v>
      </c>
      <c r="G1796" s="1"/>
      <c r="H1796" s="1"/>
      <c r="K1796">
        <v>0</v>
      </c>
      <c r="AB1796" t="s">
        <v>22</v>
      </c>
      <c r="AC1796" t="s">
        <v>32</v>
      </c>
      <c r="AD1796" t="s">
        <v>969</v>
      </c>
      <c r="AE1796" t="s">
        <v>969</v>
      </c>
      <c r="AF1796" t="s">
        <v>25</v>
      </c>
      <c r="AH1796" t="s">
        <v>7641</v>
      </c>
      <c r="AI1796" t="s">
        <v>3903</v>
      </c>
      <c r="AJ1796" t="s">
        <v>7642</v>
      </c>
      <c r="AK1796" t="s">
        <v>4</v>
      </c>
      <c r="AL1796" t="s">
        <v>7640</v>
      </c>
      <c r="AO1796" t="s">
        <v>26</v>
      </c>
      <c r="AP1796" t="s">
        <v>7264</v>
      </c>
      <c r="AS1796" t="s">
        <v>43</v>
      </c>
      <c r="AT1796" t="s">
        <v>7643</v>
      </c>
      <c r="BO1796" t="s">
        <v>43</v>
      </c>
      <c r="BP1796">
        <v>0</v>
      </c>
      <c r="BQ1796">
        <v>0</v>
      </c>
      <c r="BR1796">
        <v>0</v>
      </c>
      <c r="BS1796">
        <v>0</v>
      </c>
      <c r="BT1796" s="1"/>
      <c r="BV1796" t="s">
        <v>155</v>
      </c>
      <c r="BW1796" t="s">
        <v>155</v>
      </c>
    </row>
    <row r="1797" spans="1:75">
      <c r="A1797" t="s">
        <v>7644</v>
      </c>
      <c r="B1797" t="s">
        <v>7645</v>
      </c>
      <c r="C1797" t="s">
        <v>7646</v>
      </c>
      <c r="D1797" s="1">
        <v>32764</v>
      </c>
      <c r="E1797" t="s">
        <v>7647</v>
      </c>
      <c r="G1797" s="1"/>
      <c r="H1797" s="1"/>
      <c r="K1797">
        <v>0</v>
      </c>
      <c r="AB1797" t="s">
        <v>22</v>
      </c>
      <c r="AC1797" t="s">
        <v>32</v>
      </c>
      <c r="AD1797" t="s">
        <v>969</v>
      </c>
      <c r="AE1797" t="s">
        <v>969</v>
      </c>
      <c r="AF1797" t="s">
        <v>48</v>
      </c>
      <c r="AH1797" t="s">
        <v>6851</v>
      </c>
      <c r="AI1797" t="s">
        <v>3903</v>
      </c>
      <c r="AJ1797" t="s">
        <v>5000</v>
      </c>
      <c r="AK1797" t="s">
        <v>4</v>
      </c>
      <c r="AL1797" t="s">
        <v>7646</v>
      </c>
      <c r="AO1797" t="s">
        <v>26</v>
      </c>
      <c r="AP1797" t="s">
        <v>7264</v>
      </c>
      <c r="AS1797" t="s">
        <v>43</v>
      </c>
      <c r="AT1797" t="s">
        <v>7648</v>
      </c>
      <c r="BO1797" t="s">
        <v>43</v>
      </c>
      <c r="BP1797">
        <v>0</v>
      </c>
      <c r="BQ1797">
        <v>0</v>
      </c>
      <c r="BR1797">
        <v>0</v>
      </c>
      <c r="BS1797">
        <v>0</v>
      </c>
      <c r="BT1797" s="1"/>
      <c r="BV1797" t="s">
        <v>102</v>
      </c>
      <c r="BW1797" t="s">
        <v>165</v>
      </c>
    </row>
    <row r="1798" spans="1:75">
      <c r="A1798" t="s">
        <v>7649</v>
      </c>
      <c r="B1798" t="s">
        <v>7650</v>
      </c>
      <c r="C1798" t="s">
        <v>7651</v>
      </c>
      <c r="D1798" s="1">
        <v>32619</v>
      </c>
      <c r="E1798" t="s">
        <v>6101</v>
      </c>
      <c r="G1798" s="1"/>
      <c r="H1798" s="1"/>
      <c r="K1798">
        <v>0</v>
      </c>
      <c r="AB1798" t="s">
        <v>22</v>
      </c>
      <c r="AC1798" t="s">
        <v>32</v>
      </c>
      <c r="AD1798" t="s">
        <v>969</v>
      </c>
      <c r="AE1798" t="s">
        <v>969</v>
      </c>
      <c r="AF1798" t="s">
        <v>48</v>
      </c>
      <c r="AH1798" t="s">
        <v>951</v>
      </c>
      <c r="AI1798" t="s">
        <v>5550</v>
      </c>
      <c r="AJ1798" t="s">
        <v>7652</v>
      </c>
      <c r="AK1798" t="s">
        <v>4</v>
      </c>
      <c r="AL1798" t="s">
        <v>7653</v>
      </c>
      <c r="AO1798" t="s">
        <v>26</v>
      </c>
      <c r="AP1798" t="s">
        <v>7264</v>
      </c>
      <c r="AS1798" t="s">
        <v>43</v>
      </c>
      <c r="AT1798" t="s">
        <v>7654</v>
      </c>
      <c r="BO1798" t="s">
        <v>43</v>
      </c>
      <c r="BP1798">
        <v>0</v>
      </c>
      <c r="BQ1798">
        <v>0</v>
      </c>
      <c r="BR1798">
        <v>0</v>
      </c>
      <c r="BS1798">
        <v>0</v>
      </c>
      <c r="BT1798" s="1"/>
      <c r="BV1798" t="s">
        <v>1286</v>
      </c>
      <c r="BW1798" t="s">
        <v>102</v>
      </c>
    </row>
    <row r="1799" spans="1:75">
      <c r="A1799" t="s">
        <v>7655</v>
      </c>
      <c r="B1799" t="s">
        <v>7656</v>
      </c>
      <c r="C1799" t="s">
        <v>5339</v>
      </c>
      <c r="D1799" s="1">
        <v>33030</v>
      </c>
      <c r="E1799" t="s">
        <v>6101</v>
      </c>
      <c r="G1799" s="1"/>
      <c r="H1799" s="1"/>
      <c r="K1799">
        <v>0</v>
      </c>
      <c r="AB1799" t="s">
        <v>22</v>
      </c>
      <c r="AC1799" t="s">
        <v>32</v>
      </c>
      <c r="AD1799" t="s">
        <v>969</v>
      </c>
      <c r="AE1799" t="s">
        <v>969</v>
      </c>
      <c r="AF1799" t="s">
        <v>48</v>
      </c>
      <c r="AH1799" t="s">
        <v>6528</v>
      </c>
      <c r="AI1799" t="s">
        <v>5646</v>
      </c>
      <c r="AJ1799" t="s">
        <v>7657</v>
      </c>
      <c r="AK1799" t="s">
        <v>4</v>
      </c>
      <c r="AL1799" t="s">
        <v>7188</v>
      </c>
      <c r="AO1799" t="s">
        <v>26</v>
      </c>
      <c r="AP1799" t="s">
        <v>7264</v>
      </c>
      <c r="AS1799" t="s">
        <v>43</v>
      </c>
      <c r="AT1799" t="s">
        <v>5928</v>
      </c>
      <c r="BO1799" t="s">
        <v>43</v>
      </c>
      <c r="BP1799">
        <v>0</v>
      </c>
      <c r="BQ1799">
        <v>0</v>
      </c>
      <c r="BR1799">
        <v>0</v>
      </c>
      <c r="BS1799">
        <v>0</v>
      </c>
      <c r="BT1799" s="1"/>
      <c r="BV1799" t="s">
        <v>102</v>
      </c>
      <c r="BW1799" t="s">
        <v>102</v>
      </c>
    </row>
    <row r="1800" spans="1:75">
      <c r="A1800" t="s">
        <v>7658</v>
      </c>
      <c r="B1800" t="s">
        <v>1838</v>
      </c>
      <c r="D1800" s="1"/>
      <c r="G1800" s="1"/>
      <c r="H1800" s="1"/>
      <c r="K1800">
        <v>0</v>
      </c>
      <c r="AB1800" t="s">
        <v>22</v>
      </c>
      <c r="AC1800" t="s">
        <v>32</v>
      </c>
      <c r="AD1800" t="s">
        <v>969</v>
      </c>
      <c r="AE1800" t="s">
        <v>969</v>
      </c>
      <c r="AF1800" t="s">
        <v>48</v>
      </c>
      <c r="AO1800" t="s">
        <v>26</v>
      </c>
      <c r="AP1800" t="s">
        <v>7264</v>
      </c>
      <c r="AS1800" t="s">
        <v>43</v>
      </c>
      <c r="AT1800" t="s">
        <v>5928</v>
      </c>
      <c r="BO1800" t="s">
        <v>43</v>
      </c>
      <c r="BP1800">
        <v>0</v>
      </c>
      <c r="BQ1800">
        <v>0</v>
      </c>
      <c r="BR1800">
        <v>0</v>
      </c>
      <c r="BS1800">
        <v>0</v>
      </c>
      <c r="BT1800" s="1"/>
    </row>
    <row r="1801" spans="1:75">
      <c r="A1801" t="s">
        <v>7659</v>
      </c>
      <c r="B1801" t="s">
        <v>7660</v>
      </c>
      <c r="C1801" t="s">
        <v>7661</v>
      </c>
      <c r="D1801" s="1">
        <v>32459</v>
      </c>
      <c r="E1801" t="s">
        <v>7662</v>
      </c>
      <c r="G1801" s="1"/>
      <c r="H1801" s="1"/>
      <c r="K1801">
        <v>0</v>
      </c>
      <c r="AB1801" t="s">
        <v>22</v>
      </c>
      <c r="AC1801" t="s">
        <v>32</v>
      </c>
      <c r="AD1801" t="s">
        <v>969</v>
      </c>
      <c r="AE1801" t="s">
        <v>969</v>
      </c>
      <c r="AF1801" t="s">
        <v>25</v>
      </c>
      <c r="AH1801" t="s">
        <v>7663</v>
      </c>
      <c r="AI1801" t="s">
        <v>3903</v>
      </c>
      <c r="AJ1801" t="s">
        <v>7664</v>
      </c>
      <c r="AK1801" t="s">
        <v>4</v>
      </c>
      <c r="AL1801" t="s">
        <v>7665</v>
      </c>
      <c r="AO1801" t="s">
        <v>26</v>
      </c>
      <c r="AP1801" t="s">
        <v>7264</v>
      </c>
      <c r="AS1801" t="s">
        <v>43</v>
      </c>
      <c r="AT1801" t="s">
        <v>7666</v>
      </c>
      <c r="BO1801" t="s">
        <v>43</v>
      </c>
      <c r="BP1801">
        <v>0</v>
      </c>
      <c r="BQ1801">
        <v>0</v>
      </c>
      <c r="BR1801">
        <v>0</v>
      </c>
      <c r="BS1801">
        <v>0</v>
      </c>
      <c r="BT1801" s="1"/>
      <c r="BV1801" t="s">
        <v>102</v>
      </c>
      <c r="BW1801" t="s">
        <v>102</v>
      </c>
    </row>
    <row r="1802" spans="1:75">
      <c r="A1802" t="s">
        <v>7667</v>
      </c>
      <c r="B1802" t="s">
        <v>7668</v>
      </c>
      <c r="C1802" t="s">
        <v>7669</v>
      </c>
      <c r="D1802" s="1">
        <v>30805</v>
      </c>
      <c r="E1802" t="s">
        <v>7670</v>
      </c>
      <c r="G1802" s="1"/>
      <c r="H1802" s="1"/>
      <c r="K1802">
        <v>0</v>
      </c>
      <c r="AB1802" t="s">
        <v>22</v>
      </c>
      <c r="AC1802" t="s">
        <v>32</v>
      </c>
      <c r="AD1802" t="s">
        <v>969</v>
      </c>
      <c r="AE1802" t="s">
        <v>969</v>
      </c>
      <c r="AF1802" t="s">
        <v>48</v>
      </c>
      <c r="AH1802" t="s">
        <v>5571</v>
      </c>
      <c r="AI1802" t="s">
        <v>3903</v>
      </c>
      <c r="AJ1802" t="s">
        <v>7671</v>
      </c>
      <c r="AK1802" t="s">
        <v>4</v>
      </c>
      <c r="AL1802" t="s">
        <v>7670</v>
      </c>
      <c r="AO1802" t="s">
        <v>26</v>
      </c>
      <c r="AP1802" t="s">
        <v>7264</v>
      </c>
      <c r="AS1802" t="s">
        <v>43</v>
      </c>
      <c r="AT1802" t="s">
        <v>7643</v>
      </c>
      <c r="BO1802" t="s">
        <v>43</v>
      </c>
      <c r="BP1802">
        <v>0</v>
      </c>
      <c r="BQ1802">
        <v>0</v>
      </c>
      <c r="BR1802">
        <v>0</v>
      </c>
      <c r="BS1802">
        <v>0</v>
      </c>
      <c r="BT1802" s="1"/>
      <c r="BV1802" t="s">
        <v>155</v>
      </c>
      <c r="BW1802" t="s">
        <v>155</v>
      </c>
    </row>
    <row r="1803" spans="1:75">
      <c r="A1803" t="s">
        <v>7672</v>
      </c>
      <c r="B1803" t="s">
        <v>3201</v>
      </c>
      <c r="C1803" t="s">
        <v>7673</v>
      </c>
      <c r="D1803" s="1">
        <v>33122</v>
      </c>
      <c r="E1803" t="s">
        <v>7674</v>
      </c>
      <c r="G1803" s="1"/>
      <c r="H1803" s="1"/>
      <c r="K1803">
        <v>0</v>
      </c>
      <c r="AB1803" t="s">
        <v>22</v>
      </c>
      <c r="AC1803" t="s">
        <v>32</v>
      </c>
      <c r="AD1803" t="s">
        <v>969</v>
      </c>
      <c r="AE1803" t="s">
        <v>969</v>
      </c>
      <c r="AF1803" t="s">
        <v>48</v>
      </c>
      <c r="AH1803" t="s">
        <v>3283</v>
      </c>
      <c r="AI1803" t="s">
        <v>3903</v>
      </c>
      <c r="AJ1803" t="s">
        <v>7675</v>
      </c>
      <c r="AK1803" t="s">
        <v>3903</v>
      </c>
      <c r="AL1803" t="s">
        <v>7674</v>
      </c>
      <c r="AO1803" t="s">
        <v>26</v>
      </c>
      <c r="AP1803" t="s">
        <v>7264</v>
      </c>
      <c r="AS1803" t="s">
        <v>43</v>
      </c>
      <c r="AT1803" t="s">
        <v>7676</v>
      </c>
      <c r="BO1803" t="s">
        <v>43</v>
      </c>
      <c r="BP1803">
        <v>0</v>
      </c>
      <c r="BQ1803">
        <v>0</v>
      </c>
      <c r="BR1803">
        <v>0</v>
      </c>
      <c r="BS1803">
        <v>0</v>
      </c>
      <c r="BT1803" s="1"/>
      <c r="BV1803" t="s">
        <v>102</v>
      </c>
      <c r="BW1803" t="s">
        <v>102</v>
      </c>
    </row>
    <row r="1804" spans="1:75">
      <c r="A1804" t="s">
        <v>7677</v>
      </c>
      <c r="B1804" t="s">
        <v>7678</v>
      </c>
      <c r="D1804" s="1"/>
      <c r="G1804" s="1"/>
      <c r="H1804" s="1"/>
      <c r="K1804">
        <v>0</v>
      </c>
      <c r="AB1804" t="s">
        <v>22</v>
      </c>
      <c r="AC1804" t="s">
        <v>32</v>
      </c>
      <c r="AD1804" t="s">
        <v>969</v>
      </c>
      <c r="AE1804" t="s">
        <v>969</v>
      </c>
      <c r="AF1804" t="s">
        <v>25</v>
      </c>
      <c r="AO1804" t="s">
        <v>26</v>
      </c>
      <c r="AP1804" t="s">
        <v>7264</v>
      </c>
      <c r="AS1804" t="s">
        <v>43</v>
      </c>
      <c r="AT1804" t="s">
        <v>5574</v>
      </c>
      <c r="BO1804" t="s">
        <v>43</v>
      </c>
      <c r="BP1804">
        <v>0</v>
      </c>
      <c r="BQ1804">
        <v>0</v>
      </c>
      <c r="BR1804">
        <v>0</v>
      </c>
      <c r="BS1804">
        <v>0</v>
      </c>
      <c r="BT1804" s="1"/>
    </row>
    <row r="1805" spans="1:75">
      <c r="A1805" t="s">
        <v>7679</v>
      </c>
      <c r="B1805" t="s">
        <v>7680</v>
      </c>
      <c r="D1805" s="1"/>
      <c r="G1805" s="1"/>
      <c r="H1805" s="1"/>
      <c r="K1805">
        <v>0</v>
      </c>
      <c r="AB1805" t="s">
        <v>22</v>
      </c>
      <c r="AC1805" t="s">
        <v>32</v>
      </c>
      <c r="AD1805" t="s">
        <v>969</v>
      </c>
      <c r="AE1805" t="s">
        <v>969</v>
      </c>
      <c r="AF1805" t="s">
        <v>25</v>
      </c>
      <c r="AO1805" t="s">
        <v>26</v>
      </c>
      <c r="AP1805" t="s">
        <v>7264</v>
      </c>
      <c r="AS1805" t="s">
        <v>43</v>
      </c>
      <c r="AT1805" t="s">
        <v>42</v>
      </c>
      <c r="BO1805" t="s">
        <v>43</v>
      </c>
      <c r="BP1805">
        <v>0</v>
      </c>
      <c r="BQ1805">
        <v>0</v>
      </c>
      <c r="BR1805">
        <v>0</v>
      </c>
      <c r="BS1805">
        <v>0</v>
      </c>
      <c r="BT1805" s="1"/>
    </row>
    <row r="1806" spans="1:75">
      <c r="A1806" t="s">
        <v>7681</v>
      </c>
      <c r="B1806" t="s">
        <v>7682</v>
      </c>
      <c r="C1806" t="s">
        <v>7683</v>
      </c>
      <c r="D1806" s="1">
        <v>30316</v>
      </c>
      <c r="E1806" t="s">
        <v>7684</v>
      </c>
      <c r="G1806" s="1"/>
      <c r="H1806" s="1"/>
      <c r="K1806">
        <v>0</v>
      </c>
      <c r="AB1806" t="s">
        <v>22</v>
      </c>
      <c r="AC1806" t="s">
        <v>32</v>
      </c>
      <c r="AD1806" t="s">
        <v>969</v>
      </c>
      <c r="AE1806" t="s">
        <v>969</v>
      </c>
      <c r="AF1806" t="s">
        <v>25</v>
      </c>
      <c r="AH1806" t="s">
        <v>7685</v>
      </c>
      <c r="AI1806" t="s">
        <v>3903</v>
      </c>
      <c r="AJ1806" t="s">
        <v>2179</v>
      </c>
      <c r="AK1806" t="s">
        <v>3903</v>
      </c>
      <c r="AL1806" t="s">
        <v>7684</v>
      </c>
      <c r="AO1806" t="s">
        <v>26</v>
      </c>
      <c r="AP1806" t="s">
        <v>7264</v>
      </c>
      <c r="AS1806" t="s">
        <v>43</v>
      </c>
      <c r="AT1806" t="s">
        <v>7686</v>
      </c>
      <c r="BO1806" t="s">
        <v>43</v>
      </c>
      <c r="BP1806">
        <v>0</v>
      </c>
      <c r="BQ1806">
        <v>0</v>
      </c>
      <c r="BR1806">
        <v>0</v>
      </c>
      <c r="BS1806">
        <v>0</v>
      </c>
      <c r="BT1806" s="1"/>
      <c r="BV1806" t="s">
        <v>118</v>
      </c>
      <c r="BW1806" t="s">
        <v>102</v>
      </c>
    </row>
    <row r="1807" spans="1:75">
      <c r="A1807" t="s">
        <v>7687</v>
      </c>
      <c r="B1807" t="s">
        <v>5204</v>
      </c>
      <c r="C1807" t="s">
        <v>5773</v>
      </c>
      <c r="D1807" s="1">
        <v>32784</v>
      </c>
      <c r="E1807" t="s">
        <v>7688</v>
      </c>
      <c r="G1807" s="1"/>
      <c r="H1807" s="1"/>
      <c r="K1807">
        <v>0</v>
      </c>
      <c r="AB1807" t="s">
        <v>22</v>
      </c>
      <c r="AC1807" t="s">
        <v>32</v>
      </c>
      <c r="AD1807" t="s">
        <v>969</v>
      </c>
      <c r="AE1807" t="s">
        <v>969</v>
      </c>
      <c r="AF1807" t="s">
        <v>48</v>
      </c>
      <c r="AH1807" t="s">
        <v>7689</v>
      </c>
      <c r="AI1807" t="s">
        <v>3903</v>
      </c>
      <c r="AJ1807" t="s">
        <v>7690</v>
      </c>
      <c r="AK1807" t="s">
        <v>4</v>
      </c>
      <c r="AL1807" t="s">
        <v>7691</v>
      </c>
      <c r="AO1807" t="s">
        <v>26</v>
      </c>
      <c r="AP1807" t="s">
        <v>7264</v>
      </c>
      <c r="AS1807" t="s">
        <v>43</v>
      </c>
      <c r="AT1807" t="s">
        <v>7692</v>
      </c>
      <c r="BO1807" t="s">
        <v>43</v>
      </c>
      <c r="BP1807">
        <v>0</v>
      </c>
      <c r="BQ1807">
        <v>0</v>
      </c>
      <c r="BR1807">
        <v>0</v>
      </c>
      <c r="BS1807">
        <v>0</v>
      </c>
      <c r="BT1807" s="1"/>
      <c r="BV1807" t="s">
        <v>148</v>
      </c>
      <c r="BW1807" t="s">
        <v>118</v>
      </c>
    </row>
    <row r="1808" spans="1:75">
      <c r="A1808" t="s">
        <v>7693</v>
      </c>
      <c r="B1808" t="s">
        <v>7694</v>
      </c>
      <c r="C1808" t="s">
        <v>5643</v>
      </c>
      <c r="D1808" s="1">
        <v>32037</v>
      </c>
      <c r="E1808" t="s">
        <v>6101</v>
      </c>
      <c r="G1808" s="1"/>
      <c r="H1808" s="1"/>
      <c r="K1808">
        <v>0</v>
      </c>
      <c r="AB1808" t="s">
        <v>22</v>
      </c>
      <c r="AC1808" t="s">
        <v>32</v>
      </c>
      <c r="AD1808" t="s">
        <v>969</v>
      </c>
      <c r="AE1808" t="s">
        <v>969</v>
      </c>
      <c r="AF1808" t="s">
        <v>25</v>
      </c>
      <c r="AH1808" t="s">
        <v>3287</v>
      </c>
      <c r="AI1808" t="s">
        <v>5244</v>
      </c>
      <c r="AJ1808" t="s">
        <v>7695</v>
      </c>
      <c r="AK1808" t="s">
        <v>4</v>
      </c>
      <c r="AL1808" t="s">
        <v>7696</v>
      </c>
      <c r="AO1808" t="s">
        <v>26</v>
      </c>
      <c r="AP1808" t="s">
        <v>7264</v>
      </c>
      <c r="AS1808" t="s">
        <v>43</v>
      </c>
      <c r="AT1808" t="s">
        <v>7654</v>
      </c>
      <c r="BO1808" t="s">
        <v>43</v>
      </c>
      <c r="BP1808">
        <v>0</v>
      </c>
      <c r="BQ1808">
        <v>0</v>
      </c>
      <c r="BR1808">
        <v>0</v>
      </c>
      <c r="BS1808">
        <v>0</v>
      </c>
      <c r="BT1808" s="1"/>
      <c r="BV1808" t="s">
        <v>102</v>
      </c>
      <c r="BW1808" t="s">
        <v>102</v>
      </c>
    </row>
    <row r="1809" spans="1:75">
      <c r="A1809" t="s">
        <v>7697</v>
      </c>
      <c r="B1809" t="s">
        <v>2188</v>
      </c>
      <c r="C1809" t="s">
        <v>7059</v>
      </c>
      <c r="D1809" s="1">
        <v>31242</v>
      </c>
      <c r="E1809" t="s">
        <v>6101</v>
      </c>
      <c r="G1809" s="1"/>
      <c r="H1809" s="1"/>
      <c r="K1809">
        <v>0</v>
      </c>
      <c r="AB1809" t="s">
        <v>22</v>
      </c>
      <c r="AC1809" t="s">
        <v>32</v>
      </c>
      <c r="AD1809" t="s">
        <v>969</v>
      </c>
      <c r="AE1809" t="s">
        <v>969</v>
      </c>
      <c r="AF1809" t="s">
        <v>48</v>
      </c>
      <c r="AH1809" t="s">
        <v>7698</v>
      </c>
      <c r="AI1809" t="s">
        <v>3903</v>
      </c>
      <c r="AJ1809" t="s">
        <v>7699</v>
      </c>
      <c r="AK1809" t="s">
        <v>4</v>
      </c>
      <c r="AL1809" t="s">
        <v>7700</v>
      </c>
      <c r="AO1809" t="s">
        <v>26</v>
      </c>
      <c r="AP1809" t="s">
        <v>7264</v>
      </c>
      <c r="AS1809" t="s">
        <v>43</v>
      </c>
      <c r="AT1809" t="s">
        <v>7330</v>
      </c>
      <c r="BO1809" t="s">
        <v>43</v>
      </c>
      <c r="BP1809">
        <v>0</v>
      </c>
      <c r="BQ1809">
        <v>0</v>
      </c>
      <c r="BR1809">
        <v>0</v>
      </c>
      <c r="BS1809">
        <v>0</v>
      </c>
      <c r="BT1809" s="1"/>
      <c r="BV1809" t="s">
        <v>157</v>
      </c>
      <c r="BW1809" t="s">
        <v>102</v>
      </c>
    </row>
    <row r="1810" spans="1:75">
      <c r="A1810" t="s">
        <v>7701</v>
      </c>
      <c r="B1810" t="s">
        <v>7702</v>
      </c>
      <c r="C1810" t="s">
        <v>7703</v>
      </c>
      <c r="D1810" s="1">
        <v>33098</v>
      </c>
      <c r="E1810" t="s">
        <v>7704</v>
      </c>
      <c r="G1810" s="1"/>
      <c r="H1810" s="1"/>
      <c r="K1810">
        <v>0</v>
      </c>
      <c r="AB1810" t="s">
        <v>22</v>
      </c>
      <c r="AC1810" t="s">
        <v>32</v>
      </c>
      <c r="AD1810" t="s">
        <v>969</v>
      </c>
      <c r="AE1810" t="s">
        <v>969</v>
      </c>
      <c r="AF1810" t="s">
        <v>25</v>
      </c>
      <c r="AH1810" t="s">
        <v>7705</v>
      </c>
      <c r="AI1810" t="s">
        <v>3903</v>
      </c>
      <c r="AJ1810" t="s">
        <v>6479</v>
      </c>
      <c r="AK1810" t="s">
        <v>102</v>
      </c>
      <c r="AL1810" t="s">
        <v>7706</v>
      </c>
      <c r="AO1810" t="s">
        <v>26</v>
      </c>
      <c r="AP1810" t="s">
        <v>7264</v>
      </c>
      <c r="AS1810" t="s">
        <v>43</v>
      </c>
      <c r="AT1810" t="s">
        <v>7236</v>
      </c>
      <c r="BO1810" t="s">
        <v>43</v>
      </c>
      <c r="BP1810">
        <v>0</v>
      </c>
      <c r="BQ1810">
        <v>0</v>
      </c>
      <c r="BR1810">
        <v>0</v>
      </c>
      <c r="BS1810">
        <v>0</v>
      </c>
      <c r="BT1810" s="1"/>
      <c r="BV1810" t="s">
        <v>148</v>
      </c>
      <c r="BW1810" t="s">
        <v>102</v>
      </c>
    </row>
    <row r="1811" spans="1:75">
      <c r="A1811" t="s">
        <v>7707</v>
      </c>
      <c r="B1811" t="s">
        <v>7317</v>
      </c>
      <c r="D1811" s="1"/>
      <c r="G1811" s="1"/>
      <c r="H1811" s="1"/>
      <c r="K1811">
        <v>0</v>
      </c>
      <c r="AB1811" t="s">
        <v>22</v>
      </c>
      <c r="AC1811" t="s">
        <v>32</v>
      </c>
      <c r="AD1811" t="s">
        <v>969</v>
      </c>
      <c r="AE1811" t="s">
        <v>969</v>
      </c>
      <c r="AF1811" t="s">
        <v>48</v>
      </c>
      <c r="AO1811" t="s">
        <v>26</v>
      </c>
      <c r="AP1811" t="s">
        <v>7264</v>
      </c>
      <c r="AS1811" t="s">
        <v>43</v>
      </c>
      <c r="AT1811" t="s">
        <v>5574</v>
      </c>
      <c r="BO1811" t="s">
        <v>43</v>
      </c>
      <c r="BP1811">
        <v>0</v>
      </c>
      <c r="BQ1811">
        <v>0</v>
      </c>
      <c r="BR1811">
        <v>0</v>
      </c>
      <c r="BS1811">
        <v>0</v>
      </c>
      <c r="BT1811" s="1"/>
    </row>
    <row r="1812" spans="1:75">
      <c r="A1812" t="s">
        <v>7708</v>
      </c>
      <c r="B1812" t="s">
        <v>7709</v>
      </c>
      <c r="C1812" t="s">
        <v>5585</v>
      </c>
      <c r="D1812" s="1">
        <v>33371</v>
      </c>
      <c r="E1812" t="s">
        <v>7710</v>
      </c>
      <c r="G1812" s="1"/>
      <c r="H1812" s="1"/>
      <c r="K1812">
        <v>0</v>
      </c>
      <c r="AB1812" t="s">
        <v>22</v>
      </c>
      <c r="AC1812" t="s">
        <v>32</v>
      </c>
      <c r="AD1812" t="s">
        <v>969</v>
      </c>
      <c r="AE1812" t="s">
        <v>969</v>
      </c>
      <c r="AF1812" t="s">
        <v>48</v>
      </c>
      <c r="AH1812" t="s">
        <v>7711</v>
      </c>
      <c r="AI1812" t="s">
        <v>3903</v>
      </c>
      <c r="AJ1812" t="s">
        <v>7712</v>
      </c>
      <c r="AK1812" t="s">
        <v>4</v>
      </c>
      <c r="AL1812" t="s">
        <v>7710</v>
      </c>
      <c r="AO1812" t="s">
        <v>26</v>
      </c>
      <c r="AP1812" t="s">
        <v>7264</v>
      </c>
      <c r="AS1812" t="s">
        <v>43</v>
      </c>
      <c r="AT1812" t="s">
        <v>7713</v>
      </c>
      <c r="BO1812" t="s">
        <v>43</v>
      </c>
      <c r="BP1812">
        <v>0</v>
      </c>
      <c r="BQ1812">
        <v>0</v>
      </c>
      <c r="BR1812">
        <v>0</v>
      </c>
      <c r="BS1812">
        <v>0</v>
      </c>
      <c r="BT1812" s="1"/>
      <c r="BV1812" t="s">
        <v>3903</v>
      </c>
      <c r="BW1812" t="s">
        <v>4</v>
      </c>
    </row>
    <row r="1813" spans="1:75">
      <c r="A1813" t="s">
        <v>7714</v>
      </c>
      <c r="B1813" t="s">
        <v>7715</v>
      </c>
      <c r="C1813" t="s">
        <v>6446</v>
      </c>
      <c r="D1813" s="1">
        <v>33434</v>
      </c>
      <c r="E1813" t="s">
        <v>6101</v>
      </c>
      <c r="G1813" s="1"/>
      <c r="H1813" s="1"/>
      <c r="K1813">
        <v>0</v>
      </c>
      <c r="AB1813" t="s">
        <v>22</v>
      </c>
      <c r="AC1813" t="s">
        <v>32</v>
      </c>
      <c r="AD1813" t="s">
        <v>969</v>
      </c>
      <c r="AE1813" t="s">
        <v>969</v>
      </c>
      <c r="AF1813" t="s">
        <v>48</v>
      </c>
      <c r="AH1813" t="s">
        <v>3566</v>
      </c>
      <c r="AI1813" t="s">
        <v>5550</v>
      </c>
      <c r="AJ1813" t="s">
        <v>5734</v>
      </c>
      <c r="AK1813" t="s">
        <v>4</v>
      </c>
      <c r="AL1813" t="s">
        <v>7716</v>
      </c>
      <c r="AO1813" t="s">
        <v>26</v>
      </c>
      <c r="AP1813" t="s">
        <v>7264</v>
      </c>
      <c r="AS1813" t="s">
        <v>43</v>
      </c>
      <c r="AT1813" t="s">
        <v>6451</v>
      </c>
      <c r="BO1813" t="s">
        <v>43</v>
      </c>
      <c r="BP1813">
        <v>0</v>
      </c>
      <c r="BQ1813">
        <v>0</v>
      </c>
      <c r="BR1813">
        <v>0</v>
      </c>
      <c r="BS1813">
        <v>0</v>
      </c>
      <c r="BT1813" s="1"/>
      <c r="BV1813" t="s">
        <v>1074</v>
      </c>
      <c r="BW1813" t="s">
        <v>118</v>
      </c>
    </row>
    <row r="1814" spans="1:75">
      <c r="A1814" t="s">
        <v>7717</v>
      </c>
      <c r="B1814" t="s">
        <v>7718</v>
      </c>
      <c r="C1814" t="s">
        <v>86</v>
      </c>
      <c r="D1814" s="1">
        <v>33373</v>
      </c>
      <c r="E1814" t="s">
        <v>6101</v>
      </c>
      <c r="G1814" s="1"/>
      <c r="H1814" s="1"/>
      <c r="K1814">
        <v>0</v>
      </c>
      <c r="AB1814" t="s">
        <v>22</v>
      </c>
      <c r="AC1814" t="s">
        <v>32</v>
      </c>
      <c r="AD1814" t="s">
        <v>969</v>
      </c>
      <c r="AE1814" t="s">
        <v>969</v>
      </c>
      <c r="AF1814" t="s">
        <v>48</v>
      </c>
      <c r="AH1814" t="s">
        <v>6522</v>
      </c>
      <c r="AI1814" t="s">
        <v>5244</v>
      </c>
      <c r="AJ1814" t="s">
        <v>460</v>
      </c>
      <c r="AK1814" t="s">
        <v>155</v>
      </c>
      <c r="AL1814" t="s">
        <v>7719</v>
      </c>
      <c r="AO1814" t="s">
        <v>26</v>
      </c>
      <c r="AP1814" t="s">
        <v>7264</v>
      </c>
      <c r="AS1814" t="s">
        <v>43</v>
      </c>
      <c r="AT1814" t="s">
        <v>7720</v>
      </c>
      <c r="BO1814" t="s">
        <v>43</v>
      </c>
      <c r="BP1814">
        <v>0</v>
      </c>
      <c r="BQ1814">
        <v>0</v>
      </c>
      <c r="BR1814">
        <v>0</v>
      </c>
      <c r="BS1814">
        <v>0</v>
      </c>
      <c r="BT1814" s="1"/>
      <c r="BV1814" t="s">
        <v>118</v>
      </c>
      <c r="BW1814" t="s">
        <v>148</v>
      </c>
    </row>
    <row r="1815" spans="1:75">
      <c r="A1815" t="s">
        <v>7721</v>
      </c>
      <c r="B1815" t="s">
        <v>506</v>
      </c>
      <c r="C1815" t="s">
        <v>7722</v>
      </c>
      <c r="D1815" s="1">
        <v>32737</v>
      </c>
      <c r="E1815" t="s">
        <v>7723</v>
      </c>
      <c r="G1815" s="1"/>
      <c r="H1815" s="1"/>
      <c r="K1815">
        <v>0</v>
      </c>
      <c r="AB1815" t="s">
        <v>22</v>
      </c>
      <c r="AC1815" t="s">
        <v>32</v>
      </c>
      <c r="AD1815" t="s">
        <v>969</v>
      </c>
      <c r="AE1815" t="s">
        <v>969</v>
      </c>
      <c r="AF1815" t="s">
        <v>25</v>
      </c>
      <c r="AH1815" t="s">
        <v>7724</v>
      </c>
      <c r="AI1815" t="s">
        <v>3903</v>
      </c>
      <c r="AJ1815" t="s">
        <v>2090</v>
      </c>
      <c r="AK1815" t="s">
        <v>4</v>
      </c>
      <c r="AL1815" t="s">
        <v>7723</v>
      </c>
      <c r="AO1815" t="s">
        <v>26</v>
      </c>
      <c r="AP1815" t="s">
        <v>7264</v>
      </c>
      <c r="AS1815" t="s">
        <v>43</v>
      </c>
      <c r="AT1815" t="s">
        <v>7654</v>
      </c>
      <c r="BO1815" t="s">
        <v>43</v>
      </c>
      <c r="BP1815">
        <v>0</v>
      </c>
      <c r="BQ1815">
        <v>0</v>
      </c>
      <c r="BR1815">
        <v>0</v>
      </c>
      <c r="BS1815">
        <v>0</v>
      </c>
      <c r="BT1815" s="1"/>
      <c r="BV1815" t="s">
        <v>155</v>
      </c>
      <c r="BW1815" t="s">
        <v>155</v>
      </c>
    </row>
    <row r="1816" spans="1:75">
      <c r="A1816" t="s">
        <v>7725</v>
      </c>
      <c r="B1816" t="s">
        <v>207</v>
      </c>
      <c r="C1816" t="s">
        <v>7726</v>
      </c>
      <c r="D1816" s="1">
        <v>32676</v>
      </c>
      <c r="E1816" t="s">
        <v>7727</v>
      </c>
      <c r="G1816" s="1"/>
      <c r="H1816" s="1"/>
      <c r="K1816">
        <v>0</v>
      </c>
      <c r="AB1816" t="s">
        <v>22</v>
      </c>
      <c r="AC1816" t="s">
        <v>32</v>
      </c>
      <c r="AD1816" t="s">
        <v>969</v>
      </c>
      <c r="AE1816" t="s">
        <v>969</v>
      </c>
      <c r="AF1816" t="s">
        <v>48</v>
      </c>
      <c r="AH1816" t="s">
        <v>2086</v>
      </c>
      <c r="AI1816" t="s">
        <v>155</v>
      </c>
      <c r="AJ1816" t="s">
        <v>7728</v>
      </c>
      <c r="AK1816" t="s">
        <v>155</v>
      </c>
      <c r="AL1816" t="s">
        <v>7729</v>
      </c>
      <c r="AO1816" t="s">
        <v>26</v>
      </c>
      <c r="AP1816" t="s">
        <v>7264</v>
      </c>
      <c r="AS1816" t="s">
        <v>43</v>
      </c>
      <c r="AT1816" t="s">
        <v>7730</v>
      </c>
      <c r="BO1816" t="s">
        <v>43</v>
      </c>
      <c r="BP1816">
        <v>0</v>
      </c>
      <c r="BQ1816">
        <v>0</v>
      </c>
      <c r="BR1816">
        <v>0</v>
      </c>
      <c r="BS1816">
        <v>0</v>
      </c>
      <c r="BT1816" s="1"/>
      <c r="BV1816" t="s">
        <v>102</v>
      </c>
      <c r="BW1816" t="s">
        <v>102</v>
      </c>
    </row>
    <row r="1817" spans="1:75">
      <c r="A1817" t="s">
        <v>7731</v>
      </c>
      <c r="B1817" t="s">
        <v>3504</v>
      </c>
      <c r="C1817" t="s">
        <v>5643</v>
      </c>
      <c r="D1817" s="1">
        <v>32078</v>
      </c>
      <c r="E1817" t="s">
        <v>7732</v>
      </c>
      <c r="G1817" s="1"/>
      <c r="H1817" s="1"/>
      <c r="K1817">
        <v>0</v>
      </c>
      <c r="AB1817" t="s">
        <v>22</v>
      </c>
      <c r="AC1817" t="s">
        <v>32</v>
      </c>
      <c r="AD1817" t="s">
        <v>969</v>
      </c>
      <c r="AE1817" t="s">
        <v>969</v>
      </c>
      <c r="AF1817" t="s">
        <v>48</v>
      </c>
      <c r="AH1817" t="s">
        <v>7733</v>
      </c>
      <c r="AI1817" t="s">
        <v>5244</v>
      </c>
      <c r="AJ1817" t="s">
        <v>7734</v>
      </c>
      <c r="AK1817" t="s">
        <v>4</v>
      </c>
      <c r="AL1817" t="s">
        <v>7735</v>
      </c>
      <c r="AO1817" t="s">
        <v>26</v>
      </c>
      <c r="AP1817" t="s">
        <v>7264</v>
      </c>
      <c r="AS1817" t="s">
        <v>43</v>
      </c>
      <c r="AT1817" t="s">
        <v>7730</v>
      </c>
      <c r="BO1817" t="s">
        <v>43</v>
      </c>
      <c r="BP1817">
        <v>0</v>
      </c>
      <c r="BQ1817">
        <v>0</v>
      </c>
      <c r="BR1817">
        <v>0</v>
      </c>
      <c r="BS1817">
        <v>0</v>
      </c>
      <c r="BT1817" s="1"/>
      <c r="BV1817" t="s">
        <v>102</v>
      </c>
      <c r="BW1817" t="s">
        <v>102</v>
      </c>
    </row>
    <row r="1818" spans="1:75">
      <c r="A1818" t="s">
        <v>7736</v>
      </c>
      <c r="B1818" t="s">
        <v>91</v>
      </c>
      <c r="C1818" t="s">
        <v>7737</v>
      </c>
      <c r="D1818" s="1">
        <v>32847</v>
      </c>
      <c r="E1818" t="s">
        <v>7738</v>
      </c>
      <c r="G1818" s="1"/>
      <c r="H1818" s="1"/>
      <c r="K1818">
        <v>0</v>
      </c>
      <c r="AB1818" t="s">
        <v>22</v>
      </c>
      <c r="AC1818" t="s">
        <v>32</v>
      </c>
      <c r="AD1818" t="s">
        <v>969</v>
      </c>
      <c r="AE1818" t="s">
        <v>969</v>
      </c>
      <c r="AF1818" t="s">
        <v>25</v>
      </c>
      <c r="AO1818" t="s">
        <v>26</v>
      </c>
      <c r="AP1818" t="s">
        <v>7264</v>
      </c>
      <c r="AS1818" t="s">
        <v>43</v>
      </c>
      <c r="AT1818" t="s">
        <v>7739</v>
      </c>
      <c r="BO1818" t="s">
        <v>43</v>
      </c>
      <c r="BP1818">
        <v>0</v>
      </c>
      <c r="BQ1818">
        <v>0</v>
      </c>
      <c r="BR1818">
        <v>0</v>
      </c>
      <c r="BS1818">
        <v>0</v>
      </c>
      <c r="BT1818" s="1"/>
    </row>
    <row r="1819" spans="1:75">
      <c r="A1819" t="s">
        <v>7740</v>
      </c>
      <c r="B1819" t="s">
        <v>1901</v>
      </c>
      <c r="C1819" t="s">
        <v>5975</v>
      </c>
      <c r="D1819" s="1">
        <v>31321</v>
      </c>
      <c r="E1819" t="s">
        <v>7741</v>
      </c>
      <c r="G1819" s="1"/>
      <c r="H1819" s="1"/>
      <c r="K1819">
        <v>0</v>
      </c>
      <c r="AB1819" t="s">
        <v>22</v>
      </c>
      <c r="AC1819" t="s">
        <v>32</v>
      </c>
      <c r="AD1819" t="s">
        <v>969</v>
      </c>
      <c r="AE1819" t="s">
        <v>969</v>
      </c>
      <c r="AF1819" t="s">
        <v>25</v>
      </c>
      <c r="AH1819" t="s">
        <v>7742</v>
      </c>
      <c r="AI1819" t="s">
        <v>3903</v>
      </c>
      <c r="AL1819" t="s">
        <v>7691</v>
      </c>
      <c r="AO1819" t="s">
        <v>26</v>
      </c>
      <c r="AP1819" t="s">
        <v>7264</v>
      </c>
      <c r="AS1819" t="s">
        <v>43</v>
      </c>
      <c r="AT1819" t="s">
        <v>7743</v>
      </c>
      <c r="BO1819" t="s">
        <v>43</v>
      </c>
      <c r="BP1819">
        <v>0</v>
      </c>
      <c r="BQ1819">
        <v>0</v>
      </c>
      <c r="BR1819">
        <v>0</v>
      </c>
      <c r="BS1819">
        <v>0</v>
      </c>
      <c r="BT1819" s="1"/>
    </row>
    <row r="1820" spans="1:75">
      <c r="A1820" t="s">
        <v>7744</v>
      </c>
      <c r="B1820" t="s">
        <v>7745</v>
      </c>
      <c r="D1820" s="1"/>
      <c r="G1820" s="1"/>
      <c r="H1820" s="1"/>
      <c r="K1820">
        <v>0</v>
      </c>
      <c r="AB1820" t="s">
        <v>22</v>
      </c>
      <c r="AC1820" t="s">
        <v>32</v>
      </c>
      <c r="AD1820" t="s">
        <v>969</v>
      </c>
      <c r="AE1820" t="s">
        <v>969</v>
      </c>
      <c r="AF1820" t="s">
        <v>48</v>
      </c>
      <c r="AO1820" t="s">
        <v>26</v>
      </c>
      <c r="AP1820" t="s">
        <v>7264</v>
      </c>
      <c r="AS1820" t="s">
        <v>43</v>
      </c>
      <c r="BO1820" t="s">
        <v>43</v>
      </c>
      <c r="BP1820">
        <v>0</v>
      </c>
      <c r="BQ1820">
        <v>0</v>
      </c>
      <c r="BR1820">
        <v>0</v>
      </c>
      <c r="BS1820">
        <v>0</v>
      </c>
      <c r="BT1820" s="1"/>
    </row>
    <row r="1821" spans="1:75">
      <c r="A1821" t="s">
        <v>7746</v>
      </c>
      <c r="B1821" t="s">
        <v>7747</v>
      </c>
      <c r="C1821" t="s">
        <v>7748</v>
      </c>
      <c r="D1821" s="1">
        <v>31329</v>
      </c>
      <c r="E1821" t="s">
        <v>7749</v>
      </c>
      <c r="G1821" s="1"/>
      <c r="H1821" s="1"/>
      <c r="K1821">
        <v>0</v>
      </c>
      <c r="AB1821" t="s">
        <v>22</v>
      </c>
      <c r="AC1821" t="s">
        <v>32</v>
      </c>
      <c r="AD1821" t="s">
        <v>969</v>
      </c>
      <c r="AE1821" t="s">
        <v>969</v>
      </c>
      <c r="AF1821" t="s">
        <v>25</v>
      </c>
      <c r="AH1821" t="s">
        <v>7750</v>
      </c>
      <c r="AI1821" t="s">
        <v>3903</v>
      </c>
      <c r="AJ1821" t="s">
        <v>4200</v>
      </c>
      <c r="AK1821" t="s">
        <v>4</v>
      </c>
      <c r="AL1821" t="s">
        <v>7749</v>
      </c>
      <c r="AO1821" t="s">
        <v>26</v>
      </c>
      <c r="AP1821" t="s">
        <v>7264</v>
      </c>
      <c r="AS1821" t="s">
        <v>43</v>
      </c>
      <c r="AT1821" t="s">
        <v>7751</v>
      </c>
      <c r="BO1821" t="s">
        <v>43</v>
      </c>
      <c r="BP1821">
        <v>0</v>
      </c>
      <c r="BQ1821">
        <v>0</v>
      </c>
      <c r="BR1821">
        <v>0</v>
      </c>
      <c r="BS1821">
        <v>0</v>
      </c>
      <c r="BT1821" s="1"/>
      <c r="BV1821" t="s">
        <v>102</v>
      </c>
      <c r="BW1821" t="s">
        <v>102</v>
      </c>
    </row>
    <row r="1822" spans="1:75">
      <c r="A1822" t="s">
        <v>7752</v>
      </c>
      <c r="B1822" t="s">
        <v>7753</v>
      </c>
      <c r="C1822" t="s">
        <v>6432</v>
      </c>
      <c r="D1822" s="1">
        <v>32541</v>
      </c>
      <c r="E1822" t="s">
        <v>5854</v>
      </c>
      <c r="G1822" s="1"/>
      <c r="H1822" s="1"/>
      <c r="K1822">
        <v>0</v>
      </c>
      <c r="AB1822" t="s">
        <v>22</v>
      </c>
      <c r="AC1822" t="s">
        <v>32</v>
      </c>
      <c r="AD1822" t="s">
        <v>969</v>
      </c>
      <c r="AE1822" t="s">
        <v>969</v>
      </c>
      <c r="AF1822" t="s">
        <v>48</v>
      </c>
      <c r="AL1822" t="s">
        <v>5854</v>
      </c>
      <c r="AO1822" t="s">
        <v>26</v>
      </c>
      <c r="AP1822" t="s">
        <v>7264</v>
      </c>
      <c r="AS1822" t="s">
        <v>43</v>
      </c>
      <c r="AT1822" t="s">
        <v>7754</v>
      </c>
      <c r="BO1822" t="s">
        <v>43</v>
      </c>
      <c r="BP1822">
        <v>0</v>
      </c>
      <c r="BQ1822">
        <v>0</v>
      </c>
      <c r="BR1822">
        <v>0</v>
      </c>
      <c r="BS1822">
        <v>0</v>
      </c>
      <c r="BT1822" s="1"/>
    </row>
    <row r="1823" spans="1:75">
      <c r="A1823" t="s">
        <v>7755</v>
      </c>
      <c r="B1823" t="s">
        <v>6943</v>
      </c>
      <c r="D1823" s="1"/>
      <c r="G1823" s="1"/>
      <c r="H1823" s="1"/>
      <c r="K1823">
        <v>0</v>
      </c>
      <c r="AB1823" t="s">
        <v>22</v>
      </c>
      <c r="AC1823" t="s">
        <v>32</v>
      </c>
      <c r="AD1823" t="s">
        <v>969</v>
      </c>
      <c r="AE1823" t="s">
        <v>969</v>
      </c>
      <c r="AF1823" t="s">
        <v>48</v>
      </c>
      <c r="AO1823" t="s">
        <v>26</v>
      </c>
      <c r="AP1823" t="s">
        <v>7264</v>
      </c>
      <c r="AS1823" t="s">
        <v>43</v>
      </c>
      <c r="BO1823" t="s">
        <v>43</v>
      </c>
      <c r="BP1823">
        <v>0</v>
      </c>
      <c r="BQ1823">
        <v>0</v>
      </c>
      <c r="BR1823">
        <v>0</v>
      </c>
      <c r="BS1823">
        <v>0</v>
      </c>
      <c r="BT1823" s="1"/>
    </row>
    <row r="1824" spans="1:75">
      <c r="A1824" t="s">
        <v>7756</v>
      </c>
      <c r="B1824" t="s">
        <v>7757</v>
      </c>
      <c r="C1824" t="s">
        <v>7758</v>
      </c>
      <c r="D1824" s="1">
        <v>27227</v>
      </c>
      <c r="E1824" t="s">
        <v>7759</v>
      </c>
      <c r="G1824" s="1"/>
      <c r="H1824" s="1"/>
      <c r="K1824">
        <v>0</v>
      </c>
      <c r="AB1824" t="s">
        <v>22</v>
      </c>
      <c r="AC1824" t="s">
        <v>32</v>
      </c>
      <c r="AD1824" t="s">
        <v>969</v>
      </c>
      <c r="AE1824" t="s">
        <v>969</v>
      </c>
      <c r="AF1824" t="s">
        <v>48</v>
      </c>
      <c r="AH1824" t="s">
        <v>3560</v>
      </c>
      <c r="AI1824" t="s">
        <v>155</v>
      </c>
      <c r="AJ1824" t="s">
        <v>7760</v>
      </c>
      <c r="AK1824" t="s">
        <v>4</v>
      </c>
      <c r="AL1824" t="s">
        <v>7759</v>
      </c>
      <c r="AO1824" t="s">
        <v>26</v>
      </c>
      <c r="AP1824" t="s">
        <v>7264</v>
      </c>
      <c r="AS1824" t="s">
        <v>43</v>
      </c>
      <c r="BO1824" t="s">
        <v>43</v>
      </c>
      <c r="BP1824">
        <v>0</v>
      </c>
      <c r="BQ1824">
        <v>0</v>
      </c>
      <c r="BR1824">
        <v>0</v>
      </c>
      <c r="BS1824">
        <v>0</v>
      </c>
      <c r="BT1824" s="1"/>
      <c r="BV1824" t="s">
        <v>155</v>
      </c>
      <c r="BW1824" t="s">
        <v>157</v>
      </c>
    </row>
    <row r="1825" spans="1:76">
      <c r="A1825" t="s">
        <v>7761</v>
      </c>
      <c r="B1825" t="s">
        <v>6426</v>
      </c>
      <c r="C1825" t="s">
        <v>7758</v>
      </c>
      <c r="D1825" s="1">
        <v>25766</v>
      </c>
      <c r="E1825" t="s">
        <v>7762</v>
      </c>
      <c r="G1825" s="1"/>
      <c r="H1825" s="1"/>
      <c r="K1825">
        <v>0</v>
      </c>
      <c r="AB1825" t="s">
        <v>22</v>
      </c>
      <c r="AC1825" t="s">
        <v>32</v>
      </c>
      <c r="AD1825" t="s">
        <v>969</v>
      </c>
      <c r="AE1825" t="s">
        <v>969</v>
      </c>
      <c r="AF1825" t="s">
        <v>48</v>
      </c>
      <c r="AH1825" t="s">
        <v>3560</v>
      </c>
      <c r="AI1825" t="s">
        <v>3903</v>
      </c>
      <c r="AJ1825" t="s">
        <v>6858</v>
      </c>
      <c r="AK1825" t="s">
        <v>4</v>
      </c>
      <c r="AL1825" t="s">
        <v>7762</v>
      </c>
      <c r="AO1825" t="s">
        <v>26</v>
      </c>
      <c r="AP1825" t="s">
        <v>7264</v>
      </c>
      <c r="AS1825" t="s">
        <v>43</v>
      </c>
      <c r="AT1825" t="s">
        <v>7605</v>
      </c>
      <c r="BO1825" t="s">
        <v>43</v>
      </c>
      <c r="BP1825">
        <v>0</v>
      </c>
      <c r="BQ1825">
        <v>0</v>
      </c>
      <c r="BR1825">
        <v>0</v>
      </c>
      <c r="BS1825">
        <v>0</v>
      </c>
      <c r="BT1825" s="1"/>
      <c r="BV1825" t="s">
        <v>157</v>
      </c>
      <c r="BW1825" t="s">
        <v>157</v>
      </c>
    </row>
    <row r="1826" spans="1:76">
      <c r="A1826" t="s">
        <v>7763</v>
      </c>
      <c r="B1826" t="s">
        <v>857</v>
      </c>
      <c r="D1826" s="1"/>
      <c r="G1826" s="1"/>
      <c r="H1826" s="1"/>
      <c r="K1826">
        <v>0</v>
      </c>
      <c r="AB1826" t="s">
        <v>22</v>
      </c>
      <c r="AC1826" t="s">
        <v>32</v>
      </c>
      <c r="AD1826" t="s">
        <v>969</v>
      </c>
      <c r="AE1826" t="s">
        <v>969</v>
      </c>
      <c r="AF1826" t="s">
        <v>48</v>
      </c>
      <c r="AO1826" t="s">
        <v>26</v>
      </c>
      <c r="AP1826" t="s">
        <v>7264</v>
      </c>
      <c r="AS1826" t="s">
        <v>43</v>
      </c>
      <c r="BO1826" t="s">
        <v>43</v>
      </c>
      <c r="BP1826">
        <v>0</v>
      </c>
      <c r="BQ1826">
        <v>0</v>
      </c>
      <c r="BR1826">
        <v>0</v>
      </c>
      <c r="BS1826">
        <v>0</v>
      </c>
      <c r="BT1826" s="1"/>
    </row>
    <row r="1827" spans="1:76">
      <c r="A1827" t="s">
        <v>7764</v>
      </c>
      <c r="B1827" t="s">
        <v>7765</v>
      </c>
      <c r="C1827" t="s">
        <v>7766</v>
      </c>
      <c r="D1827" s="1">
        <v>31782</v>
      </c>
      <c r="E1827" t="s">
        <v>6101</v>
      </c>
      <c r="G1827" s="1"/>
      <c r="H1827" s="1"/>
      <c r="K1827">
        <v>0</v>
      </c>
      <c r="AB1827" t="s">
        <v>22</v>
      </c>
      <c r="AC1827" t="s">
        <v>32</v>
      </c>
      <c r="AD1827" t="s">
        <v>969</v>
      </c>
      <c r="AE1827" t="s">
        <v>969</v>
      </c>
      <c r="AF1827" t="s">
        <v>48</v>
      </c>
      <c r="AH1827" t="s">
        <v>7767</v>
      </c>
      <c r="AI1827" t="s">
        <v>3903</v>
      </c>
      <c r="AJ1827" t="s">
        <v>7768</v>
      </c>
      <c r="AK1827" t="s">
        <v>4</v>
      </c>
      <c r="AL1827" t="s">
        <v>7769</v>
      </c>
      <c r="AO1827" t="s">
        <v>26</v>
      </c>
      <c r="AP1827" t="s">
        <v>7264</v>
      </c>
      <c r="AS1827" t="s">
        <v>43</v>
      </c>
      <c r="AT1827" t="s">
        <v>7770</v>
      </c>
      <c r="BO1827" t="s">
        <v>43</v>
      </c>
      <c r="BP1827">
        <v>0</v>
      </c>
      <c r="BQ1827">
        <v>0</v>
      </c>
      <c r="BR1827">
        <v>0</v>
      </c>
      <c r="BS1827">
        <v>0</v>
      </c>
      <c r="BT1827" s="1"/>
      <c r="BV1827" t="s">
        <v>102</v>
      </c>
      <c r="BW1827" t="s">
        <v>118</v>
      </c>
    </row>
    <row r="1828" spans="1:76">
      <c r="A1828" t="s">
        <v>7771</v>
      </c>
      <c r="B1828" t="s">
        <v>7772</v>
      </c>
      <c r="D1828" s="1"/>
      <c r="G1828" s="1"/>
      <c r="H1828" s="1"/>
      <c r="K1828">
        <v>0</v>
      </c>
      <c r="AB1828" t="s">
        <v>22</v>
      </c>
      <c r="AC1828" t="s">
        <v>32</v>
      </c>
      <c r="AD1828" t="s">
        <v>969</v>
      </c>
      <c r="AE1828" t="s">
        <v>969</v>
      </c>
      <c r="AF1828" t="s">
        <v>25</v>
      </c>
      <c r="AO1828" t="s">
        <v>26</v>
      </c>
      <c r="AP1828" t="s">
        <v>7264</v>
      </c>
      <c r="AS1828" t="s">
        <v>43</v>
      </c>
      <c r="BO1828" t="s">
        <v>43</v>
      </c>
      <c r="BP1828">
        <v>0</v>
      </c>
      <c r="BQ1828">
        <v>0</v>
      </c>
      <c r="BR1828">
        <v>0</v>
      </c>
      <c r="BS1828">
        <v>0</v>
      </c>
      <c r="BT1828" s="1"/>
    </row>
    <row r="1829" spans="1:76">
      <c r="A1829" t="s">
        <v>7773</v>
      </c>
      <c r="B1829" t="s">
        <v>7774</v>
      </c>
      <c r="D1829" s="1"/>
      <c r="G1829" s="1"/>
      <c r="H1829" s="1"/>
      <c r="K1829">
        <v>0</v>
      </c>
      <c r="AB1829" t="s">
        <v>22</v>
      </c>
      <c r="AC1829" t="s">
        <v>32</v>
      </c>
      <c r="AD1829" t="s">
        <v>969</v>
      </c>
      <c r="AE1829" t="s">
        <v>969</v>
      </c>
      <c r="AF1829" t="s">
        <v>25</v>
      </c>
      <c r="AO1829" t="s">
        <v>26</v>
      </c>
      <c r="AP1829" t="s">
        <v>7264</v>
      </c>
      <c r="AS1829" t="s">
        <v>43</v>
      </c>
      <c r="BO1829" t="s">
        <v>43</v>
      </c>
      <c r="BP1829">
        <v>0</v>
      </c>
      <c r="BQ1829">
        <v>0</v>
      </c>
      <c r="BR1829">
        <v>0</v>
      </c>
      <c r="BS1829">
        <v>0</v>
      </c>
      <c r="BT1829" s="1"/>
    </row>
    <row r="1830" spans="1:76">
      <c r="A1830" t="s">
        <v>7775</v>
      </c>
      <c r="B1830" t="s">
        <v>1018</v>
      </c>
      <c r="D1830" s="1"/>
      <c r="G1830" s="1"/>
      <c r="H1830" s="1"/>
      <c r="K1830">
        <v>0</v>
      </c>
      <c r="AB1830" t="s">
        <v>22</v>
      </c>
      <c r="AC1830" t="s">
        <v>32</v>
      </c>
      <c r="AD1830" t="s">
        <v>969</v>
      </c>
      <c r="AE1830" t="s">
        <v>969</v>
      </c>
      <c r="AF1830" t="s">
        <v>25</v>
      </c>
      <c r="AO1830" t="s">
        <v>26</v>
      </c>
      <c r="AP1830" t="s">
        <v>7264</v>
      </c>
      <c r="AS1830" t="s">
        <v>43</v>
      </c>
      <c r="BO1830" t="s">
        <v>43</v>
      </c>
      <c r="BP1830">
        <v>0</v>
      </c>
      <c r="BQ1830">
        <v>0</v>
      </c>
      <c r="BR1830">
        <v>0</v>
      </c>
      <c r="BS1830">
        <v>0</v>
      </c>
      <c r="BT1830" s="1"/>
    </row>
    <row r="1831" spans="1:76">
      <c r="A1831" t="s">
        <v>7776</v>
      </c>
      <c r="B1831" t="s">
        <v>3043</v>
      </c>
      <c r="D1831" s="1"/>
      <c r="G1831" s="1"/>
      <c r="H1831" s="1"/>
      <c r="K1831">
        <v>0</v>
      </c>
      <c r="AB1831" t="s">
        <v>22</v>
      </c>
      <c r="AC1831" t="s">
        <v>32</v>
      </c>
      <c r="AD1831" t="s">
        <v>969</v>
      </c>
      <c r="AE1831" t="s">
        <v>969</v>
      </c>
      <c r="AF1831" t="s">
        <v>25</v>
      </c>
      <c r="AO1831" t="s">
        <v>26</v>
      </c>
      <c r="AP1831" t="s">
        <v>7264</v>
      </c>
      <c r="AS1831" t="s">
        <v>43</v>
      </c>
      <c r="BO1831" t="s">
        <v>43</v>
      </c>
      <c r="BP1831">
        <v>0</v>
      </c>
      <c r="BQ1831">
        <v>0</v>
      </c>
      <c r="BR1831">
        <v>0</v>
      </c>
      <c r="BS1831">
        <v>0</v>
      </c>
      <c r="BT1831" s="1"/>
    </row>
    <row r="1832" spans="1:76">
      <c r="A1832" t="s">
        <v>7777</v>
      </c>
      <c r="B1832" t="s">
        <v>7778</v>
      </c>
      <c r="D1832" s="1"/>
      <c r="G1832" s="1"/>
      <c r="H1832" s="1"/>
      <c r="K1832">
        <v>0</v>
      </c>
      <c r="AB1832" t="s">
        <v>22</v>
      </c>
      <c r="AC1832" t="s">
        <v>32</v>
      </c>
      <c r="AD1832" t="s">
        <v>969</v>
      </c>
      <c r="AE1832" t="s">
        <v>969</v>
      </c>
      <c r="AF1832" t="s">
        <v>48</v>
      </c>
      <c r="AO1832" t="s">
        <v>26</v>
      </c>
      <c r="AP1832" t="s">
        <v>7264</v>
      </c>
      <c r="AS1832" t="s">
        <v>43</v>
      </c>
      <c r="BO1832" t="s">
        <v>43</v>
      </c>
      <c r="BP1832">
        <v>0</v>
      </c>
      <c r="BQ1832">
        <v>0</v>
      </c>
      <c r="BR1832">
        <v>0</v>
      </c>
      <c r="BS1832">
        <v>0</v>
      </c>
      <c r="BT1832" s="1"/>
    </row>
    <row r="1833" spans="1:76">
      <c r="A1833" t="s">
        <v>7779</v>
      </c>
      <c r="B1833" t="s">
        <v>7377</v>
      </c>
      <c r="C1833" t="s">
        <v>7780</v>
      </c>
      <c r="D1833" s="1">
        <v>33170</v>
      </c>
      <c r="E1833" t="s">
        <v>7781</v>
      </c>
      <c r="G1833" s="1"/>
      <c r="H1833" s="1"/>
      <c r="K1833">
        <v>0</v>
      </c>
      <c r="AB1833" t="s">
        <v>22</v>
      </c>
      <c r="AC1833" t="s">
        <v>32</v>
      </c>
      <c r="AD1833" t="s">
        <v>969</v>
      </c>
      <c r="AE1833" t="s">
        <v>969</v>
      </c>
      <c r="AF1833" t="s">
        <v>48</v>
      </c>
      <c r="AH1833" t="s">
        <v>6993</v>
      </c>
      <c r="AI1833" t="s">
        <v>3903</v>
      </c>
      <c r="AJ1833" t="s">
        <v>3895</v>
      </c>
      <c r="AK1833" t="s">
        <v>3896</v>
      </c>
      <c r="AL1833" t="s">
        <v>7782</v>
      </c>
      <c r="AN1833" t="s">
        <v>7783</v>
      </c>
      <c r="AO1833" t="s">
        <v>26</v>
      </c>
      <c r="AP1833" t="s">
        <v>7264</v>
      </c>
      <c r="AS1833" t="s">
        <v>43</v>
      </c>
      <c r="AT1833" t="s">
        <v>7784</v>
      </c>
      <c r="BO1833" t="s">
        <v>43</v>
      </c>
      <c r="BP1833">
        <v>0</v>
      </c>
      <c r="BQ1833">
        <v>0</v>
      </c>
      <c r="BR1833">
        <v>0</v>
      </c>
      <c r="BS1833">
        <v>0</v>
      </c>
      <c r="BT1833" s="1"/>
      <c r="BV1833" t="s">
        <v>1142</v>
      </c>
      <c r="BW1833" t="s">
        <v>102</v>
      </c>
      <c r="BX1833" t="s">
        <v>6026</v>
      </c>
    </row>
    <row r="1834" spans="1:76">
      <c r="A1834" t="s">
        <v>7785</v>
      </c>
      <c r="B1834" t="s">
        <v>7786</v>
      </c>
      <c r="D1834" s="1"/>
      <c r="G1834" s="1"/>
      <c r="H1834" s="1"/>
      <c r="K1834">
        <v>0</v>
      </c>
      <c r="AB1834" t="s">
        <v>22</v>
      </c>
      <c r="AC1834" t="s">
        <v>32</v>
      </c>
      <c r="AD1834" t="s">
        <v>58</v>
      </c>
      <c r="AE1834" t="s">
        <v>58</v>
      </c>
      <c r="AF1834" t="s">
        <v>48</v>
      </c>
      <c r="AO1834" t="s">
        <v>26</v>
      </c>
      <c r="AP1834" t="s">
        <v>7264</v>
      </c>
      <c r="AS1834" t="s">
        <v>43</v>
      </c>
      <c r="AT1834" t="s">
        <v>7787</v>
      </c>
      <c r="BO1834" t="s">
        <v>43</v>
      </c>
      <c r="BP1834">
        <v>0</v>
      </c>
      <c r="BQ1834">
        <v>0</v>
      </c>
      <c r="BR1834">
        <v>0</v>
      </c>
      <c r="BS1834">
        <v>0</v>
      </c>
      <c r="BT1834" s="1"/>
    </row>
    <row r="1835" spans="1:76">
      <c r="A1835" t="s">
        <v>7788</v>
      </c>
      <c r="B1835" t="s">
        <v>7789</v>
      </c>
      <c r="D1835" s="1"/>
      <c r="G1835" s="1"/>
      <c r="H1835" s="1"/>
      <c r="K1835">
        <v>0</v>
      </c>
      <c r="AB1835" t="s">
        <v>22</v>
      </c>
      <c r="AC1835" t="s">
        <v>32</v>
      </c>
      <c r="AD1835" t="s">
        <v>58</v>
      </c>
      <c r="AE1835" t="s">
        <v>58</v>
      </c>
      <c r="AF1835" t="s">
        <v>48</v>
      </c>
      <c r="AO1835" t="s">
        <v>26</v>
      </c>
      <c r="AP1835" t="s">
        <v>7264</v>
      </c>
      <c r="AS1835" t="s">
        <v>43</v>
      </c>
      <c r="AT1835" t="s">
        <v>6330</v>
      </c>
      <c r="BO1835" t="s">
        <v>43</v>
      </c>
      <c r="BP1835">
        <v>0</v>
      </c>
      <c r="BQ1835">
        <v>0</v>
      </c>
      <c r="BR1835">
        <v>0</v>
      </c>
      <c r="BS1835">
        <v>0</v>
      </c>
      <c r="BT1835" s="1"/>
    </row>
    <row r="1836" spans="1:76">
      <c r="A1836" t="s">
        <v>7790</v>
      </c>
      <c r="B1836" t="s">
        <v>7791</v>
      </c>
      <c r="D1836" s="1"/>
      <c r="G1836" s="1"/>
      <c r="H1836" s="1"/>
      <c r="K1836">
        <v>0</v>
      </c>
      <c r="AB1836" t="s">
        <v>22</v>
      </c>
      <c r="AC1836" t="s">
        <v>32</v>
      </c>
      <c r="AD1836" t="s">
        <v>58</v>
      </c>
      <c r="AE1836" t="s">
        <v>58</v>
      </c>
      <c r="AF1836" t="s">
        <v>25</v>
      </c>
      <c r="AO1836" t="s">
        <v>26</v>
      </c>
      <c r="AP1836" t="s">
        <v>7264</v>
      </c>
      <c r="AS1836" t="s">
        <v>43</v>
      </c>
      <c r="AT1836" t="s">
        <v>7792</v>
      </c>
      <c r="BO1836" t="s">
        <v>43</v>
      </c>
      <c r="BP1836">
        <v>0</v>
      </c>
      <c r="BQ1836">
        <v>0</v>
      </c>
      <c r="BR1836">
        <v>0</v>
      </c>
      <c r="BS1836">
        <v>0</v>
      </c>
      <c r="BT1836" s="1"/>
    </row>
    <row r="1837" spans="1:76">
      <c r="A1837" t="s">
        <v>7793</v>
      </c>
      <c r="B1837" t="s">
        <v>7794</v>
      </c>
      <c r="D1837" s="1"/>
      <c r="G1837" s="1"/>
      <c r="H1837" s="1"/>
      <c r="K1837">
        <v>0</v>
      </c>
      <c r="AB1837" t="s">
        <v>22</v>
      </c>
      <c r="AC1837" t="s">
        <v>32</v>
      </c>
      <c r="AD1837" t="s">
        <v>58</v>
      </c>
      <c r="AE1837" t="s">
        <v>58</v>
      </c>
      <c r="AF1837" t="s">
        <v>25</v>
      </c>
      <c r="AO1837" t="s">
        <v>26</v>
      </c>
      <c r="AP1837" t="s">
        <v>7264</v>
      </c>
      <c r="AS1837" t="s">
        <v>43</v>
      </c>
      <c r="AT1837" t="s">
        <v>7795</v>
      </c>
      <c r="BO1837" t="s">
        <v>43</v>
      </c>
      <c r="BP1837">
        <v>0</v>
      </c>
      <c r="BQ1837">
        <v>0</v>
      </c>
      <c r="BR1837">
        <v>0</v>
      </c>
      <c r="BS1837">
        <v>0</v>
      </c>
      <c r="BT1837" s="1"/>
    </row>
    <row r="1838" spans="1:76">
      <c r="A1838" t="s">
        <v>7796</v>
      </c>
      <c r="B1838" t="s">
        <v>7797</v>
      </c>
      <c r="D1838" s="1"/>
      <c r="G1838" s="1"/>
      <c r="H1838" s="1"/>
      <c r="K1838">
        <v>0</v>
      </c>
      <c r="AB1838" t="s">
        <v>22</v>
      </c>
      <c r="AC1838" t="s">
        <v>32</v>
      </c>
      <c r="AD1838" t="s">
        <v>58</v>
      </c>
      <c r="AE1838" t="s">
        <v>58</v>
      </c>
      <c r="AF1838" t="s">
        <v>48</v>
      </c>
      <c r="AO1838" t="s">
        <v>26</v>
      </c>
      <c r="AP1838" t="s">
        <v>7264</v>
      </c>
      <c r="AS1838" t="s">
        <v>43</v>
      </c>
      <c r="AT1838" t="s">
        <v>7798</v>
      </c>
      <c r="AV1838">
        <v>1.83</v>
      </c>
      <c r="BO1838" t="s">
        <v>43</v>
      </c>
      <c r="BP1838">
        <v>0</v>
      </c>
      <c r="BQ1838">
        <v>0</v>
      </c>
      <c r="BR1838">
        <v>0</v>
      </c>
      <c r="BS1838">
        <v>0</v>
      </c>
      <c r="BT1838" s="1"/>
    </row>
    <row r="1839" spans="1:76">
      <c r="A1839" t="s">
        <v>7799</v>
      </c>
      <c r="B1839" t="s">
        <v>7800</v>
      </c>
      <c r="D1839" s="1"/>
      <c r="G1839" s="1"/>
      <c r="H1839" s="1"/>
      <c r="K1839">
        <v>0</v>
      </c>
      <c r="AB1839" t="s">
        <v>22</v>
      </c>
      <c r="AC1839" t="s">
        <v>32</v>
      </c>
      <c r="AD1839" t="s">
        <v>58</v>
      </c>
      <c r="AE1839" t="s">
        <v>58</v>
      </c>
      <c r="AF1839" t="s">
        <v>25</v>
      </c>
      <c r="AO1839" t="s">
        <v>26</v>
      </c>
      <c r="AP1839" t="s">
        <v>7264</v>
      </c>
      <c r="AS1839" t="s">
        <v>43</v>
      </c>
      <c r="AT1839" t="s">
        <v>6305</v>
      </c>
      <c r="BO1839" t="s">
        <v>43</v>
      </c>
      <c r="BP1839">
        <v>0</v>
      </c>
      <c r="BQ1839">
        <v>0</v>
      </c>
      <c r="BR1839">
        <v>0</v>
      </c>
      <c r="BS1839">
        <v>0</v>
      </c>
      <c r="BT1839" s="1"/>
    </row>
    <row r="1840" spans="1:76">
      <c r="A1840" t="s">
        <v>7801</v>
      </c>
      <c r="B1840" t="s">
        <v>7802</v>
      </c>
      <c r="D1840" s="1"/>
      <c r="G1840" s="1"/>
      <c r="H1840" s="1"/>
      <c r="K1840">
        <v>0</v>
      </c>
      <c r="AB1840" t="s">
        <v>22</v>
      </c>
      <c r="AC1840" t="s">
        <v>32</v>
      </c>
      <c r="AD1840" t="s">
        <v>58</v>
      </c>
      <c r="AE1840" t="s">
        <v>58</v>
      </c>
      <c r="AF1840" t="s">
        <v>48</v>
      </c>
      <c r="AO1840" t="s">
        <v>26</v>
      </c>
      <c r="AP1840" t="s">
        <v>7264</v>
      </c>
      <c r="AS1840" t="s">
        <v>43</v>
      </c>
      <c r="AT1840" t="s">
        <v>7803</v>
      </c>
      <c r="BO1840" t="s">
        <v>43</v>
      </c>
      <c r="BP1840">
        <v>0</v>
      </c>
      <c r="BQ1840">
        <v>0</v>
      </c>
      <c r="BR1840">
        <v>0</v>
      </c>
      <c r="BS1840">
        <v>0</v>
      </c>
      <c r="BT1840" s="1"/>
    </row>
    <row r="1841" spans="1:72">
      <c r="A1841" t="s">
        <v>7804</v>
      </c>
      <c r="B1841" t="s">
        <v>4759</v>
      </c>
      <c r="D1841" s="1"/>
      <c r="G1841" s="1"/>
      <c r="H1841" s="1"/>
      <c r="K1841">
        <v>0</v>
      </c>
      <c r="AB1841" t="s">
        <v>22</v>
      </c>
      <c r="AC1841" t="s">
        <v>32</v>
      </c>
      <c r="AD1841" t="s">
        <v>58</v>
      </c>
      <c r="AE1841" t="s">
        <v>58</v>
      </c>
      <c r="AF1841" t="s">
        <v>48</v>
      </c>
      <c r="AO1841" t="s">
        <v>26</v>
      </c>
      <c r="AP1841" t="s">
        <v>7264</v>
      </c>
      <c r="AS1841" t="s">
        <v>43</v>
      </c>
      <c r="AT1841" t="s">
        <v>5928</v>
      </c>
      <c r="BO1841" t="s">
        <v>43</v>
      </c>
      <c r="BP1841">
        <v>0</v>
      </c>
      <c r="BQ1841">
        <v>0</v>
      </c>
      <c r="BR1841">
        <v>0</v>
      </c>
      <c r="BS1841">
        <v>0</v>
      </c>
      <c r="BT1841" s="1"/>
    </row>
    <row r="1842" spans="1:72">
      <c r="A1842" t="s">
        <v>7805</v>
      </c>
      <c r="B1842" t="s">
        <v>4759</v>
      </c>
      <c r="D1842" s="1"/>
      <c r="G1842" s="1"/>
      <c r="H1842" s="1"/>
      <c r="K1842">
        <v>0</v>
      </c>
      <c r="AB1842" t="s">
        <v>22</v>
      </c>
      <c r="AC1842" t="s">
        <v>32</v>
      </c>
      <c r="AD1842" t="s">
        <v>58</v>
      </c>
      <c r="AE1842" t="s">
        <v>58</v>
      </c>
      <c r="AF1842" t="s">
        <v>48</v>
      </c>
      <c r="AO1842" t="s">
        <v>26</v>
      </c>
      <c r="AP1842" t="s">
        <v>7264</v>
      </c>
      <c r="AS1842" t="s">
        <v>43</v>
      </c>
      <c r="AT1842" t="s">
        <v>7806</v>
      </c>
      <c r="BO1842" t="s">
        <v>43</v>
      </c>
      <c r="BP1842">
        <v>0</v>
      </c>
      <c r="BQ1842">
        <v>0</v>
      </c>
      <c r="BR1842">
        <v>0</v>
      </c>
      <c r="BS1842">
        <v>0</v>
      </c>
      <c r="BT1842" s="1"/>
    </row>
    <row r="1843" spans="1:72">
      <c r="A1843" t="s">
        <v>7807</v>
      </c>
      <c r="B1843" t="s">
        <v>7808</v>
      </c>
      <c r="D1843" s="1"/>
      <c r="G1843" s="1"/>
      <c r="H1843" s="1"/>
      <c r="K1843">
        <v>0</v>
      </c>
      <c r="AB1843" t="s">
        <v>22</v>
      </c>
      <c r="AC1843" t="s">
        <v>32</v>
      </c>
      <c r="AD1843" t="s">
        <v>58</v>
      </c>
      <c r="AE1843" t="s">
        <v>58</v>
      </c>
      <c r="AF1843" t="s">
        <v>25</v>
      </c>
      <c r="AO1843" t="s">
        <v>26</v>
      </c>
      <c r="AP1843" t="s">
        <v>7264</v>
      </c>
      <c r="AS1843" t="s">
        <v>43</v>
      </c>
      <c r="AT1843" t="s">
        <v>6388</v>
      </c>
      <c r="BO1843" t="s">
        <v>43</v>
      </c>
      <c r="BP1843">
        <v>0</v>
      </c>
      <c r="BQ1843">
        <v>0</v>
      </c>
      <c r="BR1843">
        <v>0</v>
      </c>
      <c r="BS1843">
        <v>0</v>
      </c>
      <c r="BT1843" s="1"/>
    </row>
    <row r="1844" spans="1:72">
      <c r="A1844" t="s">
        <v>7809</v>
      </c>
      <c r="B1844" t="s">
        <v>3553</v>
      </c>
      <c r="D1844" s="1"/>
      <c r="G1844" s="1"/>
      <c r="H1844" s="1"/>
      <c r="K1844">
        <v>0</v>
      </c>
      <c r="AB1844" t="s">
        <v>22</v>
      </c>
      <c r="AC1844" t="s">
        <v>32</v>
      </c>
      <c r="AD1844" t="s">
        <v>58</v>
      </c>
      <c r="AE1844" t="s">
        <v>58</v>
      </c>
      <c r="AF1844" t="s">
        <v>25</v>
      </c>
      <c r="AO1844" t="s">
        <v>26</v>
      </c>
      <c r="AP1844" t="s">
        <v>7264</v>
      </c>
      <c r="AS1844" t="s">
        <v>43</v>
      </c>
      <c r="AT1844" t="s">
        <v>7330</v>
      </c>
      <c r="BO1844" t="s">
        <v>43</v>
      </c>
      <c r="BP1844">
        <v>0</v>
      </c>
      <c r="BQ1844">
        <v>0</v>
      </c>
      <c r="BR1844">
        <v>0</v>
      </c>
      <c r="BS1844">
        <v>0</v>
      </c>
      <c r="BT1844" s="1"/>
    </row>
    <row r="1845" spans="1:72">
      <c r="A1845" t="s">
        <v>7810</v>
      </c>
      <c r="B1845" t="s">
        <v>7811</v>
      </c>
      <c r="D1845" s="1"/>
      <c r="G1845" s="1"/>
      <c r="H1845" s="1"/>
      <c r="K1845">
        <v>0</v>
      </c>
      <c r="AB1845" t="s">
        <v>22</v>
      </c>
      <c r="AC1845" t="s">
        <v>32</v>
      </c>
      <c r="AD1845" t="s">
        <v>58</v>
      </c>
      <c r="AE1845" t="s">
        <v>58</v>
      </c>
      <c r="AF1845" t="s">
        <v>25</v>
      </c>
      <c r="AO1845" t="s">
        <v>26</v>
      </c>
      <c r="AP1845" t="s">
        <v>7264</v>
      </c>
      <c r="AS1845" t="s">
        <v>43</v>
      </c>
      <c r="AT1845" t="s">
        <v>7798</v>
      </c>
      <c r="BO1845" t="s">
        <v>43</v>
      </c>
      <c r="BP1845">
        <v>0</v>
      </c>
      <c r="BQ1845">
        <v>0</v>
      </c>
      <c r="BR1845">
        <v>0</v>
      </c>
      <c r="BS1845">
        <v>0</v>
      </c>
      <c r="BT1845" s="1"/>
    </row>
    <row r="1846" spans="1:72">
      <c r="A1846" t="s">
        <v>7812</v>
      </c>
      <c r="B1846" t="s">
        <v>7813</v>
      </c>
      <c r="D1846" s="1"/>
      <c r="G1846" s="1"/>
      <c r="H1846" s="1"/>
      <c r="K1846">
        <v>0</v>
      </c>
      <c r="AB1846" t="s">
        <v>22</v>
      </c>
      <c r="AC1846" t="s">
        <v>32</v>
      </c>
      <c r="AD1846" t="s">
        <v>58</v>
      </c>
      <c r="AE1846" t="s">
        <v>58</v>
      </c>
      <c r="AF1846" t="s">
        <v>25</v>
      </c>
      <c r="AO1846" t="s">
        <v>26</v>
      </c>
      <c r="AP1846" t="s">
        <v>7264</v>
      </c>
      <c r="AS1846" t="s">
        <v>43</v>
      </c>
      <c r="AT1846" t="s">
        <v>5928</v>
      </c>
      <c r="BO1846" t="s">
        <v>43</v>
      </c>
      <c r="BP1846">
        <v>0</v>
      </c>
      <c r="BQ1846">
        <v>0</v>
      </c>
      <c r="BR1846">
        <v>0</v>
      </c>
      <c r="BS1846">
        <v>0</v>
      </c>
      <c r="BT1846" s="1"/>
    </row>
    <row r="1847" spans="1:72">
      <c r="A1847" t="s">
        <v>7814</v>
      </c>
      <c r="B1847" t="s">
        <v>6189</v>
      </c>
      <c r="D1847" s="1"/>
      <c r="G1847" s="1"/>
      <c r="H1847" s="1"/>
      <c r="K1847">
        <v>0</v>
      </c>
      <c r="AB1847" t="s">
        <v>22</v>
      </c>
      <c r="AC1847" t="s">
        <v>32</v>
      </c>
      <c r="AD1847" t="s">
        <v>58</v>
      </c>
      <c r="AE1847" t="s">
        <v>58</v>
      </c>
      <c r="AF1847" t="s">
        <v>48</v>
      </c>
      <c r="AO1847" t="s">
        <v>26</v>
      </c>
      <c r="AP1847" t="s">
        <v>7264</v>
      </c>
      <c r="AS1847" t="s">
        <v>43</v>
      </c>
      <c r="AT1847" t="s">
        <v>7815</v>
      </c>
      <c r="BO1847" t="s">
        <v>43</v>
      </c>
      <c r="BP1847">
        <v>0</v>
      </c>
      <c r="BQ1847">
        <v>0</v>
      </c>
      <c r="BR1847">
        <v>0</v>
      </c>
      <c r="BS1847">
        <v>0</v>
      </c>
      <c r="BT1847" s="1"/>
    </row>
    <row r="1848" spans="1:72">
      <c r="A1848" t="s">
        <v>7816</v>
      </c>
      <c r="B1848" t="s">
        <v>7817</v>
      </c>
      <c r="D1848" s="1"/>
      <c r="G1848" s="1"/>
      <c r="H1848" s="1"/>
      <c r="K1848">
        <v>0</v>
      </c>
      <c r="AB1848" t="s">
        <v>22</v>
      </c>
      <c r="AC1848" t="s">
        <v>32</v>
      </c>
      <c r="AD1848" t="s">
        <v>58</v>
      </c>
      <c r="AE1848" t="s">
        <v>58</v>
      </c>
      <c r="AF1848" t="s">
        <v>48</v>
      </c>
      <c r="AO1848" t="s">
        <v>26</v>
      </c>
      <c r="AP1848" t="s">
        <v>7264</v>
      </c>
      <c r="AS1848" t="s">
        <v>43</v>
      </c>
      <c r="AT1848" t="s">
        <v>6264</v>
      </c>
      <c r="BO1848" t="s">
        <v>43</v>
      </c>
      <c r="BP1848">
        <v>0</v>
      </c>
      <c r="BQ1848">
        <v>0</v>
      </c>
      <c r="BR1848">
        <v>0</v>
      </c>
      <c r="BS1848">
        <v>0</v>
      </c>
      <c r="BT1848" s="1"/>
    </row>
    <row r="1849" spans="1:72">
      <c r="A1849" t="s">
        <v>7818</v>
      </c>
      <c r="B1849" t="s">
        <v>7819</v>
      </c>
      <c r="D1849" s="1"/>
      <c r="G1849" s="1"/>
      <c r="H1849" s="1"/>
      <c r="K1849">
        <v>0</v>
      </c>
      <c r="AB1849" t="s">
        <v>22</v>
      </c>
      <c r="AC1849" t="s">
        <v>32</v>
      </c>
      <c r="AD1849" t="s">
        <v>58</v>
      </c>
      <c r="AE1849" t="s">
        <v>58</v>
      </c>
      <c r="AF1849" t="s">
        <v>48</v>
      </c>
      <c r="AO1849" t="s">
        <v>26</v>
      </c>
      <c r="AP1849" t="s">
        <v>7264</v>
      </c>
      <c r="AS1849" t="s">
        <v>43</v>
      </c>
      <c r="AT1849" t="s">
        <v>5928</v>
      </c>
      <c r="BO1849" t="s">
        <v>43</v>
      </c>
      <c r="BP1849">
        <v>0</v>
      </c>
      <c r="BQ1849">
        <v>0</v>
      </c>
      <c r="BR1849">
        <v>0</v>
      </c>
      <c r="BS1849">
        <v>0</v>
      </c>
      <c r="BT1849" s="1"/>
    </row>
    <row r="1850" spans="1:72">
      <c r="A1850" t="s">
        <v>7820</v>
      </c>
      <c r="B1850" t="s">
        <v>7821</v>
      </c>
      <c r="D1850" s="1"/>
      <c r="G1850" s="1"/>
      <c r="H1850" s="1"/>
      <c r="K1850">
        <v>0</v>
      </c>
      <c r="AB1850" t="s">
        <v>22</v>
      </c>
      <c r="AC1850" t="s">
        <v>32</v>
      </c>
      <c r="AD1850" t="s">
        <v>58</v>
      </c>
      <c r="AE1850" t="s">
        <v>58</v>
      </c>
      <c r="AF1850" t="s">
        <v>48</v>
      </c>
      <c r="AO1850" t="s">
        <v>26</v>
      </c>
      <c r="AP1850" t="s">
        <v>7264</v>
      </c>
      <c r="AS1850" t="s">
        <v>43</v>
      </c>
      <c r="AT1850" t="s">
        <v>7822</v>
      </c>
      <c r="BO1850" t="s">
        <v>43</v>
      </c>
      <c r="BP1850">
        <v>0</v>
      </c>
      <c r="BQ1850">
        <v>0</v>
      </c>
      <c r="BR1850">
        <v>0</v>
      </c>
      <c r="BS1850">
        <v>0</v>
      </c>
      <c r="BT1850" s="1"/>
    </row>
    <row r="1851" spans="1:72">
      <c r="A1851" t="s">
        <v>7823</v>
      </c>
      <c r="B1851" t="s">
        <v>7824</v>
      </c>
      <c r="D1851" s="1"/>
      <c r="G1851" s="1"/>
      <c r="H1851" s="1"/>
      <c r="K1851">
        <v>0</v>
      </c>
      <c r="AB1851" t="s">
        <v>22</v>
      </c>
      <c r="AC1851" t="s">
        <v>32</v>
      </c>
      <c r="AD1851" t="s">
        <v>58</v>
      </c>
      <c r="AE1851" t="s">
        <v>58</v>
      </c>
      <c r="AF1851" t="s">
        <v>48</v>
      </c>
      <c r="AO1851" t="s">
        <v>26</v>
      </c>
      <c r="AP1851" t="s">
        <v>7264</v>
      </c>
      <c r="AS1851" t="s">
        <v>43</v>
      </c>
      <c r="AT1851" t="s">
        <v>7825</v>
      </c>
      <c r="BO1851" t="s">
        <v>43</v>
      </c>
      <c r="BP1851">
        <v>0</v>
      </c>
      <c r="BQ1851">
        <v>0</v>
      </c>
      <c r="BR1851">
        <v>0</v>
      </c>
      <c r="BS1851">
        <v>0</v>
      </c>
      <c r="BT1851" s="1"/>
    </row>
    <row r="1852" spans="1:72">
      <c r="A1852" t="s">
        <v>7826</v>
      </c>
      <c r="B1852" t="s">
        <v>7827</v>
      </c>
      <c r="D1852" s="1"/>
      <c r="G1852" s="1"/>
      <c r="H1852" s="1"/>
      <c r="K1852">
        <v>0</v>
      </c>
      <c r="AB1852" t="s">
        <v>22</v>
      </c>
      <c r="AC1852" t="s">
        <v>32</v>
      </c>
      <c r="AD1852" t="s">
        <v>58</v>
      </c>
      <c r="AF1852" t="s">
        <v>25</v>
      </c>
      <c r="AO1852" t="s">
        <v>26</v>
      </c>
      <c r="AP1852" t="s">
        <v>7264</v>
      </c>
      <c r="AS1852" t="s">
        <v>43</v>
      </c>
      <c r="AT1852" t="s">
        <v>7828</v>
      </c>
      <c r="BO1852" t="s">
        <v>43</v>
      </c>
      <c r="BP1852">
        <v>0</v>
      </c>
      <c r="BQ1852">
        <v>0</v>
      </c>
      <c r="BR1852">
        <v>0</v>
      </c>
      <c r="BS1852">
        <v>0</v>
      </c>
      <c r="BT1852" s="1"/>
    </row>
    <row r="1853" spans="1:72">
      <c r="A1853" t="s">
        <v>7829</v>
      </c>
      <c r="B1853" t="s">
        <v>7830</v>
      </c>
      <c r="D1853" s="1"/>
      <c r="G1853" s="1"/>
      <c r="H1853" s="1"/>
      <c r="K1853">
        <v>0</v>
      </c>
      <c r="AB1853" t="s">
        <v>22</v>
      </c>
      <c r="AC1853" t="s">
        <v>32</v>
      </c>
      <c r="AD1853" t="s">
        <v>58</v>
      </c>
      <c r="AE1853" t="s">
        <v>58</v>
      </c>
      <c r="AF1853" t="s">
        <v>48</v>
      </c>
      <c r="AO1853" t="s">
        <v>26</v>
      </c>
      <c r="AP1853" t="s">
        <v>7264</v>
      </c>
      <c r="AS1853" t="s">
        <v>43</v>
      </c>
      <c r="AT1853" t="s">
        <v>5928</v>
      </c>
      <c r="BO1853" t="s">
        <v>43</v>
      </c>
      <c r="BP1853">
        <v>0</v>
      </c>
      <c r="BQ1853">
        <v>0</v>
      </c>
      <c r="BR1853">
        <v>0</v>
      </c>
      <c r="BS1853">
        <v>0</v>
      </c>
      <c r="BT1853" s="1"/>
    </row>
    <row r="1854" spans="1:72">
      <c r="A1854" t="s">
        <v>7831</v>
      </c>
      <c r="B1854" t="s">
        <v>7832</v>
      </c>
      <c r="D1854" s="1"/>
      <c r="G1854" s="1"/>
      <c r="H1854" s="1"/>
      <c r="K1854">
        <v>0</v>
      </c>
      <c r="AB1854" t="s">
        <v>22</v>
      </c>
      <c r="AC1854" t="s">
        <v>32</v>
      </c>
      <c r="AD1854" t="s">
        <v>58</v>
      </c>
      <c r="AE1854" t="s">
        <v>58</v>
      </c>
      <c r="AF1854" t="s">
        <v>48</v>
      </c>
      <c r="AO1854" t="s">
        <v>26</v>
      </c>
      <c r="AP1854" t="s">
        <v>7264</v>
      </c>
      <c r="AS1854" t="s">
        <v>43</v>
      </c>
      <c r="AT1854" t="s">
        <v>7833</v>
      </c>
      <c r="BO1854" t="s">
        <v>43</v>
      </c>
      <c r="BP1854">
        <v>0</v>
      </c>
      <c r="BQ1854">
        <v>0</v>
      </c>
      <c r="BR1854">
        <v>0</v>
      </c>
      <c r="BS1854">
        <v>0</v>
      </c>
      <c r="BT1854" s="1"/>
    </row>
    <row r="1855" spans="1:72">
      <c r="A1855" t="s">
        <v>7834</v>
      </c>
      <c r="B1855" t="s">
        <v>921</v>
      </c>
      <c r="D1855" s="1"/>
      <c r="G1855" s="1"/>
      <c r="H1855" s="1"/>
      <c r="K1855">
        <v>0</v>
      </c>
      <c r="AB1855" t="s">
        <v>22</v>
      </c>
      <c r="AC1855" t="s">
        <v>32</v>
      </c>
      <c r="AD1855" t="s">
        <v>58</v>
      </c>
      <c r="AE1855" t="s">
        <v>58</v>
      </c>
      <c r="AF1855" t="s">
        <v>48</v>
      </c>
      <c r="AO1855" t="s">
        <v>26</v>
      </c>
      <c r="AP1855" t="s">
        <v>7264</v>
      </c>
      <c r="AS1855" t="s">
        <v>43</v>
      </c>
      <c r="AT1855" t="s">
        <v>5928</v>
      </c>
      <c r="BO1855" t="s">
        <v>43</v>
      </c>
      <c r="BP1855">
        <v>0</v>
      </c>
      <c r="BQ1855">
        <v>0</v>
      </c>
      <c r="BR1855">
        <v>0</v>
      </c>
      <c r="BS1855">
        <v>0</v>
      </c>
      <c r="BT1855" s="1"/>
    </row>
    <row r="1856" spans="1:72">
      <c r="A1856" t="s">
        <v>7835</v>
      </c>
      <c r="B1856" t="s">
        <v>921</v>
      </c>
      <c r="D1856" s="1"/>
      <c r="G1856" s="1"/>
      <c r="H1856" s="1"/>
      <c r="K1856">
        <v>0</v>
      </c>
      <c r="AB1856" t="s">
        <v>22</v>
      </c>
      <c r="AC1856" t="s">
        <v>32</v>
      </c>
      <c r="AD1856" t="s">
        <v>58</v>
      </c>
      <c r="AE1856" t="s">
        <v>58</v>
      </c>
      <c r="AF1856" t="s">
        <v>48</v>
      </c>
      <c r="AO1856" t="s">
        <v>26</v>
      </c>
      <c r="AP1856" t="s">
        <v>7264</v>
      </c>
      <c r="AS1856" t="s">
        <v>7264</v>
      </c>
      <c r="AT1856" t="s">
        <v>5928</v>
      </c>
      <c r="BO1856" t="s">
        <v>43</v>
      </c>
      <c r="BP1856">
        <v>0</v>
      </c>
      <c r="BQ1856">
        <v>0</v>
      </c>
      <c r="BR1856">
        <v>0</v>
      </c>
      <c r="BS1856">
        <v>0</v>
      </c>
      <c r="BT1856" s="1"/>
    </row>
    <row r="1857" spans="1:72">
      <c r="A1857" t="s">
        <v>7836</v>
      </c>
      <c r="B1857" t="s">
        <v>6399</v>
      </c>
      <c r="D1857" s="1"/>
      <c r="G1857" s="1"/>
      <c r="H1857" s="1"/>
      <c r="K1857">
        <v>0</v>
      </c>
      <c r="AB1857" t="s">
        <v>22</v>
      </c>
      <c r="AC1857" t="s">
        <v>32</v>
      </c>
      <c r="AD1857" t="s">
        <v>58</v>
      </c>
      <c r="AE1857" t="s">
        <v>58</v>
      </c>
      <c r="AF1857" t="s">
        <v>48</v>
      </c>
      <c r="AO1857" t="s">
        <v>26</v>
      </c>
      <c r="AP1857" t="s">
        <v>7264</v>
      </c>
      <c r="AS1857" t="s">
        <v>43</v>
      </c>
      <c r="AT1857" t="s">
        <v>2800</v>
      </c>
      <c r="BO1857" t="s">
        <v>43</v>
      </c>
      <c r="BP1857">
        <v>0</v>
      </c>
      <c r="BQ1857">
        <v>0</v>
      </c>
      <c r="BR1857">
        <v>0</v>
      </c>
      <c r="BS1857">
        <v>0</v>
      </c>
      <c r="BT1857" s="1"/>
    </row>
    <row r="1858" spans="1:72">
      <c r="A1858" t="s">
        <v>7837</v>
      </c>
      <c r="B1858" t="s">
        <v>7838</v>
      </c>
      <c r="D1858" s="1"/>
      <c r="G1858" s="1"/>
      <c r="H1858" s="1"/>
      <c r="K1858">
        <v>0</v>
      </c>
      <c r="AB1858" t="s">
        <v>22</v>
      </c>
      <c r="AC1858" t="s">
        <v>32</v>
      </c>
      <c r="AD1858" t="s">
        <v>58</v>
      </c>
      <c r="AE1858" t="s">
        <v>58</v>
      </c>
      <c r="AF1858" t="s">
        <v>48</v>
      </c>
      <c r="AO1858" t="s">
        <v>26</v>
      </c>
      <c r="AP1858" t="s">
        <v>7264</v>
      </c>
      <c r="AS1858" t="s">
        <v>43</v>
      </c>
      <c r="AT1858" t="s">
        <v>7839</v>
      </c>
      <c r="BO1858" t="s">
        <v>43</v>
      </c>
      <c r="BP1858">
        <v>0</v>
      </c>
      <c r="BQ1858">
        <v>0</v>
      </c>
      <c r="BR1858">
        <v>0</v>
      </c>
      <c r="BS1858">
        <v>0</v>
      </c>
      <c r="BT1858" s="1"/>
    </row>
    <row r="1859" spans="1:72">
      <c r="A1859" t="s">
        <v>7840</v>
      </c>
      <c r="B1859" t="s">
        <v>7841</v>
      </c>
      <c r="D1859" s="1"/>
      <c r="G1859" s="1"/>
      <c r="H1859" s="1"/>
      <c r="K1859">
        <v>0</v>
      </c>
      <c r="AB1859" t="s">
        <v>22</v>
      </c>
      <c r="AC1859" t="s">
        <v>32</v>
      </c>
      <c r="AD1859" t="s">
        <v>58</v>
      </c>
      <c r="AE1859" t="s">
        <v>58</v>
      </c>
      <c r="AF1859" t="s">
        <v>48</v>
      </c>
      <c r="AO1859" t="s">
        <v>26</v>
      </c>
      <c r="AP1859" t="s">
        <v>7264</v>
      </c>
      <c r="AS1859" t="s">
        <v>43</v>
      </c>
      <c r="AT1859" t="s">
        <v>2800</v>
      </c>
      <c r="BO1859" t="s">
        <v>43</v>
      </c>
      <c r="BP1859">
        <v>0</v>
      </c>
      <c r="BQ1859">
        <v>0</v>
      </c>
      <c r="BR1859">
        <v>0</v>
      </c>
      <c r="BS1859">
        <v>0</v>
      </c>
      <c r="BT1859" s="1"/>
    </row>
    <row r="1860" spans="1:72">
      <c r="A1860" t="s">
        <v>7842</v>
      </c>
      <c r="B1860" t="s">
        <v>7843</v>
      </c>
      <c r="D1860" s="1"/>
      <c r="G1860" s="1"/>
      <c r="H1860" s="1"/>
      <c r="K1860">
        <v>0</v>
      </c>
      <c r="AB1860" t="s">
        <v>22</v>
      </c>
      <c r="AC1860" t="s">
        <v>32</v>
      </c>
      <c r="AD1860" t="s">
        <v>58</v>
      </c>
      <c r="AE1860" t="s">
        <v>58</v>
      </c>
      <c r="AF1860" t="s">
        <v>48</v>
      </c>
      <c r="AO1860" t="s">
        <v>26</v>
      </c>
      <c r="AP1860" t="s">
        <v>7264</v>
      </c>
      <c r="AS1860" t="s">
        <v>43</v>
      </c>
      <c r="AT1860" t="s">
        <v>7844</v>
      </c>
      <c r="BO1860" t="s">
        <v>43</v>
      </c>
      <c r="BP1860">
        <v>0</v>
      </c>
      <c r="BQ1860">
        <v>0</v>
      </c>
      <c r="BR1860">
        <v>0</v>
      </c>
      <c r="BS1860">
        <v>0</v>
      </c>
      <c r="BT1860" s="1"/>
    </row>
    <row r="1861" spans="1:72">
      <c r="A1861" t="s">
        <v>7845</v>
      </c>
      <c r="B1861" t="s">
        <v>1082</v>
      </c>
      <c r="D1861" s="1"/>
      <c r="G1861" s="1"/>
      <c r="H1861" s="1"/>
      <c r="K1861">
        <v>0</v>
      </c>
      <c r="AB1861" t="s">
        <v>22</v>
      </c>
      <c r="AC1861" t="s">
        <v>32</v>
      </c>
      <c r="AD1861" t="s">
        <v>58</v>
      </c>
      <c r="AE1861" t="s">
        <v>58</v>
      </c>
      <c r="AF1861" t="s">
        <v>48</v>
      </c>
      <c r="AO1861" t="s">
        <v>26</v>
      </c>
      <c r="AP1861" t="s">
        <v>7264</v>
      </c>
      <c r="AS1861" t="s">
        <v>43</v>
      </c>
      <c r="AT1861" t="s">
        <v>7846</v>
      </c>
      <c r="BO1861" t="s">
        <v>43</v>
      </c>
      <c r="BP1861">
        <v>0</v>
      </c>
      <c r="BQ1861">
        <v>0</v>
      </c>
      <c r="BR1861">
        <v>0</v>
      </c>
      <c r="BS1861">
        <v>0</v>
      </c>
      <c r="BT1861" s="1"/>
    </row>
    <row r="1862" spans="1:72">
      <c r="A1862" t="s">
        <v>7847</v>
      </c>
      <c r="B1862" t="s">
        <v>7848</v>
      </c>
      <c r="D1862" s="1"/>
      <c r="G1862" s="1"/>
      <c r="H1862" s="1"/>
      <c r="K1862">
        <v>0</v>
      </c>
      <c r="AB1862" t="s">
        <v>22</v>
      </c>
      <c r="AC1862" t="s">
        <v>32</v>
      </c>
      <c r="AD1862" t="s">
        <v>58</v>
      </c>
      <c r="AE1862" t="s">
        <v>58</v>
      </c>
      <c r="AF1862" t="s">
        <v>48</v>
      </c>
      <c r="AO1862" t="s">
        <v>26</v>
      </c>
      <c r="AP1862" t="s">
        <v>7264</v>
      </c>
      <c r="AS1862" t="s">
        <v>43</v>
      </c>
      <c r="AT1862" t="s">
        <v>5928</v>
      </c>
      <c r="BO1862" t="s">
        <v>43</v>
      </c>
      <c r="BP1862">
        <v>0</v>
      </c>
      <c r="BQ1862">
        <v>0</v>
      </c>
      <c r="BR1862">
        <v>0</v>
      </c>
      <c r="BS1862">
        <v>0</v>
      </c>
      <c r="BT1862" s="1"/>
    </row>
    <row r="1863" spans="1:72">
      <c r="A1863" t="s">
        <v>7849</v>
      </c>
      <c r="B1863" t="s">
        <v>7850</v>
      </c>
      <c r="D1863" s="1"/>
      <c r="G1863" s="1"/>
      <c r="H1863" s="1"/>
      <c r="K1863">
        <v>0</v>
      </c>
      <c r="AB1863" t="s">
        <v>22</v>
      </c>
      <c r="AC1863" t="s">
        <v>32</v>
      </c>
      <c r="AD1863" t="s">
        <v>58</v>
      </c>
      <c r="AE1863" t="s">
        <v>58</v>
      </c>
      <c r="AF1863" t="s">
        <v>48</v>
      </c>
      <c r="AO1863" t="s">
        <v>26</v>
      </c>
      <c r="AP1863" t="s">
        <v>7264</v>
      </c>
      <c r="AS1863" t="s">
        <v>43</v>
      </c>
      <c r="AT1863" t="s">
        <v>7851</v>
      </c>
      <c r="BO1863" t="s">
        <v>43</v>
      </c>
      <c r="BP1863">
        <v>0</v>
      </c>
      <c r="BQ1863">
        <v>0</v>
      </c>
      <c r="BR1863">
        <v>0</v>
      </c>
      <c r="BS1863">
        <v>0</v>
      </c>
      <c r="BT1863" s="1"/>
    </row>
    <row r="1864" spans="1:72">
      <c r="A1864" t="s">
        <v>7852</v>
      </c>
      <c r="B1864" t="s">
        <v>7853</v>
      </c>
      <c r="D1864" s="1"/>
      <c r="G1864" s="1"/>
      <c r="H1864" s="1"/>
      <c r="K1864">
        <v>0</v>
      </c>
      <c r="AB1864" t="s">
        <v>22</v>
      </c>
      <c r="AC1864" t="s">
        <v>32</v>
      </c>
      <c r="AD1864" t="s">
        <v>58</v>
      </c>
      <c r="AE1864" t="s">
        <v>58</v>
      </c>
      <c r="AF1864" t="s">
        <v>25</v>
      </c>
      <c r="AO1864" t="s">
        <v>26</v>
      </c>
      <c r="AP1864" t="s">
        <v>7264</v>
      </c>
      <c r="AS1864" t="s">
        <v>43</v>
      </c>
      <c r="AT1864" t="s">
        <v>7815</v>
      </c>
      <c r="BO1864" t="s">
        <v>43</v>
      </c>
      <c r="BP1864">
        <v>0</v>
      </c>
      <c r="BQ1864">
        <v>0</v>
      </c>
      <c r="BR1864">
        <v>0</v>
      </c>
      <c r="BS1864">
        <v>0</v>
      </c>
      <c r="BT1864" s="1"/>
    </row>
    <row r="1865" spans="1:72">
      <c r="A1865" t="s">
        <v>7854</v>
      </c>
      <c r="B1865" t="s">
        <v>7855</v>
      </c>
      <c r="D1865" s="1"/>
      <c r="G1865" s="1"/>
      <c r="H1865" s="1"/>
      <c r="K1865">
        <v>0</v>
      </c>
      <c r="AB1865" t="s">
        <v>22</v>
      </c>
      <c r="AC1865" t="s">
        <v>32</v>
      </c>
      <c r="AD1865" t="s">
        <v>58</v>
      </c>
      <c r="AE1865" t="s">
        <v>58</v>
      </c>
      <c r="AF1865" t="s">
        <v>48</v>
      </c>
      <c r="AO1865" t="s">
        <v>26</v>
      </c>
      <c r="AP1865" t="s">
        <v>7264</v>
      </c>
      <c r="AS1865" t="s">
        <v>43</v>
      </c>
      <c r="AT1865" t="s">
        <v>6086</v>
      </c>
      <c r="BO1865" t="s">
        <v>43</v>
      </c>
      <c r="BP1865">
        <v>0</v>
      </c>
      <c r="BQ1865">
        <v>0</v>
      </c>
      <c r="BR1865">
        <v>0</v>
      </c>
      <c r="BS1865">
        <v>0</v>
      </c>
      <c r="BT1865" s="1"/>
    </row>
    <row r="1866" spans="1:72">
      <c r="A1866" t="s">
        <v>7856</v>
      </c>
      <c r="B1866" t="s">
        <v>2528</v>
      </c>
      <c r="D1866" s="1"/>
      <c r="G1866" s="1"/>
      <c r="H1866" s="1"/>
      <c r="K1866">
        <v>0</v>
      </c>
      <c r="AB1866" t="s">
        <v>22</v>
      </c>
      <c r="AC1866" t="s">
        <v>32</v>
      </c>
      <c r="AD1866" t="s">
        <v>58</v>
      </c>
      <c r="AE1866" t="s">
        <v>58</v>
      </c>
      <c r="AF1866" t="s">
        <v>48</v>
      </c>
      <c r="AO1866" t="s">
        <v>26</v>
      </c>
      <c r="AP1866" t="s">
        <v>7264</v>
      </c>
      <c r="AS1866" t="s">
        <v>43</v>
      </c>
      <c r="AT1866" t="s">
        <v>5803</v>
      </c>
      <c r="BO1866" t="s">
        <v>43</v>
      </c>
      <c r="BP1866">
        <v>0</v>
      </c>
      <c r="BQ1866">
        <v>0</v>
      </c>
      <c r="BR1866">
        <v>0</v>
      </c>
      <c r="BS1866">
        <v>0</v>
      </c>
      <c r="BT1866" s="1"/>
    </row>
    <row r="1867" spans="1:72">
      <c r="A1867" t="s">
        <v>7857</v>
      </c>
      <c r="B1867" t="s">
        <v>85</v>
      </c>
      <c r="D1867" s="1"/>
      <c r="G1867" s="1"/>
      <c r="H1867" s="1"/>
      <c r="K1867">
        <v>0</v>
      </c>
      <c r="AB1867" t="s">
        <v>22</v>
      </c>
      <c r="AC1867" t="s">
        <v>32</v>
      </c>
      <c r="AD1867" t="s">
        <v>58</v>
      </c>
      <c r="AE1867" t="s">
        <v>58</v>
      </c>
      <c r="AF1867" t="s">
        <v>48</v>
      </c>
      <c r="AO1867" t="s">
        <v>26</v>
      </c>
      <c r="AP1867" t="s">
        <v>7264</v>
      </c>
      <c r="AS1867" t="s">
        <v>43</v>
      </c>
      <c r="AT1867" t="s">
        <v>7858</v>
      </c>
      <c r="BO1867" t="s">
        <v>43</v>
      </c>
      <c r="BP1867">
        <v>0</v>
      </c>
      <c r="BQ1867">
        <v>0</v>
      </c>
      <c r="BR1867">
        <v>0</v>
      </c>
      <c r="BS1867">
        <v>0</v>
      </c>
      <c r="BT1867" s="1"/>
    </row>
    <row r="1868" spans="1:72">
      <c r="A1868" t="s">
        <v>7859</v>
      </c>
      <c r="B1868" t="s">
        <v>7860</v>
      </c>
      <c r="D1868" s="1"/>
      <c r="G1868" s="1"/>
      <c r="H1868" s="1"/>
      <c r="K1868">
        <v>0</v>
      </c>
      <c r="AB1868" t="s">
        <v>22</v>
      </c>
      <c r="AC1868" t="s">
        <v>32</v>
      </c>
      <c r="AD1868" t="s">
        <v>58</v>
      </c>
      <c r="AE1868" t="s">
        <v>58</v>
      </c>
      <c r="AF1868" t="s">
        <v>48</v>
      </c>
      <c r="AO1868" t="s">
        <v>26</v>
      </c>
      <c r="AP1868" t="s">
        <v>7264</v>
      </c>
      <c r="AS1868" t="s">
        <v>43</v>
      </c>
      <c r="AT1868" t="s">
        <v>7861</v>
      </c>
      <c r="BO1868" t="s">
        <v>43</v>
      </c>
      <c r="BP1868">
        <v>0</v>
      </c>
      <c r="BQ1868">
        <v>0</v>
      </c>
      <c r="BR1868">
        <v>0</v>
      </c>
      <c r="BS1868">
        <v>0</v>
      </c>
      <c r="BT1868" s="1"/>
    </row>
    <row r="1869" spans="1:72">
      <c r="A1869" t="s">
        <v>7862</v>
      </c>
      <c r="B1869" t="s">
        <v>7582</v>
      </c>
      <c r="D1869" s="1"/>
      <c r="G1869" s="1"/>
      <c r="H1869" s="1"/>
      <c r="K1869">
        <v>0</v>
      </c>
      <c r="AB1869" t="s">
        <v>22</v>
      </c>
      <c r="AC1869" t="s">
        <v>32</v>
      </c>
      <c r="AD1869" t="s">
        <v>58</v>
      </c>
      <c r="AE1869" t="s">
        <v>58</v>
      </c>
      <c r="AF1869" t="s">
        <v>48</v>
      </c>
      <c r="AO1869" t="s">
        <v>26</v>
      </c>
      <c r="AP1869" t="s">
        <v>7264</v>
      </c>
      <c r="AS1869" t="s">
        <v>43</v>
      </c>
      <c r="AT1869" t="s">
        <v>5928</v>
      </c>
      <c r="BO1869" t="s">
        <v>43</v>
      </c>
      <c r="BP1869">
        <v>0</v>
      </c>
      <c r="BQ1869">
        <v>0</v>
      </c>
      <c r="BR1869">
        <v>0</v>
      </c>
      <c r="BS1869">
        <v>0</v>
      </c>
      <c r="BT1869" s="1"/>
    </row>
    <row r="1870" spans="1:72">
      <c r="A1870" t="s">
        <v>7863</v>
      </c>
      <c r="B1870" t="s">
        <v>7277</v>
      </c>
      <c r="D1870" s="1"/>
      <c r="G1870" s="1"/>
      <c r="H1870" s="1"/>
      <c r="K1870">
        <v>0</v>
      </c>
      <c r="AB1870" t="s">
        <v>22</v>
      </c>
      <c r="AC1870" t="s">
        <v>32</v>
      </c>
      <c r="AD1870" t="s">
        <v>58</v>
      </c>
      <c r="AE1870" t="s">
        <v>58</v>
      </c>
      <c r="AF1870" t="s">
        <v>48</v>
      </c>
      <c r="AO1870" t="s">
        <v>26</v>
      </c>
      <c r="AP1870" t="s">
        <v>7264</v>
      </c>
      <c r="AS1870" t="s">
        <v>43</v>
      </c>
      <c r="AT1870" t="s">
        <v>5928</v>
      </c>
      <c r="BO1870" t="s">
        <v>43</v>
      </c>
      <c r="BP1870">
        <v>0</v>
      </c>
      <c r="BQ1870">
        <v>0</v>
      </c>
      <c r="BR1870">
        <v>0</v>
      </c>
      <c r="BS1870">
        <v>0</v>
      </c>
      <c r="BT1870" s="1"/>
    </row>
    <row r="1871" spans="1:72">
      <c r="A1871" t="s">
        <v>7864</v>
      </c>
      <c r="B1871" t="s">
        <v>3573</v>
      </c>
      <c r="D1871" s="1"/>
      <c r="G1871" s="1"/>
      <c r="H1871" s="1"/>
      <c r="K1871">
        <v>0</v>
      </c>
      <c r="AB1871" t="s">
        <v>22</v>
      </c>
      <c r="AC1871" t="s">
        <v>32</v>
      </c>
      <c r="AD1871" t="s">
        <v>58</v>
      </c>
      <c r="AE1871" t="s">
        <v>58</v>
      </c>
      <c r="AF1871" t="s">
        <v>48</v>
      </c>
      <c r="AO1871" t="s">
        <v>26</v>
      </c>
      <c r="AP1871" t="s">
        <v>7264</v>
      </c>
      <c r="AS1871" t="s">
        <v>43</v>
      </c>
      <c r="AT1871" t="s">
        <v>7865</v>
      </c>
      <c r="BO1871" t="s">
        <v>43</v>
      </c>
      <c r="BP1871">
        <v>0</v>
      </c>
      <c r="BQ1871">
        <v>0</v>
      </c>
      <c r="BR1871">
        <v>0</v>
      </c>
      <c r="BS1871">
        <v>0</v>
      </c>
      <c r="BT1871" s="1"/>
    </row>
    <row r="1872" spans="1:72">
      <c r="A1872" t="s">
        <v>7866</v>
      </c>
      <c r="B1872" t="s">
        <v>9845</v>
      </c>
      <c r="D1872" s="1"/>
      <c r="G1872" s="1"/>
      <c r="H1872" s="1"/>
      <c r="K1872">
        <v>0</v>
      </c>
      <c r="AB1872" t="s">
        <v>22</v>
      </c>
      <c r="AC1872" t="s">
        <v>32</v>
      </c>
      <c r="AD1872" t="s">
        <v>58</v>
      </c>
      <c r="AE1872" t="s">
        <v>58</v>
      </c>
      <c r="AF1872" t="s">
        <v>25</v>
      </c>
      <c r="AO1872" t="s">
        <v>26</v>
      </c>
      <c r="AP1872" t="s">
        <v>7264</v>
      </c>
      <c r="AS1872" t="s">
        <v>43</v>
      </c>
      <c r="AT1872" t="s">
        <v>7868</v>
      </c>
      <c r="BO1872" t="s">
        <v>43</v>
      </c>
      <c r="BP1872">
        <v>0</v>
      </c>
      <c r="BQ1872">
        <v>0</v>
      </c>
      <c r="BR1872">
        <v>0</v>
      </c>
      <c r="BS1872">
        <v>0</v>
      </c>
      <c r="BT1872" s="1"/>
    </row>
    <row r="1873" spans="1:72">
      <c r="A1873" t="s">
        <v>7869</v>
      </c>
      <c r="B1873" t="s">
        <v>7870</v>
      </c>
      <c r="D1873" s="1"/>
      <c r="G1873" s="1"/>
      <c r="H1873" s="1"/>
      <c r="K1873">
        <v>0</v>
      </c>
      <c r="AB1873" t="s">
        <v>22</v>
      </c>
      <c r="AC1873" t="s">
        <v>32</v>
      </c>
      <c r="AD1873" t="s">
        <v>58</v>
      </c>
      <c r="AE1873" t="s">
        <v>58</v>
      </c>
      <c r="AF1873" t="s">
        <v>25</v>
      </c>
      <c r="AO1873" t="s">
        <v>26</v>
      </c>
      <c r="AP1873" t="s">
        <v>7264</v>
      </c>
      <c r="AS1873" t="s">
        <v>43</v>
      </c>
      <c r="AT1873" t="s">
        <v>7278</v>
      </c>
      <c r="BO1873" t="s">
        <v>43</v>
      </c>
      <c r="BP1873">
        <v>0</v>
      </c>
      <c r="BQ1873">
        <v>0</v>
      </c>
      <c r="BR1873">
        <v>0</v>
      </c>
      <c r="BS1873">
        <v>0</v>
      </c>
      <c r="BT1873" s="1"/>
    </row>
    <row r="1874" spans="1:72">
      <c r="A1874" t="s">
        <v>7871</v>
      </c>
      <c r="B1874" t="s">
        <v>189</v>
      </c>
      <c r="D1874" s="1"/>
      <c r="G1874" s="1"/>
      <c r="H1874" s="1"/>
      <c r="K1874">
        <v>0</v>
      </c>
      <c r="AB1874" t="s">
        <v>22</v>
      </c>
      <c r="AC1874" t="s">
        <v>32</v>
      </c>
      <c r="AD1874" t="s">
        <v>58</v>
      </c>
      <c r="AE1874" t="s">
        <v>58</v>
      </c>
      <c r="AF1874" t="s">
        <v>48</v>
      </c>
      <c r="AO1874" t="s">
        <v>26</v>
      </c>
      <c r="AP1874" t="s">
        <v>7264</v>
      </c>
      <c r="AS1874" t="s">
        <v>43</v>
      </c>
      <c r="AT1874" t="s">
        <v>5574</v>
      </c>
      <c r="AU1874">
        <v>2.04</v>
      </c>
      <c r="BO1874" t="s">
        <v>43</v>
      </c>
      <c r="BP1874">
        <v>0</v>
      </c>
      <c r="BQ1874">
        <v>0</v>
      </c>
      <c r="BR1874">
        <v>0</v>
      </c>
      <c r="BS1874">
        <v>0</v>
      </c>
      <c r="BT1874" s="1"/>
    </row>
    <row r="1875" spans="1:72">
      <c r="A1875" t="s">
        <v>7872</v>
      </c>
      <c r="B1875" t="s">
        <v>7873</v>
      </c>
      <c r="D1875" s="1"/>
      <c r="G1875" s="1"/>
      <c r="H1875" s="1"/>
      <c r="K1875">
        <v>0</v>
      </c>
      <c r="AB1875" t="s">
        <v>22</v>
      </c>
      <c r="AC1875" t="s">
        <v>32</v>
      </c>
      <c r="AD1875" t="s">
        <v>58</v>
      </c>
      <c r="AE1875" t="s">
        <v>58</v>
      </c>
      <c r="AF1875" t="s">
        <v>48</v>
      </c>
      <c r="AO1875" t="s">
        <v>26</v>
      </c>
      <c r="AP1875" t="s">
        <v>7264</v>
      </c>
      <c r="AS1875" t="s">
        <v>43</v>
      </c>
      <c r="AT1875" t="s">
        <v>29</v>
      </c>
      <c r="BO1875" t="s">
        <v>43</v>
      </c>
      <c r="BP1875">
        <v>0</v>
      </c>
      <c r="BQ1875">
        <v>0</v>
      </c>
      <c r="BR1875">
        <v>0</v>
      </c>
      <c r="BS1875">
        <v>0</v>
      </c>
      <c r="BT1875" s="1"/>
    </row>
    <row r="1876" spans="1:72">
      <c r="A1876" t="s">
        <v>7874</v>
      </c>
      <c r="B1876" t="s">
        <v>7875</v>
      </c>
      <c r="D1876" s="1"/>
      <c r="G1876" s="1"/>
      <c r="H1876" s="1"/>
      <c r="K1876">
        <v>0</v>
      </c>
      <c r="AB1876" t="s">
        <v>22</v>
      </c>
      <c r="AC1876" t="s">
        <v>32</v>
      </c>
      <c r="AD1876" t="s">
        <v>58</v>
      </c>
      <c r="AE1876" t="s">
        <v>58</v>
      </c>
      <c r="AF1876" t="s">
        <v>48</v>
      </c>
      <c r="AO1876" t="s">
        <v>26</v>
      </c>
      <c r="AP1876" t="s">
        <v>7264</v>
      </c>
      <c r="AS1876" t="s">
        <v>43</v>
      </c>
      <c r="AT1876" t="s">
        <v>7338</v>
      </c>
      <c r="BO1876" t="s">
        <v>43</v>
      </c>
      <c r="BP1876">
        <v>0</v>
      </c>
      <c r="BQ1876">
        <v>0</v>
      </c>
      <c r="BR1876">
        <v>0</v>
      </c>
      <c r="BS1876">
        <v>0</v>
      </c>
      <c r="BT1876" s="1"/>
    </row>
    <row r="1877" spans="1:72">
      <c r="A1877" t="s">
        <v>7876</v>
      </c>
      <c r="B1877" t="s">
        <v>4142</v>
      </c>
      <c r="D1877" s="1"/>
      <c r="G1877" s="1"/>
      <c r="H1877" s="1"/>
      <c r="K1877">
        <v>0</v>
      </c>
      <c r="AB1877" t="s">
        <v>22</v>
      </c>
      <c r="AC1877" t="s">
        <v>32</v>
      </c>
      <c r="AD1877" t="s">
        <v>58</v>
      </c>
      <c r="AE1877" t="s">
        <v>58</v>
      </c>
      <c r="AF1877" t="s">
        <v>48</v>
      </c>
      <c r="AO1877" t="s">
        <v>26</v>
      </c>
      <c r="AP1877" t="s">
        <v>7264</v>
      </c>
      <c r="AS1877" t="s">
        <v>43</v>
      </c>
      <c r="AT1877" t="s">
        <v>7249</v>
      </c>
      <c r="BO1877" t="s">
        <v>43</v>
      </c>
      <c r="BP1877">
        <v>0</v>
      </c>
      <c r="BQ1877">
        <v>0</v>
      </c>
      <c r="BR1877">
        <v>0</v>
      </c>
      <c r="BS1877">
        <v>0</v>
      </c>
      <c r="BT1877" s="1"/>
    </row>
    <row r="1878" spans="1:72">
      <c r="A1878" t="s">
        <v>7877</v>
      </c>
      <c r="B1878" t="s">
        <v>7878</v>
      </c>
      <c r="D1878" s="1"/>
      <c r="G1878" s="1"/>
      <c r="H1878" s="1"/>
      <c r="K1878">
        <v>0</v>
      </c>
      <c r="AB1878" t="s">
        <v>22</v>
      </c>
      <c r="AC1878" t="s">
        <v>32</v>
      </c>
      <c r="AD1878" t="s">
        <v>58</v>
      </c>
      <c r="AE1878" t="s">
        <v>58</v>
      </c>
      <c r="AF1878" t="s">
        <v>48</v>
      </c>
      <c r="AO1878" t="s">
        <v>26</v>
      </c>
      <c r="AP1878" t="s">
        <v>7264</v>
      </c>
      <c r="AS1878" t="s">
        <v>43</v>
      </c>
      <c r="AT1878" t="s">
        <v>6305</v>
      </c>
      <c r="BO1878" t="s">
        <v>43</v>
      </c>
      <c r="BP1878">
        <v>0</v>
      </c>
      <c r="BQ1878">
        <v>0</v>
      </c>
      <c r="BR1878">
        <v>0</v>
      </c>
      <c r="BS1878">
        <v>0</v>
      </c>
      <c r="BT1878" s="1"/>
    </row>
    <row r="1879" spans="1:72">
      <c r="A1879" t="s">
        <v>7879</v>
      </c>
      <c r="B1879" t="s">
        <v>7880</v>
      </c>
      <c r="D1879" s="1"/>
      <c r="G1879" s="1"/>
      <c r="H1879" s="1"/>
      <c r="K1879">
        <v>0</v>
      </c>
      <c r="AB1879" t="s">
        <v>22</v>
      </c>
      <c r="AC1879" t="s">
        <v>32</v>
      </c>
      <c r="AD1879" t="s">
        <v>58</v>
      </c>
      <c r="AE1879" t="s">
        <v>58</v>
      </c>
      <c r="AF1879" t="s">
        <v>48</v>
      </c>
      <c r="AO1879" t="s">
        <v>26</v>
      </c>
      <c r="AP1879" t="s">
        <v>7264</v>
      </c>
      <c r="AS1879" t="s">
        <v>43</v>
      </c>
      <c r="AT1879" t="s">
        <v>7881</v>
      </c>
      <c r="BO1879" t="s">
        <v>43</v>
      </c>
      <c r="BP1879">
        <v>0</v>
      </c>
      <c r="BQ1879">
        <v>0</v>
      </c>
      <c r="BR1879">
        <v>0</v>
      </c>
      <c r="BS1879">
        <v>0</v>
      </c>
      <c r="BT1879" s="1"/>
    </row>
    <row r="1880" spans="1:72">
      <c r="A1880" t="s">
        <v>7882</v>
      </c>
      <c r="B1880" t="s">
        <v>7883</v>
      </c>
      <c r="D1880" s="1"/>
      <c r="G1880" s="1"/>
      <c r="H1880" s="1"/>
      <c r="K1880">
        <v>0</v>
      </c>
      <c r="AB1880" t="s">
        <v>22</v>
      </c>
      <c r="AC1880" t="s">
        <v>32</v>
      </c>
      <c r="AD1880" t="s">
        <v>58</v>
      </c>
      <c r="AE1880" t="s">
        <v>58</v>
      </c>
      <c r="AF1880" t="s">
        <v>48</v>
      </c>
      <c r="AO1880" t="s">
        <v>26</v>
      </c>
      <c r="AP1880" t="s">
        <v>7264</v>
      </c>
      <c r="AS1880" t="s">
        <v>43</v>
      </c>
      <c r="AT1880" t="s">
        <v>7884</v>
      </c>
      <c r="BO1880" t="s">
        <v>43</v>
      </c>
      <c r="BP1880">
        <v>0</v>
      </c>
      <c r="BQ1880">
        <v>0</v>
      </c>
      <c r="BR1880">
        <v>0</v>
      </c>
      <c r="BS1880">
        <v>0</v>
      </c>
      <c r="BT1880" s="1"/>
    </row>
    <row r="1881" spans="1:72">
      <c r="A1881" t="s">
        <v>7885</v>
      </c>
      <c r="B1881" t="s">
        <v>7886</v>
      </c>
      <c r="D1881" s="1"/>
      <c r="G1881" s="1"/>
      <c r="H1881" s="1"/>
      <c r="K1881">
        <v>0</v>
      </c>
      <c r="AB1881" t="s">
        <v>22</v>
      </c>
      <c r="AC1881" t="s">
        <v>32</v>
      </c>
      <c r="AD1881" t="s">
        <v>58</v>
      </c>
      <c r="AE1881" t="s">
        <v>58</v>
      </c>
      <c r="AF1881" t="s">
        <v>25</v>
      </c>
      <c r="AO1881" t="s">
        <v>26</v>
      </c>
      <c r="AP1881" t="s">
        <v>7264</v>
      </c>
      <c r="AS1881" t="s">
        <v>43</v>
      </c>
      <c r="AT1881" t="s">
        <v>6989</v>
      </c>
      <c r="AU1881">
        <v>2.09</v>
      </c>
      <c r="BO1881" t="s">
        <v>43</v>
      </c>
      <c r="BP1881">
        <v>0</v>
      </c>
      <c r="BQ1881">
        <v>0</v>
      </c>
      <c r="BR1881">
        <v>0</v>
      </c>
      <c r="BS1881">
        <v>0</v>
      </c>
      <c r="BT1881" s="1"/>
    </row>
    <row r="1882" spans="1:72">
      <c r="A1882" t="s">
        <v>7887</v>
      </c>
      <c r="B1882" t="s">
        <v>7888</v>
      </c>
      <c r="D1882" s="1"/>
      <c r="G1882" s="1"/>
      <c r="H1882" s="1"/>
      <c r="K1882">
        <v>0</v>
      </c>
      <c r="AB1882" t="s">
        <v>22</v>
      </c>
      <c r="AC1882" t="s">
        <v>32</v>
      </c>
      <c r="AD1882" t="s">
        <v>58</v>
      </c>
      <c r="AE1882" t="s">
        <v>58</v>
      </c>
      <c r="AF1882" t="s">
        <v>48</v>
      </c>
      <c r="AO1882" t="s">
        <v>26</v>
      </c>
      <c r="AP1882" t="s">
        <v>7264</v>
      </c>
      <c r="AS1882" t="s">
        <v>43</v>
      </c>
      <c r="AT1882" t="s">
        <v>7884</v>
      </c>
      <c r="BO1882" t="s">
        <v>43</v>
      </c>
      <c r="BP1882">
        <v>0</v>
      </c>
      <c r="BQ1882">
        <v>0</v>
      </c>
      <c r="BR1882">
        <v>0</v>
      </c>
      <c r="BS1882">
        <v>0</v>
      </c>
      <c r="BT1882" s="1"/>
    </row>
    <row r="1883" spans="1:72">
      <c r="A1883" t="s">
        <v>7889</v>
      </c>
      <c r="B1883" t="s">
        <v>89</v>
      </c>
      <c r="D1883" s="1"/>
      <c r="G1883" s="1"/>
      <c r="H1883" s="1"/>
      <c r="K1883">
        <v>0</v>
      </c>
      <c r="AB1883" t="s">
        <v>22</v>
      </c>
      <c r="AC1883" t="s">
        <v>32</v>
      </c>
      <c r="AD1883" t="s">
        <v>58</v>
      </c>
      <c r="AE1883" t="s">
        <v>58</v>
      </c>
      <c r="AF1883" t="s">
        <v>48</v>
      </c>
      <c r="AO1883" t="s">
        <v>26</v>
      </c>
      <c r="AP1883" t="s">
        <v>7264</v>
      </c>
      <c r="AS1883" t="s">
        <v>43</v>
      </c>
      <c r="AT1883" t="s">
        <v>42</v>
      </c>
      <c r="AU1883">
        <v>0.52</v>
      </c>
      <c r="BO1883" t="s">
        <v>43</v>
      </c>
      <c r="BP1883">
        <v>0</v>
      </c>
      <c r="BQ1883">
        <v>0</v>
      </c>
      <c r="BR1883">
        <v>0</v>
      </c>
      <c r="BS1883">
        <v>0</v>
      </c>
      <c r="BT1883" s="1"/>
    </row>
    <row r="1884" spans="1:72">
      <c r="A1884" t="s">
        <v>7890</v>
      </c>
      <c r="B1884" t="s">
        <v>7891</v>
      </c>
      <c r="D1884" s="1"/>
      <c r="G1884" s="1"/>
      <c r="H1884" s="1"/>
      <c r="K1884">
        <v>0</v>
      </c>
      <c r="AB1884" t="s">
        <v>22</v>
      </c>
      <c r="AC1884" t="s">
        <v>32</v>
      </c>
      <c r="AD1884" t="s">
        <v>58</v>
      </c>
      <c r="AE1884" t="s">
        <v>58</v>
      </c>
      <c r="AF1884" t="s">
        <v>25</v>
      </c>
      <c r="AO1884" t="s">
        <v>26</v>
      </c>
      <c r="AP1884" t="s">
        <v>7264</v>
      </c>
      <c r="AS1884" t="s">
        <v>43</v>
      </c>
      <c r="AT1884" t="s">
        <v>2800</v>
      </c>
      <c r="BO1884" t="s">
        <v>43</v>
      </c>
      <c r="BP1884">
        <v>0</v>
      </c>
      <c r="BQ1884">
        <v>0</v>
      </c>
      <c r="BR1884">
        <v>0</v>
      </c>
      <c r="BS1884">
        <v>0</v>
      </c>
      <c r="BT1884" s="1"/>
    </row>
    <row r="1885" spans="1:72">
      <c r="A1885" t="s">
        <v>7892</v>
      </c>
      <c r="B1885" t="s">
        <v>7893</v>
      </c>
      <c r="D1885" s="1"/>
      <c r="G1885" s="1"/>
      <c r="H1885" s="1"/>
      <c r="K1885">
        <v>0</v>
      </c>
      <c r="AB1885" t="s">
        <v>22</v>
      </c>
      <c r="AC1885" t="s">
        <v>32</v>
      </c>
      <c r="AD1885" t="s">
        <v>58</v>
      </c>
      <c r="AE1885" t="s">
        <v>58</v>
      </c>
      <c r="AF1885" t="s">
        <v>48</v>
      </c>
      <c r="AO1885" t="s">
        <v>26</v>
      </c>
      <c r="AP1885" t="s">
        <v>7264</v>
      </c>
      <c r="AS1885" t="s">
        <v>43</v>
      </c>
      <c r="AT1885" t="s">
        <v>5928</v>
      </c>
      <c r="BO1885" t="s">
        <v>43</v>
      </c>
      <c r="BP1885">
        <v>0</v>
      </c>
      <c r="BQ1885">
        <v>0</v>
      </c>
      <c r="BR1885">
        <v>0</v>
      </c>
      <c r="BS1885">
        <v>0</v>
      </c>
      <c r="BT1885" s="1"/>
    </row>
    <row r="1886" spans="1:72">
      <c r="A1886" t="s">
        <v>7894</v>
      </c>
      <c r="B1886" t="s">
        <v>6656</v>
      </c>
      <c r="D1886" s="1"/>
      <c r="G1886" s="1"/>
      <c r="H1886" s="1"/>
      <c r="K1886">
        <v>0</v>
      </c>
      <c r="AB1886" t="s">
        <v>22</v>
      </c>
      <c r="AC1886" t="s">
        <v>32</v>
      </c>
      <c r="AD1886" t="s">
        <v>58</v>
      </c>
      <c r="AE1886" t="s">
        <v>58</v>
      </c>
      <c r="AF1886" t="s">
        <v>48</v>
      </c>
      <c r="AO1886" t="s">
        <v>26</v>
      </c>
      <c r="AP1886" t="s">
        <v>7264</v>
      </c>
      <c r="AS1886" t="s">
        <v>43</v>
      </c>
      <c r="AT1886" t="s">
        <v>6330</v>
      </c>
      <c r="BO1886" t="s">
        <v>43</v>
      </c>
      <c r="BP1886">
        <v>0</v>
      </c>
      <c r="BQ1886">
        <v>0</v>
      </c>
      <c r="BR1886">
        <v>0</v>
      </c>
      <c r="BS1886">
        <v>0</v>
      </c>
      <c r="BT1886" s="1"/>
    </row>
    <row r="1887" spans="1:72">
      <c r="A1887" t="s">
        <v>7895</v>
      </c>
      <c r="B1887" t="s">
        <v>7896</v>
      </c>
      <c r="D1887" s="1"/>
      <c r="G1887" s="1"/>
      <c r="H1887" s="1"/>
      <c r="K1887">
        <v>0</v>
      </c>
      <c r="AB1887" t="s">
        <v>22</v>
      </c>
      <c r="AC1887" t="s">
        <v>32</v>
      </c>
      <c r="AD1887" t="s">
        <v>58</v>
      </c>
      <c r="AE1887" t="s">
        <v>58</v>
      </c>
      <c r="AF1887" t="s">
        <v>48</v>
      </c>
      <c r="AO1887" t="s">
        <v>26</v>
      </c>
      <c r="AP1887" t="s">
        <v>7264</v>
      </c>
      <c r="AS1887" t="s">
        <v>43</v>
      </c>
      <c r="AT1887" t="s">
        <v>6248</v>
      </c>
      <c r="BO1887" t="s">
        <v>43</v>
      </c>
      <c r="BP1887">
        <v>0</v>
      </c>
      <c r="BQ1887">
        <v>0</v>
      </c>
      <c r="BR1887">
        <v>0</v>
      </c>
      <c r="BS1887">
        <v>0</v>
      </c>
      <c r="BT1887" s="1"/>
    </row>
    <row r="1888" spans="1:72">
      <c r="A1888" t="s">
        <v>7897</v>
      </c>
      <c r="B1888" t="s">
        <v>7898</v>
      </c>
      <c r="D1888" s="1"/>
      <c r="G1888" s="1"/>
      <c r="H1888" s="1"/>
      <c r="K1888">
        <v>0</v>
      </c>
      <c r="AB1888" t="s">
        <v>22</v>
      </c>
      <c r="AC1888" t="s">
        <v>32</v>
      </c>
      <c r="AD1888" t="s">
        <v>58</v>
      </c>
      <c r="AE1888" t="s">
        <v>58</v>
      </c>
      <c r="AF1888" t="s">
        <v>48</v>
      </c>
      <c r="AO1888" t="s">
        <v>26</v>
      </c>
      <c r="AP1888" t="s">
        <v>7264</v>
      </c>
      <c r="AS1888" t="s">
        <v>43</v>
      </c>
      <c r="AT1888" t="s">
        <v>6047</v>
      </c>
      <c r="AU1888">
        <v>2.2200000000000002</v>
      </c>
      <c r="BO1888" t="s">
        <v>43</v>
      </c>
      <c r="BP1888">
        <v>0</v>
      </c>
      <c r="BQ1888">
        <v>0</v>
      </c>
      <c r="BR1888">
        <v>0</v>
      </c>
      <c r="BS1888">
        <v>0</v>
      </c>
      <c r="BT1888" s="1"/>
    </row>
    <row r="1889" spans="1:72">
      <c r="A1889" t="s">
        <v>7899</v>
      </c>
      <c r="B1889" t="s">
        <v>7900</v>
      </c>
      <c r="D1889" s="1"/>
      <c r="G1889" s="1"/>
      <c r="H1889" s="1"/>
      <c r="K1889">
        <v>0</v>
      </c>
      <c r="AB1889" t="s">
        <v>22</v>
      </c>
      <c r="AC1889" t="s">
        <v>32</v>
      </c>
      <c r="AD1889" t="s">
        <v>58</v>
      </c>
      <c r="AE1889" t="s">
        <v>58</v>
      </c>
      <c r="AF1889" t="s">
        <v>48</v>
      </c>
      <c r="AO1889" t="s">
        <v>26</v>
      </c>
      <c r="AP1889" t="s">
        <v>7264</v>
      </c>
      <c r="AS1889" t="s">
        <v>43</v>
      </c>
      <c r="AT1889" t="s">
        <v>7858</v>
      </c>
      <c r="AU1889">
        <v>2.87</v>
      </c>
      <c r="BO1889" t="s">
        <v>43</v>
      </c>
      <c r="BP1889">
        <v>0</v>
      </c>
      <c r="BQ1889">
        <v>0</v>
      </c>
      <c r="BR1889">
        <v>0</v>
      </c>
      <c r="BS1889">
        <v>0</v>
      </c>
      <c r="BT1889" s="1"/>
    </row>
    <row r="1890" spans="1:72">
      <c r="A1890" t="s">
        <v>7901</v>
      </c>
      <c r="B1890" t="s">
        <v>7902</v>
      </c>
      <c r="D1890" s="1"/>
      <c r="G1890" s="1"/>
      <c r="H1890" s="1"/>
      <c r="K1890">
        <v>0</v>
      </c>
      <c r="AB1890" t="s">
        <v>22</v>
      </c>
      <c r="AC1890" t="s">
        <v>32</v>
      </c>
      <c r="AD1890" t="s">
        <v>58</v>
      </c>
      <c r="AE1890" t="s">
        <v>58</v>
      </c>
      <c r="AF1890" t="s">
        <v>48</v>
      </c>
      <c r="AO1890" t="s">
        <v>26</v>
      </c>
      <c r="AP1890" t="s">
        <v>7264</v>
      </c>
      <c r="AS1890" t="s">
        <v>43</v>
      </c>
      <c r="BO1890" t="s">
        <v>43</v>
      </c>
      <c r="BP1890">
        <v>0</v>
      </c>
      <c r="BQ1890">
        <v>0</v>
      </c>
      <c r="BR1890">
        <v>0</v>
      </c>
      <c r="BS1890">
        <v>0</v>
      </c>
      <c r="BT1890" s="1"/>
    </row>
    <row r="1891" spans="1:72">
      <c r="A1891" t="s">
        <v>7903</v>
      </c>
      <c r="B1891" t="s">
        <v>7904</v>
      </c>
      <c r="D1891" s="1"/>
      <c r="G1891" s="1"/>
      <c r="H1891" s="1"/>
      <c r="K1891">
        <v>0</v>
      </c>
      <c r="AB1891" t="s">
        <v>22</v>
      </c>
      <c r="AC1891" t="s">
        <v>32</v>
      </c>
      <c r="AD1891" t="s">
        <v>58</v>
      </c>
      <c r="AE1891" t="s">
        <v>58</v>
      </c>
      <c r="AF1891" t="s">
        <v>48</v>
      </c>
      <c r="AO1891" t="s">
        <v>26</v>
      </c>
      <c r="AP1891" t="s">
        <v>7264</v>
      </c>
      <c r="AS1891" t="s">
        <v>43</v>
      </c>
      <c r="AT1891" t="s">
        <v>7905</v>
      </c>
      <c r="BO1891" t="s">
        <v>43</v>
      </c>
      <c r="BP1891">
        <v>0</v>
      </c>
      <c r="BQ1891">
        <v>0</v>
      </c>
      <c r="BR1891">
        <v>0</v>
      </c>
      <c r="BS1891">
        <v>0</v>
      </c>
      <c r="BT1891" s="1"/>
    </row>
    <row r="1892" spans="1:72">
      <c r="A1892" t="s">
        <v>7906</v>
      </c>
      <c r="B1892" t="s">
        <v>7907</v>
      </c>
      <c r="D1892" s="1"/>
      <c r="G1892" s="1"/>
      <c r="H1892" s="1"/>
      <c r="K1892">
        <v>0</v>
      </c>
      <c r="AB1892" t="s">
        <v>22</v>
      </c>
      <c r="AC1892" t="s">
        <v>32</v>
      </c>
      <c r="AD1892" t="s">
        <v>58</v>
      </c>
      <c r="AE1892" t="s">
        <v>58</v>
      </c>
      <c r="AF1892" t="s">
        <v>48</v>
      </c>
      <c r="AO1892" t="s">
        <v>26</v>
      </c>
      <c r="AP1892" t="s">
        <v>7264</v>
      </c>
      <c r="AS1892" t="s">
        <v>43</v>
      </c>
      <c r="AT1892" t="s">
        <v>6047</v>
      </c>
      <c r="BO1892" t="s">
        <v>43</v>
      </c>
      <c r="BP1892">
        <v>0</v>
      </c>
      <c r="BQ1892">
        <v>0</v>
      </c>
      <c r="BR1892">
        <v>0</v>
      </c>
      <c r="BS1892">
        <v>0</v>
      </c>
      <c r="BT1892" s="1"/>
    </row>
    <row r="1893" spans="1:72">
      <c r="A1893" t="s">
        <v>7908</v>
      </c>
      <c r="B1893" t="s">
        <v>7909</v>
      </c>
      <c r="D1893" s="1"/>
      <c r="G1893" s="1"/>
      <c r="H1893" s="1"/>
      <c r="K1893">
        <v>0</v>
      </c>
      <c r="AB1893" t="s">
        <v>22</v>
      </c>
      <c r="AC1893" t="s">
        <v>32</v>
      </c>
      <c r="AD1893" t="s">
        <v>58</v>
      </c>
      <c r="AE1893" t="s">
        <v>58</v>
      </c>
      <c r="AF1893" t="s">
        <v>48</v>
      </c>
      <c r="AO1893" t="s">
        <v>26</v>
      </c>
      <c r="AP1893" t="s">
        <v>7264</v>
      </c>
      <c r="AS1893" t="s">
        <v>43</v>
      </c>
      <c r="AT1893" t="s">
        <v>7910</v>
      </c>
      <c r="BO1893" t="s">
        <v>43</v>
      </c>
      <c r="BP1893">
        <v>0</v>
      </c>
      <c r="BQ1893">
        <v>0</v>
      </c>
      <c r="BR1893">
        <v>0</v>
      </c>
      <c r="BS1893">
        <v>0</v>
      </c>
      <c r="BT1893" s="1"/>
    </row>
    <row r="1894" spans="1:72">
      <c r="A1894" t="s">
        <v>7911</v>
      </c>
      <c r="B1894" t="s">
        <v>7912</v>
      </c>
      <c r="D1894" s="1"/>
      <c r="G1894" s="1"/>
      <c r="H1894" s="1"/>
      <c r="K1894">
        <v>0</v>
      </c>
      <c r="AB1894" t="s">
        <v>22</v>
      </c>
      <c r="AC1894" t="s">
        <v>32</v>
      </c>
      <c r="AD1894" t="s">
        <v>58</v>
      </c>
      <c r="AE1894" t="s">
        <v>58</v>
      </c>
      <c r="AF1894" t="s">
        <v>25</v>
      </c>
      <c r="AO1894" t="s">
        <v>26</v>
      </c>
      <c r="AP1894" t="s">
        <v>7264</v>
      </c>
      <c r="AS1894" t="s">
        <v>43</v>
      </c>
      <c r="AT1894" t="s">
        <v>7913</v>
      </c>
      <c r="BO1894" t="s">
        <v>43</v>
      </c>
      <c r="BP1894">
        <v>0</v>
      </c>
      <c r="BQ1894">
        <v>0</v>
      </c>
      <c r="BR1894">
        <v>0</v>
      </c>
      <c r="BS1894">
        <v>0</v>
      </c>
      <c r="BT1894" s="1"/>
    </row>
    <row r="1895" spans="1:72">
      <c r="A1895" t="s">
        <v>7914</v>
      </c>
      <c r="B1895" t="s">
        <v>7915</v>
      </c>
      <c r="D1895" s="1"/>
      <c r="G1895" s="1"/>
      <c r="H1895" s="1"/>
      <c r="K1895">
        <v>0</v>
      </c>
      <c r="AB1895" t="s">
        <v>22</v>
      </c>
      <c r="AC1895" t="s">
        <v>32</v>
      </c>
      <c r="AD1895" t="s">
        <v>58</v>
      </c>
      <c r="AE1895" t="s">
        <v>58</v>
      </c>
      <c r="AF1895" t="s">
        <v>48</v>
      </c>
      <c r="AO1895" t="s">
        <v>26</v>
      </c>
      <c r="AP1895" t="s">
        <v>7264</v>
      </c>
      <c r="AS1895" t="s">
        <v>43</v>
      </c>
      <c r="AT1895" t="s">
        <v>7916</v>
      </c>
      <c r="BO1895" t="s">
        <v>43</v>
      </c>
      <c r="BP1895">
        <v>0</v>
      </c>
      <c r="BQ1895">
        <v>0</v>
      </c>
      <c r="BR1895">
        <v>0</v>
      </c>
      <c r="BS1895">
        <v>0</v>
      </c>
      <c r="BT1895" s="1"/>
    </row>
    <row r="1896" spans="1:72">
      <c r="A1896" t="s">
        <v>7917</v>
      </c>
      <c r="B1896" t="s">
        <v>7918</v>
      </c>
      <c r="D1896" s="1"/>
      <c r="G1896" s="1"/>
      <c r="H1896" s="1"/>
      <c r="K1896">
        <v>0</v>
      </c>
      <c r="AB1896" t="s">
        <v>22</v>
      </c>
      <c r="AC1896" t="s">
        <v>32</v>
      </c>
      <c r="AD1896" t="s">
        <v>58</v>
      </c>
      <c r="AE1896" t="s">
        <v>58</v>
      </c>
      <c r="AF1896" t="s">
        <v>25</v>
      </c>
      <c r="AO1896" t="s">
        <v>26</v>
      </c>
      <c r="AP1896" t="s">
        <v>7264</v>
      </c>
      <c r="AS1896" t="s">
        <v>43</v>
      </c>
      <c r="AT1896" t="s">
        <v>7822</v>
      </c>
      <c r="AU1896">
        <v>0.91</v>
      </c>
      <c r="BO1896" t="s">
        <v>43</v>
      </c>
      <c r="BP1896">
        <v>0</v>
      </c>
      <c r="BQ1896">
        <v>0</v>
      </c>
      <c r="BR1896">
        <v>0</v>
      </c>
      <c r="BS1896">
        <v>0</v>
      </c>
      <c r="BT1896" s="1"/>
    </row>
    <row r="1897" spans="1:72">
      <c r="A1897" t="s">
        <v>7919</v>
      </c>
      <c r="B1897" t="s">
        <v>388</v>
      </c>
      <c r="D1897" s="1"/>
      <c r="G1897" s="1"/>
      <c r="H1897" s="1"/>
      <c r="K1897">
        <v>0</v>
      </c>
      <c r="AB1897" t="s">
        <v>22</v>
      </c>
      <c r="AC1897" t="s">
        <v>32</v>
      </c>
      <c r="AD1897" t="s">
        <v>58</v>
      </c>
      <c r="AE1897" t="s">
        <v>58</v>
      </c>
      <c r="AF1897" t="s">
        <v>48</v>
      </c>
      <c r="AO1897" t="s">
        <v>26</v>
      </c>
      <c r="AP1897" t="s">
        <v>7264</v>
      </c>
      <c r="AS1897" t="s">
        <v>43</v>
      </c>
      <c r="AT1897" t="s">
        <v>6976</v>
      </c>
      <c r="BO1897" t="s">
        <v>43</v>
      </c>
      <c r="BP1897">
        <v>0</v>
      </c>
      <c r="BQ1897">
        <v>0</v>
      </c>
      <c r="BR1897">
        <v>0</v>
      </c>
      <c r="BS1897">
        <v>0</v>
      </c>
      <c r="BT1897" s="1"/>
    </row>
    <row r="1898" spans="1:72">
      <c r="A1898" t="s">
        <v>7920</v>
      </c>
      <c r="B1898" t="s">
        <v>7921</v>
      </c>
      <c r="D1898" s="1"/>
      <c r="G1898" s="1"/>
      <c r="H1898" s="1"/>
      <c r="K1898">
        <v>0</v>
      </c>
      <c r="AB1898" t="s">
        <v>22</v>
      </c>
      <c r="AC1898" t="s">
        <v>32</v>
      </c>
      <c r="AD1898" t="s">
        <v>58</v>
      </c>
      <c r="AE1898" t="s">
        <v>58</v>
      </c>
      <c r="AF1898" t="s">
        <v>48</v>
      </c>
      <c r="AO1898" t="s">
        <v>26</v>
      </c>
      <c r="AP1898" t="s">
        <v>7264</v>
      </c>
      <c r="AS1898" t="s">
        <v>43</v>
      </c>
      <c r="AT1898" t="s">
        <v>5928</v>
      </c>
      <c r="BO1898" t="s">
        <v>43</v>
      </c>
      <c r="BP1898">
        <v>0</v>
      </c>
      <c r="BQ1898">
        <v>0</v>
      </c>
      <c r="BR1898">
        <v>0</v>
      </c>
      <c r="BS1898">
        <v>0</v>
      </c>
      <c r="BT1898" s="1"/>
    </row>
    <row r="1899" spans="1:72">
      <c r="A1899" t="s">
        <v>7922</v>
      </c>
      <c r="B1899" t="s">
        <v>7923</v>
      </c>
      <c r="D1899" s="1"/>
      <c r="G1899" s="1"/>
      <c r="H1899" s="1"/>
      <c r="K1899">
        <v>0</v>
      </c>
      <c r="AB1899" t="s">
        <v>22</v>
      </c>
      <c r="AC1899" t="s">
        <v>32</v>
      </c>
      <c r="AD1899" t="s">
        <v>58</v>
      </c>
      <c r="AE1899" t="s">
        <v>58</v>
      </c>
      <c r="AF1899" t="s">
        <v>48</v>
      </c>
      <c r="AO1899" t="s">
        <v>26</v>
      </c>
      <c r="AP1899" t="s">
        <v>7264</v>
      </c>
      <c r="AS1899" t="s">
        <v>43</v>
      </c>
      <c r="AT1899" t="s">
        <v>7924</v>
      </c>
      <c r="BO1899" t="s">
        <v>43</v>
      </c>
      <c r="BP1899">
        <v>0</v>
      </c>
      <c r="BQ1899">
        <v>0</v>
      </c>
      <c r="BR1899">
        <v>0</v>
      </c>
      <c r="BS1899">
        <v>0</v>
      </c>
      <c r="BT1899" s="1"/>
    </row>
    <row r="1900" spans="1:72">
      <c r="A1900" t="s">
        <v>7925</v>
      </c>
      <c r="B1900" t="s">
        <v>7926</v>
      </c>
      <c r="D1900" s="1"/>
      <c r="G1900" s="1"/>
      <c r="H1900" s="1"/>
      <c r="K1900">
        <v>0</v>
      </c>
      <c r="AB1900" t="s">
        <v>22</v>
      </c>
      <c r="AC1900" t="s">
        <v>32</v>
      </c>
      <c r="AD1900" t="s">
        <v>58</v>
      </c>
      <c r="AE1900" t="s">
        <v>58</v>
      </c>
      <c r="AF1900" t="s">
        <v>25</v>
      </c>
      <c r="AO1900" t="s">
        <v>26</v>
      </c>
      <c r="AP1900" t="s">
        <v>7264</v>
      </c>
      <c r="AS1900" t="s">
        <v>43</v>
      </c>
      <c r="AT1900" t="s">
        <v>6158</v>
      </c>
      <c r="BO1900" t="s">
        <v>43</v>
      </c>
      <c r="BP1900">
        <v>0</v>
      </c>
      <c r="BQ1900">
        <v>0</v>
      </c>
      <c r="BR1900">
        <v>0</v>
      </c>
      <c r="BS1900">
        <v>0</v>
      </c>
      <c r="BT1900" s="1"/>
    </row>
    <row r="1901" spans="1:72">
      <c r="A1901" t="s">
        <v>7927</v>
      </c>
      <c r="B1901" t="s">
        <v>7928</v>
      </c>
      <c r="D1901" s="1"/>
      <c r="G1901" s="1"/>
      <c r="H1901" s="1"/>
      <c r="K1901">
        <v>0</v>
      </c>
      <c r="AB1901" t="s">
        <v>22</v>
      </c>
      <c r="AC1901" t="s">
        <v>32</v>
      </c>
      <c r="AD1901" t="s">
        <v>58</v>
      </c>
      <c r="AE1901" t="s">
        <v>58</v>
      </c>
      <c r="AF1901" t="s">
        <v>48</v>
      </c>
      <c r="AO1901" t="s">
        <v>26</v>
      </c>
      <c r="AP1901" t="s">
        <v>7264</v>
      </c>
      <c r="AS1901" t="s">
        <v>43</v>
      </c>
      <c r="AT1901" t="s">
        <v>6870</v>
      </c>
      <c r="BO1901" t="s">
        <v>43</v>
      </c>
      <c r="BP1901">
        <v>0</v>
      </c>
      <c r="BQ1901">
        <v>0</v>
      </c>
      <c r="BR1901">
        <v>0</v>
      </c>
      <c r="BS1901">
        <v>0</v>
      </c>
      <c r="BT1901" s="1"/>
    </row>
    <row r="1902" spans="1:72">
      <c r="A1902" t="s">
        <v>7929</v>
      </c>
      <c r="B1902" t="s">
        <v>7930</v>
      </c>
      <c r="D1902" s="1"/>
      <c r="G1902" s="1"/>
      <c r="H1902" s="1"/>
      <c r="K1902">
        <v>0</v>
      </c>
      <c r="AB1902" t="s">
        <v>22</v>
      </c>
      <c r="AC1902" t="s">
        <v>32</v>
      </c>
      <c r="AD1902" t="s">
        <v>58</v>
      </c>
      <c r="AE1902" t="s">
        <v>58</v>
      </c>
      <c r="AF1902" t="s">
        <v>48</v>
      </c>
      <c r="AO1902" t="s">
        <v>26</v>
      </c>
      <c r="AP1902" t="s">
        <v>7264</v>
      </c>
      <c r="AS1902" t="s">
        <v>43</v>
      </c>
      <c r="AT1902" t="s">
        <v>7798</v>
      </c>
      <c r="BO1902" t="s">
        <v>43</v>
      </c>
      <c r="BP1902">
        <v>0</v>
      </c>
      <c r="BQ1902">
        <v>0</v>
      </c>
      <c r="BR1902">
        <v>0</v>
      </c>
      <c r="BS1902">
        <v>0</v>
      </c>
      <c r="BT1902" s="1"/>
    </row>
    <row r="1903" spans="1:72">
      <c r="A1903" t="s">
        <v>7931</v>
      </c>
      <c r="B1903" t="s">
        <v>7932</v>
      </c>
      <c r="D1903" s="1"/>
      <c r="G1903" s="1"/>
      <c r="H1903" s="1"/>
      <c r="K1903">
        <v>0</v>
      </c>
      <c r="AB1903" t="s">
        <v>22</v>
      </c>
      <c r="AC1903" t="s">
        <v>32</v>
      </c>
      <c r="AD1903" t="s">
        <v>58</v>
      </c>
      <c r="AE1903" t="s">
        <v>58</v>
      </c>
      <c r="AF1903" t="s">
        <v>25</v>
      </c>
      <c r="AO1903" t="s">
        <v>26</v>
      </c>
      <c r="AP1903" t="s">
        <v>7264</v>
      </c>
      <c r="AS1903" t="s">
        <v>43</v>
      </c>
      <c r="AT1903" t="s">
        <v>7933</v>
      </c>
      <c r="AU1903">
        <v>1.96</v>
      </c>
      <c r="BO1903" t="s">
        <v>43</v>
      </c>
      <c r="BP1903">
        <v>0</v>
      </c>
      <c r="BQ1903">
        <v>0</v>
      </c>
      <c r="BR1903">
        <v>0</v>
      </c>
      <c r="BS1903">
        <v>0</v>
      </c>
      <c r="BT1903" s="1"/>
    </row>
    <row r="1904" spans="1:72">
      <c r="A1904" t="s">
        <v>7934</v>
      </c>
      <c r="B1904" t="s">
        <v>6920</v>
      </c>
      <c r="D1904" s="1"/>
      <c r="G1904" s="1"/>
      <c r="H1904" s="1"/>
      <c r="K1904">
        <v>0</v>
      </c>
      <c r="AB1904" t="s">
        <v>22</v>
      </c>
      <c r="AC1904" t="s">
        <v>32</v>
      </c>
      <c r="AD1904" t="s">
        <v>58</v>
      </c>
      <c r="AE1904" t="s">
        <v>58</v>
      </c>
      <c r="AF1904" t="s">
        <v>25</v>
      </c>
      <c r="AO1904" t="s">
        <v>26</v>
      </c>
      <c r="AP1904" t="s">
        <v>7264</v>
      </c>
      <c r="AS1904" t="s">
        <v>43</v>
      </c>
      <c r="AT1904" t="s">
        <v>6989</v>
      </c>
      <c r="BO1904" t="s">
        <v>43</v>
      </c>
      <c r="BP1904">
        <v>0</v>
      </c>
      <c r="BQ1904">
        <v>0</v>
      </c>
      <c r="BR1904">
        <v>0</v>
      </c>
      <c r="BS1904">
        <v>0</v>
      </c>
      <c r="BT1904" s="1"/>
    </row>
    <row r="1905" spans="1:72">
      <c r="A1905" t="s">
        <v>7935</v>
      </c>
      <c r="B1905" t="s">
        <v>7936</v>
      </c>
      <c r="D1905" s="1"/>
      <c r="G1905" s="1"/>
      <c r="H1905" s="1"/>
      <c r="K1905">
        <v>0</v>
      </c>
      <c r="AB1905" t="s">
        <v>22</v>
      </c>
      <c r="AC1905" t="s">
        <v>32</v>
      </c>
      <c r="AD1905" t="s">
        <v>58</v>
      </c>
      <c r="AE1905" t="s">
        <v>58</v>
      </c>
      <c r="AF1905" t="s">
        <v>25</v>
      </c>
      <c r="AO1905" t="s">
        <v>26</v>
      </c>
      <c r="AP1905" t="s">
        <v>7264</v>
      </c>
      <c r="AS1905" t="s">
        <v>43</v>
      </c>
      <c r="AT1905" t="s">
        <v>5574</v>
      </c>
      <c r="BO1905" t="s">
        <v>43</v>
      </c>
      <c r="BP1905">
        <v>0</v>
      </c>
      <c r="BQ1905">
        <v>0</v>
      </c>
      <c r="BR1905">
        <v>0</v>
      </c>
      <c r="BS1905">
        <v>0</v>
      </c>
      <c r="BT1905" s="1"/>
    </row>
    <row r="1906" spans="1:72">
      <c r="A1906" t="s">
        <v>7937</v>
      </c>
      <c r="B1906" t="s">
        <v>3791</v>
      </c>
      <c r="D1906" s="1"/>
      <c r="G1906" s="1"/>
      <c r="H1906" s="1"/>
      <c r="K1906">
        <v>0</v>
      </c>
      <c r="AB1906" t="s">
        <v>22</v>
      </c>
      <c r="AC1906" t="s">
        <v>32</v>
      </c>
      <c r="AD1906" t="s">
        <v>58</v>
      </c>
      <c r="AE1906" t="s">
        <v>58</v>
      </c>
      <c r="AF1906" t="s">
        <v>25</v>
      </c>
      <c r="AO1906" t="s">
        <v>26</v>
      </c>
      <c r="AP1906" t="s">
        <v>7264</v>
      </c>
      <c r="AS1906" t="s">
        <v>43</v>
      </c>
      <c r="AT1906" t="s">
        <v>7868</v>
      </c>
      <c r="BO1906" t="s">
        <v>43</v>
      </c>
      <c r="BP1906">
        <v>0</v>
      </c>
      <c r="BQ1906">
        <v>0</v>
      </c>
      <c r="BR1906">
        <v>0</v>
      </c>
      <c r="BS1906">
        <v>0</v>
      </c>
      <c r="BT1906" s="1"/>
    </row>
    <row r="1907" spans="1:72">
      <c r="A1907" t="s">
        <v>7938</v>
      </c>
      <c r="B1907" t="s">
        <v>7939</v>
      </c>
      <c r="D1907" s="1"/>
      <c r="G1907" s="1"/>
      <c r="H1907" s="1"/>
      <c r="K1907">
        <v>0</v>
      </c>
      <c r="AB1907" t="s">
        <v>22</v>
      </c>
      <c r="AC1907" t="s">
        <v>32</v>
      </c>
      <c r="AD1907" t="s">
        <v>58</v>
      </c>
      <c r="AE1907" t="s">
        <v>58</v>
      </c>
      <c r="AF1907" t="s">
        <v>48</v>
      </c>
      <c r="AO1907" t="s">
        <v>26</v>
      </c>
      <c r="AP1907" t="s">
        <v>7264</v>
      </c>
      <c r="AS1907" t="s">
        <v>43</v>
      </c>
      <c r="AT1907" t="s">
        <v>7822</v>
      </c>
      <c r="BO1907" t="s">
        <v>43</v>
      </c>
      <c r="BP1907">
        <v>0</v>
      </c>
      <c r="BQ1907">
        <v>0</v>
      </c>
      <c r="BR1907">
        <v>0</v>
      </c>
      <c r="BS1907">
        <v>0</v>
      </c>
      <c r="BT1907" s="1"/>
    </row>
    <row r="1908" spans="1:72">
      <c r="A1908" t="s">
        <v>7940</v>
      </c>
      <c r="B1908" t="s">
        <v>1245</v>
      </c>
      <c r="D1908" s="1"/>
      <c r="G1908" s="1"/>
      <c r="H1908" s="1"/>
      <c r="K1908">
        <v>0</v>
      </c>
      <c r="AB1908" t="s">
        <v>22</v>
      </c>
      <c r="AC1908" t="s">
        <v>32</v>
      </c>
      <c r="AD1908" t="s">
        <v>58</v>
      </c>
      <c r="AE1908" t="s">
        <v>58</v>
      </c>
      <c r="AF1908" t="s">
        <v>48</v>
      </c>
      <c r="AO1908" t="s">
        <v>26</v>
      </c>
      <c r="AP1908" t="s">
        <v>7264</v>
      </c>
      <c r="AS1908" t="s">
        <v>43</v>
      </c>
      <c r="AT1908" t="s">
        <v>5803</v>
      </c>
      <c r="BO1908" t="s">
        <v>43</v>
      </c>
      <c r="BP1908">
        <v>0</v>
      </c>
      <c r="BQ1908">
        <v>0</v>
      </c>
      <c r="BR1908">
        <v>0</v>
      </c>
      <c r="BS1908">
        <v>0</v>
      </c>
      <c r="BT1908" s="1"/>
    </row>
    <row r="1909" spans="1:72">
      <c r="A1909" t="s">
        <v>7941</v>
      </c>
      <c r="B1909" t="s">
        <v>7942</v>
      </c>
      <c r="D1909" s="1"/>
      <c r="G1909" s="1"/>
      <c r="H1909" s="1"/>
      <c r="K1909">
        <v>0</v>
      </c>
      <c r="AB1909" t="s">
        <v>22</v>
      </c>
      <c r="AC1909" t="s">
        <v>32</v>
      </c>
      <c r="AD1909" t="s">
        <v>58</v>
      </c>
      <c r="AE1909" t="s">
        <v>58</v>
      </c>
      <c r="AF1909" t="s">
        <v>48</v>
      </c>
      <c r="AO1909" t="s">
        <v>26</v>
      </c>
      <c r="AP1909" t="s">
        <v>7264</v>
      </c>
      <c r="AS1909" t="s">
        <v>43</v>
      </c>
      <c r="AT1909" t="s">
        <v>7338</v>
      </c>
      <c r="BO1909" t="s">
        <v>43</v>
      </c>
      <c r="BP1909">
        <v>0</v>
      </c>
      <c r="BQ1909">
        <v>0</v>
      </c>
      <c r="BR1909">
        <v>0</v>
      </c>
      <c r="BS1909">
        <v>0</v>
      </c>
      <c r="BT1909" s="1"/>
    </row>
    <row r="1910" spans="1:72">
      <c r="A1910" t="s">
        <v>7943</v>
      </c>
      <c r="B1910" t="s">
        <v>7048</v>
      </c>
      <c r="D1910" s="1"/>
      <c r="G1910" s="1"/>
      <c r="H1910" s="1"/>
      <c r="K1910">
        <v>0</v>
      </c>
      <c r="AB1910" t="s">
        <v>22</v>
      </c>
      <c r="AC1910" t="s">
        <v>32</v>
      </c>
      <c r="AD1910" t="s">
        <v>58</v>
      </c>
      <c r="AE1910" t="s">
        <v>58</v>
      </c>
      <c r="AF1910" t="s">
        <v>25</v>
      </c>
      <c r="AO1910" t="s">
        <v>26</v>
      </c>
      <c r="AP1910" t="s">
        <v>7264</v>
      </c>
      <c r="AS1910" t="s">
        <v>43</v>
      </c>
      <c r="AT1910" t="s">
        <v>42</v>
      </c>
      <c r="BO1910" t="s">
        <v>43</v>
      </c>
      <c r="BP1910">
        <v>0</v>
      </c>
      <c r="BQ1910">
        <v>0</v>
      </c>
      <c r="BR1910">
        <v>0</v>
      </c>
      <c r="BS1910">
        <v>0</v>
      </c>
      <c r="BT1910" s="1"/>
    </row>
    <row r="1911" spans="1:72">
      <c r="A1911" t="s">
        <v>7944</v>
      </c>
      <c r="B1911" t="s">
        <v>7945</v>
      </c>
      <c r="D1911" s="1"/>
      <c r="G1911" s="1"/>
      <c r="H1911" s="1"/>
      <c r="K1911">
        <v>0</v>
      </c>
      <c r="AB1911" t="s">
        <v>22</v>
      </c>
      <c r="AC1911" t="s">
        <v>32</v>
      </c>
      <c r="AD1911" t="s">
        <v>58</v>
      </c>
      <c r="AE1911" t="s">
        <v>58</v>
      </c>
      <c r="AF1911" t="s">
        <v>48</v>
      </c>
      <c r="AO1911" t="s">
        <v>26</v>
      </c>
      <c r="AP1911" t="s">
        <v>7264</v>
      </c>
      <c r="AS1911" t="s">
        <v>43</v>
      </c>
      <c r="AT1911" t="s">
        <v>7803</v>
      </c>
      <c r="BO1911" t="s">
        <v>43</v>
      </c>
      <c r="BP1911">
        <v>0</v>
      </c>
      <c r="BQ1911">
        <v>0</v>
      </c>
      <c r="BR1911">
        <v>0</v>
      </c>
      <c r="BS1911">
        <v>0</v>
      </c>
      <c r="BT1911" s="1"/>
    </row>
    <row r="1912" spans="1:72">
      <c r="A1912" t="s">
        <v>7946</v>
      </c>
      <c r="B1912" t="s">
        <v>7312</v>
      </c>
      <c r="D1912" s="1"/>
      <c r="G1912" s="1"/>
      <c r="H1912" s="1"/>
      <c r="K1912">
        <v>0</v>
      </c>
      <c r="AB1912" t="s">
        <v>22</v>
      </c>
      <c r="AC1912" t="s">
        <v>32</v>
      </c>
      <c r="AD1912" t="s">
        <v>58</v>
      </c>
      <c r="AE1912" t="s">
        <v>58</v>
      </c>
      <c r="AF1912" t="s">
        <v>48</v>
      </c>
      <c r="AO1912" t="s">
        <v>26</v>
      </c>
      <c r="AP1912" t="s">
        <v>7264</v>
      </c>
      <c r="AS1912" t="s">
        <v>43</v>
      </c>
      <c r="AT1912" t="s">
        <v>7947</v>
      </c>
      <c r="BO1912" t="s">
        <v>43</v>
      </c>
      <c r="BP1912">
        <v>0</v>
      </c>
      <c r="BQ1912">
        <v>0</v>
      </c>
      <c r="BR1912">
        <v>0</v>
      </c>
      <c r="BS1912">
        <v>0</v>
      </c>
      <c r="BT1912" s="1"/>
    </row>
    <row r="1913" spans="1:72">
      <c r="A1913" t="s">
        <v>7948</v>
      </c>
      <c r="B1913" t="s">
        <v>7949</v>
      </c>
      <c r="D1913" s="1"/>
      <c r="G1913" s="1"/>
      <c r="H1913" s="1"/>
      <c r="K1913">
        <v>0</v>
      </c>
      <c r="AB1913" t="s">
        <v>22</v>
      </c>
      <c r="AC1913" t="s">
        <v>32</v>
      </c>
      <c r="AD1913" t="s">
        <v>58</v>
      </c>
      <c r="AE1913" t="s">
        <v>58</v>
      </c>
      <c r="AF1913" t="s">
        <v>48</v>
      </c>
      <c r="AO1913" t="s">
        <v>26</v>
      </c>
      <c r="AP1913" t="s">
        <v>7264</v>
      </c>
      <c r="AS1913" t="s">
        <v>43</v>
      </c>
      <c r="AT1913" t="s">
        <v>5928</v>
      </c>
      <c r="BO1913" t="s">
        <v>43</v>
      </c>
      <c r="BP1913">
        <v>0</v>
      </c>
      <c r="BQ1913">
        <v>0</v>
      </c>
      <c r="BR1913">
        <v>0</v>
      </c>
      <c r="BS1913">
        <v>0</v>
      </c>
      <c r="BT1913" s="1"/>
    </row>
    <row r="1914" spans="1:72">
      <c r="A1914" t="s">
        <v>7950</v>
      </c>
      <c r="B1914" t="s">
        <v>7951</v>
      </c>
      <c r="D1914" s="1"/>
      <c r="G1914" s="1"/>
      <c r="H1914" s="1"/>
      <c r="K1914">
        <v>0</v>
      </c>
      <c r="AB1914" t="s">
        <v>22</v>
      </c>
      <c r="AC1914" t="s">
        <v>32</v>
      </c>
      <c r="AD1914" t="s">
        <v>58</v>
      </c>
      <c r="AE1914" t="s">
        <v>58</v>
      </c>
      <c r="AF1914" t="s">
        <v>48</v>
      </c>
      <c r="AO1914" t="s">
        <v>26</v>
      </c>
      <c r="AP1914" t="s">
        <v>7264</v>
      </c>
      <c r="AS1914" t="s">
        <v>43</v>
      </c>
      <c r="AT1914" t="s">
        <v>7278</v>
      </c>
      <c r="BO1914" t="s">
        <v>43</v>
      </c>
      <c r="BP1914">
        <v>0</v>
      </c>
      <c r="BQ1914">
        <v>0</v>
      </c>
      <c r="BR1914">
        <v>0</v>
      </c>
      <c r="BS1914">
        <v>0</v>
      </c>
      <c r="BT1914" s="1"/>
    </row>
    <row r="1915" spans="1:72">
      <c r="A1915" t="s">
        <v>7952</v>
      </c>
      <c r="B1915" t="s">
        <v>7953</v>
      </c>
      <c r="D1915" s="1"/>
      <c r="G1915" s="1"/>
      <c r="H1915" s="1"/>
      <c r="K1915">
        <v>0</v>
      </c>
      <c r="AB1915" t="s">
        <v>22</v>
      </c>
      <c r="AC1915" t="s">
        <v>32</v>
      </c>
      <c r="AD1915" t="s">
        <v>58</v>
      </c>
      <c r="AE1915" t="s">
        <v>58</v>
      </c>
      <c r="AF1915" t="s">
        <v>48</v>
      </c>
      <c r="AO1915" t="s">
        <v>26</v>
      </c>
      <c r="AP1915" t="s">
        <v>7264</v>
      </c>
      <c r="AS1915" t="s">
        <v>43</v>
      </c>
      <c r="AT1915" t="s">
        <v>6870</v>
      </c>
      <c r="BO1915" t="s">
        <v>43</v>
      </c>
      <c r="BP1915">
        <v>0</v>
      </c>
      <c r="BQ1915">
        <v>0</v>
      </c>
      <c r="BR1915">
        <v>0</v>
      </c>
      <c r="BS1915">
        <v>0</v>
      </c>
      <c r="BT1915" s="1"/>
    </row>
    <row r="1916" spans="1:72">
      <c r="A1916" t="s">
        <v>7954</v>
      </c>
      <c r="B1916" t="s">
        <v>7955</v>
      </c>
      <c r="D1916" s="1"/>
      <c r="G1916" s="1"/>
      <c r="H1916" s="1"/>
      <c r="K1916">
        <v>0</v>
      </c>
      <c r="AB1916" t="s">
        <v>22</v>
      </c>
      <c r="AC1916" t="s">
        <v>32</v>
      </c>
      <c r="AD1916" t="s">
        <v>58</v>
      </c>
      <c r="AE1916" t="s">
        <v>58</v>
      </c>
      <c r="AF1916" t="s">
        <v>48</v>
      </c>
      <c r="AO1916" t="s">
        <v>26</v>
      </c>
      <c r="AP1916" t="s">
        <v>7264</v>
      </c>
      <c r="AS1916" t="s">
        <v>43</v>
      </c>
      <c r="AT1916" t="s">
        <v>5928</v>
      </c>
      <c r="BO1916" t="s">
        <v>43</v>
      </c>
      <c r="BP1916">
        <v>0</v>
      </c>
      <c r="BQ1916">
        <v>0</v>
      </c>
      <c r="BR1916">
        <v>0</v>
      </c>
      <c r="BS1916">
        <v>0</v>
      </c>
      <c r="BT1916" s="1"/>
    </row>
    <row r="1917" spans="1:72">
      <c r="A1917" t="s">
        <v>7956</v>
      </c>
      <c r="B1917" t="s">
        <v>7957</v>
      </c>
      <c r="D1917" s="1"/>
      <c r="G1917" s="1"/>
      <c r="H1917" s="1"/>
      <c r="K1917">
        <v>0</v>
      </c>
      <c r="AB1917" t="s">
        <v>22</v>
      </c>
      <c r="AC1917" t="s">
        <v>32</v>
      </c>
      <c r="AD1917" t="s">
        <v>58</v>
      </c>
      <c r="AE1917" t="s">
        <v>58</v>
      </c>
      <c r="AF1917" t="s">
        <v>48</v>
      </c>
      <c r="AO1917" t="s">
        <v>26</v>
      </c>
      <c r="AP1917" t="s">
        <v>7264</v>
      </c>
      <c r="AS1917" t="s">
        <v>43</v>
      </c>
      <c r="AT1917" t="s">
        <v>5803</v>
      </c>
      <c r="BO1917" t="s">
        <v>43</v>
      </c>
      <c r="BP1917">
        <v>0</v>
      </c>
      <c r="BQ1917">
        <v>0</v>
      </c>
      <c r="BR1917">
        <v>0</v>
      </c>
      <c r="BS1917">
        <v>0</v>
      </c>
      <c r="BT1917" s="1"/>
    </row>
    <row r="1918" spans="1:72">
      <c r="A1918" t="s">
        <v>7958</v>
      </c>
      <c r="B1918" t="s">
        <v>7959</v>
      </c>
      <c r="D1918" s="1"/>
      <c r="G1918" s="1"/>
      <c r="H1918" s="1"/>
      <c r="K1918">
        <v>0</v>
      </c>
      <c r="AB1918" t="s">
        <v>22</v>
      </c>
      <c r="AC1918" t="s">
        <v>32</v>
      </c>
      <c r="AD1918" t="s">
        <v>58</v>
      </c>
      <c r="AE1918" t="s">
        <v>58</v>
      </c>
      <c r="AF1918" t="s">
        <v>48</v>
      </c>
      <c r="AO1918" t="s">
        <v>26</v>
      </c>
      <c r="AP1918" t="s">
        <v>7264</v>
      </c>
      <c r="AS1918" t="s">
        <v>43</v>
      </c>
      <c r="AT1918" t="s">
        <v>6330</v>
      </c>
      <c r="BO1918" t="s">
        <v>43</v>
      </c>
      <c r="BP1918">
        <v>0</v>
      </c>
      <c r="BQ1918">
        <v>0</v>
      </c>
      <c r="BR1918">
        <v>0</v>
      </c>
      <c r="BS1918">
        <v>0</v>
      </c>
      <c r="BT1918" s="1"/>
    </row>
    <row r="1919" spans="1:72">
      <c r="A1919" t="s">
        <v>7960</v>
      </c>
      <c r="B1919" t="s">
        <v>3430</v>
      </c>
      <c r="D1919" s="1"/>
      <c r="G1919" s="1"/>
      <c r="H1919" s="1"/>
      <c r="K1919">
        <v>0</v>
      </c>
      <c r="AB1919" t="s">
        <v>22</v>
      </c>
      <c r="AC1919" t="s">
        <v>32</v>
      </c>
      <c r="AD1919" t="s">
        <v>58</v>
      </c>
      <c r="AE1919" t="s">
        <v>58</v>
      </c>
      <c r="AF1919" t="s">
        <v>48</v>
      </c>
      <c r="AO1919" t="s">
        <v>26</v>
      </c>
      <c r="AP1919" t="s">
        <v>7264</v>
      </c>
      <c r="AS1919" t="s">
        <v>43</v>
      </c>
      <c r="AT1919" t="s">
        <v>7961</v>
      </c>
      <c r="BO1919" t="s">
        <v>43</v>
      </c>
      <c r="BP1919">
        <v>0</v>
      </c>
      <c r="BQ1919">
        <v>0</v>
      </c>
      <c r="BR1919">
        <v>0</v>
      </c>
      <c r="BS1919">
        <v>0</v>
      </c>
      <c r="BT1919" s="1"/>
    </row>
    <row r="1920" spans="1:72">
      <c r="A1920" t="s">
        <v>7962</v>
      </c>
      <c r="B1920" t="s">
        <v>5792</v>
      </c>
      <c r="D1920" s="1"/>
      <c r="G1920" s="1"/>
      <c r="H1920" s="1"/>
      <c r="K1920">
        <v>0</v>
      </c>
      <c r="AB1920" t="s">
        <v>22</v>
      </c>
      <c r="AC1920" t="s">
        <v>32</v>
      </c>
      <c r="AD1920" t="s">
        <v>58</v>
      </c>
      <c r="AE1920" t="s">
        <v>58</v>
      </c>
      <c r="AF1920" t="s">
        <v>25</v>
      </c>
      <c r="AO1920" t="s">
        <v>26</v>
      </c>
      <c r="AP1920" t="s">
        <v>7264</v>
      </c>
      <c r="AS1920" t="s">
        <v>43</v>
      </c>
      <c r="AT1920" t="s">
        <v>7868</v>
      </c>
      <c r="BO1920" t="s">
        <v>43</v>
      </c>
      <c r="BP1920">
        <v>0</v>
      </c>
      <c r="BQ1920">
        <v>0</v>
      </c>
      <c r="BR1920">
        <v>0</v>
      </c>
      <c r="BS1920">
        <v>0</v>
      </c>
      <c r="BT1920" s="1"/>
    </row>
    <row r="1921" spans="1:72">
      <c r="A1921" t="s">
        <v>7963</v>
      </c>
      <c r="B1921" t="s">
        <v>7964</v>
      </c>
      <c r="D1921" s="1"/>
      <c r="G1921" s="1"/>
      <c r="H1921" s="1"/>
      <c r="K1921">
        <v>0</v>
      </c>
      <c r="AB1921" t="s">
        <v>22</v>
      </c>
      <c r="AC1921" t="s">
        <v>32</v>
      </c>
      <c r="AD1921" t="s">
        <v>58</v>
      </c>
      <c r="AE1921" t="s">
        <v>58</v>
      </c>
      <c r="AF1921" t="s">
        <v>48</v>
      </c>
      <c r="AO1921" t="s">
        <v>26</v>
      </c>
      <c r="AP1921" t="s">
        <v>7264</v>
      </c>
      <c r="AS1921" t="s">
        <v>43</v>
      </c>
      <c r="AT1921" t="s">
        <v>7965</v>
      </c>
      <c r="BO1921" t="s">
        <v>43</v>
      </c>
      <c r="BP1921">
        <v>0</v>
      </c>
      <c r="BQ1921">
        <v>0</v>
      </c>
      <c r="BR1921">
        <v>0</v>
      </c>
      <c r="BS1921">
        <v>0</v>
      </c>
      <c r="BT1921" s="1"/>
    </row>
    <row r="1922" spans="1:72">
      <c r="A1922" t="s">
        <v>7966</v>
      </c>
      <c r="B1922" t="s">
        <v>7967</v>
      </c>
      <c r="D1922" s="1"/>
      <c r="G1922" s="1"/>
      <c r="H1922" s="1"/>
      <c r="K1922">
        <v>0</v>
      </c>
      <c r="AB1922" t="s">
        <v>22</v>
      </c>
      <c r="AC1922" t="s">
        <v>32</v>
      </c>
      <c r="AD1922" t="s">
        <v>58</v>
      </c>
      <c r="AE1922" t="s">
        <v>58</v>
      </c>
      <c r="AF1922" t="s">
        <v>48</v>
      </c>
      <c r="AO1922" t="s">
        <v>26</v>
      </c>
      <c r="AP1922" t="s">
        <v>7264</v>
      </c>
      <c r="AS1922" t="s">
        <v>43</v>
      </c>
      <c r="AT1922" t="s">
        <v>7968</v>
      </c>
      <c r="BO1922" t="s">
        <v>43</v>
      </c>
      <c r="BP1922">
        <v>0</v>
      </c>
      <c r="BQ1922">
        <v>0</v>
      </c>
      <c r="BR1922">
        <v>0</v>
      </c>
      <c r="BS1922">
        <v>0</v>
      </c>
      <c r="BT1922" s="1"/>
    </row>
    <row r="1923" spans="1:72">
      <c r="A1923" t="s">
        <v>7969</v>
      </c>
      <c r="B1923" t="s">
        <v>4933</v>
      </c>
      <c r="D1923" s="1"/>
      <c r="G1923" s="1"/>
      <c r="H1923" s="1"/>
      <c r="K1923">
        <v>0</v>
      </c>
      <c r="AB1923" t="s">
        <v>22</v>
      </c>
      <c r="AC1923" t="s">
        <v>32</v>
      </c>
      <c r="AD1923" t="s">
        <v>58</v>
      </c>
      <c r="AE1923" t="s">
        <v>33</v>
      </c>
      <c r="AF1923" t="s">
        <v>48</v>
      </c>
      <c r="AO1923" t="s">
        <v>26</v>
      </c>
      <c r="AP1923" t="s">
        <v>7264</v>
      </c>
      <c r="AS1923" t="s">
        <v>43</v>
      </c>
      <c r="AT1923" t="s">
        <v>5928</v>
      </c>
      <c r="BO1923" t="s">
        <v>43</v>
      </c>
      <c r="BP1923">
        <v>0</v>
      </c>
      <c r="BQ1923">
        <v>0</v>
      </c>
      <c r="BR1923">
        <v>0</v>
      </c>
      <c r="BS1923">
        <v>0</v>
      </c>
      <c r="BT1923" s="1"/>
    </row>
    <row r="1924" spans="1:72">
      <c r="A1924" t="s">
        <v>7970</v>
      </c>
      <c r="B1924" t="s">
        <v>7971</v>
      </c>
      <c r="D1924" s="1"/>
      <c r="G1924" s="1"/>
      <c r="H1924" s="1"/>
      <c r="K1924">
        <v>0</v>
      </c>
      <c r="AB1924" t="s">
        <v>22</v>
      </c>
      <c r="AC1924" t="s">
        <v>32</v>
      </c>
      <c r="AD1924" t="s">
        <v>58</v>
      </c>
      <c r="AE1924" t="s">
        <v>58</v>
      </c>
      <c r="AF1924" t="s">
        <v>48</v>
      </c>
      <c r="AO1924" t="s">
        <v>26</v>
      </c>
      <c r="AP1924" t="s">
        <v>7264</v>
      </c>
      <c r="AS1924" t="s">
        <v>43</v>
      </c>
      <c r="AT1924" t="s">
        <v>7972</v>
      </c>
      <c r="BO1924" t="s">
        <v>43</v>
      </c>
      <c r="BP1924">
        <v>0</v>
      </c>
      <c r="BQ1924">
        <v>0</v>
      </c>
      <c r="BR1924">
        <v>0</v>
      </c>
      <c r="BS1924">
        <v>0</v>
      </c>
      <c r="BT1924" s="1"/>
    </row>
    <row r="1925" spans="1:72">
      <c r="A1925" t="s">
        <v>7973</v>
      </c>
      <c r="B1925" t="s">
        <v>7974</v>
      </c>
      <c r="D1925" s="1"/>
      <c r="G1925" s="1"/>
      <c r="H1925" s="1"/>
      <c r="K1925">
        <v>0</v>
      </c>
      <c r="AB1925" t="s">
        <v>22</v>
      </c>
      <c r="AC1925" t="s">
        <v>32</v>
      </c>
      <c r="AD1925" t="s">
        <v>58</v>
      </c>
      <c r="AE1925" t="s">
        <v>58</v>
      </c>
      <c r="AF1925" t="s">
        <v>48</v>
      </c>
      <c r="AO1925" t="s">
        <v>26</v>
      </c>
      <c r="AP1925" t="s">
        <v>7264</v>
      </c>
      <c r="AS1925" t="s">
        <v>43</v>
      </c>
      <c r="AT1925" t="s">
        <v>7822</v>
      </c>
      <c r="BO1925" t="s">
        <v>43</v>
      </c>
      <c r="BP1925">
        <v>0</v>
      </c>
      <c r="BQ1925">
        <v>0</v>
      </c>
      <c r="BR1925">
        <v>0</v>
      </c>
      <c r="BS1925">
        <v>0</v>
      </c>
      <c r="BT1925" s="1"/>
    </row>
    <row r="1926" spans="1:72">
      <c r="A1926" t="s">
        <v>7975</v>
      </c>
      <c r="B1926" t="s">
        <v>7976</v>
      </c>
      <c r="D1926" s="1"/>
      <c r="G1926" s="1"/>
      <c r="H1926" s="1"/>
      <c r="K1926">
        <v>0</v>
      </c>
      <c r="AB1926" t="s">
        <v>22</v>
      </c>
      <c r="AC1926" t="s">
        <v>32</v>
      </c>
      <c r="AD1926" t="s">
        <v>58</v>
      </c>
      <c r="AE1926" t="s">
        <v>58</v>
      </c>
      <c r="AF1926" t="s">
        <v>48</v>
      </c>
      <c r="AO1926" t="s">
        <v>26</v>
      </c>
      <c r="AP1926" t="s">
        <v>7264</v>
      </c>
      <c r="AS1926" t="s">
        <v>43</v>
      </c>
      <c r="AT1926" t="s">
        <v>7977</v>
      </c>
      <c r="BO1926" t="s">
        <v>43</v>
      </c>
      <c r="BP1926">
        <v>0</v>
      </c>
      <c r="BQ1926">
        <v>0</v>
      </c>
      <c r="BR1926">
        <v>0</v>
      </c>
      <c r="BS1926">
        <v>0</v>
      </c>
      <c r="BT1926" s="1"/>
    </row>
    <row r="1927" spans="1:72">
      <c r="A1927" t="s">
        <v>7978</v>
      </c>
      <c r="B1927" t="s">
        <v>7979</v>
      </c>
      <c r="D1927" s="1"/>
      <c r="G1927" s="1"/>
      <c r="H1927" s="1"/>
      <c r="K1927">
        <v>0</v>
      </c>
      <c r="AB1927" t="s">
        <v>22</v>
      </c>
      <c r="AC1927" t="s">
        <v>32</v>
      </c>
      <c r="AD1927" t="s">
        <v>58</v>
      </c>
      <c r="AF1927" t="s">
        <v>48</v>
      </c>
      <c r="AO1927" t="s">
        <v>26</v>
      </c>
      <c r="AP1927" t="s">
        <v>7264</v>
      </c>
      <c r="AS1927" t="s">
        <v>43</v>
      </c>
      <c r="AT1927" t="s">
        <v>29</v>
      </c>
      <c r="BO1927" t="s">
        <v>43</v>
      </c>
      <c r="BP1927">
        <v>0</v>
      </c>
      <c r="BQ1927">
        <v>0</v>
      </c>
      <c r="BR1927">
        <v>0</v>
      </c>
      <c r="BS1927">
        <v>0</v>
      </c>
      <c r="BT1927" s="1"/>
    </row>
    <row r="1928" spans="1:72">
      <c r="A1928" t="s">
        <v>7980</v>
      </c>
      <c r="B1928" t="s">
        <v>4951</v>
      </c>
      <c r="D1928" s="1"/>
      <c r="G1928" s="1"/>
      <c r="H1928" s="1"/>
      <c r="K1928">
        <v>0</v>
      </c>
      <c r="AB1928" t="s">
        <v>22</v>
      </c>
      <c r="AC1928" t="s">
        <v>32</v>
      </c>
      <c r="AD1928" t="s">
        <v>58</v>
      </c>
      <c r="AE1928" t="s">
        <v>58</v>
      </c>
      <c r="AF1928" t="s">
        <v>25</v>
      </c>
      <c r="AO1928" t="s">
        <v>26</v>
      </c>
      <c r="AP1928" t="s">
        <v>7264</v>
      </c>
      <c r="AS1928" t="s">
        <v>43</v>
      </c>
      <c r="AT1928" t="s">
        <v>5928</v>
      </c>
      <c r="BO1928" t="s">
        <v>43</v>
      </c>
      <c r="BP1928">
        <v>0</v>
      </c>
      <c r="BQ1928">
        <v>0</v>
      </c>
      <c r="BR1928">
        <v>0</v>
      </c>
      <c r="BS1928">
        <v>0</v>
      </c>
      <c r="BT1928" s="1"/>
    </row>
    <row r="1929" spans="1:72">
      <c r="A1929" t="s">
        <v>7981</v>
      </c>
      <c r="B1929" t="s">
        <v>7982</v>
      </c>
      <c r="D1929" s="1"/>
      <c r="G1929" s="1"/>
      <c r="H1929" s="1"/>
      <c r="K1929">
        <v>0</v>
      </c>
      <c r="AB1929" t="s">
        <v>22</v>
      </c>
      <c r="AC1929" t="s">
        <v>32</v>
      </c>
      <c r="AD1929" t="s">
        <v>58</v>
      </c>
      <c r="AE1929" t="s">
        <v>58</v>
      </c>
      <c r="AF1929" t="s">
        <v>48</v>
      </c>
      <c r="AO1929" t="s">
        <v>26</v>
      </c>
      <c r="AP1929" t="s">
        <v>7264</v>
      </c>
      <c r="AS1929" t="s">
        <v>43</v>
      </c>
      <c r="AT1929" t="s">
        <v>5928</v>
      </c>
      <c r="BO1929" t="s">
        <v>43</v>
      </c>
      <c r="BP1929">
        <v>0</v>
      </c>
      <c r="BQ1929">
        <v>0</v>
      </c>
      <c r="BR1929">
        <v>0</v>
      </c>
      <c r="BS1929">
        <v>0</v>
      </c>
      <c r="BT1929" s="1"/>
    </row>
    <row r="1930" spans="1:72">
      <c r="A1930" t="s">
        <v>7983</v>
      </c>
      <c r="B1930" t="s">
        <v>7984</v>
      </c>
      <c r="D1930" s="1"/>
      <c r="G1930" s="1"/>
      <c r="H1930" s="1"/>
      <c r="K1930">
        <v>0</v>
      </c>
      <c r="AB1930" t="s">
        <v>22</v>
      </c>
      <c r="AC1930" t="s">
        <v>32</v>
      </c>
      <c r="AD1930" t="s">
        <v>58</v>
      </c>
      <c r="AE1930" t="s">
        <v>58</v>
      </c>
      <c r="AF1930" t="s">
        <v>48</v>
      </c>
      <c r="AO1930" t="s">
        <v>26</v>
      </c>
      <c r="AP1930" t="s">
        <v>7264</v>
      </c>
      <c r="AS1930" t="s">
        <v>43</v>
      </c>
      <c r="AT1930" t="s">
        <v>7249</v>
      </c>
      <c r="BO1930" t="s">
        <v>43</v>
      </c>
      <c r="BP1930">
        <v>0</v>
      </c>
      <c r="BQ1930">
        <v>0</v>
      </c>
      <c r="BR1930">
        <v>0</v>
      </c>
      <c r="BS1930">
        <v>0</v>
      </c>
      <c r="BT1930" s="1"/>
    </row>
    <row r="1931" spans="1:72">
      <c r="A1931" t="s">
        <v>7985</v>
      </c>
      <c r="B1931" t="s">
        <v>7772</v>
      </c>
      <c r="D1931" s="1"/>
      <c r="G1931" s="1"/>
      <c r="H1931" s="1"/>
      <c r="K1931">
        <v>0</v>
      </c>
      <c r="AB1931" t="s">
        <v>22</v>
      </c>
      <c r="AC1931" t="s">
        <v>32</v>
      </c>
      <c r="AD1931" t="s">
        <v>58</v>
      </c>
      <c r="AE1931" t="s">
        <v>58</v>
      </c>
      <c r="AF1931" t="s">
        <v>25</v>
      </c>
      <c r="AO1931" t="s">
        <v>26</v>
      </c>
      <c r="AP1931" t="s">
        <v>7264</v>
      </c>
      <c r="AS1931" t="s">
        <v>43</v>
      </c>
      <c r="AT1931" t="s">
        <v>7822</v>
      </c>
      <c r="BO1931" t="s">
        <v>43</v>
      </c>
      <c r="BP1931">
        <v>0</v>
      </c>
      <c r="BQ1931">
        <v>0</v>
      </c>
      <c r="BR1931">
        <v>0</v>
      </c>
      <c r="BS1931">
        <v>0</v>
      </c>
      <c r="BT1931" s="1"/>
    </row>
    <row r="1932" spans="1:72">
      <c r="A1932" t="s">
        <v>7986</v>
      </c>
      <c r="B1932" t="s">
        <v>7987</v>
      </c>
      <c r="D1932" s="1"/>
      <c r="G1932" s="1"/>
      <c r="H1932" s="1"/>
      <c r="K1932">
        <v>0</v>
      </c>
      <c r="AB1932" t="s">
        <v>22</v>
      </c>
      <c r="AC1932" t="s">
        <v>32</v>
      </c>
      <c r="AD1932" t="s">
        <v>58</v>
      </c>
      <c r="AE1932" t="s">
        <v>58</v>
      </c>
      <c r="AF1932" t="s">
        <v>25</v>
      </c>
      <c r="AO1932" t="s">
        <v>26</v>
      </c>
      <c r="AP1932" t="s">
        <v>7264</v>
      </c>
      <c r="AS1932" t="s">
        <v>43</v>
      </c>
      <c r="AT1932" t="s">
        <v>7988</v>
      </c>
      <c r="BO1932" t="s">
        <v>43</v>
      </c>
      <c r="BP1932">
        <v>0</v>
      </c>
      <c r="BQ1932">
        <v>0</v>
      </c>
      <c r="BR1932">
        <v>0</v>
      </c>
      <c r="BS1932">
        <v>0</v>
      </c>
      <c r="BT1932" s="1"/>
    </row>
    <row r="1933" spans="1:72">
      <c r="A1933" t="s">
        <v>7989</v>
      </c>
      <c r="B1933" t="s">
        <v>7990</v>
      </c>
      <c r="D1933" s="1"/>
      <c r="G1933" s="1"/>
      <c r="H1933" s="1"/>
      <c r="K1933">
        <v>0</v>
      </c>
      <c r="AB1933" t="s">
        <v>22</v>
      </c>
      <c r="AC1933" t="s">
        <v>32</v>
      </c>
      <c r="AD1933" t="s">
        <v>58</v>
      </c>
      <c r="AE1933" t="s">
        <v>58</v>
      </c>
      <c r="AF1933" t="s">
        <v>48</v>
      </c>
      <c r="AO1933" t="s">
        <v>26</v>
      </c>
      <c r="AP1933" t="s">
        <v>7264</v>
      </c>
      <c r="AS1933" t="s">
        <v>43</v>
      </c>
      <c r="AT1933" t="s">
        <v>5928</v>
      </c>
      <c r="BO1933" t="s">
        <v>43</v>
      </c>
      <c r="BP1933">
        <v>0</v>
      </c>
      <c r="BQ1933">
        <v>0</v>
      </c>
      <c r="BR1933">
        <v>0</v>
      </c>
      <c r="BS1933">
        <v>0</v>
      </c>
      <c r="BT1933" s="1"/>
    </row>
    <row r="1934" spans="1:72">
      <c r="A1934" t="s">
        <v>7991</v>
      </c>
      <c r="B1934" t="s">
        <v>7992</v>
      </c>
      <c r="D1934" s="1"/>
      <c r="G1934" s="1"/>
      <c r="H1934" s="1"/>
      <c r="K1934">
        <v>0</v>
      </c>
      <c r="AB1934" t="s">
        <v>22</v>
      </c>
      <c r="AC1934" t="s">
        <v>32</v>
      </c>
      <c r="AD1934" t="s">
        <v>58</v>
      </c>
      <c r="AE1934" t="s">
        <v>58</v>
      </c>
      <c r="AF1934" t="s">
        <v>48</v>
      </c>
      <c r="AO1934" t="s">
        <v>26</v>
      </c>
      <c r="AP1934" t="s">
        <v>7264</v>
      </c>
      <c r="AS1934" t="s">
        <v>43</v>
      </c>
      <c r="AT1934" t="s">
        <v>6330</v>
      </c>
      <c r="AU1934">
        <v>2</v>
      </c>
      <c r="BO1934" t="s">
        <v>43</v>
      </c>
      <c r="BP1934">
        <v>0</v>
      </c>
      <c r="BQ1934">
        <v>0</v>
      </c>
      <c r="BR1934">
        <v>0</v>
      </c>
      <c r="BS1934">
        <v>0</v>
      </c>
      <c r="BT1934" s="1"/>
    </row>
    <row r="1935" spans="1:72">
      <c r="A1935" t="s">
        <v>7993</v>
      </c>
      <c r="B1935" t="s">
        <v>7994</v>
      </c>
      <c r="D1935" s="1"/>
      <c r="G1935" s="1"/>
      <c r="H1935" s="1"/>
      <c r="K1935">
        <v>0</v>
      </c>
      <c r="AB1935" t="s">
        <v>22</v>
      </c>
      <c r="AC1935" t="s">
        <v>32</v>
      </c>
      <c r="AD1935" t="s">
        <v>58</v>
      </c>
      <c r="AE1935" t="s">
        <v>58</v>
      </c>
      <c r="AF1935" t="s">
        <v>48</v>
      </c>
      <c r="AO1935" t="s">
        <v>26</v>
      </c>
      <c r="AP1935" t="s">
        <v>7264</v>
      </c>
      <c r="AS1935" t="s">
        <v>43</v>
      </c>
      <c r="AT1935" t="s">
        <v>5928</v>
      </c>
      <c r="BO1935" t="s">
        <v>43</v>
      </c>
      <c r="BP1935">
        <v>0</v>
      </c>
      <c r="BQ1935">
        <v>0</v>
      </c>
      <c r="BR1935">
        <v>0</v>
      </c>
      <c r="BS1935">
        <v>0</v>
      </c>
      <c r="BT1935" s="1"/>
    </row>
    <row r="1936" spans="1:72">
      <c r="A1936" t="s">
        <v>7995</v>
      </c>
      <c r="B1936" t="s">
        <v>9819</v>
      </c>
      <c r="D1936" s="1"/>
      <c r="G1936" s="1"/>
      <c r="H1936" s="1"/>
      <c r="K1936">
        <v>0</v>
      </c>
      <c r="AB1936" t="s">
        <v>22</v>
      </c>
      <c r="AC1936" t="s">
        <v>32</v>
      </c>
      <c r="AD1936" t="s">
        <v>58</v>
      </c>
      <c r="AE1936" t="s">
        <v>58</v>
      </c>
      <c r="AF1936" t="s">
        <v>48</v>
      </c>
      <c r="AO1936" t="s">
        <v>26</v>
      </c>
      <c r="AP1936" t="s">
        <v>7264</v>
      </c>
      <c r="AS1936" t="s">
        <v>43</v>
      </c>
      <c r="AT1936" t="s">
        <v>2800</v>
      </c>
      <c r="BO1936" t="s">
        <v>43</v>
      </c>
      <c r="BP1936">
        <v>0</v>
      </c>
      <c r="BQ1936">
        <v>0</v>
      </c>
      <c r="BR1936">
        <v>0</v>
      </c>
      <c r="BS1936">
        <v>0</v>
      </c>
      <c r="BT1936" s="1"/>
    </row>
    <row r="1937" spans="1:72">
      <c r="A1937" t="s">
        <v>7996</v>
      </c>
      <c r="B1937" t="s">
        <v>7997</v>
      </c>
      <c r="D1937" s="1"/>
      <c r="G1937" s="1"/>
      <c r="H1937" s="1"/>
      <c r="K1937">
        <v>0</v>
      </c>
      <c r="AB1937" t="s">
        <v>22</v>
      </c>
      <c r="AC1937" t="s">
        <v>32</v>
      </c>
      <c r="AD1937" t="s">
        <v>58</v>
      </c>
      <c r="AE1937" t="s">
        <v>58</v>
      </c>
      <c r="AF1937" t="s">
        <v>48</v>
      </c>
      <c r="AO1937" t="s">
        <v>26</v>
      </c>
      <c r="AP1937" t="s">
        <v>7264</v>
      </c>
      <c r="AS1937" t="s">
        <v>43</v>
      </c>
      <c r="AT1937" t="s">
        <v>7998</v>
      </c>
      <c r="BO1937" t="s">
        <v>43</v>
      </c>
      <c r="BP1937">
        <v>0</v>
      </c>
      <c r="BQ1937">
        <v>0</v>
      </c>
      <c r="BR1937">
        <v>0</v>
      </c>
      <c r="BS1937">
        <v>0</v>
      </c>
      <c r="BT1937" s="1"/>
    </row>
    <row r="1938" spans="1:72">
      <c r="A1938" t="s">
        <v>7999</v>
      </c>
      <c r="B1938" t="s">
        <v>8000</v>
      </c>
      <c r="D1938" s="1"/>
      <c r="G1938" s="1"/>
      <c r="H1938" s="1"/>
      <c r="K1938">
        <v>0</v>
      </c>
      <c r="AB1938" t="s">
        <v>22</v>
      </c>
      <c r="AC1938" t="s">
        <v>32</v>
      </c>
      <c r="AD1938" t="s">
        <v>58</v>
      </c>
      <c r="AE1938" t="s">
        <v>58</v>
      </c>
      <c r="AF1938" t="s">
        <v>25</v>
      </c>
      <c r="AO1938" t="s">
        <v>26</v>
      </c>
      <c r="AP1938" t="s">
        <v>7264</v>
      </c>
      <c r="AS1938" t="s">
        <v>43</v>
      </c>
      <c r="AT1938" t="s">
        <v>42</v>
      </c>
      <c r="BO1938" t="s">
        <v>43</v>
      </c>
      <c r="BP1938">
        <v>0</v>
      </c>
      <c r="BQ1938">
        <v>0</v>
      </c>
      <c r="BR1938">
        <v>0</v>
      </c>
      <c r="BS1938">
        <v>0</v>
      </c>
      <c r="BT1938" s="1"/>
    </row>
    <row r="1939" spans="1:72">
      <c r="A1939" t="s">
        <v>8001</v>
      </c>
      <c r="B1939" t="s">
        <v>8002</v>
      </c>
      <c r="D1939" s="1"/>
      <c r="G1939" s="1"/>
      <c r="H1939" s="1"/>
      <c r="K1939">
        <v>0</v>
      </c>
      <c r="AB1939" t="s">
        <v>22</v>
      </c>
      <c r="AC1939" t="s">
        <v>32</v>
      </c>
      <c r="AD1939" t="s">
        <v>58</v>
      </c>
      <c r="AE1939" t="s">
        <v>58</v>
      </c>
      <c r="AF1939" t="s">
        <v>48</v>
      </c>
      <c r="AO1939" t="s">
        <v>26</v>
      </c>
      <c r="AP1939" t="s">
        <v>7264</v>
      </c>
      <c r="AS1939" t="s">
        <v>43</v>
      </c>
      <c r="AT1939" t="s">
        <v>7998</v>
      </c>
      <c r="BO1939" t="s">
        <v>43</v>
      </c>
      <c r="BP1939">
        <v>0</v>
      </c>
      <c r="BQ1939">
        <v>0</v>
      </c>
      <c r="BR1939">
        <v>0</v>
      </c>
      <c r="BS1939">
        <v>0</v>
      </c>
      <c r="BT1939" s="1"/>
    </row>
    <row r="1940" spans="1:72">
      <c r="A1940" t="s">
        <v>8003</v>
      </c>
      <c r="B1940" t="s">
        <v>8004</v>
      </c>
      <c r="D1940" s="1"/>
      <c r="G1940" s="1"/>
      <c r="H1940" s="1"/>
      <c r="K1940">
        <v>0</v>
      </c>
      <c r="AB1940" t="s">
        <v>22</v>
      </c>
      <c r="AC1940" t="s">
        <v>32</v>
      </c>
      <c r="AD1940" t="s">
        <v>58</v>
      </c>
      <c r="AE1940" t="s">
        <v>58</v>
      </c>
      <c r="AF1940" t="s">
        <v>48</v>
      </c>
      <c r="AO1940" t="s">
        <v>26</v>
      </c>
      <c r="AP1940" t="s">
        <v>7264</v>
      </c>
      <c r="AS1940" t="s">
        <v>43</v>
      </c>
      <c r="AT1940" t="s">
        <v>8005</v>
      </c>
      <c r="BO1940" t="s">
        <v>43</v>
      </c>
      <c r="BP1940">
        <v>0</v>
      </c>
      <c r="BQ1940">
        <v>0</v>
      </c>
      <c r="BR1940">
        <v>0</v>
      </c>
      <c r="BS1940">
        <v>0</v>
      </c>
      <c r="BT1940" s="1"/>
    </row>
    <row r="1941" spans="1:72">
      <c r="A1941" t="s">
        <v>8006</v>
      </c>
      <c r="B1941" t="s">
        <v>8007</v>
      </c>
      <c r="D1941" s="1"/>
      <c r="G1941" s="1"/>
      <c r="H1941" s="1"/>
      <c r="K1941">
        <v>0</v>
      </c>
      <c r="AB1941" t="s">
        <v>22</v>
      </c>
      <c r="AC1941" t="s">
        <v>32</v>
      </c>
      <c r="AD1941" t="s">
        <v>58</v>
      </c>
      <c r="AE1941" t="s">
        <v>58</v>
      </c>
      <c r="AF1941" t="s">
        <v>48</v>
      </c>
      <c r="AO1941" t="s">
        <v>26</v>
      </c>
      <c r="AP1941" t="s">
        <v>7264</v>
      </c>
      <c r="AS1941" t="s">
        <v>7264</v>
      </c>
      <c r="AT1941" t="s">
        <v>2800</v>
      </c>
      <c r="BO1941" t="s">
        <v>43</v>
      </c>
      <c r="BP1941">
        <v>0</v>
      </c>
      <c r="BQ1941">
        <v>0</v>
      </c>
      <c r="BR1941">
        <v>0</v>
      </c>
      <c r="BS1941">
        <v>0</v>
      </c>
      <c r="BT1941" s="1"/>
    </row>
    <row r="1942" spans="1:72">
      <c r="A1942" t="s">
        <v>8008</v>
      </c>
      <c r="B1942" t="s">
        <v>8009</v>
      </c>
      <c r="D1942" s="1"/>
      <c r="G1942" s="1"/>
      <c r="H1942" s="1"/>
      <c r="K1942">
        <v>0</v>
      </c>
      <c r="AB1942" t="s">
        <v>22</v>
      </c>
      <c r="AC1942" t="s">
        <v>32</v>
      </c>
      <c r="AD1942" t="s">
        <v>58</v>
      </c>
      <c r="AE1942" t="s">
        <v>58</v>
      </c>
      <c r="AF1942" t="s">
        <v>48</v>
      </c>
      <c r="AO1942" t="s">
        <v>26</v>
      </c>
      <c r="AP1942" t="s">
        <v>7264</v>
      </c>
      <c r="AS1942" t="s">
        <v>43</v>
      </c>
      <c r="AT1942" t="s">
        <v>5928</v>
      </c>
      <c r="BO1942" t="s">
        <v>43</v>
      </c>
      <c r="BP1942">
        <v>0</v>
      </c>
      <c r="BQ1942">
        <v>0</v>
      </c>
      <c r="BR1942">
        <v>0</v>
      </c>
      <c r="BS1942">
        <v>0</v>
      </c>
      <c r="BT1942" s="1"/>
    </row>
    <row r="1943" spans="1:72">
      <c r="A1943" t="s">
        <v>8010</v>
      </c>
      <c r="B1943" t="s">
        <v>4980</v>
      </c>
      <c r="D1943" s="1"/>
      <c r="G1943" s="1"/>
      <c r="H1943" s="1"/>
      <c r="K1943">
        <v>0</v>
      </c>
      <c r="AB1943" t="s">
        <v>22</v>
      </c>
      <c r="AC1943" t="s">
        <v>32</v>
      </c>
      <c r="AD1943" t="s">
        <v>58</v>
      </c>
      <c r="AE1943" t="s">
        <v>58</v>
      </c>
      <c r="AF1943" t="s">
        <v>48</v>
      </c>
      <c r="AO1943" t="s">
        <v>26</v>
      </c>
      <c r="AP1943" t="s">
        <v>7264</v>
      </c>
      <c r="AS1943" t="s">
        <v>43</v>
      </c>
      <c r="AT1943" t="s">
        <v>8011</v>
      </c>
      <c r="BO1943" t="s">
        <v>43</v>
      </c>
      <c r="BP1943">
        <v>0</v>
      </c>
      <c r="BQ1943">
        <v>0</v>
      </c>
      <c r="BR1943">
        <v>0</v>
      </c>
      <c r="BS1943">
        <v>0</v>
      </c>
      <c r="BT1943" s="1"/>
    </row>
    <row r="1944" spans="1:72">
      <c r="A1944" t="s">
        <v>8012</v>
      </c>
      <c r="B1944" t="s">
        <v>8013</v>
      </c>
      <c r="D1944" s="1"/>
      <c r="G1944" s="1"/>
      <c r="H1944" s="1"/>
      <c r="K1944">
        <v>0</v>
      </c>
      <c r="AB1944" t="s">
        <v>22</v>
      </c>
      <c r="AC1944" t="s">
        <v>32</v>
      </c>
      <c r="AD1944" t="s">
        <v>58</v>
      </c>
      <c r="AE1944" t="s">
        <v>58</v>
      </c>
      <c r="AF1944" t="s">
        <v>48</v>
      </c>
      <c r="AO1944" t="s">
        <v>26</v>
      </c>
      <c r="AP1944" t="s">
        <v>7264</v>
      </c>
      <c r="AS1944" t="s">
        <v>43</v>
      </c>
      <c r="AT1944" t="s">
        <v>8014</v>
      </c>
      <c r="BO1944" t="s">
        <v>43</v>
      </c>
      <c r="BP1944">
        <v>0</v>
      </c>
      <c r="BQ1944">
        <v>0</v>
      </c>
      <c r="BR1944">
        <v>0</v>
      </c>
      <c r="BS1944">
        <v>0</v>
      </c>
      <c r="BT1944" s="1"/>
    </row>
    <row r="1945" spans="1:72">
      <c r="A1945" t="s">
        <v>8015</v>
      </c>
      <c r="B1945" t="s">
        <v>8016</v>
      </c>
      <c r="D1945" s="1"/>
      <c r="G1945" s="1"/>
      <c r="H1945" s="1"/>
      <c r="K1945">
        <v>0</v>
      </c>
      <c r="AB1945" t="s">
        <v>22</v>
      </c>
      <c r="AC1945" t="s">
        <v>32</v>
      </c>
      <c r="AD1945" t="s">
        <v>58</v>
      </c>
      <c r="AE1945" t="s">
        <v>58</v>
      </c>
      <c r="AF1945" t="s">
        <v>48</v>
      </c>
      <c r="AO1945" t="s">
        <v>26</v>
      </c>
      <c r="AP1945" t="s">
        <v>7264</v>
      </c>
      <c r="AS1945" t="s">
        <v>43</v>
      </c>
      <c r="AT1945" t="s">
        <v>7972</v>
      </c>
      <c r="BO1945" t="s">
        <v>43</v>
      </c>
      <c r="BP1945">
        <v>0</v>
      </c>
      <c r="BQ1945">
        <v>0</v>
      </c>
      <c r="BR1945">
        <v>0</v>
      </c>
      <c r="BS1945">
        <v>0</v>
      </c>
      <c r="BT1945" s="1"/>
    </row>
    <row r="1946" spans="1:72">
      <c r="A1946" t="s">
        <v>8017</v>
      </c>
      <c r="B1946" t="s">
        <v>8018</v>
      </c>
      <c r="D1946" s="1"/>
      <c r="G1946" s="1"/>
      <c r="H1946" s="1"/>
      <c r="K1946">
        <v>0</v>
      </c>
      <c r="AB1946" t="s">
        <v>22</v>
      </c>
      <c r="AC1946" t="s">
        <v>32</v>
      </c>
      <c r="AD1946" t="s">
        <v>58</v>
      </c>
      <c r="AE1946" t="s">
        <v>58</v>
      </c>
      <c r="AF1946" t="s">
        <v>48</v>
      </c>
      <c r="AO1946" t="s">
        <v>26</v>
      </c>
      <c r="AP1946" t="s">
        <v>7264</v>
      </c>
      <c r="AS1946" t="s">
        <v>43</v>
      </c>
      <c r="AT1946" t="s">
        <v>8005</v>
      </c>
      <c r="BO1946" t="s">
        <v>43</v>
      </c>
      <c r="BP1946">
        <v>0</v>
      </c>
      <c r="BQ1946">
        <v>0</v>
      </c>
      <c r="BR1946">
        <v>0</v>
      </c>
      <c r="BS1946">
        <v>0</v>
      </c>
      <c r="BT1946" s="1"/>
    </row>
    <row r="1947" spans="1:72">
      <c r="A1947" t="s">
        <v>8019</v>
      </c>
      <c r="B1947" t="s">
        <v>8020</v>
      </c>
      <c r="D1947" s="1"/>
      <c r="G1947" s="1"/>
      <c r="H1947" s="1"/>
      <c r="K1947">
        <v>0</v>
      </c>
      <c r="AB1947" t="s">
        <v>22</v>
      </c>
      <c r="AC1947" t="s">
        <v>32</v>
      </c>
      <c r="AD1947" t="s">
        <v>58</v>
      </c>
      <c r="AE1947" t="s">
        <v>58</v>
      </c>
      <c r="AF1947" t="s">
        <v>48</v>
      </c>
      <c r="AO1947" t="s">
        <v>26</v>
      </c>
      <c r="AP1947" t="s">
        <v>7264</v>
      </c>
      <c r="AS1947" t="s">
        <v>43</v>
      </c>
      <c r="AT1947" t="s">
        <v>6047</v>
      </c>
      <c r="BO1947" t="s">
        <v>43</v>
      </c>
      <c r="BP1947">
        <v>0</v>
      </c>
      <c r="BQ1947">
        <v>0</v>
      </c>
      <c r="BR1947">
        <v>0</v>
      </c>
      <c r="BS1947">
        <v>0</v>
      </c>
      <c r="BT1947" s="1"/>
    </row>
    <row r="1948" spans="1:72">
      <c r="A1948" t="s">
        <v>8021</v>
      </c>
      <c r="B1948" t="s">
        <v>4991</v>
      </c>
      <c r="D1948" s="1"/>
      <c r="G1948" s="1"/>
      <c r="H1948" s="1"/>
      <c r="K1948">
        <v>0</v>
      </c>
      <c r="AB1948" t="s">
        <v>22</v>
      </c>
      <c r="AC1948" t="s">
        <v>32</v>
      </c>
      <c r="AD1948" t="s">
        <v>58</v>
      </c>
      <c r="AE1948" t="s">
        <v>58</v>
      </c>
      <c r="AF1948" t="s">
        <v>48</v>
      </c>
      <c r="AO1948" t="s">
        <v>26</v>
      </c>
      <c r="AP1948" t="s">
        <v>7264</v>
      </c>
      <c r="AS1948" t="s">
        <v>43</v>
      </c>
      <c r="AT1948" t="s">
        <v>8022</v>
      </c>
      <c r="BO1948" t="s">
        <v>43</v>
      </c>
      <c r="BP1948">
        <v>0</v>
      </c>
      <c r="BQ1948">
        <v>0</v>
      </c>
      <c r="BR1948">
        <v>0</v>
      </c>
      <c r="BS1948">
        <v>0</v>
      </c>
      <c r="BT1948" s="1"/>
    </row>
    <row r="1949" spans="1:72">
      <c r="A1949" t="s">
        <v>8023</v>
      </c>
      <c r="B1949" t="s">
        <v>8024</v>
      </c>
      <c r="D1949" s="1"/>
      <c r="G1949" s="1"/>
      <c r="H1949" s="1"/>
      <c r="K1949">
        <v>0</v>
      </c>
      <c r="AB1949" t="s">
        <v>22</v>
      </c>
      <c r="AC1949" t="s">
        <v>32</v>
      </c>
      <c r="AD1949" t="s">
        <v>58</v>
      </c>
      <c r="AE1949" t="s">
        <v>58</v>
      </c>
      <c r="AF1949" t="s">
        <v>48</v>
      </c>
      <c r="AO1949" t="s">
        <v>26</v>
      </c>
      <c r="AP1949" t="s">
        <v>7264</v>
      </c>
      <c r="AS1949" t="s">
        <v>43</v>
      </c>
      <c r="AT1949" t="s">
        <v>8005</v>
      </c>
      <c r="BO1949" t="s">
        <v>43</v>
      </c>
      <c r="BP1949">
        <v>0</v>
      </c>
      <c r="BQ1949">
        <v>0</v>
      </c>
      <c r="BR1949">
        <v>0</v>
      </c>
      <c r="BS1949">
        <v>0</v>
      </c>
      <c r="BT1949" s="1"/>
    </row>
    <row r="1950" spans="1:72">
      <c r="A1950" t="s">
        <v>8025</v>
      </c>
      <c r="B1950" t="s">
        <v>8026</v>
      </c>
      <c r="D1950" s="1"/>
      <c r="G1950" s="1"/>
      <c r="H1950" s="1"/>
      <c r="K1950">
        <v>0</v>
      </c>
      <c r="AB1950" t="s">
        <v>22</v>
      </c>
      <c r="AC1950" t="s">
        <v>32</v>
      </c>
      <c r="AD1950" t="s">
        <v>58</v>
      </c>
      <c r="AE1950" t="s">
        <v>58</v>
      </c>
      <c r="AF1950" t="s">
        <v>48</v>
      </c>
      <c r="AO1950" t="s">
        <v>26</v>
      </c>
      <c r="AP1950" t="s">
        <v>7264</v>
      </c>
      <c r="AS1950" t="s">
        <v>43</v>
      </c>
      <c r="AT1950" t="s">
        <v>8005</v>
      </c>
      <c r="BO1950" t="s">
        <v>43</v>
      </c>
      <c r="BP1950">
        <v>0</v>
      </c>
      <c r="BQ1950">
        <v>0</v>
      </c>
      <c r="BR1950">
        <v>0</v>
      </c>
      <c r="BS1950">
        <v>0</v>
      </c>
      <c r="BT1950" s="1"/>
    </row>
    <row r="1951" spans="1:72">
      <c r="A1951" t="s">
        <v>8027</v>
      </c>
      <c r="B1951" t="s">
        <v>2138</v>
      </c>
      <c r="D1951" s="1"/>
      <c r="G1951" s="1"/>
      <c r="H1951" s="1"/>
      <c r="K1951">
        <v>0</v>
      </c>
      <c r="AB1951" t="s">
        <v>22</v>
      </c>
      <c r="AC1951" t="s">
        <v>32</v>
      </c>
      <c r="AD1951" t="s">
        <v>58</v>
      </c>
      <c r="AE1951" t="s">
        <v>58</v>
      </c>
      <c r="AF1951" t="s">
        <v>48</v>
      </c>
      <c r="AO1951" t="s">
        <v>26</v>
      </c>
      <c r="AP1951" t="s">
        <v>7264</v>
      </c>
      <c r="AS1951" t="s">
        <v>43</v>
      </c>
      <c r="AT1951" t="s">
        <v>5905</v>
      </c>
      <c r="BO1951" t="s">
        <v>43</v>
      </c>
      <c r="BP1951">
        <v>0</v>
      </c>
      <c r="BQ1951">
        <v>0</v>
      </c>
      <c r="BR1951">
        <v>0</v>
      </c>
      <c r="BS1951">
        <v>0</v>
      </c>
      <c r="BT1951" s="1"/>
    </row>
    <row r="1952" spans="1:72">
      <c r="A1952" t="s">
        <v>8028</v>
      </c>
      <c r="B1952" t="s">
        <v>8029</v>
      </c>
      <c r="D1952" s="1"/>
      <c r="G1952" s="1"/>
      <c r="H1952" s="1"/>
      <c r="K1952">
        <v>0</v>
      </c>
      <c r="AB1952" t="s">
        <v>22</v>
      </c>
      <c r="AC1952" t="s">
        <v>32</v>
      </c>
      <c r="AD1952" t="s">
        <v>58</v>
      </c>
      <c r="AE1952" t="s">
        <v>58</v>
      </c>
      <c r="AF1952" t="s">
        <v>48</v>
      </c>
      <c r="AO1952" t="s">
        <v>26</v>
      </c>
      <c r="AP1952" t="s">
        <v>7264</v>
      </c>
      <c r="AS1952" t="s">
        <v>43</v>
      </c>
      <c r="AT1952" t="s">
        <v>7207</v>
      </c>
      <c r="BO1952" t="s">
        <v>43</v>
      </c>
      <c r="BP1952">
        <v>0</v>
      </c>
      <c r="BQ1952">
        <v>0</v>
      </c>
      <c r="BR1952">
        <v>0</v>
      </c>
      <c r="BS1952">
        <v>0</v>
      </c>
      <c r="BT1952" s="1"/>
    </row>
    <row r="1953" spans="1:72">
      <c r="A1953" t="s">
        <v>8030</v>
      </c>
      <c r="B1953" t="s">
        <v>772</v>
      </c>
      <c r="D1953" s="1"/>
      <c r="G1953" s="1"/>
      <c r="H1953" s="1"/>
      <c r="K1953">
        <v>0</v>
      </c>
      <c r="AB1953" t="s">
        <v>22</v>
      </c>
      <c r="AC1953" t="s">
        <v>32</v>
      </c>
      <c r="AD1953" t="s">
        <v>58</v>
      </c>
      <c r="AE1953" t="s">
        <v>58</v>
      </c>
      <c r="AF1953" t="s">
        <v>25</v>
      </c>
      <c r="AO1953" t="s">
        <v>26</v>
      </c>
      <c r="AP1953" t="s">
        <v>7264</v>
      </c>
      <c r="AS1953" t="s">
        <v>43</v>
      </c>
      <c r="AT1953" t="s">
        <v>6854</v>
      </c>
      <c r="AU1953">
        <v>0.87</v>
      </c>
      <c r="BO1953" t="s">
        <v>43</v>
      </c>
      <c r="BP1953">
        <v>0</v>
      </c>
      <c r="BQ1953">
        <v>0</v>
      </c>
      <c r="BR1953">
        <v>0</v>
      </c>
      <c r="BS1953">
        <v>0</v>
      </c>
      <c r="BT1953" s="1"/>
    </row>
    <row r="1954" spans="1:72">
      <c r="A1954" t="s">
        <v>8031</v>
      </c>
      <c r="B1954" t="s">
        <v>8032</v>
      </c>
      <c r="D1954" s="1"/>
      <c r="G1954" s="1"/>
      <c r="H1954" s="1"/>
      <c r="K1954">
        <v>0</v>
      </c>
      <c r="AB1954" t="s">
        <v>22</v>
      </c>
      <c r="AC1954" t="s">
        <v>32</v>
      </c>
      <c r="AD1954" t="s">
        <v>58</v>
      </c>
      <c r="AE1954" t="s">
        <v>58</v>
      </c>
      <c r="AF1954" t="s">
        <v>48</v>
      </c>
      <c r="AO1954" t="s">
        <v>26</v>
      </c>
      <c r="AP1954" t="s">
        <v>7264</v>
      </c>
      <c r="AS1954" t="s">
        <v>43</v>
      </c>
      <c r="AT1954" t="s">
        <v>6350</v>
      </c>
      <c r="AU1954">
        <v>0.43</v>
      </c>
      <c r="BO1954" t="s">
        <v>43</v>
      </c>
      <c r="BP1954">
        <v>0</v>
      </c>
      <c r="BQ1954">
        <v>0</v>
      </c>
      <c r="BR1954">
        <v>0</v>
      </c>
      <c r="BS1954">
        <v>0</v>
      </c>
      <c r="BT1954" s="1"/>
    </row>
    <row r="1955" spans="1:72">
      <c r="A1955" t="s">
        <v>8033</v>
      </c>
      <c r="B1955" t="s">
        <v>7392</v>
      </c>
      <c r="D1955" s="1"/>
      <c r="G1955" s="1"/>
      <c r="H1955" s="1"/>
      <c r="K1955">
        <v>0</v>
      </c>
      <c r="AB1955" t="s">
        <v>22</v>
      </c>
      <c r="AC1955" t="s">
        <v>32</v>
      </c>
      <c r="AD1955" t="s">
        <v>58</v>
      </c>
      <c r="AE1955" t="s">
        <v>58</v>
      </c>
      <c r="AF1955" t="s">
        <v>48</v>
      </c>
      <c r="AO1955" t="s">
        <v>26</v>
      </c>
      <c r="AP1955" t="s">
        <v>7264</v>
      </c>
      <c r="AS1955" t="s">
        <v>43</v>
      </c>
      <c r="AT1955" t="s">
        <v>7822</v>
      </c>
      <c r="BO1955" t="s">
        <v>43</v>
      </c>
      <c r="BP1955">
        <v>0</v>
      </c>
      <c r="BQ1955">
        <v>0</v>
      </c>
      <c r="BR1955">
        <v>0</v>
      </c>
      <c r="BS1955">
        <v>0</v>
      </c>
      <c r="BT1955" s="1"/>
    </row>
    <row r="1956" spans="1:72">
      <c r="A1956" t="s">
        <v>8034</v>
      </c>
      <c r="B1956" t="s">
        <v>8035</v>
      </c>
      <c r="D1956" s="1"/>
      <c r="G1956" s="1"/>
      <c r="H1956" s="1"/>
      <c r="K1956">
        <v>0</v>
      </c>
      <c r="AB1956" t="s">
        <v>22</v>
      </c>
      <c r="AC1956" t="s">
        <v>32</v>
      </c>
      <c r="AD1956" t="s">
        <v>58</v>
      </c>
      <c r="AE1956" t="s">
        <v>58</v>
      </c>
      <c r="AF1956" t="s">
        <v>48</v>
      </c>
      <c r="AO1956" t="s">
        <v>26</v>
      </c>
      <c r="AP1956" t="s">
        <v>7264</v>
      </c>
      <c r="AS1956" t="s">
        <v>43</v>
      </c>
      <c r="AT1956" t="s">
        <v>6047</v>
      </c>
      <c r="BO1956" t="s">
        <v>43</v>
      </c>
      <c r="BP1956">
        <v>0</v>
      </c>
      <c r="BQ1956">
        <v>0</v>
      </c>
      <c r="BR1956">
        <v>0</v>
      </c>
      <c r="BS1956">
        <v>0</v>
      </c>
      <c r="BT1956" s="1"/>
    </row>
    <row r="1957" spans="1:72">
      <c r="A1957" t="s">
        <v>8036</v>
      </c>
      <c r="B1957" t="s">
        <v>8037</v>
      </c>
      <c r="D1957" s="1"/>
      <c r="G1957" s="1"/>
      <c r="H1957" s="1"/>
      <c r="K1957">
        <v>0</v>
      </c>
      <c r="AB1957" t="s">
        <v>22</v>
      </c>
      <c r="AC1957" t="s">
        <v>32</v>
      </c>
      <c r="AD1957" t="s">
        <v>58</v>
      </c>
      <c r="AE1957" t="s">
        <v>58</v>
      </c>
      <c r="AF1957" t="s">
        <v>48</v>
      </c>
      <c r="AO1957" t="s">
        <v>26</v>
      </c>
      <c r="AP1957" t="s">
        <v>7264</v>
      </c>
      <c r="AS1957" t="s">
        <v>43</v>
      </c>
      <c r="AT1957" t="s">
        <v>6976</v>
      </c>
      <c r="BO1957" t="s">
        <v>43</v>
      </c>
      <c r="BP1957">
        <v>0</v>
      </c>
      <c r="BQ1957">
        <v>0</v>
      </c>
      <c r="BR1957">
        <v>0</v>
      </c>
      <c r="BS1957">
        <v>0</v>
      </c>
      <c r="BT1957" s="1"/>
    </row>
    <row r="1958" spans="1:72">
      <c r="A1958" t="s">
        <v>8038</v>
      </c>
      <c r="B1958" t="s">
        <v>8039</v>
      </c>
      <c r="D1958" s="1"/>
      <c r="G1958" s="1"/>
      <c r="H1958" s="1"/>
      <c r="K1958">
        <v>0</v>
      </c>
      <c r="AB1958" t="s">
        <v>22</v>
      </c>
      <c r="AC1958" t="s">
        <v>32</v>
      </c>
      <c r="AD1958" t="s">
        <v>58</v>
      </c>
      <c r="AE1958" t="s">
        <v>58</v>
      </c>
      <c r="AF1958" t="s">
        <v>25</v>
      </c>
      <c r="AO1958" t="s">
        <v>26</v>
      </c>
      <c r="AP1958" t="s">
        <v>7264</v>
      </c>
      <c r="AS1958" t="s">
        <v>43</v>
      </c>
      <c r="AT1958" t="s">
        <v>5928</v>
      </c>
      <c r="BO1958" t="s">
        <v>43</v>
      </c>
      <c r="BP1958">
        <v>0</v>
      </c>
      <c r="BQ1958">
        <v>0</v>
      </c>
      <c r="BR1958">
        <v>0</v>
      </c>
      <c r="BS1958">
        <v>0</v>
      </c>
      <c r="BT1958" s="1"/>
    </row>
    <row r="1959" spans="1:72">
      <c r="A1959" t="s">
        <v>8040</v>
      </c>
      <c r="B1959" t="s">
        <v>8041</v>
      </c>
      <c r="D1959" s="1"/>
      <c r="G1959" s="1"/>
      <c r="H1959" s="1"/>
      <c r="K1959">
        <v>0</v>
      </c>
      <c r="AB1959" t="s">
        <v>22</v>
      </c>
      <c r="AC1959" t="s">
        <v>32</v>
      </c>
      <c r="AD1959" t="s">
        <v>58</v>
      </c>
      <c r="AE1959" t="s">
        <v>58</v>
      </c>
      <c r="AF1959" t="s">
        <v>48</v>
      </c>
      <c r="AO1959" t="s">
        <v>26</v>
      </c>
      <c r="AP1959" t="s">
        <v>7264</v>
      </c>
      <c r="AS1959" t="s">
        <v>43</v>
      </c>
      <c r="AT1959" t="s">
        <v>7822</v>
      </c>
      <c r="BO1959" t="s">
        <v>43</v>
      </c>
      <c r="BP1959">
        <v>0</v>
      </c>
      <c r="BQ1959">
        <v>0</v>
      </c>
      <c r="BR1959">
        <v>0</v>
      </c>
      <c r="BS1959">
        <v>0</v>
      </c>
      <c r="BT1959" s="1"/>
    </row>
    <row r="1960" spans="1:72">
      <c r="A1960" t="s">
        <v>8042</v>
      </c>
      <c r="B1960" t="s">
        <v>8043</v>
      </c>
      <c r="D1960" s="1"/>
      <c r="G1960" s="1"/>
      <c r="H1960" s="1"/>
      <c r="K1960">
        <v>0</v>
      </c>
      <c r="AB1960" t="s">
        <v>22</v>
      </c>
      <c r="AC1960" t="s">
        <v>32</v>
      </c>
      <c r="AD1960" t="s">
        <v>58</v>
      </c>
      <c r="AE1960" t="s">
        <v>58</v>
      </c>
      <c r="AF1960" t="s">
        <v>48</v>
      </c>
      <c r="AO1960" t="s">
        <v>26</v>
      </c>
      <c r="AP1960" t="s">
        <v>7264</v>
      </c>
      <c r="AS1960" t="s">
        <v>43</v>
      </c>
      <c r="AT1960" t="s">
        <v>6158</v>
      </c>
      <c r="BO1960" t="s">
        <v>43</v>
      </c>
      <c r="BP1960">
        <v>0</v>
      </c>
      <c r="BQ1960">
        <v>0</v>
      </c>
      <c r="BR1960">
        <v>0</v>
      </c>
      <c r="BS1960">
        <v>0</v>
      </c>
      <c r="BT1960" s="1"/>
    </row>
    <row r="1961" spans="1:72">
      <c r="A1961" t="s">
        <v>8044</v>
      </c>
      <c r="B1961" t="s">
        <v>8045</v>
      </c>
      <c r="D1961" s="1"/>
      <c r="G1961" s="1"/>
      <c r="H1961" s="1"/>
      <c r="K1961">
        <v>0</v>
      </c>
      <c r="AB1961" t="s">
        <v>22</v>
      </c>
      <c r="AC1961" t="s">
        <v>32</v>
      </c>
      <c r="AD1961" t="s">
        <v>58</v>
      </c>
      <c r="AE1961" t="s">
        <v>58</v>
      </c>
      <c r="AF1961" t="s">
        <v>48</v>
      </c>
      <c r="AO1961" t="s">
        <v>26</v>
      </c>
      <c r="AP1961" t="s">
        <v>7264</v>
      </c>
      <c r="AS1961" t="s">
        <v>43</v>
      </c>
      <c r="AT1961" t="s">
        <v>7822</v>
      </c>
      <c r="BO1961" t="s">
        <v>43</v>
      </c>
      <c r="BP1961">
        <v>0</v>
      </c>
      <c r="BQ1961">
        <v>0</v>
      </c>
      <c r="BR1961">
        <v>0</v>
      </c>
      <c r="BS1961">
        <v>0</v>
      </c>
      <c r="BT1961" s="1"/>
    </row>
    <row r="1962" spans="1:72">
      <c r="A1962" t="s">
        <v>8046</v>
      </c>
      <c r="B1962" t="s">
        <v>8047</v>
      </c>
      <c r="D1962" s="1"/>
      <c r="G1962" s="1"/>
      <c r="H1962" s="1"/>
      <c r="K1962">
        <v>0</v>
      </c>
      <c r="AB1962" t="s">
        <v>22</v>
      </c>
      <c r="AC1962" t="s">
        <v>32</v>
      </c>
      <c r="AD1962" t="s">
        <v>58</v>
      </c>
      <c r="AE1962" t="s">
        <v>58</v>
      </c>
      <c r="AF1962" t="s">
        <v>48</v>
      </c>
      <c r="AO1962" t="s">
        <v>26</v>
      </c>
      <c r="AP1962" t="s">
        <v>7264</v>
      </c>
      <c r="AS1962" t="s">
        <v>43</v>
      </c>
      <c r="AT1962" t="s">
        <v>5928</v>
      </c>
      <c r="BO1962" t="s">
        <v>43</v>
      </c>
      <c r="BP1962">
        <v>0</v>
      </c>
      <c r="BQ1962">
        <v>0</v>
      </c>
      <c r="BR1962">
        <v>0</v>
      </c>
      <c r="BS1962">
        <v>0</v>
      </c>
      <c r="BT1962" s="1"/>
    </row>
    <row r="1963" spans="1:72">
      <c r="A1963" t="s">
        <v>8048</v>
      </c>
      <c r="B1963" t="s">
        <v>8049</v>
      </c>
      <c r="D1963" s="1"/>
      <c r="G1963" s="1"/>
      <c r="H1963" s="1"/>
      <c r="K1963">
        <v>0</v>
      </c>
      <c r="AB1963" t="s">
        <v>22</v>
      </c>
      <c r="AC1963" t="s">
        <v>32</v>
      </c>
      <c r="AD1963" t="s">
        <v>58</v>
      </c>
      <c r="AE1963" t="s">
        <v>58</v>
      </c>
      <c r="AF1963" t="s">
        <v>48</v>
      </c>
      <c r="AO1963" t="s">
        <v>26</v>
      </c>
      <c r="AP1963" t="s">
        <v>7264</v>
      </c>
      <c r="AS1963" t="s">
        <v>43</v>
      </c>
      <c r="AT1963" t="s">
        <v>7249</v>
      </c>
      <c r="BO1963" t="s">
        <v>43</v>
      </c>
      <c r="BP1963">
        <v>0</v>
      </c>
      <c r="BQ1963">
        <v>0</v>
      </c>
      <c r="BR1963">
        <v>0</v>
      </c>
      <c r="BS1963">
        <v>0</v>
      </c>
      <c r="BT1963" s="1"/>
    </row>
    <row r="1964" spans="1:72">
      <c r="A1964" t="s">
        <v>8050</v>
      </c>
      <c r="B1964" t="s">
        <v>8051</v>
      </c>
      <c r="D1964" s="1"/>
      <c r="G1964" s="1"/>
      <c r="H1964" s="1"/>
      <c r="K1964">
        <v>0</v>
      </c>
      <c r="AB1964" t="s">
        <v>22</v>
      </c>
      <c r="AC1964" t="s">
        <v>32</v>
      </c>
      <c r="AD1964" t="s">
        <v>58</v>
      </c>
      <c r="AE1964" t="s">
        <v>58</v>
      </c>
      <c r="AF1964" t="s">
        <v>48</v>
      </c>
      <c r="AO1964" t="s">
        <v>26</v>
      </c>
      <c r="AP1964" t="s">
        <v>7264</v>
      </c>
      <c r="AS1964" t="s">
        <v>43</v>
      </c>
      <c r="AT1964" t="s">
        <v>6248</v>
      </c>
      <c r="BO1964" t="s">
        <v>43</v>
      </c>
      <c r="BP1964">
        <v>0</v>
      </c>
      <c r="BQ1964">
        <v>0</v>
      </c>
      <c r="BR1964">
        <v>0</v>
      </c>
      <c r="BS1964">
        <v>0</v>
      </c>
      <c r="BT1964" s="1"/>
    </row>
    <row r="1965" spans="1:72">
      <c r="A1965" t="s">
        <v>8052</v>
      </c>
      <c r="B1965" t="s">
        <v>8053</v>
      </c>
      <c r="D1965" s="1"/>
      <c r="G1965" s="1"/>
      <c r="H1965" s="1"/>
      <c r="K1965">
        <v>0</v>
      </c>
      <c r="AB1965" t="s">
        <v>22</v>
      </c>
      <c r="AC1965" t="s">
        <v>32</v>
      </c>
      <c r="AD1965" t="s">
        <v>58</v>
      </c>
      <c r="AE1965" t="s">
        <v>58</v>
      </c>
      <c r="AF1965" t="s">
        <v>48</v>
      </c>
      <c r="AO1965" t="s">
        <v>26</v>
      </c>
      <c r="AP1965" t="s">
        <v>7264</v>
      </c>
      <c r="AS1965" t="s">
        <v>43</v>
      </c>
      <c r="AT1965" t="s">
        <v>8054</v>
      </c>
      <c r="BO1965" t="s">
        <v>43</v>
      </c>
      <c r="BP1965">
        <v>0</v>
      </c>
      <c r="BQ1965">
        <v>0</v>
      </c>
      <c r="BR1965">
        <v>0</v>
      </c>
      <c r="BS1965">
        <v>0</v>
      </c>
      <c r="BT1965" s="1"/>
    </row>
    <row r="1966" spans="1:72">
      <c r="A1966" t="s">
        <v>8055</v>
      </c>
      <c r="B1966" t="s">
        <v>8056</v>
      </c>
      <c r="D1966" s="1"/>
      <c r="G1966" s="1"/>
      <c r="H1966" s="1"/>
      <c r="K1966">
        <v>0</v>
      </c>
      <c r="AB1966" t="s">
        <v>22</v>
      </c>
      <c r="AC1966" t="s">
        <v>32</v>
      </c>
      <c r="AD1966" t="s">
        <v>58</v>
      </c>
      <c r="AE1966" t="s">
        <v>58</v>
      </c>
      <c r="AF1966" t="s">
        <v>25</v>
      </c>
      <c r="AO1966" t="s">
        <v>26</v>
      </c>
      <c r="AP1966" t="s">
        <v>7264</v>
      </c>
      <c r="AS1966" t="s">
        <v>43</v>
      </c>
      <c r="AT1966" t="s">
        <v>5928</v>
      </c>
      <c r="BO1966" t="s">
        <v>43</v>
      </c>
      <c r="BP1966">
        <v>0</v>
      </c>
      <c r="BQ1966">
        <v>0</v>
      </c>
      <c r="BR1966">
        <v>0</v>
      </c>
      <c r="BS1966">
        <v>0</v>
      </c>
      <c r="BT1966" s="1"/>
    </row>
    <row r="1967" spans="1:72">
      <c r="A1967" t="s">
        <v>8057</v>
      </c>
      <c r="B1967" t="s">
        <v>8058</v>
      </c>
      <c r="D1967" s="1"/>
      <c r="G1967" s="1"/>
      <c r="H1967" s="1"/>
      <c r="K1967">
        <v>0</v>
      </c>
      <c r="AB1967" t="s">
        <v>22</v>
      </c>
      <c r="AC1967" t="s">
        <v>32</v>
      </c>
      <c r="AD1967" t="s">
        <v>58</v>
      </c>
      <c r="AE1967" t="s">
        <v>58</v>
      </c>
      <c r="AF1967" t="s">
        <v>48</v>
      </c>
      <c r="AO1967" t="s">
        <v>26</v>
      </c>
      <c r="AP1967" t="s">
        <v>7264</v>
      </c>
      <c r="AS1967" t="s">
        <v>43</v>
      </c>
      <c r="AT1967" t="s">
        <v>8059</v>
      </c>
      <c r="BO1967" t="s">
        <v>43</v>
      </c>
      <c r="BP1967">
        <v>0</v>
      </c>
      <c r="BQ1967">
        <v>0</v>
      </c>
      <c r="BR1967">
        <v>0</v>
      </c>
      <c r="BS1967">
        <v>0</v>
      </c>
      <c r="BT1967" s="1"/>
    </row>
    <row r="1968" spans="1:72">
      <c r="A1968" t="s">
        <v>8060</v>
      </c>
      <c r="B1968" t="s">
        <v>8061</v>
      </c>
      <c r="D1968" s="1"/>
      <c r="G1968" s="1"/>
      <c r="H1968" s="1"/>
      <c r="K1968">
        <v>0</v>
      </c>
      <c r="AB1968" t="s">
        <v>22</v>
      </c>
      <c r="AC1968" t="s">
        <v>32</v>
      </c>
      <c r="AD1968" t="s">
        <v>58</v>
      </c>
      <c r="AE1968" t="s">
        <v>58</v>
      </c>
      <c r="AF1968" t="s">
        <v>48</v>
      </c>
      <c r="AO1968" t="s">
        <v>26</v>
      </c>
      <c r="AP1968" t="s">
        <v>7264</v>
      </c>
      <c r="AS1968" t="s">
        <v>43</v>
      </c>
      <c r="AT1968" t="s">
        <v>8062</v>
      </c>
      <c r="BO1968" t="s">
        <v>43</v>
      </c>
      <c r="BP1968">
        <v>0</v>
      </c>
      <c r="BQ1968">
        <v>0</v>
      </c>
      <c r="BR1968">
        <v>0</v>
      </c>
      <c r="BS1968">
        <v>0</v>
      </c>
      <c r="BT1968" s="1"/>
    </row>
    <row r="1969" spans="1:72">
      <c r="A1969" t="s">
        <v>8063</v>
      </c>
      <c r="B1969" t="s">
        <v>8064</v>
      </c>
      <c r="D1969" s="1"/>
      <c r="G1969" s="1"/>
      <c r="H1969" s="1"/>
      <c r="K1969">
        <v>0</v>
      </c>
      <c r="AB1969" t="s">
        <v>22</v>
      </c>
      <c r="AC1969" t="s">
        <v>32</v>
      </c>
      <c r="AD1969" t="s">
        <v>58</v>
      </c>
      <c r="AE1969" t="s">
        <v>58</v>
      </c>
      <c r="AF1969" t="s">
        <v>25</v>
      </c>
      <c r="AO1969" t="s">
        <v>26</v>
      </c>
      <c r="AP1969" t="s">
        <v>7264</v>
      </c>
      <c r="AS1969" t="s">
        <v>43</v>
      </c>
      <c r="AT1969" t="s">
        <v>8065</v>
      </c>
      <c r="BO1969" t="s">
        <v>43</v>
      </c>
      <c r="BP1969">
        <v>0</v>
      </c>
      <c r="BQ1969">
        <v>0</v>
      </c>
      <c r="BR1969">
        <v>0</v>
      </c>
      <c r="BS1969">
        <v>0</v>
      </c>
      <c r="BT1969" s="1"/>
    </row>
    <row r="1970" spans="1:72">
      <c r="A1970" t="s">
        <v>8066</v>
      </c>
      <c r="B1970" t="s">
        <v>2618</v>
      </c>
      <c r="D1970" s="1"/>
      <c r="G1970" s="1"/>
      <c r="H1970" s="1"/>
      <c r="K1970">
        <v>0</v>
      </c>
      <c r="AB1970" t="s">
        <v>22</v>
      </c>
      <c r="AC1970" t="s">
        <v>32</v>
      </c>
      <c r="AD1970" t="s">
        <v>58</v>
      </c>
      <c r="AE1970" t="s">
        <v>58</v>
      </c>
      <c r="AF1970" t="s">
        <v>48</v>
      </c>
      <c r="AO1970" t="s">
        <v>26</v>
      </c>
      <c r="AP1970" t="s">
        <v>7264</v>
      </c>
      <c r="AS1970" t="s">
        <v>43</v>
      </c>
      <c r="AT1970" t="s">
        <v>3943</v>
      </c>
      <c r="BO1970" t="s">
        <v>43</v>
      </c>
      <c r="BP1970">
        <v>0</v>
      </c>
      <c r="BQ1970">
        <v>0</v>
      </c>
      <c r="BR1970">
        <v>0</v>
      </c>
      <c r="BS1970">
        <v>0</v>
      </c>
      <c r="BT1970" s="1"/>
    </row>
    <row r="1971" spans="1:72">
      <c r="A1971" t="s">
        <v>8067</v>
      </c>
      <c r="B1971" t="s">
        <v>8068</v>
      </c>
      <c r="D1971" s="1"/>
      <c r="G1971" s="1"/>
      <c r="H1971" s="1"/>
      <c r="K1971">
        <v>0</v>
      </c>
      <c r="AB1971" t="s">
        <v>22</v>
      </c>
      <c r="AC1971" t="s">
        <v>32</v>
      </c>
      <c r="AD1971" t="s">
        <v>58</v>
      </c>
      <c r="AE1971" t="s">
        <v>58</v>
      </c>
      <c r="AF1971" t="s">
        <v>48</v>
      </c>
      <c r="AO1971" t="s">
        <v>26</v>
      </c>
      <c r="AP1971" t="s">
        <v>7264</v>
      </c>
      <c r="AS1971" t="s">
        <v>43</v>
      </c>
      <c r="AT1971" t="s">
        <v>8069</v>
      </c>
      <c r="BO1971" t="s">
        <v>43</v>
      </c>
      <c r="BP1971">
        <v>0</v>
      </c>
      <c r="BQ1971">
        <v>0</v>
      </c>
      <c r="BR1971">
        <v>0</v>
      </c>
      <c r="BS1971">
        <v>0</v>
      </c>
      <c r="BT1971" s="1"/>
    </row>
    <row r="1972" spans="1:72">
      <c r="A1972" t="s">
        <v>8070</v>
      </c>
      <c r="B1972" t="s">
        <v>8071</v>
      </c>
      <c r="D1972" s="1"/>
      <c r="G1972" s="1"/>
      <c r="H1972" s="1"/>
      <c r="K1972">
        <v>0</v>
      </c>
      <c r="AB1972" t="s">
        <v>22</v>
      </c>
      <c r="AC1972" t="s">
        <v>32</v>
      </c>
      <c r="AD1972" t="s">
        <v>58</v>
      </c>
      <c r="AE1972" t="s">
        <v>58</v>
      </c>
      <c r="AF1972" t="s">
        <v>48</v>
      </c>
      <c r="AO1972" t="s">
        <v>26</v>
      </c>
      <c r="AP1972" t="s">
        <v>7264</v>
      </c>
      <c r="AS1972" t="s">
        <v>43</v>
      </c>
      <c r="AT1972" t="s">
        <v>5928</v>
      </c>
      <c r="BO1972" t="s">
        <v>43</v>
      </c>
      <c r="BP1972">
        <v>0</v>
      </c>
      <c r="BQ1972">
        <v>0</v>
      </c>
      <c r="BR1972">
        <v>0</v>
      </c>
      <c r="BS1972">
        <v>0</v>
      </c>
      <c r="BT1972" s="1"/>
    </row>
    <row r="1973" spans="1:72">
      <c r="A1973" t="s">
        <v>8072</v>
      </c>
      <c r="B1973" t="s">
        <v>5744</v>
      </c>
      <c r="D1973" s="1"/>
      <c r="G1973" s="1"/>
      <c r="H1973" s="1"/>
      <c r="K1973">
        <v>0</v>
      </c>
      <c r="AB1973" t="s">
        <v>22</v>
      </c>
      <c r="AC1973" t="s">
        <v>32</v>
      </c>
      <c r="AD1973" t="s">
        <v>58</v>
      </c>
      <c r="AE1973" t="s">
        <v>58</v>
      </c>
      <c r="AF1973" t="s">
        <v>25</v>
      </c>
      <c r="AO1973" t="s">
        <v>26</v>
      </c>
      <c r="AP1973" t="s">
        <v>7264</v>
      </c>
      <c r="AS1973" t="s">
        <v>43</v>
      </c>
      <c r="AT1973" t="s">
        <v>8073</v>
      </c>
      <c r="BO1973" t="s">
        <v>43</v>
      </c>
      <c r="BP1973">
        <v>0</v>
      </c>
      <c r="BQ1973">
        <v>0</v>
      </c>
      <c r="BR1973">
        <v>0</v>
      </c>
      <c r="BS1973">
        <v>0</v>
      </c>
      <c r="BT1973" s="1"/>
    </row>
    <row r="1974" spans="1:72">
      <c r="A1974" t="s">
        <v>8074</v>
      </c>
      <c r="B1974" t="s">
        <v>9827</v>
      </c>
      <c r="D1974" s="1"/>
      <c r="G1974" s="1"/>
      <c r="H1974" s="1"/>
      <c r="K1974">
        <v>0</v>
      </c>
      <c r="AB1974" t="s">
        <v>22</v>
      </c>
      <c r="AC1974" t="s">
        <v>32</v>
      </c>
      <c r="AD1974" t="s">
        <v>58</v>
      </c>
      <c r="AE1974" t="s">
        <v>58</v>
      </c>
      <c r="AF1974" t="s">
        <v>48</v>
      </c>
      <c r="AO1974" t="s">
        <v>26</v>
      </c>
      <c r="AP1974" t="s">
        <v>7264</v>
      </c>
      <c r="AS1974" t="s">
        <v>43</v>
      </c>
      <c r="AT1974" t="s">
        <v>7815</v>
      </c>
      <c r="BO1974" t="s">
        <v>43</v>
      </c>
      <c r="BP1974">
        <v>0</v>
      </c>
      <c r="BQ1974">
        <v>0</v>
      </c>
      <c r="BR1974">
        <v>0</v>
      </c>
      <c r="BS1974">
        <v>0</v>
      </c>
      <c r="BT1974" s="1"/>
    </row>
    <row r="1975" spans="1:72">
      <c r="A1975" t="s">
        <v>8075</v>
      </c>
      <c r="B1975" t="s">
        <v>332</v>
      </c>
      <c r="D1975" s="1"/>
      <c r="G1975" s="1"/>
      <c r="H1975" s="1"/>
      <c r="K1975">
        <v>0</v>
      </c>
      <c r="AB1975" t="s">
        <v>22</v>
      </c>
      <c r="AC1975" t="s">
        <v>32</v>
      </c>
      <c r="AD1975" t="s">
        <v>58</v>
      </c>
      <c r="AE1975" t="s">
        <v>58</v>
      </c>
      <c r="AF1975" t="s">
        <v>48</v>
      </c>
      <c r="AO1975" t="s">
        <v>26</v>
      </c>
      <c r="AP1975" t="s">
        <v>7264</v>
      </c>
      <c r="AS1975" t="s">
        <v>43</v>
      </c>
      <c r="BO1975" t="s">
        <v>43</v>
      </c>
      <c r="BP1975">
        <v>0</v>
      </c>
      <c r="BQ1975">
        <v>0</v>
      </c>
      <c r="BR1975">
        <v>0</v>
      </c>
      <c r="BS1975">
        <v>0</v>
      </c>
      <c r="BT1975" s="1"/>
    </row>
    <row r="1976" spans="1:72">
      <c r="A1976" t="s">
        <v>8076</v>
      </c>
      <c r="B1976" t="s">
        <v>9844</v>
      </c>
      <c r="D1976" s="1"/>
      <c r="G1976" s="1"/>
      <c r="H1976" s="1"/>
      <c r="K1976">
        <v>0</v>
      </c>
      <c r="AB1976" t="s">
        <v>22</v>
      </c>
      <c r="AC1976" t="s">
        <v>32</v>
      </c>
      <c r="AD1976" t="s">
        <v>58</v>
      </c>
      <c r="AE1976" t="s">
        <v>58</v>
      </c>
      <c r="AF1976" t="s">
        <v>48</v>
      </c>
      <c r="AO1976" t="s">
        <v>26</v>
      </c>
      <c r="AP1976" t="s">
        <v>7264</v>
      </c>
      <c r="AS1976" t="s">
        <v>43</v>
      </c>
      <c r="AT1976" t="s">
        <v>7389</v>
      </c>
      <c r="AU1976">
        <v>0.96</v>
      </c>
      <c r="BO1976" t="s">
        <v>43</v>
      </c>
      <c r="BP1976">
        <v>0</v>
      </c>
      <c r="BQ1976">
        <v>0</v>
      </c>
      <c r="BR1976">
        <v>0</v>
      </c>
      <c r="BS1976">
        <v>0</v>
      </c>
      <c r="BT1976" s="1"/>
    </row>
    <row r="1977" spans="1:72">
      <c r="A1977" t="s">
        <v>8077</v>
      </c>
      <c r="B1977" t="s">
        <v>834</v>
      </c>
      <c r="D1977" s="1"/>
      <c r="G1977" s="1"/>
      <c r="H1977" s="1"/>
      <c r="K1977">
        <v>0</v>
      </c>
      <c r="AB1977" t="s">
        <v>22</v>
      </c>
      <c r="AC1977" t="s">
        <v>32</v>
      </c>
      <c r="AD1977" t="s">
        <v>58</v>
      </c>
      <c r="AE1977" t="s">
        <v>58</v>
      </c>
      <c r="AF1977" t="s">
        <v>48</v>
      </c>
      <c r="AO1977" t="s">
        <v>26</v>
      </c>
      <c r="AP1977" t="s">
        <v>7264</v>
      </c>
      <c r="AS1977" t="s">
        <v>43</v>
      </c>
      <c r="AT1977" t="s">
        <v>8078</v>
      </c>
      <c r="BO1977" t="s">
        <v>43</v>
      </c>
      <c r="BP1977">
        <v>0</v>
      </c>
      <c r="BQ1977">
        <v>0</v>
      </c>
      <c r="BR1977">
        <v>0</v>
      </c>
      <c r="BS1977">
        <v>0</v>
      </c>
      <c r="BT1977" s="1"/>
    </row>
    <row r="1978" spans="1:72">
      <c r="A1978" t="s">
        <v>8079</v>
      </c>
      <c r="B1978" t="s">
        <v>8080</v>
      </c>
      <c r="D1978" s="1"/>
      <c r="G1978" s="1"/>
      <c r="H1978" s="1"/>
      <c r="K1978">
        <v>0</v>
      </c>
      <c r="AB1978" t="s">
        <v>22</v>
      </c>
      <c r="AC1978" t="s">
        <v>32</v>
      </c>
      <c r="AD1978" t="s">
        <v>58</v>
      </c>
      <c r="AE1978" t="s">
        <v>58</v>
      </c>
      <c r="AF1978" t="s">
        <v>48</v>
      </c>
      <c r="AO1978" t="s">
        <v>26</v>
      </c>
      <c r="AP1978" t="s">
        <v>7264</v>
      </c>
      <c r="AS1978" t="s">
        <v>43</v>
      </c>
      <c r="AT1978" t="s">
        <v>5928</v>
      </c>
      <c r="BO1978" t="s">
        <v>43</v>
      </c>
      <c r="BP1978">
        <v>0</v>
      </c>
      <c r="BQ1978">
        <v>0</v>
      </c>
      <c r="BR1978">
        <v>0</v>
      </c>
      <c r="BS1978">
        <v>0</v>
      </c>
      <c r="BT1978" s="1"/>
    </row>
    <row r="1979" spans="1:72">
      <c r="A1979" t="s">
        <v>8081</v>
      </c>
      <c r="B1979" t="s">
        <v>2658</v>
      </c>
      <c r="D1979" s="1"/>
      <c r="G1979" s="1"/>
      <c r="H1979" s="1"/>
      <c r="K1979">
        <v>0</v>
      </c>
      <c r="AB1979" t="s">
        <v>22</v>
      </c>
      <c r="AC1979" t="s">
        <v>32</v>
      </c>
      <c r="AD1979" t="s">
        <v>58</v>
      </c>
      <c r="AE1979" t="s">
        <v>58</v>
      </c>
      <c r="AF1979" t="s">
        <v>48</v>
      </c>
      <c r="AO1979" t="s">
        <v>26</v>
      </c>
      <c r="AP1979" t="s">
        <v>7264</v>
      </c>
      <c r="AS1979" t="s">
        <v>43</v>
      </c>
      <c r="AT1979" t="s">
        <v>8082</v>
      </c>
      <c r="BO1979" t="s">
        <v>43</v>
      </c>
      <c r="BP1979">
        <v>0</v>
      </c>
      <c r="BQ1979">
        <v>0</v>
      </c>
      <c r="BR1979">
        <v>0</v>
      </c>
      <c r="BS1979">
        <v>0</v>
      </c>
      <c r="BT1979" s="1"/>
    </row>
    <row r="1980" spans="1:72">
      <c r="A1980" t="s">
        <v>8083</v>
      </c>
      <c r="B1980" t="s">
        <v>8084</v>
      </c>
      <c r="D1980" s="1"/>
      <c r="G1980" s="1"/>
      <c r="H1980" s="1"/>
      <c r="K1980">
        <v>0</v>
      </c>
      <c r="AB1980" t="s">
        <v>22</v>
      </c>
      <c r="AC1980" t="s">
        <v>32</v>
      </c>
      <c r="AD1980" t="s">
        <v>58</v>
      </c>
      <c r="AE1980" t="s">
        <v>58</v>
      </c>
      <c r="AF1980" t="s">
        <v>48</v>
      </c>
      <c r="AO1980" t="s">
        <v>26</v>
      </c>
      <c r="AP1980" t="s">
        <v>7264</v>
      </c>
      <c r="AS1980" t="s">
        <v>43</v>
      </c>
      <c r="AT1980" t="s">
        <v>5928</v>
      </c>
      <c r="BO1980" t="s">
        <v>43</v>
      </c>
      <c r="BP1980">
        <v>0</v>
      </c>
      <c r="BQ1980">
        <v>0</v>
      </c>
      <c r="BR1980">
        <v>0</v>
      </c>
      <c r="BS1980">
        <v>0</v>
      </c>
      <c r="BT1980" s="1"/>
    </row>
    <row r="1981" spans="1:72">
      <c r="A1981" t="s">
        <v>8085</v>
      </c>
      <c r="B1981" t="s">
        <v>8086</v>
      </c>
      <c r="D1981" s="1"/>
      <c r="G1981" s="1"/>
      <c r="H1981" s="1"/>
      <c r="K1981">
        <v>0</v>
      </c>
      <c r="AB1981" t="s">
        <v>22</v>
      </c>
      <c r="AC1981" t="s">
        <v>32</v>
      </c>
      <c r="AD1981" t="s">
        <v>58</v>
      </c>
      <c r="AE1981" t="s">
        <v>58</v>
      </c>
      <c r="AF1981" t="s">
        <v>48</v>
      </c>
      <c r="AO1981" t="s">
        <v>26</v>
      </c>
      <c r="AP1981" t="s">
        <v>7264</v>
      </c>
      <c r="AS1981" t="s">
        <v>43</v>
      </c>
      <c r="AT1981" t="s">
        <v>7167</v>
      </c>
      <c r="BO1981" t="s">
        <v>43</v>
      </c>
      <c r="BP1981">
        <v>0</v>
      </c>
      <c r="BQ1981">
        <v>0</v>
      </c>
      <c r="BR1981">
        <v>0</v>
      </c>
      <c r="BS1981">
        <v>0</v>
      </c>
      <c r="BT1981" s="1"/>
    </row>
    <row r="1982" spans="1:72">
      <c r="A1982" t="s">
        <v>8087</v>
      </c>
      <c r="B1982" t="s">
        <v>8088</v>
      </c>
      <c r="D1982" s="1"/>
      <c r="G1982" s="1"/>
      <c r="H1982" s="1"/>
      <c r="K1982">
        <v>0</v>
      </c>
      <c r="AB1982" t="s">
        <v>22</v>
      </c>
      <c r="AC1982" t="s">
        <v>32</v>
      </c>
      <c r="AD1982" t="s">
        <v>58</v>
      </c>
      <c r="AE1982" t="s">
        <v>58</v>
      </c>
      <c r="AF1982" t="s">
        <v>48</v>
      </c>
      <c r="AO1982" t="s">
        <v>26</v>
      </c>
      <c r="AP1982" t="s">
        <v>7264</v>
      </c>
      <c r="AS1982" t="s">
        <v>43</v>
      </c>
      <c r="AT1982" t="s">
        <v>42</v>
      </c>
      <c r="BO1982" t="s">
        <v>43</v>
      </c>
      <c r="BP1982">
        <v>0</v>
      </c>
      <c r="BQ1982">
        <v>0</v>
      </c>
      <c r="BR1982">
        <v>0</v>
      </c>
      <c r="BS1982">
        <v>0</v>
      </c>
      <c r="BT1982" s="1"/>
    </row>
    <row r="1983" spans="1:72">
      <c r="A1983" t="s">
        <v>8089</v>
      </c>
      <c r="B1983" t="s">
        <v>4962</v>
      </c>
      <c r="D1983" s="1"/>
      <c r="G1983" s="1"/>
      <c r="H1983" s="1"/>
      <c r="K1983">
        <v>0</v>
      </c>
      <c r="AB1983" t="s">
        <v>22</v>
      </c>
      <c r="AC1983" t="s">
        <v>32</v>
      </c>
      <c r="AD1983" t="s">
        <v>58</v>
      </c>
      <c r="AE1983" t="s">
        <v>58</v>
      </c>
      <c r="AF1983" t="s">
        <v>48</v>
      </c>
      <c r="AO1983" t="s">
        <v>26</v>
      </c>
      <c r="AP1983" t="s">
        <v>7264</v>
      </c>
      <c r="AS1983" t="s">
        <v>43</v>
      </c>
      <c r="AT1983" t="s">
        <v>6047</v>
      </c>
      <c r="BO1983" t="s">
        <v>43</v>
      </c>
      <c r="BP1983">
        <v>0</v>
      </c>
      <c r="BQ1983">
        <v>0</v>
      </c>
      <c r="BR1983">
        <v>0</v>
      </c>
      <c r="BS1983">
        <v>0</v>
      </c>
      <c r="BT1983" s="1"/>
    </row>
    <row r="1984" spans="1:72">
      <c r="A1984" t="s">
        <v>8090</v>
      </c>
      <c r="B1984" t="s">
        <v>8091</v>
      </c>
      <c r="D1984" s="1"/>
      <c r="G1984" s="1"/>
      <c r="H1984" s="1"/>
      <c r="K1984">
        <v>0</v>
      </c>
      <c r="AB1984" t="s">
        <v>22</v>
      </c>
      <c r="AC1984" t="s">
        <v>32</v>
      </c>
      <c r="AD1984" t="s">
        <v>58</v>
      </c>
      <c r="AE1984" t="s">
        <v>58</v>
      </c>
      <c r="AF1984" t="s">
        <v>25</v>
      </c>
      <c r="AO1984" t="s">
        <v>26</v>
      </c>
      <c r="AP1984" t="s">
        <v>7264</v>
      </c>
      <c r="AS1984" t="s">
        <v>43</v>
      </c>
      <c r="AT1984" t="s">
        <v>6330</v>
      </c>
      <c r="AV1984">
        <v>0</v>
      </c>
      <c r="BO1984" t="s">
        <v>43</v>
      </c>
      <c r="BP1984">
        <v>0</v>
      </c>
      <c r="BQ1984">
        <v>0</v>
      </c>
      <c r="BR1984">
        <v>0</v>
      </c>
      <c r="BS1984">
        <v>0</v>
      </c>
      <c r="BT1984" s="1"/>
    </row>
    <row r="1985" spans="1:72">
      <c r="A1985" t="s">
        <v>8092</v>
      </c>
      <c r="B1985" t="s">
        <v>794</v>
      </c>
      <c r="D1985" s="1"/>
      <c r="G1985" s="1"/>
      <c r="H1985" s="1"/>
      <c r="K1985">
        <v>0</v>
      </c>
      <c r="AB1985" t="s">
        <v>22</v>
      </c>
      <c r="AC1985" t="s">
        <v>32</v>
      </c>
      <c r="AD1985" t="s">
        <v>58</v>
      </c>
      <c r="AE1985" t="s">
        <v>58</v>
      </c>
      <c r="AF1985" t="s">
        <v>25</v>
      </c>
      <c r="AO1985" t="s">
        <v>26</v>
      </c>
      <c r="AP1985" t="s">
        <v>7264</v>
      </c>
      <c r="AS1985" t="s">
        <v>43</v>
      </c>
      <c r="AT1985" t="s">
        <v>5928</v>
      </c>
      <c r="BO1985" t="s">
        <v>43</v>
      </c>
      <c r="BP1985">
        <v>0</v>
      </c>
      <c r="BQ1985">
        <v>0</v>
      </c>
      <c r="BR1985">
        <v>0</v>
      </c>
      <c r="BS1985">
        <v>0</v>
      </c>
      <c r="BT1985" s="1"/>
    </row>
    <row r="1986" spans="1:72">
      <c r="A1986" t="s">
        <v>8093</v>
      </c>
      <c r="B1986" t="s">
        <v>8094</v>
      </c>
      <c r="D1986" s="1"/>
      <c r="G1986" s="1"/>
      <c r="H1986" s="1"/>
      <c r="K1986">
        <v>0</v>
      </c>
      <c r="AB1986" t="s">
        <v>22</v>
      </c>
      <c r="AC1986" t="s">
        <v>32</v>
      </c>
      <c r="AD1986" t="s">
        <v>58</v>
      </c>
      <c r="AF1986" t="s">
        <v>48</v>
      </c>
      <c r="AO1986" t="s">
        <v>26</v>
      </c>
      <c r="AP1986" t="s">
        <v>7264</v>
      </c>
      <c r="AS1986" t="s">
        <v>43</v>
      </c>
      <c r="AT1986" t="s">
        <v>6187</v>
      </c>
      <c r="BO1986" t="s">
        <v>43</v>
      </c>
      <c r="BP1986">
        <v>0</v>
      </c>
      <c r="BQ1986">
        <v>0</v>
      </c>
      <c r="BR1986">
        <v>0</v>
      </c>
      <c r="BS1986">
        <v>0</v>
      </c>
      <c r="BT1986" s="1"/>
    </row>
    <row r="1987" spans="1:72">
      <c r="A1987" t="s">
        <v>8095</v>
      </c>
      <c r="B1987" t="s">
        <v>8096</v>
      </c>
      <c r="D1987" s="1"/>
      <c r="G1987" s="1"/>
      <c r="H1987" s="1"/>
      <c r="K1987">
        <v>0</v>
      </c>
      <c r="AB1987" t="s">
        <v>22</v>
      </c>
      <c r="AC1987" t="s">
        <v>32</v>
      </c>
      <c r="AD1987" t="s">
        <v>58</v>
      </c>
      <c r="AE1987" t="s">
        <v>58</v>
      </c>
      <c r="AF1987" t="s">
        <v>48</v>
      </c>
      <c r="AO1987" t="s">
        <v>26</v>
      </c>
      <c r="AP1987" t="s">
        <v>7264</v>
      </c>
      <c r="AS1987" t="s">
        <v>43</v>
      </c>
      <c r="AT1987" t="s">
        <v>8097</v>
      </c>
      <c r="BO1987" t="s">
        <v>43</v>
      </c>
      <c r="BP1987">
        <v>0</v>
      </c>
      <c r="BQ1987">
        <v>0</v>
      </c>
      <c r="BR1987">
        <v>0</v>
      </c>
      <c r="BS1987">
        <v>0</v>
      </c>
      <c r="BT1987" s="1"/>
    </row>
    <row r="1988" spans="1:72">
      <c r="A1988" t="s">
        <v>8098</v>
      </c>
      <c r="B1988" t="s">
        <v>8099</v>
      </c>
      <c r="D1988" s="1"/>
      <c r="G1988" s="1"/>
      <c r="H1988" s="1"/>
      <c r="K1988">
        <v>0</v>
      </c>
      <c r="AB1988" t="s">
        <v>22</v>
      </c>
      <c r="AC1988" t="s">
        <v>32</v>
      </c>
      <c r="AD1988" t="s">
        <v>58</v>
      </c>
      <c r="AE1988" t="s">
        <v>58</v>
      </c>
      <c r="AF1988" t="s">
        <v>48</v>
      </c>
      <c r="AO1988" t="s">
        <v>26</v>
      </c>
      <c r="AP1988" t="s">
        <v>7264</v>
      </c>
      <c r="AS1988" t="s">
        <v>43</v>
      </c>
      <c r="AT1988" t="s">
        <v>8100</v>
      </c>
      <c r="BO1988" t="s">
        <v>43</v>
      </c>
      <c r="BP1988">
        <v>0</v>
      </c>
      <c r="BQ1988">
        <v>0</v>
      </c>
      <c r="BR1988">
        <v>0</v>
      </c>
      <c r="BS1988">
        <v>0</v>
      </c>
      <c r="BT1988" s="1"/>
    </row>
    <row r="1989" spans="1:72">
      <c r="A1989" t="s">
        <v>8101</v>
      </c>
      <c r="B1989" t="s">
        <v>1838</v>
      </c>
      <c r="D1989" s="1"/>
      <c r="G1989" s="1"/>
      <c r="H1989" s="1"/>
      <c r="K1989">
        <v>0</v>
      </c>
      <c r="AB1989" t="s">
        <v>22</v>
      </c>
      <c r="AC1989" t="s">
        <v>32</v>
      </c>
      <c r="AD1989" t="s">
        <v>58</v>
      </c>
      <c r="AE1989" t="s">
        <v>58</v>
      </c>
      <c r="AF1989" t="s">
        <v>48</v>
      </c>
      <c r="AO1989" t="s">
        <v>26</v>
      </c>
      <c r="AP1989" t="s">
        <v>7264</v>
      </c>
      <c r="AS1989" t="s">
        <v>43</v>
      </c>
      <c r="AT1989" t="s">
        <v>8102</v>
      </c>
      <c r="BO1989" t="s">
        <v>43</v>
      </c>
      <c r="BP1989">
        <v>0</v>
      </c>
      <c r="BQ1989">
        <v>0</v>
      </c>
      <c r="BR1989">
        <v>0</v>
      </c>
      <c r="BS1989">
        <v>0</v>
      </c>
      <c r="BT1989" s="1"/>
    </row>
    <row r="1990" spans="1:72">
      <c r="A1990" t="s">
        <v>8103</v>
      </c>
      <c r="B1990" t="s">
        <v>2380</v>
      </c>
      <c r="D1990" s="1"/>
      <c r="G1990" s="1"/>
      <c r="H1990" s="1"/>
      <c r="K1990">
        <v>0</v>
      </c>
      <c r="AB1990" t="s">
        <v>22</v>
      </c>
      <c r="AC1990" t="s">
        <v>32</v>
      </c>
      <c r="AD1990" t="s">
        <v>58</v>
      </c>
      <c r="AE1990" t="s">
        <v>58</v>
      </c>
      <c r="AF1990" t="s">
        <v>48</v>
      </c>
      <c r="AO1990" t="s">
        <v>26</v>
      </c>
      <c r="AP1990" t="s">
        <v>7264</v>
      </c>
      <c r="AS1990" t="s">
        <v>43</v>
      </c>
      <c r="AT1990" t="s">
        <v>2800</v>
      </c>
      <c r="AU1990">
        <v>1.96</v>
      </c>
      <c r="BO1990" t="s">
        <v>43</v>
      </c>
      <c r="BP1990">
        <v>0</v>
      </c>
      <c r="BQ1990">
        <v>0</v>
      </c>
      <c r="BR1990">
        <v>0</v>
      </c>
      <c r="BS1990">
        <v>0</v>
      </c>
      <c r="BT1990" s="1"/>
    </row>
    <row r="1991" spans="1:72">
      <c r="A1991" t="s">
        <v>8104</v>
      </c>
      <c r="B1991" t="s">
        <v>8105</v>
      </c>
      <c r="D1991" s="1"/>
      <c r="G1991" s="1"/>
      <c r="H1991" s="1"/>
      <c r="K1991">
        <v>0</v>
      </c>
      <c r="AB1991" t="s">
        <v>22</v>
      </c>
      <c r="AC1991" t="s">
        <v>32</v>
      </c>
      <c r="AD1991" t="s">
        <v>58</v>
      </c>
      <c r="AE1991" t="s">
        <v>58</v>
      </c>
      <c r="AF1991" t="s">
        <v>48</v>
      </c>
      <c r="AO1991" t="s">
        <v>26</v>
      </c>
      <c r="AP1991" t="s">
        <v>7264</v>
      </c>
      <c r="AS1991" t="s">
        <v>43</v>
      </c>
      <c r="AT1991" t="s">
        <v>6187</v>
      </c>
      <c r="BO1991" t="s">
        <v>43</v>
      </c>
      <c r="BP1991">
        <v>0</v>
      </c>
      <c r="BQ1991">
        <v>0</v>
      </c>
      <c r="BR1991">
        <v>0</v>
      </c>
      <c r="BS1991">
        <v>0</v>
      </c>
      <c r="BT1991" s="1"/>
    </row>
    <row r="1992" spans="1:72">
      <c r="A1992" t="s">
        <v>8106</v>
      </c>
      <c r="B1992" t="s">
        <v>8107</v>
      </c>
      <c r="D1992" s="1"/>
      <c r="G1992" s="1"/>
      <c r="H1992" s="1"/>
      <c r="K1992">
        <v>0</v>
      </c>
      <c r="AB1992" t="s">
        <v>22</v>
      </c>
      <c r="AC1992" t="s">
        <v>32</v>
      </c>
      <c r="AD1992" t="s">
        <v>58</v>
      </c>
      <c r="AE1992" t="s">
        <v>58</v>
      </c>
      <c r="AF1992" t="s">
        <v>48</v>
      </c>
      <c r="AO1992" t="s">
        <v>26</v>
      </c>
      <c r="AP1992" t="s">
        <v>7264</v>
      </c>
      <c r="AS1992" t="s">
        <v>43</v>
      </c>
      <c r="AT1992" t="s">
        <v>6187</v>
      </c>
      <c r="BO1992" t="s">
        <v>43</v>
      </c>
      <c r="BP1992">
        <v>0</v>
      </c>
      <c r="BQ1992">
        <v>0</v>
      </c>
      <c r="BR1992">
        <v>0</v>
      </c>
      <c r="BS1992">
        <v>0</v>
      </c>
      <c r="BT1992" s="1"/>
    </row>
    <row r="1993" spans="1:72">
      <c r="A1993" t="s">
        <v>8108</v>
      </c>
      <c r="B1993" t="s">
        <v>8109</v>
      </c>
      <c r="D1993" s="1"/>
      <c r="G1993" s="1"/>
      <c r="H1993" s="1"/>
      <c r="K1993">
        <v>0</v>
      </c>
      <c r="AB1993" t="s">
        <v>22</v>
      </c>
      <c r="AC1993" t="s">
        <v>32</v>
      </c>
      <c r="AD1993" t="s">
        <v>58</v>
      </c>
      <c r="AE1993" t="s">
        <v>58</v>
      </c>
      <c r="AF1993" t="s">
        <v>48</v>
      </c>
      <c r="AO1993" t="s">
        <v>26</v>
      </c>
      <c r="AP1993" t="s">
        <v>7264</v>
      </c>
      <c r="AS1993" t="s">
        <v>43</v>
      </c>
      <c r="AT1993" t="s">
        <v>7798</v>
      </c>
      <c r="BO1993" t="s">
        <v>43</v>
      </c>
      <c r="BP1993">
        <v>0</v>
      </c>
      <c r="BQ1993">
        <v>0</v>
      </c>
      <c r="BR1993">
        <v>0</v>
      </c>
      <c r="BS1993">
        <v>0</v>
      </c>
      <c r="BT1993" s="1"/>
    </row>
    <row r="1994" spans="1:72">
      <c r="A1994" t="s">
        <v>8110</v>
      </c>
      <c r="B1994" t="s">
        <v>8111</v>
      </c>
      <c r="D1994" s="1"/>
      <c r="G1994" s="1"/>
      <c r="H1994" s="1"/>
      <c r="K1994">
        <v>0</v>
      </c>
      <c r="AB1994" t="s">
        <v>22</v>
      </c>
      <c r="AC1994" t="s">
        <v>32</v>
      </c>
      <c r="AD1994" t="s">
        <v>58</v>
      </c>
      <c r="AE1994" t="s">
        <v>58</v>
      </c>
      <c r="AF1994" t="s">
        <v>25</v>
      </c>
      <c r="AO1994" t="s">
        <v>26</v>
      </c>
      <c r="AP1994" t="s">
        <v>7264</v>
      </c>
      <c r="AS1994" t="s">
        <v>43</v>
      </c>
      <c r="AT1994" t="s">
        <v>8112</v>
      </c>
      <c r="AU1994">
        <v>0.78</v>
      </c>
      <c r="BO1994" t="s">
        <v>43</v>
      </c>
      <c r="BP1994">
        <v>0</v>
      </c>
      <c r="BQ1994">
        <v>0</v>
      </c>
      <c r="BR1994">
        <v>0</v>
      </c>
      <c r="BS1994">
        <v>0</v>
      </c>
      <c r="BT1994" s="1"/>
    </row>
    <row r="1995" spans="1:72">
      <c r="A1995" t="s">
        <v>8113</v>
      </c>
      <c r="B1995" t="s">
        <v>8114</v>
      </c>
      <c r="D1995" s="1"/>
      <c r="G1995" s="1"/>
      <c r="H1995" s="1"/>
      <c r="K1995">
        <v>0</v>
      </c>
      <c r="AB1995" t="s">
        <v>22</v>
      </c>
      <c r="AC1995" t="s">
        <v>32</v>
      </c>
      <c r="AD1995" t="s">
        <v>58</v>
      </c>
      <c r="AE1995" t="s">
        <v>58</v>
      </c>
      <c r="AF1995" t="s">
        <v>48</v>
      </c>
      <c r="AO1995" t="s">
        <v>26</v>
      </c>
      <c r="AP1995" t="s">
        <v>7264</v>
      </c>
      <c r="AS1995" t="s">
        <v>43</v>
      </c>
      <c r="AT1995" t="s">
        <v>5928</v>
      </c>
      <c r="AU1995">
        <v>1.91</v>
      </c>
      <c r="BO1995" t="s">
        <v>43</v>
      </c>
      <c r="BP1995">
        <v>0</v>
      </c>
      <c r="BQ1995">
        <v>0</v>
      </c>
      <c r="BR1995">
        <v>0</v>
      </c>
      <c r="BS1995">
        <v>0</v>
      </c>
      <c r="BT1995" s="1"/>
    </row>
    <row r="1996" spans="1:72">
      <c r="A1996" t="s">
        <v>8115</v>
      </c>
      <c r="B1996" t="s">
        <v>189</v>
      </c>
      <c r="D1996" s="1"/>
      <c r="G1996" s="1"/>
      <c r="H1996" s="1"/>
      <c r="K1996">
        <v>0</v>
      </c>
      <c r="AB1996" t="s">
        <v>22</v>
      </c>
      <c r="AC1996" t="s">
        <v>32</v>
      </c>
      <c r="AD1996" t="s">
        <v>58</v>
      </c>
      <c r="AE1996" t="s">
        <v>58</v>
      </c>
      <c r="AF1996" t="s">
        <v>48</v>
      </c>
      <c r="AO1996" t="s">
        <v>26</v>
      </c>
      <c r="AP1996" t="s">
        <v>7264</v>
      </c>
      <c r="AS1996" t="s">
        <v>43</v>
      </c>
      <c r="AT1996" t="s">
        <v>5905</v>
      </c>
      <c r="BO1996" t="s">
        <v>43</v>
      </c>
      <c r="BP1996">
        <v>0</v>
      </c>
      <c r="BQ1996">
        <v>0</v>
      </c>
      <c r="BR1996">
        <v>0</v>
      </c>
      <c r="BS1996">
        <v>0</v>
      </c>
      <c r="BT1996" s="1"/>
    </row>
    <row r="1997" spans="1:72">
      <c r="A1997" t="s">
        <v>8116</v>
      </c>
      <c r="B1997" t="s">
        <v>8117</v>
      </c>
      <c r="D1997" s="1"/>
      <c r="G1997" s="1"/>
      <c r="H1997" s="1"/>
      <c r="K1997">
        <v>0</v>
      </c>
      <c r="AB1997" t="s">
        <v>22</v>
      </c>
      <c r="AC1997" t="s">
        <v>32</v>
      </c>
      <c r="AD1997" t="s">
        <v>58</v>
      </c>
      <c r="AE1997" t="s">
        <v>58</v>
      </c>
      <c r="AF1997" t="s">
        <v>48</v>
      </c>
      <c r="AO1997" t="s">
        <v>26</v>
      </c>
      <c r="AP1997" t="s">
        <v>7264</v>
      </c>
      <c r="AS1997" t="s">
        <v>43</v>
      </c>
      <c r="AT1997" t="s">
        <v>8118</v>
      </c>
      <c r="BO1997" t="s">
        <v>43</v>
      </c>
      <c r="BP1997">
        <v>0</v>
      </c>
      <c r="BQ1997">
        <v>0</v>
      </c>
      <c r="BR1997">
        <v>0</v>
      </c>
      <c r="BS1997">
        <v>0</v>
      </c>
      <c r="BT1997" s="1"/>
    </row>
    <row r="1998" spans="1:72">
      <c r="A1998" t="s">
        <v>8119</v>
      </c>
      <c r="B1998" t="s">
        <v>8120</v>
      </c>
      <c r="D1998" s="1"/>
      <c r="G1998" s="1"/>
      <c r="H1998" s="1"/>
      <c r="K1998">
        <v>0</v>
      </c>
      <c r="AB1998" t="s">
        <v>22</v>
      </c>
      <c r="AC1998" t="s">
        <v>32</v>
      </c>
      <c r="AD1998" t="s">
        <v>58</v>
      </c>
      <c r="AE1998" t="s">
        <v>58</v>
      </c>
      <c r="AF1998" t="s">
        <v>48</v>
      </c>
      <c r="AO1998" t="s">
        <v>26</v>
      </c>
      <c r="AP1998" t="s">
        <v>7264</v>
      </c>
      <c r="AS1998" t="s">
        <v>43</v>
      </c>
      <c r="AT1998" t="s">
        <v>8121</v>
      </c>
      <c r="BO1998" t="s">
        <v>43</v>
      </c>
      <c r="BP1998">
        <v>0</v>
      </c>
      <c r="BQ1998">
        <v>0</v>
      </c>
      <c r="BR1998">
        <v>0</v>
      </c>
      <c r="BS1998">
        <v>0</v>
      </c>
      <c r="BT1998" s="1"/>
    </row>
    <row r="1999" spans="1:72">
      <c r="A1999" t="s">
        <v>8122</v>
      </c>
      <c r="B1999" t="s">
        <v>8123</v>
      </c>
      <c r="D1999" s="1"/>
      <c r="G1999" s="1"/>
      <c r="H1999" s="1"/>
      <c r="K1999">
        <v>0</v>
      </c>
      <c r="AB1999" t="s">
        <v>22</v>
      </c>
      <c r="AC1999" t="s">
        <v>32</v>
      </c>
      <c r="AD1999" t="s">
        <v>58</v>
      </c>
      <c r="AE1999" t="s">
        <v>58</v>
      </c>
      <c r="AF1999" t="s">
        <v>48</v>
      </c>
      <c r="AO1999" t="s">
        <v>26</v>
      </c>
      <c r="AP1999" t="s">
        <v>7264</v>
      </c>
      <c r="AS1999" t="s">
        <v>43</v>
      </c>
      <c r="AT1999" t="s">
        <v>2800</v>
      </c>
      <c r="BO1999" t="s">
        <v>43</v>
      </c>
      <c r="BP1999">
        <v>0</v>
      </c>
      <c r="BQ1999">
        <v>0</v>
      </c>
      <c r="BR1999">
        <v>0</v>
      </c>
      <c r="BS1999">
        <v>0</v>
      </c>
      <c r="BT1999" s="1"/>
    </row>
    <row r="2000" spans="1:72">
      <c r="A2000" t="s">
        <v>8124</v>
      </c>
      <c r="B2000" t="s">
        <v>8125</v>
      </c>
      <c r="D2000" s="1"/>
      <c r="G2000" s="1"/>
      <c r="H2000" s="1"/>
      <c r="K2000">
        <v>0</v>
      </c>
      <c r="AB2000" t="s">
        <v>22</v>
      </c>
      <c r="AC2000" t="s">
        <v>32</v>
      </c>
      <c r="AD2000" t="s">
        <v>58</v>
      </c>
      <c r="AE2000" t="s">
        <v>58</v>
      </c>
      <c r="AF2000" t="s">
        <v>48</v>
      </c>
      <c r="AO2000" t="s">
        <v>26</v>
      </c>
      <c r="AP2000" t="s">
        <v>7264</v>
      </c>
      <c r="AS2000" t="s">
        <v>43</v>
      </c>
      <c r="AT2000" t="s">
        <v>42</v>
      </c>
      <c r="AU2000">
        <v>2</v>
      </c>
      <c r="BO2000" t="s">
        <v>43</v>
      </c>
      <c r="BP2000">
        <v>0</v>
      </c>
      <c r="BQ2000">
        <v>0</v>
      </c>
      <c r="BR2000">
        <v>0</v>
      </c>
      <c r="BS2000">
        <v>0</v>
      </c>
      <c r="BT2000" s="1"/>
    </row>
    <row r="2001" spans="1:72">
      <c r="A2001" t="s">
        <v>8126</v>
      </c>
      <c r="B2001" t="s">
        <v>8127</v>
      </c>
      <c r="D2001" s="1"/>
      <c r="G2001" s="1"/>
      <c r="H2001" s="1"/>
      <c r="K2001">
        <v>0</v>
      </c>
      <c r="AB2001" t="s">
        <v>22</v>
      </c>
      <c r="AC2001" t="s">
        <v>32</v>
      </c>
      <c r="AD2001" t="s">
        <v>58</v>
      </c>
      <c r="AE2001" t="s">
        <v>58</v>
      </c>
      <c r="AF2001" t="s">
        <v>48</v>
      </c>
      <c r="AO2001" t="s">
        <v>26</v>
      </c>
      <c r="AP2001" t="s">
        <v>7264</v>
      </c>
      <c r="AS2001" t="s">
        <v>43</v>
      </c>
      <c r="AT2001" t="s">
        <v>7676</v>
      </c>
      <c r="BO2001" t="s">
        <v>43</v>
      </c>
      <c r="BP2001">
        <v>0</v>
      </c>
      <c r="BQ2001">
        <v>0</v>
      </c>
      <c r="BR2001">
        <v>0</v>
      </c>
      <c r="BS2001">
        <v>0</v>
      </c>
      <c r="BT2001" s="1"/>
    </row>
    <row r="2002" spans="1:72">
      <c r="A2002" t="s">
        <v>8128</v>
      </c>
      <c r="B2002" t="s">
        <v>8129</v>
      </c>
      <c r="D2002" s="1"/>
      <c r="G2002" s="1"/>
      <c r="H2002" s="1"/>
      <c r="K2002">
        <v>0</v>
      </c>
      <c r="AB2002" t="s">
        <v>22</v>
      </c>
      <c r="AC2002" t="s">
        <v>32</v>
      </c>
      <c r="AD2002" t="s">
        <v>58</v>
      </c>
      <c r="AE2002" t="s">
        <v>58</v>
      </c>
      <c r="AF2002" t="s">
        <v>48</v>
      </c>
      <c r="AO2002" t="s">
        <v>26</v>
      </c>
      <c r="AP2002" t="s">
        <v>7264</v>
      </c>
      <c r="AS2002" t="s">
        <v>43</v>
      </c>
      <c r="AT2002" t="s">
        <v>5803</v>
      </c>
      <c r="BO2002" t="s">
        <v>43</v>
      </c>
      <c r="BP2002">
        <v>0</v>
      </c>
      <c r="BQ2002">
        <v>0</v>
      </c>
      <c r="BR2002">
        <v>0</v>
      </c>
      <c r="BS2002">
        <v>0</v>
      </c>
      <c r="BT2002" s="1"/>
    </row>
    <row r="2003" spans="1:72">
      <c r="A2003" t="s">
        <v>8130</v>
      </c>
      <c r="B2003" t="s">
        <v>8131</v>
      </c>
      <c r="D2003" s="1"/>
      <c r="G2003" s="1"/>
      <c r="H2003" s="1"/>
      <c r="K2003">
        <v>0</v>
      </c>
      <c r="AB2003" t="s">
        <v>22</v>
      </c>
      <c r="AC2003" t="s">
        <v>32</v>
      </c>
      <c r="AD2003" t="s">
        <v>58</v>
      </c>
      <c r="AE2003" t="s">
        <v>58</v>
      </c>
      <c r="AF2003" t="s">
        <v>48</v>
      </c>
      <c r="AO2003" t="s">
        <v>26</v>
      </c>
      <c r="AP2003" t="s">
        <v>7264</v>
      </c>
      <c r="AS2003" t="s">
        <v>43</v>
      </c>
      <c r="AT2003" t="s">
        <v>5364</v>
      </c>
      <c r="BO2003" t="s">
        <v>43</v>
      </c>
      <c r="BP2003">
        <v>0</v>
      </c>
      <c r="BQ2003">
        <v>0</v>
      </c>
      <c r="BR2003">
        <v>0</v>
      </c>
      <c r="BS2003">
        <v>0</v>
      </c>
      <c r="BT2003" s="1"/>
    </row>
    <row r="2004" spans="1:72">
      <c r="A2004" t="s">
        <v>8132</v>
      </c>
      <c r="B2004" t="s">
        <v>8133</v>
      </c>
      <c r="D2004" s="1"/>
      <c r="G2004" s="1"/>
      <c r="H2004" s="1"/>
      <c r="K2004">
        <v>0</v>
      </c>
      <c r="AB2004" t="s">
        <v>22</v>
      </c>
      <c r="AC2004" t="s">
        <v>32</v>
      </c>
      <c r="AD2004" t="s">
        <v>58</v>
      </c>
      <c r="AE2004" t="s">
        <v>58</v>
      </c>
      <c r="AF2004" t="s">
        <v>48</v>
      </c>
      <c r="AO2004" t="s">
        <v>26</v>
      </c>
      <c r="AP2004" t="s">
        <v>7264</v>
      </c>
      <c r="AS2004" t="s">
        <v>43</v>
      </c>
      <c r="AT2004" t="s">
        <v>2800</v>
      </c>
      <c r="BO2004" t="s">
        <v>43</v>
      </c>
      <c r="BP2004">
        <v>0</v>
      </c>
      <c r="BQ2004">
        <v>0</v>
      </c>
      <c r="BR2004">
        <v>0</v>
      </c>
      <c r="BS2004">
        <v>0</v>
      </c>
      <c r="BT2004" s="1"/>
    </row>
    <row r="2005" spans="1:72">
      <c r="A2005" t="s">
        <v>8134</v>
      </c>
      <c r="B2005" t="s">
        <v>8135</v>
      </c>
      <c r="D2005" s="1"/>
      <c r="G2005" s="1"/>
      <c r="H2005" s="1"/>
      <c r="K2005">
        <v>0</v>
      </c>
      <c r="AB2005" t="s">
        <v>22</v>
      </c>
      <c r="AC2005" t="s">
        <v>32</v>
      </c>
      <c r="AD2005" t="s">
        <v>58</v>
      </c>
      <c r="AE2005" t="s">
        <v>58</v>
      </c>
      <c r="AF2005" t="s">
        <v>48</v>
      </c>
      <c r="AO2005" t="s">
        <v>26</v>
      </c>
      <c r="AP2005" t="s">
        <v>7264</v>
      </c>
      <c r="AS2005" t="s">
        <v>43</v>
      </c>
      <c r="BO2005" t="s">
        <v>43</v>
      </c>
      <c r="BP2005">
        <v>0</v>
      </c>
      <c r="BQ2005">
        <v>0</v>
      </c>
      <c r="BR2005">
        <v>0</v>
      </c>
      <c r="BS2005">
        <v>0</v>
      </c>
      <c r="BT2005" s="1"/>
    </row>
    <row r="2006" spans="1:72">
      <c r="A2006" t="s">
        <v>8136</v>
      </c>
      <c r="B2006" t="s">
        <v>8137</v>
      </c>
      <c r="D2006" s="1"/>
      <c r="G2006" s="1"/>
      <c r="H2006" s="1"/>
      <c r="K2006">
        <v>0</v>
      </c>
      <c r="AB2006" t="s">
        <v>22</v>
      </c>
      <c r="AC2006" t="s">
        <v>32</v>
      </c>
      <c r="AD2006" t="s">
        <v>58</v>
      </c>
      <c r="AE2006" t="s">
        <v>58</v>
      </c>
      <c r="AF2006" t="s">
        <v>48</v>
      </c>
      <c r="AO2006" t="s">
        <v>26</v>
      </c>
      <c r="AP2006" t="s">
        <v>7264</v>
      </c>
      <c r="AS2006" t="s">
        <v>43</v>
      </c>
      <c r="BO2006" t="s">
        <v>43</v>
      </c>
      <c r="BP2006">
        <v>0</v>
      </c>
      <c r="BQ2006">
        <v>0</v>
      </c>
      <c r="BR2006">
        <v>0</v>
      </c>
      <c r="BS2006">
        <v>0</v>
      </c>
      <c r="BT2006" s="1"/>
    </row>
    <row r="2007" spans="1:72">
      <c r="A2007" t="s">
        <v>8138</v>
      </c>
      <c r="B2007" t="s">
        <v>8139</v>
      </c>
      <c r="D2007" s="1"/>
      <c r="G2007" s="1"/>
      <c r="H2007" s="1"/>
      <c r="K2007">
        <v>0</v>
      </c>
      <c r="AB2007" t="s">
        <v>22</v>
      </c>
      <c r="AC2007" t="s">
        <v>32</v>
      </c>
      <c r="AD2007" t="s">
        <v>58</v>
      </c>
      <c r="AE2007" t="s">
        <v>58</v>
      </c>
      <c r="AF2007" t="s">
        <v>48</v>
      </c>
      <c r="AO2007" t="s">
        <v>26</v>
      </c>
      <c r="AP2007" t="s">
        <v>7264</v>
      </c>
      <c r="AS2007" t="s">
        <v>43</v>
      </c>
      <c r="BO2007" t="s">
        <v>43</v>
      </c>
      <c r="BP2007">
        <v>0</v>
      </c>
      <c r="BQ2007">
        <v>0</v>
      </c>
      <c r="BR2007">
        <v>0</v>
      </c>
      <c r="BS2007">
        <v>0</v>
      </c>
      <c r="BT2007" s="1"/>
    </row>
    <row r="2008" spans="1:72">
      <c r="A2008" t="s">
        <v>8140</v>
      </c>
      <c r="B2008" t="s">
        <v>8141</v>
      </c>
      <c r="D2008" s="1"/>
      <c r="G2008" s="1"/>
      <c r="H2008" s="1"/>
      <c r="K2008">
        <v>0</v>
      </c>
      <c r="AB2008" t="s">
        <v>22</v>
      </c>
      <c r="AC2008" t="s">
        <v>32</v>
      </c>
      <c r="AD2008" t="s">
        <v>58</v>
      </c>
      <c r="AE2008" t="s">
        <v>58</v>
      </c>
      <c r="AF2008" t="s">
        <v>48</v>
      </c>
      <c r="AO2008" t="s">
        <v>26</v>
      </c>
      <c r="AP2008" t="s">
        <v>7264</v>
      </c>
      <c r="AS2008" t="s">
        <v>43</v>
      </c>
      <c r="AX2008">
        <v>3.13</v>
      </c>
      <c r="BO2008" t="s">
        <v>43</v>
      </c>
      <c r="BP2008">
        <v>0</v>
      </c>
      <c r="BQ2008">
        <v>0</v>
      </c>
      <c r="BR2008">
        <v>0</v>
      </c>
      <c r="BS2008">
        <v>0</v>
      </c>
      <c r="BT2008" s="1"/>
    </row>
    <row r="2009" spans="1:72">
      <c r="A2009" t="s">
        <v>8142</v>
      </c>
      <c r="B2009" t="s">
        <v>9745</v>
      </c>
      <c r="D2009" s="1"/>
      <c r="G2009" s="1"/>
      <c r="H2009" s="1"/>
      <c r="K2009">
        <v>0</v>
      </c>
      <c r="AB2009" t="s">
        <v>22</v>
      </c>
      <c r="AC2009" t="s">
        <v>32</v>
      </c>
      <c r="AD2009" t="s">
        <v>58</v>
      </c>
      <c r="AE2009" t="s">
        <v>58</v>
      </c>
      <c r="AF2009" t="s">
        <v>25</v>
      </c>
      <c r="AO2009" t="s">
        <v>26</v>
      </c>
      <c r="AP2009" t="s">
        <v>7264</v>
      </c>
      <c r="AS2009" t="s">
        <v>43</v>
      </c>
      <c r="AT2009" t="s">
        <v>8143</v>
      </c>
      <c r="BO2009" t="s">
        <v>43</v>
      </c>
      <c r="BP2009">
        <v>0</v>
      </c>
      <c r="BQ2009">
        <v>0</v>
      </c>
      <c r="BR2009">
        <v>0</v>
      </c>
      <c r="BS2009">
        <v>0</v>
      </c>
      <c r="BT2009" s="1"/>
    </row>
    <row r="2010" spans="1:72">
      <c r="A2010" t="s">
        <v>8144</v>
      </c>
      <c r="B2010" t="s">
        <v>9835</v>
      </c>
      <c r="D2010" s="1"/>
      <c r="G2010" s="1"/>
      <c r="H2010" s="1"/>
      <c r="K2010">
        <v>0</v>
      </c>
      <c r="AB2010" t="s">
        <v>22</v>
      </c>
      <c r="AC2010" t="s">
        <v>32</v>
      </c>
      <c r="AD2010" t="s">
        <v>58</v>
      </c>
      <c r="AE2010" t="s">
        <v>58</v>
      </c>
      <c r="AF2010" t="s">
        <v>25</v>
      </c>
      <c r="AO2010" t="s">
        <v>26</v>
      </c>
      <c r="AP2010" t="s">
        <v>7264</v>
      </c>
      <c r="AS2010" t="s">
        <v>43</v>
      </c>
      <c r="BO2010" t="s">
        <v>43</v>
      </c>
      <c r="BP2010">
        <v>0</v>
      </c>
      <c r="BQ2010">
        <v>0</v>
      </c>
      <c r="BR2010">
        <v>0</v>
      </c>
      <c r="BS2010">
        <v>0</v>
      </c>
      <c r="BT2010" s="1"/>
    </row>
    <row r="2011" spans="1:72">
      <c r="A2011" t="s">
        <v>8145</v>
      </c>
      <c r="B2011" t="s">
        <v>8146</v>
      </c>
      <c r="D2011" s="1"/>
      <c r="G2011" s="1"/>
      <c r="H2011" s="1"/>
      <c r="K2011">
        <v>0</v>
      </c>
      <c r="AB2011" t="s">
        <v>22</v>
      </c>
      <c r="AC2011" t="s">
        <v>32</v>
      </c>
      <c r="AD2011" t="s">
        <v>58</v>
      </c>
      <c r="AE2011" t="s">
        <v>58</v>
      </c>
      <c r="AF2011" t="s">
        <v>25</v>
      </c>
      <c r="AO2011" t="s">
        <v>26</v>
      </c>
      <c r="AP2011" t="s">
        <v>7264</v>
      </c>
      <c r="AS2011" t="s">
        <v>43</v>
      </c>
      <c r="BO2011" t="s">
        <v>43</v>
      </c>
      <c r="BP2011">
        <v>0</v>
      </c>
      <c r="BQ2011">
        <v>0</v>
      </c>
      <c r="BR2011">
        <v>0</v>
      </c>
      <c r="BS2011">
        <v>0</v>
      </c>
      <c r="BT2011" s="1"/>
    </row>
    <row r="2012" spans="1:72">
      <c r="A2012" t="s">
        <v>8147</v>
      </c>
      <c r="B2012" t="s">
        <v>8148</v>
      </c>
      <c r="D2012" s="1"/>
      <c r="G2012" s="1"/>
      <c r="H2012" s="1"/>
      <c r="K2012">
        <v>0</v>
      </c>
      <c r="AB2012" t="s">
        <v>22</v>
      </c>
      <c r="AC2012" t="s">
        <v>32</v>
      </c>
      <c r="AD2012" t="s">
        <v>58</v>
      </c>
      <c r="AE2012" t="s">
        <v>58</v>
      </c>
      <c r="AF2012" t="s">
        <v>25</v>
      </c>
      <c r="AO2012" t="s">
        <v>26</v>
      </c>
      <c r="AP2012" t="s">
        <v>7264</v>
      </c>
      <c r="AS2012" t="s">
        <v>43</v>
      </c>
      <c r="BO2012" t="s">
        <v>43</v>
      </c>
      <c r="BP2012">
        <v>0</v>
      </c>
      <c r="BQ2012">
        <v>0</v>
      </c>
      <c r="BR2012">
        <v>0</v>
      </c>
      <c r="BS2012">
        <v>0</v>
      </c>
      <c r="BT2012" s="1"/>
    </row>
    <row r="2013" spans="1:72">
      <c r="A2013" t="s">
        <v>8149</v>
      </c>
      <c r="B2013" t="s">
        <v>8150</v>
      </c>
      <c r="D2013" s="1"/>
      <c r="G2013" s="1"/>
      <c r="H2013" s="1"/>
      <c r="K2013">
        <v>0</v>
      </c>
      <c r="AB2013" t="s">
        <v>22</v>
      </c>
      <c r="AC2013" t="s">
        <v>32</v>
      </c>
      <c r="AD2013" t="s">
        <v>58</v>
      </c>
      <c r="AE2013" t="s">
        <v>58</v>
      </c>
      <c r="AF2013" t="s">
        <v>48</v>
      </c>
      <c r="AO2013" t="s">
        <v>26</v>
      </c>
      <c r="AP2013" t="s">
        <v>7264</v>
      </c>
      <c r="AS2013" t="s">
        <v>43</v>
      </c>
      <c r="AU2013">
        <v>2.74</v>
      </c>
      <c r="BO2013" t="s">
        <v>43</v>
      </c>
      <c r="BP2013">
        <v>0</v>
      </c>
      <c r="BQ2013">
        <v>0</v>
      </c>
      <c r="BR2013">
        <v>0</v>
      </c>
      <c r="BS2013">
        <v>0</v>
      </c>
      <c r="BT2013" s="1"/>
    </row>
    <row r="2014" spans="1:72">
      <c r="A2014" t="s">
        <v>8151</v>
      </c>
      <c r="B2014" t="s">
        <v>8152</v>
      </c>
      <c r="D2014" s="1"/>
      <c r="G2014" s="1"/>
      <c r="H2014" s="1"/>
      <c r="K2014">
        <v>0</v>
      </c>
      <c r="AB2014" t="s">
        <v>22</v>
      </c>
      <c r="AC2014" t="s">
        <v>32</v>
      </c>
      <c r="AD2014" t="s">
        <v>58</v>
      </c>
      <c r="AE2014" t="s">
        <v>58</v>
      </c>
      <c r="AF2014" t="s">
        <v>48</v>
      </c>
      <c r="AO2014" t="s">
        <v>26</v>
      </c>
      <c r="AP2014" t="s">
        <v>7264</v>
      </c>
      <c r="AS2014" t="s">
        <v>43</v>
      </c>
      <c r="AT2014" t="s">
        <v>7460</v>
      </c>
      <c r="BO2014" t="s">
        <v>43</v>
      </c>
      <c r="BP2014">
        <v>0</v>
      </c>
      <c r="BQ2014">
        <v>0</v>
      </c>
      <c r="BR2014">
        <v>0</v>
      </c>
      <c r="BS2014">
        <v>0</v>
      </c>
      <c r="BT2014" s="1"/>
    </row>
    <row r="2015" spans="1:72">
      <c r="A2015" t="s">
        <v>8153</v>
      </c>
      <c r="B2015" t="s">
        <v>8154</v>
      </c>
      <c r="D2015" s="1"/>
      <c r="G2015" s="1"/>
      <c r="H2015" s="1"/>
      <c r="K2015">
        <v>0</v>
      </c>
      <c r="AB2015" t="s">
        <v>22</v>
      </c>
      <c r="AC2015" t="s">
        <v>32</v>
      </c>
      <c r="AD2015" t="s">
        <v>58</v>
      </c>
      <c r="AE2015" t="s">
        <v>58</v>
      </c>
      <c r="AF2015" t="s">
        <v>25</v>
      </c>
      <c r="AO2015" t="s">
        <v>26</v>
      </c>
      <c r="AP2015" t="s">
        <v>7264</v>
      </c>
      <c r="AS2015" t="s">
        <v>43</v>
      </c>
      <c r="AT2015" t="s">
        <v>8155</v>
      </c>
      <c r="BO2015" t="s">
        <v>43</v>
      </c>
      <c r="BP2015">
        <v>0</v>
      </c>
      <c r="BQ2015">
        <v>0</v>
      </c>
      <c r="BR2015">
        <v>0</v>
      </c>
      <c r="BS2015">
        <v>0</v>
      </c>
      <c r="BT2015" s="1"/>
    </row>
    <row r="2016" spans="1:72">
      <c r="A2016" t="s">
        <v>8156</v>
      </c>
      <c r="B2016" t="s">
        <v>207</v>
      </c>
      <c r="D2016" s="1"/>
      <c r="G2016" s="1"/>
      <c r="H2016" s="1"/>
      <c r="K2016">
        <v>0</v>
      </c>
      <c r="AB2016" t="s">
        <v>22</v>
      </c>
      <c r="AC2016" t="s">
        <v>32</v>
      </c>
      <c r="AD2016" t="s">
        <v>58</v>
      </c>
      <c r="AE2016" t="s">
        <v>58</v>
      </c>
      <c r="AF2016" t="s">
        <v>48</v>
      </c>
      <c r="AO2016" t="s">
        <v>26</v>
      </c>
      <c r="AP2016" t="s">
        <v>7264</v>
      </c>
      <c r="AS2016" t="s">
        <v>43</v>
      </c>
      <c r="AT2016" t="s">
        <v>8157</v>
      </c>
      <c r="BO2016" t="s">
        <v>43</v>
      </c>
      <c r="BP2016">
        <v>0</v>
      </c>
      <c r="BQ2016">
        <v>0</v>
      </c>
      <c r="BR2016">
        <v>0</v>
      </c>
      <c r="BS2016">
        <v>0</v>
      </c>
      <c r="BT2016" s="1"/>
    </row>
    <row r="2017" spans="1:72">
      <c r="A2017" t="s">
        <v>8158</v>
      </c>
      <c r="B2017" t="s">
        <v>1280</v>
      </c>
      <c r="D2017" s="1"/>
      <c r="G2017" s="1"/>
      <c r="H2017" s="1"/>
      <c r="K2017">
        <v>0</v>
      </c>
      <c r="AB2017" t="s">
        <v>22</v>
      </c>
      <c r="AC2017" t="s">
        <v>32</v>
      </c>
      <c r="AD2017" t="s">
        <v>58</v>
      </c>
      <c r="AE2017" t="s">
        <v>58</v>
      </c>
      <c r="AF2017" t="s">
        <v>48</v>
      </c>
      <c r="AO2017" t="s">
        <v>26</v>
      </c>
      <c r="AP2017" t="s">
        <v>7264</v>
      </c>
      <c r="AS2017" t="s">
        <v>43</v>
      </c>
      <c r="AT2017" t="s">
        <v>7713</v>
      </c>
      <c r="BO2017" t="s">
        <v>43</v>
      </c>
      <c r="BP2017">
        <v>0</v>
      </c>
      <c r="BQ2017">
        <v>0</v>
      </c>
      <c r="BR2017">
        <v>0</v>
      </c>
      <c r="BS2017">
        <v>0</v>
      </c>
      <c r="BT2017" s="1"/>
    </row>
    <row r="2018" spans="1:72">
      <c r="A2018" t="s">
        <v>8159</v>
      </c>
      <c r="B2018" t="s">
        <v>8160</v>
      </c>
      <c r="C2018" t="s">
        <v>123</v>
      </c>
      <c r="D2018" s="1"/>
      <c r="G2018" s="1"/>
      <c r="H2018" s="1"/>
      <c r="K2018">
        <v>0</v>
      </c>
      <c r="AB2018" t="s">
        <v>22</v>
      </c>
      <c r="AC2018" t="s">
        <v>32</v>
      </c>
      <c r="AD2018" t="s">
        <v>58</v>
      </c>
      <c r="AE2018" t="s">
        <v>58</v>
      </c>
      <c r="AF2018" t="s">
        <v>25</v>
      </c>
      <c r="AO2018" t="s">
        <v>26</v>
      </c>
      <c r="AP2018" t="s">
        <v>7264</v>
      </c>
      <c r="AS2018" t="s">
        <v>43</v>
      </c>
      <c r="AT2018" t="s">
        <v>3943</v>
      </c>
      <c r="BO2018" t="s">
        <v>43</v>
      </c>
      <c r="BP2018">
        <v>0</v>
      </c>
      <c r="BQ2018">
        <v>0</v>
      </c>
      <c r="BR2018">
        <v>0</v>
      </c>
      <c r="BS2018">
        <v>0</v>
      </c>
      <c r="BT2018" s="1"/>
    </row>
    <row r="2019" spans="1:72">
      <c r="A2019" t="s">
        <v>8161</v>
      </c>
      <c r="B2019" t="s">
        <v>8162</v>
      </c>
      <c r="D2019" s="1"/>
      <c r="G2019" s="1"/>
      <c r="H2019" s="1"/>
      <c r="K2019">
        <v>0</v>
      </c>
      <c r="AB2019" t="s">
        <v>22</v>
      </c>
      <c r="AC2019" t="s">
        <v>32</v>
      </c>
      <c r="AD2019" t="s">
        <v>58</v>
      </c>
      <c r="AE2019" t="s">
        <v>58</v>
      </c>
      <c r="AF2019" t="s">
        <v>48</v>
      </c>
      <c r="AO2019" t="s">
        <v>26</v>
      </c>
      <c r="AP2019" t="s">
        <v>7264</v>
      </c>
      <c r="AS2019" t="s">
        <v>43</v>
      </c>
      <c r="AT2019" t="s">
        <v>3943</v>
      </c>
      <c r="BO2019" t="s">
        <v>43</v>
      </c>
      <c r="BP2019">
        <v>0</v>
      </c>
      <c r="BQ2019">
        <v>0</v>
      </c>
      <c r="BR2019">
        <v>0</v>
      </c>
      <c r="BS2019">
        <v>0</v>
      </c>
      <c r="BT2019" s="1"/>
    </row>
    <row r="2020" spans="1:72">
      <c r="A2020" t="s">
        <v>8163</v>
      </c>
      <c r="B2020" t="s">
        <v>8164</v>
      </c>
      <c r="D2020" s="1"/>
      <c r="G2020" s="1"/>
      <c r="H2020" s="1"/>
      <c r="K2020">
        <v>0</v>
      </c>
      <c r="AB2020" t="s">
        <v>22</v>
      </c>
      <c r="AC2020" t="s">
        <v>32</v>
      </c>
      <c r="AD2020" t="s">
        <v>58</v>
      </c>
      <c r="AE2020" t="s">
        <v>58</v>
      </c>
      <c r="AF2020" t="s">
        <v>48</v>
      </c>
      <c r="AO2020" t="s">
        <v>26</v>
      </c>
      <c r="AP2020" t="s">
        <v>7264</v>
      </c>
      <c r="AS2020" t="s">
        <v>43</v>
      </c>
      <c r="AT2020" t="s">
        <v>42</v>
      </c>
      <c r="AU2020">
        <v>1.39</v>
      </c>
      <c r="BO2020" t="s">
        <v>43</v>
      </c>
      <c r="BP2020">
        <v>0</v>
      </c>
      <c r="BQ2020">
        <v>0</v>
      </c>
      <c r="BR2020">
        <v>0</v>
      </c>
      <c r="BS2020">
        <v>0</v>
      </c>
      <c r="BT2020" s="1"/>
    </row>
    <row r="2021" spans="1:72">
      <c r="A2021" t="s">
        <v>8165</v>
      </c>
      <c r="B2021" t="s">
        <v>8166</v>
      </c>
      <c r="D2021" s="1"/>
      <c r="G2021" s="1"/>
      <c r="H2021" s="1"/>
      <c r="K2021">
        <v>0</v>
      </c>
      <c r="AB2021" t="s">
        <v>22</v>
      </c>
      <c r="AC2021" t="s">
        <v>32</v>
      </c>
      <c r="AD2021" t="s">
        <v>58</v>
      </c>
      <c r="AE2021" t="s">
        <v>58</v>
      </c>
      <c r="AF2021" t="s">
        <v>48</v>
      </c>
      <c r="AO2021" t="s">
        <v>26</v>
      </c>
      <c r="AP2021" t="s">
        <v>7264</v>
      </c>
      <c r="AS2021" t="s">
        <v>43</v>
      </c>
      <c r="AT2021" t="s">
        <v>3943</v>
      </c>
      <c r="BO2021" t="s">
        <v>43</v>
      </c>
      <c r="BP2021">
        <v>0</v>
      </c>
      <c r="BQ2021">
        <v>0</v>
      </c>
      <c r="BR2021">
        <v>0</v>
      </c>
      <c r="BS2021">
        <v>0</v>
      </c>
      <c r="BT2021" s="1"/>
    </row>
    <row r="2022" spans="1:72">
      <c r="A2022" t="s">
        <v>8167</v>
      </c>
      <c r="B2022" t="s">
        <v>9826</v>
      </c>
      <c r="D2022" s="1"/>
      <c r="G2022" s="1"/>
      <c r="H2022" s="1"/>
      <c r="K2022">
        <v>0</v>
      </c>
      <c r="AB2022" t="s">
        <v>22</v>
      </c>
      <c r="AC2022" t="s">
        <v>32</v>
      </c>
      <c r="AD2022" t="s">
        <v>58</v>
      </c>
      <c r="AE2022" t="s">
        <v>58</v>
      </c>
      <c r="AF2022" t="s">
        <v>25</v>
      </c>
      <c r="AO2022" t="s">
        <v>26</v>
      </c>
      <c r="AP2022" t="s">
        <v>7264</v>
      </c>
      <c r="AS2022" t="s">
        <v>43</v>
      </c>
      <c r="AT2022" t="s">
        <v>6456</v>
      </c>
      <c r="AU2022">
        <v>3.26</v>
      </c>
      <c r="BO2022" t="s">
        <v>43</v>
      </c>
      <c r="BP2022">
        <v>0</v>
      </c>
      <c r="BQ2022">
        <v>0</v>
      </c>
      <c r="BR2022">
        <v>0</v>
      </c>
      <c r="BS2022">
        <v>0</v>
      </c>
      <c r="BT2022" s="1"/>
    </row>
    <row r="2023" spans="1:72">
      <c r="A2023" t="s">
        <v>8169</v>
      </c>
      <c r="B2023" t="s">
        <v>8170</v>
      </c>
      <c r="D2023" s="1"/>
      <c r="G2023" s="1"/>
      <c r="H2023" s="1"/>
      <c r="K2023">
        <v>0</v>
      </c>
      <c r="AB2023" t="s">
        <v>22</v>
      </c>
      <c r="AC2023" t="s">
        <v>32</v>
      </c>
      <c r="AD2023" t="s">
        <v>58</v>
      </c>
      <c r="AE2023" t="s">
        <v>58</v>
      </c>
      <c r="AF2023" t="s">
        <v>48</v>
      </c>
      <c r="AO2023" t="s">
        <v>26</v>
      </c>
      <c r="AP2023" t="s">
        <v>7264</v>
      </c>
      <c r="AS2023" t="s">
        <v>43</v>
      </c>
      <c r="AT2023" t="s">
        <v>3943</v>
      </c>
      <c r="BO2023" t="s">
        <v>43</v>
      </c>
      <c r="BP2023">
        <v>0</v>
      </c>
      <c r="BQ2023">
        <v>0</v>
      </c>
      <c r="BR2023">
        <v>0</v>
      </c>
      <c r="BS2023">
        <v>0</v>
      </c>
      <c r="BT2023" s="1"/>
    </row>
    <row r="2024" spans="1:72">
      <c r="A2024" t="s">
        <v>8171</v>
      </c>
      <c r="B2024" t="s">
        <v>2192</v>
      </c>
      <c r="D2024" s="1"/>
      <c r="G2024" s="1"/>
      <c r="H2024" s="1"/>
      <c r="K2024">
        <v>0</v>
      </c>
      <c r="AB2024" t="s">
        <v>22</v>
      </c>
      <c r="AC2024" t="s">
        <v>32</v>
      </c>
      <c r="AD2024" t="s">
        <v>58</v>
      </c>
      <c r="AE2024" t="s">
        <v>58</v>
      </c>
      <c r="AF2024" t="s">
        <v>48</v>
      </c>
      <c r="AO2024" t="s">
        <v>26</v>
      </c>
      <c r="AP2024" t="s">
        <v>7264</v>
      </c>
      <c r="AS2024" t="s">
        <v>43</v>
      </c>
      <c r="AT2024" t="s">
        <v>3943</v>
      </c>
      <c r="BO2024" t="s">
        <v>43</v>
      </c>
      <c r="BP2024">
        <v>0</v>
      </c>
      <c r="BQ2024">
        <v>0</v>
      </c>
      <c r="BR2024">
        <v>0</v>
      </c>
      <c r="BS2024">
        <v>0</v>
      </c>
      <c r="BT2024" s="1"/>
    </row>
    <row r="2025" spans="1:72">
      <c r="A2025" t="s">
        <v>8172</v>
      </c>
      <c r="B2025" t="s">
        <v>8173</v>
      </c>
      <c r="D2025" s="1"/>
      <c r="G2025" s="1"/>
      <c r="H2025" s="1"/>
      <c r="K2025">
        <v>0</v>
      </c>
      <c r="AB2025" t="s">
        <v>22</v>
      </c>
      <c r="AC2025" t="s">
        <v>32</v>
      </c>
      <c r="AD2025" t="s">
        <v>58</v>
      </c>
      <c r="AE2025" t="s">
        <v>58</v>
      </c>
      <c r="AF2025" t="s">
        <v>25</v>
      </c>
      <c r="AO2025" t="s">
        <v>26</v>
      </c>
      <c r="AP2025" t="s">
        <v>7264</v>
      </c>
      <c r="AS2025" t="s">
        <v>43</v>
      </c>
      <c r="BO2025" t="s">
        <v>43</v>
      </c>
      <c r="BP2025">
        <v>0</v>
      </c>
      <c r="BQ2025">
        <v>0</v>
      </c>
      <c r="BR2025">
        <v>0</v>
      </c>
      <c r="BS2025">
        <v>0</v>
      </c>
      <c r="BT2025" s="1"/>
    </row>
    <row r="2026" spans="1:72">
      <c r="A2026" t="s">
        <v>8174</v>
      </c>
      <c r="B2026" t="s">
        <v>4200</v>
      </c>
      <c r="D2026" s="1"/>
      <c r="G2026" s="1"/>
      <c r="H2026" s="1"/>
      <c r="K2026">
        <v>0</v>
      </c>
      <c r="AB2026" t="s">
        <v>22</v>
      </c>
      <c r="AC2026" t="s">
        <v>32</v>
      </c>
      <c r="AD2026" t="s">
        <v>58</v>
      </c>
      <c r="AE2026" t="s">
        <v>58</v>
      </c>
      <c r="AF2026" t="s">
        <v>48</v>
      </c>
      <c r="AO2026" t="s">
        <v>26</v>
      </c>
      <c r="AP2026" t="s">
        <v>7264</v>
      </c>
      <c r="AS2026" t="s">
        <v>43</v>
      </c>
      <c r="BO2026" t="s">
        <v>43</v>
      </c>
      <c r="BP2026">
        <v>0</v>
      </c>
      <c r="BQ2026">
        <v>0</v>
      </c>
      <c r="BR2026">
        <v>0</v>
      </c>
      <c r="BS2026">
        <v>0</v>
      </c>
      <c r="BT2026" s="1"/>
    </row>
    <row r="2027" spans="1:72">
      <c r="A2027" t="s">
        <v>8175</v>
      </c>
      <c r="B2027" t="s">
        <v>8584</v>
      </c>
      <c r="D2027" s="1"/>
      <c r="G2027" s="1"/>
      <c r="H2027" s="1"/>
      <c r="K2027">
        <v>0</v>
      </c>
      <c r="AB2027" t="s">
        <v>22</v>
      </c>
      <c r="AC2027" t="s">
        <v>32</v>
      </c>
      <c r="AD2027" t="s">
        <v>58</v>
      </c>
      <c r="AE2027" t="s">
        <v>58</v>
      </c>
      <c r="AF2027" t="s">
        <v>48</v>
      </c>
      <c r="AO2027" t="s">
        <v>26</v>
      </c>
      <c r="AP2027" t="s">
        <v>7264</v>
      </c>
      <c r="AS2027" t="s">
        <v>43</v>
      </c>
      <c r="BO2027" t="s">
        <v>43</v>
      </c>
      <c r="BP2027">
        <v>0</v>
      </c>
      <c r="BQ2027">
        <v>0</v>
      </c>
      <c r="BR2027">
        <v>0</v>
      </c>
      <c r="BS2027">
        <v>0</v>
      </c>
      <c r="BT2027" s="1"/>
    </row>
    <row r="2028" spans="1:72">
      <c r="A2028" t="s">
        <v>8176</v>
      </c>
      <c r="B2028" t="s">
        <v>8177</v>
      </c>
      <c r="D2028" s="1"/>
      <c r="G2028" s="1"/>
      <c r="H2028" s="1"/>
      <c r="K2028">
        <v>0</v>
      </c>
      <c r="AB2028" t="s">
        <v>22</v>
      </c>
      <c r="AC2028" t="s">
        <v>32</v>
      </c>
      <c r="AD2028" t="s">
        <v>58</v>
      </c>
      <c r="AE2028" t="s">
        <v>58</v>
      </c>
      <c r="AF2028" t="s">
        <v>48</v>
      </c>
      <c r="AO2028" t="s">
        <v>26</v>
      </c>
      <c r="AP2028" t="s">
        <v>7264</v>
      </c>
      <c r="AS2028" t="s">
        <v>43</v>
      </c>
      <c r="BO2028" t="s">
        <v>43</v>
      </c>
      <c r="BP2028">
        <v>0</v>
      </c>
      <c r="BQ2028">
        <v>0</v>
      </c>
      <c r="BR2028">
        <v>0</v>
      </c>
      <c r="BS2028">
        <v>0</v>
      </c>
      <c r="BT2028" s="1"/>
    </row>
    <row r="2029" spans="1:72">
      <c r="A2029" t="s">
        <v>8178</v>
      </c>
      <c r="B2029" t="s">
        <v>8179</v>
      </c>
      <c r="D2029" s="1"/>
      <c r="G2029" s="1"/>
      <c r="H2029" s="1"/>
      <c r="K2029">
        <v>0</v>
      </c>
      <c r="AB2029" t="s">
        <v>22</v>
      </c>
      <c r="AC2029" t="s">
        <v>32</v>
      </c>
      <c r="AD2029" t="s">
        <v>58</v>
      </c>
      <c r="AE2029" t="s">
        <v>58</v>
      </c>
      <c r="AF2029" t="s">
        <v>48</v>
      </c>
      <c r="AO2029" t="s">
        <v>26</v>
      </c>
      <c r="AP2029" t="s">
        <v>7264</v>
      </c>
      <c r="AS2029" t="s">
        <v>43</v>
      </c>
      <c r="BO2029" t="s">
        <v>43</v>
      </c>
      <c r="BP2029">
        <v>0</v>
      </c>
      <c r="BQ2029">
        <v>0</v>
      </c>
      <c r="BR2029">
        <v>0</v>
      </c>
      <c r="BS2029">
        <v>0</v>
      </c>
      <c r="BT2029" s="1"/>
    </row>
    <row r="2030" spans="1:72">
      <c r="A2030" t="s">
        <v>8180</v>
      </c>
      <c r="B2030" t="s">
        <v>8009</v>
      </c>
      <c r="D2030" s="1"/>
      <c r="G2030" s="1"/>
      <c r="H2030" s="1"/>
      <c r="K2030">
        <v>0</v>
      </c>
      <c r="AB2030" t="s">
        <v>22</v>
      </c>
      <c r="AC2030" t="s">
        <v>32</v>
      </c>
      <c r="AD2030" t="s">
        <v>58</v>
      </c>
      <c r="AE2030" t="s">
        <v>58</v>
      </c>
      <c r="AF2030" t="s">
        <v>48</v>
      </c>
      <c r="AO2030" t="s">
        <v>26</v>
      </c>
      <c r="AP2030" t="s">
        <v>7264</v>
      </c>
      <c r="AS2030" t="s">
        <v>43</v>
      </c>
      <c r="BO2030" t="s">
        <v>43</v>
      </c>
      <c r="BP2030">
        <v>0</v>
      </c>
      <c r="BQ2030">
        <v>0</v>
      </c>
      <c r="BR2030">
        <v>0</v>
      </c>
      <c r="BS2030">
        <v>0</v>
      </c>
      <c r="BT2030" s="1"/>
    </row>
    <row r="2031" spans="1:72">
      <c r="A2031" t="s">
        <v>8181</v>
      </c>
      <c r="B2031" t="s">
        <v>8182</v>
      </c>
      <c r="D2031" s="1"/>
      <c r="G2031" s="1"/>
      <c r="H2031" s="1"/>
      <c r="K2031">
        <v>0</v>
      </c>
      <c r="AB2031" t="s">
        <v>22</v>
      </c>
      <c r="AC2031" t="s">
        <v>32</v>
      </c>
      <c r="AD2031" t="s">
        <v>58</v>
      </c>
      <c r="AE2031" t="s">
        <v>58</v>
      </c>
      <c r="AF2031" t="s">
        <v>25</v>
      </c>
      <c r="AO2031" t="s">
        <v>26</v>
      </c>
      <c r="AP2031" t="s">
        <v>7264</v>
      </c>
      <c r="AS2031" t="s">
        <v>43</v>
      </c>
      <c r="BO2031" t="s">
        <v>43</v>
      </c>
      <c r="BP2031">
        <v>0</v>
      </c>
      <c r="BQ2031">
        <v>0</v>
      </c>
      <c r="BR2031">
        <v>0</v>
      </c>
      <c r="BS2031">
        <v>0</v>
      </c>
      <c r="BT2031" s="1"/>
    </row>
    <row r="2032" spans="1:72">
      <c r="A2032" t="s">
        <v>8183</v>
      </c>
      <c r="B2032" t="s">
        <v>8184</v>
      </c>
      <c r="D2032" s="1"/>
      <c r="G2032" s="1"/>
      <c r="H2032" s="1"/>
      <c r="K2032">
        <v>0</v>
      </c>
      <c r="AB2032" t="s">
        <v>22</v>
      </c>
      <c r="AC2032" t="s">
        <v>32</v>
      </c>
      <c r="AD2032" t="s">
        <v>58</v>
      </c>
      <c r="AE2032" t="s">
        <v>58</v>
      </c>
      <c r="AF2032" t="s">
        <v>48</v>
      </c>
      <c r="AO2032" t="s">
        <v>26</v>
      </c>
      <c r="AP2032" t="s">
        <v>7264</v>
      </c>
      <c r="AS2032" t="s">
        <v>43</v>
      </c>
      <c r="BO2032" t="s">
        <v>43</v>
      </c>
      <c r="BP2032">
        <v>0</v>
      </c>
      <c r="BQ2032">
        <v>0</v>
      </c>
      <c r="BR2032">
        <v>0</v>
      </c>
      <c r="BS2032">
        <v>0</v>
      </c>
      <c r="BT2032" s="1"/>
    </row>
    <row r="2033" spans="1:75">
      <c r="A2033" t="s">
        <v>8185</v>
      </c>
      <c r="B2033" t="s">
        <v>150</v>
      </c>
      <c r="D2033" s="1"/>
      <c r="G2033" s="1"/>
      <c r="H2033" s="1"/>
      <c r="K2033">
        <v>0</v>
      </c>
      <c r="AB2033" t="s">
        <v>22</v>
      </c>
      <c r="AC2033" t="s">
        <v>32</v>
      </c>
      <c r="AD2033" t="s">
        <v>58</v>
      </c>
      <c r="AE2033" t="s">
        <v>58</v>
      </c>
      <c r="AF2033" t="s">
        <v>25</v>
      </c>
      <c r="AO2033" t="s">
        <v>26</v>
      </c>
      <c r="AP2033" t="s">
        <v>7264</v>
      </c>
      <c r="AS2033" t="s">
        <v>43</v>
      </c>
      <c r="BO2033" t="s">
        <v>43</v>
      </c>
      <c r="BP2033">
        <v>0</v>
      </c>
      <c r="BQ2033">
        <v>0</v>
      </c>
      <c r="BR2033">
        <v>0</v>
      </c>
      <c r="BS2033">
        <v>0</v>
      </c>
      <c r="BT2033" s="1"/>
    </row>
    <row r="2034" spans="1:75">
      <c r="A2034" t="s">
        <v>8186</v>
      </c>
      <c r="B2034" t="s">
        <v>8187</v>
      </c>
      <c r="D2034" s="1"/>
      <c r="G2034" s="1"/>
      <c r="H2034" s="1"/>
      <c r="K2034">
        <v>0</v>
      </c>
      <c r="AB2034" t="s">
        <v>22</v>
      </c>
      <c r="AC2034" t="s">
        <v>32</v>
      </c>
      <c r="AD2034" t="s">
        <v>58</v>
      </c>
      <c r="AE2034" t="s">
        <v>58</v>
      </c>
      <c r="AF2034" t="s">
        <v>25</v>
      </c>
      <c r="AO2034" t="s">
        <v>26</v>
      </c>
      <c r="AP2034" t="s">
        <v>7264</v>
      </c>
      <c r="AS2034" t="s">
        <v>43</v>
      </c>
      <c r="BO2034" t="s">
        <v>43</v>
      </c>
      <c r="BP2034">
        <v>0</v>
      </c>
      <c r="BQ2034">
        <v>0</v>
      </c>
      <c r="BR2034">
        <v>0</v>
      </c>
      <c r="BS2034">
        <v>0</v>
      </c>
      <c r="BT2034" s="1"/>
    </row>
    <row r="2035" spans="1:75">
      <c r="A2035" t="s">
        <v>8188</v>
      </c>
      <c r="B2035" t="s">
        <v>8189</v>
      </c>
      <c r="D2035" s="1"/>
      <c r="G2035" s="1"/>
      <c r="H2035" s="1"/>
      <c r="K2035">
        <v>0</v>
      </c>
      <c r="AB2035" t="s">
        <v>22</v>
      </c>
      <c r="AC2035" t="s">
        <v>32</v>
      </c>
      <c r="AD2035" t="s">
        <v>58</v>
      </c>
      <c r="AE2035" t="s">
        <v>58</v>
      </c>
      <c r="AF2035" t="s">
        <v>25</v>
      </c>
      <c r="AO2035" t="s">
        <v>26</v>
      </c>
      <c r="AP2035" t="s">
        <v>7264</v>
      </c>
      <c r="AS2035" t="s">
        <v>43</v>
      </c>
      <c r="BO2035" t="s">
        <v>43</v>
      </c>
      <c r="BP2035">
        <v>0</v>
      </c>
      <c r="BQ2035">
        <v>0</v>
      </c>
      <c r="BR2035">
        <v>0</v>
      </c>
      <c r="BS2035">
        <v>0</v>
      </c>
      <c r="BT2035" s="1"/>
    </row>
    <row r="2036" spans="1:75">
      <c r="A2036" t="s">
        <v>8190</v>
      </c>
      <c r="B2036" t="s">
        <v>4013</v>
      </c>
      <c r="D2036" s="1"/>
      <c r="G2036" s="1"/>
      <c r="H2036" s="1"/>
      <c r="K2036">
        <v>0</v>
      </c>
      <c r="AB2036" t="s">
        <v>22</v>
      </c>
      <c r="AC2036" t="s">
        <v>32</v>
      </c>
      <c r="AD2036" t="s">
        <v>58</v>
      </c>
      <c r="AE2036" t="s">
        <v>58</v>
      </c>
      <c r="AF2036" t="s">
        <v>48</v>
      </c>
      <c r="AO2036" t="s">
        <v>26</v>
      </c>
      <c r="AP2036" t="s">
        <v>7264</v>
      </c>
      <c r="AS2036" t="s">
        <v>43</v>
      </c>
      <c r="BO2036" t="s">
        <v>43</v>
      </c>
      <c r="BP2036">
        <v>0</v>
      </c>
      <c r="BQ2036">
        <v>0</v>
      </c>
      <c r="BR2036">
        <v>0</v>
      </c>
      <c r="BS2036">
        <v>0</v>
      </c>
      <c r="BT2036" s="1"/>
    </row>
    <row r="2037" spans="1:75">
      <c r="A2037" t="s">
        <v>8191</v>
      </c>
      <c r="B2037" t="s">
        <v>3046</v>
      </c>
      <c r="D2037" s="1"/>
      <c r="G2037" s="1"/>
      <c r="H2037" s="1"/>
      <c r="K2037">
        <v>0</v>
      </c>
      <c r="AB2037" t="s">
        <v>22</v>
      </c>
      <c r="AC2037" t="s">
        <v>32</v>
      </c>
      <c r="AD2037" t="s">
        <v>58</v>
      </c>
      <c r="AE2037" t="s">
        <v>58</v>
      </c>
      <c r="AF2037" t="s">
        <v>48</v>
      </c>
      <c r="AO2037" t="s">
        <v>26</v>
      </c>
      <c r="AP2037" t="s">
        <v>7264</v>
      </c>
      <c r="AS2037" t="s">
        <v>43</v>
      </c>
      <c r="BO2037" t="s">
        <v>43</v>
      </c>
      <c r="BP2037">
        <v>0</v>
      </c>
      <c r="BQ2037">
        <v>0</v>
      </c>
      <c r="BR2037">
        <v>0</v>
      </c>
      <c r="BS2037">
        <v>0</v>
      </c>
      <c r="BT2037" s="1"/>
    </row>
    <row r="2038" spans="1:75">
      <c r="A2038" t="s">
        <v>8192</v>
      </c>
      <c r="B2038" t="s">
        <v>8193</v>
      </c>
      <c r="D2038" s="1"/>
      <c r="G2038" s="1"/>
      <c r="H2038" s="1"/>
      <c r="K2038">
        <v>0</v>
      </c>
      <c r="AB2038" t="s">
        <v>22</v>
      </c>
      <c r="AC2038" t="s">
        <v>32</v>
      </c>
      <c r="AD2038" t="s">
        <v>58</v>
      </c>
      <c r="AE2038" t="s">
        <v>58</v>
      </c>
      <c r="AF2038" t="s">
        <v>48</v>
      </c>
      <c r="AO2038" t="s">
        <v>26</v>
      </c>
      <c r="AP2038" t="s">
        <v>7264</v>
      </c>
      <c r="AS2038" t="s">
        <v>43</v>
      </c>
      <c r="BO2038" t="s">
        <v>43</v>
      </c>
      <c r="BP2038">
        <v>0</v>
      </c>
      <c r="BQ2038">
        <v>0</v>
      </c>
      <c r="BR2038">
        <v>0</v>
      </c>
      <c r="BS2038">
        <v>0</v>
      </c>
      <c r="BT2038" s="1"/>
    </row>
    <row r="2039" spans="1:75">
      <c r="A2039" t="s">
        <v>8194</v>
      </c>
      <c r="B2039" t="s">
        <v>8166</v>
      </c>
      <c r="D2039" s="1"/>
      <c r="G2039" s="1"/>
      <c r="H2039" s="1"/>
      <c r="K2039">
        <v>0</v>
      </c>
      <c r="AB2039" t="s">
        <v>22</v>
      </c>
      <c r="AC2039" t="s">
        <v>32</v>
      </c>
      <c r="AD2039" t="s">
        <v>58</v>
      </c>
      <c r="AE2039" t="s">
        <v>58</v>
      </c>
      <c r="AF2039" t="s">
        <v>48</v>
      </c>
      <c r="AO2039" t="s">
        <v>26</v>
      </c>
      <c r="AP2039" t="s">
        <v>7264</v>
      </c>
      <c r="AS2039" t="s">
        <v>43</v>
      </c>
      <c r="BO2039" t="s">
        <v>43</v>
      </c>
      <c r="BP2039">
        <v>0</v>
      </c>
      <c r="BQ2039">
        <v>0</v>
      </c>
      <c r="BR2039">
        <v>0</v>
      </c>
      <c r="BS2039">
        <v>0</v>
      </c>
      <c r="BT2039" s="1"/>
    </row>
    <row r="2040" spans="1:75">
      <c r="A2040" t="s">
        <v>8195</v>
      </c>
      <c r="B2040" t="s">
        <v>8196</v>
      </c>
      <c r="D2040" s="1"/>
      <c r="G2040" s="1"/>
      <c r="H2040" s="1"/>
      <c r="K2040">
        <v>0</v>
      </c>
      <c r="AB2040" t="s">
        <v>22</v>
      </c>
      <c r="AC2040" t="s">
        <v>32</v>
      </c>
      <c r="AD2040" t="s">
        <v>58</v>
      </c>
      <c r="AE2040" t="s">
        <v>58</v>
      </c>
      <c r="AF2040" t="s">
        <v>48</v>
      </c>
      <c r="AO2040" t="s">
        <v>26</v>
      </c>
      <c r="AP2040" t="s">
        <v>7264</v>
      </c>
      <c r="AS2040" t="s">
        <v>43</v>
      </c>
      <c r="BO2040" t="s">
        <v>43</v>
      </c>
      <c r="BP2040">
        <v>0</v>
      </c>
      <c r="BQ2040">
        <v>0</v>
      </c>
      <c r="BR2040">
        <v>0</v>
      </c>
      <c r="BS2040">
        <v>0</v>
      </c>
      <c r="BT2040" s="1"/>
    </row>
    <row r="2041" spans="1:75">
      <c r="A2041" t="s">
        <v>8197</v>
      </c>
      <c r="B2041" t="s">
        <v>8198</v>
      </c>
      <c r="C2041" t="s">
        <v>20</v>
      </c>
      <c r="D2041" s="1">
        <v>32149</v>
      </c>
      <c r="E2041" t="s">
        <v>8199</v>
      </c>
      <c r="G2041" s="1"/>
      <c r="H2041" s="1"/>
      <c r="K2041">
        <v>0</v>
      </c>
      <c r="AB2041" t="s">
        <v>22</v>
      </c>
      <c r="AC2041" t="s">
        <v>23</v>
      </c>
      <c r="AD2041" t="s">
        <v>24</v>
      </c>
      <c r="AE2041" t="s">
        <v>24</v>
      </c>
      <c r="AF2041" t="s">
        <v>25</v>
      </c>
      <c r="AH2041" t="s">
        <v>8200</v>
      </c>
      <c r="AI2041" t="s">
        <v>3894</v>
      </c>
      <c r="AJ2041" t="s">
        <v>8201</v>
      </c>
      <c r="AK2041" t="s">
        <v>4</v>
      </c>
      <c r="AL2041" t="s">
        <v>8199</v>
      </c>
      <c r="AO2041" t="s">
        <v>26</v>
      </c>
      <c r="AP2041" t="s">
        <v>7264</v>
      </c>
      <c r="AS2041" t="s">
        <v>28</v>
      </c>
      <c r="AT2041" t="s">
        <v>8202</v>
      </c>
      <c r="BO2041" t="s">
        <v>7264</v>
      </c>
      <c r="BP2041">
        <v>0</v>
      </c>
      <c r="BQ2041">
        <v>0</v>
      </c>
      <c r="BR2041">
        <v>0</v>
      </c>
      <c r="BS2041">
        <v>0</v>
      </c>
      <c r="BT2041" s="1"/>
      <c r="BV2041" t="s">
        <v>2367</v>
      </c>
      <c r="BW2041" t="s">
        <v>102</v>
      </c>
    </row>
    <row r="2042" spans="1:75">
      <c r="A2042" t="s">
        <v>8203</v>
      </c>
      <c r="B2042" t="s">
        <v>8204</v>
      </c>
      <c r="C2042" t="s">
        <v>20</v>
      </c>
      <c r="D2042" s="1">
        <v>33515</v>
      </c>
      <c r="E2042" t="s">
        <v>8205</v>
      </c>
      <c r="G2042" s="1"/>
      <c r="H2042" s="1"/>
      <c r="K2042">
        <v>0</v>
      </c>
      <c r="AB2042" t="s">
        <v>22</v>
      </c>
      <c r="AC2042" t="s">
        <v>23</v>
      </c>
      <c r="AD2042" t="s">
        <v>24</v>
      </c>
      <c r="AE2042" t="s">
        <v>24</v>
      </c>
      <c r="AF2042" t="s">
        <v>48</v>
      </c>
      <c r="AH2042" t="s">
        <v>8206</v>
      </c>
      <c r="AI2042" t="s">
        <v>217</v>
      </c>
      <c r="AJ2042" t="s">
        <v>8207</v>
      </c>
      <c r="AK2042" t="s">
        <v>4</v>
      </c>
      <c r="AL2042" t="s">
        <v>8205</v>
      </c>
      <c r="AO2042" t="s">
        <v>26</v>
      </c>
      <c r="AP2042" t="s">
        <v>7264</v>
      </c>
      <c r="AS2042" t="s">
        <v>962</v>
      </c>
      <c r="AT2042" t="s">
        <v>7389</v>
      </c>
      <c r="BO2042" t="s">
        <v>7264</v>
      </c>
      <c r="BP2042">
        <v>0</v>
      </c>
      <c r="BQ2042">
        <v>0</v>
      </c>
      <c r="BR2042">
        <v>0</v>
      </c>
      <c r="BS2042">
        <v>0</v>
      </c>
      <c r="BT2042" s="1"/>
      <c r="BV2042" t="s">
        <v>1074</v>
      </c>
      <c r="BW2042" t="s">
        <v>165</v>
      </c>
    </row>
    <row r="2043" spans="1:75">
      <c r="A2043" t="s">
        <v>8208</v>
      </c>
      <c r="B2043" t="s">
        <v>8209</v>
      </c>
      <c r="C2043" t="s">
        <v>20</v>
      </c>
      <c r="D2043" s="1">
        <v>33180</v>
      </c>
      <c r="E2043" t="s">
        <v>8210</v>
      </c>
      <c r="G2043" s="1"/>
      <c r="H2043" s="1"/>
      <c r="K2043">
        <v>0</v>
      </c>
      <c r="AB2043" t="s">
        <v>22</v>
      </c>
      <c r="AC2043" t="s">
        <v>23</v>
      </c>
      <c r="AD2043" t="s">
        <v>24</v>
      </c>
      <c r="AE2043" t="s">
        <v>24</v>
      </c>
      <c r="AF2043" t="s">
        <v>25</v>
      </c>
      <c r="AH2043" t="s">
        <v>8211</v>
      </c>
      <c r="AI2043" t="s">
        <v>5244</v>
      </c>
      <c r="AJ2043" t="s">
        <v>8212</v>
      </c>
      <c r="AK2043" t="s">
        <v>4</v>
      </c>
      <c r="AL2043" t="s">
        <v>8210</v>
      </c>
      <c r="AO2043" t="s">
        <v>26</v>
      </c>
      <c r="AP2043" t="s">
        <v>7264</v>
      </c>
      <c r="AS2043" t="s">
        <v>962</v>
      </c>
      <c r="AT2043" t="s">
        <v>7389</v>
      </c>
      <c r="AU2043">
        <v>0.83</v>
      </c>
      <c r="BO2043" t="s">
        <v>7264</v>
      </c>
      <c r="BP2043">
        <v>0</v>
      </c>
      <c r="BQ2043">
        <v>0</v>
      </c>
      <c r="BR2043">
        <v>0</v>
      </c>
      <c r="BS2043">
        <v>0</v>
      </c>
      <c r="BT2043" s="1"/>
      <c r="BV2043" t="s">
        <v>102</v>
      </c>
      <c r="BW2043" t="s">
        <v>102</v>
      </c>
    </row>
    <row r="2044" spans="1:75">
      <c r="A2044" t="s">
        <v>8213</v>
      </c>
      <c r="B2044" t="s">
        <v>8214</v>
      </c>
      <c r="C2044" t="s">
        <v>8215</v>
      </c>
      <c r="D2044" s="1">
        <v>33153</v>
      </c>
      <c r="E2044" t="s">
        <v>8216</v>
      </c>
      <c r="G2044" s="1"/>
      <c r="H2044" s="1"/>
      <c r="K2044">
        <v>0</v>
      </c>
      <c r="AB2044" t="s">
        <v>22</v>
      </c>
      <c r="AC2044" t="s">
        <v>23</v>
      </c>
      <c r="AD2044" t="s">
        <v>24</v>
      </c>
      <c r="AE2044" t="s">
        <v>24</v>
      </c>
      <c r="AF2044" t="s">
        <v>48</v>
      </c>
      <c r="AH2044" t="s">
        <v>7234</v>
      </c>
      <c r="AI2044" t="s">
        <v>5244</v>
      </c>
      <c r="AJ2044" t="s">
        <v>8217</v>
      </c>
      <c r="AK2044" t="s">
        <v>4</v>
      </c>
      <c r="AL2044" t="s">
        <v>8216</v>
      </c>
      <c r="AO2044" t="s">
        <v>26</v>
      </c>
      <c r="AS2044" t="s">
        <v>962</v>
      </c>
      <c r="AT2044" t="s">
        <v>6870</v>
      </c>
      <c r="BO2044" t="s">
        <v>7264</v>
      </c>
      <c r="BP2044">
        <v>0</v>
      </c>
      <c r="BQ2044">
        <v>0</v>
      </c>
      <c r="BR2044">
        <v>0</v>
      </c>
      <c r="BS2044">
        <v>0</v>
      </c>
      <c r="BT2044" s="1"/>
      <c r="BV2044" t="s">
        <v>155</v>
      </c>
      <c r="BW2044" t="s">
        <v>155</v>
      </c>
    </row>
    <row r="2045" spans="1:75">
      <c r="A2045" t="s">
        <v>8218</v>
      </c>
      <c r="B2045" t="s">
        <v>8219</v>
      </c>
      <c r="C2045" t="s">
        <v>8220</v>
      </c>
      <c r="D2045" s="1">
        <v>32674</v>
      </c>
      <c r="E2045" t="s">
        <v>6101</v>
      </c>
      <c r="G2045" s="1"/>
      <c r="H2045" s="1"/>
      <c r="K2045">
        <v>0</v>
      </c>
      <c r="AB2045" t="s">
        <v>22</v>
      </c>
      <c r="AC2045" t="s">
        <v>23</v>
      </c>
      <c r="AD2045" t="s">
        <v>24</v>
      </c>
      <c r="AE2045" t="s">
        <v>24</v>
      </c>
      <c r="AF2045" t="s">
        <v>25</v>
      </c>
      <c r="AH2045" t="s">
        <v>8221</v>
      </c>
      <c r="AI2045" t="s">
        <v>3903</v>
      </c>
      <c r="AJ2045" t="s">
        <v>8222</v>
      </c>
      <c r="AK2045" t="s">
        <v>4</v>
      </c>
      <c r="AL2045" t="s">
        <v>5827</v>
      </c>
      <c r="AO2045" t="s">
        <v>26</v>
      </c>
      <c r="AP2045" t="s">
        <v>7264</v>
      </c>
      <c r="AS2045" t="s">
        <v>962</v>
      </c>
      <c r="AT2045" t="s">
        <v>6095</v>
      </c>
      <c r="BO2045" t="s">
        <v>7264</v>
      </c>
      <c r="BP2045">
        <v>0</v>
      </c>
      <c r="BQ2045">
        <v>0</v>
      </c>
      <c r="BR2045">
        <v>0</v>
      </c>
      <c r="BS2045">
        <v>0</v>
      </c>
      <c r="BT2045" s="1"/>
      <c r="BV2045" t="s">
        <v>102</v>
      </c>
      <c r="BW2045" t="s">
        <v>102</v>
      </c>
    </row>
    <row r="2046" spans="1:75">
      <c r="A2046" t="s">
        <v>8223</v>
      </c>
      <c r="B2046" t="s">
        <v>6857</v>
      </c>
      <c r="C2046" t="s">
        <v>8224</v>
      </c>
      <c r="D2046" s="1">
        <v>32443</v>
      </c>
      <c r="E2046" t="s">
        <v>5359</v>
      </c>
      <c r="G2046" s="1"/>
      <c r="H2046" s="1"/>
      <c r="K2046">
        <v>0</v>
      </c>
      <c r="AB2046" t="s">
        <v>22</v>
      </c>
      <c r="AC2046" t="s">
        <v>23</v>
      </c>
      <c r="AD2046" t="s">
        <v>24</v>
      </c>
      <c r="AE2046" t="s">
        <v>24</v>
      </c>
      <c r="AF2046" t="s">
        <v>48</v>
      </c>
      <c r="AH2046" t="s">
        <v>8225</v>
      </c>
      <c r="AI2046" t="s">
        <v>5244</v>
      </c>
      <c r="AJ2046" t="s">
        <v>8226</v>
      </c>
      <c r="AK2046" t="s">
        <v>4</v>
      </c>
      <c r="AL2046" t="s">
        <v>5728</v>
      </c>
      <c r="AO2046" t="s">
        <v>26</v>
      </c>
      <c r="AP2046" t="s">
        <v>7264</v>
      </c>
      <c r="AS2046" t="s">
        <v>962</v>
      </c>
      <c r="AT2046" t="s">
        <v>8227</v>
      </c>
      <c r="BO2046" t="s">
        <v>7264</v>
      </c>
      <c r="BP2046">
        <v>0</v>
      </c>
      <c r="BQ2046">
        <v>0</v>
      </c>
      <c r="BR2046">
        <v>0</v>
      </c>
      <c r="BS2046">
        <v>0</v>
      </c>
      <c r="BT2046" s="1"/>
      <c r="BV2046" t="s">
        <v>148</v>
      </c>
      <c r="BW2046" t="s">
        <v>148</v>
      </c>
    </row>
    <row r="2047" spans="1:75">
      <c r="A2047" t="s">
        <v>8228</v>
      </c>
      <c r="B2047" t="s">
        <v>8168</v>
      </c>
      <c r="D2047" s="1"/>
      <c r="G2047" s="1"/>
      <c r="H2047" s="1"/>
      <c r="K2047">
        <v>0</v>
      </c>
      <c r="AB2047" t="s">
        <v>22</v>
      </c>
      <c r="AC2047" t="s">
        <v>23</v>
      </c>
      <c r="AD2047" t="s">
        <v>24</v>
      </c>
      <c r="AE2047" t="s">
        <v>24</v>
      </c>
      <c r="AF2047" t="s">
        <v>48</v>
      </c>
      <c r="AO2047" t="s">
        <v>26</v>
      </c>
      <c r="AP2047" t="s">
        <v>7264</v>
      </c>
      <c r="AS2047" t="s">
        <v>962</v>
      </c>
      <c r="BO2047" t="s">
        <v>7264</v>
      </c>
      <c r="BP2047">
        <v>0</v>
      </c>
      <c r="BQ2047">
        <v>0</v>
      </c>
      <c r="BR2047">
        <v>0</v>
      </c>
      <c r="BS2047">
        <v>0</v>
      </c>
      <c r="BT2047" s="1"/>
    </row>
    <row r="2048" spans="1:75">
      <c r="A2048" t="s">
        <v>8229</v>
      </c>
      <c r="B2048" t="s">
        <v>460</v>
      </c>
      <c r="C2048" t="s">
        <v>8230</v>
      </c>
      <c r="D2048" s="1">
        <v>32971</v>
      </c>
      <c r="E2048" t="s">
        <v>8231</v>
      </c>
      <c r="G2048" s="1"/>
      <c r="H2048" s="1"/>
      <c r="K2048">
        <v>0</v>
      </c>
      <c r="AB2048" t="s">
        <v>22</v>
      </c>
      <c r="AC2048" t="s">
        <v>23</v>
      </c>
      <c r="AD2048" t="s">
        <v>24</v>
      </c>
      <c r="AE2048" t="s">
        <v>24</v>
      </c>
      <c r="AF2048" t="s">
        <v>48</v>
      </c>
      <c r="AH2048" t="s">
        <v>8232</v>
      </c>
      <c r="AI2048" t="s">
        <v>3903</v>
      </c>
      <c r="AJ2048" t="s">
        <v>8233</v>
      </c>
      <c r="AK2048" t="s">
        <v>4</v>
      </c>
      <c r="AL2048" t="s">
        <v>5630</v>
      </c>
      <c r="AO2048" t="s">
        <v>26</v>
      </c>
      <c r="AP2048" t="s">
        <v>7264</v>
      </c>
      <c r="AS2048" t="s">
        <v>962</v>
      </c>
      <c r="AT2048" t="s">
        <v>5631</v>
      </c>
      <c r="BO2048" t="s">
        <v>7264</v>
      </c>
      <c r="BP2048">
        <v>0</v>
      </c>
      <c r="BQ2048">
        <v>0</v>
      </c>
      <c r="BR2048">
        <v>0</v>
      </c>
      <c r="BS2048">
        <v>0</v>
      </c>
      <c r="BT2048" s="1"/>
      <c r="BV2048" t="s">
        <v>102</v>
      </c>
      <c r="BW2048" t="s">
        <v>102</v>
      </c>
    </row>
    <row r="2049" spans="1:75">
      <c r="A2049" t="s">
        <v>8234</v>
      </c>
      <c r="B2049" t="s">
        <v>8235</v>
      </c>
      <c r="C2049" t="s">
        <v>20</v>
      </c>
      <c r="D2049" s="1">
        <v>33449</v>
      </c>
      <c r="E2049" t="s">
        <v>8236</v>
      </c>
      <c r="G2049" s="1"/>
      <c r="H2049" s="1"/>
      <c r="K2049">
        <v>0</v>
      </c>
      <c r="AB2049" t="s">
        <v>22</v>
      </c>
      <c r="AC2049" t="s">
        <v>23</v>
      </c>
      <c r="AD2049" t="s">
        <v>24</v>
      </c>
      <c r="AE2049" t="s">
        <v>24</v>
      </c>
      <c r="AF2049" t="s">
        <v>48</v>
      </c>
      <c r="AH2049" t="s">
        <v>4858</v>
      </c>
      <c r="AI2049" t="s">
        <v>155</v>
      </c>
      <c r="AJ2049" t="s">
        <v>8237</v>
      </c>
      <c r="AK2049" t="s">
        <v>4</v>
      </c>
      <c r="AL2049" t="s">
        <v>8236</v>
      </c>
      <c r="AO2049" t="s">
        <v>26</v>
      </c>
      <c r="AP2049" t="s">
        <v>7264</v>
      </c>
      <c r="AS2049" t="s">
        <v>43</v>
      </c>
      <c r="AT2049" t="s">
        <v>6350</v>
      </c>
      <c r="BO2049" t="s">
        <v>43</v>
      </c>
      <c r="BP2049">
        <v>0</v>
      </c>
      <c r="BQ2049">
        <v>0</v>
      </c>
      <c r="BR2049">
        <v>0</v>
      </c>
      <c r="BS2049">
        <v>0</v>
      </c>
      <c r="BT2049" s="1"/>
      <c r="BV2049" t="s">
        <v>370</v>
      </c>
      <c r="BW2049" t="s">
        <v>148</v>
      </c>
    </row>
    <row r="2050" spans="1:75">
      <c r="A2050" t="s">
        <v>8238</v>
      </c>
      <c r="B2050" t="s">
        <v>8239</v>
      </c>
      <c r="C2050" t="s">
        <v>20</v>
      </c>
      <c r="D2050" s="1">
        <v>33207</v>
      </c>
      <c r="E2050" t="s">
        <v>8240</v>
      </c>
      <c r="G2050" s="1"/>
      <c r="H2050" s="1"/>
      <c r="K2050">
        <v>0</v>
      </c>
      <c r="AB2050" t="s">
        <v>22</v>
      </c>
      <c r="AC2050" t="s">
        <v>23</v>
      </c>
      <c r="AD2050" t="s">
        <v>24</v>
      </c>
      <c r="AE2050" t="s">
        <v>24</v>
      </c>
      <c r="AF2050" t="s">
        <v>48</v>
      </c>
      <c r="AH2050" t="s">
        <v>8241</v>
      </c>
      <c r="AI2050" t="s">
        <v>5244</v>
      </c>
      <c r="AJ2050" t="s">
        <v>2532</v>
      </c>
      <c r="AK2050" t="s">
        <v>4</v>
      </c>
      <c r="AL2050" t="s">
        <v>8240</v>
      </c>
      <c r="AO2050" t="s">
        <v>26</v>
      </c>
      <c r="AP2050" t="s">
        <v>7264</v>
      </c>
      <c r="AS2050" t="s">
        <v>962</v>
      </c>
      <c r="AT2050" t="s">
        <v>6187</v>
      </c>
      <c r="BO2050" t="s">
        <v>7264</v>
      </c>
      <c r="BP2050">
        <v>0</v>
      </c>
      <c r="BQ2050">
        <v>0</v>
      </c>
      <c r="BR2050">
        <v>0</v>
      </c>
      <c r="BS2050">
        <v>0</v>
      </c>
      <c r="BT2050" s="1"/>
      <c r="BV2050" t="s">
        <v>118</v>
      </c>
      <c r="BW2050" t="s">
        <v>148</v>
      </c>
    </row>
    <row r="2051" spans="1:75">
      <c r="A2051" t="s">
        <v>8242</v>
      </c>
      <c r="B2051" t="s">
        <v>8243</v>
      </c>
      <c r="C2051" t="s">
        <v>20</v>
      </c>
      <c r="D2051" s="1">
        <v>33510</v>
      </c>
      <c r="E2051" t="s">
        <v>8244</v>
      </c>
      <c r="G2051" s="1"/>
      <c r="H2051" s="1"/>
      <c r="K2051">
        <v>0</v>
      </c>
      <c r="AB2051" t="s">
        <v>22</v>
      </c>
      <c r="AC2051" t="s">
        <v>23</v>
      </c>
      <c r="AD2051" t="s">
        <v>24</v>
      </c>
      <c r="AE2051" t="s">
        <v>24</v>
      </c>
      <c r="AF2051" t="s">
        <v>48</v>
      </c>
      <c r="AH2051" t="s">
        <v>8245</v>
      </c>
      <c r="AI2051" t="s">
        <v>5244</v>
      </c>
      <c r="AJ2051" t="s">
        <v>6464</v>
      </c>
      <c r="AK2051" t="s">
        <v>4</v>
      </c>
      <c r="AL2051" t="s">
        <v>8244</v>
      </c>
      <c r="AO2051" t="s">
        <v>26</v>
      </c>
      <c r="AP2051" t="s">
        <v>7264</v>
      </c>
      <c r="AS2051" t="s">
        <v>43</v>
      </c>
      <c r="AT2051" t="s">
        <v>6187</v>
      </c>
      <c r="BO2051" t="s">
        <v>43</v>
      </c>
      <c r="BP2051">
        <v>0</v>
      </c>
      <c r="BQ2051">
        <v>0</v>
      </c>
      <c r="BR2051">
        <v>0</v>
      </c>
      <c r="BS2051">
        <v>0</v>
      </c>
      <c r="BT2051" s="1"/>
      <c r="BV2051" t="s">
        <v>118</v>
      </c>
      <c r="BW2051" t="s">
        <v>148</v>
      </c>
    </row>
    <row r="2052" spans="1:75">
      <c r="A2052" t="s">
        <v>8246</v>
      </c>
      <c r="B2052" t="s">
        <v>8247</v>
      </c>
      <c r="C2052" t="s">
        <v>6002</v>
      </c>
      <c r="D2052" s="1">
        <v>33554</v>
      </c>
      <c r="E2052" t="s">
        <v>7688</v>
      </c>
      <c r="G2052" s="1"/>
      <c r="H2052" s="1"/>
      <c r="K2052">
        <v>0</v>
      </c>
      <c r="AB2052" t="s">
        <v>22</v>
      </c>
      <c r="AC2052" t="s">
        <v>23</v>
      </c>
      <c r="AD2052" t="s">
        <v>24</v>
      </c>
      <c r="AE2052" t="s">
        <v>24</v>
      </c>
      <c r="AF2052" t="s">
        <v>25</v>
      </c>
      <c r="AH2052" t="s">
        <v>8248</v>
      </c>
      <c r="AI2052" t="s">
        <v>217</v>
      </c>
      <c r="AJ2052" t="s">
        <v>8249</v>
      </c>
      <c r="AK2052" t="s">
        <v>4</v>
      </c>
      <c r="AL2052" t="s">
        <v>6547</v>
      </c>
      <c r="AO2052" t="s">
        <v>26</v>
      </c>
      <c r="AP2052" t="s">
        <v>7264</v>
      </c>
      <c r="AS2052" t="s">
        <v>43</v>
      </c>
      <c r="AT2052" t="s">
        <v>5574</v>
      </c>
      <c r="BO2052" t="s">
        <v>43</v>
      </c>
      <c r="BP2052">
        <v>0</v>
      </c>
      <c r="BQ2052">
        <v>0</v>
      </c>
      <c r="BR2052">
        <v>0</v>
      </c>
      <c r="BS2052">
        <v>0</v>
      </c>
      <c r="BT2052" s="1"/>
      <c r="BV2052" t="s">
        <v>1074</v>
      </c>
      <c r="BW2052" t="s">
        <v>118</v>
      </c>
    </row>
    <row r="2053" spans="1:75">
      <c r="A2053" t="s">
        <v>8250</v>
      </c>
      <c r="B2053" t="s">
        <v>4333</v>
      </c>
      <c r="C2053" t="s">
        <v>20</v>
      </c>
      <c r="D2053" s="1">
        <v>32685</v>
      </c>
      <c r="E2053" t="s">
        <v>6260</v>
      </c>
      <c r="G2053" s="1"/>
      <c r="H2053" s="1"/>
      <c r="K2053">
        <v>0</v>
      </c>
      <c r="AB2053" t="s">
        <v>22</v>
      </c>
      <c r="AC2053" t="s">
        <v>23</v>
      </c>
      <c r="AD2053" t="s">
        <v>24</v>
      </c>
      <c r="AE2053" t="s">
        <v>24</v>
      </c>
      <c r="AF2053" t="s">
        <v>25</v>
      </c>
      <c r="AH2053" t="s">
        <v>6655</v>
      </c>
      <c r="AI2053" t="s">
        <v>5244</v>
      </c>
      <c r="AJ2053" t="s">
        <v>6656</v>
      </c>
      <c r="AK2053" t="s">
        <v>4</v>
      </c>
      <c r="AL2053" t="s">
        <v>6260</v>
      </c>
      <c r="AO2053" t="s">
        <v>26</v>
      </c>
      <c r="AP2053" t="s">
        <v>7264</v>
      </c>
      <c r="AS2053" t="s">
        <v>43</v>
      </c>
      <c r="AT2053" t="s">
        <v>5602</v>
      </c>
      <c r="BO2053" t="s">
        <v>43</v>
      </c>
      <c r="BP2053">
        <v>0</v>
      </c>
      <c r="BQ2053">
        <v>0</v>
      </c>
      <c r="BR2053">
        <v>0</v>
      </c>
      <c r="BS2053">
        <v>0</v>
      </c>
      <c r="BT2053" s="1"/>
      <c r="BV2053" t="s">
        <v>118</v>
      </c>
      <c r="BW2053" t="s">
        <v>118</v>
      </c>
    </row>
    <row r="2054" spans="1:75">
      <c r="A2054" t="s">
        <v>8251</v>
      </c>
      <c r="B2054" t="s">
        <v>8252</v>
      </c>
      <c r="C2054" t="s">
        <v>8253</v>
      </c>
      <c r="D2054" s="1">
        <v>33567</v>
      </c>
      <c r="E2054" t="s">
        <v>8254</v>
      </c>
      <c r="G2054" s="1"/>
      <c r="H2054" s="1"/>
      <c r="K2054">
        <v>0</v>
      </c>
      <c r="AB2054" t="s">
        <v>22</v>
      </c>
      <c r="AC2054" t="s">
        <v>23</v>
      </c>
      <c r="AD2054" t="s">
        <v>24</v>
      </c>
      <c r="AE2054" t="s">
        <v>24</v>
      </c>
      <c r="AF2054" t="s">
        <v>25</v>
      </c>
      <c r="AH2054" t="s">
        <v>8255</v>
      </c>
      <c r="AI2054" t="s">
        <v>6073</v>
      </c>
      <c r="AJ2054" t="s">
        <v>8256</v>
      </c>
      <c r="AK2054" t="s">
        <v>4</v>
      </c>
      <c r="AL2054" t="s">
        <v>8254</v>
      </c>
      <c r="AO2054" t="s">
        <v>26</v>
      </c>
      <c r="AP2054" t="s">
        <v>7264</v>
      </c>
      <c r="AS2054" t="s">
        <v>43</v>
      </c>
      <c r="AT2054" t="s">
        <v>6187</v>
      </c>
      <c r="BO2054" t="s">
        <v>43</v>
      </c>
      <c r="BP2054">
        <v>0</v>
      </c>
      <c r="BQ2054">
        <v>0</v>
      </c>
      <c r="BR2054">
        <v>0</v>
      </c>
      <c r="BS2054">
        <v>0</v>
      </c>
      <c r="BT2054" s="1"/>
      <c r="BV2054" t="s">
        <v>3159</v>
      </c>
      <c r="BW2054" t="s">
        <v>148</v>
      </c>
    </row>
    <row r="2055" spans="1:75">
      <c r="A2055" t="s">
        <v>8257</v>
      </c>
      <c r="B2055" t="s">
        <v>8258</v>
      </c>
      <c r="C2055" t="s">
        <v>8259</v>
      </c>
      <c r="D2055" s="1">
        <v>32369</v>
      </c>
      <c r="E2055" t="s">
        <v>6101</v>
      </c>
      <c r="G2055" s="1"/>
      <c r="H2055" s="1"/>
      <c r="K2055">
        <v>0</v>
      </c>
      <c r="AB2055" t="s">
        <v>22</v>
      </c>
      <c r="AC2055" t="s">
        <v>23</v>
      </c>
      <c r="AD2055" t="s">
        <v>24</v>
      </c>
      <c r="AE2055" t="s">
        <v>24</v>
      </c>
      <c r="AF2055" t="s">
        <v>25</v>
      </c>
      <c r="AH2055" t="s">
        <v>8260</v>
      </c>
      <c r="AI2055" t="s">
        <v>8261</v>
      </c>
      <c r="AJ2055" t="s">
        <v>8262</v>
      </c>
      <c r="AK2055" t="s">
        <v>4</v>
      </c>
      <c r="AL2055" t="s">
        <v>8263</v>
      </c>
      <c r="AO2055" t="s">
        <v>26</v>
      </c>
      <c r="AP2055" t="s">
        <v>7264</v>
      </c>
      <c r="AS2055" t="s">
        <v>43</v>
      </c>
      <c r="AT2055" t="s">
        <v>8264</v>
      </c>
      <c r="BO2055" t="s">
        <v>43</v>
      </c>
      <c r="BP2055">
        <v>0</v>
      </c>
      <c r="BQ2055">
        <v>0</v>
      </c>
      <c r="BR2055">
        <v>0</v>
      </c>
      <c r="BS2055">
        <v>0</v>
      </c>
      <c r="BT2055" s="1"/>
      <c r="BV2055" t="s">
        <v>155</v>
      </c>
      <c r="BW2055" t="s">
        <v>155</v>
      </c>
    </row>
    <row r="2056" spans="1:75">
      <c r="A2056" t="s">
        <v>8265</v>
      </c>
      <c r="B2056" t="s">
        <v>8266</v>
      </c>
      <c r="D2056" s="1"/>
      <c r="G2056" s="1"/>
      <c r="H2056" s="1"/>
      <c r="K2056">
        <v>0</v>
      </c>
      <c r="AB2056" t="s">
        <v>22</v>
      </c>
      <c r="AC2056" t="s">
        <v>23</v>
      </c>
      <c r="AD2056" t="s">
        <v>24</v>
      </c>
      <c r="AE2056" t="s">
        <v>24</v>
      </c>
      <c r="AF2056" t="s">
        <v>48</v>
      </c>
      <c r="AO2056" t="s">
        <v>26</v>
      </c>
      <c r="AP2056" t="s">
        <v>7264</v>
      </c>
      <c r="AS2056" t="s">
        <v>43</v>
      </c>
      <c r="AT2056" t="s">
        <v>6305</v>
      </c>
      <c r="AU2056">
        <v>1.88</v>
      </c>
      <c r="BO2056" t="s">
        <v>43</v>
      </c>
      <c r="BP2056">
        <v>0</v>
      </c>
      <c r="BQ2056">
        <v>0</v>
      </c>
      <c r="BR2056">
        <v>0</v>
      </c>
      <c r="BS2056">
        <v>0</v>
      </c>
      <c r="BT2056" s="1"/>
    </row>
    <row r="2057" spans="1:75">
      <c r="A2057" t="s">
        <v>8267</v>
      </c>
      <c r="B2057" t="s">
        <v>3915</v>
      </c>
      <c r="D2057" s="1"/>
      <c r="G2057" s="1"/>
      <c r="H2057" s="1"/>
      <c r="K2057">
        <v>0</v>
      </c>
      <c r="AB2057" t="s">
        <v>22</v>
      </c>
      <c r="AC2057" t="s">
        <v>23</v>
      </c>
      <c r="AD2057" t="s">
        <v>24</v>
      </c>
      <c r="AE2057" t="s">
        <v>24</v>
      </c>
      <c r="AF2057" t="s">
        <v>25</v>
      </c>
      <c r="AO2057" t="s">
        <v>26</v>
      </c>
      <c r="AP2057" t="s">
        <v>7264</v>
      </c>
      <c r="AS2057" t="s">
        <v>43</v>
      </c>
      <c r="AT2057" t="s">
        <v>5882</v>
      </c>
      <c r="BO2057" t="s">
        <v>43</v>
      </c>
      <c r="BP2057">
        <v>0</v>
      </c>
      <c r="BQ2057">
        <v>0</v>
      </c>
      <c r="BR2057">
        <v>0</v>
      </c>
      <c r="BS2057">
        <v>0</v>
      </c>
      <c r="BT2057" s="1"/>
    </row>
    <row r="2058" spans="1:75">
      <c r="A2058" t="s">
        <v>8268</v>
      </c>
      <c r="B2058" t="s">
        <v>8269</v>
      </c>
      <c r="C2058" t="s">
        <v>20</v>
      </c>
      <c r="D2058" s="1">
        <v>33321</v>
      </c>
      <c r="E2058" t="s">
        <v>8270</v>
      </c>
      <c r="G2058" s="1"/>
      <c r="H2058" s="1"/>
      <c r="K2058">
        <v>0</v>
      </c>
      <c r="AB2058" t="s">
        <v>22</v>
      </c>
      <c r="AC2058" t="s">
        <v>23</v>
      </c>
      <c r="AD2058" t="s">
        <v>24</v>
      </c>
      <c r="AE2058" t="s">
        <v>24</v>
      </c>
      <c r="AF2058" t="s">
        <v>48</v>
      </c>
      <c r="AH2058" t="s">
        <v>8271</v>
      </c>
      <c r="AI2058" t="s">
        <v>155</v>
      </c>
      <c r="AJ2058" t="s">
        <v>8272</v>
      </c>
      <c r="AK2058" t="s">
        <v>5244</v>
      </c>
      <c r="AL2058" t="s">
        <v>8270</v>
      </c>
      <c r="AO2058" t="s">
        <v>26</v>
      </c>
      <c r="AP2058" t="s">
        <v>7264</v>
      </c>
      <c r="AS2058" t="s">
        <v>43</v>
      </c>
      <c r="AT2058" t="s">
        <v>8273</v>
      </c>
      <c r="BO2058" t="s">
        <v>43</v>
      </c>
      <c r="BP2058">
        <v>0</v>
      </c>
      <c r="BQ2058">
        <v>0</v>
      </c>
      <c r="BR2058">
        <v>0</v>
      </c>
      <c r="BS2058">
        <v>0</v>
      </c>
      <c r="BT2058" s="1"/>
      <c r="BV2058" t="s">
        <v>102</v>
      </c>
      <c r="BW2058" t="s">
        <v>102</v>
      </c>
    </row>
    <row r="2059" spans="1:75">
      <c r="A2059" t="s">
        <v>8274</v>
      </c>
      <c r="B2059" t="s">
        <v>8275</v>
      </c>
      <c r="D2059" s="1"/>
      <c r="G2059" s="1"/>
      <c r="H2059" s="1"/>
      <c r="K2059">
        <v>0</v>
      </c>
      <c r="AB2059" t="s">
        <v>22</v>
      </c>
      <c r="AC2059" t="s">
        <v>23</v>
      </c>
      <c r="AD2059" t="s">
        <v>24</v>
      </c>
      <c r="AE2059" t="s">
        <v>24</v>
      </c>
      <c r="AF2059" t="s">
        <v>48</v>
      </c>
      <c r="AO2059" t="s">
        <v>26</v>
      </c>
      <c r="AP2059" t="s">
        <v>7264</v>
      </c>
      <c r="AS2059" t="s">
        <v>43</v>
      </c>
      <c r="BO2059" t="s">
        <v>43</v>
      </c>
      <c r="BP2059">
        <v>0</v>
      </c>
      <c r="BQ2059">
        <v>0</v>
      </c>
      <c r="BR2059">
        <v>0</v>
      </c>
      <c r="BS2059">
        <v>0</v>
      </c>
      <c r="BT2059" s="1"/>
    </row>
    <row r="2060" spans="1:75">
      <c r="A2060" t="s">
        <v>8276</v>
      </c>
      <c r="B2060" t="s">
        <v>8277</v>
      </c>
      <c r="D2060" s="1"/>
      <c r="G2060" s="1"/>
      <c r="H2060" s="1"/>
      <c r="K2060">
        <v>0</v>
      </c>
      <c r="AB2060" t="s">
        <v>22</v>
      </c>
      <c r="AC2060" t="s">
        <v>23</v>
      </c>
      <c r="AD2060" t="s">
        <v>24</v>
      </c>
      <c r="AE2060" t="s">
        <v>24</v>
      </c>
      <c r="AF2060" t="s">
        <v>25</v>
      </c>
      <c r="AO2060" t="s">
        <v>26</v>
      </c>
      <c r="AP2060" t="s">
        <v>7264</v>
      </c>
      <c r="AS2060" t="s">
        <v>43</v>
      </c>
      <c r="BO2060" t="s">
        <v>43</v>
      </c>
      <c r="BP2060">
        <v>0</v>
      </c>
      <c r="BQ2060">
        <v>0</v>
      </c>
      <c r="BR2060">
        <v>0</v>
      </c>
      <c r="BS2060">
        <v>0</v>
      </c>
      <c r="BT2060" s="1"/>
    </row>
    <row r="2061" spans="1:75">
      <c r="A2061" t="s">
        <v>8278</v>
      </c>
      <c r="B2061" t="s">
        <v>8279</v>
      </c>
      <c r="D2061" s="1"/>
      <c r="G2061" s="1"/>
      <c r="H2061" s="1"/>
      <c r="K2061">
        <v>0</v>
      </c>
      <c r="AB2061" t="s">
        <v>22</v>
      </c>
      <c r="AC2061" t="s">
        <v>23</v>
      </c>
      <c r="AD2061" t="s">
        <v>24</v>
      </c>
      <c r="AE2061" t="s">
        <v>24</v>
      </c>
      <c r="AF2061" t="s">
        <v>48</v>
      </c>
      <c r="AO2061" t="s">
        <v>26</v>
      </c>
      <c r="AP2061" t="s">
        <v>7264</v>
      </c>
      <c r="AS2061" t="s">
        <v>43</v>
      </c>
      <c r="BO2061" t="s">
        <v>43</v>
      </c>
      <c r="BP2061">
        <v>0</v>
      </c>
      <c r="BQ2061">
        <v>0</v>
      </c>
      <c r="BR2061">
        <v>0</v>
      </c>
      <c r="BS2061">
        <v>0</v>
      </c>
      <c r="BT2061" s="1"/>
    </row>
    <row r="2062" spans="1:75">
      <c r="A2062" t="s">
        <v>8280</v>
      </c>
      <c r="B2062" t="s">
        <v>8281</v>
      </c>
      <c r="D2062" s="1"/>
      <c r="G2062" s="1"/>
      <c r="H2062" s="1"/>
      <c r="K2062">
        <v>0</v>
      </c>
      <c r="AB2062" t="s">
        <v>22</v>
      </c>
      <c r="AC2062" t="s">
        <v>23</v>
      </c>
      <c r="AD2062" t="s">
        <v>24</v>
      </c>
      <c r="AE2062" t="s">
        <v>24</v>
      </c>
      <c r="AF2062" t="s">
        <v>48</v>
      </c>
      <c r="AO2062" t="s">
        <v>26</v>
      </c>
      <c r="AP2062" t="s">
        <v>7264</v>
      </c>
      <c r="AS2062" t="s">
        <v>43</v>
      </c>
      <c r="BO2062" t="s">
        <v>43</v>
      </c>
      <c r="BP2062">
        <v>0</v>
      </c>
      <c r="BQ2062">
        <v>0</v>
      </c>
      <c r="BR2062">
        <v>0</v>
      </c>
      <c r="BS2062">
        <v>0</v>
      </c>
      <c r="BT2062" s="1"/>
    </row>
    <row r="2063" spans="1:75">
      <c r="A2063" t="s">
        <v>8282</v>
      </c>
      <c r="B2063" t="s">
        <v>8283</v>
      </c>
      <c r="C2063" t="s">
        <v>7001</v>
      </c>
      <c r="D2063" s="1">
        <v>33443</v>
      </c>
      <c r="E2063" t="s">
        <v>5903</v>
      </c>
      <c r="G2063" s="1"/>
      <c r="H2063" s="1"/>
      <c r="K2063">
        <v>0</v>
      </c>
      <c r="AB2063" t="s">
        <v>22</v>
      </c>
      <c r="AC2063" t="s">
        <v>23</v>
      </c>
      <c r="AD2063" t="s">
        <v>24</v>
      </c>
      <c r="AE2063" t="s">
        <v>24</v>
      </c>
      <c r="AF2063" t="s">
        <v>25</v>
      </c>
      <c r="AH2063" t="s">
        <v>8284</v>
      </c>
      <c r="AI2063" t="s">
        <v>217</v>
      </c>
      <c r="AJ2063" t="s">
        <v>8285</v>
      </c>
      <c r="AK2063" t="s">
        <v>217</v>
      </c>
      <c r="AL2063" t="s">
        <v>8286</v>
      </c>
      <c r="AO2063" t="s">
        <v>26</v>
      </c>
      <c r="AP2063" t="s">
        <v>7264</v>
      </c>
      <c r="AS2063" t="s">
        <v>43</v>
      </c>
      <c r="AT2063" t="s">
        <v>8287</v>
      </c>
      <c r="AV2063">
        <v>0.27</v>
      </c>
      <c r="BO2063" t="s">
        <v>43</v>
      </c>
      <c r="BP2063">
        <v>0</v>
      </c>
      <c r="BQ2063">
        <v>0</v>
      </c>
      <c r="BR2063">
        <v>0</v>
      </c>
      <c r="BS2063">
        <v>0</v>
      </c>
      <c r="BT2063" s="1"/>
      <c r="BV2063" t="s">
        <v>1074</v>
      </c>
      <c r="BW2063" t="s">
        <v>1074</v>
      </c>
    </row>
    <row r="2064" spans="1:75">
      <c r="A2064" t="s">
        <v>8288</v>
      </c>
      <c r="B2064" t="s">
        <v>8289</v>
      </c>
      <c r="C2064" t="s">
        <v>74</v>
      </c>
      <c r="D2064" s="1">
        <v>33566</v>
      </c>
      <c r="E2064" t="s">
        <v>8290</v>
      </c>
      <c r="G2064" s="1"/>
      <c r="H2064" s="1"/>
      <c r="K2064">
        <v>0</v>
      </c>
      <c r="AB2064" t="s">
        <v>22</v>
      </c>
      <c r="AC2064" t="s">
        <v>23</v>
      </c>
      <c r="AD2064" t="s">
        <v>24</v>
      </c>
      <c r="AE2064" t="s">
        <v>24</v>
      </c>
      <c r="AF2064" t="s">
        <v>25</v>
      </c>
      <c r="AH2064" t="s">
        <v>8291</v>
      </c>
      <c r="AI2064" t="s">
        <v>217</v>
      </c>
      <c r="AJ2064" t="s">
        <v>8292</v>
      </c>
      <c r="AK2064" t="s">
        <v>217</v>
      </c>
      <c r="AL2064" t="s">
        <v>7564</v>
      </c>
      <c r="AO2064" t="s">
        <v>26</v>
      </c>
      <c r="AP2064" t="s">
        <v>7264</v>
      </c>
      <c r="AS2064" t="s">
        <v>43</v>
      </c>
      <c r="AT2064" t="s">
        <v>5928</v>
      </c>
      <c r="BO2064" t="s">
        <v>43</v>
      </c>
      <c r="BP2064">
        <v>0</v>
      </c>
      <c r="BQ2064">
        <v>0</v>
      </c>
      <c r="BR2064">
        <v>0</v>
      </c>
      <c r="BS2064">
        <v>0</v>
      </c>
      <c r="BT2064" s="1"/>
      <c r="BV2064" t="s">
        <v>1074</v>
      </c>
      <c r="BW2064" t="s">
        <v>1074</v>
      </c>
    </row>
    <row r="2065" spans="1:75">
      <c r="A2065" t="s">
        <v>8293</v>
      </c>
      <c r="B2065" t="s">
        <v>8294</v>
      </c>
      <c r="D2065" s="1"/>
      <c r="G2065" s="1"/>
      <c r="H2065" s="1"/>
      <c r="K2065">
        <v>0</v>
      </c>
      <c r="AB2065" t="s">
        <v>22</v>
      </c>
      <c r="AC2065" t="s">
        <v>23</v>
      </c>
      <c r="AD2065" t="s">
        <v>24</v>
      </c>
      <c r="AE2065" t="s">
        <v>24</v>
      </c>
      <c r="AF2065" t="s">
        <v>25</v>
      </c>
      <c r="AO2065" t="s">
        <v>26</v>
      </c>
      <c r="AP2065" t="s">
        <v>7264</v>
      </c>
      <c r="AS2065" t="s">
        <v>43</v>
      </c>
      <c r="BO2065" t="s">
        <v>43</v>
      </c>
      <c r="BP2065">
        <v>0</v>
      </c>
      <c r="BQ2065">
        <v>0</v>
      </c>
      <c r="BR2065">
        <v>0</v>
      </c>
      <c r="BS2065">
        <v>0</v>
      </c>
      <c r="BT2065" s="1"/>
    </row>
    <row r="2066" spans="1:75">
      <c r="A2066" t="s">
        <v>8295</v>
      </c>
      <c r="B2066" t="s">
        <v>8296</v>
      </c>
      <c r="D2066" s="1"/>
      <c r="G2066" s="1"/>
      <c r="H2066" s="1"/>
      <c r="K2066">
        <v>0</v>
      </c>
      <c r="AB2066" t="s">
        <v>22</v>
      </c>
      <c r="AC2066" t="s">
        <v>23</v>
      </c>
      <c r="AD2066" t="s">
        <v>24</v>
      </c>
      <c r="AE2066" t="s">
        <v>24</v>
      </c>
      <c r="AF2066" t="s">
        <v>25</v>
      </c>
      <c r="AO2066" t="s">
        <v>26</v>
      </c>
      <c r="AP2066" t="s">
        <v>43</v>
      </c>
      <c r="AS2066" t="s">
        <v>43</v>
      </c>
      <c r="BO2066" t="s">
        <v>43</v>
      </c>
      <c r="BP2066">
        <v>0</v>
      </c>
      <c r="BQ2066">
        <v>0</v>
      </c>
      <c r="BR2066">
        <v>0</v>
      </c>
      <c r="BS2066">
        <v>0</v>
      </c>
      <c r="BT2066" s="1"/>
    </row>
    <row r="2067" spans="1:75">
      <c r="A2067" t="s">
        <v>8297</v>
      </c>
      <c r="B2067" t="s">
        <v>3933</v>
      </c>
      <c r="D2067" s="1"/>
      <c r="G2067" s="1"/>
      <c r="H2067" s="1"/>
      <c r="K2067">
        <v>0</v>
      </c>
      <c r="AB2067" t="s">
        <v>22</v>
      </c>
      <c r="AC2067" t="s">
        <v>23</v>
      </c>
      <c r="AD2067" t="s">
        <v>24</v>
      </c>
      <c r="AE2067" t="s">
        <v>24</v>
      </c>
      <c r="AF2067" t="s">
        <v>25</v>
      </c>
      <c r="AO2067" t="s">
        <v>26</v>
      </c>
      <c r="AP2067" t="s">
        <v>7264</v>
      </c>
      <c r="AS2067" t="s">
        <v>43</v>
      </c>
      <c r="BO2067" t="s">
        <v>43</v>
      </c>
      <c r="BP2067">
        <v>0</v>
      </c>
      <c r="BQ2067">
        <v>0</v>
      </c>
      <c r="BR2067">
        <v>0</v>
      </c>
      <c r="BS2067">
        <v>0</v>
      </c>
      <c r="BT2067" s="1"/>
    </row>
    <row r="2068" spans="1:75">
      <c r="A2068" t="s">
        <v>8298</v>
      </c>
      <c r="B2068" t="s">
        <v>8299</v>
      </c>
      <c r="D2068" s="1"/>
      <c r="G2068" s="1"/>
      <c r="H2068" s="1"/>
      <c r="K2068">
        <v>0</v>
      </c>
      <c r="AB2068" t="s">
        <v>22</v>
      </c>
      <c r="AC2068" t="s">
        <v>23</v>
      </c>
      <c r="AD2068" t="s">
        <v>24</v>
      </c>
      <c r="AE2068" t="s">
        <v>24</v>
      </c>
      <c r="AF2068" t="s">
        <v>25</v>
      </c>
      <c r="AO2068" t="s">
        <v>26</v>
      </c>
      <c r="AP2068" t="s">
        <v>7264</v>
      </c>
      <c r="AS2068" t="s">
        <v>43</v>
      </c>
      <c r="BO2068" t="s">
        <v>43</v>
      </c>
      <c r="BP2068">
        <v>0</v>
      </c>
      <c r="BQ2068">
        <v>0</v>
      </c>
      <c r="BR2068">
        <v>0</v>
      </c>
      <c r="BS2068">
        <v>0</v>
      </c>
      <c r="BT2068" s="1"/>
    </row>
    <row r="2069" spans="1:75">
      <c r="A2069" t="s">
        <v>8300</v>
      </c>
      <c r="B2069" t="s">
        <v>8301</v>
      </c>
      <c r="D2069" s="1"/>
      <c r="G2069" s="1"/>
      <c r="H2069" s="1"/>
      <c r="K2069">
        <v>0</v>
      </c>
      <c r="AB2069" t="s">
        <v>22</v>
      </c>
      <c r="AC2069" t="s">
        <v>23</v>
      </c>
      <c r="AD2069" t="s">
        <v>24</v>
      </c>
      <c r="AE2069" t="s">
        <v>24</v>
      </c>
      <c r="AF2069" t="s">
        <v>25</v>
      </c>
      <c r="AO2069" t="s">
        <v>26</v>
      </c>
      <c r="AP2069" t="s">
        <v>7264</v>
      </c>
      <c r="AS2069" t="s">
        <v>43</v>
      </c>
      <c r="BO2069" t="s">
        <v>43</v>
      </c>
      <c r="BP2069">
        <v>0</v>
      </c>
      <c r="BQ2069">
        <v>0</v>
      </c>
      <c r="BR2069">
        <v>0</v>
      </c>
      <c r="BS2069">
        <v>0</v>
      </c>
      <c r="BT2069" s="1"/>
    </row>
    <row r="2070" spans="1:75">
      <c r="A2070" t="s">
        <v>8302</v>
      </c>
      <c r="B2070" t="s">
        <v>8303</v>
      </c>
      <c r="D2070" s="1"/>
      <c r="G2070" s="1"/>
      <c r="H2070" s="1"/>
      <c r="K2070">
        <v>0</v>
      </c>
      <c r="AB2070" t="s">
        <v>22</v>
      </c>
      <c r="AC2070" t="s">
        <v>23</v>
      </c>
      <c r="AD2070" t="s">
        <v>24</v>
      </c>
      <c r="AE2070" t="s">
        <v>24</v>
      </c>
      <c r="AF2070" t="s">
        <v>25</v>
      </c>
      <c r="AO2070" t="s">
        <v>26</v>
      </c>
      <c r="AP2070" t="s">
        <v>7264</v>
      </c>
      <c r="AS2070" t="s">
        <v>43</v>
      </c>
      <c r="BO2070" t="s">
        <v>43</v>
      </c>
      <c r="BP2070">
        <v>0</v>
      </c>
      <c r="BQ2070">
        <v>0</v>
      </c>
      <c r="BR2070">
        <v>0</v>
      </c>
      <c r="BS2070">
        <v>0</v>
      </c>
      <c r="BT2070" s="1"/>
    </row>
    <row r="2071" spans="1:75">
      <c r="A2071" t="s">
        <v>8304</v>
      </c>
      <c r="B2071" t="s">
        <v>8305</v>
      </c>
      <c r="D2071" s="1"/>
      <c r="G2071" s="1"/>
      <c r="H2071" s="1"/>
      <c r="K2071">
        <v>0</v>
      </c>
      <c r="AB2071" t="s">
        <v>22</v>
      </c>
      <c r="AC2071" t="s">
        <v>23</v>
      </c>
      <c r="AD2071" t="s">
        <v>24</v>
      </c>
      <c r="AE2071" t="s">
        <v>24</v>
      </c>
      <c r="AF2071" t="s">
        <v>25</v>
      </c>
      <c r="AO2071" t="s">
        <v>26</v>
      </c>
      <c r="AP2071" t="s">
        <v>7264</v>
      </c>
      <c r="AS2071" t="s">
        <v>43</v>
      </c>
      <c r="BO2071" t="s">
        <v>43</v>
      </c>
      <c r="BP2071">
        <v>0</v>
      </c>
      <c r="BQ2071">
        <v>0</v>
      </c>
      <c r="BR2071">
        <v>0</v>
      </c>
      <c r="BS2071">
        <v>0</v>
      </c>
      <c r="BT2071" s="1"/>
    </row>
    <row r="2072" spans="1:75">
      <c r="A2072" t="s">
        <v>8306</v>
      </c>
      <c r="B2072" t="s">
        <v>8307</v>
      </c>
      <c r="D2072" s="1"/>
      <c r="G2072" s="1"/>
      <c r="H2072" s="1"/>
      <c r="K2072">
        <v>0</v>
      </c>
      <c r="AB2072" t="s">
        <v>22</v>
      </c>
      <c r="AC2072" t="s">
        <v>23</v>
      </c>
      <c r="AD2072" t="s">
        <v>24</v>
      </c>
      <c r="AE2072" t="s">
        <v>24</v>
      </c>
      <c r="AF2072" t="s">
        <v>25</v>
      </c>
      <c r="AO2072" t="s">
        <v>26</v>
      </c>
      <c r="AP2072" t="s">
        <v>7264</v>
      </c>
      <c r="AS2072" t="s">
        <v>43</v>
      </c>
      <c r="BO2072" t="s">
        <v>43</v>
      </c>
      <c r="BP2072">
        <v>0</v>
      </c>
      <c r="BQ2072">
        <v>0</v>
      </c>
      <c r="BR2072">
        <v>0</v>
      </c>
      <c r="BS2072">
        <v>0</v>
      </c>
      <c r="BT2072" s="1"/>
    </row>
    <row r="2073" spans="1:75">
      <c r="A2073" t="s">
        <v>8308</v>
      </c>
      <c r="B2073" t="s">
        <v>8309</v>
      </c>
      <c r="C2073" t="s">
        <v>20</v>
      </c>
      <c r="D2073" s="1">
        <v>33169</v>
      </c>
      <c r="E2073" t="s">
        <v>6101</v>
      </c>
      <c r="G2073" s="1"/>
      <c r="H2073" s="1"/>
      <c r="K2073">
        <v>0</v>
      </c>
      <c r="AB2073" t="s">
        <v>22</v>
      </c>
      <c r="AC2073" t="s">
        <v>23</v>
      </c>
      <c r="AD2073" t="s">
        <v>80</v>
      </c>
      <c r="AE2073" t="s">
        <v>80</v>
      </c>
      <c r="AF2073" t="s">
        <v>25</v>
      </c>
      <c r="AH2073" t="s">
        <v>8310</v>
      </c>
      <c r="AI2073" t="s">
        <v>5244</v>
      </c>
      <c r="AJ2073" t="s">
        <v>8311</v>
      </c>
      <c r="AK2073" t="s">
        <v>4</v>
      </c>
      <c r="AL2073" t="s">
        <v>6101</v>
      </c>
      <c r="AO2073" t="s">
        <v>26</v>
      </c>
      <c r="AP2073" t="s">
        <v>7264</v>
      </c>
      <c r="AS2073" t="s">
        <v>43</v>
      </c>
      <c r="AT2073" t="s">
        <v>6047</v>
      </c>
      <c r="BO2073" t="s">
        <v>43</v>
      </c>
      <c r="BP2073">
        <v>0</v>
      </c>
      <c r="BQ2073">
        <v>0</v>
      </c>
      <c r="BR2073">
        <v>0</v>
      </c>
      <c r="BS2073">
        <v>0</v>
      </c>
      <c r="BT2073" s="1"/>
      <c r="BV2073" t="s">
        <v>118</v>
      </c>
      <c r="BW2073" t="s">
        <v>148</v>
      </c>
    </row>
    <row r="2074" spans="1:75">
      <c r="A2074" t="s">
        <v>8312</v>
      </c>
      <c r="B2074" t="s">
        <v>442</v>
      </c>
      <c r="C2074" t="s">
        <v>5669</v>
      </c>
      <c r="D2074" s="1">
        <v>32808</v>
      </c>
      <c r="E2074" t="s">
        <v>8313</v>
      </c>
      <c r="G2074" s="1"/>
      <c r="H2074" s="1"/>
      <c r="K2074">
        <v>0</v>
      </c>
      <c r="AB2074" t="s">
        <v>22</v>
      </c>
      <c r="AC2074" t="s">
        <v>23</v>
      </c>
      <c r="AD2074" t="s">
        <v>80</v>
      </c>
      <c r="AE2074" t="s">
        <v>80</v>
      </c>
      <c r="AF2074" t="s">
        <v>48</v>
      </c>
      <c r="AH2074" t="s">
        <v>95</v>
      </c>
      <c r="AI2074" t="s">
        <v>5244</v>
      </c>
      <c r="AJ2074" t="s">
        <v>8314</v>
      </c>
      <c r="AK2074" t="s">
        <v>4</v>
      </c>
      <c r="AL2074" t="s">
        <v>8313</v>
      </c>
      <c r="AO2074" t="s">
        <v>26</v>
      </c>
      <c r="AP2074" t="s">
        <v>7264</v>
      </c>
      <c r="AS2074" t="s">
        <v>43</v>
      </c>
      <c r="AT2074" t="s">
        <v>6187</v>
      </c>
      <c r="BB2074">
        <v>0</v>
      </c>
      <c r="BO2074" t="s">
        <v>43</v>
      </c>
      <c r="BP2074">
        <v>0</v>
      </c>
      <c r="BQ2074">
        <v>0</v>
      </c>
      <c r="BR2074">
        <v>0</v>
      </c>
      <c r="BS2074">
        <v>0</v>
      </c>
      <c r="BT2074" s="1"/>
      <c r="BV2074" t="s">
        <v>118</v>
      </c>
      <c r="BW2074" t="s">
        <v>148</v>
      </c>
    </row>
    <row r="2075" spans="1:75">
      <c r="A2075" t="s">
        <v>8315</v>
      </c>
      <c r="B2075" t="s">
        <v>8150</v>
      </c>
      <c r="C2075" t="s">
        <v>20</v>
      </c>
      <c r="D2075" s="1">
        <v>33614</v>
      </c>
      <c r="E2075" t="s">
        <v>20</v>
      </c>
      <c r="G2075" s="1"/>
      <c r="H2075" s="1"/>
      <c r="K2075">
        <v>0</v>
      </c>
      <c r="AB2075" t="s">
        <v>22</v>
      </c>
      <c r="AC2075" t="s">
        <v>23</v>
      </c>
      <c r="AD2075" t="s">
        <v>80</v>
      </c>
      <c r="AE2075" t="s">
        <v>80</v>
      </c>
      <c r="AF2075" t="s">
        <v>48</v>
      </c>
      <c r="AH2075" t="s">
        <v>8316</v>
      </c>
      <c r="AI2075" t="s">
        <v>3903</v>
      </c>
      <c r="AJ2075" t="s">
        <v>2114</v>
      </c>
      <c r="AK2075" t="s">
        <v>4</v>
      </c>
      <c r="AL2075" t="s">
        <v>20</v>
      </c>
      <c r="AO2075" t="s">
        <v>26</v>
      </c>
      <c r="AP2075" t="s">
        <v>7264</v>
      </c>
      <c r="AS2075" t="s">
        <v>43</v>
      </c>
      <c r="AT2075" t="s">
        <v>5928</v>
      </c>
      <c r="BO2075" t="s">
        <v>43</v>
      </c>
      <c r="BP2075">
        <v>0</v>
      </c>
      <c r="BQ2075">
        <v>0</v>
      </c>
      <c r="BR2075">
        <v>0</v>
      </c>
      <c r="BS2075">
        <v>0</v>
      </c>
      <c r="BT2075" s="1"/>
      <c r="BV2075" t="s">
        <v>102</v>
      </c>
      <c r="BW2075" t="s">
        <v>102</v>
      </c>
    </row>
    <row r="2076" spans="1:75">
      <c r="A2076" t="s">
        <v>8317</v>
      </c>
      <c r="B2076" t="s">
        <v>8318</v>
      </c>
      <c r="C2076" t="s">
        <v>8319</v>
      </c>
      <c r="D2076" s="1">
        <v>33354</v>
      </c>
      <c r="E2076" t="s">
        <v>6101</v>
      </c>
      <c r="G2076" s="1"/>
      <c r="H2076" s="1"/>
      <c r="K2076">
        <v>0</v>
      </c>
      <c r="AB2076" t="s">
        <v>22</v>
      </c>
      <c r="AC2076" t="s">
        <v>23</v>
      </c>
      <c r="AD2076" t="s">
        <v>80</v>
      </c>
      <c r="AE2076" t="s">
        <v>80</v>
      </c>
      <c r="AF2076" t="s">
        <v>25</v>
      </c>
      <c r="AH2076" t="s">
        <v>8320</v>
      </c>
      <c r="AI2076" t="s">
        <v>3903</v>
      </c>
      <c r="AJ2076" t="s">
        <v>6994</v>
      </c>
      <c r="AK2076" t="s">
        <v>4</v>
      </c>
      <c r="AL2076" t="s">
        <v>5728</v>
      </c>
      <c r="AO2076" t="s">
        <v>26</v>
      </c>
      <c r="AP2076" t="s">
        <v>7264</v>
      </c>
      <c r="AS2076" t="s">
        <v>43</v>
      </c>
      <c r="AT2076" t="s">
        <v>5364</v>
      </c>
      <c r="BO2076" t="s">
        <v>43</v>
      </c>
      <c r="BP2076">
        <v>0</v>
      </c>
      <c r="BQ2076">
        <v>0</v>
      </c>
      <c r="BR2076">
        <v>0</v>
      </c>
      <c r="BS2076">
        <v>0</v>
      </c>
      <c r="BT2076" s="1"/>
      <c r="BV2076" t="s">
        <v>102</v>
      </c>
      <c r="BW2076" t="s">
        <v>102</v>
      </c>
    </row>
    <row r="2077" spans="1:75">
      <c r="A2077" t="s">
        <v>8321</v>
      </c>
      <c r="B2077" t="s">
        <v>2297</v>
      </c>
      <c r="C2077" t="s">
        <v>5041</v>
      </c>
      <c r="D2077" s="1">
        <v>32355</v>
      </c>
      <c r="E2077" t="s">
        <v>6101</v>
      </c>
      <c r="G2077" s="1"/>
      <c r="H2077" s="1"/>
      <c r="K2077">
        <v>0</v>
      </c>
      <c r="AB2077" t="s">
        <v>22</v>
      </c>
      <c r="AC2077" t="s">
        <v>23</v>
      </c>
      <c r="AD2077" t="s">
        <v>80</v>
      </c>
      <c r="AE2077" t="s">
        <v>80</v>
      </c>
      <c r="AF2077" t="s">
        <v>48</v>
      </c>
      <c r="AH2077" t="s">
        <v>8322</v>
      </c>
      <c r="AI2077" t="s">
        <v>3903</v>
      </c>
      <c r="AJ2077" t="s">
        <v>7526</v>
      </c>
      <c r="AK2077" t="s">
        <v>4</v>
      </c>
      <c r="AL2077" t="s">
        <v>5802</v>
      </c>
      <c r="AO2077" t="s">
        <v>26</v>
      </c>
      <c r="AP2077" t="s">
        <v>7264</v>
      </c>
      <c r="AS2077" t="s">
        <v>43</v>
      </c>
      <c r="AT2077" t="s">
        <v>7822</v>
      </c>
      <c r="BO2077" t="s">
        <v>43</v>
      </c>
      <c r="BP2077">
        <v>0</v>
      </c>
      <c r="BQ2077">
        <v>0</v>
      </c>
      <c r="BR2077">
        <v>0</v>
      </c>
      <c r="BS2077">
        <v>0</v>
      </c>
      <c r="BT2077" s="1"/>
      <c r="BV2077" t="s">
        <v>102</v>
      </c>
      <c r="BW2077" t="s">
        <v>102</v>
      </c>
    </row>
    <row r="2078" spans="1:75">
      <c r="A2078" t="s">
        <v>8323</v>
      </c>
      <c r="B2078" t="s">
        <v>8324</v>
      </c>
      <c r="C2078" t="s">
        <v>74</v>
      </c>
      <c r="D2078" s="1">
        <v>32952</v>
      </c>
      <c r="E2078" t="s">
        <v>6101</v>
      </c>
      <c r="G2078" s="1"/>
      <c r="H2078" s="1"/>
      <c r="K2078">
        <v>0</v>
      </c>
      <c r="AB2078" t="s">
        <v>22</v>
      </c>
      <c r="AC2078" t="s">
        <v>23</v>
      </c>
      <c r="AD2078" t="s">
        <v>80</v>
      </c>
      <c r="AE2078" t="s">
        <v>80</v>
      </c>
      <c r="AF2078" t="s">
        <v>25</v>
      </c>
      <c r="AH2078" t="s">
        <v>8325</v>
      </c>
      <c r="AI2078" t="s">
        <v>3903</v>
      </c>
      <c r="AJ2078" t="s">
        <v>6580</v>
      </c>
      <c r="AK2078" t="s">
        <v>4</v>
      </c>
      <c r="AL2078" t="s">
        <v>5827</v>
      </c>
      <c r="AO2078" t="s">
        <v>26</v>
      </c>
      <c r="AP2078" t="s">
        <v>7264</v>
      </c>
      <c r="AS2078" t="s">
        <v>43</v>
      </c>
      <c r="AT2078" t="s">
        <v>6330</v>
      </c>
      <c r="BO2078" t="s">
        <v>43</v>
      </c>
      <c r="BP2078">
        <v>0</v>
      </c>
      <c r="BQ2078">
        <v>0</v>
      </c>
      <c r="BR2078">
        <v>0</v>
      </c>
      <c r="BS2078">
        <v>0</v>
      </c>
      <c r="BT2078" s="1"/>
      <c r="BV2078" t="s">
        <v>155</v>
      </c>
      <c r="BW2078" t="s">
        <v>155</v>
      </c>
    </row>
    <row r="2079" spans="1:75">
      <c r="A2079" t="s">
        <v>8326</v>
      </c>
      <c r="B2079" t="s">
        <v>8327</v>
      </c>
      <c r="C2079" t="s">
        <v>8328</v>
      </c>
      <c r="D2079" s="1">
        <v>33565</v>
      </c>
      <c r="E2079" t="s">
        <v>6101</v>
      </c>
      <c r="G2079" s="1"/>
      <c r="H2079" s="1"/>
      <c r="K2079">
        <v>0</v>
      </c>
      <c r="AB2079" t="s">
        <v>22</v>
      </c>
      <c r="AC2079" t="s">
        <v>23</v>
      </c>
      <c r="AD2079" t="s">
        <v>80</v>
      </c>
      <c r="AE2079" t="s">
        <v>80</v>
      </c>
      <c r="AF2079" t="s">
        <v>48</v>
      </c>
      <c r="AH2079" t="s">
        <v>8329</v>
      </c>
      <c r="AI2079" t="s">
        <v>6931</v>
      </c>
      <c r="AJ2079" t="s">
        <v>332</v>
      </c>
      <c r="AK2079" t="s">
        <v>4</v>
      </c>
      <c r="AL2079" t="s">
        <v>20</v>
      </c>
      <c r="AO2079" t="s">
        <v>26</v>
      </c>
      <c r="AP2079" t="s">
        <v>7264</v>
      </c>
      <c r="AS2079" t="s">
        <v>43</v>
      </c>
      <c r="AT2079" t="s">
        <v>7798</v>
      </c>
      <c r="BO2079" t="s">
        <v>43</v>
      </c>
      <c r="BP2079">
        <v>0</v>
      </c>
      <c r="BQ2079">
        <v>0</v>
      </c>
      <c r="BR2079">
        <v>0</v>
      </c>
      <c r="BS2079">
        <v>0</v>
      </c>
      <c r="BT2079" s="1"/>
      <c r="BV2079" t="s">
        <v>118</v>
      </c>
      <c r="BW2079" t="s">
        <v>118</v>
      </c>
    </row>
    <row r="2080" spans="1:75">
      <c r="A2080" t="s">
        <v>8330</v>
      </c>
      <c r="B2080" t="s">
        <v>8331</v>
      </c>
      <c r="C2080" t="s">
        <v>8332</v>
      </c>
      <c r="D2080" s="1">
        <v>33076</v>
      </c>
      <c r="E2080" t="s">
        <v>8333</v>
      </c>
      <c r="G2080" s="1"/>
      <c r="H2080" s="1"/>
      <c r="K2080">
        <v>0</v>
      </c>
      <c r="AB2080" t="s">
        <v>22</v>
      </c>
      <c r="AC2080" t="s">
        <v>23</v>
      </c>
      <c r="AD2080" t="s">
        <v>80</v>
      </c>
      <c r="AE2080" t="s">
        <v>80</v>
      </c>
      <c r="AF2080" t="s">
        <v>48</v>
      </c>
      <c r="AH2080" t="s">
        <v>8334</v>
      </c>
      <c r="AI2080" t="s">
        <v>5244</v>
      </c>
      <c r="AJ2080" t="s">
        <v>8335</v>
      </c>
      <c r="AK2080" t="s">
        <v>4</v>
      </c>
      <c r="AL2080" t="s">
        <v>8336</v>
      </c>
      <c r="AO2080" t="s">
        <v>26</v>
      </c>
      <c r="AP2080" t="s">
        <v>7264</v>
      </c>
      <c r="AS2080" t="s">
        <v>43</v>
      </c>
      <c r="AT2080" t="s">
        <v>2800</v>
      </c>
      <c r="BO2080" t="s">
        <v>43</v>
      </c>
      <c r="BP2080">
        <v>0</v>
      </c>
      <c r="BQ2080">
        <v>0</v>
      </c>
      <c r="BR2080">
        <v>0</v>
      </c>
      <c r="BS2080">
        <v>0</v>
      </c>
      <c r="BT2080" s="1"/>
      <c r="BV2080" t="s">
        <v>102</v>
      </c>
      <c r="BW2080" t="s">
        <v>118</v>
      </c>
    </row>
    <row r="2081" spans="1:75">
      <c r="A2081" t="s">
        <v>8337</v>
      </c>
      <c r="B2081" t="s">
        <v>3479</v>
      </c>
      <c r="C2081" t="s">
        <v>8338</v>
      </c>
      <c r="D2081" s="1">
        <v>33161</v>
      </c>
      <c r="E2081" t="s">
        <v>6101</v>
      </c>
      <c r="G2081" s="1"/>
      <c r="H2081" s="1"/>
      <c r="K2081">
        <v>0</v>
      </c>
      <c r="AB2081" t="s">
        <v>22</v>
      </c>
      <c r="AC2081" t="s">
        <v>23</v>
      </c>
      <c r="AD2081" t="s">
        <v>80</v>
      </c>
      <c r="AE2081" t="s">
        <v>80</v>
      </c>
      <c r="AF2081" t="s">
        <v>25</v>
      </c>
      <c r="AH2081" t="s">
        <v>8339</v>
      </c>
      <c r="AI2081" t="s">
        <v>3903</v>
      </c>
      <c r="AJ2081" t="s">
        <v>8340</v>
      </c>
      <c r="AK2081" t="s">
        <v>4</v>
      </c>
      <c r="AL2081" t="s">
        <v>5728</v>
      </c>
      <c r="AO2081" t="s">
        <v>26</v>
      </c>
      <c r="AP2081" t="s">
        <v>7264</v>
      </c>
      <c r="AS2081" t="s">
        <v>43</v>
      </c>
      <c r="AT2081" t="s">
        <v>5364</v>
      </c>
      <c r="BO2081" t="s">
        <v>43</v>
      </c>
      <c r="BP2081">
        <v>0</v>
      </c>
      <c r="BQ2081">
        <v>0</v>
      </c>
      <c r="BR2081">
        <v>0</v>
      </c>
      <c r="BS2081">
        <v>0</v>
      </c>
      <c r="BT2081" s="1"/>
      <c r="BV2081" t="s">
        <v>148</v>
      </c>
      <c r="BW2081" t="s">
        <v>102</v>
      </c>
    </row>
    <row r="2082" spans="1:75">
      <c r="A2082" t="s">
        <v>8341</v>
      </c>
      <c r="B2082" t="s">
        <v>8342</v>
      </c>
      <c r="C2082" t="s">
        <v>20</v>
      </c>
      <c r="D2082" s="1">
        <v>33067</v>
      </c>
      <c r="E2082" t="s">
        <v>8343</v>
      </c>
      <c r="G2082" s="1"/>
      <c r="H2082" s="1"/>
      <c r="K2082">
        <v>0</v>
      </c>
      <c r="AB2082" t="s">
        <v>22</v>
      </c>
      <c r="AC2082" t="s">
        <v>23</v>
      </c>
      <c r="AD2082" t="s">
        <v>80</v>
      </c>
      <c r="AE2082" t="s">
        <v>80</v>
      </c>
      <c r="AF2082" t="s">
        <v>25</v>
      </c>
      <c r="AH2082" t="s">
        <v>155</v>
      </c>
      <c r="AI2082" t="s">
        <v>155</v>
      </c>
      <c r="AJ2082" t="s">
        <v>8344</v>
      </c>
      <c r="AK2082" t="s">
        <v>5244</v>
      </c>
      <c r="AL2082" t="s">
        <v>8336</v>
      </c>
      <c r="AO2082" t="s">
        <v>26</v>
      </c>
      <c r="AP2082" t="s">
        <v>7264</v>
      </c>
      <c r="AS2082" t="s">
        <v>43</v>
      </c>
      <c r="AT2082" t="s">
        <v>6182</v>
      </c>
      <c r="BO2082" t="s">
        <v>43</v>
      </c>
      <c r="BP2082">
        <v>0</v>
      </c>
      <c r="BQ2082">
        <v>0</v>
      </c>
      <c r="BR2082">
        <v>0</v>
      </c>
      <c r="BS2082">
        <v>0</v>
      </c>
      <c r="BT2082" s="1"/>
      <c r="BV2082" t="s">
        <v>155</v>
      </c>
      <c r="BW2082" t="s">
        <v>118</v>
      </c>
    </row>
    <row r="2083" spans="1:75">
      <c r="A2083" t="s">
        <v>8345</v>
      </c>
      <c r="B2083" t="s">
        <v>2413</v>
      </c>
      <c r="D2083" s="1"/>
      <c r="G2083" s="1"/>
      <c r="H2083" s="1"/>
      <c r="K2083">
        <v>0</v>
      </c>
      <c r="AB2083" t="s">
        <v>22</v>
      </c>
      <c r="AC2083" t="s">
        <v>23</v>
      </c>
      <c r="AD2083" t="s">
        <v>80</v>
      </c>
      <c r="AE2083" t="s">
        <v>80</v>
      </c>
      <c r="AF2083" t="s">
        <v>25</v>
      </c>
      <c r="AO2083" t="s">
        <v>26</v>
      </c>
      <c r="AP2083" t="s">
        <v>7264</v>
      </c>
      <c r="AS2083" t="s">
        <v>43</v>
      </c>
      <c r="AT2083" t="s">
        <v>7798</v>
      </c>
      <c r="BO2083" t="s">
        <v>43</v>
      </c>
      <c r="BP2083">
        <v>0</v>
      </c>
      <c r="BQ2083">
        <v>0</v>
      </c>
      <c r="BR2083">
        <v>0</v>
      </c>
      <c r="BS2083">
        <v>0</v>
      </c>
      <c r="BT2083" s="1"/>
    </row>
    <row r="2084" spans="1:75">
      <c r="A2084" t="s">
        <v>8346</v>
      </c>
      <c r="B2084" t="s">
        <v>8347</v>
      </c>
      <c r="C2084" t="s">
        <v>8348</v>
      </c>
      <c r="D2084" s="1">
        <v>33069</v>
      </c>
      <c r="E2084" t="s">
        <v>5892</v>
      </c>
      <c r="G2084" s="1"/>
      <c r="H2084" s="1"/>
      <c r="K2084">
        <v>0</v>
      </c>
      <c r="AB2084" t="s">
        <v>22</v>
      </c>
      <c r="AC2084" t="s">
        <v>23</v>
      </c>
      <c r="AD2084" t="s">
        <v>80</v>
      </c>
      <c r="AE2084" t="s">
        <v>80</v>
      </c>
      <c r="AF2084" t="s">
        <v>25</v>
      </c>
      <c r="AH2084" t="s">
        <v>8349</v>
      </c>
      <c r="AI2084" t="s">
        <v>3903</v>
      </c>
      <c r="AJ2084" t="s">
        <v>8350</v>
      </c>
      <c r="AK2084" t="s">
        <v>4</v>
      </c>
      <c r="AL2084" t="s">
        <v>8351</v>
      </c>
      <c r="AO2084" t="s">
        <v>26</v>
      </c>
      <c r="AP2084" t="s">
        <v>7264</v>
      </c>
      <c r="AS2084" t="s">
        <v>43</v>
      </c>
      <c r="AT2084" t="s">
        <v>8352</v>
      </c>
      <c r="BO2084" t="s">
        <v>43</v>
      </c>
      <c r="BP2084">
        <v>0</v>
      </c>
      <c r="BQ2084">
        <v>0</v>
      </c>
      <c r="BR2084">
        <v>0</v>
      </c>
      <c r="BS2084">
        <v>0</v>
      </c>
      <c r="BT2084" s="1"/>
      <c r="BV2084" t="s">
        <v>102</v>
      </c>
      <c r="BW2084" t="s">
        <v>102</v>
      </c>
    </row>
    <row r="2085" spans="1:75">
      <c r="A2085" t="s">
        <v>8353</v>
      </c>
      <c r="B2085" t="s">
        <v>8354</v>
      </c>
      <c r="D2085" s="1"/>
      <c r="G2085" s="1"/>
      <c r="H2085" s="1"/>
      <c r="K2085">
        <v>0</v>
      </c>
      <c r="AB2085" t="s">
        <v>22</v>
      </c>
      <c r="AC2085" t="s">
        <v>23</v>
      </c>
      <c r="AD2085" t="s">
        <v>80</v>
      </c>
      <c r="AE2085" t="s">
        <v>80</v>
      </c>
      <c r="AF2085" t="s">
        <v>25</v>
      </c>
      <c r="AO2085" t="s">
        <v>26</v>
      </c>
      <c r="AP2085" t="s">
        <v>7264</v>
      </c>
      <c r="AS2085" t="s">
        <v>43</v>
      </c>
      <c r="AT2085" t="s">
        <v>7815</v>
      </c>
      <c r="BO2085" t="s">
        <v>43</v>
      </c>
      <c r="BP2085">
        <v>0</v>
      </c>
      <c r="BQ2085">
        <v>0</v>
      </c>
      <c r="BR2085">
        <v>0</v>
      </c>
      <c r="BS2085">
        <v>0</v>
      </c>
      <c r="BT2085" s="1"/>
    </row>
    <row r="2086" spans="1:75">
      <c r="A2086" t="s">
        <v>8355</v>
      </c>
      <c r="B2086" t="s">
        <v>3553</v>
      </c>
      <c r="C2086" t="s">
        <v>8356</v>
      </c>
      <c r="D2086" s="1">
        <v>32793</v>
      </c>
      <c r="E2086" t="s">
        <v>8357</v>
      </c>
      <c r="G2086" s="1"/>
      <c r="H2086" s="1"/>
      <c r="K2086">
        <v>0</v>
      </c>
      <c r="AB2086" t="s">
        <v>22</v>
      </c>
      <c r="AC2086" t="s">
        <v>23</v>
      </c>
      <c r="AD2086" t="s">
        <v>80</v>
      </c>
      <c r="AE2086" t="s">
        <v>80</v>
      </c>
      <c r="AF2086" t="s">
        <v>25</v>
      </c>
      <c r="AH2086" t="s">
        <v>5020</v>
      </c>
      <c r="AI2086" t="s">
        <v>3903</v>
      </c>
      <c r="AJ2086" t="s">
        <v>3929</v>
      </c>
      <c r="AK2086" t="s">
        <v>4</v>
      </c>
      <c r="AL2086" t="s">
        <v>6504</v>
      </c>
      <c r="AO2086" t="s">
        <v>26</v>
      </c>
      <c r="AP2086" t="s">
        <v>7264</v>
      </c>
      <c r="AS2086" t="s">
        <v>43</v>
      </c>
      <c r="AT2086" t="s">
        <v>6095</v>
      </c>
      <c r="BO2086" t="s">
        <v>43</v>
      </c>
      <c r="BP2086">
        <v>0</v>
      </c>
      <c r="BQ2086">
        <v>0</v>
      </c>
      <c r="BR2086">
        <v>0</v>
      </c>
      <c r="BS2086">
        <v>0</v>
      </c>
      <c r="BT2086" s="1"/>
      <c r="BV2086" t="s">
        <v>102</v>
      </c>
      <c r="BW2086" t="s">
        <v>102</v>
      </c>
    </row>
    <row r="2087" spans="1:75">
      <c r="A2087" t="s">
        <v>8358</v>
      </c>
      <c r="B2087" t="s">
        <v>8359</v>
      </c>
      <c r="C2087" t="s">
        <v>7245</v>
      </c>
      <c r="D2087" s="1">
        <v>33584</v>
      </c>
      <c r="E2087" t="s">
        <v>6101</v>
      </c>
      <c r="G2087" s="1"/>
      <c r="H2087" s="1"/>
      <c r="K2087">
        <v>0</v>
      </c>
      <c r="AB2087" t="s">
        <v>22</v>
      </c>
      <c r="AC2087" t="s">
        <v>23</v>
      </c>
      <c r="AD2087" t="s">
        <v>80</v>
      </c>
      <c r="AE2087" t="s">
        <v>80</v>
      </c>
      <c r="AF2087" t="s">
        <v>25</v>
      </c>
      <c r="AH2087" t="s">
        <v>8360</v>
      </c>
      <c r="AI2087" t="s">
        <v>3903</v>
      </c>
      <c r="AJ2087" t="s">
        <v>8361</v>
      </c>
      <c r="AK2087" t="s">
        <v>4</v>
      </c>
      <c r="AL2087" t="s">
        <v>7245</v>
      </c>
      <c r="AO2087" t="s">
        <v>26</v>
      </c>
      <c r="AP2087" t="s">
        <v>7264</v>
      </c>
      <c r="AS2087" t="s">
        <v>43</v>
      </c>
      <c r="AT2087" t="s">
        <v>8362</v>
      </c>
      <c r="BO2087" t="s">
        <v>43</v>
      </c>
      <c r="BP2087">
        <v>0</v>
      </c>
      <c r="BQ2087">
        <v>0</v>
      </c>
      <c r="BR2087">
        <v>0</v>
      </c>
      <c r="BS2087">
        <v>0</v>
      </c>
      <c r="BT2087" s="1"/>
      <c r="BV2087" t="s">
        <v>148</v>
      </c>
      <c r="BW2087" t="s">
        <v>102</v>
      </c>
    </row>
    <row r="2088" spans="1:75">
      <c r="A2088" t="s">
        <v>8363</v>
      </c>
      <c r="B2088" t="s">
        <v>8364</v>
      </c>
      <c r="C2088" t="s">
        <v>8365</v>
      </c>
      <c r="D2088" s="1">
        <v>33711</v>
      </c>
      <c r="E2088" t="s">
        <v>8366</v>
      </c>
      <c r="G2088" s="1"/>
      <c r="H2088" s="1"/>
      <c r="K2088">
        <v>0</v>
      </c>
      <c r="AB2088" t="s">
        <v>22</v>
      </c>
      <c r="AC2088" t="s">
        <v>23</v>
      </c>
      <c r="AD2088" t="s">
        <v>80</v>
      </c>
      <c r="AE2088" t="s">
        <v>80</v>
      </c>
      <c r="AF2088" t="s">
        <v>48</v>
      </c>
      <c r="AH2088" t="s">
        <v>8367</v>
      </c>
      <c r="AI2088" t="s">
        <v>217</v>
      </c>
      <c r="AJ2088" t="s">
        <v>4933</v>
      </c>
      <c r="AK2088" t="s">
        <v>217</v>
      </c>
      <c r="AL2088" t="s">
        <v>8368</v>
      </c>
      <c r="AO2088" t="s">
        <v>26</v>
      </c>
      <c r="AP2088" t="s">
        <v>7264</v>
      </c>
      <c r="AS2088" t="s">
        <v>43</v>
      </c>
      <c r="AT2088" t="s">
        <v>8362</v>
      </c>
      <c r="BO2088" t="s">
        <v>43</v>
      </c>
      <c r="BP2088">
        <v>0</v>
      </c>
      <c r="BQ2088">
        <v>0</v>
      </c>
      <c r="BR2088">
        <v>0</v>
      </c>
      <c r="BS2088">
        <v>0</v>
      </c>
      <c r="BT2088" s="1"/>
      <c r="BV2088" t="s">
        <v>155</v>
      </c>
      <c r="BW2088" t="s">
        <v>155</v>
      </c>
    </row>
    <row r="2089" spans="1:75">
      <c r="A2089" t="s">
        <v>8369</v>
      </c>
      <c r="B2089" t="s">
        <v>8370</v>
      </c>
      <c r="C2089" t="s">
        <v>8371</v>
      </c>
      <c r="D2089" s="1">
        <v>32398</v>
      </c>
      <c r="E2089" t="s">
        <v>5892</v>
      </c>
      <c r="G2089" s="1"/>
      <c r="H2089" s="1"/>
      <c r="K2089">
        <v>0</v>
      </c>
      <c r="AB2089" t="s">
        <v>22</v>
      </c>
      <c r="AC2089" t="s">
        <v>23</v>
      </c>
      <c r="AD2089" t="s">
        <v>80</v>
      </c>
      <c r="AE2089" t="s">
        <v>80</v>
      </c>
      <c r="AF2089" t="s">
        <v>48</v>
      </c>
      <c r="AH2089" t="s">
        <v>8372</v>
      </c>
      <c r="AI2089" t="s">
        <v>3903</v>
      </c>
      <c r="AJ2089" t="s">
        <v>8373</v>
      </c>
      <c r="AK2089" t="s">
        <v>4</v>
      </c>
      <c r="AL2089" t="s">
        <v>5728</v>
      </c>
      <c r="AO2089" t="s">
        <v>26</v>
      </c>
      <c r="AP2089" t="s">
        <v>7264</v>
      </c>
      <c r="AS2089" t="s">
        <v>43</v>
      </c>
      <c r="AT2089" t="s">
        <v>5364</v>
      </c>
      <c r="BO2089" t="s">
        <v>43</v>
      </c>
      <c r="BP2089">
        <v>0</v>
      </c>
      <c r="BQ2089">
        <v>0</v>
      </c>
      <c r="BR2089">
        <v>0</v>
      </c>
      <c r="BS2089">
        <v>0</v>
      </c>
      <c r="BT2089" s="1"/>
      <c r="BV2089" t="s">
        <v>102</v>
      </c>
      <c r="BW2089" t="s">
        <v>102</v>
      </c>
    </row>
    <row r="2090" spans="1:75">
      <c r="A2090" t="s">
        <v>8374</v>
      </c>
      <c r="B2090" t="s">
        <v>4333</v>
      </c>
      <c r="D2090" s="1"/>
      <c r="G2090" s="1"/>
      <c r="H2090" s="1"/>
      <c r="K2090">
        <v>0</v>
      </c>
      <c r="AB2090" t="s">
        <v>22</v>
      </c>
      <c r="AC2090" t="s">
        <v>23</v>
      </c>
      <c r="AD2090" t="s">
        <v>80</v>
      </c>
      <c r="AE2090" t="s">
        <v>80</v>
      </c>
      <c r="AF2090" t="s">
        <v>25</v>
      </c>
      <c r="AO2090" t="s">
        <v>26</v>
      </c>
      <c r="AP2090" t="s">
        <v>7264</v>
      </c>
      <c r="AS2090" t="s">
        <v>43</v>
      </c>
      <c r="AT2090" t="s">
        <v>7822</v>
      </c>
      <c r="BO2090" t="s">
        <v>43</v>
      </c>
      <c r="BP2090">
        <v>0</v>
      </c>
      <c r="BQ2090">
        <v>0</v>
      </c>
      <c r="BR2090">
        <v>0</v>
      </c>
      <c r="BS2090">
        <v>0</v>
      </c>
      <c r="BT2090" s="1"/>
    </row>
    <row r="2091" spans="1:75">
      <c r="A2091" t="s">
        <v>8375</v>
      </c>
      <c r="B2091" t="s">
        <v>8376</v>
      </c>
      <c r="D2091" s="1"/>
      <c r="G2091" s="1"/>
      <c r="H2091" s="1"/>
      <c r="K2091">
        <v>0</v>
      </c>
      <c r="AB2091" t="s">
        <v>22</v>
      </c>
      <c r="AC2091" t="s">
        <v>23</v>
      </c>
      <c r="AD2091" t="s">
        <v>80</v>
      </c>
      <c r="AE2091" t="s">
        <v>80</v>
      </c>
      <c r="AF2091" t="s">
        <v>48</v>
      </c>
      <c r="AO2091" t="s">
        <v>26</v>
      </c>
      <c r="AP2091" t="s">
        <v>7264</v>
      </c>
      <c r="AS2091" t="s">
        <v>43</v>
      </c>
      <c r="BO2091" t="s">
        <v>43</v>
      </c>
      <c r="BP2091">
        <v>0</v>
      </c>
      <c r="BQ2091">
        <v>0</v>
      </c>
      <c r="BR2091">
        <v>0</v>
      </c>
      <c r="BS2091">
        <v>0</v>
      </c>
      <c r="BT2091" s="1"/>
    </row>
    <row r="2092" spans="1:75">
      <c r="A2092" t="s">
        <v>8377</v>
      </c>
      <c r="B2092" t="s">
        <v>8378</v>
      </c>
      <c r="D2092" s="1"/>
      <c r="G2092" s="1"/>
      <c r="H2092" s="1"/>
      <c r="K2092">
        <v>0</v>
      </c>
      <c r="AB2092" t="s">
        <v>22</v>
      </c>
      <c r="AC2092" t="s">
        <v>23</v>
      </c>
      <c r="AD2092" t="s">
        <v>80</v>
      </c>
      <c r="AE2092" t="s">
        <v>80</v>
      </c>
      <c r="AF2092" t="s">
        <v>48</v>
      </c>
      <c r="AO2092" t="s">
        <v>26</v>
      </c>
      <c r="AP2092" t="s">
        <v>7264</v>
      </c>
      <c r="AS2092" t="s">
        <v>43</v>
      </c>
      <c r="BO2092" t="s">
        <v>43</v>
      </c>
      <c r="BP2092">
        <v>0</v>
      </c>
      <c r="BQ2092">
        <v>0</v>
      </c>
      <c r="BR2092">
        <v>0</v>
      </c>
      <c r="BS2092">
        <v>0</v>
      </c>
      <c r="BT2092" s="1"/>
    </row>
    <row r="2093" spans="1:75">
      <c r="A2093" t="s">
        <v>8379</v>
      </c>
      <c r="B2093" t="s">
        <v>8380</v>
      </c>
      <c r="D2093" s="1"/>
      <c r="G2093" s="1"/>
      <c r="H2093" s="1"/>
      <c r="K2093">
        <v>0</v>
      </c>
      <c r="AB2093" t="s">
        <v>22</v>
      </c>
      <c r="AC2093" t="s">
        <v>23</v>
      </c>
      <c r="AD2093" t="s">
        <v>80</v>
      </c>
      <c r="AE2093" t="s">
        <v>80</v>
      </c>
      <c r="AF2093" t="s">
        <v>48</v>
      </c>
      <c r="AO2093" t="s">
        <v>26</v>
      </c>
      <c r="AP2093" t="s">
        <v>7264</v>
      </c>
      <c r="AS2093" t="s">
        <v>43</v>
      </c>
      <c r="BO2093" t="s">
        <v>43</v>
      </c>
      <c r="BP2093">
        <v>0</v>
      </c>
      <c r="BQ2093">
        <v>0</v>
      </c>
      <c r="BR2093">
        <v>0</v>
      </c>
      <c r="BS2093">
        <v>0</v>
      </c>
      <c r="BT2093" s="1"/>
    </row>
    <row r="2094" spans="1:75">
      <c r="A2094" t="s">
        <v>8381</v>
      </c>
      <c r="B2094" t="s">
        <v>6996</v>
      </c>
      <c r="D2094" s="1"/>
      <c r="G2094" s="1"/>
      <c r="H2094" s="1"/>
      <c r="K2094">
        <v>0</v>
      </c>
      <c r="AB2094" t="s">
        <v>22</v>
      </c>
      <c r="AC2094" t="s">
        <v>23</v>
      </c>
      <c r="AD2094" t="s">
        <v>80</v>
      </c>
      <c r="AE2094" t="s">
        <v>80</v>
      </c>
      <c r="AF2094" t="s">
        <v>48</v>
      </c>
      <c r="AO2094" t="s">
        <v>26</v>
      </c>
      <c r="AP2094" t="s">
        <v>7264</v>
      </c>
      <c r="AS2094" t="s">
        <v>43</v>
      </c>
      <c r="BO2094" t="s">
        <v>43</v>
      </c>
      <c r="BP2094">
        <v>0</v>
      </c>
      <c r="BQ2094">
        <v>0</v>
      </c>
      <c r="BR2094">
        <v>0</v>
      </c>
      <c r="BS2094">
        <v>0</v>
      </c>
      <c r="BT2094" s="1"/>
    </row>
    <row r="2095" spans="1:75">
      <c r="A2095" t="s">
        <v>8382</v>
      </c>
      <c r="B2095" t="s">
        <v>6513</v>
      </c>
      <c r="D2095" s="1"/>
      <c r="G2095" s="1"/>
      <c r="H2095" s="1"/>
      <c r="K2095">
        <v>0</v>
      </c>
      <c r="AB2095" t="s">
        <v>22</v>
      </c>
      <c r="AC2095" t="s">
        <v>23</v>
      </c>
      <c r="AD2095" t="s">
        <v>80</v>
      </c>
      <c r="AE2095" t="s">
        <v>80</v>
      </c>
      <c r="AF2095" t="s">
        <v>48</v>
      </c>
      <c r="AO2095" t="s">
        <v>26</v>
      </c>
      <c r="AP2095" t="s">
        <v>7264</v>
      </c>
      <c r="AS2095" t="s">
        <v>43</v>
      </c>
      <c r="BO2095" t="s">
        <v>43</v>
      </c>
      <c r="BP2095">
        <v>0</v>
      </c>
      <c r="BQ2095">
        <v>0</v>
      </c>
      <c r="BR2095">
        <v>0</v>
      </c>
      <c r="BS2095">
        <v>0</v>
      </c>
      <c r="BT2095" s="1"/>
    </row>
    <row r="2096" spans="1:75">
      <c r="A2096" t="s">
        <v>8383</v>
      </c>
      <c r="B2096" t="s">
        <v>6939</v>
      </c>
      <c r="D2096" s="1"/>
      <c r="G2096" s="1"/>
      <c r="H2096" s="1"/>
      <c r="K2096">
        <v>0</v>
      </c>
      <c r="AB2096" t="s">
        <v>22</v>
      </c>
      <c r="AC2096" t="s">
        <v>23</v>
      </c>
      <c r="AD2096" t="s">
        <v>80</v>
      </c>
      <c r="AE2096" t="s">
        <v>80</v>
      </c>
      <c r="AF2096" t="s">
        <v>48</v>
      </c>
      <c r="AO2096" t="s">
        <v>26</v>
      </c>
      <c r="AP2096" t="s">
        <v>7264</v>
      </c>
      <c r="AS2096" t="s">
        <v>43</v>
      </c>
      <c r="BO2096" t="s">
        <v>43</v>
      </c>
      <c r="BP2096">
        <v>0</v>
      </c>
      <c r="BQ2096">
        <v>0</v>
      </c>
      <c r="BR2096">
        <v>0</v>
      </c>
      <c r="BS2096">
        <v>0</v>
      </c>
      <c r="BT2096" s="1"/>
    </row>
    <row r="2097" spans="1:72">
      <c r="A2097" t="s">
        <v>8384</v>
      </c>
      <c r="B2097" t="s">
        <v>6523</v>
      </c>
      <c r="D2097" s="1"/>
      <c r="G2097" s="1"/>
      <c r="H2097" s="1"/>
      <c r="K2097">
        <v>0</v>
      </c>
      <c r="AB2097" t="s">
        <v>22</v>
      </c>
      <c r="AC2097" t="s">
        <v>23</v>
      </c>
      <c r="AD2097" t="s">
        <v>80</v>
      </c>
      <c r="AE2097" t="s">
        <v>80</v>
      </c>
      <c r="AF2097" t="s">
        <v>48</v>
      </c>
      <c r="AO2097" t="s">
        <v>26</v>
      </c>
      <c r="AP2097" t="s">
        <v>7264</v>
      </c>
      <c r="AS2097" t="s">
        <v>43</v>
      </c>
      <c r="BO2097" t="s">
        <v>43</v>
      </c>
      <c r="BP2097">
        <v>0</v>
      </c>
      <c r="BQ2097">
        <v>0</v>
      </c>
      <c r="BR2097">
        <v>0</v>
      </c>
      <c r="BS2097">
        <v>0</v>
      </c>
      <c r="BT2097" s="1"/>
    </row>
    <row r="2098" spans="1:72">
      <c r="A2098" t="s">
        <v>8385</v>
      </c>
      <c r="B2098" t="s">
        <v>8386</v>
      </c>
      <c r="D2098" s="1"/>
      <c r="G2098" s="1"/>
      <c r="H2098" s="1"/>
      <c r="K2098">
        <v>0</v>
      </c>
      <c r="AB2098" t="s">
        <v>22</v>
      </c>
      <c r="AC2098" t="s">
        <v>23</v>
      </c>
      <c r="AD2098" t="s">
        <v>80</v>
      </c>
      <c r="AE2098" t="s">
        <v>80</v>
      </c>
      <c r="AF2098" t="s">
        <v>48</v>
      </c>
      <c r="AO2098" t="s">
        <v>26</v>
      </c>
      <c r="AP2098" t="s">
        <v>7264</v>
      </c>
      <c r="AS2098" t="s">
        <v>43</v>
      </c>
      <c r="BO2098" t="s">
        <v>43</v>
      </c>
      <c r="BP2098">
        <v>0</v>
      </c>
      <c r="BQ2098">
        <v>0</v>
      </c>
      <c r="BR2098">
        <v>0</v>
      </c>
      <c r="BS2098">
        <v>0</v>
      </c>
      <c r="BT2098" s="1"/>
    </row>
    <row r="2099" spans="1:72">
      <c r="A2099" t="s">
        <v>8387</v>
      </c>
      <c r="B2099" t="s">
        <v>8388</v>
      </c>
      <c r="D2099" s="1"/>
      <c r="G2099" s="1"/>
      <c r="H2099" s="1"/>
      <c r="K2099">
        <v>0</v>
      </c>
      <c r="AB2099" t="s">
        <v>22</v>
      </c>
      <c r="AC2099" t="s">
        <v>23</v>
      </c>
      <c r="AD2099" t="s">
        <v>80</v>
      </c>
      <c r="AE2099" t="s">
        <v>80</v>
      </c>
      <c r="AF2099" t="s">
        <v>48</v>
      </c>
      <c r="AO2099" t="s">
        <v>26</v>
      </c>
      <c r="AP2099" t="s">
        <v>7264</v>
      </c>
      <c r="AS2099" t="s">
        <v>43</v>
      </c>
      <c r="BO2099" t="s">
        <v>43</v>
      </c>
      <c r="BP2099">
        <v>0</v>
      </c>
      <c r="BQ2099">
        <v>0</v>
      </c>
      <c r="BR2099">
        <v>0</v>
      </c>
      <c r="BS2099">
        <v>0</v>
      </c>
      <c r="BT2099" s="1"/>
    </row>
    <row r="2100" spans="1:72">
      <c r="A2100" t="s">
        <v>8389</v>
      </c>
      <c r="B2100" t="s">
        <v>6917</v>
      </c>
      <c r="D2100" s="1"/>
      <c r="G2100" s="1"/>
      <c r="H2100" s="1"/>
      <c r="K2100">
        <v>0</v>
      </c>
      <c r="AB2100" t="s">
        <v>22</v>
      </c>
      <c r="AC2100" t="s">
        <v>23</v>
      </c>
      <c r="AD2100" t="s">
        <v>80</v>
      </c>
      <c r="AE2100" t="s">
        <v>80</v>
      </c>
      <c r="AF2100" t="s">
        <v>48</v>
      </c>
      <c r="AO2100" t="s">
        <v>26</v>
      </c>
      <c r="AP2100" t="s">
        <v>7264</v>
      </c>
      <c r="AS2100" t="s">
        <v>43</v>
      </c>
      <c r="BO2100" t="s">
        <v>43</v>
      </c>
      <c r="BP2100">
        <v>0</v>
      </c>
      <c r="BQ2100">
        <v>0</v>
      </c>
      <c r="BR2100">
        <v>0</v>
      </c>
      <c r="BS2100">
        <v>0</v>
      </c>
      <c r="BT2100" s="1"/>
    </row>
    <row r="2101" spans="1:72">
      <c r="A2101" t="s">
        <v>8390</v>
      </c>
      <c r="B2101" t="s">
        <v>95</v>
      </c>
      <c r="D2101" s="1"/>
      <c r="G2101" s="1"/>
      <c r="H2101" s="1"/>
      <c r="K2101">
        <v>0</v>
      </c>
      <c r="AB2101" t="s">
        <v>22</v>
      </c>
      <c r="AC2101" t="s">
        <v>23</v>
      </c>
      <c r="AD2101" t="s">
        <v>80</v>
      </c>
      <c r="AE2101" t="s">
        <v>80</v>
      </c>
      <c r="AF2101" t="s">
        <v>25</v>
      </c>
      <c r="AO2101" t="s">
        <v>26</v>
      </c>
      <c r="AP2101" t="s">
        <v>7264</v>
      </c>
      <c r="AS2101" t="s">
        <v>43</v>
      </c>
      <c r="BO2101" t="s">
        <v>43</v>
      </c>
      <c r="BP2101">
        <v>0</v>
      </c>
      <c r="BQ2101">
        <v>0</v>
      </c>
      <c r="BR2101">
        <v>0</v>
      </c>
      <c r="BS2101">
        <v>0</v>
      </c>
      <c r="BT2101" s="1"/>
    </row>
    <row r="2102" spans="1:72">
      <c r="A2102" t="s">
        <v>8391</v>
      </c>
      <c r="B2102" t="s">
        <v>8392</v>
      </c>
      <c r="D2102" s="1"/>
      <c r="G2102" s="1"/>
      <c r="H2102" s="1"/>
      <c r="K2102">
        <v>0</v>
      </c>
      <c r="AB2102" t="s">
        <v>22</v>
      </c>
      <c r="AC2102" t="s">
        <v>23</v>
      </c>
      <c r="AD2102" t="s">
        <v>80</v>
      </c>
      <c r="AE2102" t="s">
        <v>80</v>
      </c>
      <c r="AF2102" t="s">
        <v>48</v>
      </c>
      <c r="AO2102" t="s">
        <v>26</v>
      </c>
      <c r="AP2102" t="s">
        <v>7264</v>
      </c>
      <c r="AS2102" t="s">
        <v>43</v>
      </c>
      <c r="BO2102" t="s">
        <v>43</v>
      </c>
      <c r="BP2102">
        <v>0</v>
      </c>
      <c r="BQ2102">
        <v>0</v>
      </c>
      <c r="BR2102">
        <v>0</v>
      </c>
      <c r="BS2102">
        <v>0</v>
      </c>
      <c r="BT2102" s="1"/>
    </row>
    <row r="2103" spans="1:72">
      <c r="A2103" t="s">
        <v>8393</v>
      </c>
      <c r="B2103" t="s">
        <v>6737</v>
      </c>
      <c r="D2103" s="1"/>
      <c r="G2103" s="1"/>
      <c r="H2103" s="1"/>
      <c r="K2103">
        <v>0</v>
      </c>
      <c r="AB2103" t="s">
        <v>22</v>
      </c>
      <c r="AC2103" t="s">
        <v>23</v>
      </c>
      <c r="AD2103" t="s">
        <v>80</v>
      </c>
      <c r="AE2103" t="s">
        <v>80</v>
      </c>
      <c r="AF2103" t="s">
        <v>48</v>
      </c>
      <c r="AO2103" t="s">
        <v>26</v>
      </c>
      <c r="AP2103" t="s">
        <v>7264</v>
      </c>
      <c r="AS2103" t="s">
        <v>43</v>
      </c>
      <c r="BO2103" t="s">
        <v>43</v>
      </c>
      <c r="BP2103">
        <v>0</v>
      </c>
      <c r="BQ2103">
        <v>0</v>
      </c>
      <c r="BR2103">
        <v>0</v>
      </c>
      <c r="BS2103">
        <v>0</v>
      </c>
      <c r="BT2103" s="1"/>
    </row>
    <row r="2104" spans="1:72">
      <c r="A2104" t="s">
        <v>8394</v>
      </c>
      <c r="B2104" t="s">
        <v>8395</v>
      </c>
      <c r="D2104" s="1"/>
      <c r="G2104" s="1"/>
      <c r="H2104" s="1"/>
      <c r="K2104">
        <v>0</v>
      </c>
      <c r="AB2104" t="s">
        <v>22</v>
      </c>
      <c r="AC2104" t="s">
        <v>23</v>
      </c>
      <c r="AD2104" t="s">
        <v>80</v>
      </c>
      <c r="AE2104" t="s">
        <v>80</v>
      </c>
      <c r="AF2104" t="s">
        <v>48</v>
      </c>
      <c r="AO2104" t="s">
        <v>26</v>
      </c>
      <c r="AP2104" t="s">
        <v>7264</v>
      </c>
      <c r="AS2104" t="s">
        <v>43</v>
      </c>
      <c r="BO2104" t="s">
        <v>43</v>
      </c>
      <c r="BP2104">
        <v>0</v>
      </c>
      <c r="BQ2104">
        <v>0</v>
      </c>
      <c r="BR2104">
        <v>0</v>
      </c>
      <c r="BS2104">
        <v>0</v>
      </c>
      <c r="BT2104" s="1"/>
    </row>
    <row r="2105" spans="1:72">
      <c r="A2105" t="s">
        <v>8396</v>
      </c>
      <c r="B2105" t="s">
        <v>8397</v>
      </c>
      <c r="D2105" s="1"/>
      <c r="G2105" s="1"/>
      <c r="H2105" s="1"/>
      <c r="K2105">
        <v>0</v>
      </c>
      <c r="AB2105" t="s">
        <v>22</v>
      </c>
      <c r="AC2105" t="s">
        <v>23</v>
      </c>
      <c r="AD2105" t="s">
        <v>80</v>
      </c>
      <c r="AE2105" t="s">
        <v>80</v>
      </c>
      <c r="AF2105" t="s">
        <v>48</v>
      </c>
      <c r="AO2105" t="s">
        <v>26</v>
      </c>
      <c r="AP2105" t="s">
        <v>7264</v>
      </c>
      <c r="AS2105" t="s">
        <v>43</v>
      </c>
      <c r="BO2105" t="s">
        <v>43</v>
      </c>
      <c r="BP2105">
        <v>0</v>
      </c>
      <c r="BQ2105">
        <v>0</v>
      </c>
      <c r="BR2105">
        <v>0</v>
      </c>
      <c r="BS2105">
        <v>0</v>
      </c>
      <c r="BT2105" s="1"/>
    </row>
    <row r="2106" spans="1:72">
      <c r="A2106" t="s">
        <v>8398</v>
      </c>
      <c r="B2106" t="s">
        <v>8399</v>
      </c>
      <c r="D2106" s="1"/>
      <c r="G2106" s="1"/>
      <c r="H2106" s="1"/>
      <c r="K2106">
        <v>0</v>
      </c>
      <c r="AB2106" t="s">
        <v>22</v>
      </c>
      <c r="AC2106" t="s">
        <v>23</v>
      </c>
      <c r="AD2106" t="s">
        <v>80</v>
      </c>
      <c r="AE2106" t="s">
        <v>80</v>
      </c>
      <c r="AF2106" t="s">
        <v>25</v>
      </c>
      <c r="AO2106" t="s">
        <v>26</v>
      </c>
      <c r="AP2106" t="s">
        <v>7264</v>
      </c>
      <c r="AS2106" t="s">
        <v>43</v>
      </c>
      <c r="BO2106" t="s">
        <v>43</v>
      </c>
      <c r="BP2106">
        <v>0</v>
      </c>
      <c r="BQ2106">
        <v>0</v>
      </c>
      <c r="BR2106">
        <v>0</v>
      </c>
      <c r="BS2106">
        <v>0</v>
      </c>
      <c r="BT2106" s="1"/>
    </row>
    <row r="2107" spans="1:72">
      <c r="A2107" t="s">
        <v>8400</v>
      </c>
      <c r="B2107" t="s">
        <v>85</v>
      </c>
      <c r="D2107" s="1"/>
      <c r="G2107" s="1"/>
      <c r="H2107" s="1"/>
      <c r="K2107">
        <v>0</v>
      </c>
      <c r="AB2107" t="s">
        <v>22</v>
      </c>
      <c r="AC2107" t="s">
        <v>23</v>
      </c>
      <c r="AD2107" t="s">
        <v>80</v>
      </c>
      <c r="AE2107" t="s">
        <v>80</v>
      </c>
      <c r="AF2107" t="s">
        <v>48</v>
      </c>
      <c r="AO2107" t="s">
        <v>26</v>
      </c>
      <c r="AP2107" t="s">
        <v>7264</v>
      </c>
      <c r="AS2107" t="s">
        <v>43</v>
      </c>
      <c r="BO2107" t="s">
        <v>43</v>
      </c>
      <c r="BP2107">
        <v>0</v>
      </c>
      <c r="BQ2107">
        <v>0</v>
      </c>
      <c r="BR2107">
        <v>0</v>
      </c>
      <c r="BS2107">
        <v>0</v>
      </c>
      <c r="BT2107" s="1"/>
    </row>
    <row r="2108" spans="1:72">
      <c r="A2108" t="s">
        <v>8401</v>
      </c>
      <c r="B2108" t="s">
        <v>8402</v>
      </c>
      <c r="D2108" s="1"/>
      <c r="G2108" s="1"/>
      <c r="H2108" s="1"/>
      <c r="K2108">
        <v>0</v>
      </c>
      <c r="AB2108" t="s">
        <v>22</v>
      </c>
      <c r="AC2108" t="s">
        <v>23</v>
      </c>
      <c r="AD2108" t="s">
        <v>80</v>
      </c>
      <c r="AE2108" t="s">
        <v>80</v>
      </c>
      <c r="AF2108" t="s">
        <v>48</v>
      </c>
      <c r="AO2108" t="s">
        <v>26</v>
      </c>
      <c r="AP2108" t="s">
        <v>7264</v>
      </c>
      <c r="AS2108" t="s">
        <v>43</v>
      </c>
      <c r="BO2108" t="s">
        <v>43</v>
      </c>
      <c r="BP2108">
        <v>0</v>
      </c>
      <c r="BQ2108">
        <v>0</v>
      </c>
      <c r="BR2108">
        <v>0</v>
      </c>
      <c r="BS2108">
        <v>0</v>
      </c>
      <c r="BT2108" s="1"/>
    </row>
    <row r="2109" spans="1:72">
      <c r="A2109" t="s">
        <v>8403</v>
      </c>
      <c r="B2109" t="s">
        <v>8404</v>
      </c>
      <c r="D2109" s="1"/>
      <c r="G2109" s="1"/>
      <c r="H2109" s="1"/>
      <c r="K2109">
        <v>0</v>
      </c>
      <c r="AB2109" t="s">
        <v>22</v>
      </c>
      <c r="AC2109" t="s">
        <v>23</v>
      </c>
      <c r="AD2109" t="s">
        <v>80</v>
      </c>
      <c r="AE2109" t="s">
        <v>80</v>
      </c>
      <c r="AF2109" t="s">
        <v>25</v>
      </c>
      <c r="AO2109" t="s">
        <v>26</v>
      </c>
      <c r="AP2109" t="s">
        <v>7264</v>
      </c>
      <c r="AS2109" t="s">
        <v>43</v>
      </c>
      <c r="BO2109" t="s">
        <v>43</v>
      </c>
      <c r="BP2109">
        <v>0</v>
      </c>
      <c r="BQ2109">
        <v>0</v>
      </c>
      <c r="BR2109">
        <v>0</v>
      </c>
      <c r="BS2109">
        <v>0</v>
      </c>
      <c r="BT2109" s="1"/>
    </row>
    <row r="2110" spans="1:72">
      <c r="A2110" t="s">
        <v>8405</v>
      </c>
      <c r="B2110" t="s">
        <v>8071</v>
      </c>
      <c r="D2110" s="1"/>
      <c r="G2110" s="1"/>
      <c r="H2110" s="1"/>
      <c r="K2110">
        <v>0</v>
      </c>
      <c r="AB2110" t="s">
        <v>22</v>
      </c>
      <c r="AC2110" t="s">
        <v>23</v>
      </c>
      <c r="AD2110" t="s">
        <v>80</v>
      </c>
      <c r="AE2110" t="s">
        <v>80</v>
      </c>
      <c r="AF2110" t="s">
        <v>48</v>
      </c>
      <c r="AO2110" t="s">
        <v>26</v>
      </c>
      <c r="AP2110" t="s">
        <v>7264</v>
      </c>
      <c r="AS2110" t="s">
        <v>43</v>
      </c>
      <c r="BO2110" t="s">
        <v>43</v>
      </c>
      <c r="BP2110">
        <v>0</v>
      </c>
      <c r="BQ2110">
        <v>0</v>
      </c>
      <c r="BR2110">
        <v>0</v>
      </c>
      <c r="BS2110">
        <v>0</v>
      </c>
      <c r="BT2110" s="1"/>
    </row>
    <row r="2111" spans="1:72">
      <c r="A2111" t="s">
        <v>8406</v>
      </c>
      <c r="B2111" t="s">
        <v>8275</v>
      </c>
      <c r="D2111" s="1"/>
      <c r="G2111" s="1"/>
      <c r="H2111" s="1"/>
      <c r="K2111">
        <v>0</v>
      </c>
      <c r="AB2111" t="s">
        <v>22</v>
      </c>
      <c r="AC2111" t="s">
        <v>23</v>
      </c>
      <c r="AD2111" t="s">
        <v>80</v>
      </c>
      <c r="AE2111" t="s">
        <v>80</v>
      </c>
      <c r="AF2111" t="s">
        <v>48</v>
      </c>
      <c r="AO2111" t="s">
        <v>26</v>
      </c>
      <c r="AP2111" t="s">
        <v>7264</v>
      </c>
      <c r="AS2111" t="s">
        <v>43</v>
      </c>
      <c r="BO2111" t="s">
        <v>43</v>
      </c>
      <c r="BP2111">
        <v>0</v>
      </c>
      <c r="BQ2111">
        <v>0</v>
      </c>
      <c r="BR2111">
        <v>0</v>
      </c>
      <c r="BS2111">
        <v>0</v>
      </c>
      <c r="BT2111" s="1"/>
    </row>
    <row r="2112" spans="1:72">
      <c r="A2112" t="s">
        <v>8407</v>
      </c>
      <c r="B2112" t="s">
        <v>8408</v>
      </c>
      <c r="D2112" s="1"/>
      <c r="G2112" s="1"/>
      <c r="H2112" s="1"/>
      <c r="K2112">
        <v>0</v>
      </c>
      <c r="AB2112" t="s">
        <v>22</v>
      </c>
      <c r="AC2112" t="s">
        <v>23</v>
      </c>
      <c r="AD2112" t="s">
        <v>80</v>
      </c>
      <c r="AE2112" t="s">
        <v>80</v>
      </c>
      <c r="AF2112" t="s">
        <v>48</v>
      </c>
      <c r="AO2112" t="s">
        <v>26</v>
      </c>
      <c r="AP2112" t="s">
        <v>7264</v>
      </c>
      <c r="AS2112" t="s">
        <v>43</v>
      </c>
      <c r="BO2112" t="s">
        <v>43</v>
      </c>
      <c r="BP2112">
        <v>0</v>
      </c>
      <c r="BQ2112">
        <v>0</v>
      </c>
      <c r="BR2112">
        <v>0</v>
      </c>
      <c r="BS2112">
        <v>0</v>
      </c>
      <c r="BT2112" s="1"/>
    </row>
    <row r="2113" spans="1:72">
      <c r="A2113" t="s">
        <v>8409</v>
      </c>
      <c r="B2113" t="s">
        <v>8410</v>
      </c>
      <c r="D2113" s="1"/>
      <c r="G2113" s="1"/>
      <c r="H2113" s="1"/>
      <c r="K2113">
        <v>0</v>
      </c>
      <c r="AB2113" t="s">
        <v>22</v>
      </c>
      <c r="AC2113" t="s">
        <v>23</v>
      </c>
      <c r="AD2113" t="s">
        <v>80</v>
      </c>
      <c r="AE2113" t="s">
        <v>80</v>
      </c>
      <c r="AF2113" t="s">
        <v>48</v>
      </c>
      <c r="AO2113" t="s">
        <v>26</v>
      </c>
      <c r="AP2113" t="s">
        <v>7264</v>
      </c>
      <c r="AS2113" t="s">
        <v>43</v>
      </c>
      <c r="BO2113" t="s">
        <v>43</v>
      </c>
      <c r="BP2113">
        <v>0</v>
      </c>
      <c r="BQ2113">
        <v>0</v>
      </c>
      <c r="BR2113">
        <v>0</v>
      </c>
      <c r="BS2113">
        <v>0</v>
      </c>
      <c r="BT2113" s="1"/>
    </row>
    <row r="2114" spans="1:72">
      <c r="A2114" t="s">
        <v>8411</v>
      </c>
      <c r="B2114" t="s">
        <v>3796</v>
      </c>
      <c r="D2114" s="1"/>
      <c r="G2114" s="1"/>
      <c r="H2114" s="1"/>
      <c r="K2114">
        <v>0</v>
      </c>
      <c r="AB2114" t="s">
        <v>22</v>
      </c>
      <c r="AC2114" t="s">
        <v>23</v>
      </c>
      <c r="AD2114" t="s">
        <v>80</v>
      </c>
      <c r="AE2114" t="s">
        <v>80</v>
      </c>
      <c r="AF2114" t="s">
        <v>25</v>
      </c>
      <c r="AO2114" t="s">
        <v>26</v>
      </c>
      <c r="AP2114" t="s">
        <v>7264</v>
      </c>
      <c r="AS2114" t="s">
        <v>43</v>
      </c>
      <c r="BO2114" t="s">
        <v>43</v>
      </c>
      <c r="BP2114">
        <v>0</v>
      </c>
      <c r="BQ2114">
        <v>0</v>
      </c>
      <c r="BR2114">
        <v>0</v>
      </c>
      <c r="BS2114">
        <v>0</v>
      </c>
      <c r="BT2114" s="1"/>
    </row>
    <row r="2115" spans="1:72">
      <c r="A2115" t="s">
        <v>8412</v>
      </c>
      <c r="B2115" t="s">
        <v>8413</v>
      </c>
      <c r="D2115" s="1"/>
      <c r="G2115" s="1"/>
      <c r="H2115" s="1"/>
      <c r="K2115">
        <v>0</v>
      </c>
      <c r="AB2115" t="s">
        <v>22</v>
      </c>
      <c r="AC2115" t="s">
        <v>23</v>
      </c>
      <c r="AD2115" t="s">
        <v>80</v>
      </c>
      <c r="AE2115" t="s">
        <v>80</v>
      </c>
      <c r="AF2115" t="s">
        <v>48</v>
      </c>
      <c r="AO2115" t="s">
        <v>26</v>
      </c>
      <c r="AP2115" t="s">
        <v>7264</v>
      </c>
      <c r="AS2115" t="s">
        <v>43</v>
      </c>
      <c r="BO2115" t="s">
        <v>43</v>
      </c>
      <c r="BP2115">
        <v>0</v>
      </c>
      <c r="BQ2115">
        <v>0</v>
      </c>
      <c r="BR2115">
        <v>0</v>
      </c>
      <c r="BS2115">
        <v>0</v>
      </c>
      <c r="BT2115" s="1"/>
    </row>
    <row r="2116" spans="1:72">
      <c r="A2116" t="s">
        <v>8414</v>
      </c>
      <c r="B2116" t="s">
        <v>8415</v>
      </c>
      <c r="D2116" s="1"/>
      <c r="G2116" s="1"/>
      <c r="H2116" s="1"/>
      <c r="K2116">
        <v>0</v>
      </c>
      <c r="AB2116" t="s">
        <v>22</v>
      </c>
      <c r="AC2116" t="s">
        <v>23</v>
      </c>
      <c r="AD2116" t="s">
        <v>80</v>
      </c>
      <c r="AE2116" t="s">
        <v>80</v>
      </c>
      <c r="AF2116" t="s">
        <v>48</v>
      </c>
      <c r="AO2116" t="s">
        <v>26</v>
      </c>
      <c r="AP2116" t="s">
        <v>7264</v>
      </c>
      <c r="AS2116" t="s">
        <v>43</v>
      </c>
      <c r="BO2116" t="s">
        <v>43</v>
      </c>
      <c r="BP2116">
        <v>0</v>
      </c>
      <c r="BQ2116">
        <v>0</v>
      </c>
      <c r="BR2116">
        <v>0</v>
      </c>
      <c r="BS2116">
        <v>0</v>
      </c>
      <c r="BT2116" s="1"/>
    </row>
    <row r="2117" spans="1:72">
      <c r="A2117" t="s">
        <v>8416</v>
      </c>
      <c r="B2117" t="s">
        <v>5933</v>
      </c>
      <c r="D2117" s="1"/>
      <c r="G2117" s="1"/>
      <c r="H2117" s="1"/>
      <c r="K2117">
        <v>0</v>
      </c>
      <c r="AB2117" t="s">
        <v>22</v>
      </c>
      <c r="AC2117" t="s">
        <v>23</v>
      </c>
      <c r="AD2117" t="s">
        <v>80</v>
      </c>
      <c r="AE2117" t="s">
        <v>80</v>
      </c>
      <c r="AF2117" t="s">
        <v>48</v>
      </c>
      <c r="AO2117" t="s">
        <v>26</v>
      </c>
      <c r="AP2117" t="s">
        <v>7264</v>
      </c>
      <c r="AS2117" t="s">
        <v>43</v>
      </c>
      <c r="BO2117" t="s">
        <v>43</v>
      </c>
      <c r="BP2117">
        <v>0</v>
      </c>
      <c r="BQ2117">
        <v>0</v>
      </c>
      <c r="BR2117">
        <v>0</v>
      </c>
      <c r="BS2117">
        <v>0</v>
      </c>
      <c r="BT2117" s="1"/>
    </row>
    <row r="2118" spans="1:72">
      <c r="A2118" t="s">
        <v>8417</v>
      </c>
      <c r="B2118" t="s">
        <v>189</v>
      </c>
      <c r="D2118" s="1"/>
      <c r="G2118" s="1"/>
      <c r="H2118" s="1"/>
      <c r="K2118">
        <v>0</v>
      </c>
      <c r="AB2118" t="s">
        <v>22</v>
      </c>
      <c r="AC2118" t="s">
        <v>23</v>
      </c>
      <c r="AD2118" t="s">
        <v>80</v>
      </c>
      <c r="AE2118" t="s">
        <v>80</v>
      </c>
      <c r="AF2118" t="s">
        <v>48</v>
      </c>
      <c r="AO2118" t="s">
        <v>26</v>
      </c>
      <c r="AP2118" t="s">
        <v>7264</v>
      </c>
      <c r="AS2118" t="s">
        <v>43</v>
      </c>
      <c r="BO2118" t="s">
        <v>43</v>
      </c>
      <c r="BP2118">
        <v>0</v>
      </c>
      <c r="BQ2118">
        <v>0</v>
      </c>
      <c r="BR2118">
        <v>0</v>
      </c>
      <c r="BS2118">
        <v>0</v>
      </c>
      <c r="BT2118" s="1"/>
    </row>
    <row r="2119" spans="1:72">
      <c r="A2119" t="s">
        <v>8418</v>
      </c>
      <c r="B2119" t="s">
        <v>8419</v>
      </c>
      <c r="D2119" s="1"/>
      <c r="G2119" s="1"/>
      <c r="H2119" s="1"/>
      <c r="K2119">
        <v>0</v>
      </c>
      <c r="AB2119" t="s">
        <v>22</v>
      </c>
      <c r="AC2119" t="s">
        <v>23</v>
      </c>
      <c r="AD2119" t="s">
        <v>80</v>
      </c>
      <c r="AE2119" t="s">
        <v>80</v>
      </c>
      <c r="AF2119" t="s">
        <v>25</v>
      </c>
      <c r="AO2119" t="s">
        <v>26</v>
      </c>
      <c r="AP2119" t="s">
        <v>7264</v>
      </c>
      <c r="AS2119" t="s">
        <v>43</v>
      </c>
      <c r="BO2119" t="s">
        <v>43</v>
      </c>
      <c r="BP2119">
        <v>0</v>
      </c>
      <c r="BQ2119">
        <v>0</v>
      </c>
      <c r="BR2119">
        <v>0</v>
      </c>
      <c r="BS2119">
        <v>0</v>
      </c>
      <c r="BT2119" s="1"/>
    </row>
    <row r="2120" spans="1:72">
      <c r="A2120" t="s">
        <v>8420</v>
      </c>
      <c r="B2120" t="s">
        <v>8421</v>
      </c>
      <c r="D2120" s="1"/>
      <c r="G2120" s="1"/>
      <c r="H2120" s="1"/>
      <c r="K2120">
        <v>0</v>
      </c>
      <c r="AB2120" t="s">
        <v>22</v>
      </c>
      <c r="AC2120" t="s">
        <v>23</v>
      </c>
      <c r="AD2120" t="s">
        <v>80</v>
      </c>
      <c r="AE2120" t="s">
        <v>80</v>
      </c>
      <c r="AF2120" t="s">
        <v>48</v>
      </c>
      <c r="AO2120" t="s">
        <v>26</v>
      </c>
      <c r="AP2120" t="s">
        <v>7264</v>
      </c>
      <c r="AS2120" t="s">
        <v>43</v>
      </c>
      <c r="BO2120" t="s">
        <v>43</v>
      </c>
      <c r="BP2120">
        <v>0</v>
      </c>
      <c r="BQ2120">
        <v>0</v>
      </c>
      <c r="BR2120">
        <v>0</v>
      </c>
      <c r="BS2120">
        <v>0</v>
      </c>
      <c r="BT2120" s="1"/>
    </row>
    <row r="2121" spans="1:72">
      <c r="A2121" t="s">
        <v>8422</v>
      </c>
      <c r="B2121" t="s">
        <v>8423</v>
      </c>
      <c r="D2121" s="1"/>
      <c r="G2121" s="1"/>
      <c r="H2121" s="1"/>
      <c r="K2121">
        <v>0</v>
      </c>
      <c r="AB2121" t="s">
        <v>22</v>
      </c>
      <c r="AC2121" t="s">
        <v>23</v>
      </c>
      <c r="AD2121" t="s">
        <v>80</v>
      </c>
      <c r="AE2121" t="s">
        <v>80</v>
      </c>
      <c r="AF2121" t="s">
        <v>25</v>
      </c>
      <c r="AO2121" t="s">
        <v>26</v>
      </c>
      <c r="AP2121" t="s">
        <v>7264</v>
      </c>
      <c r="AS2121" t="s">
        <v>43</v>
      </c>
      <c r="BO2121" t="s">
        <v>43</v>
      </c>
      <c r="BP2121">
        <v>0</v>
      </c>
      <c r="BQ2121">
        <v>0</v>
      </c>
      <c r="BR2121">
        <v>0</v>
      </c>
      <c r="BS2121">
        <v>0</v>
      </c>
      <c r="BT2121" s="1"/>
    </row>
    <row r="2122" spans="1:72">
      <c r="A2122" t="s">
        <v>8424</v>
      </c>
      <c r="B2122" t="s">
        <v>8000</v>
      </c>
      <c r="D2122" s="1"/>
      <c r="G2122" s="1"/>
      <c r="H2122" s="1"/>
      <c r="K2122">
        <v>0</v>
      </c>
      <c r="AB2122" t="s">
        <v>22</v>
      </c>
      <c r="AC2122" t="s">
        <v>23</v>
      </c>
      <c r="AD2122" t="s">
        <v>80</v>
      </c>
      <c r="AE2122" t="s">
        <v>80</v>
      </c>
      <c r="AF2122" t="s">
        <v>25</v>
      </c>
      <c r="AO2122" t="s">
        <v>26</v>
      </c>
      <c r="AP2122" t="s">
        <v>7264</v>
      </c>
      <c r="AS2122" t="s">
        <v>43</v>
      </c>
      <c r="BO2122" t="s">
        <v>43</v>
      </c>
      <c r="BP2122">
        <v>0</v>
      </c>
      <c r="BQ2122">
        <v>0</v>
      </c>
      <c r="BR2122">
        <v>0</v>
      </c>
      <c r="BS2122">
        <v>0</v>
      </c>
      <c r="BT2122" s="1"/>
    </row>
    <row r="2123" spans="1:72">
      <c r="A2123" t="s">
        <v>8425</v>
      </c>
      <c r="B2123" t="s">
        <v>4980</v>
      </c>
      <c r="D2123" s="1"/>
      <c r="G2123" s="1"/>
      <c r="H2123" s="1"/>
      <c r="K2123">
        <v>0</v>
      </c>
      <c r="AB2123" t="s">
        <v>22</v>
      </c>
      <c r="AC2123" t="s">
        <v>23</v>
      </c>
      <c r="AD2123" t="s">
        <v>80</v>
      </c>
      <c r="AE2123" t="s">
        <v>80</v>
      </c>
      <c r="AF2123" t="s">
        <v>48</v>
      </c>
      <c r="AO2123" t="s">
        <v>26</v>
      </c>
      <c r="AP2123" t="s">
        <v>7264</v>
      </c>
      <c r="AS2123" t="s">
        <v>43</v>
      </c>
      <c r="BO2123" t="s">
        <v>43</v>
      </c>
      <c r="BP2123">
        <v>0</v>
      </c>
      <c r="BQ2123">
        <v>0</v>
      </c>
      <c r="BR2123">
        <v>0</v>
      </c>
      <c r="BS2123">
        <v>0</v>
      </c>
      <c r="BT2123" s="1"/>
    </row>
    <row r="2124" spans="1:72">
      <c r="A2124" t="s">
        <v>8426</v>
      </c>
      <c r="B2124" t="s">
        <v>4310</v>
      </c>
      <c r="D2124" s="1"/>
      <c r="G2124" s="1"/>
      <c r="H2124" s="1"/>
      <c r="K2124">
        <v>0</v>
      </c>
      <c r="AB2124" t="s">
        <v>22</v>
      </c>
      <c r="AC2124" t="s">
        <v>23</v>
      </c>
      <c r="AD2124" t="s">
        <v>80</v>
      </c>
      <c r="AE2124" t="s">
        <v>80</v>
      </c>
      <c r="AF2124" t="s">
        <v>25</v>
      </c>
      <c r="AO2124" t="s">
        <v>26</v>
      </c>
      <c r="AP2124" t="s">
        <v>43</v>
      </c>
      <c r="AS2124" t="s">
        <v>43</v>
      </c>
      <c r="BO2124" t="s">
        <v>43</v>
      </c>
      <c r="BP2124">
        <v>0</v>
      </c>
      <c r="BQ2124">
        <v>0</v>
      </c>
      <c r="BR2124">
        <v>0</v>
      </c>
      <c r="BS2124">
        <v>0</v>
      </c>
      <c r="BT2124" s="1"/>
    </row>
    <row r="2125" spans="1:72">
      <c r="A2125" t="s">
        <v>8427</v>
      </c>
      <c r="B2125" t="s">
        <v>8428</v>
      </c>
      <c r="D2125" s="1"/>
      <c r="G2125" s="1"/>
      <c r="H2125" s="1"/>
      <c r="K2125">
        <v>0</v>
      </c>
      <c r="AB2125" t="s">
        <v>22</v>
      </c>
      <c r="AC2125" t="s">
        <v>23</v>
      </c>
      <c r="AD2125" t="s">
        <v>80</v>
      </c>
      <c r="AE2125" t="s">
        <v>80</v>
      </c>
      <c r="AF2125" t="s">
        <v>25</v>
      </c>
      <c r="AO2125" t="s">
        <v>26</v>
      </c>
      <c r="AP2125" t="s">
        <v>7264</v>
      </c>
      <c r="AS2125" t="s">
        <v>43</v>
      </c>
      <c r="BO2125" t="s">
        <v>43</v>
      </c>
      <c r="BP2125">
        <v>0</v>
      </c>
      <c r="BQ2125">
        <v>0</v>
      </c>
      <c r="BR2125">
        <v>0</v>
      </c>
      <c r="BS2125">
        <v>0</v>
      </c>
      <c r="BT2125" s="1"/>
    </row>
    <row r="2126" spans="1:72">
      <c r="A2126" t="s">
        <v>8429</v>
      </c>
      <c r="B2126" t="s">
        <v>89</v>
      </c>
      <c r="D2126" s="1"/>
      <c r="G2126" s="1"/>
      <c r="H2126" s="1"/>
      <c r="K2126">
        <v>0</v>
      </c>
      <c r="AB2126" t="s">
        <v>22</v>
      </c>
      <c r="AC2126" t="s">
        <v>23</v>
      </c>
      <c r="AD2126" t="s">
        <v>80</v>
      </c>
      <c r="AE2126" t="s">
        <v>80</v>
      </c>
      <c r="AF2126" t="s">
        <v>48</v>
      </c>
      <c r="AO2126" t="s">
        <v>26</v>
      </c>
      <c r="AP2126" t="s">
        <v>7264</v>
      </c>
      <c r="AS2126" t="s">
        <v>43</v>
      </c>
      <c r="BO2126" t="s">
        <v>43</v>
      </c>
      <c r="BP2126">
        <v>0</v>
      </c>
      <c r="BQ2126">
        <v>0</v>
      </c>
      <c r="BR2126">
        <v>0</v>
      </c>
      <c r="BS2126">
        <v>0</v>
      </c>
      <c r="BT2126" s="1"/>
    </row>
    <row r="2127" spans="1:72">
      <c r="A2127" t="s">
        <v>8430</v>
      </c>
      <c r="B2127" t="s">
        <v>718</v>
      </c>
      <c r="D2127" s="1"/>
      <c r="G2127" s="1"/>
      <c r="H2127" s="1"/>
      <c r="K2127">
        <v>0</v>
      </c>
      <c r="AB2127" t="s">
        <v>22</v>
      </c>
      <c r="AC2127" t="s">
        <v>23</v>
      </c>
      <c r="AD2127" t="s">
        <v>80</v>
      </c>
      <c r="AE2127" t="s">
        <v>80</v>
      </c>
      <c r="AF2127" t="s">
        <v>48</v>
      </c>
      <c r="AO2127" t="s">
        <v>26</v>
      </c>
      <c r="AP2127" t="s">
        <v>7264</v>
      </c>
      <c r="AS2127" t="s">
        <v>43</v>
      </c>
      <c r="BO2127" t="s">
        <v>43</v>
      </c>
      <c r="BP2127">
        <v>0</v>
      </c>
      <c r="BQ2127">
        <v>0</v>
      </c>
      <c r="BR2127">
        <v>0</v>
      </c>
      <c r="BS2127">
        <v>0</v>
      </c>
      <c r="BT2127" s="1"/>
    </row>
    <row r="2128" spans="1:72">
      <c r="A2128" t="s">
        <v>8431</v>
      </c>
      <c r="B2128" t="s">
        <v>8432</v>
      </c>
      <c r="D2128" s="1"/>
      <c r="G2128" s="1"/>
      <c r="H2128" s="1"/>
      <c r="K2128">
        <v>0</v>
      </c>
      <c r="AB2128" t="s">
        <v>22</v>
      </c>
      <c r="AC2128" t="s">
        <v>23</v>
      </c>
      <c r="AD2128" t="s">
        <v>80</v>
      </c>
      <c r="AE2128" t="s">
        <v>80</v>
      </c>
      <c r="AF2128" t="s">
        <v>25</v>
      </c>
      <c r="AO2128" t="s">
        <v>26</v>
      </c>
      <c r="AP2128" t="s">
        <v>7264</v>
      </c>
      <c r="AS2128" t="s">
        <v>43</v>
      </c>
      <c r="AV2128">
        <v>3.92</v>
      </c>
      <c r="BO2128" t="s">
        <v>43</v>
      </c>
      <c r="BP2128">
        <v>0</v>
      </c>
      <c r="BQ2128">
        <v>0</v>
      </c>
      <c r="BR2128">
        <v>0</v>
      </c>
      <c r="BS2128">
        <v>0</v>
      </c>
      <c r="BT2128" s="1"/>
    </row>
    <row r="2129" spans="1:72">
      <c r="A2129" t="s">
        <v>8433</v>
      </c>
      <c r="B2129" t="s">
        <v>8434</v>
      </c>
      <c r="D2129" s="1"/>
      <c r="G2129" s="1"/>
      <c r="H2129" s="1"/>
      <c r="K2129">
        <v>0</v>
      </c>
      <c r="AB2129" t="s">
        <v>22</v>
      </c>
      <c r="AC2129" t="s">
        <v>23</v>
      </c>
      <c r="AD2129" t="s">
        <v>80</v>
      </c>
      <c r="AE2129" t="s">
        <v>80</v>
      </c>
      <c r="AF2129" t="s">
        <v>48</v>
      </c>
      <c r="AO2129" t="s">
        <v>26</v>
      </c>
      <c r="AP2129" t="s">
        <v>7264</v>
      </c>
      <c r="AS2129" t="s">
        <v>43</v>
      </c>
      <c r="BO2129" t="s">
        <v>43</v>
      </c>
      <c r="BP2129">
        <v>0</v>
      </c>
      <c r="BQ2129">
        <v>0</v>
      </c>
      <c r="BR2129">
        <v>0</v>
      </c>
      <c r="BS2129">
        <v>0</v>
      </c>
      <c r="BT2129" s="1"/>
    </row>
    <row r="2130" spans="1:72">
      <c r="A2130" t="s">
        <v>8435</v>
      </c>
      <c r="B2130" t="s">
        <v>8436</v>
      </c>
      <c r="D2130" s="1"/>
      <c r="G2130" s="1"/>
      <c r="H2130" s="1"/>
      <c r="K2130">
        <v>0</v>
      </c>
      <c r="AB2130" t="s">
        <v>22</v>
      </c>
      <c r="AC2130" t="s">
        <v>23</v>
      </c>
      <c r="AD2130" t="s">
        <v>80</v>
      </c>
      <c r="AE2130" t="s">
        <v>80</v>
      </c>
      <c r="AF2130" t="s">
        <v>25</v>
      </c>
      <c r="AO2130" t="s">
        <v>26</v>
      </c>
      <c r="AP2130" t="s">
        <v>7264</v>
      </c>
      <c r="AS2130" t="s">
        <v>43</v>
      </c>
      <c r="BO2130" t="s">
        <v>43</v>
      </c>
      <c r="BP2130">
        <v>0</v>
      </c>
      <c r="BQ2130">
        <v>0</v>
      </c>
      <c r="BR2130">
        <v>0</v>
      </c>
      <c r="BS2130">
        <v>0</v>
      </c>
      <c r="BT2130" s="1"/>
    </row>
    <row r="2131" spans="1:72">
      <c r="A2131" t="s">
        <v>8437</v>
      </c>
      <c r="B2131" t="s">
        <v>8438</v>
      </c>
      <c r="D2131" s="1"/>
      <c r="G2131" s="1"/>
      <c r="H2131" s="1"/>
      <c r="K2131">
        <v>0</v>
      </c>
      <c r="AB2131" t="s">
        <v>22</v>
      </c>
      <c r="AC2131" t="s">
        <v>23</v>
      </c>
      <c r="AD2131" t="s">
        <v>80</v>
      </c>
      <c r="AE2131" t="s">
        <v>80</v>
      </c>
      <c r="AF2131" t="s">
        <v>48</v>
      </c>
      <c r="AO2131" t="s">
        <v>26</v>
      </c>
      <c r="AP2131" t="s">
        <v>7264</v>
      </c>
      <c r="AS2131" t="s">
        <v>43</v>
      </c>
      <c r="BO2131" t="s">
        <v>43</v>
      </c>
      <c r="BP2131">
        <v>0</v>
      </c>
      <c r="BQ2131">
        <v>0</v>
      </c>
      <c r="BR2131">
        <v>0</v>
      </c>
      <c r="BS2131">
        <v>0</v>
      </c>
      <c r="BT2131" s="1"/>
    </row>
    <row r="2132" spans="1:72">
      <c r="A2132" t="s">
        <v>8439</v>
      </c>
      <c r="B2132" t="s">
        <v>6170</v>
      </c>
      <c r="D2132" s="1"/>
      <c r="G2132" s="1"/>
      <c r="H2132" s="1"/>
      <c r="K2132">
        <v>0</v>
      </c>
      <c r="AB2132" t="s">
        <v>22</v>
      </c>
      <c r="AC2132" t="s">
        <v>23</v>
      </c>
      <c r="AD2132" t="s">
        <v>80</v>
      </c>
      <c r="AE2132" t="s">
        <v>80</v>
      </c>
      <c r="AF2132" t="s">
        <v>25</v>
      </c>
      <c r="AO2132" t="s">
        <v>26</v>
      </c>
      <c r="AP2132" t="s">
        <v>43</v>
      </c>
      <c r="AS2132" t="s">
        <v>43</v>
      </c>
      <c r="BO2132" t="s">
        <v>43</v>
      </c>
      <c r="BP2132">
        <v>0</v>
      </c>
      <c r="BQ2132">
        <v>0</v>
      </c>
      <c r="BR2132">
        <v>0</v>
      </c>
      <c r="BS2132">
        <v>0</v>
      </c>
      <c r="BT2132" s="1"/>
    </row>
    <row r="2133" spans="1:72">
      <c r="A2133" t="s">
        <v>8440</v>
      </c>
      <c r="B2133" t="s">
        <v>8441</v>
      </c>
      <c r="D2133" s="1"/>
      <c r="G2133" s="1"/>
      <c r="H2133" s="1"/>
      <c r="K2133">
        <v>0</v>
      </c>
      <c r="AB2133" t="s">
        <v>22</v>
      </c>
      <c r="AC2133" t="s">
        <v>23</v>
      </c>
      <c r="AD2133" t="s">
        <v>80</v>
      </c>
      <c r="AE2133" t="s">
        <v>80</v>
      </c>
      <c r="AF2133" t="s">
        <v>48</v>
      </c>
      <c r="AO2133" t="s">
        <v>26</v>
      </c>
      <c r="AP2133" t="s">
        <v>43</v>
      </c>
      <c r="AS2133" t="s">
        <v>43</v>
      </c>
      <c r="BO2133" t="s">
        <v>43</v>
      </c>
      <c r="BP2133">
        <v>0</v>
      </c>
      <c r="BQ2133">
        <v>0</v>
      </c>
      <c r="BR2133">
        <v>0</v>
      </c>
      <c r="BS2133">
        <v>0</v>
      </c>
      <c r="BT2133" s="1"/>
    </row>
    <row r="2134" spans="1:72">
      <c r="A2134" t="s">
        <v>8442</v>
      </c>
      <c r="B2134" t="s">
        <v>8189</v>
      </c>
      <c r="D2134" s="1"/>
      <c r="G2134" s="1"/>
      <c r="H2134" s="1"/>
      <c r="K2134">
        <v>0</v>
      </c>
      <c r="AB2134" t="s">
        <v>22</v>
      </c>
      <c r="AC2134" t="s">
        <v>23</v>
      </c>
      <c r="AD2134" t="s">
        <v>80</v>
      </c>
      <c r="AE2134" t="s">
        <v>80</v>
      </c>
      <c r="AF2134" t="s">
        <v>25</v>
      </c>
      <c r="AO2134" t="s">
        <v>26</v>
      </c>
      <c r="AP2134" t="s">
        <v>7264</v>
      </c>
      <c r="AS2134" t="s">
        <v>43</v>
      </c>
      <c r="BO2134" t="s">
        <v>43</v>
      </c>
      <c r="BP2134">
        <v>0</v>
      </c>
      <c r="BQ2134">
        <v>0</v>
      </c>
      <c r="BR2134">
        <v>0</v>
      </c>
      <c r="BS2134">
        <v>0</v>
      </c>
      <c r="BT2134" s="1"/>
    </row>
    <row r="2135" spans="1:72">
      <c r="A2135" t="s">
        <v>8443</v>
      </c>
      <c r="B2135" t="s">
        <v>7076</v>
      </c>
      <c r="D2135" s="1"/>
      <c r="G2135" s="1"/>
      <c r="H2135" s="1"/>
      <c r="K2135">
        <v>0</v>
      </c>
      <c r="AB2135" t="s">
        <v>22</v>
      </c>
      <c r="AC2135" t="s">
        <v>23</v>
      </c>
      <c r="AD2135" t="s">
        <v>80</v>
      </c>
      <c r="AE2135" t="s">
        <v>80</v>
      </c>
      <c r="AF2135" t="s">
        <v>48</v>
      </c>
      <c r="AO2135" t="s">
        <v>26</v>
      </c>
      <c r="AP2135" t="s">
        <v>7264</v>
      </c>
      <c r="AS2135" t="s">
        <v>43</v>
      </c>
      <c r="BO2135" t="s">
        <v>43</v>
      </c>
      <c r="BP2135">
        <v>0</v>
      </c>
      <c r="BQ2135">
        <v>0</v>
      </c>
      <c r="BR2135">
        <v>0</v>
      </c>
      <c r="BS2135">
        <v>0</v>
      </c>
      <c r="BT2135" s="1"/>
    </row>
    <row r="2136" spans="1:72">
      <c r="A2136" t="s">
        <v>8444</v>
      </c>
      <c r="B2136" t="s">
        <v>8445</v>
      </c>
      <c r="D2136" s="1"/>
      <c r="G2136" s="1"/>
      <c r="H2136" s="1"/>
      <c r="K2136">
        <v>0</v>
      </c>
      <c r="AB2136" t="s">
        <v>22</v>
      </c>
      <c r="AC2136" t="s">
        <v>23</v>
      </c>
      <c r="AD2136" t="s">
        <v>80</v>
      </c>
      <c r="AE2136" t="s">
        <v>80</v>
      </c>
      <c r="AF2136" t="s">
        <v>25</v>
      </c>
      <c r="AO2136" t="s">
        <v>26</v>
      </c>
      <c r="AP2136" t="s">
        <v>7264</v>
      </c>
      <c r="AS2136" t="s">
        <v>43</v>
      </c>
      <c r="BO2136" t="s">
        <v>43</v>
      </c>
      <c r="BP2136">
        <v>0</v>
      </c>
      <c r="BQ2136">
        <v>0</v>
      </c>
      <c r="BR2136">
        <v>0</v>
      </c>
      <c r="BS2136">
        <v>0</v>
      </c>
      <c r="BT2136" s="1"/>
    </row>
    <row r="2137" spans="1:72">
      <c r="A2137" t="s">
        <v>8446</v>
      </c>
      <c r="B2137" t="s">
        <v>7106</v>
      </c>
      <c r="D2137" s="1"/>
      <c r="G2137" s="1"/>
      <c r="H2137" s="1"/>
      <c r="K2137">
        <v>0</v>
      </c>
      <c r="AB2137" t="s">
        <v>22</v>
      </c>
      <c r="AC2137" t="s">
        <v>23</v>
      </c>
      <c r="AD2137" t="s">
        <v>80</v>
      </c>
      <c r="AE2137" t="s">
        <v>80</v>
      </c>
      <c r="AF2137" t="s">
        <v>25</v>
      </c>
      <c r="AO2137" t="s">
        <v>26</v>
      </c>
      <c r="AP2137" t="s">
        <v>7264</v>
      </c>
      <c r="AS2137" t="s">
        <v>43</v>
      </c>
      <c r="BO2137" t="s">
        <v>43</v>
      </c>
      <c r="BP2137">
        <v>0</v>
      </c>
      <c r="BQ2137">
        <v>0</v>
      </c>
      <c r="BR2137">
        <v>0</v>
      </c>
      <c r="BS2137">
        <v>0</v>
      </c>
      <c r="BT2137" s="1"/>
    </row>
    <row r="2138" spans="1:72">
      <c r="A2138" t="s">
        <v>8447</v>
      </c>
      <c r="B2138" t="s">
        <v>8448</v>
      </c>
      <c r="D2138" s="1"/>
      <c r="G2138" s="1"/>
      <c r="H2138" s="1"/>
      <c r="K2138">
        <v>0</v>
      </c>
      <c r="AB2138" t="s">
        <v>22</v>
      </c>
      <c r="AC2138" t="s">
        <v>23</v>
      </c>
      <c r="AD2138" t="s">
        <v>80</v>
      </c>
      <c r="AE2138" t="s">
        <v>80</v>
      </c>
      <c r="AF2138" t="s">
        <v>48</v>
      </c>
      <c r="AO2138" t="s">
        <v>26</v>
      </c>
      <c r="AP2138" t="s">
        <v>7264</v>
      </c>
      <c r="AS2138" t="s">
        <v>43</v>
      </c>
      <c r="BO2138" t="s">
        <v>43</v>
      </c>
      <c r="BP2138">
        <v>0</v>
      </c>
      <c r="BQ2138">
        <v>0</v>
      </c>
      <c r="BR2138">
        <v>0</v>
      </c>
      <c r="BS2138">
        <v>0</v>
      </c>
      <c r="BT2138" s="1"/>
    </row>
    <row r="2139" spans="1:72">
      <c r="A2139" t="s">
        <v>8449</v>
      </c>
      <c r="B2139" t="s">
        <v>7115</v>
      </c>
      <c r="D2139" s="1"/>
      <c r="G2139" s="1"/>
      <c r="H2139" s="1"/>
      <c r="K2139">
        <v>0</v>
      </c>
      <c r="AB2139" t="s">
        <v>22</v>
      </c>
      <c r="AC2139" t="s">
        <v>23</v>
      </c>
      <c r="AD2139" t="s">
        <v>80</v>
      </c>
      <c r="AE2139" t="s">
        <v>80</v>
      </c>
      <c r="AF2139" t="s">
        <v>25</v>
      </c>
      <c r="AO2139" t="s">
        <v>26</v>
      </c>
      <c r="AP2139" t="s">
        <v>7264</v>
      </c>
      <c r="AS2139" t="s">
        <v>43</v>
      </c>
      <c r="BO2139" t="s">
        <v>43</v>
      </c>
      <c r="BP2139">
        <v>0</v>
      </c>
      <c r="BQ2139">
        <v>0</v>
      </c>
      <c r="BR2139">
        <v>0</v>
      </c>
      <c r="BS2139">
        <v>0</v>
      </c>
      <c r="BT2139" s="1"/>
    </row>
    <row r="2140" spans="1:72">
      <c r="A2140" t="s">
        <v>8450</v>
      </c>
      <c r="B2140" t="s">
        <v>7122</v>
      </c>
      <c r="D2140" s="1"/>
      <c r="G2140" s="1"/>
      <c r="H2140" s="1"/>
      <c r="K2140">
        <v>0</v>
      </c>
      <c r="AB2140" t="s">
        <v>22</v>
      </c>
      <c r="AC2140" t="s">
        <v>23</v>
      </c>
      <c r="AD2140" t="s">
        <v>80</v>
      </c>
      <c r="AE2140" t="s">
        <v>80</v>
      </c>
      <c r="AF2140" t="s">
        <v>48</v>
      </c>
      <c r="AO2140" t="s">
        <v>26</v>
      </c>
      <c r="AP2140" t="s">
        <v>7264</v>
      </c>
      <c r="AS2140" t="s">
        <v>43</v>
      </c>
      <c r="BO2140" t="s">
        <v>43</v>
      </c>
      <c r="BP2140">
        <v>0</v>
      </c>
      <c r="BQ2140">
        <v>0</v>
      </c>
      <c r="BR2140">
        <v>0</v>
      </c>
      <c r="BS2140">
        <v>0</v>
      </c>
      <c r="BT2140" s="1"/>
    </row>
    <row r="2141" spans="1:72">
      <c r="A2141" t="s">
        <v>8451</v>
      </c>
      <c r="B2141" t="s">
        <v>207</v>
      </c>
      <c r="D2141" s="1"/>
      <c r="G2141" s="1"/>
      <c r="H2141" s="1"/>
      <c r="K2141">
        <v>0</v>
      </c>
      <c r="AB2141" t="s">
        <v>22</v>
      </c>
      <c r="AC2141" t="s">
        <v>23</v>
      </c>
      <c r="AD2141" t="s">
        <v>80</v>
      </c>
      <c r="AE2141" t="s">
        <v>80</v>
      </c>
      <c r="AF2141" t="s">
        <v>48</v>
      </c>
      <c r="AO2141" t="s">
        <v>26</v>
      </c>
      <c r="AP2141" t="s">
        <v>7264</v>
      </c>
      <c r="AS2141" t="s">
        <v>43</v>
      </c>
      <c r="BO2141" t="s">
        <v>43</v>
      </c>
      <c r="BP2141">
        <v>0</v>
      </c>
      <c r="BQ2141">
        <v>0</v>
      </c>
      <c r="BR2141">
        <v>0</v>
      </c>
      <c r="BS2141">
        <v>0</v>
      </c>
      <c r="BT2141" s="1"/>
    </row>
    <row r="2142" spans="1:72">
      <c r="A2142" t="s">
        <v>8452</v>
      </c>
      <c r="B2142" t="s">
        <v>7132</v>
      </c>
      <c r="D2142" s="1"/>
      <c r="G2142" s="1"/>
      <c r="H2142" s="1"/>
      <c r="K2142">
        <v>0</v>
      </c>
      <c r="AB2142" t="s">
        <v>22</v>
      </c>
      <c r="AC2142" t="s">
        <v>23</v>
      </c>
      <c r="AD2142" t="s">
        <v>80</v>
      </c>
      <c r="AE2142" t="s">
        <v>80</v>
      </c>
      <c r="AF2142" t="s">
        <v>48</v>
      </c>
      <c r="AO2142" t="s">
        <v>26</v>
      </c>
      <c r="AP2142" t="s">
        <v>7264</v>
      </c>
      <c r="AS2142" t="s">
        <v>43</v>
      </c>
      <c r="BO2142" t="s">
        <v>43</v>
      </c>
      <c r="BP2142">
        <v>0</v>
      </c>
      <c r="BQ2142">
        <v>0</v>
      </c>
      <c r="BR2142">
        <v>0</v>
      </c>
      <c r="BS2142">
        <v>0</v>
      </c>
      <c r="BT2142" s="1"/>
    </row>
    <row r="2143" spans="1:72">
      <c r="A2143" t="s">
        <v>8453</v>
      </c>
      <c r="B2143" t="s">
        <v>8454</v>
      </c>
      <c r="D2143" s="1"/>
      <c r="G2143" s="1"/>
      <c r="H2143" s="1"/>
      <c r="K2143">
        <v>0</v>
      </c>
      <c r="AB2143" t="s">
        <v>22</v>
      </c>
      <c r="AC2143" t="s">
        <v>23</v>
      </c>
      <c r="AD2143" t="s">
        <v>80</v>
      </c>
      <c r="AE2143" t="s">
        <v>80</v>
      </c>
      <c r="AF2143" t="s">
        <v>25</v>
      </c>
      <c r="AO2143" t="s">
        <v>26</v>
      </c>
      <c r="AP2143" t="s">
        <v>7264</v>
      </c>
      <c r="AS2143" t="s">
        <v>43</v>
      </c>
      <c r="BO2143" t="s">
        <v>43</v>
      </c>
      <c r="BP2143">
        <v>0</v>
      </c>
      <c r="BQ2143">
        <v>0</v>
      </c>
      <c r="BR2143">
        <v>0</v>
      </c>
      <c r="BS2143">
        <v>0</v>
      </c>
      <c r="BT2143" s="1"/>
    </row>
    <row r="2144" spans="1:72">
      <c r="A2144" t="s">
        <v>8455</v>
      </c>
      <c r="B2144" t="s">
        <v>7138</v>
      </c>
      <c r="D2144" s="1"/>
      <c r="G2144" s="1"/>
      <c r="H2144" s="1"/>
      <c r="K2144">
        <v>0</v>
      </c>
      <c r="AB2144" t="s">
        <v>22</v>
      </c>
      <c r="AC2144" t="s">
        <v>23</v>
      </c>
      <c r="AD2144" t="s">
        <v>80</v>
      </c>
      <c r="AE2144" t="s">
        <v>80</v>
      </c>
      <c r="AF2144" t="s">
        <v>25</v>
      </c>
      <c r="AO2144" t="s">
        <v>26</v>
      </c>
      <c r="AP2144" t="s">
        <v>7264</v>
      </c>
      <c r="AS2144" t="s">
        <v>43</v>
      </c>
      <c r="BO2144" t="s">
        <v>43</v>
      </c>
      <c r="BP2144">
        <v>0</v>
      </c>
      <c r="BQ2144">
        <v>0</v>
      </c>
      <c r="BR2144">
        <v>0</v>
      </c>
      <c r="BS2144">
        <v>0</v>
      </c>
      <c r="BT2144" s="1"/>
    </row>
    <row r="2145" spans="1:72">
      <c r="A2145" t="s">
        <v>8456</v>
      </c>
      <c r="B2145" t="s">
        <v>7148</v>
      </c>
      <c r="D2145" s="1"/>
      <c r="G2145" s="1"/>
      <c r="H2145" s="1"/>
      <c r="K2145">
        <v>0</v>
      </c>
      <c r="AB2145" t="s">
        <v>22</v>
      </c>
      <c r="AC2145" t="s">
        <v>23</v>
      </c>
      <c r="AD2145" t="s">
        <v>80</v>
      </c>
      <c r="AE2145" t="s">
        <v>80</v>
      </c>
      <c r="AF2145" t="s">
        <v>48</v>
      </c>
      <c r="AO2145" t="s">
        <v>26</v>
      </c>
      <c r="AP2145" t="s">
        <v>7264</v>
      </c>
      <c r="AS2145" t="s">
        <v>43</v>
      </c>
      <c r="BO2145" t="s">
        <v>43</v>
      </c>
      <c r="BP2145">
        <v>0</v>
      </c>
      <c r="BQ2145">
        <v>0</v>
      </c>
      <c r="BR2145">
        <v>0</v>
      </c>
      <c r="BS2145">
        <v>0</v>
      </c>
      <c r="BT2145" s="1"/>
    </row>
    <row r="2146" spans="1:72">
      <c r="A2146" t="s">
        <v>8457</v>
      </c>
      <c r="B2146" t="s">
        <v>8458</v>
      </c>
      <c r="D2146" s="1"/>
      <c r="G2146" s="1"/>
      <c r="H2146" s="1"/>
      <c r="K2146">
        <v>0</v>
      </c>
      <c r="AB2146" t="s">
        <v>22</v>
      </c>
      <c r="AC2146" t="s">
        <v>23</v>
      </c>
      <c r="AD2146" t="s">
        <v>80</v>
      </c>
      <c r="AE2146" t="s">
        <v>80</v>
      </c>
      <c r="AF2146" t="s">
        <v>48</v>
      </c>
      <c r="AO2146" t="s">
        <v>26</v>
      </c>
      <c r="AP2146" t="s">
        <v>7264</v>
      </c>
      <c r="AS2146" t="s">
        <v>43</v>
      </c>
      <c r="BO2146" t="s">
        <v>43</v>
      </c>
      <c r="BP2146">
        <v>0</v>
      </c>
      <c r="BQ2146">
        <v>0</v>
      </c>
      <c r="BR2146">
        <v>0</v>
      </c>
      <c r="BS2146">
        <v>0</v>
      </c>
      <c r="BT2146" s="1"/>
    </row>
    <row r="2147" spans="1:72">
      <c r="A2147" t="s">
        <v>8459</v>
      </c>
      <c r="B2147" t="s">
        <v>7160</v>
      </c>
      <c r="D2147" s="1"/>
      <c r="G2147" s="1"/>
      <c r="H2147" s="1"/>
      <c r="K2147">
        <v>0</v>
      </c>
      <c r="AB2147" t="s">
        <v>22</v>
      </c>
      <c r="AC2147" t="s">
        <v>23</v>
      </c>
      <c r="AD2147" t="s">
        <v>80</v>
      </c>
      <c r="AE2147" t="s">
        <v>80</v>
      </c>
      <c r="AF2147" t="s">
        <v>48</v>
      </c>
      <c r="AO2147" t="s">
        <v>26</v>
      </c>
      <c r="AP2147" t="s">
        <v>7264</v>
      </c>
      <c r="AS2147" t="s">
        <v>43</v>
      </c>
      <c r="BO2147" t="s">
        <v>43</v>
      </c>
      <c r="BP2147">
        <v>0</v>
      </c>
      <c r="BQ2147">
        <v>0</v>
      </c>
      <c r="BR2147">
        <v>0</v>
      </c>
      <c r="BS2147">
        <v>0</v>
      </c>
      <c r="BT2147" s="1"/>
    </row>
    <row r="2148" spans="1:72">
      <c r="A2148" t="s">
        <v>8460</v>
      </c>
      <c r="B2148" t="s">
        <v>7163</v>
      </c>
      <c r="D2148" s="1"/>
      <c r="G2148" s="1"/>
      <c r="H2148" s="1"/>
      <c r="K2148">
        <v>0</v>
      </c>
      <c r="AB2148" t="s">
        <v>22</v>
      </c>
      <c r="AC2148" t="s">
        <v>23</v>
      </c>
      <c r="AD2148" t="s">
        <v>80</v>
      </c>
      <c r="AE2148" t="s">
        <v>80</v>
      </c>
      <c r="AF2148" t="s">
        <v>48</v>
      </c>
      <c r="AO2148" t="s">
        <v>26</v>
      </c>
      <c r="AP2148" t="s">
        <v>7264</v>
      </c>
      <c r="AS2148" t="s">
        <v>43</v>
      </c>
      <c r="BO2148" t="s">
        <v>43</v>
      </c>
      <c r="BP2148">
        <v>0</v>
      </c>
      <c r="BQ2148">
        <v>0</v>
      </c>
      <c r="BR2148">
        <v>0</v>
      </c>
      <c r="BS2148">
        <v>0</v>
      </c>
      <c r="BT2148" s="1"/>
    </row>
    <row r="2149" spans="1:72">
      <c r="A2149" t="s">
        <v>8461</v>
      </c>
      <c r="B2149" t="s">
        <v>8462</v>
      </c>
      <c r="D2149" s="1"/>
      <c r="G2149" s="1"/>
      <c r="H2149" s="1"/>
      <c r="K2149">
        <v>0</v>
      </c>
      <c r="AB2149" t="s">
        <v>22</v>
      </c>
      <c r="AC2149" t="s">
        <v>23</v>
      </c>
      <c r="AD2149" t="s">
        <v>80</v>
      </c>
      <c r="AE2149" t="s">
        <v>80</v>
      </c>
      <c r="AF2149" t="s">
        <v>48</v>
      </c>
      <c r="AO2149" t="s">
        <v>26</v>
      </c>
      <c r="AP2149" t="s">
        <v>7264</v>
      </c>
      <c r="AS2149" t="s">
        <v>43</v>
      </c>
      <c r="BO2149" t="s">
        <v>43</v>
      </c>
      <c r="BP2149">
        <v>0</v>
      </c>
      <c r="BQ2149">
        <v>0</v>
      </c>
      <c r="BR2149">
        <v>0</v>
      </c>
      <c r="BS2149">
        <v>0</v>
      </c>
      <c r="BT2149" s="1"/>
    </row>
    <row r="2150" spans="1:72">
      <c r="A2150" t="s">
        <v>8463</v>
      </c>
      <c r="B2150" t="s">
        <v>7174</v>
      </c>
      <c r="D2150" s="1"/>
      <c r="G2150" s="1"/>
      <c r="H2150" s="1"/>
      <c r="K2150">
        <v>0</v>
      </c>
      <c r="AB2150" t="s">
        <v>22</v>
      </c>
      <c r="AC2150" t="s">
        <v>23</v>
      </c>
      <c r="AD2150" t="s">
        <v>80</v>
      </c>
      <c r="AE2150" t="s">
        <v>80</v>
      </c>
      <c r="AF2150" t="s">
        <v>48</v>
      </c>
      <c r="AO2150" t="s">
        <v>26</v>
      </c>
      <c r="AP2150" t="s">
        <v>7264</v>
      </c>
      <c r="AS2150" t="s">
        <v>43</v>
      </c>
      <c r="BO2150" t="s">
        <v>43</v>
      </c>
      <c r="BP2150">
        <v>0</v>
      </c>
      <c r="BQ2150">
        <v>0</v>
      </c>
      <c r="BR2150">
        <v>0</v>
      </c>
      <c r="BS2150">
        <v>0</v>
      </c>
      <c r="BT2150" s="1"/>
    </row>
    <row r="2151" spans="1:72">
      <c r="A2151" t="s">
        <v>8464</v>
      </c>
      <c r="B2151" t="s">
        <v>7178</v>
      </c>
      <c r="D2151" s="1"/>
      <c r="G2151" s="1"/>
      <c r="H2151" s="1"/>
      <c r="K2151">
        <v>0</v>
      </c>
      <c r="AB2151" t="s">
        <v>22</v>
      </c>
      <c r="AC2151" t="s">
        <v>23</v>
      </c>
      <c r="AD2151" t="s">
        <v>80</v>
      </c>
      <c r="AE2151" t="s">
        <v>80</v>
      </c>
      <c r="AF2151" t="s">
        <v>25</v>
      </c>
      <c r="AO2151" t="s">
        <v>26</v>
      </c>
      <c r="AP2151" t="s">
        <v>7264</v>
      </c>
      <c r="AS2151" t="s">
        <v>43</v>
      </c>
      <c r="BO2151" t="s">
        <v>43</v>
      </c>
      <c r="BP2151">
        <v>0</v>
      </c>
      <c r="BQ2151">
        <v>0</v>
      </c>
      <c r="BR2151">
        <v>0</v>
      </c>
      <c r="BS2151">
        <v>0</v>
      </c>
      <c r="BT2151" s="1"/>
    </row>
    <row r="2152" spans="1:72">
      <c r="A2152" t="s">
        <v>8465</v>
      </c>
      <c r="B2152" t="s">
        <v>7183</v>
      </c>
      <c r="D2152" s="1"/>
      <c r="G2152" s="1"/>
      <c r="H2152" s="1"/>
      <c r="K2152">
        <v>0</v>
      </c>
      <c r="AB2152" t="s">
        <v>22</v>
      </c>
      <c r="AC2152" t="s">
        <v>23</v>
      </c>
      <c r="AD2152" t="s">
        <v>80</v>
      </c>
      <c r="AE2152" t="s">
        <v>80</v>
      </c>
      <c r="AF2152" t="s">
        <v>25</v>
      </c>
      <c r="AO2152" t="s">
        <v>26</v>
      </c>
      <c r="AP2152" t="s">
        <v>7264</v>
      </c>
      <c r="AS2152" t="s">
        <v>43</v>
      </c>
      <c r="BO2152" t="s">
        <v>43</v>
      </c>
      <c r="BP2152">
        <v>0</v>
      </c>
      <c r="BQ2152">
        <v>0</v>
      </c>
      <c r="BR2152">
        <v>0</v>
      </c>
      <c r="BS2152">
        <v>0</v>
      </c>
      <c r="BT2152" s="1"/>
    </row>
    <row r="2153" spans="1:72">
      <c r="A2153" t="s">
        <v>8466</v>
      </c>
      <c r="B2153" t="s">
        <v>8467</v>
      </c>
      <c r="D2153" s="1"/>
      <c r="G2153" s="1"/>
      <c r="H2153" s="1"/>
      <c r="K2153">
        <v>0</v>
      </c>
      <c r="AB2153" t="s">
        <v>22</v>
      </c>
      <c r="AC2153" t="s">
        <v>23</v>
      </c>
      <c r="AD2153" t="s">
        <v>80</v>
      </c>
      <c r="AE2153" t="s">
        <v>80</v>
      </c>
      <c r="AF2153" t="s">
        <v>25</v>
      </c>
      <c r="AO2153" t="s">
        <v>26</v>
      </c>
      <c r="AP2153" t="s">
        <v>7264</v>
      </c>
      <c r="AS2153" t="s">
        <v>43</v>
      </c>
      <c r="BO2153" t="s">
        <v>43</v>
      </c>
      <c r="BP2153">
        <v>0</v>
      </c>
      <c r="BQ2153">
        <v>0</v>
      </c>
      <c r="BR2153">
        <v>0</v>
      </c>
      <c r="BS2153">
        <v>0</v>
      </c>
      <c r="BT2153" s="1"/>
    </row>
    <row r="2154" spans="1:72">
      <c r="A2154" t="s">
        <v>8468</v>
      </c>
      <c r="B2154" t="s">
        <v>8469</v>
      </c>
      <c r="D2154" s="1"/>
      <c r="G2154" s="1"/>
      <c r="H2154" s="1"/>
      <c r="K2154">
        <v>0</v>
      </c>
      <c r="AB2154" t="s">
        <v>22</v>
      </c>
      <c r="AC2154" t="s">
        <v>23</v>
      </c>
      <c r="AD2154" t="s">
        <v>80</v>
      </c>
      <c r="AE2154" t="s">
        <v>80</v>
      </c>
      <c r="AF2154" t="s">
        <v>25</v>
      </c>
      <c r="AO2154" t="s">
        <v>26</v>
      </c>
      <c r="AP2154" t="s">
        <v>7264</v>
      </c>
      <c r="AS2154" t="s">
        <v>43</v>
      </c>
      <c r="BO2154" t="s">
        <v>43</v>
      </c>
      <c r="BP2154">
        <v>0</v>
      </c>
      <c r="BQ2154">
        <v>0</v>
      </c>
      <c r="BR2154">
        <v>0</v>
      </c>
      <c r="BS2154">
        <v>0</v>
      </c>
      <c r="BT2154" s="1"/>
    </row>
    <row r="2155" spans="1:72">
      <c r="A2155" t="s">
        <v>8470</v>
      </c>
      <c r="B2155" t="s">
        <v>7209</v>
      </c>
      <c r="D2155" s="1"/>
      <c r="G2155" s="1"/>
      <c r="H2155" s="1"/>
      <c r="K2155">
        <v>0</v>
      </c>
      <c r="AB2155" t="s">
        <v>22</v>
      </c>
      <c r="AC2155" t="s">
        <v>23</v>
      </c>
      <c r="AD2155" t="s">
        <v>80</v>
      </c>
      <c r="AE2155" t="s">
        <v>80</v>
      </c>
      <c r="AF2155" t="s">
        <v>25</v>
      </c>
      <c r="AO2155" t="s">
        <v>26</v>
      </c>
      <c r="AP2155" t="s">
        <v>7264</v>
      </c>
      <c r="AS2155" t="s">
        <v>43</v>
      </c>
      <c r="BO2155" t="s">
        <v>43</v>
      </c>
      <c r="BP2155">
        <v>0</v>
      </c>
      <c r="BQ2155">
        <v>0</v>
      </c>
      <c r="BR2155">
        <v>0</v>
      </c>
      <c r="BS2155">
        <v>0</v>
      </c>
      <c r="BT2155" s="1"/>
    </row>
    <row r="2156" spans="1:72">
      <c r="A2156" t="s">
        <v>8471</v>
      </c>
      <c r="B2156" t="s">
        <v>150</v>
      </c>
      <c r="D2156" s="1"/>
      <c r="G2156" s="1"/>
      <c r="H2156" s="1"/>
      <c r="K2156">
        <v>0</v>
      </c>
      <c r="AB2156" t="s">
        <v>22</v>
      </c>
      <c r="AC2156" t="s">
        <v>32</v>
      </c>
      <c r="AD2156" t="s">
        <v>6901</v>
      </c>
      <c r="AE2156" t="s">
        <v>6901</v>
      </c>
      <c r="AF2156" t="s">
        <v>25</v>
      </c>
      <c r="AO2156" t="s">
        <v>26</v>
      </c>
      <c r="AP2156" t="s">
        <v>7264</v>
      </c>
      <c r="AS2156" t="s">
        <v>43</v>
      </c>
      <c r="AT2156" t="s">
        <v>8472</v>
      </c>
      <c r="BO2156" t="s">
        <v>43</v>
      </c>
      <c r="BP2156">
        <v>0</v>
      </c>
      <c r="BQ2156">
        <v>0</v>
      </c>
      <c r="BR2156">
        <v>0</v>
      </c>
      <c r="BS2156">
        <v>0</v>
      </c>
      <c r="BT2156" s="1"/>
    </row>
    <row r="2157" spans="1:72">
      <c r="A2157" t="s">
        <v>8473</v>
      </c>
      <c r="B2157" t="s">
        <v>7484</v>
      </c>
      <c r="D2157" s="1"/>
      <c r="G2157" s="1"/>
      <c r="H2157" s="1"/>
      <c r="K2157">
        <v>0</v>
      </c>
      <c r="AB2157" t="s">
        <v>22</v>
      </c>
      <c r="AC2157" t="s">
        <v>32</v>
      </c>
      <c r="AD2157" t="s">
        <v>6901</v>
      </c>
      <c r="AE2157" t="s">
        <v>6901</v>
      </c>
      <c r="AF2157" t="s">
        <v>48</v>
      </c>
      <c r="AO2157" t="s">
        <v>26</v>
      </c>
      <c r="AP2157" t="s">
        <v>7264</v>
      </c>
      <c r="AS2157" t="s">
        <v>43</v>
      </c>
      <c r="AT2157" t="s">
        <v>5928</v>
      </c>
      <c r="BO2157" t="s">
        <v>43</v>
      </c>
      <c r="BP2157">
        <v>0</v>
      </c>
      <c r="BQ2157">
        <v>0</v>
      </c>
      <c r="BR2157">
        <v>0</v>
      </c>
      <c r="BS2157">
        <v>0</v>
      </c>
      <c r="BT2157" s="1"/>
    </row>
    <row r="2158" spans="1:72">
      <c r="A2158" t="s">
        <v>8474</v>
      </c>
      <c r="B2158" t="s">
        <v>7486</v>
      </c>
      <c r="D2158" s="1"/>
      <c r="G2158" s="1"/>
      <c r="H2158" s="1"/>
      <c r="K2158">
        <v>0</v>
      </c>
      <c r="AB2158" t="s">
        <v>22</v>
      </c>
      <c r="AC2158" t="s">
        <v>32</v>
      </c>
      <c r="AD2158" t="s">
        <v>6901</v>
      </c>
      <c r="AE2158" t="s">
        <v>6901</v>
      </c>
      <c r="AF2158" t="s">
        <v>48</v>
      </c>
      <c r="AO2158" t="s">
        <v>26</v>
      </c>
      <c r="AP2158" t="s">
        <v>7264</v>
      </c>
      <c r="AS2158" t="s">
        <v>43</v>
      </c>
      <c r="AT2158" t="s">
        <v>5928</v>
      </c>
      <c r="BO2158" t="s">
        <v>43</v>
      </c>
      <c r="BP2158">
        <v>0</v>
      </c>
      <c r="BQ2158">
        <v>0</v>
      </c>
      <c r="BR2158">
        <v>0</v>
      </c>
      <c r="BS2158">
        <v>0</v>
      </c>
      <c r="BT2158" s="1"/>
    </row>
    <row r="2159" spans="1:72">
      <c r="A2159" t="s">
        <v>8475</v>
      </c>
      <c r="B2159" t="s">
        <v>89</v>
      </c>
      <c r="D2159" s="1"/>
      <c r="G2159" s="1"/>
      <c r="H2159" s="1"/>
      <c r="K2159">
        <v>0</v>
      </c>
      <c r="AB2159" t="s">
        <v>22</v>
      </c>
      <c r="AC2159" t="s">
        <v>32</v>
      </c>
      <c r="AD2159" t="s">
        <v>6901</v>
      </c>
      <c r="AE2159" t="s">
        <v>6901</v>
      </c>
      <c r="AF2159" t="s">
        <v>48</v>
      </c>
      <c r="AO2159" t="s">
        <v>26</v>
      </c>
      <c r="AP2159" t="s">
        <v>7264</v>
      </c>
      <c r="AS2159" t="s">
        <v>43</v>
      </c>
      <c r="AT2159" t="s">
        <v>7815</v>
      </c>
      <c r="BO2159" t="s">
        <v>43</v>
      </c>
      <c r="BP2159">
        <v>0</v>
      </c>
      <c r="BQ2159">
        <v>0</v>
      </c>
      <c r="BR2159">
        <v>0</v>
      </c>
      <c r="BS2159">
        <v>0</v>
      </c>
      <c r="BT2159" s="1"/>
    </row>
    <row r="2160" spans="1:72">
      <c r="A2160" t="s">
        <v>8476</v>
      </c>
      <c r="B2160" t="s">
        <v>7488</v>
      </c>
      <c r="D2160" s="1"/>
      <c r="G2160" s="1"/>
      <c r="H2160" s="1"/>
      <c r="K2160">
        <v>0</v>
      </c>
      <c r="AB2160" t="s">
        <v>22</v>
      </c>
      <c r="AC2160" t="s">
        <v>32</v>
      </c>
      <c r="AD2160" t="s">
        <v>6901</v>
      </c>
      <c r="AE2160" t="s">
        <v>6901</v>
      </c>
      <c r="AF2160" t="s">
        <v>48</v>
      </c>
      <c r="AO2160" t="s">
        <v>26</v>
      </c>
      <c r="AP2160" t="s">
        <v>7264</v>
      </c>
      <c r="AS2160" t="s">
        <v>43</v>
      </c>
      <c r="AT2160" t="s">
        <v>6158</v>
      </c>
      <c r="BO2160" t="s">
        <v>43</v>
      </c>
      <c r="BP2160">
        <v>0</v>
      </c>
      <c r="BQ2160">
        <v>0</v>
      </c>
      <c r="BR2160">
        <v>0</v>
      </c>
      <c r="BS2160">
        <v>0</v>
      </c>
      <c r="BT2160" s="1"/>
    </row>
    <row r="2161" spans="1:72">
      <c r="A2161" t="s">
        <v>8477</v>
      </c>
      <c r="B2161" t="s">
        <v>3394</v>
      </c>
      <c r="D2161" s="1"/>
      <c r="G2161" s="1"/>
      <c r="H2161" s="1"/>
      <c r="K2161">
        <v>0</v>
      </c>
      <c r="AB2161" t="s">
        <v>22</v>
      </c>
      <c r="AC2161" t="s">
        <v>32</v>
      </c>
      <c r="AD2161" t="s">
        <v>6901</v>
      </c>
      <c r="AE2161" t="s">
        <v>6901</v>
      </c>
      <c r="AF2161" t="s">
        <v>48</v>
      </c>
      <c r="AO2161" t="s">
        <v>26</v>
      </c>
      <c r="AP2161" t="s">
        <v>7264</v>
      </c>
      <c r="AS2161" t="s">
        <v>43</v>
      </c>
      <c r="AT2161" t="s">
        <v>7972</v>
      </c>
      <c r="BO2161" t="s">
        <v>43</v>
      </c>
      <c r="BP2161">
        <v>0</v>
      </c>
      <c r="BQ2161">
        <v>0</v>
      </c>
      <c r="BR2161">
        <v>0</v>
      </c>
      <c r="BS2161">
        <v>0</v>
      </c>
      <c r="BT2161" s="1"/>
    </row>
    <row r="2162" spans="1:72">
      <c r="A2162" t="s">
        <v>8478</v>
      </c>
      <c r="B2162" t="s">
        <v>1910</v>
      </c>
      <c r="D2162" s="1"/>
      <c r="G2162" s="1"/>
      <c r="H2162" s="1"/>
      <c r="K2162">
        <v>0</v>
      </c>
      <c r="AB2162" t="s">
        <v>22</v>
      </c>
      <c r="AC2162" t="s">
        <v>32</v>
      </c>
      <c r="AD2162" t="s">
        <v>6901</v>
      </c>
      <c r="AE2162" t="s">
        <v>6901</v>
      </c>
      <c r="AF2162" t="s">
        <v>48</v>
      </c>
      <c r="AO2162" t="s">
        <v>26</v>
      </c>
      <c r="AP2162" t="s">
        <v>7264</v>
      </c>
      <c r="AS2162" t="s">
        <v>43</v>
      </c>
      <c r="AT2162" t="s">
        <v>7972</v>
      </c>
      <c r="BO2162" t="s">
        <v>43</v>
      </c>
      <c r="BP2162">
        <v>0</v>
      </c>
      <c r="BQ2162">
        <v>0</v>
      </c>
      <c r="BR2162">
        <v>0</v>
      </c>
      <c r="BS2162">
        <v>0</v>
      </c>
      <c r="BT2162" s="1"/>
    </row>
    <row r="2163" spans="1:72">
      <c r="A2163" t="s">
        <v>8479</v>
      </c>
      <c r="B2163" t="s">
        <v>7492</v>
      </c>
      <c r="D2163" s="1"/>
      <c r="G2163" s="1"/>
      <c r="H2163" s="1"/>
      <c r="K2163">
        <v>0</v>
      </c>
      <c r="AB2163" t="s">
        <v>22</v>
      </c>
      <c r="AC2163" t="s">
        <v>32</v>
      </c>
      <c r="AD2163" t="s">
        <v>6901</v>
      </c>
      <c r="AE2163" t="s">
        <v>6901</v>
      </c>
      <c r="AF2163" t="s">
        <v>48</v>
      </c>
      <c r="AO2163" t="s">
        <v>26</v>
      </c>
      <c r="AP2163" t="s">
        <v>7264</v>
      </c>
      <c r="AS2163" t="s">
        <v>43</v>
      </c>
      <c r="AT2163" t="s">
        <v>7972</v>
      </c>
      <c r="BO2163" t="s">
        <v>43</v>
      </c>
      <c r="BP2163">
        <v>0</v>
      </c>
      <c r="BQ2163">
        <v>0</v>
      </c>
      <c r="BR2163">
        <v>0</v>
      </c>
      <c r="BS2163">
        <v>0</v>
      </c>
      <c r="BT2163" s="1"/>
    </row>
    <row r="2164" spans="1:72">
      <c r="A2164" t="s">
        <v>8480</v>
      </c>
      <c r="B2164" t="s">
        <v>8481</v>
      </c>
      <c r="D2164" s="1"/>
      <c r="G2164" s="1"/>
      <c r="H2164" s="1"/>
      <c r="K2164">
        <v>0</v>
      </c>
      <c r="AB2164" t="s">
        <v>22</v>
      </c>
      <c r="AC2164" t="s">
        <v>32</v>
      </c>
      <c r="AD2164" t="s">
        <v>6901</v>
      </c>
      <c r="AE2164" t="s">
        <v>6901</v>
      </c>
      <c r="AF2164" t="s">
        <v>25</v>
      </c>
      <c r="AO2164" t="s">
        <v>26</v>
      </c>
      <c r="AP2164" t="s">
        <v>7264</v>
      </c>
      <c r="AS2164" t="s">
        <v>43</v>
      </c>
      <c r="AT2164" t="s">
        <v>8482</v>
      </c>
      <c r="BO2164" t="s">
        <v>43</v>
      </c>
      <c r="BP2164">
        <v>0</v>
      </c>
      <c r="BQ2164">
        <v>0</v>
      </c>
      <c r="BR2164">
        <v>0</v>
      </c>
      <c r="BS2164">
        <v>0</v>
      </c>
      <c r="BT2164" s="1"/>
    </row>
    <row r="2165" spans="1:72">
      <c r="A2165" t="s">
        <v>8483</v>
      </c>
      <c r="B2165" t="s">
        <v>4980</v>
      </c>
      <c r="D2165" s="1"/>
      <c r="G2165" s="1"/>
      <c r="H2165" s="1"/>
      <c r="K2165">
        <v>0</v>
      </c>
      <c r="AB2165" t="s">
        <v>22</v>
      </c>
      <c r="AC2165" t="s">
        <v>32</v>
      </c>
      <c r="AD2165" t="s">
        <v>6901</v>
      </c>
      <c r="AE2165" t="s">
        <v>6901</v>
      </c>
      <c r="AF2165" t="s">
        <v>48</v>
      </c>
      <c r="AO2165" t="s">
        <v>26</v>
      </c>
      <c r="AP2165" t="s">
        <v>7264</v>
      </c>
      <c r="AS2165" t="s">
        <v>43</v>
      </c>
      <c r="AT2165" t="s">
        <v>8484</v>
      </c>
      <c r="BO2165" t="s">
        <v>43</v>
      </c>
      <c r="BP2165">
        <v>0</v>
      </c>
      <c r="BQ2165">
        <v>0</v>
      </c>
      <c r="BR2165">
        <v>0</v>
      </c>
      <c r="BS2165">
        <v>0</v>
      </c>
      <c r="BT2165" s="1"/>
    </row>
    <row r="2166" spans="1:72">
      <c r="A2166" t="s">
        <v>8485</v>
      </c>
      <c r="B2166" t="s">
        <v>7409</v>
      </c>
      <c r="D2166" s="1"/>
      <c r="G2166" s="1"/>
      <c r="H2166" s="1"/>
      <c r="K2166">
        <v>0</v>
      </c>
      <c r="AB2166" t="s">
        <v>22</v>
      </c>
      <c r="AC2166" t="s">
        <v>32</v>
      </c>
      <c r="AD2166" t="s">
        <v>6901</v>
      </c>
      <c r="AE2166" t="s">
        <v>6901</v>
      </c>
      <c r="AF2166" t="s">
        <v>48</v>
      </c>
      <c r="AO2166" t="s">
        <v>26</v>
      </c>
      <c r="AP2166" t="s">
        <v>7264</v>
      </c>
      <c r="AS2166" t="s">
        <v>43</v>
      </c>
      <c r="AT2166" t="s">
        <v>8486</v>
      </c>
      <c r="BO2166" t="s">
        <v>43</v>
      </c>
      <c r="BP2166">
        <v>0</v>
      </c>
      <c r="BQ2166">
        <v>0</v>
      </c>
      <c r="BR2166">
        <v>0</v>
      </c>
      <c r="BS2166">
        <v>0</v>
      </c>
      <c r="BT2166" s="1"/>
    </row>
    <row r="2167" spans="1:72">
      <c r="A2167" t="s">
        <v>8487</v>
      </c>
      <c r="B2167" t="s">
        <v>8388</v>
      </c>
      <c r="D2167" s="1"/>
      <c r="G2167" s="1"/>
      <c r="H2167" s="1"/>
      <c r="K2167">
        <v>0</v>
      </c>
      <c r="AB2167" t="s">
        <v>22</v>
      </c>
      <c r="AC2167" t="s">
        <v>32</v>
      </c>
      <c r="AD2167" t="s">
        <v>6901</v>
      </c>
      <c r="AE2167" t="s">
        <v>6901</v>
      </c>
      <c r="AF2167" t="s">
        <v>48</v>
      </c>
      <c r="AO2167" t="s">
        <v>26</v>
      </c>
      <c r="AP2167" t="s">
        <v>7264</v>
      </c>
      <c r="AS2167" t="s">
        <v>43</v>
      </c>
      <c r="AT2167" t="s">
        <v>7858</v>
      </c>
      <c r="BO2167" t="s">
        <v>43</v>
      </c>
      <c r="BP2167">
        <v>0</v>
      </c>
      <c r="BQ2167">
        <v>0</v>
      </c>
      <c r="BR2167">
        <v>0</v>
      </c>
      <c r="BS2167">
        <v>0</v>
      </c>
      <c r="BT2167" s="1"/>
    </row>
    <row r="2168" spans="1:72">
      <c r="A2168" t="s">
        <v>8488</v>
      </c>
      <c r="B2168" t="s">
        <v>5914</v>
      </c>
      <c r="D2168" s="1"/>
      <c r="G2168" s="1"/>
      <c r="H2168" s="1"/>
      <c r="K2168">
        <v>0</v>
      </c>
      <c r="AB2168" t="s">
        <v>22</v>
      </c>
      <c r="AC2168" t="s">
        <v>32</v>
      </c>
      <c r="AD2168" t="s">
        <v>6901</v>
      </c>
      <c r="AE2168" t="s">
        <v>6901</v>
      </c>
      <c r="AF2168" t="s">
        <v>48</v>
      </c>
      <c r="AO2168" t="s">
        <v>26</v>
      </c>
      <c r="AP2168" t="s">
        <v>7264</v>
      </c>
      <c r="AS2168" t="s">
        <v>43</v>
      </c>
      <c r="AT2168" t="s">
        <v>8484</v>
      </c>
      <c r="BO2168" t="s">
        <v>43</v>
      </c>
      <c r="BP2168">
        <v>0</v>
      </c>
      <c r="BQ2168">
        <v>0</v>
      </c>
      <c r="BR2168">
        <v>0</v>
      </c>
      <c r="BS2168">
        <v>0</v>
      </c>
      <c r="BT2168" s="1"/>
    </row>
    <row r="2169" spans="1:72">
      <c r="A2169" t="s">
        <v>8489</v>
      </c>
      <c r="B2169" t="s">
        <v>4013</v>
      </c>
      <c r="D2169" s="1"/>
      <c r="G2169" s="1"/>
      <c r="H2169" s="1"/>
      <c r="K2169">
        <v>0</v>
      </c>
      <c r="AB2169" t="s">
        <v>22</v>
      </c>
      <c r="AC2169" t="s">
        <v>32</v>
      </c>
      <c r="AD2169" t="s">
        <v>6901</v>
      </c>
      <c r="AE2169" t="s">
        <v>6901</v>
      </c>
      <c r="AF2169" t="s">
        <v>48</v>
      </c>
      <c r="AO2169" t="s">
        <v>26</v>
      </c>
      <c r="AP2169" t="s">
        <v>7264</v>
      </c>
      <c r="AS2169" t="s">
        <v>43</v>
      </c>
      <c r="AT2169" t="s">
        <v>7972</v>
      </c>
      <c r="BO2169" t="s">
        <v>43</v>
      </c>
      <c r="BP2169">
        <v>0</v>
      </c>
      <c r="BQ2169">
        <v>0</v>
      </c>
      <c r="BR2169">
        <v>0</v>
      </c>
      <c r="BS2169">
        <v>0</v>
      </c>
      <c r="BT2169" s="1"/>
    </row>
    <row r="2170" spans="1:72">
      <c r="A2170" t="s">
        <v>8490</v>
      </c>
      <c r="B2170" t="s">
        <v>8491</v>
      </c>
      <c r="D2170" s="1"/>
      <c r="G2170" s="1"/>
      <c r="H2170" s="1"/>
      <c r="K2170">
        <v>0</v>
      </c>
      <c r="AB2170" t="s">
        <v>22</v>
      </c>
      <c r="AC2170" t="s">
        <v>32</v>
      </c>
      <c r="AD2170" t="s">
        <v>6901</v>
      </c>
      <c r="AE2170" t="s">
        <v>6901</v>
      </c>
      <c r="AF2170" t="s">
        <v>48</v>
      </c>
      <c r="AO2170" t="s">
        <v>26</v>
      </c>
      <c r="AP2170" t="s">
        <v>7264</v>
      </c>
      <c r="AS2170" t="s">
        <v>43</v>
      </c>
      <c r="AT2170" t="s">
        <v>42</v>
      </c>
      <c r="BO2170" t="s">
        <v>43</v>
      </c>
      <c r="BP2170">
        <v>0</v>
      </c>
      <c r="BQ2170">
        <v>0</v>
      </c>
      <c r="BR2170">
        <v>0</v>
      </c>
      <c r="BS2170">
        <v>0</v>
      </c>
      <c r="BT2170" s="1"/>
    </row>
    <row r="2171" spans="1:72">
      <c r="A2171" t="s">
        <v>8492</v>
      </c>
      <c r="B2171" t="s">
        <v>7498</v>
      </c>
      <c r="D2171" s="1"/>
      <c r="G2171" s="1"/>
      <c r="H2171" s="1"/>
      <c r="K2171">
        <v>0</v>
      </c>
      <c r="AB2171" t="s">
        <v>22</v>
      </c>
      <c r="AC2171" t="s">
        <v>32</v>
      </c>
      <c r="AD2171" t="s">
        <v>6901</v>
      </c>
      <c r="AE2171" t="s">
        <v>6901</v>
      </c>
      <c r="AF2171" t="s">
        <v>48</v>
      </c>
      <c r="AO2171" t="s">
        <v>26</v>
      </c>
      <c r="AP2171" t="s">
        <v>7264</v>
      </c>
      <c r="AS2171" t="s">
        <v>43</v>
      </c>
      <c r="AT2171" t="s">
        <v>29</v>
      </c>
      <c r="BO2171" t="s">
        <v>43</v>
      </c>
      <c r="BP2171">
        <v>0</v>
      </c>
      <c r="BQ2171">
        <v>0</v>
      </c>
      <c r="BR2171">
        <v>0</v>
      </c>
      <c r="BS2171">
        <v>0</v>
      </c>
      <c r="BT2171" s="1"/>
    </row>
    <row r="2172" spans="1:72">
      <c r="A2172" t="s">
        <v>8493</v>
      </c>
      <c r="B2172" t="s">
        <v>8494</v>
      </c>
      <c r="D2172" s="1"/>
      <c r="G2172" s="1"/>
      <c r="H2172" s="1"/>
      <c r="K2172">
        <v>0</v>
      </c>
      <c r="AB2172" t="s">
        <v>22</v>
      </c>
      <c r="AC2172" t="s">
        <v>32</v>
      </c>
      <c r="AD2172" t="s">
        <v>6901</v>
      </c>
      <c r="AE2172" t="s">
        <v>6901</v>
      </c>
      <c r="AF2172" t="s">
        <v>48</v>
      </c>
      <c r="AO2172" t="s">
        <v>26</v>
      </c>
      <c r="AP2172" t="s">
        <v>7264</v>
      </c>
      <c r="AS2172" t="s">
        <v>43</v>
      </c>
      <c r="AT2172" t="s">
        <v>42</v>
      </c>
      <c r="BO2172" t="s">
        <v>43</v>
      </c>
      <c r="BP2172">
        <v>0</v>
      </c>
      <c r="BQ2172">
        <v>0</v>
      </c>
      <c r="BR2172">
        <v>0</v>
      </c>
      <c r="BS2172">
        <v>0</v>
      </c>
      <c r="BT2172" s="1"/>
    </row>
    <row r="2173" spans="1:72">
      <c r="A2173" t="s">
        <v>8495</v>
      </c>
      <c r="B2173" t="s">
        <v>7502</v>
      </c>
      <c r="D2173" s="1"/>
      <c r="G2173" s="1"/>
      <c r="H2173" s="1"/>
      <c r="K2173">
        <v>0</v>
      </c>
      <c r="AB2173" t="s">
        <v>22</v>
      </c>
      <c r="AC2173" t="s">
        <v>32</v>
      </c>
      <c r="AD2173" t="s">
        <v>6901</v>
      </c>
      <c r="AE2173" t="s">
        <v>6901</v>
      </c>
      <c r="AF2173" t="s">
        <v>48</v>
      </c>
      <c r="AO2173" t="s">
        <v>26</v>
      </c>
      <c r="AP2173" t="s">
        <v>7264</v>
      </c>
      <c r="AS2173" t="s">
        <v>43</v>
      </c>
      <c r="AT2173" t="s">
        <v>7861</v>
      </c>
      <c r="BO2173" t="s">
        <v>43</v>
      </c>
      <c r="BP2173">
        <v>0</v>
      </c>
      <c r="BQ2173">
        <v>0</v>
      </c>
      <c r="BR2173">
        <v>0</v>
      </c>
      <c r="BS2173">
        <v>0</v>
      </c>
      <c r="BT2173" s="1"/>
    </row>
    <row r="2174" spans="1:72">
      <c r="A2174" t="s">
        <v>8496</v>
      </c>
      <c r="B2174" t="s">
        <v>2636</v>
      </c>
      <c r="D2174" s="1"/>
      <c r="G2174" s="1"/>
      <c r="H2174" s="1"/>
      <c r="K2174">
        <v>0</v>
      </c>
      <c r="AB2174" t="s">
        <v>22</v>
      </c>
      <c r="AC2174" t="s">
        <v>32</v>
      </c>
      <c r="AD2174" t="s">
        <v>6901</v>
      </c>
      <c r="AE2174" t="s">
        <v>6901</v>
      </c>
      <c r="AF2174" t="s">
        <v>48</v>
      </c>
      <c r="AO2174" t="s">
        <v>26</v>
      </c>
      <c r="AP2174" t="s">
        <v>7264</v>
      </c>
      <c r="AS2174" t="s">
        <v>43</v>
      </c>
      <c r="BO2174" t="s">
        <v>43</v>
      </c>
      <c r="BP2174">
        <v>0</v>
      </c>
      <c r="BQ2174">
        <v>0</v>
      </c>
      <c r="BR2174">
        <v>0</v>
      </c>
      <c r="BS2174">
        <v>0</v>
      </c>
      <c r="BT2174" s="1"/>
    </row>
    <row r="2175" spans="1:72">
      <c r="A2175" t="s">
        <v>8497</v>
      </c>
      <c r="B2175" t="s">
        <v>8187</v>
      </c>
      <c r="D2175" s="1"/>
      <c r="G2175" s="1"/>
      <c r="H2175" s="1"/>
      <c r="K2175">
        <v>0</v>
      </c>
      <c r="AB2175" t="s">
        <v>22</v>
      </c>
      <c r="AC2175" t="s">
        <v>32</v>
      </c>
      <c r="AD2175" t="s">
        <v>6901</v>
      </c>
      <c r="AE2175" t="s">
        <v>6901</v>
      </c>
      <c r="AF2175" t="s">
        <v>48</v>
      </c>
      <c r="AO2175" t="s">
        <v>26</v>
      </c>
      <c r="AP2175" t="s">
        <v>7264</v>
      </c>
      <c r="AS2175" t="s">
        <v>43</v>
      </c>
      <c r="AT2175" t="s">
        <v>8498</v>
      </c>
      <c r="BO2175" t="s">
        <v>43</v>
      </c>
      <c r="BP2175">
        <v>0</v>
      </c>
      <c r="BQ2175">
        <v>0</v>
      </c>
      <c r="BR2175">
        <v>0</v>
      </c>
      <c r="BS2175">
        <v>0</v>
      </c>
      <c r="BT2175" s="1"/>
    </row>
    <row r="2176" spans="1:72">
      <c r="A2176" t="s">
        <v>8499</v>
      </c>
      <c r="B2176" t="s">
        <v>7526</v>
      </c>
      <c r="D2176" s="1"/>
      <c r="G2176" s="1"/>
      <c r="H2176" s="1"/>
      <c r="K2176">
        <v>0</v>
      </c>
      <c r="AB2176" t="s">
        <v>22</v>
      </c>
      <c r="AC2176" t="s">
        <v>32</v>
      </c>
      <c r="AD2176" t="s">
        <v>6901</v>
      </c>
      <c r="AE2176" t="s">
        <v>6901</v>
      </c>
      <c r="AF2176" t="s">
        <v>48</v>
      </c>
      <c r="AO2176" t="s">
        <v>26</v>
      </c>
      <c r="AP2176" t="s">
        <v>7264</v>
      </c>
      <c r="AS2176" t="s">
        <v>43</v>
      </c>
      <c r="AT2176" t="s">
        <v>8500</v>
      </c>
      <c r="AU2176">
        <v>2.08</v>
      </c>
      <c r="BO2176" t="s">
        <v>43</v>
      </c>
      <c r="BP2176">
        <v>0</v>
      </c>
      <c r="BQ2176">
        <v>0</v>
      </c>
      <c r="BR2176">
        <v>0</v>
      </c>
      <c r="BS2176">
        <v>0</v>
      </c>
      <c r="BT2176" s="1"/>
    </row>
    <row r="2177" spans="1:72">
      <c r="A2177" t="s">
        <v>8501</v>
      </c>
      <c r="B2177" t="s">
        <v>8502</v>
      </c>
      <c r="D2177" s="1"/>
      <c r="G2177" s="1"/>
      <c r="H2177" s="1"/>
      <c r="K2177">
        <v>0</v>
      </c>
      <c r="AB2177" t="s">
        <v>22</v>
      </c>
      <c r="AC2177" t="s">
        <v>32</v>
      </c>
      <c r="AD2177" t="s">
        <v>6025</v>
      </c>
      <c r="AE2177" t="s">
        <v>6025</v>
      </c>
      <c r="AF2177" t="s">
        <v>25</v>
      </c>
      <c r="AO2177" t="s">
        <v>26</v>
      </c>
      <c r="AP2177" t="s">
        <v>7264</v>
      </c>
      <c r="AS2177" t="s">
        <v>43</v>
      </c>
      <c r="AT2177" t="s">
        <v>5928</v>
      </c>
      <c r="BO2177" t="s">
        <v>43</v>
      </c>
      <c r="BP2177">
        <v>0</v>
      </c>
      <c r="BQ2177">
        <v>0</v>
      </c>
      <c r="BR2177">
        <v>0</v>
      </c>
      <c r="BS2177">
        <v>0</v>
      </c>
      <c r="BT2177" s="1"/>
    </row>
    <row r="2178" spans="1:72">
      <c r="A2178" t="s">
        <v>8503</v>
      </c>
      <c r="B2178" t="s">
        <v>8504</v>
      </c>
      <c r="D2178" s="1"/>
      <c r="G2178" s="1"/>
      <c r="H2178" s="1"/>
      <c r="K2178">
        <v>0</v>
      </c>
      <c r="AB2178" t="s">
        <v>22</v>
      </c>
      <c r="AC2178" t="s">
        <v>32</v>
      </c>
      <c r="AD2178" t="s">
        <v>6025</v>
      </c>
      <c r="AE2178" t="s">
        <v>6025</v>
      </c>
      <c r="AF2178" t="s">
        <v>25</v>
      </c>
      <c r="AO2178" t="s">
        <v>26</v>
      </c>
      <c r="AP2178" t="s">
        <v>7264</v>
      </c>
      <c r="AS2178" t="s">
        <v>43</v>
      </c>
      <c r="AT2178" t="s">
        <v>8505</v>
      </c>
      <c r="BO2178" t="s">
        <v>43</v>
      </c>
      <c r="BP2178">
        <v>0</v>
      </c>
      <c r="BQ2178">
        <v>0</v>
      </c>
      <c r="BR2178">
        <v>0</v>
      </c>
      <c r="BS2178">
        <v>0</v>
      </c>
      <c r="BT2178" s="1"/>
    </row>
    <row r="2179" spans="1:72">
      <c r="A2179" t="s">
        <v>8506</v>
      </c>
      <c r="B2179" t="s">
        <v>225</v>
      </c>
      <c r="D2179" s="1"/>
      <c r="G2179" s="1"/>
      <c r="H2179" s="1"/>
      <c r="K2179">
        <v>0</v>
      </c>
      <c r="AB2179" t="s">
        <v>22</v>
      </c>
      <c r="AC2179" t="s">
        <v>32</v>
      </c>
      <c r="AD2179" t="s">
        <v>6025</v>
      </c>
      <c r="AE2179" t="s">
        <v>6025</v>
      </c>
      <c r="AF2179" t="s">
        <v>25</v>
      </c>
      <c r="AO2179" t="s">
        <v>26</v>
      </c>
      <c r="AP2179" t="s">
        <v>7264</v>
      </c>
      <c r="AS2179" t="s">
        <v>43</v>
      </c>
      <c r="AT2179" t="s">
        <v>7330</v>
      </c>
      <c r="BO2179" t="s">
        <v>43</v>
      </c>
      <c r="BP2179">
        <v>0</v>
      </c>
      <c r="BQ2179">
        <v>0</v>
      </c>
      <c r="BR2179">
        <v>0</v>
      </c>
      <c r="BS2179">
        <v>0</v>
      </c>
      <c r="BT2179" s="1"/>
    </row>
    <row r="2180" spans="1:72">
      <c r="A2180" t="s">
        <v>8507</v>
      </c>
      <c r="B2180" t="s">
        <v>3260</v>
      </c>
      <c r="D2180" s="1"/>
      <c r="G2180" s="1"/>
      <c r="H2180" s="1"/>
      <c r="K2180">
        <v>0</v>
      </c>
      <c r="AB2180" t="s">
        <v>22</v>
      </c>
      <c r="AC2180" t="s">
        <v>32</v>
      </c>
      <c r="AD2180" t="s">
        <v>6025</v>
      </c>
      <c r="AE2180" t="s">
        <v>6025</v>
      </c>
      <c r="AF2180" t="s">
        <v>25</v>
      </c>
      <c r="AO2180" t="s">
        <v>26</v>
      </c>
      <c r="AP2180" t="s">
        <v>7264</v>
      </c>
      <c r="AS2180" t="s">
        <v>43</v>
      </c>
      <c r="AT2180" t="s">
        <v>8508</v>
      </c>
      <c r="BO2180" t="s">
        <v>43</v>
      </c>
      <c r="BP2180">
        <v>0</v>
      </c>
      <c r="BQ2180">
        <v>0</v>
      </c>
      <c r="BR2180">
        <v>0</v>
      </c>
      <c r="BS2180">
        <v>0</v>
      </c>
      <c r="BT2180" s="1"/>
    </row>
    <row r="2181" spans="1:72">
      <c r="A2181" t="s">
        <v>8509</v>
      </c>
      <c r="B2181" t="s">
        <v>8510</v>
      </c>
      <c r="D2181" s="1"/>
      <c r="G2181" s="1"/>
      <c r="H2181" s="1"/>
      <c r="K2181">
        <v>0</v>
      </c>
      <c r="AB2181" t="s">
        <v>22</v>
      </c>
      <c r="AC2181" t="s">
        <v>32</v>
      </c>
      <c r="AD2181" t="s">
        <v>6025</v>
      </c>
      <c r="AE2181" t="s">
        <v>6025</v>
      </c>
      <c r="AF2181" t="s">
        <v>25</v>
      </c>
      <c r="AO2181" t="s">
        <v>26</v>
      </c>
      <c r="AP2181" t="s">
        <v>7264</v>
      </c>
      <c r="AS2181" t="s">
        <v>43</v>
      </c>
      <c r="AT2181" t="s">
        <v>7330</v>
      </c>
      <c r="BO2181" t="s">
        <v>43</v>
      </c>
      <c r="BP2181">
        <v>0</v>
      </c>
      <c r="BQ2181">
        <v>0</v>
      </c>
      <c r="BR2181">
        <v>0</v>
      </c>
      <c r="BS2181">
        <v>0</v>
      </c>
      <c r="BT2181" s="1"/>
    </row>
    <row r="2182" spans="1:72">
      <c r="A2182" t="s">
        <v>8511</v>
      </c>
      <c r="B2182" t="s">
        <v>8512</v>
      </c>
      <c r="D2182" s="1"/>
      <c r="G2182" s="1"/>
      <c r="H2182" s="1"/>
      <c r="K2182">
        <v>0</v>
      </c>
      <c r="AB2182" t="s">
        <v>22</v>
      </c>
      <c r="AC2182" t="s">
        <v>32</v>
      </c>
      <c r="AD2182" t="s">
        <v>6025</v>
      </c>
      <c r="AE2182" t="s">
        <v>6025</v>
      </c>
      <c r="AF2182" t="s">
        <v>25</v>
      </c>
      <c r="AO2182" t="s">
        <v>26</v>
      </c>
      <c r="AP2182" t="s">
        <v>7264</v>
      </c>
      <c r="AS2182" t="s">
        <v>43</v>
      </c>
      <c r="AT2182" t="s">
        <v>8513</v>
      </c>
      <c r="BO2182" t="s">
        <v>43</v>
      </c>
      <c r="BP2182">
        <v>0</v>
      </c>
      <c r="BQ2182">
        <v>0</v>
      </c>
      <c r="BR2182">
        <v>0</v>
      </c>
      <c r="BS2182">
        <v>0</v>
      </c>
      <c r="BT2182" s="1"/>
    </row>
    <row r="2183" spans="1:72">
      <c r="A2183" t="s">
        <v>8514</v>
      </c>
      <c r="B2183" t="s">
        <v>6049</v>
      </c>
      <c r="D2183" s="1"/>
      <c r="G2183" s="1"/>
      <c r="H2183" s="1"/>
      <c r="K2183">
        <v>0</v>
      </c>
      <c r="AB2183" t="s">
        <v>22</v>
      </c>
      <c r="AC2183" t="s">
        <v>32</v>
      </c>
      <c r="AD2183" t="s">
        <v>6025</v>
      </c>
      <c r="AE2183" t="s">
        <v>6025</v>
      </c>
      <c r="AF2183" t="s">
        <v>25</v>
      </c>
      <c r="AO2183" t="s">
        <v>26</v>
      </c>
      <c r="AP2183" t="s">
        <v>7264</v>
      </c>
      <c r="AS2183" t="s">
        <v>43</v>
      </c>
      <c r="AT2183" t="s">
        <v>7330</v>
      </c>
      <c r="AU2183">
        <v>3</v>
      </c>
      <c r="BO2183" t="s">
        <v>43</v>
      </c>
      <c r="BP2183">
        <v>0</v>
      </c>
      <c r="BQ2183">
        <v>0</v>
      </c>
      <c r="BR2183">
        <v>0</v>
      </c>
      <c r="BS2183">
        <v>0</v>
      </c>
      <c r="BT2183" s="1"/>
    </row>
    <row r="2184" spans="1:72">
      <c r="A2184" t="s">
        <v>8515</v>
      </c>
      <c r="B2184" t="s">
        <v>8189</v>
      </c>
      <c r="D2184" s="1"/>
      <c r="G2184" s="1"/>
      <c r="H2184" s="1"/>
      <c r="K2184">
        <v>0</v>
      </c>
      <c r="AB2184" t="s">
        <v>22</v>
      </c>
      <c r="AC2184" t="s">
        <v>32</v>
      </c>
      <c r="AD2184" t="s">
        <v>6025</v>
      </c>
      <c r="AE2184" t="s">
        <v>6025</v>
      </c>
      <c r="AF2184" t="s">
        <v>25</v>
      </c>
      <c r="AO2184" t="s">
        <v>26</v>
      </c>
      <c r="AP2184" t="s">
        <v>7264</v>
      </c>
      <c r="AS2184" t="s">
        <v>43</v>
      </c>
      <c r="AT2184" t="s">
        <v>8516</v>
      </c>
      <c r="BO2184" t="s">
        <v>43</v>
      </c>
      <c r="BP2184">
        <v>0</v>
      </c>
      <c r="BQ2184">
        <v>0</v>
      </c>
      <c r="BR2184">
        <v>0</v>
      </c>
      <c r="BS2184">
        <v>0</v>
      </c>
      <c r="BT2184" s="1"/>
    </row>
    <row r="2185" spans="1:72">
      <c r="A2185" t="s">
        <v>8517</v>
      </c>
      <c r="B2185" t="s">
        <v>8518</v>
      </c>
      <c r="D2185" s="1"/>
      <c r="G2185" s="1"/>
      <c r="H2185" s="1"/>
      <c r="K2185">
        <v>0</v>
      </c>
      <c r="AB2185" t="s">
        <v>22</v>
      </c>
      <c r="AC2185" t="s">
        <v>32</v>
      </c>
      <c r="AD2185" t="s">
        <v>6025</v>
      </c>
      <c r="AE2185" t="s">
        <v>6025</v>
      </c>
      <c r="AF2185" t="s">
        <v>25</v>
      </c>
      <c r="AO2185" t="s">
        <v>26</v>
      </c>
      <c r="AP2185" t="s">
        <v>7264</v>
      </c>
      <c r="AS2185" t="s">
        <v>43</v>
      </c>
      <c r="AT2185" t="s">
        <v>8513</v>
      </c>
      <c r="BO2185" t="s">
        <v>43</v>
      </c>
      <c r="BP2185">
        <v>0</v>
      </c>
      <c r="BQ2185">
        <v>0</v>
      </c>
      <c r="BR2185">
        <v>0</v>
      </c>
      <c r="BS2185">
        <v>0</v>
      </c>
      <c r="BT2185" s="1"/>
    </row>
    <row r="2186" spans="1:72">
      <c r="A2186" t="s">
        <v>8519</v>
      </c>
      <c r="B2186" t="s">
        <v>8520</v>
      </c>
      <c r="D2186" s="1"/>
      <c r="G2186" s="1"/>
      <c r="H2186" s="1"/>
      <c r="K2186">
        <v>0</v>
      </c>
      <c r="AB2186" t="s">
        <v>22</v>
      </c>
      <c r="AC2186" t="s">
        <v>32</v>
      </c>
      <c r="AD2186" t="s">
        <v>6025</v>
      </c>
      <c r="AE2186" t="s">
        <v>6025</v>
      </c>
      <c r="AF2186" t="s">
        <v>25</v>
      </c>
      <c r="AO2186" t="s">
        <v>26</v>
      </c>
      <c r="AP2186" t="s">
        <v>7264</v>
      </c>
      <c r="AS2186" t="s">
        <v>43</v>
      </c>
      <c r="AT2186" t="s">
        <v>42</v>
      </c>
      <c r="AU2186">
        <v>3.21</v>
      </c>
      <c r="BO2186" t="s">
        <v>43</v>
      </c>
      <c r="BP2186">
        <v>0</v>
      </c>
      <c r="BQ2186">
        <v>0</v>
      </c>
      <c r="BR2186">
        <v>0</v>
      </c>
      <c r="BS2186">
        <v>0</v>
      </c>
      <c r="BT2186" s="1"/>
    </row>
    <row r="2187" spans="1:72">
      <c r="A2187" t="s">
        <v>8521</v>
      </c>
      <c r="B2187" t="s">
        <v>2967</v>
      </c>
      <c r="D2187" s="1"/>
      <c r="G2187" s="1"/>
      <c r="H2187" s="1"/>
      <c r="K2187">
        <v>0</v>
      </c>
      <c r="AB2187" t="s">
        <v>22</v>
      </c>
      <c r="AC2187" t="s">
        <v>32</v>
      </c>
      <c r="AD2187" t="s">
        <v>6025</v>
      </c>
      <c r="AE2187" t="s">
        <v>6025</v>
      </c>
      <c r="AF2187" t="s">
        <v>25</v>
      </c>
      <c r="AO2187" t="s">
        <v>26</v>
      </c>
      <c r="AP2187" t="s">
        <v>7264</v>
      </c>
      <c r="AS2187" t="s">
        <v>43</v>
      </c>
      <c r="AT2187" t="s">
        <v>7249</v>
      </c>
      <c r="BO2187" t="s">
        <v>43</v>
      </c>
      <c r="BP2187">
        <v>0</v>
      </c>
      <c r="BQ2187">
        <v>0</v>
      </c>
      <c r="BR2187">
        <v>0</v>
      </c>
      <c r="BS2187">
        <v>0</v>
      </c>
      <c r="BT2187" s="1"/>
    </row>
    <row r="2188" spans="1:72">
      <c r="A2188" t="s">
        <v>8522</v>
      </c>
      <c r="B2188" t="s">
        <v>8523</v>
      </c>
      <c r="D2188" s="1"/>
      <c r="G2188" s="1"/>
      <c r="H2188" s="1"/>
      <c r="K2188">
        <v>0</v>
      </c>
      <c r="AB2188" t="s">
        <v>22</v>
      </c>
      <c r="AC2188" t="s">
        <v>32</v>
      </c>
      <c r="AD2188" t="s">
        <v>6025</v>
      </c>
      <c r="AE2188" t="s">
        <v>6025</v>
      </c>
      <c r="AF2188" t="s">
        <v>25</v>
      </c>
      <c r="AO2188" t="s">
        <v>26</v>
      </c>
      <c r="AP2188" t="s">
        <v>7264</v>
      </c>
      <c r="AS2188" t="s">
        <v>43</v>
      </c>
      <c r="AT2188" t="s">
        <v>7330</v>
      </c>
      <c r="BO2188" t="s">
        <v>43</v>
      </c>
      <c r="BP2188">
        <v>0</v>
      </c>
      <c r="BQ2188">
        <v>0</v>
      </c>
      <c r="BR2188">
        <v>0</v>
      </c>
      <c r="BS2188">
        <v>0</v>
      </c>
      <c r="BT2188" s="1"/>
    </row>
    <row r="2189" spans="1:72">
      <c r="A2189" t="s">
        <v>8524</v>
      </c>
      <c r="B2189" t="s">
        <v>8525</v>
      </c>
      <c r="D2189" s="1"/>
      <c r="G2189" s="1"/>
      <c r="H2189" s="1"/>
      <c r="K2189">
        <v>0</v>
      </c>
      <c r="AB2189" t="s">
        <v>22</v>
      </c>
      <c r="AC2189" t="s">
        <v>32</v>
      </c>
      <c r="AD2189" t="s">
        <v>6025</v>
      </c>
      <c r="AE2189" t="s">
        <v>6025</v>
      </c>
      <c r="AF2189" t="s">
        <v>25</v>
      </c>
      <c r="AO2189" t="s">
        <v>26</v>
      </c>
      <c r="AP2189" t="s">
        <v>7264</v>
      </c>
      <c r="AS2189" t="s">
        <v>43</v>
      </c>
      <c r="AT2189" t="s">
        <v>6047</v>
      </c>
      <c r="BO2189" t="s">
        <v>43</v>
      </c>
      <c r="BP2189">
        <v>0</v>
      </c>
      <c r="BQ2189">
        <v>0</v>
      </c>
      <c r="BR2189">
        <v>0</v>
      </c>
      <c r="BS2189">
        <v>0</v>
      </c>
      <c r="BT2189" s="1"/>
    </row>
    <row r="2190" spans="1:72">
      <c r="A2190" t="s">
        <v>8526</v>
      </c>
      <c r="B2190" t="s">
        <v>8527</v>
      </c>
      <c r="D2190" s="1"/>
      <c r="G2190" s="1"/>
      <c r="H2190" s="1"/>
      <c r="K2190">
        <v>0</v>
      </c>
      <c r="AB2190" t="s">
        <v>22</v>
      </c>
      <c r="AC2190" t="s">
        <v>32</v>
      </c>
      <c r="AD2190" t="s">
        <v>6025</v>
      </c>
      <c r="AE2190" t="s">
        <v>6025</v>
      </c>
      <c r="AF2190" t="s">
        <v>48</v>
      </c>
      <c r="AO2190" t="s">
        <v>26</v>
      </c>
      <c r="AP2190" t="s">
        <v>7264</v>
      </c>
      <c r="AS2190" t="s">
        <v>43</v>
      </c>
      <c r="AT2190" t="s">
        <v>8513</v>
      </c>
      <c r="BO2190" t="s">
        <v>43</v>
      </c>
      <c r="BP2190">
        <v>0</v>
      </c>
      <c r="BQ2190">
        <v>0</v>
      </c>
      <c r="BR2190">
        <v>0</v>
      </c>
      <c r="BS2190">
        <v>0</v>
      </c>
      <c r="BT2190" s="1"/>
    </row>
    <row r="2191" spans="1:72">
      <c r="A2191" t="s">
        <v>8528</v>
      </c>
      <c r="B2191" t="s">
        <v>8529</v>
      </c>
      <c r="D2191" s="1"/>
      <c r="G2191" s="1"/>
      <c r="H2191" s="1"/>
      <c r="K2191">
        <v>0</v>
      </c>
      <c r="AB2191" t="s">
        <v>22</v>
      </c>
      <c r="AC2191" t="s">
        <v>32</v>
      </c>
      <c r="AD2191" t="s">
        <v>6025</v>
      </c>
      <c r="AE2191" t="s">
        <v>6025</v>
      </c>
      <c r="AF2191" t="s">
        <v>25</v>
      </c>
      <c r="AO2191" t="s">
        <v>26</v>
      </c>
      <c r="AP2191" t="s">
        <v>7264</v>
      </c>
      <c r="AS2191" t="s">
        <v>43</v>
      </c>
      <c r="AT2191" t="s">
        <v>5928</v>
      </c>
      <c r="BO2191" t="s">
        <v>43</v>
      </c>
      <c r="BP2191">
        <v>0</v>
      </c>
      <c r="BQ2191">
        <v>0</v>
      </c>
      <c r="BR2191">
        <v>0</v>
      </c>
      <c r="BS2191">
        <v>0</v>
      </c>
      <c r="BT2191" s="1"/>
    </row>
    <row r="2192" spans="1:72">
      <c r="A2192" t="s">
        <v>8530</v>
      </c>
      <c r="B2192" t="s">
        <v>8531</v>
      </c>
      <c r="D2192" s="1"/>
      <c r="G2192" s="1"/>
      <c r="H2192" s="1"/>
      <c r="K2192">
        <v>0</v>
      </c>
      <c r="AB2192" t="s">
        <v>22</v>
      </c>
      <c r="AC2192" t="s">
        <v>32</v>
      </c>
      <c r="AD2192" t="s">
        <v>6025</v>
      </c>
      <c r="AE2192" t="s">
        <v>6025</v>
      </c>
      <c r="AF2192" t="s">
        <v>25</v>
      </c>
      <c r="AO2192" t="s">
        <v>26</v>
      </c>
      <c r="AP2192" t="s">
        <v>7264</v>
      </c>
      <c r="AS2192" t="s">
        <v>43</v>
      </c>
      <c r="AT2192" t="s">
        <v>8532</v>
      </c>
      <c r="BO2192" t="s">
        <v>43</v>
      </c>
      <c r="BP2192">
        <v>0</v>
      </c>
      <c r="BQ2192">
        <v>0</v>
      </c>
      <c r="BR2192">
        <v>0</v>
      </c>
      <c r="BS2192">
        <v>0</v>
      </c>
      <c r="BT2192" s="1"/>
    </row>
    <row r="2193" spans="1:72">
      <c r="A2193" t="s">
        <v>8533</v>
      </c>
      <c r="B2193" t="s">
        <v>8071</v>
      </c>
      <c r="D2193" s="1"/>
      <c r="G2193" s="1"/>
      <c r="H2193" s="1"/>
      <c r="K2193">
        <v>0</v>
      </c>
      <c r="AB2193" t="s">
        <v>22</v>
      </c>
      <c r="AC2193" t="s">
        <v>32</v>
      </c>
      <c r="AD2193" t="s">
        <v>6025</v>
      </c>
      <c r="AE2193" t="s">
        <v>6025</v>
      </c>
      <c r="AF2193" t="s">
        <v>48</v>
      </c>
      <c r="AO2193" t="s">
        <v>26</v>
      </c>
      <c r="AP2193" t="s">
        <v>7264</v>
      </c>
      <c r="AS2193" t="s">
        <v>43</v>
      </c>
      <c r="AT2193" t="s">
        <v>6086</v>
      </c>
      <c r="BO2193" t="s">
        <v>43</v>
      </c>
      <c r="BP2193">
        <v>0</v>
      </c>
      <c r="BQ2193">
        <v>0</v>
      </c>
      <c r="BR2193">
        <v>0</v>
      </c>
      <c r="BS2193">
        <v>0</v>
      </c>
      <c r="BT2193" s="1"/>
    </row>
    <row r="2194" spans="1:72">
      <c r="A2194" t="s">
        <v>8534</v>
      </c>
      <c r="B2194" t="s">
        <v>8535</v>
      </c>
      <c r="D2194" s="1"/>
      <c r="G2194" s="1"/>
      <c r="H2194" s="1"/>
      <c r="K2194">
        <v>0</v>
      </c>
      <c r="AB2194" t="s">
        <v>22</v>
      </c>
      <c r="AC2194" t="s">
        <v>32</v>
      </c>
      <c r="AD2194" t="s">
        <v>6025</v>
      </c>
      <c r="AE2194" t="s">
        <v>6025</v>
      </c>
      <c r="AF2194" t="s">
        <v>48</v>
      </c>
      <c r="AO2194" t="s">
        <v>26</v>
      </c>
      <c r="AP2194" t="s">
        <v>7264</v>
      </c>
      <c r="AS2194" t="s">
        <v>43</v>
      </c>
      <c r="AT2194" t="s">
        <v>7815</v>
      </c>
      <c r="BO2194" t="s">
        <v>43</v>
      </c>
      <c r="BP2194">
        <v>0</v>
      </c>
      <c r="BQ2194">
        <v>0</v>
      </c>
      <c r="BR2194">
        <v>0</v>
      </c>
      <c r="BS2194">
        <v>0</v>
      </c>
      <c r="BT2194" s="1"/>
    </row>
    <row r="2195" spans="1:72">
      <c r="A2195" t="s">
        <v>8536</v>
      </c>
      <c r="B2195" t="s">
        <v>8537</v>
      </c>
      <c r="D2195" s="1"/>
      <c r="G2195" s="1"/>
      <c r="H2195" s="1"/>
      <c r="K2195">
        <v>0</v>
      </c>
      <c r="AB2195" t="s">
        <v>22</v>
      </c>
      <c r="AC2195" t="s">
        <v>32</v>
      </c>
      <c r="AD2195" t="s">
        <v>6025</v>
      </c>
      <c r="AE2195" t="s">
        <v>6025</v>
      </c>
      <c r="AF2195" t="s">
        <v>25</v>
      </c>
      <c r="AO2195" t="s">
        <v>26</v>
      </c>
      <c r="AP2195" t="s">
        <v>7264</v>
      </c>
      <c r="AS2195" t="s">
        <v>43</v>
      </c>
      <c r="AT2195" t="s">
        <v>42</v>
      </c>
      <c r="BO2195" t="s">
        <v>43</v>
      </c>
      <c r="BP2195">
        <v>0</v>
      </c>
      <c r="BQ2195">
        <v>0</v>
      </c>
      <c r="BR2195">
        <v>0</v>
      </c>
      <c r="BS2195">
        <v>0</v>
      </c>
      <c r="BT2195" s="1"/>
    </row>
    <row r="2196" spans="1:72">
      <c r="A2196" t="s">
        <v>8538</v>
      </c>
      <c r="B2196" t="s">
        <v>3746</v>
      </c>
      <c r="D2196" s="1"/>
      <c r="G2196" s="1"/>
      <c r="H2196" s="1"/>
      <c r="K2196">
        <v>0</v>
      </c>
      <c r="AB2196" t="s">
        <v>22</v>
      </c>
      <c r="AC2196" t="s">
        <v>32</v>
      </c>
      <c r="AD2196" t="s">
        <v>6025</v>
      </c>
      <c r="AE2196" t="s">
        <v>6025</v>
      </c>
      <c r="AF2196" t="s">
        <v>25</v>
      </c>
      <c r="AO2196" t="s">
        <v>26</v>
      </c>
      <c r="AP2196" t="s">
        <v>7264</v>
      </c>
      <c r="AS2196" t="s">
        <v>43</v>
      </c>
      <c r="AT2196" t="s">
        <v>6976</v>
      </c>
      <c r="BO2196" t="s">
        <v>43</v>
      </c>
      <c r="BP2196">
        <v>0</v>
      </c>
      <c r="BQ2196">
        <v>0</v>
      </c>
      <c r="BR2196">
        <v>0</v>
      </c>
      <c r="BS2196">
        <v>0</v>
      </c>
      <c r="BT2196" s="1"/>
    </row>
    <row r="2197" spans="1:72">
      <c r="A2197" t="s">
        <v>8539</v>
      </c>
      <c r="B2197" t="s">
        <v>6656</v>
      </c>
      <c r="D2197" s="1"/>
      <c r="G2197" s="1"/>
      <c r="H2197" s="1"/>
      <c r="K2197">
        <v>0</v>
      </c>
      <c r="AB2197" t="s">
        <v>22</v>
      </c>
      <c r="AC2197" t="s">
        <v>32</v>
      </c>
      <c r="AD2197" t="s">
        <v>6025</v>
      </c>
      <c r="AE2197" t="s">
        <v>6025</v>
      </c>
      <c r="AF2197" t="s">
        <v>48</v>
      </c>
      <c r="AO2197" t="s">
        <v>26</v>
      </c>
      <c r="AP2197" t="s">
        <v>7264</v>
      </c>
      <c r="AS2197" t="s">
        <v>43</v>
      </c>
      <c r="AT2197" t="s">
        <v>7278</v>
      </c>
      <c r="BO2197" t="s">
        <v>43</v>
      </c>
      <c r="BP2197">
        <v>0</v>
      </c>
      <c r="BQ2197">
        <v>0</v>
      </c>
      <c r="BR2197">
        <v>0</v>
      </c>
      <c r="BS2197">
        <v>0</v>
      </c>
      <c r="BT2197" s="1"/>
    </row>
    <row r="2198" spans="1:72">
      <c r="A2198" t="s">
        <v>8540</v>
      </c>
      <c r="B2198" t="s">
        <v>8541</v>
      </c>
      <c r="D2198" s="1"/>
      <c r="G2198" s="1"/>
      <c r="H2198" s="1"/>
      <c r="K2198">
        <v>0</v>
      </c>
      <c r="AB2198" t="s">
        <v>22</v>
      </c>
      <c r="AC2198" t="s">
        <v>32</v>
      </c>
      <c r="AD2198" t="s">
        <v>6025</v>
      </c>
      <c r="AE2198" t="s">
        <v>6025</v>
      </c>
      <c r="AF2198" t="s">
        <v>48</v>
      </c>
      <c r="AO2198" t="s">
        <v>26</v>
      </c>
      <c r="AP2198" t="s">
        <v>7264</v>
      </c>
      <c r="AS2198" t="s">
        <v>43</v>
      </c>
      <c r="AT2198" t="s">
        <v>2800</v>
      </c>
      <c r="BO2198" t="s">
        <v>43</v>
      </c>
      <c r="BP2198">
        <v>0</v>
      </c>
      <c r="BQ2198">
        <v>0</v>
      </c>
      <c r="BR2198">
        <v>0</v>
      </c>
      <c r="BS2198">
        <v>0</v>
      </c>
      <c r="BT2198" s="1"/>
    </row>
    <row r="2199" spans="1:72">
      <c r="A2199" t="s">
        <v>8542</v>
      </c>
      <c r="B2199" t="s">
        <v>7475</v>
      </c>
      <c r="D2199" s="1"/>
      <c r="G2199" s="1"/>
      <c r="H2199" s="1"/>
      <c r="K2199">
        <v>0</v>
      </c>
      <c r="AB2199" t="s">
        <v>22</v>
      </c>
      <c r="AC2199" t="s">
        <v>32</v>
      </c>
      <c r="AD2199" t="s">
        <v>6025</v>
      </c>
      <c r="AE2199" t="s">
        <v>6025</v>
      </c>
      <c r="AF2199" t="s">
        <v>48</v>
      </c>
      <c r="AO2199" t="s">
        <v>26</v>
      </c>
      <c r="AP2199" t="s">
        <v>7264</v>
      </c>
      <c r="AS2199" t="s">
        <v>43</v>
      </c>
      <c r="AT2199" t="s">
        <v>7676</v>
      </c>
      <c r="BO2199" t="s">
        <v>43</v>
      </c>
      <c r="BP2199">
        <v>0</v>
      </c>
      <c r="BQ2199">
        <v>0</v>
      </c>
      <c r="BR2199">
        <v>0</v>
      </c>
      <c r="BS2199">
        <v>0</v>
      </c>
      <c r="BT2199" s="1"/>
    </row>
    <row r="2200" spans="1:72">
      <c r="A2200" t="s">
        <v>8543</v>
      </c>
      <c r="B2200" t="s">
        <v>8544</v>
      </c>
      <c r="D2200" s="1"/>
      <c r="G2200" s="1"/>
      <c r="H2200" s="1"/>
      <c r="K2200">
        <v>0</v>
      </c>
      <c r="AB2200" t="s">
        <v>22</v>
      </c>
      <c r="AC2200" t="s">
        <v>32</v>
      </c>
      <c r="AD2200" t="s">
        <v>6025</v>
      </c>
      <c r="AE2200" t="s">
        <v>6025</v>
      </c>
      <c r="AF2200" t="s">
        <v>48</v>
      </c>
      <c r="AO2200" t="s">
        <v>26</v>
      </c>
      <c r="AP2200" t="s">
        <v>7264</v>
      </c>
      <c r="AS2200" t="s">
        <v>43</v>
      </c>
      <c r="AT2200" t="s">
        <v>8545</v>
      </c>
      <c r="BO2200" t="s">
        <v>43</v>
      </c>
      <c r="BP2200">
        <v>0</v>
      </c>
      <c r="BQ2200">
        <v>0</v>
      </c>
      <c r="BR2200">
        <v>0</v>
      </c>
      <c r="BS2200">
        <v>0</v>
      </c>
      <c r="BT2200" s="1"/>
    </row>
    <row r="2201" spans="1:72">
      <c r="A2201" t="s">
        <v>8546</v>
      </c>
      <c r="B2201" t="s">
        <v>8547</v>
      </c>
      <c r="D2201" s="1"/>
      <c r="G2201" s="1"/>
      <c r="H2201" s="1"/>
      <c r="K2201">
        <v>0</v>
      </c>
      <c r="AB2201" t="s">
        <v>22</v>
      </c>
      <c r="AC2201" t="s">
        <v>32</v>
      </c>
      <c r="AD2201" t="s">
        <v>6025</v>
      </c>
      <c r="AE2201" t="s">
        <v>6025</v>
      </c>
      <c r="AF2201" t="s">
        <v>25</v>
      </c>
      <c r="AO2201" t="s">
        <v>26</v>
      </c>
      <c r="AP2201" t="s">
        <v>7264</v>
      </c>
      <c r="AS2201" t="s">
        <v>43</v>
      </c>
      <c r="AT2201" t="s">
        <v>6350</v>
      </c>
      <c r="BO2201" t="s">
        <v>43</v>
      </c>
      <c r="BP2201">
        <v>0</v>
      </c>
      <c r="BQ2201">
        <v>0</v>
      </c>
      <c r="BR2201">
        <v>0</v>
      </c>
      <c r="BS2201">
        <v>0</v>
      </c>
      <c r="BT2201" s="1"/>
    </row>
    <row r="2202" spans="1:72">
      <c r="A2202" t="s">
        <v>8548</v>
      </c>
      <c r="B2202" t="s">
        <v>4338</v>
      </c>
      <c r="D2202" s="1"/>
      <c r="G2202" s="1"/>
      <c r="H2202" s="1"/>
      <c r="K2202">
        <v>0</v>
      </c>
      <c r="AB2202" t="s">
        <v>22</v>
      </c>
      <c r="AC2202" t="s">
        <v>32</v>
      </c>
      <c r="AD2202" t="s">
        <v>6025</v>
      </c>
      <c r="AE2202" t="s">
        <v>6025</v>
      </c>
      <c r="AF2202" t="s">
        <v>48</v>
      </c>
      <c r="AO2202" t="s">
        <v>26</v>
      </c>
      <c r="AP2202" t="s">
        <v>7264</v>
      </c>
      <c r="AS2202" t="s">
        <v>43</v>
      </c>
      <c r="AT2202" t="s">
        <v>6182</v>
      </c>
      <c r="BO2202" t="s">
        <v>43</v>
      </c>
      <c r="BP2202">
        <v>0</v>
      </c>
      <c r="BQ2202">
        <v>0</v>
      </c>
      <c r="BR2202">
        <v>0</v>
      </c>
      <c r="BS2202">
        <v>0</v>
      </c>
      <c r="BT2202" s="1"/>
    </row>
    <row r="2203" spans="1:72">
      <c r="A2203" t="s">
        <v>8549</v>
      </c>
      <c r="B2203" t="s">
        <v>8303</v>
      </c>
      <c r="D2203" s="1"/>
      <c r="G2203" s="1"/>
      <c r="H2203" s="1"/>
      <c r="K2203">
        <v>0</v>
      </c>
      <c r="AB2203" t="s">
        <v>22</v>
      </c>
      <c r="AC2203" t="s">
        <v>32</v>
      </c>
      <c r="AD2203" t="s">
        <v>6025</v>
      </c>
      <c r="AE2203" t="s">
        <v>6025</v>
      </c>
      <c r="AF2203" t="s">
        <v>25</v>
      </c>
      <c r="AO2203" t="s">
        <v>26</v>
      </c>
      <c r="AP2203" t="s">
        <v>7264</v>
      </c>
      <c r="AS2203" t="s">
        <v>43</v>
      </c>
      <c r="AT2203" t="s">
        <v>7249</v>
      </c>
      <c r="BO2203" t="s">
        <v>43</v>
      </c>
      <c r="BP2203">
        <v>0</v>
      </c>
      <c r="BQ2203">
        <v>0</v>
      </c>
      <c r="BR2203">
        <v>0</v>
      </c>
      <c r="BS2203">
        <v>0</v>
      </c>
      <c r="BT2203" s="1"/>
    </row>
    <row r="2204" spans="1:72">
      <c r="A2204" t="s">
        <v>8550</v>
      </c>
      <c r="B2204" t="s">
        <v>980</v>
      </c>
      <c r="D2204" s="1"/>
      <c r="G2204" s="1"/>
      <c r="H2204" s="1"/>
      <c r="K2204">
        <v>0</v>
      </c>
      <c r="AB2204" t="s">
        <v>22</v>
      </c>
      <c r="AC2204" t="s">
        <v>32</v>
      </c>
      <c r="AD2204" t="s">
        <v>6025</v>
      </c>
      <c r="AE2204" t="s">
        <v>6025</v>
      </c>
      <c r="AF2204" t="s">
        <v>25</v>
      </c>
      <c r="AO2204" t="s">
        <v>26</v>
      </c>
      <c r="AP2204" t="s">
        <v>7264</v>
      </c>
      <c r="AS2204" t="s">
        <v>43</v>
      </c>
      <c r="AT2204" t="s">
        <v>6264</v>
      </c>
      <c r="BO2204" t="s">
        <v>43</v>
      </c>
      <c r="BP2204">
        <v>0</v>
      </c>
      <c r="BQ2204">
        <v>0</v>
      </c>
      <c r="BR2204">
        <v>0</v>
      </c>
      <c r="BS2204">
        <v>0</v>
      </c>
      <c r="BT2204" s="1"/>
    </row>
    <row r="2205" spans="1:72">
      <c r="A2205" t="s">
        <v>8551</v>
      </c>
      <c r="B2205" t="s">
        <v>8552</v>
      </c>
      <c r="D2205" s="1"/>
      <c r="G2205" s="1"/>
      <c r="H2205" s="1"/>
      <c r="K2205">
        <v>0</v>
      </c>
      <c r="AB2205" t="s">
        <v>22</v>
      </c>
      <c r="AC2205" t="s">
        <v>32</v>
      </c>
      <c r="AD2205" t="s">
        <v>6025</v>
      </c>
      <c r="AE2205" t="s">
        <v>6025</v>
      </c>
      <c r="AF2205" t="s">
        <v>48</v>
      </c>
      <c r="AO2205" t="s">
        <v>26</v>
      </c>
      <c r="AP2205" t="s">
        <v>7264</v>
      </c>
      <c r="AS2205" t="s">
        <v>43</v>
      </c>
      <c r="AT2205" t="s">
        <v>8553</v>
      </c>
      <c r="BO2205" t="s">
        <v>43</v>
      </c>
      <c r="BP2205">
        <v>0</v>
      </c>
      <c r="BQ2205">
        <v>0</v>
      </c>
      <c r="BR2205">
        <v>0</v>
      </c>
      <c r="BS2205">
        <v>0</v>
      </c>
      <c r="BT2205" s="1"/>
    </row>
    <row r="2206" spans="1:72">
      <c r="A2206" t="s">
        <v>8554</v>
      </c>
      <c r="B2206" t="s">
        <v>7515</v>
      </c>
      <c r="D2206" s="1"/>
      <c r="G2206" s="1"/>
      <c r="H2206" s="1"/>
      <c r="K2206">
        <v>0</v>
      </c>
      <c r="AB2206" t="s">
        <v>22</v>
      </c>
      <c r="AC2206" t="s">
        <v>32</v>
      </c>
      <c r="AD2206" t="s">
        <v>6025</v>
      </c>
      <c r="AE2206" t="s">
        <v>6025</v>
      </c>
      <c r="AF2206" t="s">
        <v>25</v>
      </c>
      <c r="AO2206" t="s">
        <v>26</v>
      </c>
      <c r="AP2206" t="s">
        <v>7264</v>
      </c>
      <c r="AS2206" t="s">
        <v>43</v>
      </c>
      <c r="AT2206" t="s">
        <v>7330</v>
      </c>
      <c r="BO2206" t="s">
        <v>43</v>
      </c>
      <c r="BP2206">
        <v>0</v>
      </c>
      <c r="BQ2206">
        <v>0</v>
      </c>
      <c r="BR2206">
        <v>0</v>
      </c>
      <c r="BS2206">
        <v>0</v>
      </c>
      <c r="BT2206" s="1"/>
    </row>
    <row r="2207" spans="1:72">
      <c r="A2207" t="s">
        <v>8555</v>
      </c>
      <c r="B2207" t="s">
        <v>7481</v>
      </c>
      <c r="D2207" s="1"/>
      <c r="G2207" s="1"/>
      <c r="H2207" s="1"/>
      <c r="K2207">
        <v>0</v>
      </c>
      <c r="AB2207" t="s">
        <v>22</v>
      </c>
      <c r="AC2207" t="s">
        <v>32</v>
      </c>
      <c r="AD2207" t="s">
        <v>6025</v>
      </c>
      <c r="AE2207" t="s">
        <v>6025</v>
      </c>
      <c r="AF2207" t="s">
        <v>48</v>
      </c>
      <c r="AO2207" t="s">
        <v>26</v>
      </c>
      <c r="AP2207" t="s">
        <v>7264</v>
      </c>
      <c r="AS2207" t="s">
        <v>43</v>
      </c>
      <c r="AT2207" t="s">
        <v>8556</v>
      </c>
      <c r="AU2207">
        <v>1.04</v>
      </c>
      <c r="BO2207" t="s">
        <v>43</v>
      </c>
      <c r="BP2207">
        <v>0</v>
      </c>
      <c r="BQ2207">
        <v>0</v>
      </c>
      <c r="BR2207">
        <v>0</v>
      </c>
      <c r="BS2207">
        <v>0</v>
      </c>
      <c r="BT2207" s="1"/>
    </row>
    <row r="2208" spans="1:72">
      <c r="A2208" t="s">
        <v>8557</v>
      </c>
      <c r="B2208" t="s">
        <v>4200</v>
      </c>
      <c r="D2208" s="1"/>
      <c r="G2208" s="1"/>
      <c r="H2208" s="1"/>
      <c r="K2208">
        <v>0</v>
      </c>
      <c r="AB2208" t="s">
        <v>22</v>
      </c>
      <c r="AC2208" t="s">
        <v>32</v>
      </c>
      <c r="AD2208" t="s">
        <v>6025</v>
      </c>
      <c r="AE2208" t="s">
        <v>6025</v>
      </c>
      <c r="AF2208" t="s">
        <v>48</v>
      </c>
      <c r="AO2208" t="s">
        <v>26</v>
      </c>
      <c r="AP2208" t="s">
        <v>7264</v>
      </c>
      <c r="AS2208" t="s">
        <v>43</v>
      </c>
      <c r="AT2208" t="s">
        <v>7924</v>
      </c>
      <c r="AU2208">
        <v>3.57</v>
      </c>
      <c r="BO2208" t="s">
        <v>43</v>
      </c>
      <c r="BP2208">
        <v>0</v>
      </c>
      <c r="BQ2208">
        <v>0</v>
      </c>
      <c r="BR2208">
        <v>0</v>
      </c>
      <c r="BS2208">
        <v>0</v>
      </c>
      <c r="BT2208" s="1"/>
    </row>
    <row r="2209" spans="1:72">
      <c r="A2209" t="s">
        <v>8558</v>
      </c>
      <c r="B2209" t="s">
        <v>8559</v>
      </c>
      <c r="D2209" s="1"/>
      <c r="G2209" s="1"/>
      <c r="H2209" s="1"/>
      <c r="K2209">
        <v>0</v>
      </c>
      <c r="AB2209" t="s">
        <v>22</v>
      </c>
      <c r="AC2209" t="s">
        <v>32</v>
      </c>
      <c r="AD2209" t="s">
        <v>6025</v>
      </c>
      <c r="AE2209" t="s">
        <v>6025</v>
      </c>
      <c r="AF2209" t="s">
        <v>25</v>
      </c>
      <c r="AO2209" t="s">
        <v>26</v>
      </c>
      <c r="AP2209" t="s">
        <v>7264</v>
      </c>
      <c r="AS2209" t="s">
        <v>43</v>
      </c>
      <c r="AT2209" t="s">
        <v>7249</v>
      </c>
      <c r="BO2209" t="s">
        <v>43</v>
      </c>
      <c r="BP2209">
        <v>0</v>
      </c>
      <c r="BQ2209">
        <v>0</v>
      </c>
      <c r="BR2209">
        <v>0</v>
      </c>
      <c r="BS2209">
        <v>0</v>
      </c>
      <c r="BT2209" s="1"/>
    </row>
    <row r="2210" spans="1:72">
      <c r="A2210" t="s">
        <v>8560</v>
      </c>
      <c r="B2210" t="s">
        <v>5488</v>
      </c>
      <c r="D2210" s="1"/>
      <c r="G2210" s="1"/>
      <c r="H2210" s="1"/>
      <c r="K2210">
        <v>0</v>
      </c>
      <c r="AB2210" t="s">
        <v>22</v>
      </c>
      <c r="AC2210" t="s">
        <v>32</v>
      </c>
      <c r="AD2210" t="s">
        <v>6025</v>
      </c>
      <c r="AE2210" t="s">
        <v>6025</v>
      </c>
      <c r="AF2210" t="s">
        <v>48</v>
      </c>
      <c r="AO2210" t="s">
        <v>26</v>
      </c>
      <c r="AP2210" t="s">
        <v>7264</v>
      </c>
      <c r="AS2210" t="s">
        <v>43</v>
      </c>
      <c r="AT2210" t="s">
        <v>2800</v>
      </c>
      <c r="BO2210" t="s">
        <v>43</v>
      </c>
      <c r="BP2210">
        <v>0</v>
      </c>
      <c r="BQ2210">
        <v>0</v>
      </c>
      <c r="BR2210">
        <v>0</v>
      </c>
      <c r="BS2210">
        <v>0</v>
      </c>
      <c r="BT2210" s="1"/>
    </row>
    <row r="2211" spans="1:72">
      <c r="A2211" t="s">
        <v>8561</v>
      </c>
      <c r="B2211" t="s">
        <v>8562</v>
      </c>
      <c r="D2211" s="1"/>
      <c r="G2211" s="1"/>
      <c r="H2211" s="1"/>
      <c r="K2211">
        <v>0</v>
      </c>
      <c r="AB2211" t="s">
        <v>22</v>
      </c>
      <c r="AC2211" t="s">
        <v>32</v>
      </c>
      <c r="AD2211" t="s">
        <v>6025</v>
      </c>
      <c r="AE2211" t="s">
        <v>6025</v>
      </c>
      <c r="AF2211" t="s">
        <v>48</v>
      </c>
      <c r="AO2211" t="s">
        <v>26</v>
      </c>
      <c r="AP2211" t="s">
        <v>7264</v>
      </c>
      <c r="AS2211" t="s">
        <v>43</v>
      </c>
      <c r="AT2211" t="s">
        <v>5364</v>
      </c>
      <c r="BO2211" t="s">
        <v>43</v>
      </c>
      <c r="BP2211">
        <v>0</v>
      </c>
      <c r="BQ2211">
        <v>0</v>
      </c>
      <c r="BR2211">
        <v>0</v>
      </c>
      <c r="BS2211">
        <v>0</v>
      </c>
      <c r="BT2211" s="1"/>
    </row>
    <row r="2212" spans="1:72">
      <c r="A2212" t="s">
        <v>8563</v>
      </c>
      <c r="B2212" t="s">
        <v>8564</v>
      </c>
      <c r="D2212" s="1"/>
      <c r="G2212" s="1"/>
      <c r="H2212" s="1"/>
      <c r="K2212">
        <v>0</v>
      </c>
      <c r="AB2212" t="s">
        <v>22</v>
      </c>
      <c r="AC2212" t="s">
        <v>32</v>
      </c>
      <c r="AD2212" t="s">
        <v>6025</v>
      </c>
      <c r="AE2212" t="s">
        <v>6025</v>
      </c>
      <c r="AF2212" t="s">
        <v>25</v>
      </c>
      <c r="AO2212" t="s">
        <v>26</v>
      </c>
      <c r="AP2212" t="s">
        <v>7264</v>
      </c>
      <c r="AS2212" t="s">
        <v>43</v>
      </c>
      <c r="AT2212" t="s">
        <v>7278</v>
      </c>
      <c r="BO2212" t="s">
        <v>43</v>
      </c>
      <c r="BP2212">
        <v>0</v>
      </c>
      <c r="BQ2212">
        <v>0</v>
      </c>
      <c r="BR2212">
        <v>0</v>
      </c>
      <c r="BS2212">
        <v>0</v>
      </c>
      <c r="BT2212" s="1"/>
    </row>
    <row r="2213" spans="1:72">
      <c r="A2213" t="s">
        <v>8565</v>
      </c>
      <c r="B2213" t="s">
        <v>899</v>
      </c>
      <c r="D2213" s="1"/>
      <c r="G2213" s="1"/>
      <c r="H2213" s="1"/>
      <c r="K2213">
        <v>0</v>
      </c>
      <c r="AB2213" t="s">
        <v>22</v>
      </c>
      <c r="AC2213" t="s">
        <v>32</v>
      </c>
      <c r="AD2213" t="s">
        <v>6025</v>
      </c>
      <c r="AE2213" t="s">
        <v>6025</v>
      </c>
      <c r="AF2213" t="s">
        <v>25</v>
      </c>
      <c r="AO2213" t="s">
        <v>26</v>
      </c>
      <c r="AP2213" t="s">
        <v>7264</v>
      </c>
      <c r="AS2213" t="s">
        <v>43</v>
      </c>
      <c r="AT2213" t="s">
        <v>8566</v>
      </c>
      <c r="BO2213" t="s">
        <v>43</v>
      </c>
      <c r="BP2213">
        <v>0</v>
      </c>
      <c r="BQ2213">
        <v>0</v>
      </c>
      <c r="BR2213">
        <v>0</v>
      </c>
      <c r="BS2213">
        <v>0</v>
      </c>
      <c r="BT2213" s="1"/>
    </row>
    <row r="2214" spans="1:72">
      <c r="A2214" t="s">
        <v>8567</v>
      </c>
      <c r="B2214" t="s">
        <v>8568</v>
      </c>
      <c r="D2214" s="1"/>
      <c r="G2214" s="1"/>
      <c r="H2214" s="1"/>
      <c r="K2214">
        <v>0</v>
      </c>
      <c r="AB2214" t="s">
        <v>22</v>
      </c>
      <c r="AC2214" t="s">
        <v>32</v>
      </c>
      <c r="AD2214" t="s">
        <v>6025</v>
      </c>
      <c r="AE2214" t="s">
        <v>6025</v>
      </c>
      <c r="AF2214" t="s">
        <v>25</v>
      </c>
      <c r="AO2214" t="s">
        <v>26</v>
      </c>
      <c r="AP2214" t="s">
        <v>7264</v>
      </c>
      <c r="AS2214" t="s">
        <v>43</v>
      </c>
      <c r="AT2214" t="s">
        <v>6350</v>
      </c>
      <c r="BO2214" t="s">
        <v>43</v>
      </c>
      <c r="BP2214">
        <v>0</v>
      </c>
      <c r="BQ2214">
        <v>0</v>
      </c>
      <c r="BR2214">
        <v>0</v>
      </c>
      <c r="BS2214">
        <v>0</v>
      </c>
      <c r="BT2214" s="1"/>
    </row>
    <row r="2215" spans="1:72">
      <c r="A2215" t="s">
        <v>8569</v>
      </c>
      <c r="B2215" t="s">
        <v>8570</v>
      </c>
      <c r="D2215" s="1"/>
      <c r="G2215" s="1"/>
      <c r="H2215" s="1"/>
      <c r="K2215">
        <v>0</v>
      </c>
      <c r="AB2215" t="s">
        <v>22</v>
      </c>
      <c r="AC2215" t="s">
        <v>32</v>
      </c>
      <c r="AD2215" t="s">
        <v>6025</v>
      </c>
      <c r="AE2215" t="s">
        <v>6025</v>
      </c>
      <c r="AF2215" t="s">
        <v>25</v>
      </c>
      <c r="AO2215" t="s">
        <v>26</v>
      </c>
      <c r="AP2215" t="s">
        <v>7264</v>
      </c>
      <c r="AS2215" t="s">
        <v>43</v>
      </c>
      <c r="AT2215" t="s">
        <v>8571</v>
      </c>
      <c r="BO2215" t="s">
        <v>43</v>
      </c>
      <c r="BP2215">
        <v>0</v>
      </c>
      <c r="BQ2215">
        <v>0</v>
      </c>
      <c r="BR2215">
        <v>0</v>
      </c>
      <c r="BS2215">
        <v>0</v>
      </c>
      <c r="BT2215" s="1"/>
    </row>
    <row r="2216" spans="1:72">
      <c r="A2216" t="s">
        <v>8572</v>
      </c>
      <c r="B2216" t="s">
        <v>8573</v>
      </c>
      <c r="D2216" s="1"/>
      <c r="G2216" s="1"/>
      <c r="H2216" s="1"/>
      <c r="K2216">
        <v>0</v>
      </c>
      <c r="AB2216" t="s">
        <v>22</v>
      </c>
      <c r="AC2216" t="s">
        <v>32</v>
      </c>
      <c r="AD2216" t="s">
        <v>6025</v>
      </c>
      <c r="AE2216" t="s">
        <v>6025</v>
      </c>
      <c r="AF2216" t="s">
        <v>25</v>
      </c>
      <c r="AO2216" t="s">
        <v>26</v>
      </c>
      <c r="AP2216" t="s">
        <v>7264</v>
      </c>
      <c r="AS2216" t="s">
        <v>43</v>
      </c>
      <c r="AT2216" t="s">
        <v>29</v>
      </c>
      <c r="BO2216" t="s">
        <v>43</v>
      </c>
      <c r="BP2216">
        <v>0</v>
      </c>
      <c r="BQ2216">
        <v>0</v>
      </c>
      <c r="BR2216">
        <v>0</v>
      </c>
      <c r="BS2216">
        <v>0</v>
      </c>
      <c r="BT2216" s="1"/>
    </row>
    <row r="2217" spans="1:72">
      <c r="A2217" t="s">
        <v>8574</v>
      </c>
      <c r="B2217" t="s">
        <v>8575</v>
      </c>
      <c r="D2217" s="1"/>
      <c r="G2217" s="1"/>
      <c r="H2217" s="1"/>
      <c r="K2217">
        <v>0</v>
      </c>
      <c r="AB2217" t="s">
        <v>22</v>
      </c>
      <c r="AC2217" t="s">
        <v>32</v>
      </c>
      <c r="AD2217" t="s">
        <v>6025</v>
      </c>
      <c r="AE2217" t="s">
        <v>6025</v>
      </c>
      <c r="AF2217" t="s">
        <v>48</v>
      </c>
      <c r="AO2217" t="s">
        <v>26</v>
      </c>
      <c r="AP2217" t="s">
        <v>7264</v>
      </c>
      <c r="AS2217" t="s">
        <v>43</v>
      </c>
      <c r="AT2217" t="s">
        <v>8576</v>
      </c>
      <c r="BO2217" t="s">
        <v>43</v>
      </c>
      <c r="BP2217">
        <v>0</v>
      </c>
      <c r="BQ2217">
        <v>0</v>
      </c>
      <c r="BR2217">
        <v>0</v>
      </c>
      <c r="BS2217">
        <v>0</v>
      </c>
      <c r="BT2217" s="1"/>
    </row>
    <row r="2218" spans="1:72">
      <c r="A2218" t="s">
        <v>8577</v>
      </c>
      <c r="B2218" t="s">
        <v>8578</v>
      </c>
      <c r="D2218" s="1"/>
      <c r="G2218" s="1"/>
      <c r="H2218" s="1"/>
      <c r="K2218">
        <v>0</v>
      </c>
      <c r="AB2218" t="s">
        <v>22</v>
      </c>
      <c r="AC2218" t="s">
        <v>32</v>
      </c>
      <c r="AD2218" t="s">
        <v>6025</v>
      </c>
      <c r="AE2218" t="s">
        <v>6025</v>
      </c>
      <c r="AF2218" t="s">
        <v>48</v>
      </c>
      <c r="AO2218" t="s">
        <v>26</v>
      </c>
      <c r="AP2218" t="s">
        <v>7264</v>
      </c>
      <c r="AS2218" t="s">
        <v>43</v>
      </c>
      <c r="AT2218" t="s">
        <v>7798</v>
      </c>
      <c r="BO2218" t="s">
        <v>43</v>
      </c>
      <c r="BP2218">
        <v>0</v>
      </c>
      <c r="BQ2218">
        <v>0</v>
      </c>
      <c r="BR2218">
        <v>0</v>
      </c>
      <c r="BS2218">
        <v>0</v>
      </c>
      <c r="BT2218" s="1"/>
    </row>
    <row r="2219" spans="1:72">
      <c r="A2219" t="s">
        <v>8579</v>
      </c>
      <c r="B2219" t="s">
        <v>5933</v>
      </c>
      <c r="D2219" s="1"/>
      <c r="G2219" s="1"/>
      <c r="H2219" s="1"/>
      <c r="K2219">
        <v>0</v>
      </c>
      <c r="AB2219" t="s">
        <v>22</v>
      </c>
      <c r="AC2219" t="s">
        <v>32</v>
      </c>
      <c r="AD2219" t="s">
        <v>6025</v>
      </c>
      <c r="AE2219" t="s">
        <v>6025</v>
      </c>
      <c r="AF2219" t="s">
        <v>48</v>
      </c>
      <c r="AO2219" t="s">
        <v>26</v>
      </c>
      <c r="AP2219" t="s">
        <v>7264</v>
      </c>
      <c r="AS2219" t="s">
        <v>43</v>
      </c>
      <c r="AT2219" t="s">
        <v>8566</v>
      </c>
      <c r="BO2219" t="s">
        <v>43</v>
      </c>
      <c r="BP2219">
        <v>0</v>
      </c>
      <c r="BQ2219">
        <v>0</v>
      </c>
      <c r="BR2219">
        <v>0</v>
      </c>
      <c r="BS2219">
        <v>0</v>
      </c>
      <c r="BT2219" s="1"/>
    </row>
    <row r="2220" spans="1:72">
      <c r="A2220" t="s">
        <v>8580</v>
      </c>
      <c r="B2220" t="s">
        <v>8581</v>
      </c>
      <c r="D2220" s="1"/>
      <c r="G2220" s="1"/>
      <c r="H2220" s="1"/>
      <c r="K2220">
        <v>0</v>
      </c>
      <c r="AB2220" t="s">
        <v>22</v>
      </c>
      <c r="AC2220" t="s">
        <v>32</v>
      </c>
      <c r="AD2220" t="s">
        <v>6025</v>
      </c>
      <c r="AE2220" t="s">
        <v>6025</v>
      </c>
      <c r="AF2220" t="s">
        <v>48</v>
      </c>
      <c r="AO2220" t="s">
        <v>26</v>
      </c>
      <c r="AP2220" t="s">
        <v>7264</v>
      </c>
      <c r="AS2220" t="s">
        <v>43</v>
      </c>
      <c r="AT2220" t="s">
        <v>5928</v>
      </c>
      <c r="BO2220" t="s">
        <v>43</v>
      </c>
      <c r="BP2220">
        <v>0</v>
      </c>
      <c r="BQ2220">
        <v>0</v>
      </c>
      <c r="BR2220">
        <v>0</v>
      </c>
      <c r="BS2220">
        <v>0</v>
      </c>
      <c r="BT2220" s="1"/>
    </row>
    <row r="2221" spans="1:72">
      <c r="A2221" t="s">
        <v>8582</v>
      </c>
      <c r="B2221" t="s">
        <v>2743</v>
      </c>
      <c r="D2221" s="1"/>
      <c r="G2221" s="1"/>
      <c r="H2221" s="1"/>
      <c r="K2221">
        <v>0</v>
      </c>
      <c r="AB2221" t="s">
        <v>22</v>
      </c>
      <c r="AC2221" t="s">
        <v>32</v>
      </c>
      <c r="AD2221" t="s">
        <v>6025</v>
      </c>
      <c r="AE2221" t="s">
        <v>6025</v>
      </c>
      <c r="AF2221" t="s">
        <v>48</v>
      </c>
      <c r="AO2221" t="s">
        <v>26</v>
      </c>
      <c r="AP2221" t="s">
        <v>7264</v>
      </c>
      <c r="AS2221" t="s">
        <v>43</v>
      </c>
      <c r="AT2221" t="s">
        <v>6769</v>
      </c>
      <c r="BO2221" t="s">
        <v>43</v>
      </c>
      <c r="BP2221">
        <v>0</v>
      </c>
      <c r="BQ2221">
        <v>0</v>
      </c>
      <c r="BR2221">
        <v>0</v>
      </c>
      <c r="BS2221">
        <v>0</v>
      </c>
      <c r="BT2221" s="1"/>
    </row>
    <row r="2222" spans="1:72">
      <c r="A2222" t="s">
        <v>8583</v>
      </c>
      <c r="B2222" t="s">
        <v>8584</v>
      </c>
      <c r="D2222" s="1"/>
      <c r="G2222" s="1"/>
      <c r="H2222" s="1"/>
      <c r="K2222">
        <v>0</v>
      </c>
      <c r="AB2222" t="s">
        <v>22</v>
      </c>
      <c r="AC2222" t="s">
        <v>32</v>
      </c>
      <c r="AD2222" t="s">
        <v>6025</v>
      </c>
      <c r="AE2222" t="s">
        <v>6025</v>
      </c>
      <c r="AF2222" t="s">
        <v>48</v>
      </c>
      <c r="AO2222" t="s">
        <v>26</v>
      </c>
      <c r="AP2222" t="s">
        <v>7264</v>
      </c>
      <c r="AS2222" t="s">
        <v>43</v>
      </c>
      <c r="AT2222" t="s">
        <v>6187</v>
      </c>
      <c r="BO2222" t="s">
        <v>43</v>
      </c>
      <c r="BP2222">
        <v>0</v>
      </c>
      <c r="BQ2222">
        <v>0</v>
      </c>
      <c r="BR2222">
        <v>0</v>
      </c>
      <c r="BS2222">
        <v>0</v>
      </c>
      <c r="BT2222" s="1"/>
    </row>
    <row r="2223" spans="1:72">
      <c r="A2223" t="s">
        <v>8585</v>
      </c>
      <c r="B2223" t="s">
        <v>7468</v>
      </c>
      <c r="D2223" s="1"/>
      <c r="G2223" s="1"/>
      <c r="H2223" s="1"/>
      <c r="K2223">
        <v>0</v>
      </c>
      <c r="AB2223" t="s">
        <v>22</v>
      </c>
      <c r="AC2223" t="s">
        <v>32</v>
      </c>
      <c r="AD2223" t="s">
        <v>6025</v>
      </c>
      <c r="AE2223" t="s">
        <v>6025</v>
      </c>
      <c r="AF2223" t="s">
        <v>25</v>
      </c>
      <c r="AO2223" t="s">
        <v>26</v>
      </c>
      <c r="AP2223" t="s">
        <v>7264</v>
      </c>
      <c r="AS2223" t="s">
        <v>43</v>
      </c>
      <c r="AT2223" t="s">
        <v>29</v>
      </c>
      <c r="BO2223" t="s">
        <v>43</v>
      </c>
      <c r="BP2223">
        <v>0</v>
      </c>
      <c r="BQ2223">
        <v>0</v>
      </c>
      <c r="BR2223">
        <v>0</v>
      </c>
      <c r="BS2223">
        <v>0</v>
      </c>
      <c r="BT2223" s="1"/>
    </row>
    <row r="2224" spans="1:72">
      <c r="A2224" t="s">
        <v>8586</v>
      </c>
      <c r="B2224" t="s">
        <v>7772</v>
      </c>
      <c r="D2224" s="1"/>
      <c r="G2224" s="1"/>
      <c r="H2224" s="1"/>
      <c r="K2224">
        <v>0</v>
      </c>
      <c r="AB2224" t="s">
        <v>22</v>
      </c>
      <c r="AC2224" t="s">
        <v>32</v>
      </c>
      <c r="AD2224" t="s">
        <v>6025</v>
      </c>
      <c r="AE2224" t="s">
        <v>6025</v>
      </c>
      <c r="AF2224" t="s">
        <v>25</v>
      </c>
      <c r="AO2224" t="s">
        <v>26</v>
      </c>
      <c r="AP2224" t="s">
        <v>7264</v>
      </c>
      <c r="AS2224" t="s">
        <v>43</v>
      </c>
      <c r="AT2224" t="s">
        <v>7113</v>
      </c>
      <c r="BO2224" t="s">
        <v>43</v>
      </c>
      <c r="BP2224">
        <v>0</v>
      </c>
      <c r="BQ2224">
        <v>0</v>
      </c>
      <c r="BR2224">
        <v>0</v>
      </c>
      <c r="BS2224">
        <v>0</v>
      </c>
      <c r="BT2224" s="1"/>
    </row>
    <row r="2225" spans="1:72">
      <c r="A2225" t="s">
        <v>8587</v>
      </c>
      <c r="B2225" t="s">
        <v>8588</v>
      </c>
      <c r="D2225" s="1"/>
      <c r="G2225" s="1"/>
      <c r="H2225" s="1"/>
      <c r="K2225">
        <v>0</v>
      </c>
      <c r="AB2225" t="s">
        <v>22</v>
      </c>
      <c r="AC2225" t="s">
        <v>32</v>
      </c>
      <c r="AD2225" t="s">
        <v>6025</v>
      </c>
      <c r="AE2225" t="s">
        <v>6025</v>
      </c>
      <c r="AF2225" t="s">
        <v>48</v>
      </c>
      <c r="AO2225" t="s">
        <v>26</v>
      </c>
      <c r="AP2225" t="s">
        <v>7264</v>
      </c>
      <c r="AS2225" t="s">
        <v>43</v>
      </c>
      <c r="AT2225" t="s">
        <v>8589</v>
      </c>
      <c r="BO2225" t="s">
        <v>43</v>
      </c>
      <c r="BP2225">
        <v>0</v>
      </c>
      <c r="BQ2225">
        <v>0</v>
      </c>
      <c r="BR2225">
        <v>0</v>
      </c>
      <c r="BS2225">
        <v>0</v>
      </c>
      <c r="BT2225" s="1"/>
    </row>
    <row r="2226" spans="1:72">
      <c r="A2226" t="s">
        <v>8590</v>
      </c>
      <c r="B2226" t="s">
        <v>8591</v>
      </c>
      <c r="D2226" s="1"/>
      <c r="G2226" s="1"/>
      <c r="H2226" s="1"/>
      <c r="K2226">
        <v>0</v>
      </c>
      <c r="AB2226" t="s">
        <v>22</v>
      </c>
      <c r="AC2226" t="s">
        <v>32</v>
      </c>
      <c r="AD2226" t="s">
        <v>6025</v>
      </c>
      <c r="AE2226" t="s">
        <v>6025</v>
      </c>
      <c r="AF2226" t="s">
        <v>48</v>
      </c>
      <c r="AO2226" t="s">
        <v>26</v>
      </c>
      <c r="AP2226" t="s">
        <v>7264</v>
      </c>
      <c r="AS2226" t="s">
        <v>43</v>
      </c>
      <c r="AT2226" t="s">
        <v>6182</v>
      </c>
      <c r="BO2226" t="s">
        <v>43</v>
      </c>
      <c r="BP2226">
        <v>0</v>
      </c>
      <c r="BQ2226">
        <v>0</v>
      </c>
      <c r="BR2226">
        <v>0</v>
      </c>
      <c r="BS2226">
        <v>0</v>
      </c>
      <c r="BT2226" s="1"/>
    </row>
    <row r="2227" spans="1:72">
      <c r="A2227" t="s">
        <v>8592</v>
      </c>
      <c r="B2227" t="s">
        <v>8593</v>
      </c>
      <c r="D2227" s="1"/>
      <c r="G2227" s="1"/>
      <c r="H2227" s="1"/>
      <c r="K2227">
        <v>0</v>
      </c>
      <c r="AB2227" t="s">
        <v>22</v>
      </c>
      <c r="AC2227" t="s">
        <v>32</v>
      </c>
      <c r="AD2227" t="s">
        <v>6025</v>
      </c>
      <c r="AE2227" t="s">
        <v>6025</v>
      </c>
      <c r="AF2227" t="s">
        <v>48</v>
      </c>
      <c r="AO2227" t="s">
        <v>26</v>
      </c>
      <c r="AP2227" t="s">
        <v>7264</v>
      </c>
      <c r="AS2227" t="s">
        <v>43</v>
      </c>
      <c r="AT2227" t="s">
        <v>7815</v>
      </c>
      <c r="BO2227" t="s">
        <v>43</v>
      </c>
      <c r="BP2227">
        <v>0</v>
      </c>
      <c r="BQ2227">
        <v>0</v>
      </c>
      <c r="BR2227">
        <v>0</v>
      </c>
      <c r="BS2227">
        <v>0</v>
      </c>
      <c r="BT2227" s="1"/>
    </row>
    <row r="2228" spans="1:72">
      <c r="A2228" t="s">
        <v>8594</v>
      </c>
      <c r="B2228" t="s">
        <v>8595</v>
      </c>
      <c r="D2228" s="1"/>
      <c r="G2228" s="1"/>
      <c r="H2228" s="1"/>
      <c r="K2228">
        <v>0</v>
      </c>
      <c r="AB2228" t="s">
        <v>22</v>
      </c>
      <c r="AC2228" t="s">
        <v>32</v>
      </c>
      <c r="AD2228" t="s">
        <v>6025</v>
      </c>
      <c r="AE2228" t="s">
        <v>6025</v>
      </c>
      <c r="AF2228" t="s">
        <v>48</v>
      </c>
      <c r="AO2228" t="s">
        <v>26</v>
      </c>
      <c r="AP2228" t="s">
        <v>7264</v>
      </c>
      <c r="AS2228" t="s">
        <v>43</v>
      </c>
      <c r="AT2228" t="s">
        <v>7815</v>
      </c>
      <c r="BO2228" t="s">
        <v>43</v>
      </c>
      <c r="BP2228">
        <v>0</v>
      </c>
      <c r="BQ2228">
        <v>0</v>
      </c>
      <c r="BR2228">
        <v>0</v>
      </c>
      <c r="BS2228">
        <v>0</v>
      </c>
      <c r="BT2228" s="1"/>
    </row>
    <row r="2229" spans="1:72">
      <c r="A2229" t="s">
        <v>8596</v>
      </c>
      <c r="B2229" t="s">
        <v>351</v>
      </c>
      <c r="D2229" s="1"/>
      <c r="G2229" s="1"/>
      <c r="H2229" s="1"/>
      <c r="K2229">
        <v>0</v>
      </c>
      <c r="AB2229" t="s">
        <v>22</v>
      </c>
      <c r="AC2229" t="s">
        <v>32</v>
      </c>
      <c r="AD2229" t="s">
        <v>6025</v>
      </c>
      <c r="AE2229" t="s">
        <v>6025</v>
      </c>
      <c r="AF2229" t="s">
        <v>25</v>
      </c>
      <c r="AO2229" t="s">
        <v>26</v>
      </c>
      <c r="AP2229" t="s">
        <v>7264</v>
      </c>
      <c r="AS2229" t="s">
        <v>43</v>
      </c>
      <c r="AT2229" t="s">
        <v>8566</v>
      </c>
      <c r="AU2229">
        <v>1.63</v>
      </c>
      <c r="BO2229" t="s">
        <v>43</v>
      </c>
      <c r="BP2229">
        <v>0</v>
      </c>
      <c r="BQ2229">
        <v>0</v>
      </c>
      <c r="BR2229">
        <v>0</v>
      </c>
      <c r="BS2229">
        <v>0</v>
      </c>
      <c r="BT2229" s="1"/>
    </row>
    <row r="2230" spans="1:72">
      <c r="A2230" t="s">
        <v>8597</v>
      </c>
      <c r="B2230" t="s">
        <v>3653</v>
      </c>
      <c r="D2230" s="1"/>
      <c r="G2230" s="1"/>
      <c r="H2230" s="1"/>
      <c r="K2230">
        <v>0</v>
      </c>
      <c r="AB2230" t="s">
        <v>22</v>
      </c>
      <c r="AC2230" t="s">
        <v>32</v>
      </c>
      <c r="AD2230" t="s">
        <v>6025</v>
      </c>
      <c r="AE2230" t="s">
        <v>6025</v>
      </c>
      <c r="AF2230" t="s">
        <v>48</v>
      </c>
      <c r="AO2230" t="s">
        <v>26</v>
      </c>
      <c r="AP2230" t="s">
        <v>7264</v>
      </c>
      <c r="AS2230" t="s">
        <v>43</v>
      </c>
      <c r="AT2230" t="s">
        <v>7278</v>
      </c>
      <c r="BO2230" t="s">
        <v>43</v>
      </c>
      <c r="BP2230">
        <v>0</v>
      </c>
      <c r="BQ2230">
        <v>0</v>
      </c>
      <c r="BR2230">
        <v>0</v>
      </c>
      <c r="BS2230">
        <v>0</v>
      </c>
      <c r="BT2230" s="1"/>
    </row>
    <row r="2231" spans="1:72">
      <c r="A2231" t="s">
        <v>8598</v>
      </c>
      <c r="B2231" t="s">
        <v>3653</v>
      </c>
      <c r="D2231" s="1"/>
      <c r="G2231" s="1"/>
      <c r="H2231" s="1"/>
      <c r="K2231">
        <v>0</v>
      </c>
      <c r="AB2231" t="s">
        <v>22</v>
      </c>
      <c r="AC2231" t="s">
        <v>32</v>
      </c>
      <c r="AD2231" t="s">
        <v>6025</v>
      </c>
      <c r="AE2231" t="s">
        <v>6025</v>
      </c>
      <c r="AF2231" t="s">
        <v>48</v>
      </c>
      <c r="AO2231" t="s">
        <v>26</v>
      </c>
      <c r="AP2231" t="s">
        <v>7264</v>
      </c>
      <c r="AS2231" t="s">
        <v>43</v>
      </c>
      <c r="AT2231" t="s">
        <v>5364</v>
      </c>
      <c r="BO2231" t="s">
        <v>43</v>
      </c>
      <c r="BP2231">
        <v>0</v>
      </c>
      <c r="BQ2231">
        <v>0</v>
      </c>
      <c r="BR2231">
        <v>0</v>
      </c>
      <c r="BS2231">
        <v>0</v>
      </c>
      <c r="BT2231" s="1"/>
    </row>
    <row r="2232" spans="1:72">
      <c r="A2232" t="s">
        <v>8599</v>
      </c>
      <c r="B2232" t="s">
        <v>7778</v>
      </c>
      <c r="D2232" s="1"/>
      <c r="G2232" s="1"/>
      <c r="H2232" s="1"/>
      <c r="K2232">
        <v>0</v>
      </c>
      <c r="AB2232" t="s">
        <v>22</v>
      </c>
      <c r="AC2232" t="s">
        <v>32</v>
      </c>
      <c r="AD2232" t="s">
        <v>6025</v>
      </c>
      <c r="AE2232" t="s">
        <v>6025</v>
      </c>
      <c r="AF2232" t="s">
        <v>48</v>
      </c>
      <c r="AO2232" t="s">
        <v>26</v>
      </c>
      <c r="AP2232" t="s">
        <v>7264</v>
      </c>
      <c r="AS2232" t="s">
        <v>43</v>
      </c>
      <c r="AT2232" t="s">
        <v>8566</v>
      </c>
      <c r="BO2232" t="s">
        <v>43</v>
      </c>
      <c r="BP2232">
        <v>0</v>
      </c>
      <c r="BQ2232">
        <v>0</v>
      </c>
      <c r="BR2232">
        <v>0</v>
      </c>
      <c r="BS2232">
        <v>0</v>
      </c>
      <c r="BT2232" s="1"/>
    </row>
    <row r="2233" spans="1:72">
      <c r="A2233" t="s">
        <v>8600</v>
      </c>
      <c r="B2233" t="s">
        <v>8601</v>
      </c>
      <c r="D2233" s="1"/>
      <c r="G2233" s="1"/>
      <c r="H2233" s="1"/>
      <c r="K2233">
        <v>0</v>
      </c>
      <c r="AB2233" t="s">
        <v>22</v>
      </c>
      <c r="AC2233" t="s">
        <v>32</v>
      </c>
      <c r="AD2233" t="s">
        <v>6025</v>
      </c>
      <c r="AE2233" t="s">
        <v>6025</v>
      </c>
      <c r="AF2233" t="s">
        <v>25</v>
      </c>
      <c r="AO2233" t="s">
        <v>26</v>
      </c>
      <c r="AP2233" t="s">
        <v>7264</v>
      </c>
      <c r="AS2233" t="s">
        <v>43</v>
      </c>
      <c r="AT2233" t="s">
        <v>8602</v>
      </c>
      <c r="BO2233" t="s">
        <v>43</v>
      </c>
      <c r="BP2233">
        <v>0</v>
      </c>
      <c r="BQ2233">
        <v>0</v>
      </c>
      <c r="BR2233">
        <v>0</v>
      </c>
      <c r="BS2233">
        <v>0</v>
      </c>
      <c r="BT2233" s="1"/>
    </row>
    <row r="2234" spans="1:72">
      <c r="A2234" t="s">
        <v>8603</v>
      </c>
      <c r="B2234" t="s">
        <v>8604</v>
      </c>
      <c r="D2234" s="1"/>
      <c r="G2234" s="1"/>
      <c r="H2234" s="1"/>
      <c r="K2234">
        <v>0</v>
      </c>
      <c r="AB2234" t="s">
        <v>22</v>
      </c>
      <c r="AC2234" t="s">
        <v>32</v>
      </c>
      <c r="AD2234" t="s">
        <v>6025</v>
      </c>
      <c r="AE2234" t="s">
        <v>6025</v>
      </c>
      <c r="AF2234" t="s">
        <v>48</v>
      </c>
      <c r="AO2234" t="s">
        <v>26</v>
      </c>
      <c r="AP2234" t="s">
        <v>7264</v>
      </c>
      <c r="AS2234" t="s">
        <v>43</v>
      </c>
      <c r="AT2234" t="s">
        <v>8054</v>
      </c>
      <c r="BO2234" t="s">
        <v>43</v>
      </c>
      <c r="BP2234">
        <v>0</v>
      </c>
      <c r="BQ2234">
        <v>0</v>
      </c>
      <c r="BR2234">
        <v>0</v>
      </c>
      <c r="BS2234">
        <v>0</v>
      </c>
      <c r="BT2234" s="1"/>
    </row>
    <row r="2235" spans="1:72">
      <c r="A2235" t="s">
        <v>8605</v>
      </c>
      <c r="B2235" t="s">
        <v>7471</v>
      </c>
      <c r="D2235" s="1"/>
      <c r="G2235" s="1"/>
      <c r="H2235" s="1"/>
      <c r="K2235">
        <v>0</v>
      </c>
      <c r="AB2235" t="s">
        <v>22</v>
      </c>
      <c r="AC2235" t="s">
        <v>32</v>
      </c>
      <c r="AD2235" t="s">
        <v>6025</v>
      </c>
      <c r="AE2235" t="s">
        <v>6025</v>
      </c>
      <c r="AF2235" t="s">
        <v>25</v>
      </c>
      <c r="AO2235" t="s">
        <v>26</v>
      </c>
      <c r="AP2235" t="s">
        <v>7264</v>
      </c>
      <c r="AS2235" t="s">
        <v>43</v>
      </c>
      <c r="AT2235" t="s">
        <v>8606</v>
      </c>
      <c r="BO2235" t="s">
        <v>43</v>
      </c>
      <c r="BP2235">
        <v>0</v>
      </c>
      <c r="BQ2235">
        <v>0</v>
      </c>
      <c r="BR2235">
        <v>0</v>
      </c>
      <c r="BS2235">
        <v>0</v>
      </c>
      <c r="BT2235" s="1"/>
    </row>
    <row r="2236" spans="1:72">
      <c r="A2236" t="s">
        <v>8607</v>
      </c>
      <c r="B2236" t="s">
        <v>5204</v>
      </c>
      <c r="D2236" s="1"/>
      <c r="G2236" s="1"/>
      <c r="H2236" s="1"/>
      <c r="K2236">
        <v>0</v>
      </c>
      <c r="AB2236" t="s">
        <v>22</v>
      </c>
      <c r="AC2236" t="s">
        <v>32</v>
      </c>
      <c r="AD2236" t="s">
        <v>6025</v>
      </c>
      <c r="AE2236" t="s">
        <v>6025</v>
      </c>
      <c r="AF2236" t="s">
        <v>48</v>
      </c>
      <c r="AO2236" t="s">
        <v>26</v>
      </c>
      <c r="AP2236" t="s">
        <v>7264</v>
      </c>
      <c r="AS2236" t="s">
        <v>43</v>
      </c>
      <c r="AT2236" t="s">
        <v>5803</v>
      </c>
      <c r="BO2236" t="s">
        <v>43</v>
      </c>
      <c r="BP2236">
        <v>0</v>
      </c>
      <c r="BQ2236">
        <v>0</v>
      </c>
      <c r="BR2236">
        <v>0</v>
      </c>
      <c r="BS2236">
        <v>0</v>
      </c>
      <c r="BT2236" s="1"/>
    </row>
    <row r="2237" spans="1:72">
      <c r="A2237" t="s">
        <v>8608</v>
      </c>
      <c r="B2237" t="s">
        <v>8609</v>
      </c>
      <c r="D2237" s="1"/>
      <c r="G2237" s="1"/>
      <c r="H2237" s="1"/>
      <c r="K2237">
        <v>0</v>
      </c>
      <c r="AB2237" t="s">
        <v>22</v>
      </c>
      <c r="AC2237" t="s">
        <v>32</v>
      </c>
      <c r="AD2237" t="s">
        <v>6025</v>
      </c>
      <c r="AE2237" t="s">
        <v>6025</v>
      </c>
      <c r="AF2237" t="s">
        <v>48</v>
      </c>
      <c r="AO2237" t="s">
        <v>26</v>
      </c>
      <c r="AP2237" t="s">
        <v>7264</v>
      </c>
      <c r="AS2237" t="s">
        <v>43</v>
      </c>
      <c r="AT2237" t="s">
        <v>8011</v>
      </c>
      <c r="BO2237" t="s">
        <v>43</v>
      </c>
      <c r="BP2237">
        <v>0</v>
      </c>
      <c r="BQ2237">
        <v>0</v>
      </c>
      <c r="BR2237">
        <v>0</v>
      </c>
      <c r="BS2237">
        <v>0</v>
      </c>
      <c r="BT2237" s="1"/>
    </row>
    <row r="2238" spans="1:72">
      <c r="A2238" t="s">
        <v>8610</v>
      </c>
      <c r="B2238" t="s">
        <v>8611</v>
      </c>
      <c r="D2238" s="1"/>
      <c r="G2238" s="1"/>
      <c r="H2238" s="1"/>
      <c r="K2238">
        <v>0</v>
      </c>
      <c r="AB2238" t="s">
        <v>22</v>
      </c>
      <c r="AC2238" t="s">
        <v>32</v>
      </c>
      <c r="AD2238" t="s">
        <v>6025</v>
      </c>
      <c r="AE2238" t="s">
        <v>6025</v>
      </c>
      <c r="AF2238" t="s">
        <v>25</v>
      </c>
      <c r="AO2238" t="s">
        <v>26</v>
      </c>
      <c r="AP2238" t="s">
        <v>7264</v>
      </c>
      <c r="AS2238" t="s">
        <v>43</v>
      </c>
      <c r="AT2238" t="s">
        <v>8612</v>
      </c>
      <c r="BO2238" t="s">
        <v>43</v>
      </c>
      <c r="BP2238">
        <v>0</v>
      </c>
      <c r="BQ2238">
        <v>0</v>
      </c>
      <c r="BR2238">
        <v>0</v>
      </c>
      <c r="BS2238">
        <v>0</v>
      </c>
      <c r="BT2238" s="1"/>
    </row>
    <row r="2239" spans="1:72">
      <c r="A2239" t="s">
        <v>8613</v>
      </c>
      <c r="B2239" t="s">
        <v>8182</v>
      </c>
      <c r="D2239" s="1"/>
      <c r="G2239" s="1"/>
      <c r="H2239" s="1"/>
      <c r="K2239">
        <v>0</v>
      </c>
      <c r="AB2239" t="s">
        <v>22</v>
      </c>
      <c r="AC2239" t="s">
        <v>32</v>
      </c>
      <c r="AD2239" t="s">
        <v>6025</v>
      </c>
      <c r="AE2239" t="s">
        <v>6025</v>
      </c>
      <c r="AF2239" t="s">
        <v>48</v>
      </c>
      <c r="AO2239" t="s">
        <v>26</v>
      </c>
      <c r="AP2239" t="s">
        <v>7264</v>
      </c>
      <c r="AS2239" t="s">
        <v>43</v>
      </c>
      <c r="AT2239" t="s">
        <v>8614</v>
      </c>
      <c r="BO2239" t="s">
        <v>43</v>
      </c>
      <c r="BP2239">
        <v>0</v>
      </c>
      <c r="BQ2239">
        <v>0</v>
      </c>
      <c r="BR2239">
        <v>0</v>
      </c>
      <c r="BS2239">
        <v>0</v>
      </c>
      <c r="BT2239" s="1"/>
    </row>
    <row r="2240" spans="1:72">
      <c r="A2240" t="s">
        <v>8615</v>
      </c>
      <c r="B2240" t="s">
        <v>8616</v>
      </c>
      <c r="D2240" s="1"/>
      <c r="G2240" s="1"/>
      <c r="H2240" s="1"/>
      <c r="K2240">
        <v>0</v>
      </c>
      <c r="AB2240" t="s">
        <v>22</v>
      </c>
      <c r="AC2240" t="s">
        <v>32</v>
      </c>
      <c r="AD2240" t="s">
        <v>6025</v>
      </c>
      <c r="AE2240" t="s">
        <v>6025</v>
      </c>
      <c r="AF2240" t="s">
        <v>25</v>
      </c>
      <c r="AO2240" t="s">
        <v>26</v>
      </c>
      <c r="AP2240" t="s">
        <v>7264</v>
      </c>
      <c r="AS2240" t="s">
        <v>43</v>
      </c>
      <c r="AT2240" t="s">
        <v>6086</v>
      </c>
      <c r="BO2240" t="s">
        <v>43</v>
      </c>
      <c r="BP2240">
        <v>0</v>
      </c>
      <c r="BQ2240">
        <v>0</v>
      </c>
      <c r="BR2240">
        <v>0</v>
      </c>
      <c r="BS2240">
        <v>0</v>
      </c>
      <c r="BT2240" s="1"/>
    </row>
    <row r="2241" spans="1:72">
      <c r="A2241" t="s">
        <v>8617</v>
      </c>
      <c r="B2241" t="s">
        <v>8618</v>
      </c>
      <c r="D2241" s="1"/>
      <c r="G2241" s="1"/>
      <c r="H2241" s="1"/>
      <c r="K2241">
        <v>0</v>
      </c>
      <c r="AB2241" t="s">
        <v>22</v>
      </c>
      <c r="AC2241" t="s">
        <v>32</v>
      </c>
      <c r="AD2241" t="s">
        <v>6025</v>
      </c>
      <c r="AE2241" t="s">
        <v>6025</v>
      </c>
      <c r="AF2241" t="s">
        <v>48</v>
      </c>
      <c r="AO2241" t="s">
        <v>26</v>
      </c>
      <c r="AP2241" t="s">
        <v>7264</v>
      </c>
      <c r="AS2241" t="s">
        <v>43</v>
      </c>
      <c r="AT2241" t="s">
        <v>7389</v>
      </c>
      <c r="BO2241" t="s">
        <v>43</v>
      </c>
      <c r="BP2241">
        <v>0</v>
      </c>
      <c r="BQ2241">
        <v>0</v>
      </c>
      <c r="BR2241">
        <v>0</v>
      </c>
      <c r="BS2241">
        <v>0</v>
      </c>
      <c r="BT2241" s="1"/>
    </row>
    <row r="2242" spans="1:72">
      <c r="A2242" t="s">
        <v>8619</v>
      </c>
      <c r="B2242" t="s">
        <v>8620</v>
      </c>
      <c r="D2242" s="1"/>
      <c r="G2242" s="1"/>
      <c r="H2242" s="1"/>
      <c r="K2242">
        <v>0</v>
      </c>
      <c r="AB2242" t="s">
        <v>22</v>
      </c>
      <c r="AC2242" t="s">
        <v>32</v>
      </c>
      <c r="AD2242" t="s">
        <v>6025</v>
      </c>
      <c r="AE2242" t="s">
        <v>6025</v>
      </c>
      <c r="AF2242" t="s">
        <v>25</v>
      </c>
      <c r="AO2242" t="s">
        <v>26</v>
      </c>
      <c r="AP2242" t="s">
        <v>7264</v>
      </c>
      <c r="AS2242" t="s">
        <v>43</v>
      </c>
      <c r="AT2242" t="s">
        <v>6769</v>
      </c>
      <c r="BO2242" t="s">
        <v>43</v>
      </c>
      <c r="BP2242">
        <v>0</v>
      </c>
      <c r="BQ2242">
        <v>0</v>
      </c>
      <c r="BR2242">
        <v>0</v>
      </c>
      <c r="BS2242">
        <v>0</v>
      </c>
      <c r="BT2242" s="1"/>
    </row>
    <row r="2243" spans="1:72">
      <c r="A2243" t="s">
        <v>8621</v>
      </c>
      <c r="B2243" t="s">
        <v>2127</v>
      </c>
      <c r="D2243" s="1"/>
      <c r="G2243" s="1"/>
      <c r="H2243" s="1"/>
      <c r="K2243">
        <v>0</v>
      </c>
      <c r="AB2243" t="s">
        <v>22</v>
      </c>
      <c r="AC2243" t="s">
        <v>32</v>
      </c>
      <c r="AD2243" t="s">
        <v>6025</v>
      </c>
      <c r="AE2243" t="s">
        <v>6025</v>
      </c>
      <c r="AF2243" t="s">
        <v>25</v>
      </c>
      <c r="AO2243" t="s">
        <v>26</v>
      </c>
      <c r="AP2243" t="s">
        <v>7264</v>
      </c>
      <c r="AS2243" t="s">
        <v>43</v>
      </c>
      <c r="AT2243" t="s">
        <v>6187</v>
      </c>
      <c r="BO2243" t="s">
        <v>43</v>
      </c>
      <c r="BP2243">
        <v>0</v>
      </c>
      <c r="BQ2243">
        <v>0</v>
      </c>
      <c r="BR2243">
        <v>0</v>
      </c>
      <c r="BS2243">
        <v>0</v>
      </c>
      <c r="BT2243" s="1"/>
    </row>
    <row r="2244" spans="1:72">
      <c r="A2244" t="s">
        <v>8622</v>
      </c>
      <c r="B2244" t="s">
        <v>4908</v>
      </c>
      <c r="D2244" s="1"/>
      <c r="G2244" s="1"/>
      <c r="H2244" s="1"/>
      <c r="K2244">
        <v>0</v>
      </c>
      <c r="AB2244" t="s">
        <v>22</v>
      </c>
      <c r="AC2244" t="s">
        <v>32</v>
      </c>
      <c r="AD2244" t="s">
        <v>6025</v>
      </c>
      <c r="AE2244" t="s">
        <v>6025</v>
      </c>
      <c r="AF2244" t="s">
        <v>48</v>
      </c>
      <c r="AO2244" t="s">
        <v>26</v>
      </c>
      <c r="AP2244" t="s">
        <v>7264</v>
      </c>
      <c r="AS2244" t="s">
        <v>43</v>
      </c>
      <c r="AT2244" t="s">
        <v>8054</v>
      </c>
      <c r="BO2244" t="s">
        <v>43</v>
      </c>
      <c r="BP2244">
        <v>0</v>
      </c>
      <c r="BQ2244">
        <v>0</v>
      </c>
      <c r="BR2244">
        <v>0</v>
      </c>
      <c r="BS2244">
        <v>0</v>
      </c>
      <c r="BT2244" s="1"/>
    </row>
    <row r="2245" spans="1:72">
      <c r="A2245" t="s">
        <v>8623</v>
      </c>
      <c r="B2245" t="s">
        <v>8009</v>
      </c>
      <c r="D2245" s="1"/>
      <c r="G2245" s="1"/>
      <c r="H2245" s="1"/>
      <c r="K2245">
        <v>0</v>
      </c>
      <c r="AB2245" t="s">
        <v>22</v>
      </c>
      <c r="AC2245" t="s">
        <v>32</v>
      </c>
      <c r="AD2245" t="s">
        <v>6025</v>
      </c>
      <c r="AE2245" t="s">
        <v>6025</v>
      </c>
      <c r="AF2245" t="s">
        <v>48</v>
      </c>
      <c r="AO2245" t="s">
        <v>26</v>
      </c>
      <c r="AP2245" t="s">
        <v>7264</v>
      </c>
      <c r="AS2245" t="s">
        <v>43</v>
      </c>
      <c r="AT2245" t="s">
        <v>8054</v>
      </c>
      <c r="BO2245" t="s">
        <v>43</v>
      </c>
      <c r="BP2245">
        <v>0</v>
      </c>
      <c r="BQ2245">
        <v>0</v>
      </c>
      <c r="BR2245">
        <v>0</v>
      </c>
      <c r="BS2245">
        <v>0</v>
      </c>
      <c r="BT2245" s="1"/>
    </row>
    <row r="2246" spans="1:72">
      <c r="A2246" t="s">
        <v>8624</v>
      </c>
      <c r="B2246" t="s">
        <v>8625</v>
      </c>
      <c r="D2246" s="1"/>
      <c r="G2246" s="1"/>
      <c r="H2246" s="1"/>
      <c r="K2246">
        <v>0</v>
      </c>
      <c r="AB2246" t="s">
        <v>22</v>
      </c>
      <c r="AC2246" t="s">
        <v>32</v>
      </c>
      <c r="AD2246" t="s">
        <v>6025</v>
      </c>
      <c r="AE2246" t="s">
        <v>6025</v>
      </c>
      <c r="AF2246" t="s">
        <v>25</v>
      </c>
      <c r="AO2246" t="s">
        <v>26</v>
      </c>
      <c r="AP2246" t="s">
        <v>7264</v>
      </c>
      <c r="AS2246" t="s">
        <v>43</v>
      </c>
      <c r="AT2246" t="s">
        <v>8121</v>
      </c>
      <c r="BO2246" t="s">
        <v>43</v>
      </c>
      <c r="BP2246">
        <v>0</v>
      </c>
      <c r="BQ2246">
        <v>0</v>
      </c>
      <c r="BR2246">
        <v>0</v>
      </c>
      <c r="BS2246">
        <v>0</v>
      </c>
      <c r="BT2246" s="1"/>
    </row>
    <row r="2247" spans="1:72">
      <c r="A2247" t="s">
        <v>8626</v>
      </c>
      <c r="B2247" t="s">
        <v>8376</v>
      </c>
      <c r="D2247" s="1"/>
      <c r="G2247" s="1"/>
      <c r="H2247" s="1"/>
      <c r="K2247">
        <v>0</v>
      </c>
      <c r="AB2247" t="s">
        <v>22</v>
      </c>
      <c r="AC2247" t="s">
        <v>32</v>
      </c>
      <c r="AD2247" t="s">
        <v>6025</v>
      </c>
      <c r="AE2247" t="s">
        <v>6025</v>
      </c>
      <c r="AF2247" t="s">
        <v>48</v>
      </c>
      <c r="AO2247" t="s">
        <v>26</v>
      </c>
      <c r="AP2247" t="s">
        <v>7264</v>
      </c>
      <c r="AS2247" t="s">
        <v>7264</v>
      </c>
      <c r="AT2247" t="s">
        <v>6187</v>
      </c>
      <c r="BO2247" t="s">
        <v>43</v>
      </c>
      <c r="BP2247">
        <v>0</v>
      </c>
      <c r="BQ2247">
        <v>0</v>
      </c>
      <c r="BR2247">
        <v>0</v>
      </c>
      <c r="BS2247">
        <v>0</v>
      </c>
      <c r="BT2247" s="1"/>
    </row>
    <row r="2248" spans="1:72">
      <c r="A2248" t="s">
        <v>8627</v>
      </c>
      <c r="B2248" t="s">
        <v>8628</v>
      </c>
      <c r="D2248" s="1"/>
      <c r="G2248" s="1"/>
      <c r="H2248" s="1"/>
      <c r="K2248">
        <v>0</v>
      </c>
      <c r="AB2248" t="s">
        <v>22</v>
      </c>
      <c r="AC2248" t="s">
        <v>32</v>
      </c>
      <c r="AD2248" t="s">
        <v>6025</v>
      </c>
      <c r="AE2248" t="s">
        <v>6025</v>
      </c>
      <c r="AF2248" t="s">
        <v>48</v>
      </c>
      <c r="AO2248" t="s">
        <v>26</v>
      </c>
      <c r="AP2248" t="s">
        <v>7264</v>
      </c>
      <c r="AS2248" t="s">
        <v>43</v>
      </c>
      <c r="AT2248" t="s">
        <v>8629</v>
      </c>
      <c r="BO2248" t="s">
        <v>43</v>
      </c>
      <c r="BP2248">
        <v>0</v>
      </c>
      <c r="BQ2248">
        <v>0</v>
      </c>
      <c r="BR2248">
        <v>0</v>
      </c>
      <c r="BS2248">
        <v>0</v>
      </c>
      <c r="BT2248" s="1"/>
    </row>
    <row r="2249" spans="1:72">
      <c r="A2249" t="s">
        <v>8630</v>
      </c>
      <c r="B2249" t="s">
        <v>8631</v>
      </c>
      <c r="D2249" s="1"/>
      <c r="G2249" s="1"/>
      <c r="H2249" s="1"/>
      <c r="K2249">
        <v>0</v>
      </c>
      <c r="AB2249" t="s">
        <v>22</v>
      </c>
      <c r="AC2249" t="s">
        <v>32</v>
      </c>
      <c r="AD2249" t="s">
        <v>6025</v>
      </c>
      <c r="AE2249" t="s">
        <v>6025</v>
      </c>
      <c r="AF2249" t="s">
        <v>48</v>
      </c>
      <c r="AO2249" t="s">
        <v>26</v>
      </c>
      <c r="AP2249" t="s">
        <v>7264</v>
      </c>
      <c r="AS2249" t="s">
        <v>43</v>
      </c>
      <c r="AT2249" t="s">
        <v>8054</v>
      </c>
      <c r="BO2249" t="s">
        <v>43</v>
      </c>
      <c r="BP2249">
        <v>0</v>
      </c>
      <c r="BQ2249">
        <v>0</v>
      </c>
      <c r="BR2249">
        <v>0</v>
      </c>
      <c r="BS2249">
        <v>0</v>
      </c>
      <c r="BT2249" s="1"/>
    </row>
    <row r="2250" spans="1:72">
      <c r="A2250" t="s">
        <v>8632</v>
      </c>
      <c r="B2250" t="s">
        <v>8633</v>
      </c>
      <c r="D2250" s="1"/>
      <c r="G2250" s="1"/>
      <c r="H2250" s="1"/>
      <c r="K2250">
        <v>0</v>
      </c>
      <c r="AB2250" t="s">
        <v>22</v>
      </c>
      <c r="AC2250" t="s">
        <v>32</v>
      </c>
      <c r="AD2250" t="s">
        <v>6025</v>
      </c>
      <c r="AE2250" t="s">
        <v>6025</v>
      </c>
      <c r="AF2250" t="s">
        <v>25</v>
      </c>
      <c r="AO2250" t="s">
        <v>26</v>
      </c>
      <c r="AP2250" t="s">
        <v>7264</v>
      </c>
      <c r="AS2250" t="s">
        <v>43</v>
      </c>
      <c r="AT2250" t="s">
        <v>29</v>
      </c>
      <c r="BO2250" t="s">
        <v>43</v>
      </c>
      <c r="BP2250">
        <v>0</v>
      </c>
      <c r="BQ2250">
        <v>0</v>
      </c>
      <c r="BR2250">
        <v>0</v>
      </c>
      <c r="BS2250">
        <v>0</v>
      </c>
      <c r="BT2250" s="1"/>
    </row>
    <row r="2251" spans="1:72">
      <c r="A2251" t="s">
        <v>8634</v>
      </c>
      <c r="B2251" t="s">
        <v>332</v>
      </c>
      <c r="D2251" s="1"/>
      <c r="G2251" s="1"/>
      <c r="H2251" s="1"/>
      <c r="K2251">
        <v>0</v>
      </c>
      <c r="AB2251" t="s">
        <v>22</v>
      </c>
      <c r="AC2251" t="s">
        <v>32</v>
      </c>
      <c r="AD2251" t="s">
        <v>6025</v>
      </c>
      <c r="AE2251" t="s">
        <v>6025</v>
      </c>
      <c r="AF2251" t="s">
        <v>48</v>
      </c>
      <c r="AO2251" t="s">
        <v>26</v>
      </c>
      <c r="AP2251" t="s">
        <v>7264</v>
      </c>
      <c r="AS2251" t="s">
        <v>43</v>
      </c>
      <c r="BO2251" t="s">
        <v>43</v>
      </c>
      <c r="BP2251">
        <v>0</v>
      </c>
      <c r="BQ2251">
        <v>0</v>
      </c>
      <c r="BR2251">
        <v>0</v>
      </c>
      <c r="BS2251">
        <v>0</v>
      </c>
      <c r="BT2251" s="1"/>
    </row>
    <row r="2252" spans="1:72">
      <c r="A2252" t="s">
        <v>8635</v>
      </c>
      <c r="B2252" t="s">
        <v>8636</v>
      </c>
      <c r="D2252" s="1"/>
      <c r="G2252" s="1"/>
      <c r="H2252" s="1"/>
      <c r="K2252">
        <v>0</v>
      </c>
      <c r="AB2252" t="s">
        <v>22</v>
      </c>
      <c r="AC2252" t="s">
        <v>32</v>
      </c>
      <c r="AD2252" t="s">
        <v>6025</v>
      </c>
      <c r="AE2252" t="s">
        <v>6025</v>
      </c>
      <c r="AF2252" t="s">
        <v>25</v>
      </c>
      <c r="AO2252" t="s">
        <v>26</v>
      </c>
      <c r="AP2252" t="s">
        <v>7264</v>
      </c>
      <c r="AS2252" t="s">
        <v>43</v>
      </c>
      <c r="AT2252" t="s">
        <v>8637</v>
      </c>
      <c r="BO2252" t="s">
        <v>43</v>
      </c>
      <c r="BP2252">
        <v>0</v>
      </c>
      <c r="BQ2252">
        <v>0</v>
      </c>
      <c r="BR2252">
        <v>0</v>
      </c>
      <c r="BS2252">
        <v>0</v>
      </c>
      <c r="BT2252" s="1"/>
    </row>
    <row r="2253" spans="1:72">
      <c r="A2253" t="s">
        <v>8638</v>
      </c>
      <c r="B2253" t="s">
        <v>95</v>
      </c>
      <c r="D2253" s="1"/>
      <c r="G2253" s="1"/>
      <c r="H2253" s="1"/>
      <c r="K2253">
        <v>0</v>
      </c>
      <c r="AB2253" t="s">
        <v>22</v>
      </c>
      <c r="AC2253" t="s">
        <v>23</v>
      </c>
      <c r="AD2253" t="s">
        <v>7078</v>
      </c>
      <c r="AE2253" t="s">
        <v>7078</v>
      </c>
      <c r="AF2253" t="s">
        <v>48</v>
      </c>
      <c r="AO2253" t="s">
        <v>26</v>
      </c>
      <c r="AP2253" t="s">
        <v>7264</v>
      </c>
      <c r="AS2253" t="s">
        <v>43</v>
      </c>
      <c r="AT2253" t="s">
        <v>6182</v>
      </c>
      <c r="BO2253" t="s">
        <v>43</v>
      </c>
      <c r="BP2253">
        <v>0</v>
      </c>
      <c r="BQ2253">
        <v>0</v>
      </c>
      <c r="BR2253">
        <v>0</v>
      </c>
      <c r="BS2253">
        <v>0</v>
      </c>
      <c r="BT2253" s="1"/>
    </row>
    <row r="2254" spans="1:72">
      <c r="A2254" t="s">
        <v>8639</v>
      </c>
      <c r="B2254" t="s">
        <v>8640</v>
      </c>
      <c r="D2254" s="1"/>
      <c r="G2254" s="1"/>
      <c r="H2254" s="1"/>
      <c r="K2254">
        <v>0</v>
      </c>
      <c r="AB2254" t="s">
        <v>22</v>
      </c>
      <c r="AC2254" t="s">
        <v>23</v>
      </c>
      <c r="AD2254" t="s">
        <v>7078</v>
      </c>
      <c r="AE2254" t="s">
        <v>7078</v>
      </c>
      <c r="AF2254" t="s">
        <v>25</v>
      </c>
      <c r="AO2254" t="s">
        <v>26</v>
      </c>
      <c r="AP2254" t="s">
        <v>7264</v>
      </c>
      <c r="AS2254" t="s">
        <v>43</v>
      </c>
      <c r="AT2254" t="s">
        <v>6350</v>
      </c>
      <c r="BO2254" t="s">
        <v>43</v>
      </c>
      <c r="BP2254">
        <v>0</v>
      </c>
      <c r="BQ2254">
        <v>0</v>
      </c>
      <c r="BR2254">
        <v>0</v>
      </c>
      <c r="BS2254">
        <v>0</v>
      </c>
      <c r="BT2254" s="1"/>
    </row>
    <row r="2255" spans="1:72">
      <c r="A2255" t="s">
        <v>8641</v>
      </c>
      <c r="B2255" t="s">
        <v>8392</v>
      </c>
      <c r="D2255" s="1"/>
      <c r="G2255" s="1"/>
      <c r="H2255" s="1"/>
      <c r="K2255">
        <v>0</v>
      </c>
      <c r="AB2255" t="s">
        <v>22</v>
      </c>
      <c r="AC2255" t="s">
        <v>23</v>
      </c>
      <c r="AD2255" t="s">
        <v>7078</v>
      </c>
      <c r="AE2255" t="s">
        <v>7078</v>
      </c>
      <c r="AF2255" t="s">
        <v>48</v>
      </c>
      <c r="AO2255" t="s">
        <v>26</v>
      </c>
      <c r="AP2255" t="s">
        <v>7264</v>
      </c>
      <c r="AS2255" t="s">
        <v>43</v>
      </c>
      <c r="BO2255" t="s">
        <v>43</v>
      </c>
      <c r="BP2255">
        <v>0</v>
      </c>
      <c r="BQ2255">
        <v>0</v>
      </c>
      <c r="BR2255">
        <v>0</v>
      </c>
      <c r="BS2255">
        <v>0</v>
      </c>
      <c r="BT2255" s="1"/>
    </row>
    <row r="2256" spans="1:72">
      <c r="A2256" t="s">
        <v>8642</v>
      </c>
      <c r="B2256" t="s">
        <v>6737</v>
      </c>
      <c r="D2256" s="1"/>
      <c r="G2256" s="1"/>
      <c r="H2256" s="1"/>
      <c r="K2256">
        <v>0</v>
      </c>
      <c r="AB2256" t="s">
        <v>22</v>
      </c>
      <c r="AC2256" t="s">
        <v>23</v>
      </c>
      <c r="AD2256" t="s">
        <v>7078</v>
      </c>
      <c r="AE2256" t="s">
        <v>7078</v>
      </c>
      <c r="AF2256" t="s">
        <v>48</v>
      </c>
      <c r="AO2256" t="s">
        <v>26</v>
      </c>
      <c r="AP2256" t="s">
        <v>7264</v>
      </c>
      <c r="AS2256" t="s">
        <v>43</v>
      </c>
      <c r="AT2256" t="s">
        <v>8643</v>
      </c>
      <c r="BO2256" t="s">
        <v>43</v>
      </c>
      <c r="BP2256">
        <v>0</v>
      </c>
      <c r="BQ2256">
        <v>0</v>
      </c>
      <c r="BR2256">
        <v>0</v>
      </c>
      <c r="BS2256">
        <v>0</v>
      </c>
      <c r="BT2256" s="1"/>
    </row>
    <row r="2257" spans="1:72">
      <c r="A2257" t="s">
        <v>8644</v>
      </c>
      <c r="B2257" t="s">
        <v>8419</v>
      </c>
      <c r="D2257" s="1"/>
      <c r="G2257" s="1"/>
      <c r="H2257" s="1"/>
      <c r="K2257">
        <v>0</v>
      </c>
      <c r="AB2257" t="s">
        <v>22</v>
      </c>
      <c r="AC2257" t="s">
        <v>23</v>
      </c>
      <c r="AD2257" t="s">
        <v>7078</v>
      </c>
      <c r="AE2257" t="s">
        <v>7078</v>
      </c>
      <c r="AF2257" t="s">
        <v>25</v>
      </c>
      <c r="AO2257" t="s">
        <v>26</v>
      </c>
      <c r="AP2257" t="s">
        <v>7264</v>
      </c>
      <c r="AS2257" t="s">
        <v>43</v>
      </c>
      <c r="AT2257" t="s">
        <v>6182</v>
      </c>
      <c r="BO2257" t="s">
        <v>43</v>
      </c>
      <c r="BP2257">
        <v>0</v>
      </c>
      <c r="BQ2257">
        <v>0</v>
      </c>
      <c r="BR2257">
        <v>0</v>
      </c>
      <c r="BS2257">
        <v>0</v>
      </c>
      <c r="BT2257" s="1"/>
    </row>
    <row r="2258" spans="1:72">
      <c r="A2258" t="s">
        <v>8645</v>
      </c>
      <c r="B2258" t="s">
        <v>8646</v>
      </c>
      <c r="D2258" s="1"/>
      <c r="G2258" s="1"/>
      <c r="H2258" s="1"/>
      <c r="K2258">
        <v>0</v>
      </c>
      <c r="AB2258" t="s">
        <v>22</v>
      </c>
      <c r="AC2258" t="s">
        <v>23</v>
      </c>
      <c r="AD2258" t="s">
        <v>7078</v>
      </c>
      <c r="AE2258" t="s">
        <v>7078</v>
      </c>
      <c r="AF2258" t="s">
        <v>25</v>
      </c>
      <c r="AO2258" t="s">
        <v>26</v>
      </c>
      <c r="AP2258" t="s">
        <v>7264</v>
      </c>
      <c r="AS2258" t="s">
        <v>43</v>
      </c>
      <c r="AT2258" t="s">
        <v>6187</v>
      </c>
      <c r="BO2258" t="s">
        <v>43</v>
      </c>
      <c r="BP2258">
        <v>0</v>
      </c>
      <c r="BQ2258">
        <v>0</v>
      </c>
      <c r="BR2258">
        <v>0</v>
      </c>
      <c r="BS2258">
        <v>0</v>
      </c>
      <c r="BT2258" s="1"/>
    </row>
    <row r="2259" spans="1:72">
      <c r="A2259" t="s">
        <v>8647</v>
      </c>
      <c r="B2259" t="s">
        <v>8648</v>
      </c>
      <c r="D2259" s="1"/>
      <c r="G2259" s="1"/>
      <c r="H2259" s="1"/>
      <c r="K2259">
        <v>0</v>
      </c>
      <c r="AB2259" t="s">
        <v>22</v>
      </c>
      <c r="AC2259" t="s">
        <v>23</v>
      </c>
      <c r="AD2259" t="s">
        <v>7078</v>
      </c>
      <c r="AE2259" t="s">
        <v>7078</v>
      </c>
      <c r="AF2259" t="s">
        <v>48</v>
      </c>
      <c r="AO2259" t="s">
        <v>26</v>
      </c>
      <c r="AP2259" t="s">
        <v>7264</v>
      </c>
      <c r="AS2259" t="s">
        <v>43</v>
      </c>
      <c r="AT2259" t="s">
        <v>6047</v>
      </c>
      <c r="BO2259" t="s">
        <v>43</v>
      </c>
      <c r="BP2259">
        <v>0</v>
      </c>
      <c r="BQ2259">
        <v>0</v>
      </c>
      <c r="BR2259">
        <v>0</v>
      </c>
      <c r="BS2259">
        <v>0</v>
      </c>
      <c r="BT2259" s="1"/>
    </row>
    <row r="2260" spans="1:72">
      <c r="A2260" t="s">
        <v>8649</v>
      </c>
      <c r="B2260" t="s">
        <v>8650</v>
      </c>
      <c r="D2260" s="1"/>
      <c r="G2260" s="1"/>
      <c r="H2260" s="1"/>
      <c r="K2260">
        <v>0</v>
      </c>
      <c r="AB2260" t="s">
        <v>22</v>
      </c>
      <c r="AC2260" t="s">
        <v>23</v>
      </c>
      <c r="AD2260" t="s">
        <v>7078</v>
      </c>
      <c r="AE2260" t="s">
        <v>7078</v>
      </c>
      <c r="AF2260" t="s">
        <v>48</v>
      </c>
      <c r="AO2260" t="s">
        <v>26</v>
      </c>
      <c r="AP2260" t="s">
        <v>7264</v>
      </c>
      <c r="AS2260" t="s">
        <v>43</v>
      </c>
      <c r="AT2260" t="s">
        <v>29</v>
      </c>
      <c r="BO2260" t="s">
        <v>43</v>
      </c>
      <c r="BP2260">
        <v>0</v>
      </c>
      <c r="BQ2260">
        <v>0</v>
      </c>
      <c r="BR2260">
        <v>0</v>
      </c>
      <c r="BS2260">
        <v>0</v>
      </c>
      <c r="BT2260" s="1"/>
    </row>
    <row r="2261" spans="1:72">
      <c r="A2261" t="s">
        <v>8651</v>
      </c>
      <c r="B2261" t="s">
        <v>921</v>
      </c>
      <c r="D2261" s="1"/>
      <c r="G2261" s="1"/>
      <c r="H2261" s="1"/>
      <c r="K2261">
        <v>0</v>
      </c>
      <c r="AB2261" t="s">
        <v>22</v>
      </c>
      <c r="AC2261" t="s">
        <v>23</v>
      </c>
      <c r="AD2261" t="s">
        <v>7078</v>
      </c>
      <c r="AE2261" t="s">
        <v>7078</v>
      </c>
      <c r="AF2261" t="s">
        <v>48</v>
      </c>
      <c r="AO2261" t="s">
        <v>26</v>
      </c>
      <c r="AP2261" t="s">
        <v>7264</v>
      </c>
      <c r="AS2261" t="s">
        <v>43</v>
      </c>
      <c r="AT2261" t="s">
        <v>8652</v>
      </c>
      <c r="BO2261" t="s">
        <v>43</v>
      </c>
      <c r="BP2261">
        <v>0</v>
      </c>
      <c r="BQ2261">
        <v>0</v>
      </c>
      <c r="BR2261">
        <v>0</v>
      </c>
      <c r="BS2261">
        <v>0</v>
      </c>
      <c r="BT2261" s="1"/>
    </row>
    <row r="2262" spans="1:72">
      <c r="A2262" t="s">
        <v>8653</v>
      </c>
      <c r="B2262" t="s">
        <v>8397</v>
      </c>
      <c r="D2262" s="1"/>
      <c r="G2262" s="1"/>
      <c r="H2262" s="1"/>
      <c r="K2262">
        <v>0</v>
      </c>
      <c r="AB2262" t="s">
        <v>22</v>
      </c>
      <c r="AC2262" t="s">
        <v>23</v>
      </c>
      <c r="AD2262" t="s">
        <v>7078</v>
      </c>
      <c r="AE2262" t="s">
        <v>7078</v>
      </c>
      <c r="AF2262" t="s">
        <v>48</v>
      </c>
      <c r="AO2262" t="s">
        <v>26</v>
      </c>
      <c r="AP2262" t="s">
        <v>7264</v>
      </c>
      <c r="AS2262" t="s">
        <v>43</v>
      </c>
      <c r="AT2262" t="s">
        <v>8054</v>
      </c>
      <c r="BO2262" t="s">
        <v>43</v>
      </c>
      <c r="BP2262">
        <v>0</v>
      </c>
      <c r="BQ2262">
        <v>0</v>
      </c>
      <c r="BR2262">
        <v>0</v>
      </c>
      <c r="BS2262">
        <v>0</v>
      </c>
      <c r="BT2262" s="1"/>
    </row>
    <row r="2263" spans="1:72">
      <c r="A2263" t="s">
        <v>8654</v>
      </c>
      <c r="B2263" t="s">
        <v>8399</v>
      </c>
      <c r="D2263" s="1"/>
      <c r="G2263" s="1"/>
      <c r="H2263" s="1"/>
      <c r="K2263">
        <v>0</v>
      </c>
      <c r="AB2263" t="s">
        <v>22</v>
      </c>
      <c r="AC2263" t="s">
        <v>23</v>
      </c>
      <c r="AD2263" t="s">
        <v>7078</v>
      </c>
      <c r="AE2263" t="s">
        <v>7078</v>
      </c>
      <c r="AF2263" t="s">
        <v>25</v>
      </c>
      <c r="AO2263" t="s">
        <v>26</v>
      </c>
      <c r="AP2263" t="s">
        <v>7264</v>
      </c>
      <c r="AS2263" t="s">
        <v>43</v>
      </c>
      <c r="AT2263" t="s">
        <v>6248</v>
      </c>
      <c r="BO2263" t="s">
        <v>43</v>
      </c>
      <c r="BP2263">
        <v>0</v>
      </c>
      <c r="BQ2263">
        <v>0</v>
      </c>
      <c r="BR2263">
        <v>0</v>
      </c>
      <c r="BS2263">
        <v>0</v>
      </c>
      <c r="BT2263" s="1"/>
    </row>
    <row r="2264" spans="1:72">
      <c r="A2264" t="s">
        <v>8655</v>
      </c>
      <c r="B2264" t="s">
        <v>8656</v>
      </c>
      <c r="D2264" s="1"/>
      <c r="G2264" s="1"/>
      <c r="H2264" s="1"/>
      <c r="K2264">
        <v>0</v>
      </c>
      <c r="AB2264" t="s">
        <v>22</v>
      </c>
      <c r="AC2264" t="s">
        <v>23</v>
      </c>
      <c r="AD2264" t="s">
        <v>7078</v>
      </c>
      <c r="AE2264" t="s">
        <v>7078</v>
      </c>
      <c r="AF2264" t="s">
        <v>48</v>
      </c>
      <c r="AO2264" t="s">
        <v>26</v>
      </c>
      <c r="AP2264" t="s">
        <v>7264</v>
      </c>
      <c r="AS2264" t="s">
        <v>43</v>
      </c>
      <c r="AT2264" t="s">
        <v>5928</v>
      </c>
      <c r="BO2264" t="s">
        <v>43</v>
      </c>
      <c r="BP2264">
        <v>0</v>
      </c>
      <c r="BQ2264">
        <v>0</v>
      </c>
      <c r="BR2264">
        <v>0</v>
      </c>
      <c r="BS2264">
        <v>0</v>
      </c>
      <c r="BT2264" s="1"/>
    </row>
    <row r="2265" spans="1:72">
      <c r="A2265" t="s">
        <v>8657</v>
      </c>
      <c r="B2265" t="s">
        <v>8402</v>
      </c>
      <c r="D2265" s="1"/>
      <c r="G2265" s="1"/>
      <c r="H2265" s="1"/>
      <c r="K2265">
        <v>0</v>
      </c>
      <c r="AB2265" t="s">
        <v>22</v>
      </c>
      <c r="AC2265" t="s">
        <v>23</v>
      </c>
      <c r="AD2265" t="s">
        <v>7078</v>
      </c>
      <c r="AE2265" t="s">
        <v>7078</v>
      </c>
      <c r="AF2265" t="s">
        <v>48</v>
      </c>
      <c r="AO2265" t="s">
        <v>26</v>
      </c>
      <c r="AP2265" t="s">
        <v>7264</v>
      </c>
      <c r="AS2265" t="s">
        <v>43</v>
      </c>
      <c r="AT2265" t="s">
        <v>8658</v>
      </c>
      <c r="BO2265" t="s">
        <v>43</v>
      </c>
      <c r="BP2265">
        <v>0</v>
      </c>
      <c r="BQ2265">
        <v>0</v>
      </c>
      <c r="BR2265">
        <v>0</v>
      </c>
      <c r="BS2265">
        <v>0</v>
      </c>
      <c r="BT2265" s="1"/>
    </row>
    <row r="2266" spans="1:72">
      <c r="A2266" t="s">
        <v>8659</v>
      </c>
      <c r="B2266" t="s">
        <v>8404</v>
      </c>
      <c r="D2266" s="1"/>
      <c r="G2266" s="1"/>
      <c r="H2266" s="1"/>
      <c r="K2266">
        <v>0</v>
      </c>
      <c r="AB2266" t="s">
        <v>22</v>
      </c>
      <c r="AC2266" t="s">
        <v>23</v>
      </c>
      <c r="AD2266" t="s">
        <v>7078</v>
      </c>
      <c r="AE2266" t="s">
        <v>7078</v>
      </c>
      <c r="AF2266" t="s">
        <v>25</v>
      </c>
      <c r="AO2266" t="s">
        <v>26</v>
      </c>
      <c r="AP2266" t="s">
        <v>7264</v>
      </c>
      <c r="AS2266" t="s">
        <v>43</v>
      </c>
      <c r="AT2266" t="s">
        <v>8005</v>
      </c>
      <c r="BO2266" t="s">
        <v>43</v>
      </c>
      <c r="BP2266">
        <v>0</v>
      </c>
      <c r="BQ2266">
        <v>0</v>
      </c>
      <c r="BR2266">
        <v>0</v>
      </c>
      <c r="BS2266">
        <v>0</v>
      </c>
      <c r="BT2266" s="1"/>
    </row>
    <row r="2267" spans="1:72">
      <c r="A2267" t="s">
        <v>8660</v>
      </c>
      <c r="B2267" t="s">
        <v>8071</v>
      </c>
      <c r="D2267" s="1"/>
      <c r="G2267" s="1"/>
      <c r="H2267" s="1"/>
      <c r="K2267">
        <v>0</v>
      </c>
      <c r="AB2267" t="s">
        <v>22</v>
      </c>
      <c r="AC2267" t="s">
        <v>23</v>
      </c>
      <c r="AD2267" t="s">
        <v>7078</v>
      </c>
      <c r="AE2267" t="s">
        <v>7078</v>
      </c>
      <c r="AF2267" t="s">
        <v>48</v>
      </c>
      <c r="AO2267" t="s">
        <v>26</v>
      </c>
      <c r="AP2267" t="s">
        <v>7264</v>
      </c>
      <c r="AS2267" t="s">
        <v>43</v>
      </c>
      <c r="AT2267" t="s">
        <v>8661</v>
      </c>
      <c r="BO2267" t="s">
        <v>43</v>
      </c>
      <c r="BP2267">
        <v>0</v>
      </c>
      <c r="BQ2267">
        <v>0</v>
      </c>
      <c r="BR2267">
        <v>0</v>
      </c>
      <c r="BS2267">
        <v>0</v>
      </c>
      <c r="BT2267" s="1"/>
    </row>
    <row r="2268" spans="1:72">
      <c r="A2268" t="s">
        <v>8662</v>
      </c>
      <c r="B2268" t="s">
        <v>8275</v>
      </c>
      <c r="D2268" s="1"/>
      <c r="G2268" s="1"/>
      <c r="H2268" s="1"/>
      <c r="K2268">
        <v>0</v>
      </c>
      <c r="AB2268" t="s">
        <v>22</v>
      </c>
      <c r="AC2268" t="s">
        <v>23</v>
      </c>
      <c r="AD2268" t="s">
        <v>7078</v>
      </c>
      <c r="AE2268" t="s">
        <v>7078</v>
      </c>
      <c r="AF2268" t="s">
        <v>25</v>
      </c>
      <c r="AO2268" t="s">
        <v>26</v>
      </c>
      <c r="AP2268" t="s">
        <v>7264</v>
      </c>
      <c r="AS2268" t="s">
        <v>43</v>
      </c>
      <c r="AT2268" t="s">
        <v>5905</v>
      </c>
      <c r="BO2268" t="s">
        <v>43</v>
      </c>
      <c r="BP2268">
        <v>0</v>
      </c>
      <c r="BQ2268">
        <v>0</v>
      </c>
      <c r="BR2268">
        <v>0</v>
      </c>
      <c r="BS2268">
        <v>0</v>
      </c>
      <c r="BT2268" s="1"/>
    </row>
    <row r="2269" spans="1:72">
      <c r="A2269" t="s">
        <v>8663</v>
      </c>
      <c r="B2269" t="s">
        <v>8408</v>
      </c>
      <c r="D2269" s="1"/>
      <c r="G2269" s="1"/>
      <c r="H2269" s="1"/>
      <c r="K2269">
        <v>0</v>
      </c>
      <c r="AB2269" t="s">
        <v>22</v>
      </c>
      <c r="AC2269" t="s">
        <v>23</v>
      </c>
      <c r="AD2269" t="s">
        <v>7078</v>
      </c>
      <c r="AE2269" t="s">
        <v>7078</v>
      </c>
      <c r="AF2269" t="s">
        <v>48</v>
      </c>
      <c r="AO2269" t="s">
        <v>26</v>
      </c>
      <c r="AP2269" t="s">
        <v>7264</v>
      </c>
      <c r="AS2269" t="s">
        <v>43</v>
      </c>
      <c r="AT2269" t="s">
        <v>5928</v>
      </c>
      <c r="BO2269" t="s">
        <v>43</v>
      </c>
      <c r="BP2269">
        <v>0</v>
      </c>
      <c r="BQ2269">
        <v>0</v>
      </c>
      <c r="BR2269">
        <v>0</v>
      </c>
      <c r="BS2269">
        <v>0</v>
      </c>
      <c r="BT2269" s="1"/>
    </row>
    <row r="2270" spans="1:72">
      <c r="A2270" t="s">
        <v>8664</v>
      </c>
      <c r="B2270" t="s">
        <v>8410</v>
      </c>
      <c r="D2270" s="1"/>
      <c r="G2270" s="1"/>
      <c r="H2270" s="1"/>
      <c r="K2270">
        <v>0</v>
      </c>
      <c r="AB2270" t="s">
        <v>22</v>
      </c>
      <c r="AC2270" t="s">
        <v>23</v>
      </c>
      <c r="AD2270" t="s">
        <v>7078</v>
      </c>
      <c r="AE2270" t="s">
        <v>7078</v>
      </c>
      <c r="AF2270" t="s">
        <v>48</v>
      </c>
      <c r="AO2270" t="s">
        <v>26</v>
      </c>
      <c r="AP2270" t="s">
        <v>7264</v>
      </c>
      <c r="AS2270" t="s">
        <v>43</v>
      </c>
      <c r="AT2270" t="s">
        <v>8665</v>
      </c>
      <c r="BO2270" t="s">
        <v>43</v>
      </c>
      <c r="BP2270">
        <v>0</v>
      </c>
      <c r="BQ2270">
        <v>0</v>
      </c>
      <c r="BR2270">
        <v>0</v>
      </c>
      <c r="BS2270">
        <v>0</v>
      </c>
      <c r="BT2270" s="1"/>
    </row>
    <row r="2271" spans="1:72">
      <c r="A2271" t="s">
        <v>8666</v>
      </c>
      <c r="B2271" t="s">
        <v>3796</v>
      </c>
      <c r="D2271" s="1"/>
      <c r="G2271" s="1"/>
      <c r="H2271" s="1"/>
      <c r="K2271">
        <v>0</v>
      </c>
      <c r="AB2271" t="s">
        <v>22</v>
      </c>
      <c r="AC2271" t="s">
        <v>23</v>
      </c>
      <c r="AD2271" t="s">
        <v>7078</v>
      </c>
      <c r="AE2271" t="s">
        <v>7078</v>
      </c>
      <c r="AF2271" t="s">
        <v>25</v>
      </c>
      <c r="AO2271" t="s">
        <v>26</v>
      </c>
      <c r="AP2271" t="s">
        <v>7264</v>
      </c>
      <c r="AS2271" t="s">
        <v>43</v>
      </c>
      <c r="AT2271" t="s">
        <v>7822</v>
      </c>
      <c r="BO2271" t="s">
        <v>43</v>
      </c>
      <c r="BP2271">
        <v>0</v>
      </c>
      <c r="BQ2271">
        <v>0</v>
      </c>
      <c r="BR2271">
        <v>0</v>
      </c>
      <c r="BS2271">
        <v>0</v>
      </c>
      <c r="BT2271" s="1"/>
    </row>
    <row r="2272" spans="1:72">
      <c r="A2272" t="s">
        <v>8667</v>
      </c>
      <c r="B2272" t="s">
        <v>8281</v>
      </c>
      <c r="D2272" s="1"/>
      <c r="G2272" s="1"/>
      <c r="H2272" s="1"/>
      <c r="K2272">
        <v>0</v>
      </c>
      <c r="AB2272" t="s">
        <v>22</v>
      </c>
      <c r="AC2272" t="s">
        <v>23</v>
      </c>
      <c r="AD2272" t="s">
        <v>7078</v>
      </c>
      <c r="AE2272" t="s">
        <v>7078</v>
      </c>
      <c r="AF2272" t="s">
        <v>48</v>
      </c>
      <c r="AO2272" t="s">
        <v>26</v>
      </c>
      <c r="AP2272" t="s">
        <v>7264</v>
      </c>
      <c r="AS2272" t="s">
        <v>43</v>
      </c>
      <c r="AT2272" t="s">
        <v>8668</v>
      </c>
      <c r="BO2272" t="s">
        <v>43</v>
      </c>
      <c r="BP2272">
        <v>0</v>
      </c>
      <c r="BQ2272">
        <v>0</v>
      </c>
      <c r="BR2272">
        <v>0</v>
      </c>
      <c r="BS2272">
        <v>0</v>
      </c>
      <c r="BT2272" s="1"/>
    </row>
    <row r="2273" spans="1:72">
      <c r="A2273" t="s">
        <v>8669</v>
      </c>
      <c r="B2273" t="s">
        <v>8670</v>
      </c>
      <c r="D2273" s="1"/>
      <c r="G2273" s="1"/>
      <c r="H2273" s="1"/>
      <c r="K2273">
        <v>0</v>
      </c>
      <c r="AB2273" t="s">
        <v>22</v>
      </c>
      <c r="AC2273" t="s">
        <v>23</v>
      </c>
      <c r="AD2273" t="s">
        <v>7078</v>
      </c>
      <c r="AE2273" t="s">
        <v>7078</v>
      </c>
      <c r="AF2273" t="s">
        <v>48</v>
      </c>
      <c r="AO2273" t="s">
        <v>26</v>
      </c>
      <c r="AP2273" t="s">
        <v>7264</v>
      </c>
      <c r="AS2273" t="s">
        <v>43</v>
      </c>
      <c r="AT2273" t="s">
        <v>8671</v>
      </c>
      <c r="BO2273" t="s">
        <v>43</v>
      </c>
      <c r="BP2273">
        <v>0</v>
      </c>
      <c r="BQ2273">
        <v>0</v>
      </c>
      <c r="BR2273">
        <v>0</v>
      </c>
      <c r="BS2273">
        <v>0</v>
      </c>
      <c r="BT2273" s="1"/>
    </row>
    <row r="2274" spans="1:72">
      <c r="A2274" t="s">
        <v>8672</v>
      </c>
      <c r="B2274" t="s">
        <v>8415</v>
      </c>
      <c r="D2274" s="1"/>
      <c r="G2274" s="1"/>
      <c r="H2274" s="1"/>
      <c r="K2274">
        <v>0</v>
      </c>
      <c r="AB2274" t="s">
        <v>22</v>
      </c>
      <c r="AC2274" t="s">
        <v>23</v>
      </c>
      <c r="AD2274" t="s">
        <v>7078</v>
      </c>
      <c r="AE2274" t="s">
        <v>7078</v>
      </c>
      <c r="AF2274" t="s">
        <v>48</v>
      </c>
      <c r="AO2274" t="s">
        <v>26</v>
      </c>
      <c r="AP2274" t="s">
        <v>7264</v>
      </c>
      <c r="AS2274" t="s">
        <v>43</v>
      </c>
      <c r="AT2274" t="s">
        <v>7249</v>
      </c>
      <c r="BO2274" t="s">
        <v>43</v>
      </c>
      <c r="BP2274">
        <v>0</v>
      </c>
      <c r="BQ2274">
        <v>0</v>
      </c>
      <c r="BR2274">
        <v>0</v>
      </c>
      <c r="BS2274">
        <v>0</v>
      </c>
      <c r="BT2274" s="1"/>
    </row>
    <row r="2275" spans="1:72">
      <c r="A2275" t="s">
        <v>8673</v>
      </c>
      <c r="B2275" t="s">
        <v>5933</v>
      </c>
      <c r="D2275" s="1"/>
      <c r="G2275" s="1"/>
      <c r="H2275" s="1"/>
      <c r="K2275">
        <v>0</v>
      </c>
      <c r="AB2275" t="s">
        <v>22</v>
      </c>
      <c r="AC2275" t="s">
        <v>23</v>
      </c>
      <c r="AD2275" t="s">
        <v>7078</v>
      </c>
      <c r="AE2275" t="s">
        <v>7078</v>
      </c>
      <c r="AF2275" t="s">
        <v>48</v>
      </c>
      <c r="AO2275" t="s">
        <v>26</v>
      </c>
      <c r="AP2275" t="s">
        <v>7264</v>
      </c>
      <c r="AS2275" t="s">
        <v>43</v>
      </c>
      <c r="AT2275" t="s">
        <v>6330</v>
      </c>
      <c r="BO2275" t="s">
        <v>43</v>
      </c>
      <c r="BP2275">
        <v>0</v>
      </c>
      <c r="BQ2275">
        <v>0</v>
      </c>
      <c r="BR2275">
        <v>0</v>
      </c>
      <c r="BS2275">
        <v>0</v>
      </c>
      <c r="BT2275" s="1"/>
    </row>
    <row r="2276" spans="1:72">
      <c r="A2276" t="s">
        <v>8674</v>
      </c>
      <c r="B2276" t="s">
        <v>8675</v>
      </c>
      <c r="D2276" s="1"/>
      <c r="G2276" s="1"/>
      <c r="H2276" s="1"/>
      <c r="K2276">
        <v>0</v>
      </c>
      <c r="AB2276" t="s">
        <v>22</v>
      </c>
      <c r="AC2276" t="s">
        <v>23</v>
      </c>
      <c r="AD2276" t="s">
        <v>7078</v>
      </c>
      <c r="AE2276" t="s">
        <v>7078</v>
      </c>
      <c r="AF2276" t="s">
        <v>48</v>
      </c>
      <c r="AO2276" t="s">
        <v>26</v>
      </c>
      <c r="AP2276" t="s">
        <v>7264</v>
      </c>
      <c r="AS2276" t="s">
        <v>28</v>
      </c>
      <c r="AT2276" t="s">
        <v>8676</v>
      </c>
      <c r="BO2276" t="s">
        <v>43</v>
      </c>
      <c r="BP2276">
        <v>0</v>
      </c>
      <c r="BQ2276">
        <v>0</v>
      </c>
      <c r="BR2276">
        <v>0</v>
      </c>
      <c r="BS2276">
        <v>0</v>
      </c>
      <c r="BT2276" s="1"/>
    </row>
    <row r="2277" spans="1:72">
      <c r="A2277" t="s">
        <v>8677</v>
      </c>
      <c r="B2277" t="s">
        <v>8678</v>
      </c>
      <c r="D2277" s="1"/>
      <c r="G2277" s="1"/>
      <c r="H2277" s="1"/>
      <c r="K2277">
        <v>0</v>
      </c>
      <c r="AB2277" t="s">
        <v>22</v>
      </c>
      <c r="AC2277" t="s">
        <v>23</v>
      </c>
      <c r="AD2277" t="s">
        <v>7078</v>
      </c>
      <c r="AE2277" t="s">
        <v>7078</v>
      </c>
      <c r="AF2277" t="s">
        <v>48</v>
      </c>
      <c r="AO2277" t="s">
        <v>26</v>
      </c>
      <c r="AP2277" t="s">
        <v>7264</v>
      </c>
      <c r="AS2277" t="s">
        <v>43</v>
      </c>
      <c r="AT2277" t="s">
        <v>8658</v>
      </c>
      <c r="AU2277">
        <v>3.5</v>
      </c>
      <c r="BO2277" t="s">
        <v>43</v>
      </c>
      <c r="BP2277">
        <v>0</v>
      </c>
      <c r="BQ2277">
        <v>0</v>
      </c>
      <c r="BR2277">
        <v>0</v>
      </c>
      <c r="BS2277">
        <v>0</v>
      </c>
      <c r="BT2277" s="1"/>
    </row>
    <row r="2278" spans="1:72">
      <c r="A2278" t="s">
        <v>8679</v>
      </c>
      <c r="B2278" t="s">
        <v>8680</v>
      </c>
      <c r="D2278" s="1"/>
      <c r="G2278" s="1"/>
      <c r="H2278" s="1"/>
      <c r="K2278">
        <v>0</v>
      </c>
      <c r="AB2278" t="s">
        <v>22</v>
      </c>
      <c r="AC2278" t="s">
        <v>23</v>
      </c>
      <c r="AD2278" t="s">
        <v>7078</v>
      </c>
      <c r="AE2278" t="s">
        <v>7078</v>
      </c>
      <c r="AF2278" t="s">
        <v>25</v>
      </c>
      <c r="AO2278" t="s">
        <v>26</v>
      </c>
      <c r="AP2278" t="s">
        <v>7264</v>
      </c>
      <c r="AS2278" t="s">
        <v>43</v>
      </c>
      <c r="AT2278" t="s">
        <v>7278</v>
      </c>
      <c r="BO2278" t="s">
        <v>43</v>
      </c>
      <c r="BP2278">
        <v>0</v>
      </c>
      <c r="BQ2278">
        <v>0</v>
      </c>
      <c r="BR2278">
        <v>0</v>
      </c>
      <c r="BS2278">
        <v>0</v>
      </c>
      <c r="BT2278" s="1"/>
    </row>
    <row r="2279" spans="1:72">
      <c r="A2279" t="s">
        <v>8681</v>
      </c>
      <c r="B2279" t="s">
        <v>8682</v>
      </c>
      <c r="D2279" s="1"/>
      <c r="G2279" s="1"/>
      <c r="H2279" s="1"/>
      <c r="K2279">
        <v>0</v>
      </c>
      <c r="AB2279" t="s">
        <v>22</v>
      </c>
      <c r="AC2279" t="s">
        <v>23</v>
      </c>
      <c r="AD2279" t="s">
        <v>7078</v>
      </c>
      <c r="AE2279" t="s">
        <v>7078</v>
      </c>
      <c r="AF2279" t="s">
        <v>48</v>
      </c>
      <c r="AO2279" t="s">
        <v>26</v>
      </c>
      <c r="AP2279" t="s">
        <v>7264</v>
      </c>
      <c r="AS2279" t="s">
        <v>43</v>
      </c>
      <c r="AT2279" t="s">
        <v>29</v>
      </c>
      <c r="AU2279">
        <v>3.17</v>
      </c>
      <c r="BO2279" t="s">
        <v>43</v>
      </c>
      <c r="BP2279">
        <v>0</v>
      </c>
      <c r="BQ2279">
        <v>0</v>
      </c>
      <c r="BR2279">
        <v>0</v>
      </c>
      <c r="BS2279">
        <v>0</v>
      </c>
      <c r="BT2279" s="1"/>
    </row>
    <row r="2280" spans="1:72">
      <c r="A2280" t="s">
        <v>8683</v>
      </c>
      <c r="B2280" t="s">
        <v>8684</v>
      </c>
      <c r="D2280" s="1"/>
      <c r="G2280" s="1"/>
      <c r="H2280" s="1"/>
      <c r="K2280">
        <v>0</v>
      </c>
      <c r="AB2280" t="s">
        <v>22</v>
      </c>
      <c r="AC2280" t="s">
        <v>23</v>
      </c>
      <c r="AD2280" t="s">
        <v>7078</v>
      </c>
      <c r="AE2280" t="s">
        <v>7078</v>
      </c>
      <c r="AF2280" t="s">
        <v>48</v>
      </c>
      <c r="AO2280" t="s">
        <v>26</v>
      </c>
      <c r="AP2280" t="s">
        <v>7264</v>
      </c>
      <c r="AS2280" t="s">
        <v>43</v>
      </c>
      <c r="AT2280" t="s">
        <v>6182</v>
      </c>
      <c r="BO2280" t="s">
        <v>43</v>
      </c>
      <c r="BP2280">
        <v>0</v>
      </c>
      <c r="BQ2280">
        <v>0</v>
      </c>
      <c r="BR2280">
        <v>0</v>
      </c>
      <c r="BS2280">
        <v>0</v>
      </c>
      <c r="BT2280" s="1"/>
    </row>
    <row r="2281" spans="1:72">
      <c r="A2281" t="s">
        <v>8685</v>
      </c>
      <c r="B2281" t="s">
        <v>8423</v>
      </c>
      <c r="D2281" s="1"/>
      <c r="G2281" s="1"/>
      <c r="H2281" s="1"/>
      <c r="K2281">
        <v>0</v>
      </c>
      <c r="AB2281" t="s">
        <v>22</v>
      </c>
      <c r="AC2281" t="s">
        <v>23</v>
      </c>
      <c r="AD2281" t="s">
        <v>7078</v>
      </c>
      <c r="AE2281" t="s">
        <v>7078</v>
      </c>
      <c r="AF2281" t="s">
        <v>25</v>
      </c>
      <c r="AO2281" t="s">
        <v>26</v>
      </c>
      <c r="AP2281" t="s">
        <v>7264</v>
      </c>
      <c r="AS2281" t="s">
        <v>43</v>
      </c>
      <c r="AT2281" t="s">
        <v>6557</v>
      </c>
      <c r="BO2281" t="s">
        <v>43</v>
      </c>
      <c r="BP2281">
        <v>0</v>
      </c>
      <c r="BQ2281">
        <v>0</v>
      </c>
      <c r="BR2281">
        <v>0</v>
      </c>
      <c r="BS2281">
        <v>0</v>
      </c>
      <c r="BT2281" s="1"/>
    </row>
    <row r="2282" spans="1:72">
      <c r="A2282" t="s">
        <v>8686</v>
      </c>
      <c r="B2282" t="s">
        <v>8000</v>
      </c>
      <c r="D2282" s="1"/>
      <c r="G2282" s="1"/>
      <c r="H2282" s="1"/>
      <c r="K2282">
        <v>0</v>
      </c>
      <c r="AB2282" t="s">
        <v>22</v>
      </c>
      <c r="AC2282" t="s">
        <v>23</v>
      </c>
      <c r="AD2282" t="s">
        <v>7078</v>
      </c>
      <c r="AE2282" t="s">
        <v>7078</v>
      </c>
      <c r="AF2282" t="s">
        <v>25</v>
      </c>
      <c r="AO2282" t="s">
        <v>26</v>
      </c>
      <c r="AP2282" t="s">
        <v>7264</v>
      </c>
      <c r="AS2282" t="s">
        <v>43</v>
      </c>
      <c r="AT2282" t="s">
        <v>29</v>
      </c>
      <c r="AU2282">
        <v>2</v>
      </c>
      <c r="BO2282" t="s">
        <v>43</v>
      </c>
      <c r="BP2282">
        <v>0</v>
      </c>
      <c r="BQ2282">
        <v>0</v>
      </c>
      <c r="BR2282">
        <v>0</v>
      </c>
      <c r="BS2282">
        <v>0</v>
      </c>
      <c r="BT2282" s="1"/>
    </row>
    <row r="2283" spans="1:72">
      <c r="A2283" t="s">
        <v>8687</v>
      </c>
      <c r="B2283" t="s">
        <v>4980</v>
      </c>
      <c r="D2283" s="1"/>
      <c r="G2283" s="1"/>
      <c r="H2283" s="1"/>
      <c r="K2283">
        <v>0</v>
      </c>
      <c r="AB2283" t="s">
        <v>22</v>
      </c>
      <c r="AC2283" t="s">
        <v>23</v>
      </c>
      <c r="AD2283" t="s">
        <v>7078</v>
      </c>
      <c r="AE2283" t="s">
        <v>7078</v>
      </c>
      <c r="AF2283" t="s">
        <v>48</v>
      </c>
      <c r="AO2283" t="s">
        <v>26</v>
      </c>
      <c r="AP2283" t="s">
        <v>7264</v>
      </c>
      <c r="AS2283" t="s">
        <v>43</v>
      </c>
      <c r="AT2283" t="s">
        <v>8688</v>
      </c>
      <c r="BO2283" t="s">
        <v>43</v>
      </c>
      <c r="BP2283">
        <v>0</v>
      </c>
      <c r="BQ2283">
        <v>0</v>
      </c>
      <c r="BR2283">
        <v>0</v>
      </c>
      <c r="BS2283">
        <v>0</v>
      </c>
      <c r="BT2283" s="1"/>
    </row>
    <row r="2284" spans="1:72">
      <c r="A2284" t="s">
        <v>8689</v>
      </c>
      <c r="B2284" t="s">
        <v>4310</v>
      </c>
      <c r="D2284" s="1"/>
      <c r="G2284" s="1"/>
      <c r="H2284" s="1"/>
      <c r="K2284">
        <v>0</v>
      </c>
      <c r="AB2284" t="s">
        <v>22</v>
      </c>
      <c r="AC2284" t="s">
        <v>23</v>
      </c>
      <c r="AD2284" t="s">
        <v>7078</v>
      </c>
      <c r="AE2284" t="s">
        <v>7078</v>
      </c>
      <c r="AF2284" t="s">
        <v>25</v>
      </c>
      <c r="AO2284" t="s">
        <v>26</v>
      </c>
      <c r="AP2284" t="s">
        <v>7264</v>
      </c>
      <c r="AS2284" t="s">
        <v>43</v>
      </c>
      <c r="AT2284" t="s">
        <v>5928</v>
      </c>
      <c r="BO2284" t="s">
        <v>43</v>
      </c>
      <c r="BP2284">
        <v>0</v>
      </c>
      <c r="BQ2284">
        <v>0</v>
      </c>
      <c r="BR2284">
        <v>0</v>
      </c>
      <c r="BS2284">
        <v>0</v>
      </c>
      <c r="BT2284" s="1"/>
    </row>
    <row r="2285" spans="1:72">
      <c r="A2285" t="s">
        <v>8690</v>
      </c>
      <c r="B2285" t="s">
        <v>8691</v>
      </c>
      <c r="D2285" s="1"/>
      <c r="G2285" s="1"/>
      <c r="H2285" s="1"/>
      <c r="K2285">
        <v>0</v>
      </c>
      <c r="AB2285" t="s">
        <v>22</v>
      </c>
      <c r="AC2285" t="s">
        <v>23</v>
      </c>
      <c r="AD2285" t="s">
        <v>7078</v>
      </c>
      <c r="AE2285" t="s">
        <v>7078</v>
      </c>
      <c r="AF2285" t="s">
        <v>25</v>
      </c>
      <c r="AO2285" t="s">
        <v>26</v>
      </c>
      <c r="AP2285" t="s">
        <v>7264</v>
      </c>
      <c r="AS2285" t="s">
        <v>43</v>
      </c>
      <c r="AT2285" t="s">
        <v>6735</v>
      </c>
      <c r="BO2285" t="s">
        <v>43</v>
      </c>
      <c r="BP2285">
        <v>0</v>
      </c>
      <c r="BQ2285">
        <v>0</v>
      </c>
      <c r="BR2285">
        <v>0</v>
      </c>
      <c r="BS2285">
        <v>0</v>
      </c>
      <c r="BT2285" s="1"/>
    </row>
    <row r="2286" spans="1:72">
      <c r="A2286" t="s">
        <v>8692</v>
      </c>
      <c r="B2286" t="s">
        <v>8693</v>
      </c>
      <c r="D2286" s="1"/>
      <c r="G2286" s="1"/>
      <c r="H2286" s="1"/>
      <c r="K2286">
        <v>0</v>
      </c>
      <c r="AB2286" t="s">
        <v>22</v>
      </c>
      <c r="AC2286" t="s">
        <v>23</v>
      </c>
      <c r="AD2286" t="s">
        <v>7078</v>
      </c>
      <c r="AE2286" t="s">
        <v>7078</v>
      </c>
      <c r="AF2286" t="s">
        <v>48</v>
      </c>
      <c r="AO2286" t="s">
        <v>26</v>
      </c>
      <c r="AP2286" t="s">
        <v>7264</v>
      </c>
      <c r="AS2286" t="s">
        <v>43</v>
      </c>
      <c r="AT2286" t="s">
        <v>6976</v>
      </c>
      <c r="AU2286">
        <v>3.25</v>
      </c>
      <c r="BO2286" t="s">
        <v>43</v>
      </c>
      <c r="BP2286">
        <v>0</v>
      </c>
      <c r="BQ2286">
        <v>0</v>
      </c>
      <c r="BR2286">
        <v>0</v>
      </c>
      <c r="BS2286">
        <v>0</v>
      </c>
      <c r="BT2286" s="1"/>
    </row>
    <row r="2287" spans="1:72">
      <c r="A2287" t="s">
        <v>8694</v>
      </c>
      <c r="B2287" t="s">
        <v>8428</v>
      </c>
      <c r="D2287" s="1"/>
      <c r="G2287" s="1"/>
      <c r="H2287" s="1"/>
      <c r="K2287">
        <v>0</v>
      </c>
      <c r="AB2287" t="s">
        <v>22</v>
      </c>
      <c r="AC2287" t="s">
        <v>23</v>
      </c>
      <c r="AD2287" t="s">
        <v>7078</v>
      </c>
      <c r="AE2287" t="s">
        <v>7078</v>
      </c>
      <c r="AF2287" t="s">
        <v>25</v>
      </c>
      <c r="AO2287" t="s">
        <v>26</v>
      </c>
      <c r="AP2287" t="s">
        <v>7264</v>
      </c>
      <c r="AS2287" t="s">
        <v>43</v>
      </c>
      <c r="AT2287" t="s">
        <v>6182</v>
      </c>
      <c r="AU2287">
        <v>1.67</v>
      </c>
      <c r="BO2287" t="s">
        <v>43</v>
      </c>
      <c r="BP2287">
        <v>0</v>
      </c>
      <c r="BQ2287">
        <v>0</v>
      </c>
      <c r="BR2287">
        <v>0</v>
      </c>
      <c r="BS2287">
        <v>0</v>
      </c>
      <c r="BT2287" s="1"/>
    </row>
    <row r="2288" spans="1:72">
      <c r="A2288" t="s">
        <v>8695</v>
      </c>
      <c r="B2288" t="s">
        <v>89</v>
      </c>
      <c r="D2288" s="1"/>
      <c r="G2288" s="1"/>
      <c r="H2288" s="1"/>
      <c r="K2288">
        <v>0</v>
      </c>
      <c r="AB2288" t="s">
        <v>22</v>
      </c>
      <c r="AC2288" t="s">
        <v>23</v>
      </c>
      <c r="AD2288" t="s">
        <v>7078</v>
      </c>
      <c r="AE2288" t="s">
        <v>7078</v>
      </c>
      <c r="AF2288" t="s">
        <v>48</v>
      </c>
      <c r="AO2288" t="s">
        <v>26</v>
      </c>
      <c r="AP2288" t="s">
        <v>7264</v>
      </c>
      <c r="AS2288" t="s">
        <v>43</v>
      </c>
      <c r="AT2288" t="s">
        <v>8696</v>
      </c>
      <c r="BO2288" t="s">
        <v>43</v>
      </c>
      <c r="BP2288">
        <v>0</v>
      </c>
      <c r="BQ2288">
        <v>0</v>
      </c>
      <c r="BR2288">
        <v>0</v>
      </c>
      <c r="BS2288">
        <v>0</v>
      </c>
      <c r="BT2288" s="1"/>
    </row>
    <row r="2289" spans="1:76">
      <c r="A2289" t="s">
        <v>8697</v>
      </c>
      <c r="B2289" t="s">
        <v>718</v>
      </c>
      <c r="D2289" s="1"/>
      <c r="G2289" s="1"/>
      <c r="H2289" s="1"/>
      <c r="K2289">
        <v>0</v>
      </c>
      <c r="AB2289" t="s">
        <v>22</v>
      </c>
      <c r="AC2289" t="s">
        <v>23</v>
      </c>
      <c r="AD2289" t="s">
        <v>7078</v>
      </c>
      <c r="AE2289" t="s">
        <v>7078</v>
      </c>
      <c r="AF2289" t="s">
        <v>48</v>
      </c>
      <c r="AO2289" t="s">
        <v>26</v>
      </c>
      <c r="AP2289" t="s">
        <v>7264</v>
      </c>
      <c r="AS2289" t="s">
        <v>43</v>
      </c>
      <c r="AT2289" t="s">
        <v>5928</v>
      </c>
      <c r="BO2289" t="s">
        <v>43</v>
      </c>
      <c r="BP2289">
        <v>0</v>
      </c>
      <c r="BQ2289">
        <v>0</v>
      </c>
      <c r="BR2289">
        <v>0</v>
      </c>
      <c r="BS2289">
        <v>0</v>
      </c>
      <c r="BT2289" s="1"/>
    </row>
    <row r="2290" spans="1:76">
      <c r="A2290" t="s">
        <v>8698</v>
      </c>
      <c r="B2290" t="s">
        <v>8432</v>
      </c>
      <c r="D2290" s="1"/>
      <c r="G2290" s="1"/>
      <c r="H2290" s="1"/>
      <c r="K2290">
        <v>0</v>
      </c>
      <c r="AB2290" t="s">
        <v>22</v>
      </c>
      <c r="AC2290" t="s">
        <v>23</v>
      </c>
      <c r="AD2290" t="s">
        <v>7078</v>
      </c>
      <c r="AE2290" t="s">
        <v>7078</v>
      </c>
      <c r="AF2290" t="s">
        <v>48</v>
      </c>
      <c r="AO2290" t="s">
        <v>26</v>
      </c>
      <c r="AP2290" t="s">
        <v>7264</v>
      </c>
      <c r="AS2290" t="s">
        <v>43</v>
      </c>
      <c r="AT2290" t="s">
        <v>8699</v>
      </c>
      <c r="AU2290">
        <v>3.67</v>
      </c>
      <c r="AV2290">
        <v>0</v>
      </c>
      <c r="BO2290" t="s">
        <v>43</v>
      </c>
      <c r="BP2290">
        <v>0</v>
      </c>
      <c r="BQ2290">
        <v>0</v>
      </c>
      <c r="BR2290">
        <v>0</v>
      </c>
      <c r="BS2290">
        <v>0</v>
      </c>
      <c r="BT2290" s="1"/>
    </row>
    <row r="2291" spans="1:76">
      <c r="A2291" t="s">
        <v>8700</v>
      </c>
      <c r="B2291" t="s">
        <v>8434</v>
      </c>
      <c r="D2291" s="1"/>
      <c r="G2291" s="1"/>
      <c r="H2291" s="1"/>
      <c r="K2291">
        <v>0</v>
      </c>
      <c r="AB2291" t="s">
        <v>22</v>
      </c>
      <c r="AC2291" t="s">
        <v>23</v>
      </c>
      <c r="AD2291" t="s">
        <v>7078</v>
      </c>
      <c r="AE2291" t="s">
        <v>7078</v>
      </c>
      <c r="AF2291" t="s">
        <v>48</v>
      </c>
      <c r="AO2291" t="s">
        <v>26</v>
      </c>
      <c r="AP2291" t="s">
        <v>7264</v>
      </c>
      <c r="AS2291" t="s">
        <v>43</v>
      </c>
      <c r="AT2291" t="s">
        <v>6086</v>
      </c>
      <c r="BO2291" t="s">
        <v>43</v>
      </c>
      <c r="BP2291">
        <v>0</v>
      </c>
      <c r="BQ2291">
        <v>0</v>
      </c>
      <c r="BR2291">
        <v>0</v>
      </c>
      <c r="BS2291">
        <v>0</v>
      </c>
      <c r="BT2291" s="1"/>
    </row>
    <row r="2292" spans="1:76">
      <c r="A2292" t="s">
        <v>8701</v>
      </c>
      <c r="B2292" t="s">
        <v>8436</v>
      </c>
      <c r="D2292" s="1"/>
      <c r="G2292" s="1"/>
      <c r="H2292" s="1"/>
      <c r="K2292">
        <v>0</v>
      </c>
      <c r="AB2292" t="s">
        <v>22</v>
      </c>
      <c r="AC2292" t="s">
        <v>23</v>
      </c>
      <c r="AD2292" t="s">
        <v>7078</v>
      </c>
      <c r="AE2292" t="s">
        <v>7078</v>
      </c>
      <c r="AF2292" t="s">
        <v>25</v>
      </c>
      <c r="AO2292" t="s">
        <v>26</v>
      </c>
      <c r="AP2292" t="s">
        <v>7264</v>
      </c>
      <c r="AS2292" t="s">
        <v>43</v>
      </c>
      <c r="AT2292" t="s">
        <v>6086</v>
      </c>
      <c r="BO2292" t="s">
        <v>43</v>
      </c>
      <c r="BP2292">
        <v>0</v>
      </c>
      <c r="BQ2292">
        <v>0</v>
      </c>
      <c r="BR2292">
        <v>0</v>
      </c>
      <c r="BS2292">
        <v>0</v>
      </c>
      <c r="BT2292" s="1"/>
    </row>
    <row r="2293" spans="1:76">
      <c r="A2293" t="s">
        <v>8702</v>
      </c>
      <c r="B2293" t="s">
        <v>8703</v>
      </c>
      <c r="D2293" s="1"/>
      <c r="G2293" s="1"/>
      <c r="H2293" s="1"/>
      <c r="K2293">
        <v>0</v>
      </c>
      <c r="AB2293" t="s">
        <v>22</v>
      </c>
      <c r="AC2293" t="s">
        <v>23</v>
      </c>
      <c r="AD2293" t="s">
        <v>7078</v>
      </c>
      <c r="AE2293" t="s">
        <v>7078</v>
      </c>
      <c r="AF2293" t="s">
        <v>48</v>
      </c>
      <c r="AO2293" t="s">
        <v>26</v>
      </c>
      <c r="AP2293" t="s">
        <v>7264</v>
      </c>
      <c r="AS2293" t="s">
        <v>43</v>
      </c>
      <c r="AT2293" t="s">
        <v>6047</v>
      </c>
      <c r="BO2293" t="s">
        <v>43</v>
      </c>
      <c r="BP2293">
        <v>0</v>
      </c>
      <c r="BQ2293">
        <v>0</v>
      </c>
      <c r="BR2293">
        <v>0</v>
      </c>
      <c r="BS2293">
        <v>0</v>
      </c>
      <c r="BT2293" s="1"/>
    </row>
    <row r="2294" spans="1:76">
      <c r="A2294" t="s">
        <v>8704</v>
      </c>
      <c r="B2294" t="s">
        <v>8705</v>
      </c>
      <c r="D2294" s="1"/>
      <c r="G2294" s="1"/>
      <c r="H2294" s="1"/>
      <c r="K2294">
        <v>0</v>
      </c>
      <c r="AB2294" t="s">
        <v>22</v>
      </c>
      <c r="AC2294" t="s">
        <v>23</v>
      </c>
      <c r="AD2294" t="s">
        <v>7078</v>
      </c>
      <c r="AE2294" t="s">
        <v>7078</v>
      </c>
      <c r="AF2294" t="s">
        <v>48</v>
      </c>
      <c r="AO2294" t="s">
        <v>26</v>
      </c>
      <c r="AP2294" t="s">
        <v>7264</v>
      </c>
      <c r="AS2294" t="s">
        <v>43</v>
      </c>
      <c r="AT2294" t="s">
        <v>6264</v>
      </c>
      <c r="BO2294" t="s">
        <v>43</v>
      </c>
      <c r="BP2294">
        <v>0</v>
      </c>
      <c r="BQ2294">
        <v>0</v>
      </c>
      <c r="BR2294">
        <v>0</v>
      </c>
      <c r="BS2294">
        <v>0</v>
      </c>
      <c r="BT2294" s="1"/>
    </row>
    <row r="2295" spans="1:76">
      <c r="A2295" t="s">
        <v>8706</v>
      </c>
      <c r="B2295" t="s">
        <v>8438</v>
      </c>
      <c r="D2295" s="1"/>
      <c r="G2295" s="1"/>
      <c r="H2295" s="1"/>
      <c r="K2295">
        <v>0</v>
      </c>
      <c r="AB2295" t="s">
        <v>22</v>
      </c>
      <c r="AC2295" t="s">
        <v>23</v>
      </c>
      <c r="AD2295" t="s">
        <v>7078</v>
      </c>
      <c r="AE2295" t="s">
        <v>7078</v>
      </c>
      <c r="AF2295" t="s">
        <v>48</v>
      </c>
      <c r="AO2295" t="s">
        <v>26</v>
      </c>
      <c r="AP2295" t="s">
        <v>7264</v>
      </c>
      <c r="AS2295" t="s">
        <v>43</v>
      </c>
      <c r="AT2295" t="s">
        <v>6047</v>
      </c>
      <c r="BO2295" t="s">
        <v>43</v>
      </c>
      <c r="BP2295">
        <v>0</v>
      </c>
      <c r="BQ2295">
        <v>0</v>
      </c>
      <c r="BR2295">
        <v>0</v>
      </c>
      <c r="BS2295">
        <v>0</v>
      </c>
      <c r="BT2295" s="1"/>
    </row>
    <row r="2296" spans="1:76">
      <c r="A2296" t="s">
        <v>8707</v>
      </c>
      <c r="B2296" t="s">
        <v>8708</v>
      </c>
      <c r="D2296" s="1"/>
      <c r="G2296" s="1"/>
      <c r="H2296" s="1"/>
      <c r="K2296">
        <v>0</v>
      </c>
      <c r="AB2296" t="s">
        <v>22</v>
      </c>
      <c r="AC2296" t="s">
        <v>23</v>
      </c>
      <c r="AD2296" t="s">
        <v>7078</v>
      </c>
      <c r="AE2296" t="s">
        <v>7078</v>
      </c>
      <c r="AF2296" t="s">
        <v>25</v>
      </c>
      <c r="AO2296" t="s">
        <v>26</v>
      </c>
      <c r="AP2296" t="s">
        <v>7264</v>
      </c>
      <c r="AS2296" t="s">
        <v>43</v>
      </c>
      <c r="AT2296" t="s">
        <v>7389</v>
      </c>
      <c r="BO2296" t="s">
        <v>43</v>
      </c>
      <c r="BP2296">
        <v>0</v>
      </c>
      <c r="BQ2296">
        <v>0</v>
      </c>
      <c r="BR2296">
        <v>0</v>
      </c>
      <c r="BS2296">
        <v>0</v>
      </c>
      <c r="BT2296" s="1"/>
    </row>
    <row r="2297" spans="1:76">
      <c r="A2297" t="s">
        <v>8709</v>
      </c>
      <c r="B2297" t="s">
        <v>6170</v>
      </c>
      <c r="D2297" s="1"/>
      <c r="G2297" s="1"/>
      <c r="H2297" s="1"/>
      <c r="K2297">
        <v>0</v>
      </c>
      <c r="AB2297" t="s">
        <v>22</v>
      </c>
      <c r="AC2297" t="s">
        <v>23</v>
      </c>
      <c r="AD2297" t="s">
        <v>7078</v>
      </c>
      <c r="AE2297" t="s">
        <v>7078</v>
      </c>
      <c r="AF2297" t="s">
        <v>25</v>
      </c>
      <c r="AO2297" t="s">
        <v>26</v>
      </c>
      <c r="AP2297" t="s">
        <v>7264</v>
      </c>
      <c r="AS2297" t="s">
        <v>43</v>
      </c>
      <c r="BO2297" t="s">
        <v>43</v>
      </c>
      <c r="BP2297">
        <v>0</v>
      </c>
      <c r="BQ2297">
        <v>0</v>
      </c>
      <c r="BR2297">
        <v>0</v>
      </c>
      <c r="BS2297">
        <v>0</v>
      </c>
      <c r="BT2297" s="1"/>
    </row>
    <row r="2298" spans="1:76">
      <c r="A2298" t="s">
        <v>8710</v>
      </c>
      <c r="B2298" t="s">
        <v>8711</v>
      </c>
      <c r="D2298" s="1"/>
      <c r="G2298" s="1"/>
      <c r="H2298" s="1"/>
      <c r="K2298">
        <v>0</v>
      </c>
      <c r="AB2298" t="s">
        <v>22</v>
      </c>
      <c r="AC2298" t="s">
        <v>23</v>
      </c>
      <c r="AD2298" t="s">
        <v>7078</v>
      </c>
      <c r="AE2298" t="s">
        <v>7078</v>
      </c>
      <c r="AF2298" t="s">
        <v>25</v>
      </c>
      <c r="AO2298" t="s">
        <v>26</v>
      </c>
      <c r="AP2298" t="s">
        <v>7264</v>
      </c>
      <c r="AS2298" t="s">
        <v>43</v>
      </c>
      <c r="BO2298" t="s">
        <v>43</v>
      </c>
      <c r="BP2298">
        <v>0</v>
      </c>
      <c r="BQ2298">
        <v>0</v>
      </c>
      <c r="BR2298">
        <v>0</v>
      </c>
      <c r="BS2298">
        <v>0</v>
      </c>
      <c r="BT2298" s="1"/>
    </row>
    <row r="2299" spans="1:76">
      <c r="A2299" t="s">
        <v>8712</v>
      </c>
      <c r="B2299" t="s">
        <v>8441</v>
      </c>
      <c r="D2299" s="1"/>
      <c r="G2299" s="1"/>
      <c r="H2299" s="1"/>
      <c r="K2299">
        <v>0</v>
      </c>
      <c r="AB2299" t="s">
        <v>22</v>
      </c>
      <c r="AC2299" t="s">
        <v>23</v>
      </c>
      <c r="AD2299" t="s">
        <v>7078</v>
      </c>
      <c r="AE2299" t="s">
        <v>7078</v>
      </c>
      <c r="AF2299" t="s">
        <v>48</v>
      </c>
      <c r="AO2299" t="s">
        <v>26</v>
      </c>
      <c r="AP2299" t="s">
        <v>7264</v>
      </c>
      <c r="AS2299" t="s">
        <v>43</v>
      </c>
      <c r="BO2299" t="s">
        <v>43</v>
      </c>
      <c r="BP2299">
        <v>0</v>
      </c>
      <c r="BQ2299">
        <v>0</v>
      </c>
      <c r="BR2299">
        <v>0</v>
      </c>
      <c r="BS2299">
        <v>0</v>
      </c>
      <c r="BT2299" s="1"/>
    </row>
    <row r="2300" spans="1:76">
      <c r="A2300" t="s">
        <v>8713</v>
      </c>
      <c r="B2300" t="s">
        <v>7434</v>
      </c>
      <c r="D2300" s="1"/>
      <c r="G2300" s="1"/>
      <c r="H2300" s="1"/>
      <c r="K2300">
        <v>0</v>
      </c>
      <c r="AB2300" t="s">
        <v>22</v>
      </c>
      <c r="AC2300" t="s">
        <v>23</v>
      </c>
      <c r="AD2300" t="s">
        <v>7078</v>
      </c>
      <c r="AE2300" t="s">
        <v>7078</v>
      </c>
      <c r="AF2300" t="s">
        <v>48</v>
      </c>
      <c r="AO2300" t="s">
        <v>26</v>
      </c>
      <c r="AP2300" t="s">
        <v>7264</v>
      </c>
      <c r="AS2300" t="s">
        <v>43</v>
      </c>
      <c r="BO2300" t="s">
        <v>43</v>
      </c>
      <c r="BP2300">
        <v>0</v>
      </c>
      <c r="BQ2300">
        <v>0</v>
      </c>
      <c r="BR2300">
        <v>0</v>
      </c>
      <c r="BS2300">
        <v>0</v>
      </c>
      <c r="BT2300" s="1"/>
    </row>
    <row r="2301" spans="1:76">
      <c r="A2301" t="s">
        <v>8714</v>
      </c>
      <c r="B2301" t="s">
        <v>8467</v>
      </c>
      <c r="C2301" t="s">
        <v>74</v>
      </c>
      <c r="D2301" s="1">
        <v>32711</v>
      </c>
      <c r="E2301" t="s">
        <v>8715</v>
      </c>
      <c r="G2301" s="1"/>
      <c r="H2301" s="1"/>
      <c r="K2301">
        <v>0</v>
      </c>
      <c r="AB2301" t="s">
        <v>22</v>
      </c>
      <c r="AC2301" t="s">
        <v>23</v>
      </c>
      <c r="AD2301" t="s">
        <v>7078</v>
      </c>
      <c r="AE2301" t="s">
        <v>7078</v>
      </c>
      <c r="AF2301" t="s">
        <v>48</v>
      </c>
      <c r="AH2301" t="s">
        <v>8716</v>
      </c>
      <c r="AI2301" t="s">
        <v>3903</v>
      </c>
      <c r="AJ2301" t="s">
        <v>8717</v>
      </c>
      <c r="AK2301" t="s">
        <v>3896</v>
      </c>
      <c r="AL2301" t="s">
        <v>5765</v>
      </c>
      <c r="AO2301" t="s">
        <v>26</v>
      </c>
      <c r="AP2301" t="s">
        <v>7264</v>
      </c>
      <c r="AS2301" t="s">
        <v>43</v>
      </c>
      <c r="AT2301" t="s">
        <v>5686</v>
      </c>
      <c r="BO2301" t="s">
        <v>43</v>
      </c>
      <c r="BP2301">
        <v>0</v>
      </c>
      <c r="BQ2301">
        <v>0</v>
      </c>
      <c r="BR2301">
        <v>0</v>
      </c>
      <c r="BS2301">
        <v>0</v>
      </c>
      <c r="BT2301" s="1"/>
      <c r="BV2301" t="s">
        <v>148</v>
      </c>
      <c r="BW2301" t="s">
        <v>102</v>
      </c>
      <c r="BX2301" t="s">
        <v>5353</v>
      </c>
    </row>
    <row r="2302" spans="1:76">
      <c r="A2302" t="s">
        <v>8718</v>
      </c>
      <c r="B2302" t="s">
        <v>8719</v>
      </c>
      <c r="D2302" s="1"/>
      <c r="G2302" s="1"/>
      <c r="H2302" s="1"/>
      <c r="K2302">
        <v>0</v>
      </c>
      <c r="AB2302" t="s">
        <v>22</v>
      </c>
      <c r="AC2302" t="s">
        <v>23</v>
      </c>
      <c r="AD2302" t="s">
        <v>3066</v>
      </c>
      <c r="AE2302" t="s">
        <v>3066</v>
      </c>
      <c r="AF2302" t="s">
        <v>48</v>
      </c>
      <c r="AO2302" t="s">
        <v>26</v>
      </c>
      <c r="AP2302" t="s">
        <v>7264</v>
      </c>
      <c r="AS2302" t="s">
        <v>43</v>
      </c>
      <c r="BO2302" t="s">
        <v>43</v>
      </c>
      <c r="BP2302">
        <v>0</v>
      </c>
      <c r="BQ2302">
        <v>0</v>
      </c>
      <c r="BR2302">
        <v>0</v>
      </c>
      <c r="BS2302">
        <v>0</v>
      </c>
      <c r="BT2302" s="1"/>
    </row>
    <row r="2303" spans="1:76">
      <c r="A2303" t="s">
        <v>8720</v>
      </c>
      <c r="B2303" t="s">
        <v>8721</v>
      </c>
      <c r="D2303" s="1"/>
      <c r="G2303" s="1"/>
      <c r="H2303" s="1"/>
      <c r="K2303">
        <v>0</v>
      </c>
      <c r="AB2303" t="s">
        <v>22</v>
      </c>
      <c r="AC2303" t="s">
        <v>23</v>
      </c>
      <c r="AD2303" t="s">
        <v>3066</v>
      </c>
      <c r="AE2303" t="s">
        <v>3066</v>
      </c>
      <c r="AF2303" t="s">
        <v>25</v>
      </c>
      <c r="AO2303" t="s">
        <v>26</v>
      </c>
      <c r="AP2303" t="s">
        <v>7264</v>
      </c>
      <c r="AS2303" t="s">
        <v>43</v>
      </c>
      <c r="BO2303" t="s">
        <v>43</v>
      </c>
      <c r="BP2303">
        <v>0</v>
      </c>
      <c r="BQ2303">
        <v>0</v>
      </c>
      <c r="BR2303">
        <v>0</v>
      </c>
      <c r="BS2303">
        <v>0</v>
      </c>
      <c r="BT2303" s="1"/>
    </row>
    <row r="2304" spans="1:76">
      <c r="A2304" t="s">
        <v>8722</v>
      </c>
      <c r="B2304" t="s">
        <v>8301</v>
      </c>
      <c r="D2304" s="1"/>
      <c r="G2304" s="1"/>
      <c r="H2304" s="1"/>
      <c r="K2304">
        <v>0</v>
      </c>
      <c r="AB2304" t="s">
        <v>22</v>
      </c>
      <c r="AC2304" t="s">
        <v>23</v>
      </c>
      <c r="AD2304" t="s">
        <v>3066</v>
      </c>
      <c r="AE2304" t="s">
        <v>3066</v>
      </c>
      <c r="AF2304" t="s">
        <v>25</v>
      </c>
      <c r="AO2304" t="s">
        <v>26</v>
      </c>
      <c r="AP2304" t="s">
        <v>7264</v>
      </c>
      <c r="AS2304" t="s">
        <v>43</v>
      </c>
      <c r="AT2304" t="s">
        <v>7972</v>
      </c>
      <c r="BO2304" t="s">
        <v>43</v>
      </c>
      <c r="BP2304">
        <v>0</v>
      </c>
      <c r="BQ2304">
        <v>0</v>
      </c>
      <c r="BR2304">
        <v>0</v>
      </c>
      <c r="BS2304">
        <v>0</v>
      </c>
      <c r="BT2304" s="1"/>
    </row>
    <row r="2305" spans="1:75">
      <c r="A2305" t="s">
        <v>8723</v>
      </c>
      <c r="B2305" t="s">
        <v>8283</v>
      </c>
      <c r="D2305" s="1"/>
      <c r="G2305" s="1"/>
      <c r="H2305" s="1"/>
      <c r="K2305">
        <v>0</v>
      </c>
      <c r="AB2305" t="s">
        <v>22</v>
      </c>
      <c r="AC2305" t="s">
        <v>23</v>
      </c>
      <c r="AD2305" t="s">
        <v>3066</v>
      </c>
      <c r="AE2305" t="s">
        <v>3066</v>
      </c>
      <c r="AF2305" t="s">
        <v>25</v>
      </c>
      <c r="AO2305" t="s">
        <v>26</v>
      </c>
      <c r="AP2305" t="s">
        <v>7264</v>
      </c>
      <c r="AS2305" t="s">
        <v>43</v>
      </c>
      <c r="AU2305">
        <v>1.33</v>
      </c>
      <c r="BO2305" t="s">
        <v>43</v>
      </c>
      <c r="BP2305">
        <v>0</v>
      </c>
      <c r="BQ2305">
        <v>0</v>
      </c>
      <c r="BR2305">
        <v>0</v>
      </c>
      <c r="BS2305">
        <v>0</v>
      </c>
      <c r="BT2305" s="1"/>
    </row>
    <row r="2306" spans="1:75">
      <c r="A2306" t="s">
        <v>8724</v>
      </c>
      <c r="B2306" t="s">
        <v>8299</v>
      </c>
      <c r="D2306" s="1"/>
      <c r="G2306" s="1"/>
      <c r="H2306" s="1"/>
      <c r="K2306">
        <v>0</v>
      </c>
      <c r="AB2306" t="s">
        <v>22</v>
      </c>
      <c r="AC2306" t="s">
        <v>23</v>
      </c>
      <c r="AD2306" t="s">
        <v>3066</v>
      </c>
      <c r="AE2306" t="s">
        <v>3066</v>
      </c>
      <c r="AF2306" t="s">
        <v>25</v>
      </c>
      <c r="AO2306" t="s">
        <v>26</v>
      </c>
      <c r="AP2306" t="s">
        <v>7264</v>
      </c>
      <c r="AS2306" t="s">
        <v>43</v>
      </c>
      <c r="AT2306" t="s">
        <v>5602</v>
      </c>
      <c r="BO2306" t="s">
        <v>43</v>
      </c>
      <c r="BP2306">
        <v>0</v>
      </c>
      <c r="BQ2306">
        <v>0</v>
      </c>
      <c r="BR2306">
        <v>0</v>
      </c>
      <c r="BS2306">
        <v>0</v>
      </c>
      <c r="BT2306" s="1"/>
    </row>
    <row r="2307" spans="1:75">
      <c r="A2307" t="s">
        <v>8725</v>
      </c>
      <c r="B2307" t="s">
        <v>8289</v>
      </c>
      <c r="D2307" s="1"/>
      <c r="G2307" s="1"/>
      <c r="H2307" s="1"/>
      <c r="K2307">
        <v>0</v>
      </c>
      <c r="AB2307" t="s">
        <v>22</v>
      </c>
      <c r="AC2307" t="s">
        <v>23</v>
      </c>
      <c r="AD2307" t="s">
        <v>3066</v>
      </c>
      <c r="AE2307" t="s">
        <v>3066</v>
      </c>
      <c r="AF2307" t="s">
        <v>25</v>
      </c>
      <c r="AO2307" t="s">
        <v>26</v>
      </c>
      <c r="AP2307" t="s">
        <v>7264</v>
      </c>
      <c r="AS2307" t="s">
        <v>43</v>
      </c>
      <c r="AT2307" t="s">
        <v>5928</v>
      </c>
      <c r="BO2307" t="s">
        <v>43</v>
      </c>
      <c r="BP2307">
        <v>0</v>
      </c>
      <c r="BQ2307">
        <v>0</v>
      </c>
      <c r="BR2307">
        <v>0</v>
      </c>
      <c r="BS2307">
        <v>0</v>
      </c>
      <c r="BT2307" s="1"/>
    </row>
    <row r="2308" spans="1:75">
      <c r="A2308" t="s">
        <v>8726</v>
      </c>
      <c r="B2308" t="s">
        <v>8727</v>
      </c>
      <c r="D2308" s="1"/>
      <c r="G2308" s="1"/>
      <c r="H2308" s="1"/>
      <c r="K2308">
        <v>0</v>
      </c>
      <c r="AB2308" t="s">
        <v>22</v>
      </c>
      <c r="AC2308" t="s">
        <v>23</v>
      </c>
      <c r="AD2308" t="s">
        <v>3066</v>
      </c>
      <c r="AE2308" t="s">
        <v>3066</v>
      </c>
      <c r="AF2308" t="s">
        <v>25</v>
      </c>
      <c r="AO2308" t="s">
        <v>26</v>
      </c>
      <c r="AP2308" t="s">
        <v>7264</v>
      </c>
      <c r="AS2308" t="s">
        <v>43</v>
      </c>
      <c r="AU2308">
        <v>2.29</v>
      </c>
      <c r="BO2308" t="s">
        <v>43</v>
      </c>
      <c r="BP2308">
        <v>0</v>
      </c>
      <c r="BQ2308">
        <v>0</v>
      </c>
      <c r="BR2308">
        <v>0</v>
      </c>
      <c r="BS2308">
        <v>0</v>
      </c>
      <c r="BT2308" s="1"/>
    </row>
    <row r="2309" spans="1:75">
      <c r="A2309" t="s">
        <v>8728</v>
      </c>
      <c r="B2309" t="s">
        <v>8729</v>
      </c>
      <c r="C2309" t="s">
        <v>20</v>
      </c>
      <c r="D2309" s="1">
        <v>33144</v>
      </c>
      <c r="E2309" t="s">
        <v>5892</v>
      </c>
      <c r="G2309" s="1"/>
      <c r="H2309" s="1"/>
      <c r="K2309">
        <v>0</v>
      </c>
      <c r="AB2309" t="s">
        <v>22</v>
      </c>
      <c r="AC2309" t="s">
        <v>7220</v>
      </c>
      <c r="AD2309" t="s">
        <v>7221</v>
      </c>
      <c r="AE2309" t="s">
        <v>7221</v>
      </c>
      <c r="AF2309" t="s">
        <v>25</v>
      </c>
      <c r="AH2309" t="s">
        <v>8730</v>
      </c>
      <c r="AI2309" t="s">
        <v>5244</v>
      </c>
      <c r="AJ2309" t="s">
        <v>8731</v>
      </c>
      <c r="AK2309" t="s">
        <v>4</v>
      </c>
      <c r="AL2309" t="s">
        <v>8732</v>
      </c>
      <c r="AO2309" t="s">
        <v>26</v>
      </c>
      <c r="AP2309" t="s">
        <v>7264</v>
      </c>
      <c r="AS2309" t="s">
        <v>43</v>
      </c>
      <c r="AT2309" t="s">
        <v>6350</v>
      </c>
      <c r="BO2309" t="s">
        <v>43</v>
      </c>
      <c r="BP2309">
        <v>0</v>
      </c>
      <c r="BQ2309">
        <v>0</v>
      </c>
      <c r="BR2309">
        <v>0</v>
      </c>
      <c r="BS2309">
        <v>0</v>
      </c>
      <c r="BT2309" s="1"/>
      <c r="BV2309" t="s">
        <v>370</v>
      </c>
      <c r="BW2309" t="s">
        <v>362</v>
      </c>
    </row>
    <row r="2310" spans="1:75">
      <c r="A2310" t="s">
        <v>8733</v>
      </c>
      <c r="B2310" t="s">
        <v>8734</v>
      </c>
      <c r="C2310" t="s">
        <v>8735</v>
      </c>
      <c r="D2310" s="1">
        <v>32994</v>
      </c>
      <c r="E2310" t="s">
        <v>8736</v>
      </c>
      <c r="G2310" s="1"/>
      <c r="H2310" s="1"/>
      <c r="K2310">
        <v>0</v>
      </c>
      <c r="AB2310" t="s">
        <v>22</v>
      </c>
      <c r="AC2310" t="s">
        <v>7220</v>
      </c>
      <c r="AD2310" t="s">
        <v>7221</v>
      </c>
      <c r="AE2310" t="s">
        <v>7221</v>
      </c>
      <c r="AF2310" t="s">
        <v>25</v>
      </c>
      <c r="AH2310" t="s">
        <v>8737</v>
      </c>
      <c r="AI2310" t="s">
        <v>3903</v>
      </c>
      <c r="AJ2310" t="s">
        <v>8738</v>
      </c>
      <c r="AK2310" t="s">
        <v>4</v>
      </c>
      <c r="AL2310" t="s">
        <v>8736</v>
      </c>
      <c r="AO2310" t="s">
        <v>26</v>
      </c>
      <c r="AP2310" t="s">
        <v>7264</v>
      </c>
      <c r="AS2310" t="s">
        <v>43</v>
      </c>
      <c r="AT2310" t="s">
        <v>2800</v>
      </c>
      <c r="BO2310" t="s">
        <v>43</v>
      </c>
      <c r="BP2310">
        <v>0</v>
      </c>
      <c r="BQ2310">
        <v>0</v>
      </c>
      <c r="BR2310">
        <v>0</v>
      </c>
      <c r="BS2310">
        <v>0</v>
      </c>
      <c r="BT2310" s="1"/>
      <c r="BV2310" t="s">
        <v>102</v>
      </c>
      <c r="BW2310" t="s">
        <v>102</v>
      </c>
    </row>
    <row r="2311" spans="1:75">
      <c r="A2311" t="s">
        <v>8739</v>
      </c>
      <c r="B2311" t="s">
        <v>3046</v>
      </c>
      <c r="C2311" t="s">
        <v>6243</v>
      </c>
      <c r="D2311" s="1">
        <v>33187</v>
      </c>
      <c r="E2311" t="s">
        <v>6270</v>
      </c>
      <c r="G2311" s="1"/>
      <c r="H2311" s="1"/>
      <c r="K2311">
        <v>0</v>
      </c>
      <c r="AB2311" t="s">
        <v>22</v>
      </c>
      <c r="AC2311" t="s">
        <v>7220</v>
      </c>
      <c r="AD2311" t="s">
        <v>7221</v>
      </c>
      <c r="AE2311" t="s">
        <v>7221</v>
      </c>
      <c r="AF2311" t="s">
        <v>48</v>
      </c>
      <c r="AH2311" t="s">
        <v>8740</v>
      </c>
      <c r="AI2311" t="s">
        <v>3903</v>
      </c>
      <c r="AJ2311" t="s">
        <v>8741</v>
      </c>
      <c r="AK2311" t="s">
        <v>4</v>
      </c>
      <c r="AL2311" t="s">
        <v>6270</v>
      </c>
      <c r="AO2311" t="s">
        <v>26</v>
      </c>
      <c r="AP2311" t="s">
        <v>7264</v>
      </c>
      <c r="AS2311" t="s">
        <v>43</v>
      </c>
      <c r="AT2311" t="s">
        <v>7249</v>
      </c>
      <c r="BO2311" t="s">
        <v>43</v>
      </c>
      <c r="BP2311">
        <v>0</v>
      </c>
      <c r="BQ2311">
        <v>0</v>
      </c>
      <c r="BR2311">
        <v>0</v>
      </c>
      <c r="BS2311">
        <v>0</v>
      </c>
      <c r="BT2311" s="1"/>
      <c r="BV2311" t="s">
        <v>102</v>
      </c>
      <c r="BW2311" t="s">
        <v>165</v>
      </c>
    </row>
    <row r="2312" spans="1:75">
      <c r="A2312" t="s">
        <v>8742</v>
      </c>
      <c r="B2312" t="s">
        <v>8743</v>
      </c>
      <c r="C2312" t="s">
        <v>3054</v>
      </c>
      <c r="D2312" s="1">
        <v>33457</v>
      </c>
      <c r="E2312" t="s">
        <v>8744</v>
      </c>
      <c r="G2312" s="1"/>
      <c r="H2312" s="1"/>
      <c r="K2312">
        <v>0</v>
      </c>
      <c r="AB2312" t="s">
        <v>22</v>
      </c>
      <c r="AC2312" t="s">
        <v>7220</v>
      </c>
      <c r="AD2312" t="s">
        <v>7221</v>
      </c>
      <c r="AE2312" t="s">
        <v>7221</v>
      </c>
      <c r="AF2312" t="s">
        <v>25</v>
      </c>
      <c r="AH2312" t="s">
        <v>8745</v>
      </c>
      <c r="AI2312" t="s">
        <v>5244</v>
      </c>
      <c r="AJ2312" t="s">
        <v>8746</v>
      </c>
      <c r="AK2312" t="s">
        <v>4</v>
      </c>
      <c r="AL2312" t="s">
        <v>8747</v>
      </c>
      <c r="AO2312" t="s">
        <v>26</v>
      </c>
      <c r="AP2312" t="s">
        <v>7264</v>
      </c>
      <c r="AS2312" t="s">
        <v>43</v>
      </c>
      <c r="AT2312" t="s">
        <v>8748</v>
      </c>
      <c r="BO2312" t="s">
        <v>43</v>
      </c>
      <c r="BP2312">
        <v>0</v>
      </c>
      <c r="BQ2312">
        <v>0</v>
      </c>
      <c r="BR2312">
        <v>0</v>
      </c>
      <c r="BS2312">
        <v>0</v>
      </c>
      <c r="BT2312" s="1"/>
      <c r="BV2312" t="s">
        <v>102</v>
      </c>
      <c r="BW2312" t="s">
        <v>102</v>
      </c>
    </row>
    <row r="2313" spans="1:75">
      <c r="A2313" t="s">
        <v>8749</v>
      </c>
      <c r="B2313" t="s">
        <v>8750</v>
      </c>
      <c r="C2313" t="s">
        <v>20</v>
      </c>
      <c r="D2313" s="1">
        <v>33510</v>
      </c>
      <c r="E2313" t="s">
        <v>8751</v>
      </c>
      <c r="G2313" s="1"/>
      <c r="H2313" s="1"/>
      <c r="K2313">
        <v>0</v>
      </c>
      <c r="AB2313" t="s">
        <v>22</v>
      </c>
      <c r="AC2313" t="s">
        <v>7220</v>
      </c>
      <c r="AD2313" t="s">
        <v>7221</v>
      </c>
      <c r="AE2313" t="s">
        <v>7221</v>
      </c>
      <c r="AF2313" t="s">
        <v>48</v>
      </c>
      <c r="AH2313" t="s">
        <v>865</v>
      </c>
      <c r="AI2313" t="s">
        <v>3903</v>
      </c>
      <c r="AJ2313" t="s">
        <v>8752</v>
      </c>
      <c r="AK2313" t="s">
        <v>4</v>
      </c>
      <c r="AL2313" t="s">
        <v>8751</v>
      </c>
      <c r="AO2313" t="s">
        <v>26</v>
      </c>
      <c r="AP2313" t="s">
        <v>7264</v>
      </c>
      <c r="AS2313" t="s">
        <v>43</v>
      </c>
      <c r="AT2313" t="s">
        <v>6182</v>
      </c>
      <c r="BO2313" t="s">
        <v>43</v>
      </c>
      <c r="BP2313">
        <v>0</v>
      </c>
      <c r="BQ2313">
        <v>0</v>
      </c>
      <c r="BR2313">
        <v>0</v>
      </c>
      <c r="BS2313">
        <v>0</v>
      </c>
      <c r="BT2313" s="1"/>
      <c r="BV2313" t="s">
        <v>102</v>
      </c>
      <c r="BW2313" t="s">
        <v>148</v>
      </c>
    </row>
    <row r="2314" spans="1:75">
      <c r="A2314" t="s">
        <v>8753</v>
      </c>
      <c r="B2314" t="s">
        <v>8754</v>
      </c>
      <c r="C2314" t="s">
        <v>6016</v>
      </c>
      <c r="D2314" s="1">
        <v>33288</v>
      </c>
      <c r="E2314" t="s">
        <v>8755</v>
      </c>
      <c r="G2314" s="1"/>
      <c r="H2314" s="1"/>
      <c r="K2314">
        <v>0</v>
      </c>
      <c r="AB2314" t="s">
        <v>22</v>
      </c>
      <c r="AC2314" t="s">
        <v>7220</v>
      </c>
      <c r="AD2314" t="s">
        <v>7221</v>
      </c>
      <c r="AE2314" t="s">
        <v>7221</v>
      </c>
      <c r="AF2314" t="s">
        <v>48</v>
      </c>
      <c r="AH2314" t="s">
        <v>8756</v>
      </c>
      <c r="AI2314" t="s">
        <v>8757</v>
      </c>
      <c r="AJ2314" t="s">
        <v>8758</v>
      </c>
      <c r="AK2314" t="s">
        <v>4</v>
      </c>
      <c r="AL2314" t="s">
        <v>8755</v>
      </c>
      <c r="AO2314" t="s">
        <v>26</v>
      </c>
      <c r="AP2314" t="s">
        <v>7264</v>
      </c>
      <c r="AS2314" t="s">
        <v>43</v>
      </c>
      <c r="AT2314" t="s">
        <v>6182</v>
      </c>
      <c r="BO2314" t="s">
        <v>43</v>
      </c>
      <c r="BP2314">
        <v>0</v>
      </c>
      <c r="BQ2314">
        <v>0</v>
      </c>
      <c r="BR2314">
        <v>0</v>
      </c>
      <c r="BS2314">
        <v>0</v>
      </c>
      <c r="BT2314" s="1"/>
      <c r="BV2314" t="s">
        <v>370</v>
      </c>
      <c r="BW2314" t="s">
        <v>148</v>
      </c>
    </row>
    <row r="2315" spans="1:75">
      <c r="A2315" t="s">
        <v>8759</v>
      </c>
      <c r="B2315" t="s">
        <v>8760</v>
      </c>
      <c r="C2315" t="s">
        <v>8761</v>
      </c>
      <c r="D2315" s="1">
        <v>33538</v>
      </c>
      <c r="E2315" t="s">
        <v>8762</v>
      </c>
      <c r="G2315" s="1"/>
      <c r="H2315" s="1"/>
      <c r="K2315">
        <v>0</v>
      </c>
      <c r="AB2315" t="s">
        <v>22</v>
      </c>
      <c r="AC2315" t="s">
        <v>7220</v>
      </c>
      <c r="AD2315" t="s">
        <v>7221</v>
      </c>
      <c r="AE2315" t="s">
        <v>7221</v>
      </c>
      <c r="AF2315" t="s">
        <v>25</v>
      </c>
      <c r="AH2315" t="s">
        <v>4310</v>
      </c>
      <c r="AI2315" t="s">
        <v>5244</v>
      </c>
      <c r="AJ2315" t="s">
        <v>4013</v>
      </c>
      <c r="AK2315" t="s">
        <v>4</v>
      </c>
      <c r="AL2315" t="s">
        <v>8763</v>
      </c>
      <c r="AO2315" t="s">
        <v>26</v>
      </c>
      <c r="AP2315" t="s">
        <v>7264</v>
      </c>
      <c r="AS2315" t="s">
        <v>43</v>
      </c>
      <c r="AT2315" t="s">
        <v>7565</v>
      </c>
      <c r="BO2315" t="s">
        <v>43</v>
      </c>
      <c r="BP2315">
        <v>0</v>
      </c>
      <c r="BQ2315">
        <v>0</v>
      </c>
      <c r="BR2315">
        <v>0</v>
      </c>
      <c r="BS2315">
        <v>0</v>
      </c>
      <c r="BT2315" s="1"/>
      <c r="BV2315" t="s">
        <v>102</v>
      </c>
      <c r="BW2315" t="s">
        <v>148</v>
      </c>
    </row>
    <row r="2316" spans="1:75">
      <c r="A2316" t="s">
        <v>8764</v>
      </c>
      <c r="B2316" t="s">
        <v>8765</v>
      </c>
      <c r="D2316" s="1"/>
      <c r="G2316" s="1"/>
      <c r="H2316" s="1"/>
      <c r="K2316">
        <v>0</v>
      </c>
      <c r="AB2316" t="s">
        <v>22</v>
      </c>
      <c r="AC2316" t="s">
        <v>7220</v>
      </c>
      <c r="AD2316" t="s">
        <v>7221</v>
      </c>
      <c r="AE2316" t="s">
        <v>7221</v>
      </c>
      <c r="AF2316" t="s">
        <v>48</v>
      </c>
      <c r="AO2316" t="s">
        <v>26</v>
      </c>
      <c r="AP2316" t="s">
        <v>7264</v>
      </c>
      <c r="AS2316" t="s">
        <v>43</v>
      </c>
      <c r="AT2316" t="s">
        <v>8766</v>
      </c>
      <c r="BO2316" t="s">
        <v>43</v>
      </c>
      <c r="BP2316">
        <v>0</v>
      </c>
      <c r="BQ2316">
        <v>0</v>
      </c>
      <c r="BR2316">
        <v>0</v>
      </c>
      <c r="BS2316">
        <v>0</v>
      </c>
      <c r="BT2316" s="1"/>
    </row>
    <row r="2317" spans="1:75">
      <c r="A2317" t="s">
        <v>8767</v>
      </c>
      <c r="B2317" t="s">
        <v>8768</v>
      </c>
      <c r="C2317" t="s">
        <v>6645</v>
      </c>
      <c r="D2317" s="1">
        <v>33969</v>
      </c>
      <c r="E2317" t="s">
        <v>5732</v>
      </c>
      <c r="G2317" s="1"/>
      <c r="H2317" s="1"/>
      <c r="K2317">
        <v>0</v>
      </c>
      <c r="AB2317" t="s">
        <v>22</v>
      </c>
      <c r="AC2317" t="s">
        <v>7220</v>
      </c>
      <c r="AD2317" t="s">
        <v>7221</v>
      </c>
      <c r="AE2317" t="s">
        <v>7221</v>
      </c>
      <c r="AF2317" t="s">
        <v>48</v>
      </c>
      <c r="AH2317" t="s">
        <v>196</v>
      </c>
      <c r="AI2317" t="s">
        <v>5244</v>
      </c>
      <c r="AJ2317" t="s">
        <v>5087</v>
      </c>
      <c r="AK2317" t="s">
        <v>5244</v>
      </c>
      <c r="AL2317" t="s">
        <v>5732</v>
      </c>
      <c r="AO2317" t="s">
        <v>26</v>
      </c>
      <c r="AP2317" t="s">
        <v>7264</v>
      </c>
      <c r="AS2317" t="s">
        <v>43</v>
      </c>
      <c r="AT2317" t="s">
        <v>6735</v>
      </c>
      <c r="BO2317" t="s">
        <v>43</v>
      </c>
      <c r="BP2317">
        <v>0</v>
      </c>
      <c r="BQ2317">
        <v>0</v>
      </c>
      <c r="BR2317">
        <v>0</v>
      </c>
      <c r="BS2317">
        <v>0</v>
      </c>
      <c r="BT2317" s="1"/>
      <c r="BV2317" t="s">
        <v>148</v>
      </c>
      <c r="BW2317" t="s">
        <v>148</v>
      </c>
    </row>
    <row r="2318" spans="1:75">
      <c r="A2318" t="s">
        <v>8769</v>
      </c>
      <c r="B2318" t="s">
        <v>8770</v>
      </c>
      <c r="D2318" s="1"/>
      <c r="G2318" s="1"/>
      <c r="H2318" s="1"/>
      <c r="K2318">
        <v>0</v>
      </c>
      <c r="AB2318" t="s">
        <v>22</v>
      </c>
      <c r="AC2318" t="s">
        <v>7220</v>
      </c>
      <c r="AD2318" t="s">
        <v>7221</v>
      </c>
      <c r="AE2318" t="s">
        <v>7221</v>
      </c>
      <c r="AF2318" t="s">
        <v>48</v>
      </c>
      <c r="AO2318" t="s">
        <v>26</v>
      </c>
      <c r="AP2318" t="s">
        <v>7264</v>
      </c>
      <c r="AS2318" t="s">
        <v>43</v>
      </c>
      <c r="BO2318" t="s">
        <v>43</v>
      </c>
      <c r="BP2318">
        <v>0</v>
      </c>
      <c r="BQ2318">
        <v>0</v>
      </c>
      <c r="BR2318">
        <v>0</v>
      </c>
      <c r="BS2318">
        <v>0</v>
      </c>
      <c r="BT2318" s="1"/>
    </row>
    <row r="2319" spans="1:75">
      <c r="A2319" t="s">
        <v>8771</v>
      </c>
      <c r="B2319" t="s">
        <v>8772</v>
      </c>
      <c r="D2319" s="1"/>
      <c r="G2319" s="1"/>
      <c r="H2319" s="1"/>
      <c r="K2319">
        <v>0</v>
      </c>
      <c r="AB2319" t="s">
        <v>22</v>
      </c>
      <c r="AC2319" t="s">
        <v>7220</v>
      </c>
      <c r="AD2319" t="s">
        <v>7221</v>
      </c>
      <c r="AE2319" t="s">
        <v>7221</v>
      </c>
      <c r="AF2319" t="s">
        <v>25</v>
      </c>
      <c r="AO2319" t="s">
        <v>26</v>
      </c>
      <c r="AP2319" t="s">
        <v>7264</v>
      </c>
      <c r="AS2319" t="s">
        <v>43</v>
      </c>
      <c r="BO2319" t="s">
        <v>43</v>
      </c>
      <c r="BP2319">
        <v>0</v>
      </c>
      <c r="BQ2319">
        <v>0</v>
      </c>
      <c r="BR2319">
        <v>0</v>
      </c>
      <c r="BS2319">
        <v>0</v>
      </c>
      <c r="BT2319" s="1"/>
    </row>
    <row r="2320" spans="1:75">
      <c r="A2320" t="s">
        <v>8773</v>
      </c>
      <c r="B2320" t="s">
        <v>4980</v>
      </c>
      <c r="C2320" t="s">
        <v>6432</v>
      </c>
      <c r="D2320" s="1">
        <v>33071</v>
      </c>
      <c r="E2320" t="s">
        <v>8774</v>
      </c>
      <c r="G2320" s="1"/>
      <c r="H2320" s="1"/>
      <c r="K2320">
        <v>0</v>
      </c>
      <c r="AB2320" t="s">
        <v>22</v>
      </c>
      <c r="AC2320" t="s">
        <v>7220</v>
      </c>
      <c r="AD2320" t="s">
        <v>7221</v>
      </c>
      <c r="AE2320" t="s">
        <v>7221</v>
      </c>
      <c r="AF2320" t="s">
        <v>48</v>
      </c>
      <c r="AH2320" t="s">
        <v>8775</v>
      </c>
      <c r="AI2320" t="s">
        <v>5244</v>
      </c>
      <c r="AJ2320" t="s">
        <v>1593</v>
      </c>
      <c r="AK2320" t="s">
        <v>5244</v>
      </c>
      <c r="AL2320" t="s">
        <v>8776</v>
      </c>
      <c r="AO2320" t="s">
        <v>26</v>
      </c>
      <c r="AP2320" t="s">
        <v>7264</v>
      </c>
      <c r="AS2320" t="s">
        <v>43</v>
      </c>
      <c r="AT2320" t="s">
        <v>7910</v>
      </c>
      <c r="BO2320" t="s">
        <v>43</v>
      </c>
      <c r="BP2320">
        <v>0</v>
      </c>
      <c r="BQ2320">
        <v>0</v>
      </c>
      <c r="BR2320">
        <v>0</v>
      </c>
      <c r="BS2320">
        <v>0</v>
      </c>
      <c r="BT2320" s="1"/>
      <c r="BV2320" t="s">
        <v>148</v>
      </c>
      <c r="BW2320" t="s">
        <v>102</v>
      </c>
    </row>
    <row r="2321" spans="1:75">
      <c r="A2321" t="s">
        <v>8777</v>
      </c>
      <c r="B2321" t="s">
        <v>8778</v>
      </c>
      <c r="C2321" t="s">
        <v>20</v>
      </c>
      <c r="D2321" s="1">
        <v>33302</v>
      </c>
      <c r="E2321" t="s">
        <v>7217</v>
      </c>
      <c r="G2321" s="1"/>
      <c r="H2321" s="1"/>
      <c r="K2321">
        <v>0</v>
      </c>
      <c r="AB2321" t="s">
        <v>22</v>
      </c>
      <c r="AC2321" t="s">
        <v>7220</v>
      </c>
      <c r="AD2321" t="s">
        <v>7221</v>
      </c>
      <c r="AE2321" t="s">
        <v>7221</v>
      </c>
      <c r="AF2321" t="s">
        <v>25</v>
      </c>
      <c r="AH2321" t="s">
        <v>8779</v>
      </c>
      <c r="AI2321" t="s">
        <v>8780</v>
      </c>
      <c r="AJ2321" t="s">
        <v>8781</v>
      </c>
      <c r="AK2321" t="s">
        <v>4</v>
      </c>
      <c r="AL2321" t="s">
        <v>7217</v>
      </c>
      <c r="AO2321" t="s">
        <v>26</v>
      </c>
      <c r="AP2321" t="s">
        <v>7264</v>
      </c>
      <c r="AS2321" t="s">
        <v>43</v>
      </c>
      <c r="AT2321" t="s">
        <v>6350</v>
      </c>
      <c r="BO2321" t="s">
        <v>43</v>
      </c>
      <c r="BP2321">
        <v>0</v>
      </c>
      <c r="BQ2321">
        <v>0</v>
      </c>
      <c r="BR2321">
        <v>0</v>
      </c>
      <c r="BS2321">
        <v>0</v>
      </c>
      <c r="BT2321" s="1"/>
      <c r="BV2321" t="s">
        <v>118</v>
      </c>
      <c r="BW2321" t="s">
        <v>118</v>
      </c>
    </row>
    <row r="2322" spans="1:75">
      <c r="A2322" t="s">
        <v>8782</v>
      </c>
      <c r="B2322" t="s">
        <v>8219</v>
      </c>
      <c r="D2322" s="1"/>
      <c r="G2322" s="1"/>
      <c r="H2322" s="1"/>
      <c r="K2322">
        <v>0</v>
      </c>
      <c r="AB2322" t="s">
        <v>22</v>
      </c>
      <c r="AC2322" t="s">
        <v>7220</v>
      </c>
      <c r="AD2322" t="s">
        <v>7221</v>
      </c>
      <c r="AE2322" t="s">
        <v>7221</v>
      </c>
      <c r="AF2322" t="s">
        <v>48</v>
      </c>
      <c r="AO2322" t="s">
        <v>26</v>
      </c>
      <c r="AP2322" t="s">
        <v>7264</v>
      </c>
      <c r="AS2322" t="s">
        <v>43</v>
      </c>
      <c r="BO2322" t="s">
        <v>43</v>
      </c>
      <c r="BP2322">
        <v>0</v>
      </c>
      <c r="BQ2322">
        <v>0</v>
      </c>
      <c r="BR2322">
        <v>0</v>
      </c>
      <c r="BS2322">
        <v>0</v>
      </c>
      <c r="BT2322" s="1"/>
    </row>
    <row r="2323" spans="1:75">
      <c r="A2323" t="s">
        <v>8783</v>
      </c>
      <c r="B2323" t="s">
        <v>4142</v>
      </c>
      <c r="D2323" s="1"/>
      <c r="G2323" s="1"/>
      <c r="H2323" s="1"/>
      <c r="K2323">
        <v>0</v>
      </c>
      <c r="AB2323" t="s">
        <v>22</v>
      </c>
      <c r="AC2323" t="s">
        <v>7220</v>
      </c>
      <c r="AD2323" t="s">
        <v>7221</v>
      </c>
      <c r="AE2323" t="s">
        <v>7221</v>
      </c>
      <c r="AF2323" t="s">
        <v>48</v>
      </c>
      <c r="AO2323" t="s">
        <v>26</v>
      </c>
      <c r="AP2323" t="s">
        <v>7264</v>
      </c>
      <c r="AS2323" t="s">
        <v>43</v>
      </c>
      <c r="BO2323" t="s">
        <v>43</v>
      </c>
      <c r="BP2323">
        <v>0</v>
      </c>
      <c r="BQ2323">
        <v>0</v>
      </c>
      <c r="BR2323">
        <v>0</v>
      </c>
      <c r="BS2323">
        <v>0</v>
      </c>
      <c r="BT2323" s="1"/>
    </row>
    <row r="2324" spans="1:75">
      <c r="A2324" t="s">
        <v>8784</v>
      </c>
      <c r="B2324" t="s">
        <v>402</v>
      </c>
      <c r="D2324" s="1"/>
      <c r="G2324" s="1"/>
      <c r="H2324" s="1"/>
      <c r="K2324">
        <v>0</v>
      </c>
      <c r="AB2324" t="s">
        <v>22</v>
      </c>
      <c r="AC2324" t="s">
        <v>7220</v>
      </c>
      <c r="AD2324" t="s">
        <v>7221</v>
      </c>
      <c r="AE2324" t="s">
        <v>7221</v>
      </c>
      <c r="AF2324" t="s">
        <v>25</v>
      </c>
      <c r="AO2324" t="s">
        <v>26</v>
      </c>
      <c r="AP2324" t="s">
        <v>7264</v>
      </c>
      <c r="AS2324" t="s">
        <v>43</v>
      </c>
      <c r="BO2324" t="s">
        <v>43</v>
      </c>
      <c r="BP2324">
        <v>0</v>
      </c>
      <c r="BQ2324">
        <v>0</v>
      </c>
      <c r="BR2324">
        <v>0</v>
      </c>
      <c r="BS2324">
        <v>0</v>
      </c>
      <c r="BT2324" s="1"/>
    </row>
    <row r="2325" spans="1:75">
      <c r="A2325" t="s">
        <v>8785</v>
      </c>
      <c r="B2325" t="s">
        <v>8786</v>
      </c>
      <c r="C2325" t="s">
        <v>20</v>
      </c>
      <c r="D2325" s="1">
        <v>29515</v>
      </c>
      <c r="E2325" t="s">
        <v>20</v>
      </c>
      <c r="G2325" s="1"/>
      <c r="H2325" s="1"/>
      <c r="K2325">
        <v>0</v>
      </c>
      <c r="AB2325" t="s">
        <v>22</v>
      </c>
      <c r="AC2325" t="s">
        <v>7220</v>
      </c>
      <c r="AD2325" t="s">
        <v>7221</v>
      </c>
      <c r="AE2325" t="s">
        <v>7221</v>
      </c>
      <c r="AF2325" t="s">
        <v>25</v>
      </c>
      <c r="AH2325" t="s">
        <v>8787</v>
      </c>
      <c r="AI2325" t="s">
        <v>155</v>
      </c>
      <c r="AJ2325" t="s">
        <v>8788</v>
      </c>
      <c r="AK2325" t="s">
        <v>155</v>
      </c>
      <c r="AL2325" t="s">
        <v>20</v>
      </c>
      <c r="AO2325" t="s">
        <v>26</v>
      </c>
      <c r="AP2325" t="s">
        <v>7264</v>
      </c>
      <c r="AS2325" t="s">
        <v>43</v>
      </c>
      <c r="BO2325" t="s">
        <v>43</v>
      </c>
      <c r="BP2325">
        <v>0</v>
      </c>
      <c r="BQ2325">
        <v>0</v>
      </c>
      <c r="BR2325">
        <v>0</v>
      </c>
      <c r="BS2325">
        <v>0</v>
      </c>
      <c r="BT2325" s="1"/>
      <c r="BV2325" t="s">
        <v>102</v>
      </c>
      <c r="BW2325" t="s">
        <v>102</v>
      </c>
    </row>
    <row r="2326" spans="1:75">
      <c r="A2326" t="s">
        <v>8789</v>
      </c>
      <c r="B2326" t="s">
        <v>8790</v>
      </c>
      <c r="C2326" t="s">
        <v>20</v>
      </c>
      <c r="D2326" s="1">
        <v>33431</v>
      </c>
      <c r="E2326" t="s">
        <v>8336</v>
      </c>
      <c r="G2326" s="1"/>
      <c r="H2326" s="1"/>
      <c r="K2326">
        <v>0</v>
      </c>
      <c r="AB2326" t="s">
        <v>22</v>
      </c>
      <c r="AC2326" t="s">
        <v>7220</v>
      </c>
      <c r="AD2326" t="s">
        <v>7221</v>
      </c>
      <c r="AE2326" t="s">
        <v>7221</v>
      </c>
      <c r="AF2326" t="s">
        <v>25</v>
      </c>
      <c r="AH2326" t="s">
        <v>8791</v>
      </c>
      <c r="AI2326" t="s">
        <v>217</v>
      </c>
      <c r="AJ2326" t="s">
        <v>8792</v>
      </c>
      <c r="AK2326" t="s">
        <v>4</v>
      </c>
      <c r="AL2326" t="s">
        <v>8336</v>
      </c>
      <c r="AO2326" t="s">
        <v>26</v>
      </c>
      <c r="AP2326" t="s">
        <v>7264</v>
      </c>
      <c r="AS2326" t="s">
        <v>43</v>
      </c>
      <c r="AT2326" t="s">
        <v>6187</v>
      </c>
      <c r="BO2326" t="s">
        <v>43</v>
      </c>
      <c r="BP2326">
        <v>0</v>
      </c>
      <c r="BQ2326">
        <v>0</v>
      </c>
      <c r="BR2326">
        <v>0</v>
      </c>
      <c r="BS2326">
        <v>0</v>
      </c>
      <c r="BT2326" s="1"/>
      <c r="BV2326" t="s">
        <v>118</v>
      </c>
      <c r="BW2326" t="s">
        <v>118</v>
      </c>
    </row>
    <row r="2327" spans="1:75">
      <c r="A2327" t="s">
        <v>8793</v>
      </c>
      <c r="B2327" t="s">
        <v>8794</v>
      </c>
      <c r="D2327" s="1"/>
      <c r="G2327" s="1"/>
      <c r="H2327" s="1"/>
      <c r="K2327">
        <v>0</v>
      </c>
      <c r="AB2327" t="s">
        <v>22</v>
      </c>
      <c r="AC2327" t="s">
        <v>7220</v>
      </c>
      <c r="AD2327" t="s">
        <v>7221</v>
      </c>
      <c r="AE2327" t="s">
        <v>7221</v>
      </c>
      <c r="AF2327" t="s">
        <v>25</v>
      </c>
      <c r="AO2327" t="s">
        <v>26</v>
      </c>
      <c r="AP2327" t="s">
        <v>7264</v>
      </c>
      <c r="AS2327" t="s">
        <v>43</v>
      </c>
      <c r="BO2327" t="s">
        <v>43</v>
      </c>
      <c r="BP2327">
        <v>0</v>
      </c>
      <c r="BQ2327">
        <v>0</v>
      </c>
      <c r="BR2327">
        <v>0</v>
      </c>
      <c r="BS2327">
        <v>0</v>
      </c>
      <c r="BT2327" s="1"/>
    </row>
    <row r="2328" spans="1:75">
      <c r="A2328" t="s">
        <v>8795</v>
      </c>
      <c r="B2328" t="s">
        <v>8796</v>
      </c>
      <c r="D2328" s="1"/>
      <c r="G2328" s="1"/>
      <c r="H2328" s="1"/>
      <c r="AB2328" t="s">
        <v>22</v>
      </c>
      <c r="AC2328" t="s">
        <v>32</v>
      </c>
      <c r="AD2328" t="s">
        <v>58</v>
      </c>
      <c r="AE2328" t="s">
        <v>58</v>
      </c>
      <c r="AF2328" t="s">
        <v>48</v>
      </c>
      <c r="AO2328" t="s">
        <v>26</v>
      </c>
      <c r="AP2328" t="s">
        <v>7521</v>
      </c>
      <c r="AS2328" t="s">
        <v>43</v>
      </c>
      <c r="BT2328" s="1"/>
    </row>
    <row r="2329" spans="1:75">
      <c r="A2329" t="s">
        <v>8797</v>
      </c>
      <c r="B2329" t="s">
        <v>8798</v>
      </c>
      <c r="D2329" s="1"/>
      <c r="G2329" s="1"/>
      <c r="H2329" s="1"/>
      <c r="AB2329" t="s">
        <v>22</v>
      </c>
      <c r="AC2329" t="s">
        <v>32</v>
      </c>
      <c r="AD2329" t="s">
        <v>33</v>
      </c>
      <c r="AE2329" t="s">
        <v>33</v>
      </c>
      <c r="AF2329" t="s">
        <v>25</v>
      </c>
      <c r="AO2329" t="s">
        <v>26</v>
      </c>
      <c r="AP2329" t="s">
        <v>7521</v>
      </c>
      <c r="AS2329" t="s">
        <v>43</v>
      </c>
      <c r="BT2329" s="1"/>
    </row>
    <row r="2330" spans="1:75">
      <c r="A2330" t="s">
        <v>8801</v>
      </c>
      <c r="B2330" t="s">
        <v>8802</v>
      </c>
      <c r="D2330" s="1"/>
      <c r="G2330" s="1"/>
      <c r="H2330" s="1"/>
      <c r="AB2330" t="s">
        <v>22</v>
      </c>
      <c r="AC2330" t="s">
        <v>32</v>
      </c>
      <c r="AD2330" t="s">
        <v>33</v>
      </c>
      <c r="AE2330" t="s">
        <v>33</v>
      </c>
      <c r="AF2330" t="s">
        <v>48</v>
      </c>
      <c r="AO2330" t="s">
        <v>26</v>
      </c>
      <c r="AP2330" t="s">
        <v>7521</v>
      </c>
      <c r="AS2330" t="s">
        <v>43</v>
      </c>
      <c r="BT2330" s="1"/>
    </row>
    <row r="2331" spans="1:75">
      <c r="A2331" t="s">
        <v>8803</v>
      </c>
      <c r="B2331" t="s">
        <v>8804</v>
      </c>
      <c r="D2331" s="1"/>
      <c r="G2331" s="1"/>
      <c r="H2331" s="1"/>
      <c r="AB2331" t="s">
        <v>22</v>
      </c>
      <c r="AC2331" t="s">
        <v>32</v>
      </c>
      <c r="AD2331" t="s">
        <v>33</v>
      </c>
      <c r="AE2331" t="s">
        <v>33</v>
      </c>
      <c r="AF2331" t="s">
        <v>48</v>
      </c>
      <c r="AO2331" t="s">
        <v>26</v>
      </c>
      <c r="AP2331" t="s">
        <v>7521</v>
      </c>
      <c r="AS2331" t="s">
        <v>43</v>
      </c>
      <c r="BT2331" s="1"/>
    </row>
    <row r="2332" spans="1:75">
      <c r="A2332" t="s">
        <v>8805</v>
      </c>
      <c r="B2332" t="s">
        <v>8806</v>
      </c>
      <c r="D2332" s="1"/>
      <c r="G2332" s="1"/>
      <c r="H2332" s="1"/>
      <c r="AB2332" t="s">
        <v>22</v>
      </c>
      <c r="AC2332" t="s">
        <v>32</v>
      </c>
      <c r="AD2332" t="s">
        <v>33</v>
      </c>
      <c r="AE2332" t="s">
        <v>33</v>
      </c>
      <c r="AF2332" t="s">
        <v>48</v>
      </c>
      <c r="AO2332" t="s">
        <v>26</v>
      </c>
      <c r="AP2332" t="s">
        <v>7521</v>
      </c>
      <c r="AS2332" t="s">
        <v>43</v>
      </c>
      <c r="BT2332" s="1"/>
    </row>
    <row r="2333" spans="1:75">
      <c r="A2333" t="s">
        <v>8807</v>
      </c>
      <c r="B2333" t="s">
        <v>8808</v>
      </c>
      <c r="D2333" s="1"/>
      <c r="G2333" s="1"/>
      <c r="H2333" s="1"/>
      <c r="AB2333" t="s">
        <v>22</v>
      </c>
      <c r="AC2333" t="s">
        <v>32</v>
      </c>
      <c r="AD2333" t="s">
        <v>33</v>
      </c>
      <c r="AE2333" t="s">
        <v>33</v>
      </c>
      <c r="AF2333" t="s">
        <v>48</v>
      </c>
      <c r="AO2333" t="s">
        <v>26</v>
      </c>
      <c r="AP2333" t="s">
        <v>7521</v>
      </c>
      <c r="AS2333" t="s">
        <v>43</v>
      </c>
      <c r="BT2333" s="1"/>
    </row>
    <row r="2334" spans="1:75">
      <c r="A2334" t="s">
        <v>8809</v>
      </c>
      <c r="B2334" t="s">
        <v>3553</v>
      </c>
      <c r="D2334" s="1"/>
      <c r="G2334" s="1"/>
      <c r="H2334" s="1"/>
      <c r="AB2334" t="s">
        <v>22</v>
      </c>
      <c r="AC2334" t="s">
        <v>32</v>
      </c>
      <c r="AD2334" t="s">
        <v>33</v>
      </c>
      <c r="AE2334" t="s">
        <v>33</v>
      </c>
      <c r="AF2334" t="s">
        <v>48</v>
      </c>
      <c r="AO2334" t="s">
        <v>26</v>
      </c>
      <c r="AP2334" t="s">
        <v>7521</v>
      </c>
      <c r="AS2334" t="s">
        <v>43</v>
      </c>
      <c r="BT2334" s="1"/>
    </row>
    <row r="2335" spans="1:75">
      <c r="A2335" t="s">
        <v>8810</v>
      </c>
      <c r="B2335" t="s">
        <v>7567</v>
      </c>
      <c r="D2335" s="1"/>
      <c r="G2335" s="1"/>
      <c r="H2335" s="1"/>
      <c r="AB2335" t="s">
        <v>22</v>
      </c>
      <c r="AC2335" t="s">
        <v>32</v>
      </c>
      <c r="AD2335" t="s">
        <v>33</v>
      </c>
      <c r="AE2335" t="s">
        <v>33</v>
      </c>
      <c r="AF2335" t="s">
        <v>25</v>
      </c>
      <c r="AO2335" t="s">
        <v>26</v>
      </c>
      <c r="AP2335" t="s">
        <v>7521</v>
      </c>
      <c r="AS2335" t="s">
        <v>43</v>
      </c>
      <c r="BT2335" s="1"/>
    </row>
    <row r="2336" spans="1:75">
      <c r="A2336" t="s">
        <v>8811</v>
      </c>
      <c r="B2336" t="s">
        <v>8812</v>
      </c>
      <c r="D2336" s="1"/>
      <c r="G2336" s="1"/>
      <c r="H2336" s="1"/>
      <c r="AB2336" t="s">
        <v>22</v>
      </c>
      <c r="AC2336" t="s">
        <v>32</v>
      </c>
      <c r="AD2336" t="s">
        <v>33</v>
      </c>
      <c r="AE2336" t="s">
        <v>33</v>
      </c>
      <c r="AF2336" t="s">
        <v>48</v>
      </c>
      <c r="AO2336" t="s">
        <v>26</v>
      </c>
      <c r="AP2336" t="s">
        <v>7521</v>
      </c>
      <c r="AS2336" t="s">
        <v>43</v>
      </c>
      <c r="BT2336" s="1"/>
    </row>
    <row r="2337" spans="1:72">
      <c r="A2337" t="s">
        <v>8813</v>
      </c>
      <c r="B2337" t="s">
        <v>8814</v>
      </c>
      <c r="D2337" s="1"/>
      <c r="G2337" s="1"/>
      <c r="H2337" s="1"/>
      <c r="AB2337" t="s">
        <v>22</v>
      </c>
      <c r="AC2337" t="s">
        <v>32</v>
      </c>
      <c r="AD2337" t="s">
        <v>33</v>
      </c>
      <c r="AE2337" t="s">
        <v>33</v>
      </c>
      <c r="AF2337" t="s">
        <v>25</v>
      </c>
      <c r="AO2337" t="s">
        <v>26</v>
      </c>
      <c r="AP2337" t="s">
        <v>7521</v>
      </c>
      <c r="AS2337" t="s">
        <v>43</v>
      </c>
      <c r="BT2337" s="1"/>
    </row>
    <row r="2338" spans="1:72">
      <c r="A2338" t="s">
        <v>8815</v>
      </c>
      <c r="B2338" t="s">
        <v>8816</v>
      </c>
      <c r="D2338" s="1"/>
      <c r="G2338" s="1"/>
      <c r="H2338" s="1"/>
      <c r="AB2338" t="s">
        <v>22</v>
      </c>
      <c r="AC2338" t="s">
        <v>32</v>
      </c>
      <c r="AD2338" t="s">
        <v>33</v>
      </c>
      <c r="AE2338" t="s">
        <v>33</v>
      </c>
      <c r="AF2338" t="s">
        <v>25</v>
      </c>
      <c r="AO2338" t="s">
        <v>26</v>
      </c>
      <c r="AP2338" t="s">
        <v>7521</v>
      </c>
      <c r="AS2338" t="s">
        <v>43</v>
      </c>
      <c r="BT2338" s="1"/>
    </row>
    <row r="2339" spans="1:72">
      <c r="A2339" t="s">
        <v>8817</v>
      </c>
      <c r="B2339" t="s">
        <v>8818</v>
      </c>
      <c r="D2339" s="1"/>
      <c r="G2339" s="1"/>
      <c r="H2339" s="1"/>
      <c r="AB2339" t="s">
        <v>22</v>
      </c>
      <c r="AC2339" t="s">
        <v>32</v>
      </c>
      <c r="AD2339" t="s">
        <v>33</v>
      </c>
      <c r="AE2339" t="s">
        <v>33</v>
      </c>
      <c r="AF2339" t="s">
        <v>25</v>
      </c>
      <c r="AO2339" t="s">
        <v>26</v>
      </c>
      <c r="AP2339" t="s">
        <v>7521</v>
      </c>
      <c r="AS2339" t="s">
        <v>43</v>
      </c>
      <c r="BT2339" s="1"/>
    </row>
    <row r="2340" spans="1:72">
      <c r="A2340" t="s">
        <v>8819</v>
      </c>
      <c r="B2340" t="s">
        <v>8820</v>
      </c>
      <c r="D2340" s="1"/>
      <c r="G2340" s="1"/>
      <c r="H2340" s="1"/>
      <c r="AB2340" t="s">
        <v>22</v>
      </c>
      <c r="AC2340" t="s">
        <v>32</v>
      </c>
      <c r="AD2340" t="s">
        <v>33</v>
      </c>
      <c r="AE2340" t="s">
        <v>33</v>
      </c>
      <c r="AF2340" t="s">
        <v>48</v>
      </c>
      <c r="AO2340" t="s">
        <v>26</v>
      </c>
      <c r="AP2340" t="s">
        <v>7521</v>
      </c>
      <c r="AS2340" t="s">
        <v>43</v>
      </c>
      <c r="BT2340" s="1"/>
    </row>
    <row r="2341" spans="1:72">
      <c r="A2341" t="s">
        <v>8821</v>
      </c>
      <c r="B2341" t="s">
        <v>8822</v>
      </c>
      <c r="D2341" s="1"/>
      <c r="G2341" s="1"/>
      <c r="H2341" s="1"/>
      <c r="AB2341" t="s">
        <v>22</v>
      </c>
      <c r="AC2341" t="s">
        <v>32</v>
      </c>
      <c r="AD2341" t="s">
        <v>33</v>
      </c>
      <c r="AE2341" t="s">
        <v>33</v>
      </c>
      <c r="AF2341" t="s">
        <v>48</v>
      </c>
      <c r="AO2341" t="s">
        <v>26</v>
      </c>
      <c r="AP2341" t="s">
        <v>7521</v>
      </c>
      <c r="AS2341" t="s">
        <v>43</v>
      </c>
      <c r="BT2341" s="1"/>
    </row>
    <row r="2342" spans="1:72">
      <c r="A2342" t="s">
        <v>8823</v>
      </c>
      <c r="B2342" t="s">
        <v>8824</v>
      </c>
      <c r="D2342" s="1"/>
      <c r="G2342" s="1"/>
      <c r="H2342" s="1"/>
      <c r="AB2342" t="s">
        <v>22</v>
      </c>
      <c r="AC2342" t="s">
        <v>32</v>
      </c>
      <c r="AD2342" t="s">
        <v>33</v>
      </c>
      <c r="AE2342" t="s">
        <v>33</v>
      </c>
      <c r="AF2342" t="s">
        <v>48</v>
      </c>
      <c r="AO2342" t="s">
        <v>26</v>
      </c>
      <c r="AP2342" t="s">
        <v>7521</v>
      </c>
      <c r="AS2342" t="s">
        <v>43</v>
      </c>
      <c r="BT2342" s="1"/>
    </row>
    <row r="2343" spans="1:72">
      <c r="A2343" t="s">
        <v>8825</v>
      </c>
      <c r="B2343" t="s">
        <v>8826</v>
      </c>
      <c r="D2343" s="1"/>
      <c r="G2343" s="1"/>
      <c r="H2343" s="1"/>
      <c r="AB2343" t="s">
        <v>22</v>
      </c>
      <c r="AC2343" t="s">
        <v>32</v>
      </c>
      <c r="AD2343" t="s">
        <v>33</v>
      </c>
      <c r="AE2343" t="s">
        <v>33</v>
      </c>
      <c r="AF2343" t="s">
        <v>48</v>
      </c>
      <c r="AO2343" t="s">
        <v>26</v>
      </c>
      <c r="AP2343" t="s">
        <v>7521</v>
      </c>
      <c r="AS2343" t="s">
        <v>43</v>
      </c>
      <c r="BT2343" s="1"/>
    </row>
    <row r="2344" spans="1:72">
      <c r="A2344" t="s">
        <v>8827</v>
      </c>
      <c r="B2344" t="s">
        <v>8826</v>
      </c>
      <c r="D2344" s="1"/>
      <c r="G2344" s="1"/>
      <c r="H2344" s="1"/>
      <c r="AB2344" t="s">
        <v>22</v>
      </c>
      <c r="AC2344" t="s">
        <v>32</v>
      </c>
      <c r="AD2344" t="s">
        <v>33</v>
      </c>
      <c r="AE2344" t="s">
        <v>33</v>
      </c>
      <c r="AF2344" t="s">
        <v>48</v>
      </c>
      <c r="AO2344" t="s">
        <v>26</v>
      </c>
      <c r="AP2344" t="s">
        <v>7521</v>
      </c>
      <c r="AS2344" t="s">
        <v>43</v>
      </c>
      <c r="BT2344" s="1"/>
    </row>
    <row r="2345" spans="1:72">
      <c r="A2345" t="s">
        <v>8828</v>
      </c>
      <c r="B2345" t="s">
        <v>2708</v>
      </c>
      <c r="D2345" s="1"/>
      <c r="G2345" s="1"/>
      <c r="H2345" s="1"/>
      <c r="AB2345" t="s">
        <v>22</v>
      </c>
      <c r="AC2345" t="s">
        <v>32</v>
      </c>
      <c r="AD2345" t="s">
        <v>33</v>
      </c>
      <c r="AE2345" t="s">
        <v>33</v>
      </c>
      <c r="AF2345" t="s">
        <v>48</v>
      </c>
      <c r="AO2345" t="s">
        <v>26</v>
      </c>
      <c r="AP2345" t="s">
        <v>7521</v>
      </c>
      <c r="AS2345" t="s">
        <v>43</v>
      </c>
      <c r="BT2345" s="1"/>
    </row>
    <row r="2346" spans="1:72">
      <c r="A2346" t="s">
        <v>8829</v>
      </c>
      <c r="B2346" t="s">
        <v>8830</v>
      </c>
      <c r="D2346" s="1"/>
      <c r="G2346" s="1"/>
      <c r="H2346" s="1"/>
      <c r="AB2346" t="s">
        <v>22</v>
      </c>
      <c r="AC2346" t="s">
        <v>32</v>
      </c>
      <c r="AD2346" t="s">
        <v>33</v>
      </c>
      <c r="AE2346" t="s">
        <v>33</v>
      </c>
      <c r="AF2346" t="s">
        <v>48</v>
      </c>
      <c r="AO2346" t="s">
        <v>26</v>
      </c>
      <c r="AP2346" t="s">
        <v>7521</v>
      </c>
      <c r="AS2346" t="s">
        <v>43</v>
      </c>
      <c r="BT2346" s="1"/>
    </row>
    <row r="2347" spans="1:72">
      <c r="A2347" t="s">
        <v>8831</v>
      </c>
      <c r="B2347" t="s">
        <v>8832</v>
      </c>
      <c r="D2347" s="1"/>
      <c r="G2347" s="1"/>
      <c r="H2347" s="1"/>
      <c r="AB2347" t="s">
        <v>22</v>
      </c>
      <c r="AC2347" t="s">
        <v>32</v>
      </c>
      <c r="AD2347" t="s">
        <v>33</v>
      </c>
      <c r="AE2347" t="s">
        <v>33</v>
      </c>
      <c r="AF2347" t="s">
        <v>25</v>
      </c>
      <c r="AO2347" t="s">
        <v>26</v>
      </c>
      <c r="AP2347" t="s">
        <v>7521</v>
      </c>
      <c r="AS2347" t="s">
        <v>43</v>
      </c>
      <c r="BT2347" s="1"/>
    </row>
    <row r="2348" spans="1:72">
      <c r="A2348" t="s">
        <v>8833</v>
      </c>
      <c r="B2348" t="s">
        <v>8834</v>
      </c>
      <c r="D2348" s="1"/>
      <c r="G2348" s="1"/>
      <c r="H2348" s="1"/>
      <c r="AB2348" t="s">
        <v>22</v>
      </c>
      <c r="AC2348" t="s">
        <v>32</v>
      </c>
      <c r="AD2348" t="s">
        <v>33</v>
      </c>
      <c r="AE2348" t="s">
        <v>33</v>
      </c>
      <c r="AF2348" t="s">
        <v>48</v>
      </c>
      <c r="AO2348" t="s">
        <v>26</v>
      </c>
      <c r="AP2348" t="s">
        <v>7521</v>
      </c>
      <c r="AS2348" t="s">
        <v>43</v>
      </c>
      <c r="BT2348" s="1"/>
    </row>
    <row r="2349" spans="1:72">
      <c r="A2349" t="s">
        <v>8836</v>
      </c>
      <c r="B2349" t="s">
        <v>207</v>
      </c>
      <c r="D2349" s="1"/>
      <c r="G2349" s="1"/>
      <c r="H2349" s="1"/>
      <c r="AB2349" t="s">
        <v>22</v>
      </c>
      <c r="AC2349" t="s">
        <v>32</v>
      </c>
      <c r="AD2349" t="s">
        <v>33</v>
      </c>
      <c r="AE2349" t="s">
        <v>33</v>
      </c>
      <c r="AF2349" t="s">
        <v>48</v>
      </c>
      <c r="AO2349" t="s">
        <v>26</v>
      </c>
      <c r="AP2349" t="s">
        <v>7521</v>
      </c>
      <c r="AS2349" t="s">
        <v>43</v>
      </c>
      <c r="BT2349" s="1"/>
    </row>
    <row r="2350" spans="1:72">
      <c r="A2350" t="s">
        <v>8837</v>
      </c>
      <c r="B2350" t="s">
        <v>980</v>
      </c>
      <c r="D2350" s="1"/>
      <c r="G2350" s="1"/>
      <c r="H2350" s="1"/>
      <c r="AB2350" t="s">
        <v>22</v>
      </c>
      <c r="AC2350" t="s">
        <v>32</v>
      </c>
      <c r="AD2350" t="s">
        <v>33</v>
      </c>
      <c r="AE2350" t="s">
        <v>33</v>
      </c>
      <c r="AF2350" t="s">
        <v>48</v>
      </c>
      <c r="AO2350" t="s">
        <v>26</v>
      </c>
      <c r="AP2350" t="s">
        <v>7521</v>
      </c>
      <c r="AS2350" t="s">
        <v>43</v>
      </c>
      <c r="BT2350" s="1"/>
    </row>
    <row r="2351" spans="1:72">
      <c r="A2351" t="s">
        <v>8838</v>
      </c>
      <c r="B2351" t="s">
        <v>8839</v>
      </c>
      <c r="D2351" s="1"/>
      <c r="G2351" s="1"/>
      <c r="H2351" s="1"/>
      <c r="AB2351" t="s">
        <v>22</v>
      </c>
      <c r="AC2351" t="s">
        <v>32</v>
      </c>
      <c r="AD2351" t="s">
        <v>33</v>
      </c>
      <c r="AE2351" t="s">
        <v>33</v>
      </c>
      <c r="AF2351" t="s">
        <v>25</v>
      </c>
      <c r="AO2351" t="s">
        <v>26</v>
      </c>
      <c r="AP2351" t="s">
        <v>7521</v>
      </c>
      <c r="AS2351" t="s">
        <v>43</v>
      </c>
      <c r="BT2351" s="1"/>
    </row>
    <row r="2352" spans="1:72">
      <c r="A2352" t="s">
        <v>8840</v>
      </c>
      <c r="B2352" t="s">
        <v>8841</v>
      </c>
      <c r="D2352" s="1"/>
      <c r="G2352" s="1"/>
      <c r="H2352" s="1"/>
      <c r="AB2352" t="s">
        <v>22</v>
      </c>
      <c r="AC2352" t="s">
        <v>32</v>
      </c>
      <c r="AD2352" t="s">
        <v>33</v>
      </c>
      <c r="AE2352" t="s">
        <v>33</v>
      </c>
      <c r="AF2352" t="s">
        <v>48</v>
      </c>
      <c r="AO2352" t="s">
        <v>26</v>
      </c>
      <c r="AP2352" t="s">
        <v>7521</v>
      </c>
      <c r="AS2352" t="s">
        <v>43</v>
      </c>
      <c r="BT2352" s="1"/>
    </row>
    <row r="2353" spans="1:72">
      <c r="A2353" t="s">
        <v>8844</v>
      </c>
      <c r="B2353" t="s">
        <v>8845</v>
      </c>
      <c r="D2353" s="1"/>
      <c r="G2353" s="1"/>
      <c r="H2353" s="1"/>
      <c r="AB2353" t="s">
        <v>22</v>
      </c>
      <c r="AC2353" t="s">
        <v>32</v>
      </c>
      <c r="AD2353" t="s">
        <v>33</v>
      </c>
      <c r="AE2353" t="s">
        <v>33</v>
      </c>
      <c r="AF2353" t="s">
        <v>48</v>
      </c>
      <c r="AO2353" t="s">
        <v>26</v>
      </c>
      <c r="AP2353" t="s">
        <v>7521</v>
      </c>
      <c r="AS2353" t="s">
        <v>43</v>
      </c>
      <c r="BT2353" s="1"/>
    </row>
    <row r="2354" spans="1:72">
      <c r="A2354" t="s">
        <v>8846</v>
      </c>
      <c r="B2354" t="s">
        <v>8847</v>
      </c>
      <c r="D2354" s="1"/>
      <c r="G2354" s="1"/>
      <c r="H2354" s="1"/>
      <c r="AB2354" t="s">
        <v>22</v>
      </c>
      <c r="AC2354" t="s">
        <v>32</v>
      </c>
      <c r="AD2354" t="s">
        <v>33</v>
      </c>
      <c r="AE2354" t="s">
        <v>33</v>
      </c>
      <c r="AF2354" t="s">
        <v>48</v>
      </c>
      <c r="AO2354" t="s">
        <v>26</v>
      </c>
      <c r="AP2354" t="s">
        <v>7521</v>
      </c>
      <c r="AS2354" t="s">
        <v>43</v>
      </c>
      <c r="BT2354" s="1"/>
    </row>
    <row r="2355" spans="1:72">
      <c r="A2355" t="s">
        <v>8848</v>
      </c>
      <c r="B2355" t="s">
        <v>8849</v>
      </c>
      <c r="D2355" s="1"/>
      <c r="G2355" s="1"/>
      <c r="H2355" s="1"/>
      <c r="AB2355" t="s">
        <v>22</v>
      </c>
      <c r="AC2355" t="s">
        <v>32</v>
      </c>
      <c r="AD2355" t="s">
        <v>33</v>
      </c>
      <c r="AE2355" t="s">
        <v>33</v>
      </c>
      <c r="AF2355" t="s">
        <v>25</v>
      </c>
      <c r="AO2355" t="s">
        <v>26</v>
      </c>
      <c r="AP2355" t="s">
        <v>7521</v>
      </c>
      <c r="AS2355" t="s">
        <v>43</v>
      </c>
      <c r="BT2355" s="1"/>
    </row>
    <row r="2356" spans="1:72">
      <c r="A2356" t="s">
        <v>8850</v>
      </c>
      <c r="B2356" t="s">
        <v>4450</v>
      </c>
      <c r="D2356" s="1"/>
      <c r="G2356" s="1"/>
      <c r="H2356" s="1"/>
      <c r="AB2356" t="s">
        <v>22</v>
      </c>
      <c r="AC2356" t="s">
        <v>32</v>
      </c>
      <c r="AD2356" t="s">
        <v>33</v>
      </c>
      <c r="AE2356" t="s">
        <v>33</v>
      </c>
      <c r="AF2356" t="s">
        <v>48</v>
      </c>
      <c r="AO2356" t="s">
        <v>26</v>
      </c>
      <c r="AP2356" t="s">
        <v>7521</v>
      </c>
      <c r="AS2356" t="s">
        <v>43</v>
      </c>
      <c r="BT2356" s="1"/>
    </row>
    <row r="2357" spans="1:72">
      <c r="A2357" t="s">
        <v>8851</v>
      </c>
      <c r="B2357" t="s">
        <v>8852</v>
      </c>
      <c r="D2357" s="1"/>
      <c r="G2357" s="1"/>
      <c r="H2357" s="1"/>
      <c r="AB2357" t="s">
        <v>22</v>
      </c>
      <c r="AC2357" t="s">
        <v>32</v>
      </c>
      <c r="AD2357" t="s">
        <v>33</v>
      </c>
      <c r="AE2357" t="s">
        <v>33</v>
      </c>
      <c r="AF2357" t="s">
        <v>25</v>
      </c>
      <c r="AO2357" t="s">
        <v>26</v>
      </c>
      <c r="AP2357" t="s">
        <v>7521</v>
      </c>
      <c r="AS2357" t="s">
        <v>43</v>
      </c>
      <c r="BT2357" s="1"/>
    </row>
    <row r="2358" spans="1:72">
      <c r="A2358" t="s">
        <v>8856</v>
      </c>
      <c r="B2358" t="s">
        <v>8857</v>
      </c>
      <c r="D2358" s="1"/>
      <c r="G2358" s="1"/>
      <c r="H2358" s="1"/>
      <c r="AB2358" t="s">
        <v>22</v>
      </c>
      <c r="AC2358" t="s">
        <v>32</v>
      </c>
      <c r="AD2358" t="s">
        <v>33</v>
      </c>
      <c r="AE2358" t="s">
        <v>33</v>
      </c>
      <c r="AF2358" t="s">
        <v>25</v>
      </c>
      <c r="AO2358" t="s">
        <v>26</v>
      </c>
      <c r="AP2358" t="s">
        <v>7521</v>
      </c>
      <c r="AS2358" t="s">
        <v>43</v>
      </c>
      <c r="BT2358" s="1"/>
    </row>
    <row r="2359" spans="1:72">
      <c r="A2359" t="s">
        <v>8858</v>
      </c>
      <c r="B2359" t="s">
        <v>3005</v>
      </c>
      <c r="D2359" s="1"/>
      <c r="G2359" s="1"/>
      <c r="H2359" s="1"/>
      <c r="AB2359" t="s">
        <v>22</v>
      </c>
      <c r="AC2359" t="s">
        <v>32</v>
      </c>
      <c r="AD2359" t="s">
        <v>33</v>
      </c>
      <c r="AE2359" t="s">
        <v>33</v>
      </c>
      <c r="AF2359" t="s">
        <v>25</v>
      </c>
      <c r="AO2359" t="s">
        <v>26</v>
      </c>
      <c r="AP2359" t="s">
        <v>7521</v>
      </c>
      <c r="AS2359" t="s">
        <v>43</v>
      </c>
      <c r="BT2359" s="1"/>
    </row>
    <row r="2360" spans="1:72">
      <c r="A2360" t="s">
        <v>8859</v>
      </c>
      <c r="B2360" t="s">
        <v>8860</v>
      </c>
      <c r="D2360" s="1"/>
      <c r="G2360" s="1"/>
      <c r="H2360" s="1"/>
      <c r="AB2360" t="s">
        <v>22</v>
      </c>
      <c r="AC2360" t="s">
        <v>32</v>
      </c>
      <c r="AD2360" t="s">
        <v>33</v>
      </c>
      <c r="AE2360" t="s">
        <v>33</v>
      </c>
      <c r="AF2360" t="s">
        <v>25</v>
      </c>
      <c r="AO2360" t="s">
        <v>26</v>
      </c>
      <c r="AP2360" t="s">
        <v>7521</v>
      </c>
      <c r="AS2360" t="s">
        <v>43</v>
      </c>
      <c r="BT2360" s="1"/>
    </row>
    <row r="2361" spans="1:72">
      <c r="A2361" t="s">
        <v>8861</v>
      </c>
      <c r="B2361" t="s">
        <v>8862</v>
      </c>
      <c r="D2361" s="1"/>
      <c r="G2361" s="1"/>
      <c r="H2361" s="1"/>
      <c r="AB2361" t="s">
        <v>22</v>
      </c>
      <c r="AC2361" t="s">
        <v>32</v>
      </c>
      <c r="AD2361" t="s">
        <v>33</v>
      </c>
      <c r="AE2361" t="s">
        <v>33</v>
      </c>
      <c r="AF2361" t="s">
        <v>25</v>
      </c>
      <c r="AO2361" t="s">
        <v>26</v>
      </c>
      <c r="AP2361" t="s">
        <v>7521</v>
      </c>
      <c r="AS2361" t="s">
        <v>43</v>
      </c>
      <c r="BT2361" s="1"/>
    </row>
    <row r="2362" spans="1:72">
      <c r="A2362" t="s">
        <v>8864</v>
      </c>
      <c r="B2362" t="s">
        <v>8865</v>
      </c>
      <c r="D2362" s="1"/>
      <c r="G2362" s="1"/>
      <c r="H2362" s="1"/>
      <c r="AB2362" t="s">
        <v>22</v>
      </c>
      <c r="AC2362" t="s">
        <v>32</v>
      </c>
      <c r="AD2362" t="s">
        <v>33</v>
      </c>
      <c r="AE2362" t="s">
        <v>33</v>
      </c>
      <c r="AF2362" t="s">
        <v>48</v>
      </c>
      <c r="AO2362" t="s">
        <v>26</v>
      </c>
      <c r="AP2362" t="s">
        <v>7521</v>
      </c>
      <c r="AS2362" t="s">
        <v>43</v>
      </c>
      <c r="BT2362" s="1"/>
    </row>
    <row r="2363" spans="1:72">
      <c r="A2363" t="s">
        <v>8866</v>
      </c>
      <c r="B2363" t="s">
        <v>8867</v>
      </c>
      <c r="D2363" s="1"/>
      <c r="G2363" s="1"/>
      <c r="H2363" s="1"/>
      <c r="AB2363" t="s">
        <v>22</v>
      </c>
      <c r="AC2363" t="s">
        <v>32</v>
      </c>
      <c r="AD2363" t="s">
        <v>33</v>
      </c>
      <c r="AE2363" t="s">
        <v>33</v>
      </c>
      <c r="AF2363" t="s">
        <v>48</v>
      </c>
      <c r="AO2363" t="s">
        <v>26</v>
      </c>
      <c r="AP2363" t="s">
        <v>7521</v>
      </c>
      <c r="AS2363" t="s">
        <v>43</v>
      </c>
      <c r="BT2363" s="1"/>
    </row>
    <row r="2364" spans="1:72">
      <c r="A2364" t="s">
        <v>8871</v>
      </c>
      <c r="B2364" t="s">
        <v>8872</v>
      </c>
      <c r="D2364" s="1"/>
      <c r="G2364" s="1"/>
      <c r="H2364" s="1"/>
      <c r="AB2364" t="s">
        <v>22</v>
      </c>
      <c r="AC2364" t="s">
        <v>32</v>
      </c>
      <c r="AD2364" t="s">
        <v>33</v>
      </c>
      <c r="AE2364" t="s">
        <v>33</v>
      </c>
      <c r="AF2364" t="s">
        <v>48</v>
      </c>
      <c r="AO2364" t="s">
        <v>26</v>
      </c>
      <c r="AP2364" t="s">
        <v>7521</v>
      </c>
      <c r="AS2364" t="s">
        <v>43</v>
      </c>
      <c r="BT2364" s="1"/>
    </row>
    <row r="2365" spans="1:72">
      <c r="A2365" t="s">
        <v>8875</v>
      </c>
      <c r="B2365" t="s">
        <v>695</v>
      </c>
      <c r="D2365" s="1"/>
      <c r="G2365" s="1"/>
      <c r="H2365" s="1"/>
      <c r="AB2365" t="s">
        <v>22</v>
      </c>
      <c r="AC2365" t="s">
        <v>32</v>
      </c>
      <c r="AD2365" t="s">
        <v>33</v>
      </c>
      <c r="AE2365" t="s">
        <v>33</v>
      </c>
      <c r="AF2365" t="s">
        <v>48</v>
      </c>
      <c r="AO2365" t="s">
        <v>26</v>
      </c>
      <c r="AP2365" t="s">
        <v>7521</v>
      </c>
      <c r="AS2365" t="s">
        <v>43</v>
      </c>
      <c r="BT2365" s="1"/>
    </row>
    <row r="2366" spans="1:72">
      <c r="A2366" t="s">
        <v>8878</v>
      </c>
      <c r="B2366" t="s">
        <v>8879</v>
      </c>
      <c r="D2366" s="1"/>
      <c r="G2366" s="1"/>
      <c r="H2366" s="1"/>
      <c r="AB2366" t="s">
        <v>22</v>
      </c>
      <c r="AC2366" t="s">
        <v>32</v>
      </c>
      <c r="AD2366" t="s">
        <v>33</v>
      </c>
      <c r="AE2366" t="s">
        <v>33</v>
      </c>
      <c r="AF2366" t="s">
        <v>48</v>
      </c>
      <c r="AO2366" t="s">
        <v>26</v>
      </c>
      <c r="AP2366" t="s">
        <v>7521</v>
      </c>
      <c r="AS2366" t="s">
        <v>43</v>
      </c>
      <c r="BT2366" s="1"/>
    </row>
    <row r="2367" spans="1:72">
      <c r="A2367" t="s">
        <v>8880</v>
      </c>
      <c r="B2367" t="s">
        <v>8881</v>
      </c>
      <c r="D2367" s="1"/>
      <c r="G2367" s="1"/>
      <c r="H2367" s="1"/>
      <c r="AB2367" t="s">
        <v>22</v>
      </c>
      <c r="AC2367" t="s">
        <v>32</v>
      </c>
      <c r="AD2367" t="s">
        <v>33</v>
      </c>
      <c r="AE2367" t="s">
        <v>33</v>
      </c>
      <c r="AF2367" t="s">
        <v>48</v>
      </c>
      <c r="AO2367" t="s">
        <v>26</v>
      </c>
      <c r="AP2367" t="s">
        <v>7521</v>
      </c>
      <c r="AS2367" t="s">
        <v>43</v>
      </c>
      <c r="BT2367" s="1"/>
    </row>
    <row r="2368" spans="1:72">
      <c r="A2368" t="s">
        <v>8882</v>
      </c>
      <c r="B2368" t="s">
        <v>8883</v>
      </c>
      <c r="D2368" s="1"/>
      <c r="G2368" s="1"/>
      <c r="H2368" s="1"/>
      <c r="AB2368" t="s">
        <v>22</v>
      </c>
      <c r="AC2368" t="s">
        <v>32</v>
      </c>
      <c r="AD2368" t="s">
        <v>33</v>
      </c>
      <c r="AE2368" t="s">
        <v>33</v>
      </c>
      <c r="AF2368" t="s">
        <v>48</v>
      </c>
      <c r="AO2368" t="s">
        <v>26</v>
      </c>
      <c r="AP2368" t="s">
        <v>7521</v>
      </c>
      <c r="AS2368" t="s">
        <v>43</v>
      </c>
      <c r="BT2368" s="1"/>
    </row>
    <row r="2369" spans="1:72">
      <c r="A2369" t="s">
        <v>8884</v>
      </c>
      <c r="B2369" t="s">
        <v>8885</v>
      </c>
      <c r="D2369" s="1"/>
      <c r="G2369" s="1"/>
      <c r="H2369" s="1"/>
      <c r="AB2369" t="s">
        <v>22</v>
      </c>
      <c r="AC2369" t="s">
        <v>32</v>
      </c>
      <c r="AD2369" t="s">
        <v>33</v>
      </c>
      <c r="AE2369" t="s">
        <v>33</v>
      </c>
      <c r="AF2369" t="s">
        <v>48</v>
      </c>
      <c r="AO2369" t="s">
        <v>26</v>
      </c>
      <c r="AP2369" t="s">
        <v>7521</v>
      </c>
      <c r="AS2369" t="s">
        <v>43</v>
      </c>
      <c r="BT2369" s="1"/>
    </row>
    <row r="2370" spans="1:72">
      <c r="A2370" t="s">
        <v>8886</v>
      </c>
      <c r="B2370" t="s">
        <v>8887</v>
      </c>
      <c r="D2370" s="1"/>
      <c r="G2370" s="1"/>
      <c r="H2370" s="1"/>
      <c r="AB2370" t="s">
        <v>22</v>
      </c>
      <c r="AC2370" t="s">
        <v>32</v>
      </c>
      <c r="AD2370" t="s">
        <v>33</v>
      </c>
      <c r="AE2370" t="s">
        <v>33</v>
      </c>
      <c r="AF2370" t="s">
        <v>48</v>
      </c>
      <c r="AO2370" t="s">
        <v>26</v>
      </c>
      <c r="AP2370" t="s">
        <v>7521</v>
      </c>
      <c r="AS2370" t="s">
        <v>43</v>
      </c>
      <c r="BT2370" s="1"/>
    </row>
    <row r="2371" spans="1:72">
      <c r="A2371" t="s">
        <v>8889</v>
      </c>
      <c r="B2371" t="s">
        <v>8890</v>
      </c>
      <c r="D2371" s="1"/>
      <c r="G2371" s="1"/>
      <c r="H2371" s="1"/>
      <c r="AB2371" t="s">
        <v>22</v>
      </c>
      <c r="AC2371" t="s">
        <v>32</v>
      </c>
      <c r="AD2371" t="s">
        <v>33</v>
      </c>
      <c r="AE2371" t="s">
        <v>33</v>
      </c>
      <c r="AF2371" t="s">
        <v>25</v>
      </c>
      <c r="AO2371" t="s">
        <v>26</v>
      </c>
      <c r="AP2371" t="s">
        <v>7521</v>
      </c>
      <c r="AS2371" t="s">
        <v>43</v>
      </c>
      <c r="BT2371" s="1"/>
    </row>
    <row r="2372" spans="1:72">
      <c r="A2372" t="s">
        <v>8891</v>
      </c>
      <c r="B2372" t="s">
        <v>8892</v>
      </c>
      <c r="D2372" s="1"/>
      <c r="G2372" s="1"/>
      <c r="H2372" s="1"/>
      <c r="AB2372" t="s">
        <v>22</v>
      </c>
      <c r="AC2372" t="s">
        <v>32</v>
      </c>
      <c r="AD2372" t="s">
        <v>33</v>
      </c>
      <c r="AE2372" t="s">
        <v>33</v>
      </c>
      <c r="AF2372" t="s">
        <v>25</v>
      </c>
      <c r="AO2372" t="s">
        <v>26</v>
      </c>
      <c r="AP2372" t="s">
        <v>7521</v>
      </c>
      <c r="AS2372" t="s">
        <v>43</v>
      </c>
      <c r="BT2372" s="1"/>
    </row>
    <row r="2373" spans="1:72">
      <c r="A2373" t="s">
        <v>8893</v>
      </c>
      <c r="B2373" t="s">
        <v>8894</v>
      </c>
      <c r="D2373" s="1"/>
      <c r="G2373" s="1"/>
      <c r="H2373" s="1"/>
      <c r="AB2373" t="s">
        <v>22</v>
      </c>
      <c r="AC2373" t="s">
        <v>32</v>
      </c>
      <c r="AD2373" t="s">
        <v>33</v>
      </c>
      <c r="AE2373" t="s">
        <v>33</v>
      </c>
      <c r="AF2373" t="s">
        <v>48</v>
      </c>
      <c r="AO2373" t="s">
        <v>26</v>
      </c>
      <c r="AP2373" t="s">
        <v>7521</v>
      </c>
      <c r="AS2373" t="s">
        <v>43</v>
      </c>
      <c r="BT2373" s="1"/>
    </row>
    <row r="2374" spans="1:72">
      <c r="A2374" t="s">
        <v>8895</v>
      </c>
      <c r="B2374" t="s">
        <v>8896</v>
      </c>
      <c r="D2374" s="1"/>
      <c r="G2374" s="1"/>
      <c r="H2374" s="1"/>
      <c r="AB2374" t="s">
        <v>22</v>
      </c>
      <c r="AC2374" t="s">
        <v>32</v>
      </c>
      <c r="AD2374" t="s">
        <v>33</v>
      </c>
      <c r="AE2374" t="s">
        <v>33</v>
      </c>
      <c r="AF2374" t="s">
        <v>48</v>
      </c>
      <c r="AO2374" t="s">
        <v>26</v>
      </c>
      <c r="AP2374" t="s">
        <v>7521</v>
      </c>
      <c r="AS2374" t="s">
        <v>43</v>
      </c>
      <c r="BT2374" s="1"/>
    </row>
    <row r="2375" spans="1:72">
      <c r="A2375" t="s">
        <v>8897</v>
      </c>
      <c r="B2375" t="s">
        <v>8898</v>
      </c>
      <c r="D2375" s="1"/>
      <c r="G2375" s="1"/>
      <c r="H2375" s="1"/>
      <c r="AB2375" t="s">
        <v>22</v>
      </c>
      <c r="AC2375" t="s">
        <v>32</v>
      </c>
      <c r="AD2375" t="s">
        <v>33</v>
      </c>
      <c r="AE2375" t="s">
        <v>33</v>
      </c>
      <c r="AF2375" t="s">
        <v>25</v>
      </c>
      <c r="AO2375" t="s">
        <v>26</v>
      </c>
      <c r="AP2375" t="s">
        <v>7521</v>
      </c>
      <c r="AS2375" t="s">
        <v>43</v>
      </c>
      <c r="BT2375" s="1"/>
    </row>
    <row r="2376" spans="1:72">
      <c r="A2376" t="s">
        <v>8899</v>
      </c>
      <c r="B2376" t="s">
        <v>8900</v>
      </c>
      <c r="D2376" s="1"/>
      <c r="G2376" s="1"/>
      <c r="H2376" s="1"/>
      <c r="AB2376" t="s">
        <v>22</v>
      </c>
      <c r="AC2376" t="s">
        <v>32</v>
      </c>
      <c r="AD2376" t="s">
        <v>33</v>
      </c>
      <c r="AE2376" t="s">
        <v>33</v>
      </c>
      <c r="AF2376" t="s">
        <v>25</v>
      </c>
      <c r="AO2376" t="s">
        <v>26</v>
      </c>
      <c r="AP2376" t="s">
        <v>7521</v>
      </c>
      <c r="AS2376" t="s">
        <v>43</v>
      </c>
      <c r="BT2376" s="1"/>
    </row>
    <row r="2377" spans="1:72">
      <c r="A2377" t="s">
        <v>8901</v>
      </c>
      <c r="B2377" t="s">
        <v>8902</v>
      </c>
      <c r="D2377" s="1"/>
      <c r="G2377" s="1"/>
      <c r="H2377" s="1"/>
      <c r="AB2377" t="s">
        <v>22</v>
      </c>
      <c r="AC2377" t="s">
        <v>32</v>
      </c>
      <c r="AD2377" t="s">
        <v>33</v>
      </c>
      <c r="AE2377" t="s">
        <v>33</v>
      </c>
      <c r="AF2377" t="s">
        <v>25</v>
      </c>
      <c r="AO2377" t="s">
        <v>26</v>
      </c>
      <c r="AP2377" t="s">
        <v>7521</v>
      </c>
      <c r="AS2377" t="s">
        <v>43</v>
      </c>
      <c r="BT2377" s="1"/>
    </row>
    <row r="2378" spans="1:72">
      <c r="A2378" t="s">
        <v>8903</v>
      </c>
      <c r="B2378" t="s">
        <v>518</v>
      </c>
      <c r="D2378" s="1"/>
      <c r="G2378" s="1"/>
      <c r="H2378" s="1"/>
      <c r="AB2378" t="s">
        <v>22</v>
      </c>
      <c r="AC2378" t="s">
        <v>32</v>
      </c>
      <c r="AD2378" t="s">
        <v>33</v>
      </c>
      <c r="AE2378" t="s">
        <v>33</v>
      </c>
      <c r="AF2378" t="s">
        <v>48</v>
      </c>
      <c r="AO2378" t="s">
        <v>26</v>
      </c>
      <c r="AP2378" t="s">
        <v>7521</v>
      </c>
      <c r="AS2378" t="s">
        <v>43</v>
      </c>
      <c r="BT2378" s="1"/>
    </row>
    <row r="2379" spans="1:72">
      <c r="A2379" t="s">
        <v>8904</v>
      </c>
      <c r="B2379" t="s">
        <v>8905</v>
      </c>
      <c r="D2379" s="1"/>
      <c r="G2379" s="1"/>
      <c r="H2379" s="1"/>
      <c r="AB2379" t="s">
        <v>22</v>
      </c>
      <c r="AC2379" t="s">
        <v>32</v>
      </c>
      <c r="AD2379" t="s">
        <v>33</v>
      </c>
      <c r="AE2379" t="s">
        <v>33</v>
      </c>
      <c r="AF2379" t="s">
        <v>48</v>
      </c>
      <c r="AO2379" t="s">
        <v>26</v>
      </c>
      <c r="AP2379" t="s">
        <v>7521</v>
      </c>
      <c r="AS2379" t="s">
        <v>43</v>
      </c>
      <c r="BT2379" s="1"/>
    </row>
    <row r="2380" spans="1:72">
      <c r="A2380" t="s">
        <v>8907</v>
      </c>
      <c r="B2380" t="s">
        <v>7870</v>
      </c>
      <c r="D2380" s="1"/>
      <c r="G2380" s="1"/>
      <c r="H2380" s="1"/>
      <c r="AB2380" t="s">
        <v>22</v>
      </c>
      <c r="AC2380" t="s">
        <v>32</v>
      </c>
      <c r="AD2380" t="s">
        <v>33</v>
      </c>
      <c r="AE2380" t="s">
        <v>33</v>
      </c>
      <c r="AF2380" t="s">
        <v>48</v>
      </c>
      <c r="AO2380" t="s">
        <v>26</v>
      </c>
      <c r="AP2380" t="s">
        <v>7521</v>
      </c>
      <c r="AS2380" t="s">
        <v>43</v>
      </c>
      <c r="BT2380" s="1"/>
    </row>
    <row r="2381" spans="1:72">
      <c r="A2381" t="s">
        <v>8908</v>
      </c>
      <c r="B2381" t="s">
        <v>8909</v>
      </c>
      <c r="D2381" s="1"/>
      <c r="G2381" s="1"/>
      <c r="H2381" s="1"/>
      <c r="AB2381" t="s">
        <v>22</v>
      </c>
      <c r="AC2381" t="s">
        <v>32</v>
      </c>
      <c r="AD2381" t="s">
        <v>33</v>
      </c>
      <c r="AE2381" t="s">
        <v>33</v>
      </c>
      <c r="AF2381" t="s">
        <v>25</v>
      </c>
      <c r="AO2381" t="s">
        <v>26</v>
      </c>
      <c r="AP2381" t="s">
        <v>7521</v>
      </c>
      <c r="AS2381" t="s">
        <v>43</v>
      </c>
      <c r="BT2381" s="1"/>
    </row>
    <row r="2382" spans="1:72">
      <c r="A2382" t="s">
        <v>8910</v>
      </c>
      <c r="B2382" t="s">
        <v>8911</v>
      </c>
      <c r="D2382" s="1"/>
      <c r="G2382" s="1"/>
      <c r="H2382" s="1"/>
      <c r="AB2382" t="s">
        <v>22</v>
      </c>
      <c r="AC2382" t="s">
        <v>32</v>
      </c>
      <c r="AD2382" t="s">
        <v>33</v>
      </c>
      <c r="AE2382" t="s">
        <v>33</v>
      </c>
      <c r="AF2382" t="s">
        <v>48</v>
      </c>
      <c r="AO2382" t="s">
        <v>26</v>
      </c>
      <c r="AP2382" t="s">
        <v>7521</v>
      </c>
      <c r="AS2382" t="s">
        <v>43</v>
      </c>
      <c r="BT2382" s="1"/>
    </row>
    <row r="2383" spans="1:72">
      <c r="A2383" t="s">
        <v>8912</v>
      </c>
      <c r="B2383" t="s">
        <v>4834</v>
      </c>
      <c r="D2383" s="1"/>
      <c r="G2383" s="1"/>
      <c r="H2383" s="1"/>
      <c r="AB2383" t="s">
        <v>22</v>
      </c>
      <c r="AC2383" t="s">
        <v>32</v>
      </c>
      <c r="AD2383" t="s">
        <v>33</v>
      </c>
      <c r="AE2383" t="s">
        <v>33</v>
      </c>
      <c r="AF2383" t="s">
        <v>48</v>
      </c>
      <c r="AO2383" t="s">
        <v>26</v>
      </c>
      <c r="AP2383" t="s">
        <v>7521</v>
      </c>
      <c r="AS2383" t="s">
        <v>43</v>
      </c>
      <c r="BT2383" s="1"/>
    </row>
    <row r="2384" spans="1:72">
      <c r="A2384" t="s">
        <v>8913</v>
      </c>
      <c r="B2384" t="s">
        <v>8914</v>
      </c>
      <c r="D2384" s="1"/>
      <c r="G2384" s="1"/>
      <c r="H2384" s="1"/>
      <c r="AB2384" t="s">
        <v>22</v>
      </c>
      <c r="AC2384" t="s">
        <v>32</v>
      </c>
      <c r="AD2384" t="s">
        <v>33</v>
      </c>
      <c r="AE2384" t="s">
        <v>33</v>
      </c>
      <c r="AF2384" t="s">
        <v>25</v>
      </c>
      <c r="AO2384" t="s">
        <v>26</v>
      </c>
      <c r="AP2384" t="s">
        <v>7521</v>
      </c>
      <c r="AS2384" t="s">
        <v>43</v>
      </c>
      <c r="BT2384" s="1"/>
    </row>
    <row r="2385" spans="1:72">
      <c r="A2385" t="s">
        <v>8916</v>
      </c>
      <c r="B2385" t="s">
        <v>1838</v>
      </c>
      <c r="D2385" s="1"/>
      <c r="G2385" s="1"/>
      <c r="H2385" s="1"/>
      <c r="AB2385" t="s">
        <v>22</v>
      </c>
      <c r="AC2385" t="s">
        <v>32</v>
      </c>
      <c r="AD2385" t="s">
        <v>33</v>
      </c>
      <c r="AE2385" t="s">
        <v>33</v>
      </c>
      <c r="AF2385" t="s">
        <v>48</v>
      </c>
      <c r="AO2385" t="s">
        <v>26</v>
      </c>
      <c r="AP2385" t="s">
        <v>7521</v>
      </c>
      <c r="AS2385" t="s">
        <v>43</v>
      </c>
      <c r="BT2385" s="1"/>
    </row>
    <row r="2386" spans="1:72">
      <c r="A2386" t="s">
        <v>8917</v>
      </c>
      <c r="B2386" t="s">
        <v>8918</v>
      </c>
      <c r="D2386" s="1"/>
      <c r="G2386" s="1"/>
      <c r="H2386" s="1"/>
      <c r="AB2386" t="s">
        <v>22</v>
      </c>
      <c r="AC2386" t="s">
        <v>32</v>
      </c>
      <c r="AD2386" t="s">
        <v>33</v>
      </c>
      <c r="AE2386" t="s">
        <v>33</v>
      </c>
      <c r="AF2386" t="s">
        <v>48</v>
      </c>
      <c r="AO2386" t="s">
        <v>26</v>
      </c>
      <c r="AP2386" t="s">
        <v>7521</v>
      </c>
      <c r="AS2386" t="s">
        <v>43</v>
      </c>
      <c r="BT2386" s="1"/>
    </row>
    <row r="2387" spans="1:72">
      <c r="A2387" t="s">
        <v>8919</v>
      </c>
      <c r="B2387" t="s">
        <v>8920</v>
      </c>
      <c r="D2387" s="1"/>
      <c r="G2387" s="1"/>
      <c r="H2387" s="1"/>
      <c r="AB2387" t="s">
        <v>22</v>
      </c>
      <c r="AC2387" t="s">
        <v>32</v>
      </c>
      <c r="AD2387" t="s">
        <v>33</v>
      </c>
      <c r="AE2387" t="s">
        <v>33</v>
      </c>
      <c r="AF2387" t="s">
        <v>48</v>
      </c>
      <c r="AO2387" t="s">
        <v>26</v>
      </c>
      <c r="AP2387" t="s">
        <v>7521</v>
      </c>
      <c r="AS2387" t="s">
        <v>43</v>
      </c>
      <c r="BT2387" s="1"/>
    </row>
    <row r="2388" spans="1:72">
      <c r="A2388" t="s">
        <v>8921</v>
      </c>
      <c r="B2388" t="s">
        <v>8922</v>
      </c>
      <c r="D2388" s="1"/>
      <c r="G2388" s="1"/>
      <c r="H2388" s="1"/>
      <c r="AB2388" t="s">
        <v>22</v>
      </c>
      <c r="AC2388" t="s">
        <v>32</v>
      </c>
      <c r="AD2388" t="s">
        <v>33</v>
      </c>
      <c r="AE2388" t="s">
        <v>33</v>
      </c>
      <c r="AF2388" t="s">
        <v>25</v>
      </c>
      <c r="AO2388" t="s">
        <v>26</v>
      </c>
      <c r="AP2388" t="s">
        <v>7521</v>
      </c>
      <c r="AS2388" t="s">
        <v>43</v>
      </c>
      <c r="BT2388" s="1"/>
    </row>
    <row r="2389" spans="1:72">
      <c r="A2389" t="s">
        <v>8923</v>
      </c>
      <c r="B2389" t="s">
        <v>8924</v>
      </c>
      <c r="D2389" s="1"/>
      <c r="G2389" s="1"/>
      <c r="H2389" s="1"/>
      <c r="AB2389" t="s">
        <v>22</v>
      </c>
      <c r="AC2389" t="s">
        <v>32</v>
      </c>
      <c r="AD2389" t="s">
        <v>33</v>
      </c>
      <c r="AE2389" t="s">
        <v>33</v>
      </c>
      <c r="AF2389" t="s">
        <v>48</v>
      </c>
      <c r="AO2389" t="s">
        <v>26</v>
      </c>
      <c r="AP2389" t="s">
        <v>7521</v>
      </c>
      <c r="AS2389" t="s">
        <v>43</v>
      </c>
      <c r="BT2389" s="1"/>
    </row>
    <row r="2390" spans="1:72">
      <c r="A2390" t="s">
        <v>8925</v>
      </c>
      <c r="B2390" t="s">
        <v>7446</v>
      </c>
      <c r="D2390" s="1"/>
      <c r="G2390" s="1"/>
      <c r="H2390" s="1"/>
      <c r="AB2390" t="s">
        <v>22</v>
      </c>
      <c r="AC2390" t="s">
        <v>32</v>
      </c>
      <c r="AD2390" t="s">
        <v>33</v>
      </c>
      <c r="AE2390" t="s">
        <v>33</v>
      </c>
      <c r="AF2390" t="s">
        <v>48</v>
      </c>
      <c r="AO2390" t="s">
        <v>26</v>
      </c>
      <c r="AP2390" t="s">
        <v>7521</v>
      </c>
      <c r="AS2390" t="s">
        <v>43</v>
      </c>
      <c r="BT2390" s="1"/>
    </row>
    <row r="2391" spans="1:72">
      <c r="A2391" t="s">
        <v>8926</v>
      </c>
      <c r="B2391" t="s">
        <v>7898</v>
      </c>
      <c r="D2391" s="1"/>
      <c r="G2391" s="1"/>
      <c r="H2391" s="1"/>
      <c r="AB2391" t="s">
        <v>22</v>
      </c>
      <c r="AC2391" t="s">
        <v>32</v>
      </c>
      <c r="AD2391" t="s">
        <v>33</v>
      </c>
      <c r="AE2391" t="s">
        <v>33</v>
      </c>
      <c r="AF2391" t="s">
        <v>48</v>
      </c>
      <c r="AO2391" t="s">
        <v>26</v>
      </c>
      <c r="AP2391" t="s">
        <v>7521</v>
      </c>
      <c r="AS2391" t="s">
        <v>43</v>
      </c>
      <c r="BT2391" s="1"/>
    </row>
    <row r="2392" spans="1:72">
      <c r="A2392" t="s">
        <v>8927</v>
      </c>
      <c r="B2392" t="s">
        <v>8928</v>
      </c>
      <c r="D2392" s="1"/>
      <c r="G2392" s="1"/>
      <c r="H2392" s="1"/>
      <c r="AB2392" t="s">
        <v>22</v>
      </c>
      <c r="AC2392" t="s">
        <v>32</v>
      </c>
      <c r="AD2392" t="s">
        <v>33</v>
      </c>
      <c r="AE2392" t="s">
        <v>33</v>
      </c>
      <c r="AF2392" t="s">
        <v>25</v>
      </c>
      <c r="AO2392" t="s">
        <v>26</v>
      </c>
      <c r="AP2392" t="s">
        <v>7521</v>
      </c>
      <c r="AS2392" t="s">
        <v>43</v>
      </c>
      <c r="BT2392" s="1"/>
    </row>
    <row r="2393" spans="1:72">
      <c r="A2393" t="s">
        <v>8929</v>
      </c>
      <c r="B2393" t="s">
        <v>2921</v>
      </c>
      <c r="D2393" s="1"/>
      <c r="G2393" s="1"/>
      <c r="H2393" s="1"/>
      <c r="AB2393" t="s">
        <v>22</v>
      </c>
      <c r="AC2393" t="s">
        <v>32</v>
      </c>
      <c r="AD2393" t="s">
        <v>33</v>
      </c>
      <c r="AE2393" t="s">
        <v>33</v>
      </c>
      <c r="AF2393" t="s">
        <v>48</v>
      </c>
      <c r="AO2393" t="s">
        <v>26</v>
      </c>
      <c r="AP2393" t="s">
        <v>7521</v>
      </c>
      <c r="AS2393" t="s">
        <v>43</v>
      </c>
      <c r="BT2393" s="1"/>
    </row>
    <row r="2394" spans="1:72">
      <c r="A2394" t="s">
        <v>8930</v>
      </c>
      <c r="B2394" t="s">
        <v>8510</v>
      </c>
      <c r="D2394" s="1"/>
      <c r="G2394" s="1"/>
      <c r="H2394" s="1"/>
      <c r="AB2394" t="s">
        <v>22</v>
      </c>
      <c r="AC2394" t="s">
        <v>32</v>
      </c>
      <c r="AD2394" t="s">
        <v>33</v>
      </c>
      <c r="AE2394" t="s">
        <v>33</v>
      </c>
      <c r="AF2394" t="s">
        <v>25</v>
      </c>
      <c r="AO2394" t="s">
        <v>26</v>
      </c>
      <c r="AP2394" t="s">
        <v>7521</v>
      </c>
      <c r="AS2394" t="s">
        <v>43</v>
      </c>
      <c r="BT2394" s="1"/>
    </row>
    <row r="2395" spans="1:72">
      <c r="A2395" t="s">
        <v>8931</v>
      </c>
      <c r="B2395" t="s">
        <v>95</v>
      </c>
      <c r="D2395" s="1"/>
      <c r="G2395" s="1"/>
      <c r="H2395" s="1"/>
      <c r="AB2395" t="s">
        <v>22</v>
      </c>
      <c r="AC2395" t="s">
        <v>32</v>
      </c>
      <c r="AD2395" t="s">
        <v>33</v>
      </c>
      <c r="AE2395" t="s">
        <v>33</v>
      </c>
      <c r="AF2395" t="s">
        <v>25</v>
      </c>
      <c r="AO2395" t="s">
        <v>26</v>
      </c>
      <c r="AP2395" t="s">
        <v>7521</v>
      </c>
      <c r="AS2395" t="s">
        <v>43</v>
      </c>
      <c r="BT2395" s="1"/>
    </row>
    <row r="2396" spans="1:72">
      <c r="A2396" t="s">
        <v>8932</v>
      </c>
      <c r="B2396" t="s">
        <v>8933</v>
      </c>
      <c r="D2396" s="1"/>
      <c r="G2396" s="1"/>
      <c r="H2396" s="1"/>
      <c r="AB2396" t="s">
        <v>22</v>
      </c>
      <c r="AC2396" t="s">
        <v>32</v>
      </c>
      <c r="AD2396" t="s">
        <v>33</v>
      </c>
      <c r="AE2396" t="s">
        <v>33</v>
      </c>
      <c r="AF2396" t="s">
        <v>25</v>
      </c>
      <c r="AO2396" t="s">
        <v>26</v>
      </c>
      <c r="AP2396" t="s">
        <v>7521</v>
      </c>
      <c r="AS2396" t="s">
        <v>43</v>
      </c>
      <c r="BT2396" s="1"/>
    </row>
    <row r="2397" spans="1:72">
      <c r="A2397" t="s">
        <v>8934</v>
      </c>
      <c r="B2397" t="s">
        <v>8935</v>
      </c>
      <c r="D2397" s="1"/>
      <c r="G2397" s="1"/>
      <c r="H2397" s="1"/>
      <c r="AB2397" t="s">
        <v>22</v>
      </c>
      <c r="AC2397" t="s">
        <v>32</v>
      </c>
      <c r="AD2397" t="s">
        <v>33</v>
      </c>
      <c r="AE2397" t="s">
        <v>33</v>
      </c>
      <c r="AF2397" t="s">
        <v>25</v>
      </c>
      <c r="AO2397" t="s">
        <v>26</v>
      </c>
      <c r="AP2397" t="s">
        <v>7521</v>
      </c>
      <c r="AS2397" t="s">
        <v>43</v>
      </c>
      <c r="BT2397" s="1"/>
    </row>
    <row r="2398" spans="1:72">
      <c r="A2398" t="s">
        <v>8936</v>
      </c>
      <c r="B2398" t="s">
        <v>8537</v>
      </c>
      <c r="D2398" s="1"/>
      <c r="G2398" s="1"/>
      <c r="H2398" s="1"/>
      <c r="AB2398" t="s">
        <v>22</v>
      </c>
      <c r="AC2398" t="s">
        <v>32</v>
      </c>
      <c r="AD2398" t="s">
        <v>33</v>
      </c>
      <c r="AE2398" t="s">
        <v>33</v>
      </c>
      <c r="AF2398" t="s">
        <v>25</v>
      </c>
      <c r="AO2398" t="s">
        <v>26</v>
      </c>
      <c r="AP2398" t="s">
        <v>7521</v>
      </c>
      <c r="AS2398" t="s">
        <v>43</v>
      </c>
      <c r="BT2398" s="1"/>
    </row>
    <row r="2399" spans="1:72">
      <c r="A2399" t="s">
        <v>8937</v>
      </c>
      <c r="B2399" t="s">
        <v>8601</v>
      </c>
      <c r="D2399" s="1"/>
      <c r="G2399" s="1"/>
      <c r="H2399" s="1"/>
      <c r="AB2399" t="s">
        <v>22</v>
      </c>
      <c r="AC2399" t="s">
        <v>32</v>
      </c>
      <c r="AD2399" t="s">
        <v>33</v>
      </c>
      <c r="AE2399" t="s">
        <v>33</v>
      </c>
      <c r="AF2399" t="s">
        <v>25</v>
      </c>
      <c r="AO2399" t="s">
        <v>26</v>
      </c>
      <c r="AP2399" t="s">
        <v>7521</v>
      </c>
      <c r="AS2399" t="s">
        <v>43</v>
      </c>
      <c r="BT2399" s="1"/>
    </row>
    <row r="2400" spans="1:72">
      <c r="A2400" t="s">
        <v>8938</v>
      </c>
      <c r="B2400" t="s">
        <v>8939</v>
      </c>
      <c r="D2400" s="1"/>
      <c r="G2400" s="1"/>
      <c r="H2400" s="1"/>
      <c r="AB2400" t="s">
        <v>22</v>
      </c>
      <c r="AC2400" t="s">
        <v>32</v>
      </c>
      <c r="AD2400" t="s">
        <v>33</v>
      </c>
      <c r="AE2400" t="s">
        <v>33</v>
      </c>
      <c r="AF2400" t="s">
        <v>25</v>
      </c>
      <c r="AO2400" t="s">
        <v>26</v>
      </c>
      <c r="AP2400" t="s">
        <v>7521</v>
      </c>
      <c r="AS2400" t="s">
        <v>43</v>
      </c>
      <c r="BT2400" s="1"/>
    </row>
    <row r="2401" spans="1:72">
      <c r="A2401" t="s">
        <v>8940</v>
      </c>
      <c r="B2401" t="s">
        <v>9854</v>
      </c>
      <c r="D2401" s="1"/>
      <c r="G2401" s="1"/>
      <c r="H2401" s="1"/>
      <c r="AB2401" t="s">
        <v>22</v>
      </c>
      <c r="AC2401" t="s">
        <v>32</v>
      </c>
      <c r="AD2401" t="s">
        <v>33</v>
      </c>
      <c r="AE2401" t="s">
        <v>33</v>
      </c>
      <c r="AF2401" t="s">
        <v>25</v>
      </c>
      <c r="AO2401" t="s">
        <v>26</v>
      </c>
      <c r="AP2401" t="s">
        <v>7521</v>
      </c>
      <c r="AS2401" t="s">
        <v>43</v>
      </c>
      <c r="BT2401" s="1"/>
    </row>
    <row r="2402" spans="1:72">
      <c r="A2402" t="s">
        <v>8941</v>
      </c>
      <c r="B2402" t="s">
        <v>8942</v>
      </c>
      <c r="D2402" s="1"/>
      <c r="G2402" s="1"/>
      <c r="H2402" s="1"/>
      <c r="AB2402" t="s">
        <v>22</v>
      </c>
      <c r="AC2402" t="s">
        <v>32</v>
      </c>
      <c r="AD2402" t="s">
        <v>33</v>
      </c>
      <c r="AE2402" t="s">
        <v>33</v>
      </c>
      <c r="AF2402" t="s">
        <v>48</v>
      </c>
      <c r="AO2402" t="s">
        <v>26</v>
      </c>
      <c r="AP2402" t="s">
        <v>7521</v>
      </c>
      <c r="AS2402" t="s">
        <v>43</v>
      </c>
      <c r="BT2402" s="1"/>
    </row>
    <row r="2403" spans="1:72">
      <c r="A2403" t="s">
        <v>8943</v>
      </c>
      <c r="B2403" t="s">
        <v>8595</v>
      </c>
      <c r="D2403" s="1"/>
      <c r="G2403" s="1"/>
      <c r="H2403" s="1"/>
      <c r="AB2403" t="s">
        <v>22</v>
      </c>
      <c r="AC2403" t="s">
        <v>32</v>
      </c>
      <c r="AD2403" t="s">
        <v>33</v>
      </c>
      <c r="AE2403" t="s">
        <v>33</v>
      </c>
      <c r="AF2403" t="s">
        <v>48</v>
      </c>
      <c r="AO2403" t="s">
        <v>26</v>
      </c>
      <c r="AP2403" t="s">
        <v>7521</v>
      </c>
      <c r="AS2403" t="s">
        <v>43</v>
      </c>
      <c r="BT2403" s="1"/>
    </row>
    <row r="2404" spans="1:72">
      <c r="A2404" t="s">
        <v>8944</v>
      </c>
      <c r="B2404" t="s">
        <v>8945</v>
      </c>
      <c r="D2404" s="1"/>
      <c r="G2404" s="1"/>
      <c r="H2404" s="1"/>
      <c r="AB2404" t="s">
        <v>22</v>
      </c>
      <c r="AC2404" t="s">
        <v>32</v>
      </c>
      <c r="AD2404" t="s">
        <v>33</v>
      </c>
      <c r="AE2404" t="s">
        <v>33</v>
      </c>
      <c r="AF2404" t="s">
        <v>48</v>
      </c>
      <c r="AO2404" t="s">
        <v>26</v>
      </c>
      <c r="AP2404" t="s">
        <v>7521</v>
      </c>
      <c r="AS2404" t="s">
        <v>43</v>
      </c>
      <c r="BT2404" s="1"/>
    </row>
    <row r="2405" spans="1:72">
      <c r="A2405" t="s">
        <v>8946</v>
      </c>
      <c r="B2405" t="s">
        <v>8541</v>
      </c>
      <c r="D2405" s="1"/>
      <c r="G2405" s="1"/>
      <c r="H2405" s="1"/>
      <c r="AB2405" t="s">
        <v>22</v>
      </c>
      <c r="AC2405" t="s">
        <v>32</v>
      </c>
      <c r="AD2405" t="s">
        <v>33</v>
      </c>
      <c r="AE2405" t="s">
        <v>33</v>
      </c>
      <c r="AF2405" t="s">
        <v>48</v>
      </c>
      <c r="AO2405" t="s">
        <v>26</v>
      </c>
      <c r="AP2405" t="s">
        <v>7521</v>
      </c>
      <c r="AS2405" t="s">
        <v>43</v>
      </c>
      <c r="BT2405" s="1"/>
    </row>
    <row r="2406" spans="1:72">
      <c r="A2406" t="s">
        <v>8947</v>
      </c>
      <c r="B2406" t="s">
        <v>3746</v>
      </c>
      <c r="D2406" s="1"/>
      <c r="G2406" s="1"/>
      <c r="H2406" s="1"/>
      <c r="AB2406" t="s">
        <v>22</v>
      </c>
      <c r="AC2406" t="s">
        <v>32</v>
      </c>
      <c r="AD2406" t="s">
        <v>33</v>
      </c>
      <c r="AE2406" t="s">
        <v>33</v>
      </c>
      <c r="AF2406" t="s">
        <v>48</v>
      </c>
      <c r="AO2406" t="s">
        <v>26</v>
      </c>
      <c r="AP2406" t="s">
        <v>7521</v>
      </c>
      <c r="AS2406" t="s">
        <v>43</v>
      </c>
      <c r="BT2406" s="1"/>
    </row>
    <row r="2407" spans="1:72">
      <c r="A2407" t="s">
        <v>8948</v>
      </c>
      <c r="B2407" t="s">
        <v>7850</v>
      </c>
      <c r="D2407" s="1"/>
      <c r="G2407" s="1"/>
      <c r="H2407" s="1"/>
      <c r="AB2407" t="s">
        <v>22</v>
      </c>
      <c r="AC2407" t="s">
        <v>32</v>
      </c>
      <c r="AD2407" t="s">
        <v>33</v>
      </c>
      <c r="AE2407" t="s">
        <v>33</v>
      </c>
      <c r="AF2407" t="s">
        <v>25</v>
      </c>
      <c r="AO2407" t="s">
        <v>26</v>
      </c>
      <c r="AP2407" t="s">
        <v>7521</v>
      </c>
      <c r="AS2407" t="s">
        <v>43</v>
      </c>
      <c r="BT2407" s="1"/>
    </row>
    <row r="2408" spans="1:72">
      <c r="A2408" t="s">
        <v>8949</v>
      </c>
      <c r="B2408" t="s">
        <v>8950</v>
      </c>
      <c r="D2408" s="1"/>
      <c r="G2408" s="1"/>
      <c r="H2408" s="1"/>
      <c r="K2408">
        <v>0</v>
      </c>
      <c r="AB2408" t="s">
        <v>22</v>
      </c>
      <c r="AC2408" t="s">
        <v>32</v>
      </c>
      <c r="AD2408" t="s">
        <v>33</v>
      </c>
      <c r="AE2408" t="s">
        <v>33</v>
      </c>
      <c r="AF2408" t="s">
        <v>25</v>
      </c>
      <c r="AO2408" t="s">
        <v>26</v>
      </c>
      <c r="AP2408" t="s">
        <v>7521</v>
      </c>
      <c r="AS2408" t="s">
        <v>43</v>
      </c>
      <c r="BO2408" t="s">
        <v>123</v>
      </c>
      <c r="BP2408">
        <v>0</v>
      </c>
      <c r="BQ2408">
        <v>0</v>
      </c>
      <c r="BR2408">
        <v>0</v>
      </c>
      <c r="BS2408">
        <v>0</v>
      </c>
      <c r="BT2408" s="1"/>
    </row>
    <row r="2409" spans="1:72">
      <c r="A2409" t="s">
        <v>8952</v>
      </c>
      <c r="B2409" t="s">
        <v>8018</v>
      </c>
      <c r="D2409" s="1"/>
      <c r="G2409" s="1"/>
      <c r="H2409" s="1"/>
      <c r="K2409">
        <v>0</v>
      </c>
      <c r="AB2409" t="s">
        <v>22</v>
      </c>
      <c r="AC2409" t="s">
        <v>32</v>
      </c>
      <c r="AD2409" t="s">
        <v>33</v>
      </c>
      <c r="AE2409" t="s">
        <v>33</v>
      </c>
      <c r="AF2409" t="s">
        <v>48</v>
      </c>
      <c r="AO2409" t="s">
        <v>26</v>
      </c>
      <c r="AP2409" t="s">
        <v>7521</v>
      </c>
      <c r="AS2409" t="s">
        <v>43</v>
      </c>
      <c r="BP2409">
        <v>0</v>
      </c>
      <c r="BQ2409">
        <v>0</v>
      </c>
      <c r="BR2409">
        <v>0</v>
      </c>
      <c r="BS2409">
        <v>0</v>
      </c>
      <c r="BT2409" s="1"/>
    </row>
    <row r="2410" spans="1:72">
      <c r="A2410" s="136" t="s">
        <v>14982</v>
      </c>
      <c r="B2410" t="s">
        <v>10393</v>
      </c>
      <c r="D2410" s="1"/>
      <c r="G2410" s="1"/>
      <c r="H2410" s="1"/>
      <c r="AB2410" t="s">
        <v>22</v>
      </c>
      <c r="AC2410" t="s">
        <v>32</v>
      </c>
      <c r="AD2410" t="s">
        <v>58</v>
      </c>
      <c r="AE2410" t="s">
        <v>58</v>
      </c>
      <c r="AF2410" t="s">
        <v>48</v>
      </c>
      <c r="AO2410" t="s">
        <v>26</v>
      </c>
      <c r="AP2410" t="s">
        <v>7521</v>
      </c>
      <c r="AS2410" t="s">
        <v>43</v>
      </c>
      <c r="BT2410" s="1"/>
    </row>
    <row r="2411" spans="1:72">
      <c r="A2411" s="4" t="s">
        <v>9936</v>
      </c>
      <c r="B2411" t="s">
        <v>9937</v>
      </c>
      <c r="D2411" s="83"/>
      <c r="G2411" s="83"/>
      <c r="H2411" s="83"/>
      <c r="BT2411" s="83"/>
    </row>
    <row r="2412" spans="1:72">
      <c r="A2412" t="s">
        <v>8954</v>
      </c>
      <c r="B2412" t="s">
        <v>8955</v>
      </c>
      <c r="D2412" s="1"/>
      <c r="G2412" s="1"/>
      <c r="H2412" s="1"/>
      <c r="AB2412" t="s">
        <v>22</v>
      </c>
      <c r="AC2412" t="s">
        <v>32</v>
      </c>
      <c r="AD2412" t="s">
        <v>969</v>
      </c>
      <c r="AE2412" t="s">
        <v>969</v>
      </c>
      <c r="AF2412" t="s">
        <v>25</v>
      </c>
      <c r="AO2412" t="s">
        <v>26</v>
      </c>
      <c r="AP2412" t="s">
        <v>7521</v>
      </c>
      <c r="AS2412" t="s">
        <v>43</v>
      </c>
      <c r="BT2412" s="1"/>
    </row>
    <row r="2413" spans="1:72">
      <c r="A2413" t="s">
        <v>8957</v>
      </c>
      <c r="B2413" t="s">
        <v>8958</v>
      </c>
      <c r="D2413" s="1"/>
      <c r="G2413" s="1"/>
      <c r="H2413" s="1"/>
      <c r="AB2413" t="s">
        <v>22</v>
      </c>
      <c r="AC2413" t="s">
        <v>32</v>
      </c>
      <c r="AD2413" t="s">
        <v>969</v>
      </c>
      <c r="AE2413" t="s">
        <v>969</v>
      </c>
      <c r="AF2413" t="s">
        <v>48</v>
      </c>
      <c r="AO2413" t="s">
        <v>26</v>
      </c>
      <c r="AP2413" t="s">
        <v>7521</v>
      </c>
      <c r="AS2413" t="s">
        <v>43</v>
      </c>
      <c r="BT2413" s="1"/>
    </row>
    <row r="2414" spans="1:72">
      <c r="A2414" t="s">
        <v>8959</v>
      </c>
      <c r="B2414" t="s">
        <v>8960</v>
      </c>
      <c r="D2414" s="1"/>
      <c r="G2414" s="1"/>
      <c r="H2414" s="1"/>
      <c r="AB2414" t="s">
        <v>22</v>
      </c>
      <c r="AC2414" t="s">
        <v>32</v>
      </c>
      <c r="AD2414" t="s">
        <v>969</v>
      </c>
      <c r="AE2414" t="s">
        <v>969</v>
      </c>
      <c r="AF2414" t="s">
        <v>48</v>
      </c>
      <c r="AO2414" t="s">
        <v>26</v>
      </c>
      <c r="AP2414" t="s">
        <v>7521</v>
      </c>
      <c r="AS2414" t="s">
        <v>43</v>
      </c>
      <c r="BT2414" s="1"/>
    </row>
    <row r="2415" spans="1:72">
      <c r="A2415" t="s">
        <v>8961</v>
      </c>
      <c r="B2415" t="s">
        <v>947</v>
      </c>
      <c r="D2415" s="1"/>
      <c r="G2415" s="1"/>
      <c r="H2415" s="1"/>
      <c r="AB2415" t="s">
        <v>22</v>
      </c>
      <c r="AC2415" t="s">
        <v>32</v>
      </c>
      <c r="AD2415" t="s">
        <v>969</v>
      </c>
      <c r="AE2415" t="s">
        <v>969</v>
      </c>
      <c r="AF2415" t="s">
        <v>48</v>
      </c>
      <c r="AO2415" t="s">
        <v>26</v>
      </c>
      <c r="AP2415" t="s">
        <v>7521</v>
      </c>
      <c r="AS2415" t="s">
        <v>43</v>
      </c>
      <c r="BT2415" s="1"/>
    </row>
    <row r="2416" spans="1:72">
      <c r="A2416" t="s">
        <v>8963</v>
      </c>
      <c r="B2416" t="s">
        <v>3794</v>
      </c>
      <c r="D2416" s="1"/>
      <c r="G2416" s="1"/>
      <c r="H2416" s="1"/>
      <c r="AB2416" t="s">
        <v>22</v>
      </c>
      <c r="AC2416" t="s">
        <v>32</v>
      </c>
      <c r="AD2416" t="s">
        <v>969</v>
      </c>
      <c r="AE2416" t="s">
        <v>969</v>
      </c>
      <c r="AF2416" t="s">
        <v>25</v>
      </c>
      <c r="AO2416" t="s">
        <v>26</v>
      </c>
      <c r="AP2416" t="s">
        <v>7521</v>
      </c>
      <c r="AS2416" t="s">
        <v>43</v>
      </c>
      <c r="BT2416" s="1"/>
    </row>
    <row r="2417" spans="1:72">
      <c r="A2417" t="s">
        <v>8966</v>
      </c>
      <c r="B2417" t="s">
        <v>8967</v>
      </c>
      <c r="D2417" s="1"/>
      <c r="G2417" s="1"/>
      <c r="H2417" s="1"/>
      <c r="AB2417" t="s">
        <v>22</v>
      </c>
      <c r="AC2417" t="s">
        <v>32</v>
      </c>
      <c r="AD2417" t="s">
        <v>969</v>
      </c>
      <c r="AE2417" t="s">
        <v>969</v>
      </c>
      <c r="AF2417" t="s">
        <v>48</v>
      </c>
      <c r="AO2417" t="s">
        <v>26</v>
      </c>
      <c r="AP2417" t="s">
        <v>7521</v>
      </c>
      <c r="AS2417" t="s">
        <v>43</v>
      </c>
      <c r="BT2417" s="1"/>
    </row>
    <row r="2418" spans="1:72">
      <c r="A2418" t="s">
        <v>8968</v>
      </c>
      <c r="B2418" t="s">
        <v>8969</v>
      </c>
      <c r="D2418" s="1"/>
      <c r="G2418" s="1"/>
      <c r="H2418" s="1"/>
      <c r="AB2418" t="s">
        <v>22</v>
      </c>
      <c r="AC2418" t="s">
        <v>32</v>
      </c>
      <c r="AD2418" t="s">
        <v>969</v>
      </c>
      <c r="AE2418" t="s">
        <v>969</v>
      </c>
      <c r="AF2418" t="s">
        <v>48</v>
      </c>
      <c r="AO2418" t="s">
        <v>26</v>
      </c>
      <c r="AP2418" t="s">
        <v>7521</v>
      </c>
      <c r="AS2418" t="s">
        <v>43</v>
      </c>
      <c r="BT2418" s="1"/>
    </row>
    <row r="2419" spans="1:72">
      <c r="A2419" t="s">
        <v>8971</v>
      </c>
      <c r="B2419" t="s">
        <v>8972</v>
      </c>
      <c r="D2419" s="1"/>
      <c r="G2419" s="1"/>
      <c r="H2419" s="1"/>
      <c r="AB2419" t="s">
        <v>22</v>
      </c>
      <c r="AC2419" t="s">
        <v>32</v>
      </c>
      <c r="AD2419" t="s">
        <v>969</v>
      </c>
      <c r="AE2419" t="s">
        <v>969</v>
      </c>
      <c r="AF2419" t="s">
        <v>48</v>
      </c>
      <c r="AO2419" t="s">
        <v>26</v>
      </c>
      <c r="AP2419" t="s">
        <v>7521</v>
      </c>
      <c r="AS2419" t="s">
        <v>43</v>
      </c>
      <c r="BT2419" s="1"/>
    </row>
    <row r="2420" spans="1:72">
      <c r="A2420" t="s">
        <v>8974</v>
      </c>
      <c r="B2420" t="s">
        <v>8975</v>
      </c>
      <c r="D2420" s="1"/>
      <c r="G2420" s="1"/>
      <c r="H2420" s="1"/>
      <c r="AB2420" t="s">
        <v>22</v>
      </c>
      <c r="AC2420" t="s">
        <v>32</v>
      </c>
      <c r="AD2420" t="s">
        <v>969</v>
      </c>
      <c r="AE2420" t="s">
        <v>969</v>
      </c>
      <c r="AF2420" t="s">
        <v>48</v>
      </c>
      <c r="AO2420" t="s">
        <v>26</v>
      </c>
      <c r="AP2420" t="s">
        <v>7521</v>
      </c>
      <c r="AS2420" t="s">
        <v>43</v>
      </c>
      <c r="BT2420" s="1"/>
    </row>
    <row r="2421" spans="1:72">
      <c r="A2421" t="s">
        <v>8976</v>
      </c>
      <c r="B2421" t="s">
        <v>2188</v>
      </c>
      <c r="D2421" s="1"/>
      <c r="G2421" s="1"/>
      <c r="H2421" s="1"/>
      <c r="K2421">
        <v>0</v>
      </c>
      <c r="AB2421" t="s">
        <v>22</v>
      </c>
      <c r="AC2421" t="s">
        <v>32</v>
      </c>
      <c r="AD2421" t="s">
        <v>969</v>
      </c>
      <c r="AE2421" t="s">
        <v>969</v>
      </c>
      <c r="AF2421" t="s">
        <v>25</v>
      </c>
      <c r="AO2421" t="s">
        <v>26</v>
      </c>
      <c r="AP2421" t="s">
        <v>7521</v>
      </c>
      <c r="AS2421" t="s">
        <v>43</v>
      </c>
      <c r="BP2421">
        <v>0</v>
      </c>
      <c r="BQ2421">
        <v>0</v>
      </c>
      <c r="BR2421">
        <v>0</v>
      </c>
      <c r="BS2421">
        <v>0</v>
      </c>
      <c r="BT2421" s="1"/>
    </row>
    <row r="2422" spans="1:72">
      <c r="A2422" t="s">
        <v>8978</v>
      </c>
      <c r="B2422" t="s">
        <v>8979</v>
      </c>
      <c r="D2422" s="1"/>
      <c r="G2422" s="1"/>
      <c r="H2422" s="1"/>
      <c r="AB2422" t="s">
        <v>22</v>
      </c>
      <c r="AC2422" t="s">
        <v>32</v>
      </c>
      <c r="AD2422" t="s">
        <v>58</v>
      </c>
      <c r="AE2422" t="s">
        <v>969</v>
      </c>
      <c r="AF2422" t="s">
        <v>48</v>
      </c>
      <c r="AO2422" t="s">
        <v>26</v>
      </c>
      <c r="AP2422" t="s">
        <v>7521</v>
      </c>
      <c r="AS2422" t="s">
        <v>43</v>
      </c>
      <c r="BT2422" s="1"/>
    </row>
    <row r="2423" spans="1:72">
      <c r="A2423" t="s">
        <v>8982</v>
      </c>
      <c r="B2423" t="s">
        <v>8983</v>
      </c>
      <c r="D2423" s="1"/>
      <c r="G2423" s="1"/>
      <c r="H2423" s="1"/>
      <c r="AB2423" t="s">
        <v>22</v>
      </c>
      <c r="AC2423" t="s">
        <v>32</v>
      </c>
      <c r="AD2423" t="s">
        <v>58</v>
      </c>
      <c r="AE2423" t="s">
        <v>58</v>
      </c>
      <c r="AF2423" t="s">
        <v>48</v>
      </c>
      <c r="AO2423" t="s">
        <v>26</v>
      </c>
      <c r="AP2423" t="s">
        <v>7521</v>
      </c>
      <c r="AS2423" t="s">
        <v>43</v>
      </c>
      <c r="BT2423" s="1"/>
    </row>
    <row r="2424" spans="1:72">
      <c r="A2424" t="s">
        <v>8984</v>
      </c>
      <c r="B2424" t="s">
        <v>8729</v>
      </c>
      <c r="D2424" s="1"/>
      <c r="G2424" s="1"/>
      <c r="H2424" s="1"/>
      <c r="AB2424" t="s">
        <v>22</v>
      </c>
      <c r="AC2424" t="s">
        <v>32</v>
      </c>
      <c r="AD2424" t="s">
        <v>58</v>
      </c>
      <c r="AE2424" t="s">
        <v>58</v>
      </c>
      <c r="AF2424" t="s">
        <v>48</v>
      </c>
      <c r="AO2424" t="s">
        <v>26</v>
      </c>
      <c r="AP2424" t="s">
        <v>7521</v>
      </c>
      <c r="AS2424" t="s">
        <v>43</v>
      </c>
      <c r="BT2424" s="1"/>
    </row>
    <row r="2425" spans="1:72">
      <c r="A2425" t="s">
        <v>8985</v>
      </c>
      <c r="B2425" t="s">
        <v>8986</v>
      </c>
      <c r="D2425" s="1"/>
      <c r="G2425" s="1"/>
      <c r="H2425" s="1"/>
      <c r="AB2425" t="s">
        <v>22</v>
      </c>
      <c r="AC2425" t="s">
        <v>32</v>
      </c>
      <c r="AD2425" t="s">
        <v>58</v>
      </c>
      <c r="AE2425" t="s">
        <v>58</v>
      </c>
      <c r="AF2425" t="s">
        <v>25</v>
      </c>
      <c r="AO2425" t="s">
        <v>26</v>
      </c>
      <c r="AP2425" t="s">
        <v>7521</v>
      </c>
      <c r="AS2425" t="s">
        <v>43</v>
      </c>
      <c r="BT2425" s="1"/>
    </row>
    <row r="2426" spans="1:72">
      <c r="A2426" t="s">
        <v>8987</v>
      </c>
      <c r="B2426" t="s">
        <v>8988</v>
      </c>
      <c r="D2426" s="1"/>
      <c r="G2426" s="1"/>
      <c r="H2426" s="1"/>
      <c r="AB2426" t="s">
        <v>22</v>
      </c>
      <c r="AC2426" t="s">
        <v>32</v>
      </c>
      <c r="AD2426" t="s">
        <v>58</v>
      </c>
      <c r="AE2426" t="s">
        <v>58</v>
      </c>
      <c r="AF2426" t="s">
        <v>25</v>
      </c>
      <c r="AO2426" t="s">
        <v>26</v>
      </c>
      <c r="AP2426" t="s">
        <v>7521</v>
      </c>
      <c r="AS2426" t="s">
        <v>43</v>
      </c>
      <c r="BT2426" s="1"/>
    </row>
    <row r="2427" spans="1:72">
      <c r="A2427" t="s">
        <v>8989</v>
      </c>
      <c r="B2427" t="s">
        <v>8990</v>
      </c>
      <c r="D2427" s="1"/>
      <c r="G2427" s="1"/>
      <c r="H2427" s="1"/>
      <c r="AB2427" t="s">
        <v>22</v>
      </c>
      <c r="AC2427" t="s">
        <v>32</v>
      </c>
      <c r="AD2427" t="s">
        <v>58</v>
      </c>
      <c r="AE2427" t="s">
        <v>58</v>
      </c>
      <c r="AF2427" t="s">
        <v>25</v>
      </c>
      <c r="AO2427" t="s">
        <v>26</v>
      </c>
      <c r="AP2427" t="s">
        <v>7521</v>
      </c>
      <c r="AS2427" t="s">
        <v>43</v>
      </c>
      <c r="BT2427" s="1"/>
    </row>
    <row r="2428" spans="1:72">
      <c r="A2428" t="s">
        <v>8991</v>
      </c>
      <c r="B2428" t="s">
        <v>8992</v>
      </c>
      <c r="D2428" s="1"/>
      <c r="G2428" s="1"/>
      <c r="H2428" s="1"/>
      <c r="AB2428" t="s">
        <v>22</v>
      </c>
      <c r="AC2428" t="s">
        <v>32</v>
      </c>
      <c r="AD2428" t="s">
        <v>58</v>
      </c>
      <c r="AE2428" t="s">
        <v>58</v>
      </c>
      <c r="AF2428" t="s">
        <v>48</v>
      </c>
      <c r="AO2428" t="s">
        <v>26</v>
      </c>
      <c r="AP2428" t="s">
        <v>7521</v>
      </c>
      <c r="AS2428" t="s">
        <v>43</v>
      </c>
      <c r="BT2428" s="1"/>
    </row>
    <row r="2429" spans="1:72">
      <c r="A2429" t="s">
        <v>8993</v>
      </c>
      <c r="B2429" t="s">
        <v>8994</v>
      </c>
      <c r="D2429" s="1"/>
      <c r="G2429" s="1"/>
      <c r="H2429" s="1"/>
      <c r="AB2429" t="s">
        <v>22</v>
      </c>
      <c r="AC2429" t="s">
        <v>32</v>
      </c>
      <c r="AD2429" t="s">
        <v>58</v>
      </c>
      <c r="AE2429" t="s">
        <v>58</v>
      </c>
      <c r="AF2429" t="s">
        <v>48</v>
      </c>
      <c r="AO2429" t="s">
        <v>26</v>
      </c>
      <c r="AP2429" t="s">
        <v>7521</v>
      </c>
      <c r="AS2429" t="s">
        <v>43</v>
      </c>
      <c r="BT2429" s="1"/>
    </row>
    <row r="2430" spans="1:72">
      <c r="A2430" t="s">
        <v>8995</v>
      </c>
      <c r="B2430" t="s">
        <v>8996</v>
      </c>
      <c r="D2430" s="1"/>
      <c r="G2430" s="1"/>
      <c r="H2430" s="1"/>
      <c r="AB2430" t="s">
        <v>22</v>
      </c>
      <c r="AC2430" t="s">
        <v>32</v>
      </c>
      <c r="AD2430" t="s">
        <v>58</v>
      </c>
      <c r="AE2430" t="s">
        <v>58</v>
      </c>
      <c r="AF2430" t="s">
        <v>25</v>
      </c>
      <c r="AO2430" t="s">
        <v>26</v>
      </c>
      <c r="AP2430" t="s">
        <v>7521</v>
      </c>
      <c r="AS2430" t="s">
        <v>43</v>
      </c>
      <c r="BT2430" s="1"/>
    </row>
    <row r="2431" spans="1:72">
      <c r="A2431" t="s">
        <v>8998</v>
      </c>
      <c r="B2431" t="s">
        <v>8620</v>
      </c>
      <c r="D2431" s="1"/>
      <c r="G2431" s="1"/>
      <c r="H2431" s="1"/>
      <c r="AB2431" t="s">
        <v>22</v>
      </c>
      <c r="AC2431" t="s">
        <v>32</v>
      </c>
      <c r="AD2431" t="s">
        <v>58</v>
      </c>
      <c r="AE2431" t="s">
        <v>58</v>
      </c>
      <c r="AF2431" t="s">
        <v>48</v>
      </c>
      <c r="AO2431" t="s">
        <v>26</v>
      </c>
      <c r="AP2431" t="s">
        <v>7521</v>
      </c>
      <c r="AS2431" t="s">
        <v>43</v>
      </c>
      <c r="BT2431" s="1"/>
    </row>
    <row r="2432" spans="1:72">
      <c r="A2432" t="s">
        <v>9001</v>
      </c>
      <c r="B2432" t="s">
        <v>9002</v>
      </c>
      <c r="D2432" s="1"/>
      <c r="G2432" s="1"/>
      <c r="H2432" s="1"/>
      <c r="AB2432" t="s">
        <v>22</v>
      </c>
      <c r="AC2432" t="s">
        <v>32</v>
      </c>
      <c r="AD2432" t="s">
        <v>58</v>
      </c>
      <c r="AE2432" t="s">
        <v>58</v>
      </c>
      <c r="AF2432" t="s">
        <v>48</v>
      </c>
      <c r="AO2432" t="s">
        <v>26</v>
      </c>
      <c r="AP2432" t="s">
        <v>7521</v>
      </c>
      <c r="AS2432" t="s">
        <v>43</v>
      </c>
      <c r="BT2432" s="1"/>
    </row>
    <row r="2433" spans="1:72">
      <c r="A2433" t="s">
        <v>9003</v>
      </c>
      <c r="B2433" t="s">
        <v>4376</v>
      </c>
      <c r="D2433" s="1"/>
      <c r="G2433" s="1"/>
      <c r="H2433" s="1"/>
      <c r="AB2433" t="s">
        <v>22</v>
      </c>
      <c r="AC2433" t="s">
        <v>32</v>
      </c>
      <c r="AD2433" t="s">
        <v>58</v>
      </c>
      <c r="AE2433" t="s">
        <v>58</v>
      </c>
      <c r="AF2433" t="s">
        <v>48</v>
      </c>
      <c r="AO2433" t="s">
        <v>26</v>
      </c>
      <c r="AP2433" t="s">
        <v>7521</v>
      </c>
      <c r="AS2433" t="s">
        <v>43</v>
      </c>
      <c r="BT2433" s="1"/>
    </row>
    <row r="2434" spans="1:72">
      <c r="A2434" t="s">
        <v>9004</v>
      </c>
      <c r="B2434" t="s">
        <v>9005</v>
      </c>
      <c r="D2434" s="1"/>
      <c r="G2434" s="1"/>
      <c r="H2434" s="1"/>
      <c r="AB2434" t="s">
        <v>22</v>
      </c>
      <c r="AC2434" t="s">
        <v>32</v>
      </c>
      <c r="AD2434" t="s">
        <v>58</v>
      </c>
      <c r="AE2434" t="s">
        <v>58</v>
      </c>
      <c r="AF2434" t="s">
        <v>48</v>
      </c>
      <c r="AO2434" t="s">
        <v>26</v>
      </c>
      <c r="AP2434" t="s">
        <v>7521</v>
      </c>
      <c r="AS2434" t="s">
        <v>43</v>
      </c>
      <c r="BT2434" s="1"/>
    </row>
    <row r="2435" spans="1:72">
      <c r="A2435" t="s">
        <v>9006</v>
      </c>
      <c r="B2435" t="s">
        <v>9007</v>
      </c>
      <c r="D2435" s="1"/>
      <c r="G2435" s="1"/>
      <c r="H2435" s="1"/>
      <c r="AB2435" t="s">
        <v>22</v>
      </c>
      <c r="AC2435" t="s">
        <v>32</v>
      </c>
      <c r="AD2435" t="s">
        <v>58</v>
      </c>
      <c r="AE2435" t="s">
        <v>58</v>
      </c>
      <c r="AF2435" t="s">
        <v>48</v>
      </c>
      <c r="AO2435" t="s">
        <v>26</v>
      </c>
      <c r="AP2435" t="s">
        <v>7521</v>
      </c>
      <c r="AS2435" t="s">
        <v>43</v>
      </c>
      <c r="BT2435" s="1"/>
    </row>
    <row r="2436" spans="1:72">
      <c r="A2436" t="s">
        <v>9008</v>
      </c>
      <c r="B2436" t="s">
        <v>9009</v>
      </c>
      <c r="D2436" s="1"/>
      <c r="G2436" s="1"/>
      <c r="H2436" s="1"/>
      <c r="AB2436" t="s">
        <v>22</v>
      </c>
      <c r="AC2436" t="s">
        <v>32</v>
      </c>
      <c r="AD2436" t="s">
        <v>58</v>
      </c>
      <c r="AE2436" t="s">
        <v>58</v>
      </c>
      <c r="AF2436" t="s">
        <v>48</v>
      </c>
      <c r="AO2436" t="s">
        <v>26</v>
      </c>
      <c r="AP2436" t="s">
        <v>7521</v>
      </c>
      <c r="AS2436" t="s">
        <v>43</v>
      </c>
      <c r="BT2436" s="1"/>
    </row>
    <row r="2437" spans="1:72">
      <c r="A2437" t="s">
        <v>9010</v>
      </c>
      <c r="B2437" t="s">
        <v>9011</v>
      </c>
      <c r="D2437" s="1"/>
      <c r="G2437" s="1"/>
      <c r="H2437" s="1"/>
      <c r="AB2437" t="s">
        <v>22</v>
      </c>
      <c r="AC2437" t="s">
        <v>32</v>
      </c>
      <c r="AD2437" t="s">
        <v>58</v>
      </c>
      <c r="AE2437" t="s">
        <v>58</v>
      </c>
      <c r="AF2437" t="s">
        <v>48</v>
      </c>
      <c r="AO2437" t="s">
        <v>26</v>
      </c>
      <c r="AP2437" t="s">
        <v>7521</v>
      </c>
      <c r="AS2437" t="s">
        <v>43</v>
      </c>
      <c r="BT2437" s="1"/>
    </row>
    <row r="2438" spans="1:72">
      <c r="A2438" t="s">
        <v>9012</v>
      </c>
      <c r="B2438" t="s">
        <v>9013</v>
      </c>
      <c r="D2438" s="1"/>
      <c r="G2438" s="1"/>
      <c r="H2438" s="1"/>
      <c r="AB2438" t="s">
        <v>22</v>
      </c>
      <c r="AC2438" t="s">
        <v>32</v>
      </c>
      <c r="AD2438" t="s">
        <v>58</v>
      </c>
      <c r="AE2438" t="s">
        <v>58</v>
      </c>
      <c r="AF2438" t="s">
        <v>48</v>
      </c>
      <c r="AO2438" t="s">
        <v>26</v>
      </c>
      <c r="AP2438" t="s">
        <v>7521</v>
      </c>
      <c r="AS2438" t="s">
        <v>43</v>
      </c>
      <c r="BT2438" s="1"/>
    </row>
    <row r="2439" spans="1:72">
      <c r="A2439" t="s">
        <v>9014</v>
      </c>
      <c r="B2439" t="s">
        <v>9015</v>
      </c>
      <c r="D2439" s="1"/>
      <c r="G2439" s="1"/>
      <c r="H2439" s="1"/>
      <c r="AB2439" t="s">
        <v>22</v>
      </c>
      <c r="AC2439" t="s">
        <v>32</v>
      </c>
      <c r="AD2439" t="s">
        <v>58</v>
      </c>
      <c r="AE2439" t="s">
        <v>58</v>
      </c>
      <c r="AF2439" t="s">
        <v>48</v>
      </c>
      <c r="AO2439" t="s">
        <v>26</v>
      </c>
      <c r="AP2439" t="s">
        <v>7521</v>
      </c>
      <c r="AS2439" t="s">
        <v>43</v>
      </c>
      <c r="BT2439" s="1"/>
    </row>
    <row r="2440" spans="1:72">
      <c r="A2440" t="s">
        <v>9017</v>
      </c>
      <c r="B2440" t="s">
        <v>5129</v>
      </c>
      <c r="D2440" s="1"/>
      <c r="G2440" s="1"/>
      <c r="H2440" s="1"/>
      <c r="AB2440" t="s">
        <v>22</v>
      </c>
      <c r="AC2440" t="s">
        <v>32</v>
      </c>
      <c r="AD2440" t="s">
        <v>58</v>
      </c>
      <c r="AE2440" t="s">
        <v>58</v>
      </c>
      <c r="AF2440" t="s">
        <v>48</v>
      </c>
      <c r="AO2440" t="s">
        <v>26</v>
      </c>
      <c r="AP2440" t="s">
        <v>7521</v>
      </c>
      <c r="AS2440" t="s">
        <v>43</v>
      </c>
      <c r="BT2440" s="1"/>
    </row>
    <row r="2441" spans="1:72">
      <c r="A2441" t="s">
        <v>9018</v>
      </c>
      <c r="B2441" t="s">
        <v>9019</v>
      </c>
      <c r="D2441" s="1"/>
      <c r="G2441" s="1"/>
      <c r="H2441" s="1"/>
      <c r="AB2441" t="s">
        <v>22</v>
      </c>
      <c r="AC2441" t="s">
        <v>32</v>
      </c>
      <c r="AD2441" t="s">
        <v>58</v>
      </c>
      <c r="AE2441" t="s">
        <v>58</v>
      </c>
      <c r="AF2441" t="s">
        <v>48</v>
      </c>
      <c r="AO2441" t="s">
        <v>26</v>
      </c>
      <c r="AP2441" t="s">
        <v>7521</v>
      </c>
      <c r="AS2441" t="s">
        <v>43</v>
      </c>
      <c r="BT2441" s="1"/>
    </row>
    <row r="2442" spans="1:72">
      <c r="A2442" t="s">
        <v>9021</v>
      </c>
      <c r="B2442" t="s">
        <v>9022</v>
      </c>
      <c r="D2442" s="1"/>
      <c r="G2442" s="1"/>
      <c r="H2442" s="1"/>
      <c r="AB2442" t="s">
        <v>22</v>
      </c>
      <c r="AC2442" t="s">
        <v>32</v>
      </c>
      <c r="AD2442" t="s">
        <v>58</v>
      </c>
      <c r="AE2442" t="s">
        <v>58</v>
      </c>
      <c r="AF2442" t="s">
        <v>48</v>
      </c>
      <c r="AO2442" t="s">
        <v>26</v>
      </c>
      <c r="AP2442" t="s">
        <v>7521</v>
      </c>
      <c r="AS2442" t="s">
        <v>43</v>
      </c>
      <c r="BT2442" s="1"/>
    </row>
    <row r="2443" spans="1:72">
      <c r="A2443" t="s">
        <v>9023</v>
      </c>
      <c r="B2443" t="s">
        <v>9022</v>
      </c>
      <c r="D2443" s="1"/>
      <c r="G2443" s="1"/>
      <c r="H2443" s="1"/>
      <c r="AB2443" t="s">
        <v>22</v>
      </c>
      <c r="AC2443" t="s">
        <v>32</v>
      </c>
      <c r="AD2443" t="s">
        <v>58</v>
      </c>
      <c r="AE2443" t="s">
        <v>58</v>
      </c>
      <c r="AF2443" t="s">
        <v>25</v>
      </c>
      <c r="AO2443" t="s">
        <v>26</v>
      </c>
      <c r="AP2443" t="s">
        <v>7521</v>
      </c>
      <c r="AS2443" t="s">
        <v>43</v>
      </c>
      <c r="BT2443" s="1"/>
    </row>
    <row r="2444" spans="1:72">
      <c r="A2444" t="s">
        <v>9024</v>
      </c>
      <c r="B2444" t="s">
        <v>7582</v>
      </c>
      <c r="D2444" s="1"/>
      <c r="G2444" s="1"/>
      <c r="H2444" s="1"/>
      <c r="AB2444" t="s">
        <v>22</v>
      </c>
      <c r="AC2444" t="s">
        <v>32</v>
      </c>
      <c r="AD2444" t="s">
        <v>58</v>
      </c>
      <c r="AE2444" t="s">
        <v>58</v>
      </c>
      <c r="AF2444" t="s">
        <v>25</v>
      </c>
      <c r="AO2444" t="s">
        <v>26</v>
      </c>
      <c r="AP2444" t="s">
        <v>7521</v>
      </c>
      <c r="AS2444" t="s">
        <v>43</v>
      </c>
      <c r="BT2444" s="1"/>
    </row>
    <row r="2445" spans="1:72">
      <c r="A2445" t="s">
        <v>9025</v>
      </c>
      <c r="B2445" t="s">
        <v>9026</v>
      </c>
      <c r="D2445" s="1"/>
      <c r="G2445" s="1"/>
      <c r="H2445" s="1"/>
      <c r="AB2445" t="s">
        <v>22</v>
      </c>
      <c r="AC2445" t="s">
        <v>32</v>
      </c>
      <c r="AD2445" t="s">
        <v>58</v>
      </c>
      <c r="AE2445" t="s">
        <v>58</v>
      </c>
      <c r="AF2445" t="s">
        <v>25</v>
      </c>
      <c r="AO2445" t="s">
        <v>26</v>
      </c>
      <c r="AP2445" t="s">
        <v>7521</v>
      </c>
      <c r="AS2445" t="s">
        <v>43</v>
      </c>
      <c r="BT2445" s="1"/>
    </row>
    <row r="2446" spans="1:72">
      <c r="A2446" t="s">
        <v>9027</v>
      </c>
      <c r="B2446" t="s">
        <v>6858</v>
      </c>
      <c r="D2446" s="1"/>
      <c r="G2446" s="1"/>
      <c r="H2446" s="1"/>
      <c r="AB2446" t="s">
        <v>22</v>
      </c>
      <c r="AC2446" t="s">
        <v>32</v>
      </c>
      <c r="AD2446" t="s">
        <v>58</v>
      </c>
      <c r="AE2446" t="s">
        <v>58</v>
      </c>
      <c r="AF2446" t="s">
        <v>25</v>
      </c>
      <c r="AO2446" t="s">
        <v>26</v>
      </c>
      <c r="AP2446" t="s">
        <v>7521</v>
      </c>
      <c r="AS2446" t="s">
        <v>43</v>
      </c>
      <c r="BT2446" s="1"/>
    </row>
    <row r="2447" spans="1:72">
      <c r="A2447" t="s">
        <v>9028</v>
      </c>
      <c r="B2447" t="s">
        <v>803</v>
      </c>
      <c r="D2447" s="1"/>
      <c r="G2447" s="1"/>
      <c r="H2447" s="1"/>
      <c r="AB2447" t="s">
        <v>22</v>
      </c>
      <c r="AC2447" t="s">
        <v>32</v>
      </c>
      <c r="AD2447" t="s">
        <v>58</v>
      </c>
      <c r="AE2447" t="s">
        <v>58</v>
      </c>
      <c r="AF2447" t="s">
        <v>25</v>
      </c>
      <c r="AO2447" t="s">
        <v>26</v>
      </c>
      <c r="AP2447" t="s">
        <v>7521</v>
      </c>
      <c r="AS2447" t="s">
        <v>43</v>
      </c>
      <c r="BT2447" s="1"/>
    </row>
    <row r="2448" spans="1:72">
      <c r="A2448" t="s">
        <v>9029</v>
      </c>
      <c r="B2448" t="s">
        <v>7867</v>
      </c>
      <c r="D2448" s="1"/>
      <c r="G2448" s="1"/>
      <c r="H2448" s="1"/>
      <c r="AB2448" t="s">
        <v>22</v>
      </c>
      <c r="AC2448" t="s">
        <v>32</v>
      </c>
      <c r="AD2448" t="s">
        <v>58</v>
      </c>
      <c r="AE2448" t="s">
        <v>58</v>
      </c>
      <c r="AF2448" t="s">
        <v>25</v>
      </c>
      <c r="AO2448" t="s">
        <v>26</v>
      </c>
      <c r="AP2448" t="s">
        <v>7521</v>
      </c>
      <c r="AS2448" t="s">
        <v>43</v>
      </c>
      <c r="BT2448" s="1"/>
    </row>
    <row r="2449" spans="1:72">
      <c r="A2449" t="s">
        <v>9030</v>
      </c>
      <c r="B2449" t="s">
        <v>9031</v>
      </c>
      <c r="D2449" s="1"/>
      <c r="G2449" s="1"/>
      <c r="H2449" s="1"/>
      <c r="AB2449" t="s">
        <v>22</v>
      </c>
      <c r="AC2449" t="s">
        <v>32</v>
      </c>
      <c r="AD2449" t="s">
        <v>58</v>
      </c>
      <c r="AE2449" t="s">
        <v>58</v>
      </c>
      <c r="AF2449" t="s">
        <v>25</v>
      </c>
      <c r="AO2449" t="s">
        <v>26</v>
      </c>
      <c r="AP2449" t="s">
        <v>7521</v>
      </c>
      <c r="AS2449" t="s">
        <v>43</v>
      </c>
      <c r="BT2449" s="1"/>
    </row>
    <row r="2450" spans="1:72">
      <c r="A2450" t="s">
        <v>9032</v>
      </c>
      <c r="B2450" t="s">
        <v>2387</v>
      </c>
      <c r="D2450" s="1"/>
      <c r="G2450" s="1"/>
      <c r="H2450" s="1"/>
      <c r="AB2450" t="s">
        <v>22</v>
      </c>
      <c r="AC2450" t="s">
        <v>32</v>
      </c>
      <c r="AD2450" t="s">
        <v>58</v>
      </c>
      <c r="AE2450" t="s">
        <v>58</v>
      </c>
      <c r="AF2450" t="s">
        <v>48</v>
      </c>
      <c r="AO2450" t="s">
        <v>26</v>
      </c>
      <c r="AP2450" t="s">
        <v>7521</v>
      </c>
      <c r="AS2450" t="s">
        <v>43</v>
      </c>
      <c r="BT2450" s="1"/>
    </row>
    <row r="2451" spans="1:72">
      <c r="A2451" t="s">
        <v>9033</v>
      </c>
      <c r="B2451" t="s">
        <v>6290</v>
      </c>
      <c r="D2451" s="1"/>
      <c r="G2451" s="1"/>
      <c r="H2451" s="1"/>
      <c r="AB2451" t="s">
        <v>22</v>
      </c>
      <c r="AC2451" t="s">
        <v>32</v>
      </c>
      <c r="AD2451" t="s">
        <v>58</v>
      </c>
      <c r="AE2451" t="s">
        <v>58</v>
      </c>
      <c r="AF2451" t="s">
        <v>48</v>
      </c>
      <c r="AO2451" t="s">
        <v>26</v>
      </c>
      <c r="AP2451" t="s">
        <v>7521</v>
      </c>
      <c r="AS2451" t="s">
        <v>43</v>
      </c>
      <c r="BT2451" s="1"/>
    </row>
    <row r="2452" spans="1:72">
      <c r="A2452" t="s">
        <v>9034</v>
      </c>
      <c r="B2452" t="s">
        <v>6290</v>
      </c>
      <c r="D2452" s="1"/>
      <c r="G2452" s="1"/>
      <c r="H2452" s="1"/>
      <c r="AB2452" t="s">
        <v>22</v>
      </c>
      <c r="AC2452" t="s">
        <v>32</v>
      </c>
      <c r="AD2452" t="s">
        <v>58</v>
      </c>
      <c r="AE2452" t="s">
        <v>58</v>
      </c>
      <c r="AF2452" t="s">
        <v>25</v>
      </c>
      <c r="AO2452" t="s">
        <v>26</v>
      </c>
      <c r="AP2452" t="s">
        <v>7521</v>
      </c>
      <c r="AS2452" t="s">
        <v>43</v>
      </c>
      <c r="BT2452" s="1"/>
    </row>
    <row r="2453" spans="1:72">
      <c r="A2453" t="s">
        <v>9035</v>
      </c>
      <c r="B2453" t="s">
        <v>9036</v>
      </c>
      <c r="D2453" s="1"/>
      <c r="G2453" s="1"/>
      <c r="H2453" s="1"/>
      <c r="AB2453" t="s">
        <v>22</v>
      </c>
      <c r="AC2453" t="s">
        <v>32</v>
      </c>
      <c r="AD2453" t="s">
        <v>58</v>
      </c>
      <c r="AE2453" t="s">
        <v>58</v>
      </c>
      <c r="AF2453" t="s">
        <v>25</v>
      </c>
      <c r="AO2453" t="s">
        <v>26</v>
      </c>
      <c r="AP2453" t="s">
        <v>7521</v>
      </c>
      <c r="AS2453" t="s">
        <v>43</v>
      </c>
      <c r="BT2453" s="1"/>
    </row>
    <row r="2454" spans="1:72">
      <c r="A2454" t="s">
        <v>9037</v>
      </c>
      <c r="B2454" t="s">
        <v>6410</v>
      </c>
      <c r="D2454" s="1"/>
      <c r="G2454" s="1"/>
      <c r="H2454" s="1"/>
      <c r="AB2454" t="s">
        <v>22</v>
      </c>
      <c r="AC2454" t="s">
        <v>32</v>
      </c>
      <c r="AD2454" t="s">
        <v>58</v>
      </c>
      <c r="AE2454" t="s">
        <v>58</v>
      </c>
      <c r="AF2454" t="s">
        <v>48</v>
      </c>
      <c r="AO2454" t="s">
        <v>26</v>
      </c>
      <c r="AP2454" t="s">
        <v>7521</v>
      </c>
      <c r="AS2454" t="s">
        <v>43</v>
      </c>
      <c r="BT2454" s="1"/>
    </row>
    <row r="2455" spans="1:72">
      <c r="A2455" t="s">
        <v>9041</v>
      </c>
      <c r="B2455" t="s">
        <v>2708</v>
      </c>
      <c r="D2455" s="1"/>
      <c r="G2455" s="1"/>
      <c r="H2455" s="1"/>
      <c r="AB2455" t="s">
        <v>22</v>
      </c>
      <c r="AC2455" t="s">
        <v>32</v>
      </c>
      <c r="AD2455" t="s">
        <v>58</v>
      </c>
      <c r="AE2455" t="s">
        <v>58</v>
      </c>
      <c r="AF2455" t="s">
        <v>48</v>
      </c>
      <c r="AO2455" t="s">
        <v>26</v>
      </c>
      <c r="AP2455" t="s">
        <v>7521</v>
      </c>
      <c r="AS2455" t="s">
        <v>43</v>
      </c>
      <c r="BT2455" s="1"/>
    </row>
    <row r="2456" spans="1:72">
      <c r="A2456" t="s">
        <v>9042</v>
      </c>
      <c r="B2456" t="s">
        <v>9043</v>
      </c>
      <c r="D2456" s="1"/>
      <c r="G2456" s="1"/>
      <c r="H2456" s="1"/>
      <c r="AB2456" t="s">
        <v>22</v>
      </c>
      <c r="AC2456" t="s">
        <v>32</v>
      </c>
      <c r="AD2456" t="s">
        <v>58</v>
      </c>
      <c r="AE2456" t="s">
        <v>58</v>
      </c>
      <c r="AF2456" t="s">
        <v>48</v>
      </c>
      <c r="AO2456" t="s">
        <v>26</v>
      </c>
      <c r="AP2456" t="s">
        <v>7521</v>
      </c>
      <c r="AS2456" t="s">
        <v>43</v>
      </c>
      <c r="BT2456" s="1"/>
    </row>
    <row r="2457" spans="1:72">
      <c r="A2457" t="s">
        <v>9044</v>
      </c>
      <c r="B2457" t="s">
        <v>9045</v>
      </c>
      <c r="D2457" s="1"/>
      <c r="G2457" s="1"/>
      <c r="H2457" s="1"/>
      <c r="AB2457" t="s">
        <v>22</v>
      </c>
      <c r="AC2457" t="s">
        <v>32</v>
      </c>
      <c r="AD2457" t="s">
        <v>58</v>
      </c>
      <c r="AE2457" t="s">
        <v>58</v>
      </c>
      <c r="AF2457" t="s">
        <v>48</v>
      </c>
      <c r="AO2457" t="s">
        <v>26</v>
      </c>
      <c r="AP2457" t="s">
        <v>7521</v>
      </c>
      <c r="AS2457" t="s">
        <v>43</v>
      </c>
      <c r="BT2457" s="1"/>
    </row>
    <row r="2458" spans="1:72">
      <c r="A2458" t="s">
        <v>9046</v>
      </c>
      <c r="B2458" t="s">
        <v>9047</v>
      </c>
      <c r="D2458" s="1"/>
      <c r="G2458" s="1"/>
      <c r="H2458" s="1"/>
      <c r="AB2458" t="s">
        <v>22</v>
      </c>
      <c r="AC2458" t="s">
        <v>32</v>
      </c>
      <c r="AD2458" t="s">
        <v>58</v>
      </c>
      <c r="AE2458" t="s">
        <v>58</v>
      </c>
      <c r="AF2458" t="s">
        <v>48</v>
      </c>
      <c r="AO2458" t="s">
        <v>26</v>
      </c>
      <c r="AP2458" t="s">
        <v>7521</v>
      </c>
      <c r="AS2458" t="s">
        <v>43</v>
      </c>
      <c r="BT2458" s="1"/>
    </row>
    <row r="2459" spans="1:72">
      <c r="A2459" t="s">
        <v>9048</v>
      </c>
      <c r="B2459" t="s">
        <v>89</v>
      </c>
      <c r="D2459" s="1"/>
      <c r="G2459" s="1"/>
      <c r="H2459" s="1"/>
      <c r="AB2459" t="s">
        <v>22</v>
      </c>
      <c r="AC2459" t="s">
        <v>32</v>
      </c>
      <c r="AD2459" t="s">
        <v>58</v>
      </c>
      <c r="AE2459" t="s">
        <v>58</v>
      </c>
      <c r="AF2459" t="s">
        <v>48</v>
      </c>
      <c r="AO2459" t="s">
        <v>26</v>
      </c>
      <c r="AP2459" t="s">
        <v>7521</v>
      </c>
      <c r="AS2459" t="s">
        <v>43</v>
      </c>
      <c r="BT2459" s="1"/>
    </row>
    <row r="2460" spans="1:72">
      <c r="A2460" t="s">
        <v>9051</v>
      </c>
      <c r="B2460" t="s">
        <v>9052</v>
      </c>
      <c r="D2460" s="1"/>
      <c r="G2460" s="1"/>
      <c r="H2460" s="1"/>
      <c r="AB2460" t="s">
        <v>22</v>
      </c>
      <c r="AC2460" t="s">
        <v>32</v>
      </c>
      <c r="AD2460" t="s">
        <v>58</v>
      </c>
      <c r="AE2460" t="s">
        <v>58</v>
      </c>
      <c r="AF2460" t="s">
        <v>48</v>
      </c>
      <c r="AO2460" t="s">
        <v>26</v>
      </c>
      <c r="AP2460" t="s">
        <v>7521</v>
      </c>
      <c r="AS2460" t="s">
        <v>43</v>
      </c>
      <c r="BT2460" s="1"/>
    </row>
    <row r="2461" spans="1:72">
      <c r="A2461" t="s">
        <v>9056</v>
      </c>
      <c r="B2461" t="s">
        <v>9057</v>
      </c>
      <c r="D2461" s="1"/>
      <c r="G2461" s="1"/>
      <c r="H2461" s="1"/>
      <c r="AB2461" t="s">
        <v>22</v>
      </c>
      <c r="AC2461" t="s">
        <v>32</v>
      </c>
      <c r="AD2461" t="s">
        <v>58</v>
      </c>
      <c r="AE2461" t="s">
        <v>58</v>
      </c>
      <c r="AF2461" t="s">
        <v>48</v>
      </c>
      <c r="AO2461" t="s">
        <v>26</v>
      </c>
      <c r="AP2461" t="s">
        <v>7521</v>
      </c>
      <c r="AS2461" t="s">
        <v>43</v>
      </c>
      <c r="BT2461" s="1"/>
    </row>
    <row r="2462" spans="1:72">
      <c r="A2462" t="s">
        <v>9059</v>
      </c>
      <c r="B2462" t="s">
        <v>9060</v>
      </c>
      <c r="D2462" s="1"/>
      <c r="G2462" s="1"/>
      <c r="H2462" s="1"/>
      <c r="AB2462" t="s">
        <v>22</v>
      </c>
      <c r="AC2462" t="s">
        <v>32</v>
      </c>
      <c r="AD2462" t="s">
        <v>58</v>
      </c>
      <c r="AE2462" t="s">
        <v>58</v>
      </c>
      <c r="AF2462" t="s">
        <v>48</v>
      </c>
      <c r="AO2462" t="s">
        <v>26</v>
      </c>
      <c r="AP2462" t="s">
        <v>7521</v>
      </c>
      <c r="AS2462" t="s">
        <v>43</v>
      </c>
      <c r="BT2462" s="1"/>
    </row>
    <row r="2463" spans="1:72">
      <c r="A2463" t="s">
        <v>9061</v>
      </c>
      <c r="B2463" t="s">
        <v>9062</v>
      </c>
      <c r="D2463" s="1"/>
      <c r="G2463" s="1"/>
      <c r="H2463" s="1"/>
      <c r="AB2463" t="s">
        <v>22</v>
      </c>
      <c r="AC2463" t="s">
        <v>32</v>
      </c>
      <c r="AD2463" t="s">
        <v>58</v>
      </c>
      <c r="AE2463" t="s">
        <v>58</v>
      </c>
      <c r="AF2463" t="s">
        <v>48</v>
      </c>
      <c r="AO2463" t="s">
        <v>26</v>
      </c>
      <c r="AP2463" t="s">
        <v>7521</v>
      </c>
      <c r="AS2463" t="s">
        <v>43</v>
      </c>
      <c r="BT2463" s="1"/>
    </row>
    <row r="2464" spans="1:72">
      <c r="A2464" t="s">
        <v>9063</v>
      </c>
      <c r="B2464" t="s">
        <v>9064</v>
      </c>
      <c r="D2464" s="1"/>
      <c r="G2464" s="1"/>
      <c r="H2464" s="1"/>
      <c r="AB2464" t="s">
        <v>22</v>
      </c>
      <c r="AC2464" t="s">
        <v>32</v>
      </c>
      <c r="AD2464" t="s">
        <v>58</v>
      </c>
      <c r="AE2464" t="s">
        <v>58</v>
      </c>
      <c r="AF2464" t="s">
        <v>48</v>
      </c>
      <c r="AO2464" t="s">
        <v>26</v>
      </c>
      <c r="AP2464" t="s">
        <v>7521</v>
      </c>
      <c r="AS2464" t="s">
        <v>43</v>
      </c>
      <c r="BT2464" s="1"/>
    </row>
    <row r="2465" spans="1:72">
      <c r="A2465" t="s">
        <v>9065</v>
      </c>
      <c r="B2465" t="s">
        <v>8847</v>
      </c>
      <c r="D2465" s="1"/>
      <c r="G2465" s="1"/>
      <c r="H2465" s="1"/>
      <c r="AB2465" t="s">
        <v>22</v>
      </c>
      <c r="AC2465" t="s">
        <v>32</v>
      </c>
      <c r="AD2465" t="s">
        <v>58</v>
      </c>
      <c r="AE2465" t="s">
        <v>58</v>
      </c>
      <c r="AF2465" t="s">
        <v>48</v>
      </c>
      <c r="AO2465" t="s">
        <v>26</v>
      </c>
      <c r="AP2465" t="s">
        <v>7521</v>
      </c>
      <c r="AS2465" t="s">
        <v>43</v>
      </c>
      <c r="BT2465" s="1"/>
    </row>
    <row r="2466" spans="1:72">
      <c r="A2466" t="s">
        <v>9068</v>
      </c>
      <c r="B2466" t="s">
        <v>1625</v>
      </c>
      <c r="D2466" s="1"/>
      <c r="G2466" s="1"/>
      <c r="H2466" s="1"/>
      <c r="AB2466" t="s">
        <v>22</v>
      </c>
      <c r="AC2466" t="s">
        <v>32</v>
      </c>
      <c r="AD2466" t="s">
        <v>58</v>
      </c>
      <c r="AE2466" t="s">
        <v>58</v>
      </c>
      <c r="AF2466" t="s">
        <v>48</v>
      </c>
      <c r="AO2466" t="s">
        <v>26</v>
      </c>
      <c r="AP2466" t="s">
        <v>7521</v>
      </c>
      <c r="AS2466" t="s">
        <v>43</v>
      </c>
      <c r="BT2466" s="1"/>
    </row>
    <row r="2467" spans="1:72">
      <c r="A2467" t="s">
        <v>9070</v>
      </c>
      <c r="B2467" t="s">
        <v>9071</v>
      </c>
      <c r="D2467" s="1"/>
      <c r="G2467" s="1"/>
      <c r="H2467" s="1"/>
      <c r="AB2467" t="s">
        <v>22</v>
      </c>
      <c r="AC2467" t="s">
        <v>32</v>
      </c>
      <c r="AD2467" t="s">
        <v>58</v>
      </c>
      <c r="AE2467" t="s">
        <v>58</v>
      </c>
      <c r="AF2467" t="s">
        <v>48</v>
      </c>
      <c r="AO2467" t="s">
        <v>26</v>
      </c>
      <c r="AP2467" t="s">
        <v>7521</v>
      </c>
      <c r="AS2467" t="s">
        <v>43</v>
      </c>
      <c r="BT2467" s="1"/>
    </row>
    <row r="2468" spans="1:72">
      <c r="A2468" t="s">
        <v>9072</v>
      </c>
      <c r="B2468" t="s">
        <v>9073</v>
      </c>
      <c r="D2468" s="1"/>
      <c r="G2468" s="1"/>
      <c r="H2468" s="1"/>
      <c r="AB2468" t="s">
        <v>22</v>
      </c>
      <c r="AC2468" t="s">
        <v>32</v>
      </c>
      <c r="AD2468" t="s">
        <v>58</v>
      </c>
      <c r="AE2468" t="s">
        <v>58</v>
      </c>
      <c r="AF2468" t="s">
        <v>48</v>
      </c>
      <c r="AO2468" t="s">
        <v>26</v>
      </c>
      <c r="AP2468" t="s">
        <v>7521</v>
      </c>
      <c r="AS2468" t="s">
        <v>43</v>
      </c>
      <c r="BT2468" s="1"/>
    </row>
    <row r="2469" spans="1:72">
      <c r="A2469" t="s">
        <v>9074</v>
      </c>
      <c r="B2469" t="s">
        <v>9075</v>
      </c>
      <c r="D2469" s="1"/>
      <c r="G2469" s="1"/>
      <c r="H2469" s="1"/>
      <c r="AB2469" t="s">
        <v>22</v>
      </c>
      <c r="AC2469" t="s">
        <v>32</v>
      </c>
      <c r="AD2469" t="s">
        <v>58</v>
      </c>
      <c r="AE2469" t="s">
        <v>58</v>
      </c>
      <c r="AF2469" t="s">
        <v>48</v>
      </c>
      <c r="AO2469" t="s">
        <v>26</v>
      </c>
      <c r="AP2469" t="s">
        <v>7521</v>
      </c>
      <c r="AS2469" t="s">
        <v>43</v>
      </c>
      <c r="BT2469" s="1"/>
    </row>
    <row r="2470" spans="1:72">
      <c r="A2470" t="s">
        <v>9076</v>
      </c>
      <c r="B2470" t="s">
        <v>9077</v>
      </c>
      <c r="D2470" s="1"/>
      <c r="G2470" s="1"/>
      <c r="H2470" s="1"/>
      <c r="AB2470" t="s">
        <v>22</v>
      </c>
      <c r="AC2470" t="s">
        <v>32</v>
      </c>
      <c r="AD2470" t="s">
        <v>58</v>
      </c>
      <c r="AE2470" t="s">
        <v>58</v>
      </c>
      <c r="AF2470" t="s">
        <v>48</v>
      </c>
      <c r="AO2470" t="s">
        <v>26</v>
      </c>
      <c r="AP2470" t="s">
        <v>7521</v>
      </c>
      <c r="AS2470" t="s">
        <v>43</v>
      </c>
      <c r="BT2470" s="1"/>
    </row>
    <row r="2471" spans="1:72">
      <c r="A2471" t="s">
        <v>9080</v>
      </c>
      <c r="B2471" t="s">
        <v>9081</v>
      </c>
      <c r="D2471" s="1"/>
      <c r="G2471" s="1"/>
      <c r="H2471" s="1"/>
      <c r="AB2471" t="s">
        <v>22</v>
      </c>
      <c r="AC2471" t="s">
        <v>32</v>
      </c>
      <c r="AD2471" t="s">
        <v>58</v>
      </c>
      <c r="AE2471" t="s">
        <v>58</v>
      </c>
      <c r="AF2471" t="s">
        <v>25</v>
      </c>
      <c r="AO2471" t="s">
        <v>26</v>
      </c>
      <c r="AP2471" t="s">
        <v>7521</v>
      </c>
      <c r="AS2471" t="s">
        <v>43</v>
      </c>
      <c r="BT2471" s="1"/>
    </row>
    <row r="2472" spans="1:72">
      <c r="A2472" t="s">
        <v>9082</v>
      </c>
      <c r="B2472" t="s">
        <v>9083</v>
      </c>
      <c r="D2472" s="1"/>
      <c r="G2472" s="1"/>
      <c r="H2472" s="1"/>
      <c r="AB2472" t="s">
        <v>22</v>
      </c>
      <c r="AC2472" t="s">
        <v>32</v>
      </c>
      <c r="AD2472" t="s">
        <v>58</v>
      </c>
      <c r="AE2472" t="s">
        <v>58</v>
      </c>
      <c r="AF2472" t="s">
        <v>25</v>
      </c>
      <c r="AO2472" t="s">
        <v>26</v>
      </c>
      <c r="AP2472" t="s">
        <v>7521</v>
      </c>
      <c r="AS2472" t="s">
        <v>43</v>
      </c>
      <c r="BT2472" s="1"/>
    </row>
    <row r="2473" spans="1:72">
      <c r="A2473" t="s">
        <v>9084</v>
      </c>
      <c r="B2473" t="s">
        <v>9085</v>
      </c>
      <c r="D2473" s="1"/>
      <c r="G2473" s="1"/>
      <c r="H2473" s="1"/>
      <c r="AB2473" t="s">
        <v>22</v>
      </c>
      <c r="AC2473" t="s">
        <v>32</v>
      </c>
      <c r="AD2473" t="s">
        <v>58</v>
      </c>
      <c r="AE2473" t="s">
        <v>58</v>
      </c>
      <c r="AF2473" t="s">
        <v>25</v>
      </c>
      <c r="AO2473" t="s">
        <v>26</v>
      </c>
      <c r="AP2473" t="s">
        <v>7521</v>
      </c>
      <c r="AS2473" t="s">
        <v>43</v>
      </c>
      <c r="BT2473" s="1"/>
    </row>
    <row r="2474" spans="1:72">
      <c r="A2474" t="s">
        <v>9086</v>
      </c>
      <c r="B2474" t="s">
        <v>9087</v>
      </c>
      <c r="D2474" s="1"/>
      <c r="G2474" s="1"/>
      <c r="H2474" s="1"/>
      <c r="AB2474" t="s">
        <v>22</v>
      </c>
      <c r="AC2474" t="s">
        <v>32</v>
      </c>
      <c r="AD2474" t="s">
        <v>58</v>
      </c>
      <c r="AE2474" t="s">
        <v>58</v>
      </c>
      <c r="AF2474" t="s">
        <v>25</v>
      </c>
      <c r="AO2474" t="s">
        <v>26</v>
      </c>
      <c r="AP2474" t="s">
        <v>7521</v>
      </c>
      <c r="AS2474" t="s">
        <v>43</v>
      </c>
      <c r="BT2474" s="1"/>
    </row>
    <row r="2475" spans="1:72">
      <c r="A2475" t="s">
        <v>9088</v>
      </c>
      <c r="B2475" t="s">
        <v>7310</v>
      </c>
      <c r="D2475" s="1"/>
      <c r="G2475" s="1"/>
      <c r="H2475" s="1"/>
      <c r="AB2475" t="s">
        <v>22</v>
      </c>
      <c r="AC2475" t="s">
        <v>32</v>
      </c>
      <c r="AD2475" t="s">
        <v>58</v>
      </c>
      <c r="AE2475" t="s">
        <v>58</v>
      </c>
      <c r="AF2475" t="s">
        <v>25</v>
      </c>
      <c r="AO2475" t="s">
        <v>26</v>
      </c>
      <c r="AP2475" t="s">
        <v>7521</v>
      </c>
      <c r="AS2475" t="s">
        <v>43</v>
      </c>
      <c r="BT2475" s="1"/>
    </row>
    <row r="2476" spans="1:72">
      <c r="A2476" t="s">
        <v>9090</v>
      </c>
      <c r="B2476" t="s">
        <v>834</v>
      </c>
      <c r="D2476" s="1"/>
      <c r="G2476" s="1"/>
      <c r="H2476" s="1"/>
      <c r="AB2476" t="s">
        <v>22</v>
      </c>
      <c r="AC2476" t="s">
        <v>32</v>
      </c>
      <c r="AD2476" t="s">
        <v>58</v>
      </c>
      <c r="AE2476" t="s">
        <v>58</v>
      </c>
      <c r="AF2476" t="s">
        <v>48</v>
      </c>
      <c r="AO2476" t="s">
        <v>26</v>
      </c>
      <c r="AP2476" t="s">
        <v>7521</v>
      </c>
      <c r="AS2476" t="s">
        <v>43</v>
      </c>
      <c r="BT2476" s="1"/>
    </row>
    <row r="2477" spans="1:72">
      <c r="A2477" t="s">
        <v>9093</v>
      </c>
      <c r="B2477" t="s">
        <v>1830</v>
      </c>
      <c r="D2477" s="1"/>
      <c r="G2477" s="1"/>
      <c r="H2477" s="1"/>
      <c r="AB2477" t="s">
        <v>22</v>
      </c>
      <c r="AC2477" t="s">
        <v>32</v>
      </c>
      <c r="AD2477" t="s">
        <v>58</v>
      </c>
      <c r="AE2477" t="s">
        <v>58</v>
      </c>
      <c r="AF2477" t="s">
        <v>48</v>
      </c>
      <c r="AO2477" t="s">
        <v>26</v>
      </c>
      <c r="AP2477" t="s">
        <v>7521</v>
      </c>
      <c r="AS2477" t="s">
        <v>43</v>
      </c>
      <c r="BT2477" s="1"/>
    </row>
    <row r="2478" spans="1:72">
      <c r="A2478" t="s">
        <v>9094</v>
      </c>
      <c r="B2478" t="s">
        <v>2101</v>
      </c>
      <c r="D2478" s="1"/>
      <c r="G2478" s="1"/>
      <c r="H2478" s="1"/>
      <c r="AB2478" t="s">
        <v>22</v>
      </c>
      <c r="AC2478" t="s">
        <v>32</v>
      </c>
      <c r="AD2478" t="s">
        <v>58</v>
      </c>
      <c r="AE2478" t="s">
        <v>58</v>
      </c>
      <c r="AF2478" t="s">
        <v>25</v>
      </c>
      <c r="AO2478" t="s">
        <v>26</v>
      </c>
      <c r="AP2478" t="s">
        <v>7521</v>
      </c>
      <c r="AS2478" t="s">
        <v>43</v>
      </c>
      <c r="BT2478" s="1"/>
    </row>
    <row r="2479" spans="1:72">
      <c r="A2479" t="s">
        <v>9095</v>
      </c>
      <c r="B2479" t="s">
        <v>9096</v>
      </c>
      <c r="D2479" s="1"/>
      <c r="G2479" s="1"/>
      <c r="H2479" s="1"/>
      <c r="AB2479" t="s">
        <v>22</v>
      </c>
      <c r="AC2479" t="s">
        <v>32</v>
      </c>
      <c r="AD2479" t="s">
        <v>58</v>
      </c>
      <c r="AE2479" t="s">
        <v>58</v>
      </c>
      <c r="AF2479" t="s">
        <v>48</v>
      </c>
      <c r="AO2479" t="s">
        <v>26</v>
      </c>
      <c r="AP2479" t="s">
        <v>7521</v>
      </c>
      <c r="AS2479" t="s">
        <v>43</v>
      </c>
      <c r="BT2479" s="1"/>
    </row>
    <row r="2480" spans="1:72">
      <c r="A2480" t="s">
        <v>9097</v>
      </c>
      <c r="B2480" t="s">
        <v>9098</v>
      </c>
      <c r="D2480" s="1"/>
      <c r="G2480" s="1"/>
      <c r="H2480" s="1"/>
      <c r="AB2480" t="s">
        <v>22</v>
      </c>
      <c r="AC2480" t="s">
        <v>32</v>
      </c>
      <c r="AD2480" t="s">
        <v>58</v>
      </c>
      <c r="AE2480" t="s">
        <v>58</v>
      </c>
      <c r="AF2480" t="s">
        <v>48</v>
      </c>
      <c r="AO2480" t="s">
        <v>26</v>
      </c>
      <c r="AP2480" t="s">
        <v>7521</v>
      </c>
      <c r="AS2480" t="s">
        <v>43</v>
      </c>
      <c r="BT2480" s="1"/>
    </row>
    <row r="2481" spans="1:72">
      <c r="A2481" t="s">
        <v>9099</v>
      </c>
      <c r="B2481" t="s">
        <v>9100</v>
      </c>
      <c r="D2481" s="1"/>
      <c r="G2481" s="1"/>
      <c r="H2481" s="1"/>
      <c r="AB2481" t="s">
        <v>22</v>
      </c>
      <c r="AC2481" t="s">
        <v>32</v>
      </c>
      <c r="AD2481" t="s">
        <v>58</v>
      </c>
      <c r="AE2481" t="s">
        <v>58</v>
      </c>
      <c r="AF2481" t="s">
        <v>48</v>
      </c>
      <c r="AO2481" t="s">
        <v>26</v>
      </c>
      <c r="AP2481" t="s">
        <v>7521</v>
      </c>
      <c r="AS2481" t="s">
        <v>43</v>
      </c>
      <c r="BT2481" s="1"/>
    </row>
    <row r="2482" spans="1:72">
      <c r="A2482" t="s">
        <v>9101</v>
      </c>
      <c r="B2482" t="s">
        <v>9102</v>
      </c>
      <c r="D2482" s="1"/>
      <c r="G2482" s="1"/>
      <c r="H2482" s="1"/>
      <c r="AB2482" t="s">
        <v>22</v>
      </c>
      <c r="AC2482" t="s">
        <v>32</v>
      </c>
      <c r="AD2482" t="s">
        <v>58</v>
      </c>
      <c r="AE2482" t="s">
        <v>58</v>
      </c>
      <c r="AF2482" t="s">
        <v>48</v>
      </c>
      <c r="AO2482" t="s">
        <v>26</v>
      </c>
      <c r="AP2482" t="s">
        <v>7521</v>
      </c>
      <c r="AS2482" t="s">
        <v>43</v>
      </c>
      <c r="BT2482" s="1"/>
    </row>
    <row r="2483" spans="1:72">
      <c r="A2483" t="s">
        <v>9104</v>
      </c>
      <c r="B2483" t="s">
        <v>9105</v>
      </c>
      <c r="D2483" s="1"/>
      <c r="G2483" s="1"/>
      <c r="H2483" s="1"/>
      <c r="AB2483" t="s">
        <v>22</v>
      </c>
      <c r="AC2483" t="s">
        <v>32</v>
      </c>
      <c r="AD2483" t="s">
        <v>58</v>
      </c>
      <c r="AE2483" t="s">
        <v>58</v>
      </c>
      <c r="AF2483" t="s">
        <v>48</v>
      </c>
      <c r="AO2483" t="s">
        <v>26</v>
      </c>
      <c r="AP2483" t="s">
        <v>7521</v>
      </c>
      <c r="AS2483" t="s">
        <v>43</v>
      </c>
      <c r="BT2483" s="1"/>
    </row>
    <row r="2484" spans="1:72">
      <c r="A2484" t="s">
        <v>9108</v>
      </c>
      <c r="B2484" t="s">
        <v>9109</v>
      </c>
      <c r="D2484" s="1"/>
      <c r="G2484" s="1"/>
      <c r="H2484" s="1"/>
      <c r="AB2484" t="s">
        <v>22</v>
      </c>
      <c r="AC2484" t="s">
        <v>32</v>
      </c>
      <c r="AD2484" t="s">
        <v>58</v>
      </c>
      <c r="AE2484" t="s">
        <v>58</v>
      </c>
      <c r="AF2484" t="s">
        <v>48</v>
      </c>
      <c r="AO2484" t="s">
        <v>26</v>
      </c>
      <c r="AP2484" t="s">
        <v>7521</v>
      </c>
      <c r="AS2484" t="s">
        <v>43</v>
      </c>
      <c r="BT2484" s="1"/>
    </row>
    <row r="2485" spans="1:72">
      <c r="A2485" t="s">
        <v>9110</v>
      </c>
      <c r="B2485" t="s">
        <v>404</v>
      </c>
      <c r="D2485" s="1"/>
      <c r="G2485" s="1"/>
      <c r="H2485" s="1"/>
      <c r="AB2485" t="s">
        <v>22</v>
      </c>
      <c r="AC2485" t="s">
        <v>32</v>
      </c>
      <c r="AD2485" t="s">
        <v>58</v>
      </c>
      <c r="AE2485" t="s">
        <v>58</v>
      </c>
      <c r="AF2485" t="s">
        <v>48</v>
      </c>
      <c r="AO2485" t="s">
        <v>26</v>
      </c>
      <c r="AP2485" t="s">
        <v>7521</v>
      </c>
      <c r="AS2485" t="s">
        <v>43</v>
      </c>
      <c r="BT2485" s="1"/>
    </row>
    <row r="2486" spans="1:72">
      <c r="A2486" t="s">
        <v>9111</v>
      </c>
      <c r="B2486" t="s">
        <v>5665</v>
      </c>
      <c r="D2486" s="1"/>
      <c r="G2486" s="1"/>
      <c r="H2486" s="1"/>
      <c r="AB2486" t="s">
        <v>22</v>
      </c>
      <c r="AC2486" t="s">
        <v>32</v>
      </c>
      <c r="AD2486" t="s">
        <v>58</v>
      </c>
      <c r="AE2486" t="s">
        <v>58</v>
      </c>
      <c r="AF2486" t="s">
        <v>48</v>
      </c>
      <c r="AO2486" t="s">
        <v>26</v>
      </c>
      <c r="AP2486" t="s">
        <v>7521</v>
      </c>
      <c r="AS2486" t="s">
        <v>43</v>
      </c>
      <c r="BT2486" s="1"/>
    </row>
    <row r="2487" spans="1:72">
      <c r="A2487" t="s">
        <v>9113</v>
      </c>
      <c r="B2487" t="s">
        <v>9114</v>
      </c>
      <c r="D2487" s="1"/>
      <c r="G2487" s="1"/>
      <c r="H2487" s="1"/>
      <c r="AB2487" t="s">
        <v>22</v>
      </c>
      <c r="AC2487" t="s">
        <v>32</v>
      </c>
      <c r="AD2487" t="s">
        <v>58</v>
      </c>
      <c r="AE2487" t="s">
        <v>58</v>
      </c>
      <c r="AF2487" t="s">
        <v>48</v>
      </c>
      <c r="AO2487" t="s">
        <v>26</v>
      </c>
      <c r="AP2487" t="s">
        <v>7521</v>
      </c>
      <c r="AS2487" t="s">
        <v>43</v>
      </c>
      <c r="BT2487" s="1"/>
    </row>
    <row r="2488" spans="1:72">
      <c r="A2488" t="s">
        <v>9115</v>
      </c>
      <c r="B2488" t="s">
        <v>6485</v>
      </c>
      <c r="D2488" s="1"/>
      <c r="G2488" s="1"/>
      <c r="H2488" s="1"/>
      <c r="AB2488" t="s">
        <v>22</v>
      </c>
      <c r="AC2488" t="s">
        <v>32</v>
      </c>
      <c r="AD2488" t="s">
        <v>58</v>
      </c>
      <c r="AE2488" t="s">
        <v>58</v>
      </c>
      <c r="AF2488" t="s">
        <v>48</v>
      </c>
      <c r="AO2488" t="s">
        <v>26</v>
      </c>
      <c r="AP2488" t="s">
        <v>7521</v>
      </c>
      <c r="AS2488" t="s">
        <v>43</v>
      </c>
      <c r="BT2488" s="1"/>
    </row>
    <row r="2489" spans="1:72">
      <c r="A2489" t="s">
        <v>9117</v>
      </c>
      <c r="B2489" t="s">
        <v>9118</v>
      </c>
      <c r="D2489" s="1"/>
      <c r="G2489" s="1"/>
      <c r="H2489" s="1"/>
      <c r="AB2489" t="s">
        <v>22</v>
      </c>
      <c r="AC2489" t="s">
        <v>32</v>
      </c>
      <c r="AD2489" t="s">
        <v>58</v>
      </c>
      <c r="AE2489" t="s">
        <v>58</v>
      </c>
      <c r="AF2489" t="s">
        <v>48</v>
      </c>
      <c r="AO2489" t="s">
        <v>26</v>
      </c>
      <c r="AP2489" t="s">
        <v>7521</v>
      </c>
      <c r="AS2489" t="s">
        <v>43</v>
      </c>
      <c r="BT2489" s="1"/>
    </row>
    <row r="2490" spans="1:72">
      <c r="A2490" t="s">
        <v>9120</v>
      </c>
      <c r="B2490" t="s">
        <v>332</v>
      </c>
      <c r="D2490" s="1"/>
      <c r="G2490" s="1"/>
      <c r="H2490" s="1"/>
      <c r="AB2490" t="s">
        <v>22</v>
      </c>
      <c r="AC2490" t="s">
        <v>32</v>
      </c>
      <c r="AD2490" t="s">
        <v>58</v>
      </c>
      <c r="AE2490" t="s">
        <v>58</v>
      </c>
      <c r="AF2490" t="s">
        <v>48</v>
      </c>
      <c r="AO2490" t="s">
        <v>26</v>
      </c>
      <c r="AP2490" t="s">
        <v>7521</v>
      </c>
      <c r="AS2490" t="s">
        <v>43</v>
      </c>
      <c r="BT2490" s="1"/>
    </row>
    <row r="2491" spans="1:72">
      <c r="A2491" t="s">
        <v>9123</v>
      </c>
      <c r="B2491" t="s">
        <v>9124</v>
      </c>
      <c r="D2491" s="1"/>
      <c r="G2491" s="1"/>
      <c r="H2491" s="1"/>
      <c r="AB2491" t="s">
        <v>22</v>
      </c>
      <c r="AC2491" t="s">
        <v>32</v>
      </c>
      <c r="AD2491" t="s">
        <v>58</v>
      </c>
      <c r="AE2491" t="s">
        <v>58</v>
      </c>
      <c r="AF2491" t="s">
        <v>48</v>
      </c>
      <c r="AO2491" t="s">
        <v>26</v>
      </c>
      <c r="AP2491" t="s">
        <v>7521</v>
      </c>
      <c r="AS2491" t="s">
        <v>43</v>
      </c>
      <c r="BT2491" s="1"/>
    </row>
    <row r="2492" spans="1:72">
      <c r="A2492" t="s">
        <v>9125</v>
      </c>
      <c r="B2492" t="s">
        <v>9126</v>
      </c>
      <c r="D2492" s="1"/>
      <c r="G2492" s="1"/>
      <c r="H2492" s="1"/>
      <c r="AB2492" t="s">
        <v>22</v>
      </c>
      <c r="AC2492" t="s">
        <v>32</v>
      </c>
      <c r="AD2492" t="s">
        <v>58</v>
      </c>
      <c r="AE2492" t="s">
        <v>58</v>
      </c>
      <c r="AF2492" t="s">
        <v>25</v>
      </c>
      <c r="AO2492" t="s">
        <v>26</v>
      </c>
      <c r="AP2492" t="s">
        <v>7521</v>
      </c>
      <c r="AS2492" t="s">
        <v>43</v>
      </c>
      <c r="BT2492" s="1"/>
    </row>
    <row r="2493" spans="1:72">
      <c r="A2493" t="s">
        <v>9127</v>
      </c>
      <c r="B2493" t="s">
        <v>9128</v>
      </c>
      <c r="D2493" s="1"/>
      <c r="G2493" s="1"/>
      <c r="H2493" s="1"/>
      <c r="AB2493" t="s">
        <v>22</v>
      </c>
      <c r="AC2493" t="s">
        <v>32</v>
      </c>
      <c r="AD2493" t="s">
        <v>58</v>
      </c>
      <c r="AE2493" t="s">
        <v>58</v>
      </c>
      <c r="AF2493" t="s">
        <v>48</v>
      </c>
      <c r="AO2493" t="s">
        <v>26</v>
      </c>
      <c r="AP2493" t="s">
        <v>7521</v>
      </c>
      <c r="AS2493" t="s">
        <v>43</v>
      </c>
      <c r="BT2493" s="1"/>
    </row>
    <row r="2494" spans="1:72">
      <c r="A2494" t="s">
        <v>9129</v>
      </c>
      <c r="B2494" t="s">
        <v>9130</v>
      </c>
      <c r="D2494" s="1"/>
      <c r="G2494" s="1"/>
      <c r="H2494" s="1"/>
      <c r="AB2494" t="s">
        <v>22</v>
      </c>
      <c r="AC2494" t="s">
        <v>32</v>
      </c>
      <c r="AD2494" t="s">
        <v>58</v>
      </c>
      <c r="AE2494" t="s">
        <v>58</v>
      </c>
      <c r="AF2494" t="s">
        <v>48</v>
      </c>
      <c r="AO2494" t="s">
        <v>26</v>
      </c>
      <c r="AP2494" t="s">
        <v>7521</v>
      </c>
      <c r="AS2494" t="s">
        <v>43</v>
      </c>
      <c r="BT2494" s="1"/>
    </row>
    <row r="2495" spans="1:72">
      <c r="A2495" t="s">
        <v>9131</v>
      </c>
      <c r="B2495" t="s">
        <v>9132</v>
      </c>
      <c r="D2495" s="1"/>
      <c r="G2495" s="1"/>
      <c r="H2495" s="1"/>
      <c r="AB2495" t="s">
        <v>22</v>
      </c>
      <c r="AC2495" t="s">
        <v>32</v>
      </c>
      <c r="AD2495" t="s">
        <v>58</v>
      </c>
      <c r="AE2495" t="s">
        <v>58</v>
      </c>
      <c r="AF2495" t="s">
        <v>48</v>
      </c>
      <c r="AO2495" t="s">
        <v>26</v>
      </c>
      <c r="AP2495" t="s">
        <v>7521</v>
      </c>
      <c r="AS2495" t="s">
        <v>43</v>
      </c>
      <c r="BT2495" s="1"/>
    </row>
    <row r="2496" spans="1:72">
      <c r="A2496" t="s">
        <v>9134</v>
      </c>
      <c r="B2496" t="s">
        <v>9135</v>
      </c>
      <c r="D2496" s="1"/>
      <c r="G2496" s="1"/>
      <c r="H2496" s="1"/>
      <c r="AB2496" t="s">
        <v>22</v>
      </c>
      <c r="AC2496" t="s">
        <v>32</v>
      </c>
      <c r="AD2496" t="s">
        <v>58</v>
      </c>
      <c r="AE2496" t="s">
        <v>58</v>
      </c>
      <c r="AF2496" t="s">
        <v>48</v>
      </c>
      <c r="AO2496" t="s">
        <v>26</v>
      </c>
      <c r="AP2496" t="s">
        <v>7521</v>
      </c>
      <c r="AS2496" t="s">
        <v>43</v>
      </c>
      <c r="BT2496" s="1"/>
    </row>
    <row r="2497" spans="1:72">
      <c r="A2497" t="s">
        <v>9137</v>
      </c>
      <c r="B2497" t="s">
        <v>9138</v>
      </c>
      <c r="D2497" s="1"/>
      <c r="G2497" s="1"/>
      <c r="H2497" s="1"/>
      <c r="AB2497" t="s">
        <v>22</v>
      </c>
      <c r="AC2497" t="s">
        <v>32</v>
      </c>
      <c r="AD2497" t="s">
        <v>58</v>
      </c>
      <c r="AE2497" t="s">
        <v>58</v>
      </c>
      <c r="AF2497" t="s">
        <v>48</v>
      </c>
      <c r="AO2497" t="s">
        <v>26</v>
      </c>
      <c r="AP2497" t="s">
        <v>7521</v>
      </c>
      <c r="AS2497" t="s">
        <v>43</v>
      </c>
      <c r="BT2497" s="1"/>
    </row>
    <row r="2498" spans="1:72">
      <c r="A2498" t="s">
        <v>9139</v>
      </c>
      <c r="B2498" t="s">
        <v>9140</v>
      </c>
      <c r="D2498" s="1"/>
      <c r="G2498" s="1"/>
      <c r="H2498" s="1"/>
      <c r="AB2498" t="s">
        <v>22</v>
      </c>
      <c r="AC2498" t="s">
        <v>32</v>
      </c>
      <c r="AD2498" t="s">
        <v>58</v>
      </c>
      <c r="AE2498" t="s">
        <v>58</v>
      </c>
      <c r="AF2498" t="s">
        <v>48</v>
      </c>
      <c r="AO2498" t="s">
        <v>26</v>
      </c>
      <c r="AP2498" t="s">
        <v>7521</v>
      </c>
      <c r="AS2498" t="s">
        <v>43</v>
      </c>
      <c r="BT2498" s="1"/>
    </row>
    <row r="2499" spans="1:72">
      <c r="A2499" t="s">
        <v>9142</v>
      </c>
      <c r="B2499" t="s">
        <v>9143</v>
      </c>
      <c r="D2499" s="1"/>
      <c r="G2499" s="1"/>
      <c r="H2499" s="1"/>
      <c r="AB2499" t="s">
        <v>22</v>
      </c>
      <c r="AC2499" t="s">
        <v>32</v>
      </c>
      <c r="AD2499" t="s">
        <v>58</v>
      </c>
      <c r="AE2499" t="s">
        <v>58</v>
      </c>
      <c r="AF2499" t="s">
        <v>48</v>
      </c>
      <c r="AO2499" t="s">
        <v>26</v>
      </c>
      <c r="AP2499" t="s">
        <v>7521</v>
      </c>
      <c r="AS2499" t="s">
        <v>43</v>
      </c>
      <c r="BT2499" s="1"/>
    </row>
    <row r="2500" spans="1:72">
      <c r="A2500" t="s">
        <v>9145</v>
      </c>
      <c r="B2500" t="s">
        <v>6066</v>
      </c>
      <c r="D2500" s="1"/>
      <c r="G2500" s="1"/>
      <c r="H2500" s="1"/>
      <c r="AB2500" t="s">
        <v>22</v>
      </c>
      <c r="AC2500" t="s">
        <v>32</v>
      </c>
      <c r="AD2500" t="s">
        <v>58</v>
      </c>
      <c r="AE2500" t="s">
        <v>58</v>
      </c>
      <c r="AF2500" t="s">
        <v>48</v>
      </c>
      <c r="AO2500" t="s">
        <v>26</v>
      </c>
      <c r="AP2500" t="s">
        <v>7521</v>
      </c>
      <c r="AS2500" t="s">
        <v>43</v>
      </c>
      <c r="BT2500" s="1"/>
    </row>
    <row r="2501" spans="1:72">
      <c r="A2501" t="s">
        <v>9146</v>
      </c>
      <c r="B2501" t="s">
        <v>91</v>
      </c>
      <c r="D2501" s="1"/>
      <c r="G2501" s="1"/>
      <c r="H2501" s="1"/>
      <c r="AB2501" t="s">
        <v>22</v>
      </c>
      <c r="AC2501" t="s">
        <v>32</v>
      </c>
      <c r="AD2501" t="s">
        <v>58</v>
      </c>
      <c r="AE2501" t="s">
        <v>58</v>
      </c>
      <c r="AF2501" t="s">
        <v>48</v>
      </c>
      <c r="AO2501" t="s">
        <v>26</v>
      </c>
      <c r="AP2501" t="s">
        <v>7521</v>
      </c>
      <c r="AS2501" t="s">
        <v>43</v>
      </c>
      <c r="BT2501" s="1"/>
    </row>
    <row r="2502" spans="1:72">
      <c r="A2502" t="s">
        <v>9147</v>
      </c>
      <c r="B2502" t="s">
        <v>91</v>
      </c>
      <c r="D2502" s="1"/>
      <c r="G2502" s="1"/>
      <c r="H2502" s="1"/>
      <c r="AB2502" t="s">
        <v>22</v>
      </c>
      <c r="AC2502" t="s">
        <v>32</v>
      </c>
      <c r="AD2502" t="s">
        <v>58</v>
      </c>
      <c r="AE2502" t="s">
        <v>58</v>
      </c>
      <c r="AF2502" t="s">
        <v>25</v>
      </c>
      <c r="AO2502" t="s">
        <v>26</v>
      </c>
      <c r="AP2502" t="s">
        <v>7521</v>
      </c>
      <c r="AS2502" t="s">
        <v>43</v>
      </c>
      <c r="BT2502" s="1"/>
    </row>
    <row r="2503" spans="1:72">
      <c r="A2503" t="s">
        <v>9148</v>
      </c>
      <c r="B2503" t="s">
        <v>91</v>
      </c>
      <c r="D2503" s="1"/>
      <c r="G2503" s="1"/>
      <c r="H2503" s="1"/>
      <c r="AB2503" t="s">
        <v>22</v>
      </c>
      <c r="AC2503" t="s">
        <v>32</v>
      </c>
      <c r="AD2503" t="s">
        <v>58</v>
      </c>
      <c r="AE2503" t="s">
        <v>58</v>
      </c>
      <c r="AF2503" t="s">
        <v>25</v>
      </c>
      <c r="AO2503" t="s">
        <v>26</v>
      </c>
      <c r="AP2503" t="s">
        <v>7521</v>
      </c>
      <c r="AS2503" t="s">
        <v>43</v>
      </c>
      <c r="BT2503" s="1"/>
    </row>
    <row r="2504" spans="1:72">
      <c r="A2504" t="s">
        <v>9149</v>
      </c>
      <c r="B2504" t="s">
        <v>9150</v>
      </c>
      <c r="D2504" s="1"/>
      <c r="G2504" s="1"/>
      <c r="H2504" s="1"/>
      <c r="AB2504" t="s">
        <v>22</v>
      </c>
      <c r="AC2504" t="s">
        <v>32</v>
      </c>
      <c r="AD2504" t="s">
        <v>58</v>
      </c>
      <c r="AE2504" t="s">
        <v>58</v>
      </c>
      <c r="AF2504" t="s">
        <v>25</v>
      </c>
      <c r="AO2504" t="s">
        <v>26</v>
      </c>
      <c r="AP2504" t="s">
        <v>7521</v>
      </c>
      <c r="AS2504" t="s">
        <v>43</v>
      </c>
      <c r="BT2504" s="1"/>
    </row>
    <row r="2505" spans="1:72">
      <c r="A2505" t="s">
        <v>9151</v>
      </c>
      <c r="B2505" t="s">
        <v>819</v>
      </c>
      <c r="D2505" s="1"/>
      <c r="G2505" s="1"/>
      <c r="H2505" s="1"/>
      <c r="AB2505" t="s">
        <v>22</v>
      </c>
      <c r="AC2505" t="s">
        <v>32</v>
      </c>
      <c r="AD2505" t="s">
        <v>58</v>
      </c>
      <c r="AE2505" t="s">
        <v>58</v>
      </c>
      <c r="AF2505" t="s">
        <v>25</v>
      </c>
      <c r="AO2505" t="s">
        <v>26</v>
      </c>
      <c r="AP2505" t="s">
        <v>7521</v>
      </c>
      <c r="AS2505" t="s">
        <v>43</v>
      </c>
      <c r="BT2505" s="1"/>
    </row>
    <row r="2506" spans="1:72">
      <c r="A2506" t="s">
        <v>9153</v>
      </c>
      <c r="B2506" t="s">
        <v>9154</v>
      </c>
      <c r="D2506" s="1"/>
      <c r="G2506" s="1"/>
      <c r="H2506" s="1"/>
      <c r="AB2506" t="s">
        <v>22</v>
      </c>
      <c r="AC2506" t="s">
        <v>32</v>
      </c>
      <c r="AD2506" t="s">
        <v>58</v>
      </c>
      <c r="AE2506" t="s">
        <v>58</v>
      </c>
      <c r="AF2506" t="s">
        <v>48</v>
      </c>
      <c r="AO2506" t="s">
        <v>26</v>
      </c>
      <c r="AP2506" t="s">
        <v>7521</v>
      </c>
      <c r="AS2506" t="s">
        <v>43</v>
      </c>
      <c r="BT2506" s="1"/>
    </row>
    <row r="2507" spans="1:72">
      <c r="A2507" t="s">
        <v>9155</v>
      </c>
      <c r="B2507" t="s">
        <v>9156</v>
      </c>
      <c r="D2507" s="1"/>
      <c r="G2507" s="1"/>
      <c r="H2507" s="1"/>
      <c r="AB2507" t="s">
        <v>22</v>
      </c>
      <c r="AC2507" t="s">
        <v>32</v>
      </c>
      <c r="AD2507" t="s">
        <v>58</v>
      </c>
      <c r="AE2507" t="s">
        <v>58</v>
      </c>
      <c r="AF2507" t="s">
        <v>48</v>
      </c>
      <c r="AO2507" t="s">
        <v>26</v>
      </c>
      <c r="AP2507" t="s">
        <v>7521</v>
      </c>
      <c r="AS2507" t="s">
        <v>43</v>
      </c>
      <c r="BT2507" s="1"/>
    </row>
    <row r="2508" spans="1:72">
      <c r="A2508" t="s">
        <v>9163</v>
      </c>
      <c r="B2508" t="s">
        <v>9164</v>
      </c>
      <c r="D2508" s="1"/>
      <c r="G2508" s="1"/>
      <c r="H2508" s="1"/>
      <c r="AB2508" t="s">
        <v>22</v>
      </c>
      <c r="AC2508" t="s">
        <v>32</v>
      </c>
      <c r="AD2508" t="s">
        <v>58</v>
      </c>
      <c r="AE2508" t="s">
        <v>58</v>
      </c>
      <c r="AF2508" t="s">
        <v>48</v>
      </c>
      <c r="AO2508" t="s">
        <v>26</v>
      </c>
      <c r="AP2508" t="s">
        <v>7521</v>
      </c>
      <c r="AS2508" t="s">
        <v>43</v>
      </c>
      <c r="BT2508" s="1"/>
    </row>
    <row r="2509" spans="1:72">
      <c r="A2509" t="s">
        <v>9166</v>
      </c>
      <c r="B2509" t="s">
        <v>4013</v>
      </c>
      <c r="D2509" s="1"/>
      <c r="G2509" s="1"/>
      <c r="H2509" s="1"/>
      <c r="AB2509" t="s">
        <v>22</v>
      </c>
      <c r="AC2509" t="s">
        <v>32</v>
      </c>
      <c r="AD2509" t="s">
        <v>58</v>
      </c>
      <c r="AE2509" t="s">
        <v>58</v>
      </c>
      <c r="AF2509" t="s">
        <v>48</v>
      </c>
      <c r="AO2509" t="s">
        <v>26</v>
      </c>
      <c r="AP2509" t="s">
        <v>7521</v>
      </c>
      <c r="AS2509" t="s">
        <v>43</v>
      </c>
      <c r="BT2509" s="1"/>
    </row>
    <row r="2510" spans="1:72">
      <c r="A2510" t="s">
        <v>9167</v>
      </c>
      <c r="B2510" t="s">
        <v>9168</v>
      </c>
      <c r="D2510" s="1"/>
      <c r="G2510" s="1"/>
      <c r="H2510" s="1"/>
      <c r="AB2510" t="s">
        <v>22</v>
      </c>
      <c r="AC2510" t="s">
        <v>32</v>
      </c>
      <c r="AD2510" t="s">
        <v>58</v>
      </c>
      <c r="AE2510" t="s">
        <v>58</v>
      </c>
      <c r="AF2510" t="s">
        <v>48</v>
      </c>
      <c r="AO2510" t="s">
        <v>26</v>
      </c>
      <c r="AP2510" t="s">
        <v>7521</v>
      </c>
      <c r="AS2510" t="s">
        <v>43</v>
      </c>
      <c r="BT2510" s="1"/>
    </row>
    <row r="2511" spans="1:72">
      <c r="A2511" t="s">
        <v>9169</v>
      </c>
      <c r="B2511" t="s">
        <v>9170</v>
      </c>
      <c r="D2511" s="1"/>
      <c r="G2511" s="1"/>
      <c r="H2511" s="1"/>
      <c r="AB2511" t="s">
        <v>22</v>
      </c>
      <c r="AC2511" t="s">
        <v>32</v>
      </c>
      <c r="AD2511" t="s">
        <v>58</v>
      </c>
      <c r="AE2511" t="s">
        <v>58</v>
      </c>
      <c r="AF2511" t="s">
        <v>48</v>
      </c>
      <c r="AO2511" t="s">
        <v>26</v>
      </c>
      <c r="AP2511" t="s">
        <v>7521</v>
      </c>
      <c r="AS2511" t="s">
        <v>43</v>
      </c>
      <c r="BT2511" s="1"/>
    </row>
    <row r="2512" spans="1:72">
      <c r="A2512" t="s">
        <v>9171</v>
      </c>
      <c r="B2512" t="s">
        <v>9172</v>
      </c>
      <c r="D2512" s="1"/>
      <c r="G2512" s="1"/>
      <c r="H2512" s="1"/>
      <c r="AB2512" t="s">
        <v>22</v>
      </c>
      <c r="AC2512" t="s">
        <v>32</v>
      </c>
      <c r="AD2512" t="s">
        <v>58</v>
      </c>
      <c r="AE2512" t="s">
        <v>58</v>
      </c>
      <c r="AF2512" t="s">
        <v>25</v>
      </c>
      <c r="AO2512" t="s">
        <v>26</v>
      </c>
      <c r="AP2512" t="s">
        <v>7521</v>
      </c>
      <c r="AS2512" t="s">
        <v>43</v>
      </c>
      <c r="BT2512" s="1"/>
    </row>
    <row r="2513" spans="1:72">
      <c r="A2513" t="s">
        <v>9173</v>
      </c>
      <c r="B2513" t="s">
        <v>1018</v>
      </c>
      <c r="D2513" s="1"/>
      <c r="G2513" s="1"/>
      <c r="H2513" s="1"/>
      <c r="AB2513" t="s">
        <v>22</v>
      </c>
      <c r="AC2513" t="s">
        <v>32</v>
      </c>
      <c r="AD2513" t="s">
        <v>58</v>
      </c>
      <c r="AE2513" t="s">
        <v>58</v>
      </c>
      <c r="AF2513" t="s">
        <v>25</v>
      </c>
      <c r="AO2513" t="s">
        <v>26</v>
      </c>
      <c r="AP2513" t="s">
        <v>7521</v>
      </c>
      <c r="AS2513" t="s">
        <v>43</v>
      </c>
      <c r="BT2513" s="1"/>
    </row>
    <row r="2514" spans="1:72">
      <c r="A2514" t="s">
        <v>9174</v>
      </c>
      <c r="B2514" t="s">
        <v>9175</v>
      </c>
      <c r="D2514" s="1"/>
      <c r="G2514" s="1"/>
      <c r="H2514" s="1"/>
      <c r="AB2514" t="s">
        <v>22</v>
      </c>
      <c r="AC2514" t="s">
        <v>32</v>
      </c>
      <c r="AD2514" t="s">
        <v>58</v>
      </c>
      <c r="AE2514" t="s">
        <v>58</v>
      </c>
      <c r="AF2514" t="s">
        <v>25</v>
      </c>
      <c r="AO2514" t="s">
        <v>26</v>
      </c>
      <c r="AP2514" t="s">
        <v>7521</v>
      </c>
      <c r="AS2514" t="s">
        <v>43</v>
      </c>
      <c r="BT2514" s="1"/>
    </row>
    <row r="2515" spans="1:72">
      <c r="A2515" t="s">
        <v>9176</v>
      </c>
      <c r="B2515" t="s">
        <v>9177</v>
      </c>
      <c r="D2515" s="1"/>
      <c r="G2515" s="1"/>
      <c r="H2515" s="1"/>
      <c r="AB2515" t="s">
        <v>22</v>
      </c>
      <c r="AC2515" t="s">
        <v>32</v>
      </c>
      <c r="AD2515" t="s">
        <v>58</v>
      </c>
      <c r="AE2515" t="s">
        <v>58</v>
      </c>
      <c r="AF2515" t="s">
        <v>25</v>
      </c>
      <c r="AO2515" t="s">
        <v>26</v>
      </c>
      <c r="AP2515" t="s">
        <v>7521</v>
      </c>
      <c r="AS2515" t="s">
        <v>43</v>
      </c>
      <c r="BT2515" s="1"/>
    </row>
    <row r="2516" spans="1:72">
      <c r="A2516" t="s">
        <v>9178</v>
      </c>
      <c r="B2516" t="s">
        <v>5020</v>
      </c>
      <c r="D2516" s="1"/>
      <c r="G2516" s="1"/>
      <c r="H2516" s="1"/>
      <c r="AB2516" t="s">
        <v>22</v>
      </c>
      <c r="AC2516" t="s">
        <v>32</v>
      </c>
      <c r="AD2516" t="s">
        <v>58</v>
      </c>
      <c r="AE2516" t="s">
        <v>58</v>
      </c>
      <c r="AF2516" t="s">
        <v>25</v>
      </c>
      <c r="AO2516" t="s">
        <v>26</v>
      </c>
      <c r="AP2516" t="s">
        <v>7521</v>
      </c>
      <c r="AS2516" t="s">
        <v>43</v>
      </c>
      <c r="BT2516" s="1"/>
    </row>
    <row r="2517" spans="1:72">
      <c r="A2517" t="s">
        <v>9179</v>
      </c>
      <c r="B2517" t="s">
        <v>9180</v>
      </c>
      <c r="D2517" s="1"/>
      <c r="G2517" s="1"/>
      <c r="H2517" s="1"/>
      <c r="AB2517" t="s">
        <v>22</v>
      </c>
      <c r="AC2517" t="s">
        <v>32</v>
      </c>
      <c r="AD2517" t="s">
        <v>58</v>
      </c>
      <c r="AE2517" t="s">
        <v>58</v>
      </c>
      <c r="AF2517" t="s">
        <v>25</v>
      </c>
      <c r="AO2517" t="s">
        <v>26</v>
      </c>
      <c r="AP2517" t="s">
        <v>7521</v>
      </c>
      <c r="AS2517" t="s">
        <v>43</v>
      </c>
      <c r="BT2517" s="1"/>
    </row>
    <row r="2518" spans="1:72">
      <c r="A2518" t="s">
        <v>9181</v>
      </c>
      <c r="B2518" t="s">
        <v>8973</v>
      </c>
      <c r="D2518" s="1"/>
      <c r="G2518" s="1"/>
      <c r="H2518" s="1"/>
      <c r="AB2518" t="s">
        <v>22</v>
      </c>
      <c r="AC2518" t="s">
        <v>32</v>
      </c>
      <c r="AD2518" t="s">
        <v>58</v>
      </c>
      <c r="AE2518" t="s">
        <v>58</v>
      </c>
      <c r="AF2518" t="s">
        <v>25</v>
      </c>
      <c r="AO2518" t="s">
        <v>26</v>
      </c>
      <c r="AP2518" t="s">
        <v>7521</v>
      </c>
      <c r="AS2518" t="s">
        <v>43</v>
      </c>
      <c r="BT2518" s="1"/>
    </row>
    <row r="2519" spans="1:72">
      <c r="A2519" t="s">
        <v>9185</v>
      </c>
      <c r="B2519" t="s">
        <v>5204</v>
      </c>
      <c r="D2519" s="1"/>
      <c r="G2519" s="1"/>
      <c r="H2519" s="1"/>
      <c r="AB2519" t="s">
        <v>22</v>
      </c>
      <c r="AC2519" t="s">
        <v>32</v>
      </c>
      <c r="AD2519" t="s">
        <v>58</v>
      </c>
      <c r="AE2519" t="s">
        <v>58</v>
      </c>
      <c r="AF2519" t="s">
        <v>48</v>
      </c>
      <c r="AO2519" t="s">
        <v>26</v>
      </c>
      <c r="AP2519" t="s">
        <v>7521</v>
      </c>
      <c r="AS2519" t="s">
        <v>43</v>
      </c>
      <c r="BT2519" s="1"/>
    </row>
    <row r="2520" spans="1:72">
      <c r="A2520" t="s">
        <v>9187</v>
      </c>
      <c r="B2520" t="s">
        <v>9188</v>
      </c>
      <c r="D2520" s="1"/>
      <c r="G2520" s="1"/>
      <c r="H2520" s="1"/>
      <c r="AB2520" t="s">
        <v>22</v>
      </c>
      <c r="AC2520" t="s">
        <v>32</v>
      </c>
      <c r="AD2520" t="s">
        <v>58</v>
      </c>
      <c r="AE2520" t="s">
        <v>58</v>
      </c>
      <c r="AF2520" t="s">
        <v>48</v>
      </c>
      <c r="AO2520" t="s">
        <v>26</v>
      </c>
      <c r="AP2520" t="s">
        <v>7521</v>
      </c>
      <c r="AS2520" t="s">
        <v>43</v>
      </c>
      <c r="BT2520" s="1"/>
    </row>
    <row r="2521" spans="1:72">
      <c r="A2521" t="s">
        <v>9189</v>
      </c>
      <c r="B2521" t="s">
        <v>2494</v>
      </c>
      <c r="D2521" s="1"/>
      <c r="G2521" s="1"/>
      <c r="H2521" s="1"/>
      <c r="AB2521" t="s">
        <v>22</v>
      </c>
      <c r="AC2521" t="s">
        <v>32</v>
      </c>
      <c r="AD2521" t="s">
        <v>58</v>
      </c>
      <c r="AE2521" t="s">
        <v>58</v>
      </c>
      <c r="AF2521" t="s">
        <v>48</v>
      </c>
      <c r="AO2521" t="s">
        <v>26</v>
      </c>
      <c r="AP2521" t="s">
        <v>7521</v>
      </c>
      <c r="AS2521" t="s">
        <v>43</v>
      </c>
      <c r="BT2521" s="1"/>
    </row>
    <row r="2522" spans="1:72">
      <c r="A2522" t="s">
        <v>9190</v>
      </c>
      <c r="B2522" t="s">
        <v>9191</v>
      </c>
      <c r="D2522" s="1"/>
      <c r="G2522" s="1"/>
      <c r="H2522" s="1"/>
      <c r="AB2522" t="s">
        <v>22</v>
      </c>
      <c r="AC2522" t="s">
        <v>32</v>
      </c>
      <c r="AD2522" t="s">
        <v>58</v>
      </c>
      <c r="AE2522" t="s">
        <v>58</v>
      </c>
      <c r="AF2522" t="s">
        <v>48</v>
      </c>
      <c r="AO2522" t="s">
        <v>26</v>
      </c>
      <c r="AP2522" t="s">
        <v>7521</v>
      </c>
      <c r="AS2522" t="s">
        <v>43</v>
      </c>
      <c r="BT2522" s="1"/>
    </row>
    <row r="2523" spans="1:72">
      <c r="A2523" t="s">
        <v>9193</v>
      </c>
      <c r="B2523" t="s">
        <v>9194</v>
      </c>
      <c r="D2523" s="1"/>
      <c r="G2523" s="1"/>
      <c r="H2523" s="1"/>
      <c r="AB2523" t="s">
        <v>22</v>
      </c>
      <c r="AC2523" t="s">
        <v>32</v>
      </c>
      <c r="AD2523" t="s">
        <v>58</v>
      </c>
      <c r="AE2523" t="s">
        <v>58</v>
      </c>
      <c r="AF2523" t="s">
        <v>25</v>
      </c>
      <c r="AO2523" t="s">
        <v>26</v>
      </c>
      <c r="AP2523" t="s">
        <v>7521</v>
      </c>
      <c r="AS2523" t="s">
        <v>43</v>
      </c>
      <c r="BT2523" s="1"/>
    </row>
    <row r="2524" spans="1:72">
      <c r="A2524" t="s">
        <v>9195</v>
      </c>
      <c r="B2524" t="s">
        <v>9196</v>
      </c>
      <c r="D2524" s="1"/>
      <c r="G2524" s="1"/>
      <c r="H2524" s="1"/>
      <c r="AB2524" t="s">
        <v>22</v>
      </c>
      <c r="AC2524" t="s">
        <v>32</v>
      </c>
      <c r="AD2524" t="s">
        <v>58</v>
      </c>
      <c r="AE2524" t="s">
        <v>58</v>
      </c>
      <c r="AF2524" t="s">
        <v>25</v>
      </c>
      <c r="AO2524" t="s">
        <v>26</v>
      </c>
      <c r="AP2524" t="s">
        <v>7521</v>
      </c>
      <c r="AS2524" t="s">
        <v>43</v>
      </c>
      <c r="BT2524" s="1"/>
    </row>
    <row r="2525" spans="1:72">
      <c r="A2525" t="s">
        <v>9197</v>
      </c>
      <c r="B2525" t="s">
        <v>9198</v>
      </c>
      <c r="D2525" s="1"/>
      <c r="G2525" s="1"/>
      <c r="H2525" s="1"/>
      <c r="AB2525" t="s">
        <v>22</v>
      </c>
      <c r="AC2525" t="s">
        <v>32</v>
      </c>
      <c r="AD2525" t="s">
        <v>58</v>
      </c>
      <c r="AE2525" t="s">
        <v>58</v>
      </c>
      <c r="AF2525" t="s">
        <v>25</v>
      </c>
      <c r="AO2525" t="s">
        <v>26</v>
      </c>
      <c r="AP2525" t="s">
        <v>7521</v>
      </c>
      <c r="AS2525" t="s">
        <v>43</v>
      </c>
      <c r="BT2525" s="1"/>
    </row>
    <row r="2526" spans="1:72">
      <c r="A2526" t="s">
        <v>9199</v>
      </c>
      <c r="B2526" t="s">
        <v>2192</v>
      </c>
      <c r="D2526" s="1"/>
      <c r="G2526" s="1"/>
      <c r="H2526" s="1"/>
      <c r="AB2526" t="s">
        <v>22</v>
      </c>
      <c r="AC2526" t="s">
        <v>32</v>
      </c>
      <c r="AD2526" t="s">
        <v>58</v>
      </c>
      <c r="AE2526" t="s">
        <v>58</v>
      </c>
      <c r="AF2526" t="s">
        <v>48</v>
      </c>
      <c r="AO2526" t="s">
        <v>26</v>
      </c>
      <c r="AP2526" t="s">
        <v>7521</v>
      </c>
      <c r="AS2526" t="s">
        <v>43</v>
      </c>
      <c r="BT2526" s="1"/>
    </row>
    <row r="2527" spans="1:72">
      <c r="A2527" t="s">
        <v>9201</v>
      </c>
      <c r="B2527" t="s">
        <v>9202</v>
      </c>
      <c r="D2527" s="1"/>
      <c r="G2527" s="1"/>
      <c r="H2527" s="1"/>
      <c r="AB2527" t="s">
        <v>22</v>
      </c>
      <c r="AC2527" t="s">
        <v>32</v>
      </c>
      <c r="AD2527" t="s">
        <v>58</v>
      </c>
      <c r="AE2527" t="s">
        <v>58</v>
      </c>
      <c r="AF2527" t="s">
        <v>25</v>
      </c>
      <c r="AO2527" t="s">
        <v>26</v>
      </c>
      <c r="AP2527" t="s">
        <v>7521</v>
      </c>
      <c r="AS2527" t="s">
        <v>43</v>
      </c>
      <c r="BT2527" s="1"/>
    </row>
    <row r="2528" spans="1:72">
      <c r="A2528" t="s">
        <v>9203</v>
      </c>
      <c r="B2528" t="s">
        <v>8071</v>
      </c>
      <c r="D2528" s="1"/>
      <c r="G2528" s="1"/>
      <c r="H2528" s="1"/>
      <c r="AB2528" t="s">
        <v>22</v>
      </c>
      <c r="AC2528" t="s">
        <v>32</v>
      </c>
      <c r="AD2528" t="s">
        <v>58</v>
      </c>
      <c r="AE2528" t="s">
        <v>58</v>
      </c>
      <c r="AF2528" t="s">
        <v>48</v>
      </c>
      <c r="AO2528" t="s">
        <v>26</v>
      </c>
      <c r="AP2528" t="s">
        <v>7521</v>
      </c>
      <c r="AS2528" t="s">
        <v>43</v>
      </c>
      <c r="BT2528" s="1"/>
    </row>
    <row r="2529" spans="1:72">
      <c r="A2529" t="s">
        <v>9204</v>
      </c>
      <c r="B2529" t="s">
        <v>9205</v>
      </c>
      <c r="D2529" s="1"/>
      <c r="G2529" s="1"/>
      <c r="H2529" s="1"/>
      <c r="AB2529" t="s">
        <v>22</v>
      </c>
      <c r="AC2529" t="s">
        <v>32</v>
      </c>
      <c r="AD2529" t="s">
        <v>58</v>
      </c>
      <c r="AE2529" t="s">
        <v>58</v>
      </c>
      <c r="AF2529" t="s">
        <v>48</v>
      </c>
      <c r="AO2529" t="s">
        <v>26</v>
      </c>
      <c r="AP2529" t="s">
        <v>7521</v>
      </c>
      <c r="AS2529" t="s">
        <v>43</v>
      </c>
      <c r="BT2529" s="1"/>
    </row>
    <row r="2530" spans="1:72">
      <c r="A2530" t="s">
        <v>9206</v>
      </c>
      <c r="B2530" t="s">
        <v>9207</v>
      </c>
      <c r="D2530" s="1"/>
      <c r="G2530" s="1"/>
      <c r="H2530" s="1"/>
      <c r="AB2530" t="s">
        <v>22</v>
      </c>
      <c r="AC2530" t="s">
        <v>32</v>
      </c>
      <c r="AD2530" t="s">
        <v>58</v>
      </c>
      <c r="AE2530" t="s">
        <v>58</v>
      </c>
      <c r="AF2530" t="s">
        <v>25</v>
      </c>
      <c r="AO2530" t="s">
        <v>26</v>
      </c>
      <c r="AP2530" t="s">
        <v>7521</v>
      </c>
      <c r="AS2530" t="s">
        <v>43</v>
      </c>
      <c r="BT2530" s="1"/>
    </row>
    <row r="2531" spans="1:72">
      <c r="A2531" t="s">
        <v>9209</v>
      </c>
      <c r="B2531" t="s">
        <v>4962</v>
      </c>
      <c r="D2531" s="1"/>
      <c r="G2531" s="1"/>
      <c r="H2531" s="1"/>
      <c r="AB2531" t="s">
        <v>22</v>
      </c>
      <c r="AC2531" t="s">
        <v>32</v>
      </c>
      <c r="AD2531" t="s">
        <v>58</v>
      </c>
      <c r="AE2531" t="s">
        <v>58</v>
      </c>
      <c r="AF2531" t="s">
        <v>48</v>
      </c>
      <c r="AO2531" t="s">
        <v>26</v>
      </c>
      <c r="AP2531" t="s">
        <v>7521</v>
      </c>
      <c r="AS2531" t="s">
        <v>43</v>
      </c>
      <c r="BT2531" s="1"/>
    </row>
    <row r="2532" spans="1:72">
      <c r="A2532" t="s">
        <v>9211</v>
      </c>
      <c r="B2532" t="s">
        <v>3794</v>
      </c>
      <c r="D2532" s="1"/>
      <c r="G2532" s="1"/>
      <c r="H2532" s="1"/>
      <c r="AB2532" t="s">
        <v>22</v>
      </c>
      <c r="AC2532" t="s">
        <v>32</v>
      </c>
      <c r="AD2532" t="s">
        <v>58</v>
      </c>
      <c r="AE2532" t="s">
        <v>58</v>
      </c>
      <c r="AF2532" t="s">
        <v>25</v>
      </c>
      <c r="AO2532" t="s">
        <v>26</v>
      </c>
      <c r="AP2532" t="s">
        <v>7521</v>
      </c>
      <c r="AS2532" t="s">
        <v>43</v>
      </c>
      <c r="BT2532" s="1"/>
    </row>
    <row r="2533" spans="1:72">
      <c r="A2533" t="s">
        <v>9214</v>
      </c>
      <c r="B2533" t="s">
        <v>9215</v>
      </c>
      <c r="D2533" s="1"/>
      <c r="G2533" s="1"/>
      <c r="H2533" s="1"/>
      <c r="AB2533" t="s">
        <v>22</v>
      </c>
      <c r="AC2533" t="s">
        <v>32</v>
      </c>
      <c r="AD2533" t="s">
        <v>58</v>
      </c>
      <c r="AE2533" t="s">
        <v>58</v>
      </c>
      <c r="AF2533" t="s">
        <v>48</v>
      </c>
      <c r="AO2533" t="s">
        <v>26</v>
      </c>
      <c r="AP2533" t="s">
        <v>7521</v>
      </c>
      <c r="AS2533" t="s">
        <v>43</v>
      </c>
      <c r="BT2533" s="1"/>
    </row>
    <row r="2534" spans="1:72">
      <c r="A2534" t="s">
        <v>9216</v>
      </c>
      <c r="B2534" t="s">
        <v>9217</v>
      </c>
      <c r="D2534" s="1"/>
      <c r="G2534" s="1"/>
      <c r="H2534" s="1"/>
      <c r="AB2534" t="s">
        <v>22</v>
      </c>
      <c r="AC2534" t="s">
        <v>32</v>
      </c>
      <c r="AD2534" t="s">
        <v>58</v>
      </c>
      <c r="AE2534" t="s">
        <v>58</v>
      </c>
      <c r="AF2534" t="s">
        <v>48</v>
      </c>
      <c r="AO2534" t="s">
        <v>26</v>
      </c>
      <c r="AP2534" t="s">
        <v>7521</v>
      </c>
      <c r="AS2534" t="s">
        <v>43</v>
      </c>
      <c r="BT2534" s="1"/>
    </row>
    <row r="2535" spans="1:72">
      <c r="A2535" t="s">
        <v>9218</v>
      </c>
      <c r="B2535" t="s">
        <v>1082</v>
      </c>
      <c r="D2535" s="1"/>
      <c r="G2535" s="1"/>
      <c r="H2535" s="1"/>
      <c r="AB2535" t="s">
        <v>22</v>
      </c>
      <c r="AC2535" t="s">
        <v>32</v>
      </c>
      <c r="AD2535" t="s">
        <v>58</v>
      </c>
      <c r="AE2535" t="s">
        <v>58</v>
      </c>
      <c r="AF2535" t="s">
        <v>48</v>
      </c>
      <c r="AO2535" t="s">
        <v>26</v>
      </c>
      <c r="AP2535" t="s">
        <v>7521</v>
      </c>
      <c r="AS2535" t="s">
        <v>43</v>
      </c>
      <c r="BT2535" s="1"/>
    </row>
    <row r="2536" spans="1:72">
      <c r="A2536" t="s">
        <v>9219</v>
      </c>
      <c r="B2536" t="s">
        <v>9220</v>
      </c>
      <c r="D2536" s="1"/>
      <c r="G2536" s="1"/>
      <c r="H2536" s="1"/>
      <c r="AB2536" t="s">
        <v>22</v>
      </c>
      <c r="AC2536" t="s">
        <v>32</v>
      </c>
      <c r="AD2536" t="s">
        <v>58</v>
      </c>
      <c r="AE2536" t="s">
        <v>58</v>
      </c>
      <c r="AF2536" t="s">
        <v>48</v>
      </c>
      <c r="AO2536" t="s">
        <v>26</v>
      </c>
      <c r="AP2536" t="s">
        <v>7521</v>
      </c>
      <c r="AS2536" t="s">
        <v>43</v>
      </c>
      <c r="BT2536" s="1"/>
    </row>
    <row r="2537" spans="1:72">
      <c r="A2537" s="136" t="s">
        <v>10157</v>
      </c>
      <c r="B2537" t="s">
        <v>10158</v>
      </c>
      <c r="D2537" s="83"/>
      <c r="G2537" s="83"/>
      <c r="H2537" s="83"/>
      <c r="BT2537" s="83"/>
    </row>
    <row r="2538" spans="1:72">
      <c r="A2538" t="s">
        <v>9222</v>
      </c>
      <c r="B2538" t="s">
        <v>8525</v>
      </c>
      <c r="D2538" s="1"/>
      <c r="G2538" s="1"/>
      <c r="H2538" s="1"/>
      <c r="K2538">
        <v>0</v>
      </c>
      <c r="AB2538" t="s">
        <v>22</v>
      </c>
      <c r="AC2538" t="s">
        <v>23</v>
      </c>
      <c r="AD2538" t="s">
        <v>24</v>
      </c>
      <c r="AE2538" t="s">
        <v>24</v>
      </c>
      <c r="AF2538" t="s">
        <v>25</v>
      </c>
      <c r="AO2538" t="s">
        <v>26</v>
      </c>
      <c r="AP2538" t="s">
        <v>7521</v>
      </c>
      <c r="AS2538" t="s">
        <v>43</v>
      </c>
      <c r="BO2538" t="s">
        <v>7521</v>
      </c>
      <c r="BP2538">
        <v>0</v>
      </c>
      <c r="BQ2538">
        <v>0</v>
      </c>
      <c r="BR2538">
        <v>0</v>
      </c>
      <c r="BS2538">
        <v>0</v>
      </c>
      <c r="BT2538" s="1"/>
    </row>
    <row r="2539" spans="1:72">
      <c r="A2539" t="s">
        <v>9223</v>
      </c>
      <c r="B2539" t="s">
        <v>9224</v>
      </c>
      <c r="D2539" s="1"/>
      <c r="G2539" s="1"/>
      <c r="H2539" s="1"/>
      <c r="K2539">
        <v>0</v>
      </c>
      <c r="AB2539" t="s">
        <v>22</v>
      </c>
      <c r="AC2539" t="s">
        <v>23</v>
      </c>
      <c r="AD2539" t="s">
        <v>24</v>
      </c>
      <c r="AE2539" t="s">
        <v>24</v>
      </c>
      <c r="AF2539" t="s">
        <v>48</v>
      </c>
      <c r="AO2539" t="s">
        <v>26</v>
      </c>
      <c r="AP2539" t="s">
        <v>7521</v>
      </c>
      <c r="AS2539" t="s">
        <v>43</v>
      </c>
      <c r="BO2539" t="s">
        <v>7521</v>
      </c>
      <c r="BP2539">
        <v>0</v>
      </c>
      <c r="BQ2539">
        <v>0</v>
      </c>
      <c r="BR2539">
        <v>0</v>
      </c>
      <c r="BS2539">
        <v>0</v>
      </c>
      <c r="BT2539" s="1"/>
    </row>
    <row r="2540" spans="1:72">
      <c r="A2540" t="s">
        <v>9225</v>
      </c>
      <c r="B2540" t="s">
        <v>9226</v>
      </c>
      <c r="D2540" s="1"/>
      <c r="G2540" s="1"/>
      <c r="H2540" s="1"/>
      <c r="K2540">
        <v>0</v>
      </c>
      <c r="AB2540" t="s">
        <v>22</v>
      </c>
      <c r="AC2540" t="s">
        <v>23</v>
      </c>
      <c r="AD2540" t="s">
        <v>24</v>
      </c>
      <c r="AE2540" t="s">
        <v>24</v>
      </c>
      <c r="AF2540" t="s">
        <v>25</v>
      </c>
      <c r="AO2540" t="s">
        <v>26</v>
      </c>
      <c r="AP2540" t="s">
        <v>7521</v>
      </c>
      <c r="AS2540" t="s">
        <v>43</v>
      </c>
      <c r="BP2540">
        <v>0</v>
      </c>
      <c r="BQ2540">
        <v>0</v>
      </c>
      <c r="BR2540">
        <v>0</v>
      </c>
      <c r="BS2540">
        <v>0</v>
      </c>
      <c r="BT2540" s="1"/>
    </row>
    <row r="2541" spans="1:72">
      <c r="A2541" t="s">
        <v>9227</v>
      </c>
      <c r="B2541" t="s">
        <v>9228</v>
      </c>
      <c r="D2541" s="1"/>
      <c r="G2541" s="1"/>
      <c r="H2541" s="1"/>
      <c r="K2541">
        <v>0</v>
      </c>
      <c r="AB2541" t="s">
        <v>22</v>
      </c>
      <c r="AC2541" t="s">
        <v>23</v>
      </c>
      <c r="AD2541" t="s">
        <v>24</v>
      </c>
      <c r="AE2541" t="s">
        <v>24</v>
      </c>
      <c r="AF2541" t="s">
        <v>25</v>
      </c>
      <c r="AO2541" t="s">
        <v>26</v>
      </c>
      <c r="AP2541" t="s">
        <v>7521</v>
      </c>
      <c r="AS2541" t="s">
        <v>43</v>
      </c>
      <c r="BP2541">
        <v>0</v>
      </c>
      <c r="BQ2541">
        <v>0</v>
      </c>
      <c r="BR2541">
        <v>0</v>
      </c>
      <c r="BS2541">
        <v>0</v>
      </c>
      <c r="BT2541" s="1"/>
    </row>
    <row r="2542" spans="1:72">
      <c r="A2542" t="s">
        <v>9229</v>
      </c>
      <c r="B2542" t="s">
        <v>7117</v>
      </c>
      <c r="D2542" s="1"/>
      <c r="G2542" s="1"/>
      <c r="H2542" s="1"/>
      <c r="K2542">
        <v>0</v>
      </c>
      <c r="AB2542" t="s">
        <v>22</v>
      </c>
      <c r="AC2542" t="s">
        <v>23</v>
      </c>
      <c r="AD2542" t="s">
        <v>24</v>
      </c>
      <c r="AE2542" t="s">
        <v>24</v>
      </c>
      <c r="AF2542" t="s">
        <v>25</v>
      </c>
      <c r="AO2542" t="s">
        <v>26</v>
      </c>
      <c r="AP2542" t="s">
        <v>7521</v>
      </c>
      <c r="AS2542" t="s">
        <v>43</v>
      </c>
      <c r="BP2542">
        <v>0</v>
      </c>
      <c r="BQ2542">
        <v>0</v>
      </c>
      <c r="BR2542">
        <v>0</v>
      </c>
      <c r="BS2542">
        <v>0</v>
      </c>
      <c r="BT2542" s="1"/>
    </row>
    <row r="2543" spans="1:72">
      <c r="A2543" t="s">
        <v>9230</v>
      </c>
      <c r="B2543" t="s">
        <v>9231</v>
      </c>
      <c r="D2543" s="1"/>
      <c r="G2543" s="1"/>
      <c r="H2543" s="1"/>
      <c r="K2543">
        <v>0</v>
      </c>
      <c r="AB2543" t="s">
        <v>22</v>
      </c>
      <c r="AC2543" t="s">
        <v>23</v>
      </c>
      <c r="AD2543" t="s">
        <v>24</v>
      </c>
      <c r="AE2543" t="s">
        <v>24</v>
      </c>
      <c r="AF2543" t="s">
        <v>25</v>
      </c>
      <c r="AO2543" t="s">
        <v>26</v>
      </c>
      <c r="AP2543" t="s">
        <v>7521</v>
      </c>
      <c r="AS2543" t="s">
        <v>43</v>
      </c>
      <c r="BP2543">
        <v>0</v>
      </c>
      <c r="BQ2543">
        <v>0</v>
      </c>
      <c r="BR2543">
        <v>0</v>
      </c>
      <c r="BS2543">
        <v>0</v>
      </c>
      <c r="BT2543" s="1"/>
    </row>
    <row r="2544" spans="1:72">
      <c r="A2544" t="s">
        <v>9233</v>
      </c>
      <c r="B2544" t="s">
        <v>9234</v>
      </c>
      <c r="D2544" s="1"/>
      <c r="G2544" s="1"/>
      <c r="H2544" s="1"/>
      <c r="AB2544" t="s">
        <v>22</v>
      </c>
      <c r="AC2544" t="s">
        <v>23</v>
      </c>
      <c r="AD2544" t="s">
        <v>24</v>
      </c>
      <c r="AE2544" t="s">
        <v>24</v>
      </c>
      <c r="AF2544" t="s">
        <v>48</v>
      </c>
      <c r="AO2544" t="s">
        <v>26</v>
      </c>
      <c r="AP2544" t="s">
        <v>7521</v>
      </c>
      <c r="AS2544" t="s">
        <v>43</v>
      </c>
      <c r="BT2544" s="1"/>
    </row>
    <row r="2545" spans="1:72">
      <c r="A2545" t="s">
        <v>9235</v>
      </c>
      <c r="B2545" t="s">
        <v>9236</v>
      </c>
      <c r="D2545" s="1"/>
      <c r="G2545" s="1"/>
      <c r="H2545" s="1"/>
      <c r="AB2545" t="s">
        <v>22</v>
      </c>
      <c r="AC2545" t="s">
        <v>23</v>
      </c>
      <c r="AD2545" t="s">
        <v>24</v>
      </c>
      <c r="AE2545" t="s">
        <v>24</v>
      </c>
      <c r="AF2545" t="s">
        <v>25</v>
      </c>
      <c r="AO2545" t="s">
        <v>26</v>
      </c>
      <c r="AP2545" t="s">
        <v>7521</v>
      </c>
      <c r="AS2545" t="s">
        <v>43</v>
      </c>
      <c r="BT2545" s="1"/>
    </row>
    <row r="2546" spans="1:72">
      <c r="A2546" t="s">
        <v>9237</v>
      </c>
      <c r="B2546" t="s">
        <v>9238</v>
      </c>
      <c r="D2546" s="1"/>
      <c r="G2546" s="1"/>
      <c r="H2546" s="1"/>
      <c r="AB2546" t="s">
        <v>22</v>
      </c>
      <c r="AC2546" t="s">
        <v>23</v>
      </c>
      <c r="AD2546" t="s">
        <v>24</v>
      </c>
      <c r="AE2546" t="s">
        <v>24</v>
      </c>
      <c r="AF2546" t="s">
        <v>48</v>
      </c>
      <c r="AO2546" t="s">
        <v>26</v>
      </c>
      <c r="AP2546" t="s">
        <v>7521</v>
      </c>
      <c r="AS2546" t="s">
        <v>43</v>
      </c>
      <c r="BT2546" s="1"/>
    </row>
    <row r="2547" spans="1:72">
      <c r="A2547" t="s">
        <v>9241</v>
      </c>
      <c r="B2547" t="s">
        <v>355</v>
      </c>
      <c r="D2547" s="1"/>
      <c r="G2547" s="1"/>
      <c r="H2547" s="1"/>
      <c r="K2547">
        <v>0</v>
      </c>
      <c r="AB2547" t="s">
        <v>22</v>
      </c>
      <c r="AC2547" t="s">
        <v>23</v>
      </c>
      <c r="AD2547" t="s">
        <v>24</v>
      </c>
      <c r="AE2547" t="s">
        <v>24</v>
      </c>
      <c r="AF2547" t="s">
        <v>25</v>
      </c>
      <c r="AO2547" t="s">
        <v>26</v>
      </c>
      <c r="AP2547" t="s">
        <v>7521</v>
      </c>
      <c r="AS2547" t="s">
        <v>43</v>
      </c>
      <c r="BP2547">
        <v>0</v>
      </c>
      <c r="BQ2547">
        <v>0</v>
      </c>
      <c r="BR2547">
        <v>0</v>
      </c>
      <c r="BS2547">
        <v>0</v>
      </c>
      <c r="BT2547" s="1"/>
    </row>
    <row r="2548" spans="1:72">
      <c r="A2548" t="s">
        <v>9242</v>
      </c>
      <c r="B2548" t="s">
        <v>9243</v>
      </c>
      <c r="D2548" s="1"/>
      <c r="G2548" s="1"/>
      <c r="H2548" s="1"/>
      <c r="AB2548" t="s">
        <v>22</v>
      </c>
      <c r="AC2548" t="s">
        <v>23</v>
      </c>
      <c r="AD2548" t="s">
        <v>80</v>
      </c>
      <c r="AE2548" t="s">
        <v>80</v>
      </c>
      <c r="AF2548" t="s">
        <v>25</v>
      </c>
      <c r="AO2548" t="s">
        <v>26</v>
      </c>
      <c r="AP2548" t="s">
        <v>7521</v>
      </c>
      <c r="AS2548" t="s">
        <v>43</v>
      </c>
      <c r="BT2548" s="1"/>
    </row>
    <row r="2549" spans="1:72">
      <c r="A2549" t="s">
        <v>9244</v>
      </c>
      <c r="B2549" t="s">
        <v>9245</v>
      </c>
      <c r="D2549" s="1"/>
      <c r="G2549" s="1"/>
      <c r="H2549" s="1"/>
      <c r="AB2549" t="s">
        <v>22</v>
      </c>
      <c r="AC2549" t="s">
        <v>23</v>
      </c>
      <c r="AD2549" t="s">
        <v>80</v>
      </c>
      <c r="AE2549" t="s">
        <v>80</v>
      </c>
      <c r="AF2549" t="s">
        <v>48</v>
      </c>
      <c r="AO2549" t="s">
        <v>26</v>
      </c>
      <c r="AP2549" t="s">
        <v>7521</v>
      </c>
      <c r="AS2549" t="s">
        <v>43</v>
      </c>
      <c r="BT2549" s="1"/>
    </row>
    <row r="2550" spans="1:72">
      <c r="A2550" t="s">
        <v>9247</v>
      </c>
      <c r="B2550" t="s">
        <v>9248</v>
      </c>
      <c r="D2550" s="1"/>
      <c r="G2550" s="1"/>
      <c r="H2550" s="1"/>
      <c r="AB2550" t="s">
        <v>22</v>
      </c>
      <c r="AC2550" t="s">
        <v>23</v>
      </c>
      <c r="AD2550" t="s">
        <v>80</v>
      </c>
      <c r="AE2550" t="s">
        <v>80</v>
      </c>
      <c r="AF2550" t="s">
        <v>25</v>
      </c>
      <c r="AO2550" t="s">
        <v>26</v>
      </c>
      <c r="AP2550" t="s">
        <v>7521</v>
      </c>
      <c r="AS2550" t="s">
        <v>43</v>
      </c>
      <c r="BT2550" s="1"/>
    </row>
    <row r="2551" spans="1:72">
      <c r="A2551" t="s">
        <v>9249</v>
      </c>
      <c r="B2551" t="s">
        <v>9250</v>
      </c>
      <c r="D2551" s="1"/>
      <c r="G2551" s="1"/>
      <c r="H2551" s="1"/>
      <c r="AB2551" t="s">
        <v>22</v>
      </c>
      <c r="AC2551" t="s">
        <v>23</v>
      </c>
      <c r="AD2551" t="s">
        <v>80</v>
      </c>
      <c r="AE2551" t="s">
        <v>80</v>
      </c>
      <c r="AF2551" t="s">
        <v>25</v>
      </c>
      <c r="AO2551" t="s">
        <v>26</v>
      </c>
      <c r="AP2551" t="s">
        <v>7521</v>
      </c>
      <c r="AS2551" t="s">
        <v>43</v>
      </c>
      <c r="BT2551" s="1"/>
    </row>
    <row r="2552" spans="1:72">
      <c r="A2552" t="s">
        <v>9251</v>
      </c>
      <c r="B2552" t="s">
        <v>9252</v>
      </c>
      <c r="D2552" s="1"/>
      <c r="G2552" s="1"/>
      <c r="H2552" s="1"/>
      <c r="AB2552" t="s">
        <v>22</v>
      </c>
      <c r="AC2552" t="s">
        <v>23</v>
      </c>
      <c r="AD2552" t="s">
        <v>80</v>
      </c>
      <c r="AE2552" t="s">
        <v>80</v>
      </c>
      <c r="AF2552" t="s">
        <v>25</v>
      </c>
      <c r="AO2552" t="s">
        <v>26</v>
      </c>
      <c r="AP2552" t="s">
        <v>7521</v>
      </c>
      <c r="AS2552" t="s">
        <v>43</v>
      </c>
      <c r="BT2552" s="1"/>
    </row>
    <row r="2553" spans="1:72">
      <c r="A2553" t="s">
        <v>9253</v>
      </c>
      <c r="B2553" t="s">
        <v>7247</v>
      </c>
      <c r="D2553" s="1"/>
      <c r="G2553" s="1"/>
      <c r="H2553" s="1"/>
      <c r="AB2553" t="s">
        <v>22</v>
      </c>
      <c r="AC2553" t="s">
        <v>23</v>
      </c>
      <c r="AD2553" t="s">
        <v>80</v>
      </c>
      <c r="AE2553" t="s">
        <v>80</v>
      </c>
      <c r="AF2553" t="s">
        <v>25</v>
      </c>
      <c r="AO2553" t="s">
        <v>26</v>
      </c>
      <c r="AP2553" t="s">
        <v>7521</v>
      </c>
      <c r="AS2553" t="s">
        <v>43</v>
      </c>
      <c r="BT2553" s="1"/>
    </row>
    <row r="2554" spans="1:72">
      <c r="A2554" t="s">
        <v>9254</v>
      </c>
      <c r="B2554" t="s">
        <v>6054</v>
      </c>
      <c r="D2554" s="1"/>
      <c r="G2554" s="1"/>
      <c r="H2554" s="1"/>
      <c r="AB2554" t="s">
        <v>22</v>
      </c>
      <c r="AC2554" t="s">
        <v>23</v>
      </c>
      <c r="AD2554" t="s">
        <v>80</v>
      </c>
      <c r="AE2554" t="s">
        <v>80</v>
      </c>
      <c r="AF2554" t="s">
        <v>48</v>
      </c>
      <c r="AO2554" t="s">
        <v>26</v>
      </c>
      <c r="AP2554" t="s">
        <v>7521</v>
      </c>
      <c r="AS2554" t="s">
        <v>43</v>
      </c>
      <c r="BT2554" s="1"/>
    </row>
    <row r="2555" spans="1:72">
      <c r="A2555" t="s">
        <v>9255</v>
      </c>
      <c r="B2555" t="s">
        <v>9256</v>
      </c>
      <c r="D2555" s="1"/>
      <c r="G2555" s="1"/>
      <c r="H2555" s="1"/>
      <c r="AB2555" t="s">
        <v>22</v>
      </c>
      <c r="AC2555" t="s">
        <v>23</v>
      </c>
      <c r="AD2555" t="s">
        <v>80</v>
      </c>
      <c r="AE2555" t="s">
        <v>80</v>
      </c>
      <c r="AF2555" t="s">
        <v>25</v>
      </c>
      <c r="AO2555" t="s">
        <v>26</v>
      </c>
      <c r="AP2555" t="s">
        <v>7521</v>
      </c>
      <c r="AS2555" t="s">
        <v>43</v>
      </c>
      <c r="BT2555" s="1"/>
    </row>
    <row r="2556" spans="1:72">
      <c r="A2556" t="s">
        <v>9257</v>
      </c>
      <c r="B2556" t="s">
        <v>9258</v>
      </c>
      <c r="D2556" s="1"/>
      <c r="G2556" s="1"/>
      <c r="H2556" s="1"/>
      <c r="AB2556" t="s">
        <v>22</v>
      </c>
      <c r="AC2556" t="s">
        <v>23</v>
      </c>
      <c r="AD2556" t="s">
        <v>80</v>
      </c>
      <c r="AE2556" t="s">
        <v>80</v>
      </c>
      <c r="AF2556" t="s">
        <v>25</v>
      </c>
      <c r="AO2556" t="s">
        <v>26</v>
      </c>
      <c r="AP2556" t="s">
        <v>7521</v>
      </c>
      <c r="AS2556" t="s">
        <v>43</v>
      </c>
      <c r="BT2556" s="1"/>
    </row>
    <row r="2557" spans="1:72">
      <c r="A2557" t="s">
        <v>9259</v>
      </c>
      <c r="B2557" t="s">
        <v>9260</v>
      </c>
      <c r="D2557" s="1"/>
      <c r="G2557" s="1"/>
      <c r="H2557" s="1"/>
      <c r="AB2557" t="s">
        <v>22</v>
      </c>
      <c r="AC2557" t="s">
        <v>23</v>
      </c>
      <c r="AD2557" t="s">
        <v>80</v>
      </c>
      <c r="AE2557" t="s">
        <v>80</v>
      </c>
      <c r="AF2557" t="s">
        <v>48</v>
      </c>
      <c r="AO2557" t="s">
        <v>26</v>
      </c>
      <c r="AP2557" t="s">
        <v>7521</v>
      </c>
      <c r="AS2557" t="s">
        <v>43</v>
      </c>
      <c r="BT2557" s="1"/>
    </row>
    <row r="2558" spans="1:72">
      <c r="A2558" t="s">
        <v>9262</v>
      </c>
      <c r="B2558" t="s">
        <v>3283</v>
      </c>
      <c r="D2558" s="1"/>
      <c r="G2558" s="1"/>
      <c r="H2558" s="1"/>
      <c r="AB2558" t="s">
        <v>22</v>
      </c>
      <c r="AC2558" t="s">
        <v>23</v>
      </c>
      <c r="AD2558" t="s">
        <v>80</v>
      </c>
      <c r="AE2558" t="s">
        <v>80</v>
      </c>
      <c r="AF2558" t="s">
        <v>25</v>
      </c>
      <c r="AO2558" t="s">
        <v>26</v>
      </c>
      <c r="AP2558" t="s">
        <v>7521</v>
      </c>
      <c r="AS2558" t="s">
        <v>43</v>
      </c>
      <c r="BT2558" s="1"/>
    </row>
    <row r="2559" spans="1:72">
      <c r="A2559" t="s">
        <v>9263</v>
      </c>
      <c r="B2559" t="s">
        <v>9264</v>
      </c>
      <c r="D2559" s="1"/>
      <c r="G2559" s="1"/>
      <c r="H2559" s="1"/>
      <c r="AB2559" t="s">
        <v>22</v>
      </c>
      <c r="AC2559" t="s">
        <v>23</v>
      </c>
      <c r="AD2559" t="s">
        <v>80</v>
      </c>
      <c r="AE2559" t="s">
        <v>80</v>
      </c>
      <c r="AF2559" t="s">
        <v>48</v>
      </c>
      <c r="AO2559" t="s">
        <v>26</v>
      </c>
      <c r="AP2559" t="s">
        <v>7521</v>
      </c>
      <c r="AS2559" t="s">
        <v>43</v>
      </c>
      <c r="BT2559" s="1"/>
    </row>
    <row r="2560" spans="1:72">
      <c r="A2560" t="s">
        <v>9265</v>
      </c>
      <c r="B2560" t="s">
        <v>9266</v>
      </c>
      <c r="D2560" s="1"/>
      <c r="G2560" s="1"/>
      <c r="H2560" s="1"/>
      <c r="AB2560" t="s">
        <v>22</v>
      </c>
      <c r="AC2560" t="s">
        <v>23</v>
      </c>
      <c r="AD2560" t="s">
        <v>80</v>
      </c>
      <c r="AE2560" t="s">
        <v>80</v>
      </c>
      <c r="AF2560" t="s">
        <v>25</v>
      </c>
      <c r="AO2560" t="s">
        <v>26</v>
      </c>
      <c r="AP2560" t="s">
        <v>7521</v>
      </c>
      <c r="AS2560" t="s">
        <v>43</v>
      </c>
      <c r="BT2560" s="1"/>
    </row>
    <row r="2561" spans="1:72">
      <c r="A2561" t="s">
        <v>9267</v>
      </c>
      <c r="B2561" t="s">
        <v>9268</v>
      </c>
      <c r="D2561" s="1"/>
      <c r="G2561" s="1"/>
      <c r="H2561" s="1"/>
      <c r="AB2561" t="s">
        <v>22</v>
      </c>
      <c r="AC2561" t="s">
        <v>23</v>
      </c>
      <c r="AD2561" t="s">
        <v>80</v>
      </c>
      <c r="AE2561" t="s">
        <v>80</v>
      </c>
      <c r="AF2561" t="s">
        <v>48</v>
      </c>
      <c r="AO2561" t="s">
        <v>26</v>
      </c>
      <c r="AP2561" t="s">
        <v>7521</v>
      </c>
      <c r="AS2561" t="s">
        <v>43</v>
      </c>
      <c r="BT2561" s="1"/>
    </row>
    <row r="2562" spans="1:72">
      <c r="A2562" t="s">
        <v>9269</v>
      </c>
      <c r="B2562" t="s">
        <v>9270</v>
      </c>
      <c r="D2562" s="1"/>
      <c r="G2562" s="1"/>
      <c r="H2562" s="1"/>
      <c r="AB2562" t="s">
        <v>22</v>
      </c>
      <c r="AC2562" t="s">
        <v>23</v>
      </c>
      <c r="AD2562" t="s">
        <v>80</v>
      </c>
      <c r="AE2562" t="s">
        <v>80</v>
      </c>
      <c r="AF2562" t="s">
        <v>48</v>
      </c>
      <c r="AO2562" t="s">
        <v>26</v>
      </c>
      <c r="AP2562" t="s">
        <v>7521</v>
      </c>
      <c r="AS2562" t="s">
        <v>43</v>
      </c>
      <c r="BT2562" s="1"/>
    </row>
    <row r="2563" spans="1:72">
      <c r="A2563" t="s">
        <v>9273</v>
      </c>
      <c r="B2563" t="s">
        <v>9274</v>
      </c>
      <c r="D2563" s="1"/>
      <c r="G2563" s="1"/>
      <c r="H2563" s="1"/>
      <c r="AB2563" t="s">
        <v>22</v>
      </c>
      <c r="AC2563" t="s">
        <v>23</v>
      </c>
      <c r="AD2563" t="s">
        <v>80</v>
      </c>
      <c r="AE2563" t="s">
        <v>80</v>
      </c>
      <c r="AF2563" t="s">
        <v>25</v>
      </c>
      <c r="AO2563" t="s">
        <v>26</v>
      </c>
      <c r="AP2563" t="s">
        <v>7521</v>
      </c>
      <c r="AS2563" t="s">
        <v>43</v>
      </c>
      <c r="BT2563" s="1"/>
    </row>
    <row r="2564" spans="1:72">
      <c r="A2564" t="s">
        <v>9276</v>
      </c>
      <c r="B2564" t="s">
        <v>9277</v>
      </c>
      <c r="D2564" s="1"/>
      <c r="G2564" s="1"/>
      <c r="H2564" s="1"/>
      <c r="AB2564" t="s">
        <v>22</v>
      </c>
      <c r="AC2564" t="s">
        <v>23</v>
      </c>
      <c r="AD2564" t="s">
        <v>80</v>
      </c>
      <c r="AE2564" t="s">
        <v>80</v>
      </c>
      <c r="AF2564" t="s">
        <v>25</v>
      </c>
      <c r="AO2564" t="s">
        <v>26</v>
      </c>
      <c r="AP2564" t="s">
        <v>7521</v>
      </c>
      <c r="AS2564" t="s">
        <v>43</v>
      </c>
      <c r="BT2564" s="1"/>
    </row>
    <row r="2565" spans="1:72">
      <c r="A2565" t="s">
        <v>9278</v>
      </c>
      <c r="B2565" t="s">
        <v>4142</v>
      </c>
      <c r="D2565" s="1"/>
      <c r="G2565" s="1"/>
      <c r="H2565" s="1"/>
      <c r="AB2565" t="s">
        <v>22</v>
      </c>
      <c r="AC2565" t="s">
        <v>23</v>
      </c>
      <c r="AD2565" t="s">
        <v>80</v>
      </c>
      <c r="AE2565" t="s">
        <v>80</v>
      </c>
      <c r="AF2565" t="s">
        <v>48</v>
      </c>
      <c r="AO2565" t="s">
        <v>26</v>
      </c>
      <c r="AP2565" t="s">
        <v>7521</v>
      </c>
      <c r="AS2565" t="s">
        <v>43</v>
      </c>
      <c r="BT2565" s="1"/>
    </row>
    <row r="2566" spans="1:72">
      <c r="A2566" t="s">
        <v>9279</v>
      </c>
      <c r="B2566" t="s">
        <v>2498</v>
      </c>
      <c r="D2566" s="1"/>
      <c r="G2566" s="1"/>
      <c r="H2566" s="1"/>
      <c r="AB2566" t="s">
        <v>22</v>
      </c>
      <c r="AC2566" t="s">
        <v>23</v>
      </c>
      <c r="AD2566" t="s">
        <v>80</v>
      </c>
      <c r="AE2566" t="s">
        <v>80</v>
      </c>
      <c r="AF2566" t="s">
        <v>48</v>
      </c>
      <c r="AO2566" t="s">
        <v>26</v>
      </c>
      <c r="AP2566" t="s">
        <v>7521</v>
      </c>
      <c r="AS2566" t="s">
        <v>43</v>
      </c>
      <c r="BT2566" s="1"/>
    </row>
    <row r="2567" spans="1:72">
      <c r="A2567" t="s">
        <v>9280</v>
      </c>
      <c r="B2567" t="s">
        <v>9281</v>
      </c>
      <c r="D2567" s="1"/>
      <c r="G2567" s="1"/>
      <c r="H2567" s="1"/>
      <c r="AB2567" t="s">
        <v>22</v>
      </c>
      <c r="AC2567" t="s">
        <v>23</v>
      </c>
      <c r="AD2567" t="s">
        <v>80</v>
      </c>
      <c r="AE2567" t="s">
        <v>80</v>
      </c>
      <c r="AF2567" t="s">
        <v>48</v>
      </c>
      <c r="AO2567" t="s">
        <v>26</v>
      </c>
      <c r="AP2567" t="s">
        <v>7521</v>
      </c>
      <c r="AS2567" t="s">
        <v>43</v>
      </c>
      <c r="BT2567" s="1"/>
    </row>
    <row r="2568" spans="1:72">
      <c r="A2568" t="s">
        <v>9282</v>
      </c>
      <c r="B2568" t="s">
        <v>9283</v>
      </c>
      <c r="D2568" s="1"/>
      <c r="G2568" s="1"/>
      <c r="H2568" s="1"/>
      <c r="AB2568" t="s">
        <v>22</v>
      </c>
      <c r="AC2568" t="s">
        <v>23</v>
      </c>
      <c r="AD2568" t="s">
        <v>80</v>
      </c>
      <c r="AE2568" t="s">
        <v>80</v>
      </c>
      <c r="AF2568" t="s">
        <v>25</v>
      </c>
      <c r="AO2568" t="s">
        <v>26</v>
      </c>
      <c r="AP2568" t="s">
        <v>7521</v>
      </c>
      <c r="AS2568" t="s">
        <v>43</v>
      </c>
      <c r="BT2568" s="1"/>
    </row>
    <row r="2569" spans="1:72">
      <c r="A2569" t="s">
        <v>9284</v>
      </c>
      <c r="B2569" t="s">
        <v>9285</v>
      </c>
      <c r="D2569" s="1"/>
      <c r="G2569" s="1"/>
      <c r="H2569" s="1"/>
      <c r="AB2569" t="s">
        <v>22</v>
      </c>
      <c r="AC2569" t="s">
        <v>23</v>
      </c>
      <c r="AD2569" t="s">
        <v>80</v>
      </c>
      <c r="AE2569" t="s">
        <v>80</v>
      </c>
      <c r="AF2569" t="s">
        <v>25</v>
      </c>
      <c r="AO2569" t="s">
        <v>26</v>
      </c>
      <c r="AP2569" t="s">
        <v>7521</v>
      </c>
      <c r="AS2569" t="s">
        <v>43</v>
      </c>
      <c r="BT2569" s="1"/>
    </row>
    <row r="2570" spans="1:72">
      <c r="A2570" t="s">
        <v>9287</v>
      </c>
      <c r="B2570" t="s">
        <v>9288</v>
      </c>
      <c r="D2570" s="1"/>
      <c r="G2570" s="1"/>
      <c r="H2570" s="1"/>
      <c r="AB2570" t="s">
        <v>22</v>
      </c>
      <c r="AC2570" t="s">
        <v>23</v>
      </c>
      <c r="AD2570" t="s">
        <v>80</v>
      </c>
      <c r="AE2570" t="s">
        <v>80</v>
      </c>
      <c r="AF2570" t="s">
        <v>48</v>
      </c>
      <c r="AO2570" t="s">
        <v>26</v>
      </c>
      <c r="AP2570" t="s">
        <v>7521</v>
      </c>
      <c r="AS2570" t="s">
        <v>43</v>
      </c>
      <c r="BT2570" s="1"/>
    </row>
    <row r="2571" spans="1:72">
      <c r="A2571" t="s">
        <v>9289</v>
      </c>
      <c r="B2571" t="s">
        <v>9290</v>
      </c>
      <c r="D2571" s="1"/>
      <c r="G2571" s="1"/>
      <c r="H2571" s="1"/>
      <c r="AB2571" t="s">
        <v>22</v>
      </c>
      <c r="AC2571" t="s">
        <v>23</v>
      </c>
      <c r="AD2571" t="s">
        <v>80</v>
      </c>
      <c r="AE2571" t="s">
        <v>80</v>
      </c>
      <c r="AF2571" t="s">
        <v>48</v>
      </c>
      <c r="AO2571" t="s">
        <v>26</v>
      </c>
      <c r="AP2571" t="s">
        <v>7521</v>
      </c>
      <c r="AS2571" t="s">
        <v>43</v>
      </c>
      <c r="BT2571" s="1"/>
    </row>
    <row r="2572" spans="1:72">
      <c r="A2572" t="s">
        <v>9292</v>
      </c>
      <c r="B2572" t="s">
        <v>5823</v>
      </c>
      <c r="D2572" s="1"/>
      <c r="G2572" s="1"/>
      <c r="H2572" s="1"/>
      <c r="AB2572" t="s">
        <v>22</v>
      </c>
      <c r="AC2572" t="s">
        <v>23</v>
      </c>
      <c r="AD2572" t="s">
        <v>80</v>
      </c>
      <c r="AE2572" t="s">
        <v>80</v>
      </c>
      <c r="AF2572" t="s">
        <v>48</v>
      </c>
      <c r="AO2572" t="s">
        <v>26</v>
      </c>
      <c r="AP2572" t="s">
        <v>7521</v>
      </c>
      <c r="AS2572" t="s">
        <v>43</v>
      </c>
      <c r="BT2572" s="1"/>
    </row>
    <row r="2573" spans="1:72">
      <c r="A2573" t="s">
        <v>9293</v>
      </c>
      <c r="B2573" t="s">
        <v>6844</v>
      </c>
      <c r="D2573" s="1"/>
      <c r="G2573" s="1"/>
      <c r="H2573" s="1"/>
      <c r="AB2573" t="s">
        <v>22</v>
      </c>
      <c r="AC2573" t="s">
        <v>23</v>
      </c>
      <c r="AD2573" t="s">
        <v>80</v>
      </c>
      <c r="AE2573" t="s">
        <v>80</v>
      </c>
      <c r="AF2573" t="s">
        <v>48</v>
      </c>
      <c r="AO2573" t="s">
        <v>26</v>
      </c>
      <c r="AP2573" t="s">
        <v>7521</v>
      </c>
      <c r="AS2573" t="s">
        <v>43</v>
      </c>
      <c r="BT2573" s="1"/>
    </row>
    <row r="2574" spans="1:72">
      <c r="A2574" t="s">
        <v>9294</v>
      </c>
      <c r="B2574" t="s">
        <v>9295</v>
      </c>
      <c r="D2574" s="1"/>
      <c r="G2574" s="1"/>
      <c r="H2574" s="1"/>
      <c r="AB2574" t="s">
        <v>22</v>
      </c>
      <c r="AC2574" t="s">
        <v>23</v>
      </c>
      <c r="AD2574" t="s">
        <v>80</v>
      </c>
      <c r="AE2574" t="s">
        <v>80</v>
      </c>
      <c r="AF2574" t="s">
        <v>48</v>
      </c>
      <c r="AO2574" t="s">
        <v>26</v>
      </c>
      <c r="AP2574" t="s">
        <v>7521</v>
      </c>
      <c r="AS2574" t="s">
        <v>43</v>
      </c>
      <c r="BT2574" s="1"/>
    </row>
    <row r="2575" spans="1:72">
      <c r="A2575" t="s">
        <v>9297</v>
      </c>
      <c r="B2575" t="s">
        <v>9298</v>
      </c>
      <c r="D2575" s="1"/>
      <c r="G2575" s="1"/>
      <c r="H2575" s="1"/>
      <c r="AB2575" t="s">
        <v>22</v>
      </c>
      <c r="AC2575" t="s">
        <v>23</v>
      </c>
      <c r="AD2575" t="s">
        <v>80</v>
      </c>
      <c r="AE2575" t="s">
        <v>80</v>
      </c>
      <c r="AF2575" t="s">
        <v>48</v>
      </c>
      <c r="AO2575" t="s">
        <v>26</v>
      </c>
      <c r="AP2575" t="s">
        <v>7521</v>
      </c>
      <c r="AS2575" t="s">
        <v>43</v>
      </c>
      <c r="BT2575" s="1"/>
    </row>
    <row r="2576" spans="1:72">
      <c r="A2576" t="s">
        <v>9299</v>
      </c>
      <c r="B2576" t="s">
        <v>9300</v>
      </c>
      <c r="D2576" s="1"/>
      <c r="G2576" s="1"/>
      <c r="H2576" s="1"/>
      <c r="AB2576" t="s">
        <v>22</v>
      </c>
      <c r="AC2576" t="s">
        <v>23</v>
      </c>
      <c r="AD2576" t="s">
        <v>80</v>
      </c>
      <c r="AE2576" t="s">
        <v>80</v>
      </c>
      <c r="AF2576" t="s">
        <v>48</v>
      </c>
      <c r="AO2576" t="s">
        <v>26</v>
      </c>
      <c r="AP2576" t="s">
        <v>7521</v>
      </c>
      <c r="AS2576" t="s">
        <v>43</v>
      </c>
      <c r="BT2576" s="1"/>
    </row>
    <row r="2577" spans="1:72">
      <c r="A2577" t="s">
        <v>9301</v>
      </c>
      <c r="B2577" t="s">
        <v>2921</v>
      </c>
      <c r="D2577" s="1"/>
      <c r="G2577" s="1"/>
      <c r="H2577" s="1"/>
      <c r="AB2577" t="s">
        <v>22</v>
      </c>
      <c r="AC2577" t="s">
        <v>23</v>
      </c>
      <c r="AD2577" t="s">
        <v>80</v>
      </c>
      <c r="AE2577" t="s">
        <v>80</v>
      </c>
      <c r="AF2577" t="s">
        <v>25</v>
      </c>
      <c r="AO2577" t="s">
        <v>26</v>
      </c>
      <c r="AP2577" t="s">
        <v>7521</v>
      </c>
      <c r="AS2577" t="s">
        <v>43</v>
      </c>
      <c r="BT2577" s="1"/>
    </row>
    <row r="2578" spans="1:72">
      <c r="A2578" t="s">
        <v>9302</v>
      </c>
      <c r="B2578" t="s">
        <v>9303</v>
      </c>
      <c r="D2578" s="1"/>
      <c r="G2578" s="1"/>
      <c r="H2578" s="1"/>
      <c r="AB2578" t="s">
        <v>22</v>
      </c>
      <c r="AC2578" t="s">
        <v>23</v>
      </c>
      <c r="AD2578" t="s">
        <v>80</v>
      </c>
      <c r="AE2578" t="s">
        <v>80</v>
      </c>
      <c r="AF2578" t="s">
        <v>25</v>
      </c>
      <c r="AO2578" t="s">
        <v>26</v>
      </c>
      <c r="AP2578" t="s">
        <v>7521</v>
      </c>
      <c r="AS2578" t="s">
        <v>43</v>
      </c>
      <c r="BT2578" s="1"/>
    </row>
    <row r="2579" spans="1:72">
      <c r="A2579" t="s">
        <v>9304</v>
      </c>
      <c r="B2579" t="s">
        <v>9305</v>
      </c>
      <c r="D2579" s="1"/>
      <c r="G2579" s="1"/>
      <c r="H2579" s="1"/>
      <c r="AB2579" t="s">
        <v>22</v>
      </c>
      <c r="AC2579" t="s">
        <v>23</v>
      </c>
      <c r="AD2579" t="s">
        <v>80</v>
      </c>
      <c r="AE2579" t="s">
        <v>80</v>
      </c>
      <c r="AF2579" t="s">
        <v>48</v>
      </c>
      <c r="AO2579" t="s">
        <v>26</v>
      </c>
      <c r="AP2579" t="s">
        <v>7521</v>
      </c>
      <c r="AS2579" t="s">
        <v>43</v>
      </c>
      <c r="BT2579" s="1"/>
    </row>
    <row r="2580" spans="1:72">
      <c r="A2580" t="s">
        <v>9306</v>
      </c>
      <c r="B2580" t="s">
        <v>533</v>
      </c>
      <c r="D2580" s="1"/>
      <c r="G2580" s="1"/>
      <c r="H2580" s="1"/>
      <c r="AB2580" t="s">
        <v>22</v>
      </c>
      <c r="AC2580" t="s">
        <v>23</v>
      </c>
      <c r="AD2580" t="s">
        <v>80</v>
      </c>
      <c r="AE2580" t="s">
        <v>80</v>
      </c>
      <c r="AF2580" t="s">
        <v>25</v>
      </c>
      <c r="AO2580" t="s">
        <v>26</v>
      </c>
      <c r="AP2580" t="s">
        <v>7521</v>
      </c>
      <c r="AS2580" t="s">
        <v>43</v>
      </c>
      <c r="BT2580" s="1"/>
    </row>
    <row r="2581" spans="1:72">
      <c r="A2581" t="s">
        <v>9307</v>
      </c>
      <c r="B2581" t="s">
        <v>9308</v>
      </c>
      <c r="D2581" s="1"/>
      <c r="G2581" s="1"/>
      <c r="H2581" s="1"/>
      <c r="AB2581" t="s">
        <v>22</v>
      </c>
      <c r="AC2581" t="s">
        <v>23</v>
      </c>
      <c r="AD2581" t="s">
        <v>80</v>
      </c>
      <c r="AE2581" t="s">
        <v>80</v>
      </c>
      <c r="AF2581" t="s">
        <v>48</v>
      </c>
      <c r="AO2581" t="s">
        <v>26</v>
      </c>
      <c r="AP2581" t="s">
        <v>7521</v>
      </c>
      <c r="AS2581" t="s">
        <v>43</v>
      </c>
      <c r="BT2581" s="1"/>
    </row>
    <row r="2582" spans="1:72">
      <c r="A2582" t="s">
        <v>9309</v>
      </c>
      <c r="B2582" t="s">
        <v>3349</v>
      </c>
      <c r="D2582" s="1"/>
      <c r="G2582" s="1"/>
      <c r="H2582" s="1"/>
      <c r="AB2582" t="s">
        <v>22</v>
      </c>
      <c r="AC2582" t="s">
        <v>23</v>
      </c>
      <c r="AD2582" t="s">
        <v>80</v>
      </c>
      <c r="AE2582" t="s">
        <v>80</v>
      </c>
      <c r="AF2582" t="s">
        <v>48</v>
      </c>
      <c r="AO2582" t="s">
        <v>26</v>
      </c>
      <c r="AP2582" t="s">
        <v>7521</v>
      </c>
      <c r="AS2582" t="s">
        <v>43</v>
      </c>
      <c r="BT2582" s="1"/>
    </row>
    <row r="2583" spans="1:72">
      <c r="A2583" t="s">
        <v>9311</v>
      </c>
      <c r="B2583" t="s">
        <v>9312</v>
      </c>
      <c r="D2583" s="1"/>
      <c r="G2583" s="1"/>
      <c r="H2583" s="1"/>
      <c r="AB2583" t="s">
        <v>22</v>
      </c>
      <c r="AC2583" t="s">
        <v>23</v>
      </c>
      <c r="AD2583" t="s">
        <v>80</v>
      </c>
      <c r="AE2583" t="s">
        <v>80</v>
      </c>
      <c r="AF2583" t="s">
        <v>25</v>
      </c>
      <c r="AO2583" t="s">
        <v>26</v>
      </c>
      <c r="AP2583" t="s">
        <v>7521</v>
      </c>
      <c r="AS2583" t="s">
        <v>43</v>
      </c>
      <c r="BT2583" s="1"/>
    </row>
    <row r="2584" spans="1:72">
      <c r="A2584" t="s">
        <v>9313</v>
      </c>
      <c r="B2584" t="s">
        <v>8109</v>
      </c>
      <c r="D2584" s="1"/>
      <c r="G2584" s="1"/>
      <c r="H2584" s="1"/>
      <c r="AB2584" t="s">
        <v>22</v>
      </c>
      <c r="AC2584" t="s">
        <v>23</v>
      </c>
      <c r="AD2584" t="s">
        <v>80</v>
      </c>
      <c r="AE2584" t="s">
        <v>80</v>
      </c>
      <c r="AF2584" t="s">
        <v>48</v>
      </c>
      <c r="AO2584" t="s">
        <v>26</v>
      </c>
      <c r="AP2584" t="s">
        <v>7521</v>
      </c>
      <c r="AS2584" t="s">
        <v>43</v>
      </c>
      <c r="BT2584" s="1"/>
    </row>
    <row r="2585" spans="1:72">
      <c r="A2585" t="s">
        <v>9314</v>
      </c>
      <c r="B2585" t="s">
        <v>9315</v>
      </c>
      <c r="D2585" s="1"/>
      <c r="G2585" s="1"/>
      <c r="H2585" s="1"/>
      <c r="AB2585" t="s">
        <v>22</v>
      </c>
      <c r="AC2585" t="s">
        <v>23</v>
      </c>
      <c r="AD2585" t="s">
        <v>80</v>
      </c>
      <c r="AE2585" t="s">
        <v>80</v>
      </c>
      <c r="AF2585" t="s">
        <v>25</v>
      </c>
      <c r="AO2585" t="s">
        <v>26</v>
      </c>
      <c r="AP2585" t="s">
        <v>7521</v>
      </c>
      <c r="AS2585" t="s">
        <v>43</v>
      </c>
      <c r="BT2585" s="1"/>
    </row>
    <row r="2586" spans="1:72">
      <c r="A2586" t="s">
        <v>9316</v>
      </c>
      <c r="B2586" t="s">
        <v>9317</v>
      </c>
      <c r="D2586" s="1"/>
      <c r="G2586" s="1"/>
      <c r="H2586" s="1"/>
      <c r="AB2586" t="s">
        <v>22</v>
      </c>
      <c r="AC2586" t="s">
        <v>23</v>
      </c>
      <c r="AD2586" t="s">
        <v>80</v>
      </c>
      <c r="AE2586" t="s">
        <v>80</v>
      </c>
      <c r="AF2586" t="s">
        <v>25</v>
      </c>
      <c r="AO2586" t="s">
        <v>26</v>
      </c>
      <c r="AP2586" t="s">
        <v>7521</v>
      </c>
      <c r="AS2586" t="s">
        <v>43</v>
      </c>
      <c r="BT2586" s="1"/>
    </row>
    <row r="2587" spans="1:72">
      <c r="A2587" t="s">
        <v>9318</v>
      </c>
      <c r="B2587" t="s">
        <v>95</v>
      </c>
      <c r="D2587" s="1"/>
      <c r="G2587" s="1"/>
      <c r="H2587" s="1"/>
      <c r="AB2587" t="s">
        <v>22</v>
      </c>
      <c r="AC2587" t="s">
        <v>23</v>
      </c>
      <c r="AD2587" t="s">
        <v>80</v>
      </c>
      <c r="AE2587" t="s">
        <v>80</v>
      </c>
      <c r="AF2587" t="s">
        <v>25</v>
      </c>
      <c r="AO2587" t="s">
        <v>26</v>
      </c>
      <c r="AP2587" t="s">
        <v>7521</v>
      </c>
      <c r="AS2587" t="s">
        <v>43</v>
      </c>
      <c r="BT2587" s="1"/>
    </row>
    <row r="2588" spans="1:72">
      <c r="A2588" t="s">
        <v>9319</v>
      </c>
      <c r="B2588" t="s">
        <v>8808</v>
      </c>
      <c r="D2588" s="1"/>
      <c r="G2588" s="1"/>
      <c r="H2588" s="1"/>
      <c r="K2588">
        <v>0</v>
      </c>
      <c r="AB2588" t="s">
        <v>22</v>
      </c>
      <c r="AC2588" t="s">
        <v>23</v>
      </c>
      <c r="AD2588" t="s">
        <v>80</v>
      </c>
      <c r="AE2588" t="s">
        <v>80</v>
      </c>
      <c r="AF2588" t="s">
        <v>48</v>
      </c>
      <c r="AO2588" t="s">
        <v>26</v>
      </c>
      <c r="AP2588" t="s">
        <v>7521</v>
      </c>
      <c r="AS2588" t="s">
        <v>43</v>
      </c>
      <c r="BP2588">
        <v>0</v>
      </c>
      <c r="BQ2588">
        <v>0</v>
      </c>
      <c r="BR2588">
        <v>0</v>
      </c>
      <c r="BS2588">
        <v>0</v>
      </c>
      <c r="BT2588" s="1"/>
    </row>
    <row r="2589" spans="1:72">
      <c r="A2589" t="s">
        <v>9320</v>
      </c>
      <c r="B2589" t="s">
        <v>9321</v>
      </c>
      <c r="D2589" s="1"/>
      <c r="G2589" s="1"/>
      <c r="H2589" s="1"/>
      <c r="AB2589" t="s">
        <v>22</v>
      </c>
      <c r="AC2589" t="s">
        <v>7220</v>
      </c>
      <c r="AD2589" t="s">
        <v>7221</v>
      </c>
      <c r="AE2589" t="s">
        <v>7221</v>
      </c>
      <c r="AF2589" t="s">
        <v>25</v>
      </c>
      <c r="AO2589" t="s">
        <v>26</v>
      </c>
      <c r="AP2589" t="s">
        <v>7521</v>
      </c>
      <c r="AS2589" t="s">
        <v>43</v>
      </c>
      <c r="BT2589" s="1"/>
    </row>
    <row r="2590" spans="1:72">
      <c r="A2590" t="s">
        <v>9324</v>
      </c>
      <c r="B2590" t="s">
        <v>9325</v>
      </c>
      <c r="D2590" s="1"/>
      <c r="G2590" s="1"/>
      <c r="H2590" s="1"/>
      <c r="AB2590" t="s">
        <v>22</v>
      </c>
      <c r="AC2590" t="s">
        <v>7220</v>
      </c>
      <c r="AD2590" t="s">
        <v>7221</v>
      </c>
      <c r="AE2590" t="s">
        <v>7221</v>
      </c>
      <c r="AF2590" t="s">
        <v>25</v>
      </c>
      <c r="AO2590" t="s">
        <v>26</v>
      </c>
      <c r="AP2590" t="s">
        <v>7521</v>
      </c>
      <c r="AS2590" t="s">
        <v>43</v>
      </c>
      <c r="BT2590" s="1"/>
    </row>
    <row r="2591" spans="1:72">
      <c r="A2591" t="s">
        <v>9326</v>
      </c>
      <c r="B2591" t="s">
        <v>9327</v>
      </c>
      <c r="D2591" s="1"/>
      <c r="G2591" s="1"/>
      <c r="H2591" s="1"/>
      <c r="AB2591" t="s">
        <v>22</v>
      </c>
      <c r="AC2591" t="s">
        <v>7220</v>
      </c>
      <c r="AD2591" t="s">
        <v>7221</v>
      </c>
      <c r="AE2591" t="s">
        <v>7221</v>
      </c>
      <c r="AF2591" t="s">
        <v>25</v>
      </c>
      <c r="AO2591" t="s">
        <v>26</v>
      </c>
      <c r="AP2591" t="s">
        <v>7521</v>
      </c>
      <c r="AS2591" t="s">
        <v>43</v>
      </c>
      <c r="BT2591" s="1"/>
    </row>
    <row r="2592" spans="1:72">
      <c r="A2592" t="s">
        <v>9328</v>
      </c>
      <c r="B2592" t="s">
        <v>899</v>
      </c>
      <c r="D2592" s="1"/>
      <c r="G2592" s="1"/>
      <c r="H2592" s="1"/>
      <c r="AB2592" t="s">
        <v>22</v>
      </c>
      <c r="AC2592" t="s">
        <v>7220</v>
      </c>
      <c r="AD2592" t="s">
        <v>7221</v>
      </c>
      <c r="AE2592" t="s">
        <v>7221</v>
      </c>
      <c r="AF2592" t="s">
        <v>25</v>
      </c>
      <c r="AO2592" t="s">
        <v>26</v>
      </c>
      <c r="AP2592" t="s">
        <v>7521</v>
      </c>
      <c r="AS2592" t="s">
        <v>43</v>
      </c>
      <c r="BT2592" s="1"/>
    </row>
    <row r="2593" spans="1:72">
      <c r="A2593" t="s">
        <v>9329</v>
      </c>
      <c r="B2593" t="s">
        <v>9330</v>
      </c>
      <c r="D2593" s="1"/>
      <c r="G2593" s="1"/>
      <c r="H2593" s="1"/>
      <c r="AB2593" t="s">
        <v>22</v>
      </c>
      <c r="AC2593" t="s">
        <v>7220</v>
      </c>
      <c r="AD2593" t="s">
        <v>7221</v>
      </c>
      <c r="AE2593" t="s">
        <v>7221</v>
      </c>
      <c r="AF2593" t="s">
        <v>25</v>
      </c>
      <c r="AO2593" t="s">
        <v>26</v>
      </c>
      <c r="AP2593" t="s">
        <v>7521</v>
      </c>
      <c r="AS2593" t="s">
        <v>43</v>
      </c>
      <c r="BT2593" s="1"/>
    </row>
    <row r="2594" spans="1:72">
      <c r="A2594" t="s">
        <v>9332</v>
      </c>
      <c r="B2594" t="s">
        <v>120</v>
      </c>
      <c r="D2594" s="1"/>
      <c r="G2594" s="1"/>
      <c r="H2594" s="1"/>
      <c r="AB2594" t="s">
        <v>22</v>
      </c>
      <c r="AC2594" t="s">
        <v>7220</v>
      </c>
      <c r="AD2594" t="s">
        <v>7221</v>
      </c>
      <c r="AE2594" t="s">
        <v>7221</v>
      </c>
      <c r="AF2594" t="s">
        <v>25</v>
      </c>
      <c r="AO2594" t="s">
        <v>26</v>
      </c>
      <c r="AP2594" t="s">
        <v>7521</v>
      </c>
      <c r="AS2594" t="s">
        <v>43</v>
      </c>
      <c r="BT2594" s="1"/>
    </row>
    <row r="2595" spans="1:72">
      <c r="A2595" t="s">
        <v>9333</v>
      </c>
      <c r="B2595" t="s">
        <v>9334</v>
      </c>
      <c r="D2595" s="1"/>
      <c r="G2595" s="1"/>
      <c r="H2595" s="1"/>
      <c r="AB2595" t="s">
        <v>22</v>
      </c>
      <c r="AC2595" t="s">
        <v>7220</v>
      </c>
      <c r="AD2595" t="s">
        <v>7221</v>
      </c>
      <c r="AE2595" t="s">
        <v>7221</v>
      </c>
      <c r="AF2595" t="s">
        <v>25</v>
      </c>
      <c r="AO2595" t="s">
        <v>26</v>
      </c>
      <c r="AP2595" t="s">
        <v>7521</v>
      </c>
      <c r="AS2595" t="s">
        <v>43</v>
      </c>
      <c r="BT2595" s="1"/>
    </row>
    <row r="2596" spans="1:72">
      <c r="A2596" t="s">
        <v>9335</v>
      </c>
      <c r="B2596" t="s">
        <v>9336</v>
      </c>
      <c r="D2596" s="1"/>
      <c r="G2596" s="1"/>
      <c r="H2596" s="1"/>
      <c r="AB2596" t="s">
        <v>22</v>
      </c>
      <c r="AC2596" t="s">
        <v>7220</v>
      </c>
      <c r="AD2596" t="s">
        <v>7221</v>
      </c>
      <c r="AE2596" t="s">
        <v>7221</v>
      </c>
      <c r="AF2596" t="s">
        <v>25</v>
      </c>
      <c r="AO2596" t="s">
        <v>26</v>
      </c>
      <c r="AP2596" t="s">
        <v>7521</v>
      </c>
      <c r="AS2596" t="s">
        <v>43</v>
      </c>
      <c r="BT2596" s="1"/>
    </row>
    <row r="2597" spans="1:72">
      <c r="A2597" t="s">
        <v>9337</v>
      </c>
      <c r="B2597" t="s">
        <v>6238</v>
      </c>
      <c r="D2597" s="1"/>
      <c r="G2597" s="1"/>
      <c r="H2597" s="1"/>
      <c r="K2597">
        <v>0</v>
      </c>
      <c r="AB2597" t="s">
        <v>22</v>
      </c>
      <c r="AC2597" t="s">
        <v>7220</v>
      </c>
      <c r="AD2597" t="s">
        <v>7221</v>
      </c>
      <c r="AE2597" t="s">
        <v>7221</v>
      </c>
      <c r="AF2597" t="s">
        <v>25</v>
      </c>
      <c r="AO2597" t="s">
        <v>26</v>
      </c>
      <c r="AP2597" t="s">
        <v>7521</v>
      </c>
      <c r="AS2597" t="s">
        <v>28</v>
      </c>
      <c r="BP2597">
        <v>0</v>
      </c>
      <c r="BQ2597">
        <v>0</v>
      </c>
      <c r="BR2597">
        <v>0</v>
      </c>
      <c r="BS2597">
        <v>0</v>
      </c>
      <c r="BT2597" s="1"/>
    </row>
    <row r="2598" spans="1:72">
      <c r="A2598" t="s">
        <v>9338</v>
      </c>
      <c r="B2598" t="s">
        <v>9339</v>
      </c>
      <c r="D2598" s="1"/>
      <c r="G2598" s="1"/>
      <c r="H2598" s="1"/>
      <c r="K2598">
        <v>0</v>
      </c>
      <c r="AB2598" t="s">
        <v>22</v>
      </c>
      <c r="AC2598" t="s">
        <v>7220</v>
      </c>
      <c r="AD2598" t="s">
        <v>7221</v>
      </c>
      <c r="AE2598" t="s">
        <v>7221</v>
      </c>
      <c r="AF2598" t="s">
        <v>25</v>
      </c>
      <c r="AO2598" t="s">
        <v>26</v>
      </c>
      <c r="AP2598" t="s">
        <v>7521</v>
      </c>
      <c r="AS2598" t="s">
        <v>28</v>
      </c>
      <c r="BP2598">
        <v>0</v>
      </c>
      <c r="BQ2598">
        <v>0</v>
      </c>
      <c r="BR2598">
        <v>0</v>
      </c>
      <c r="BS2598">
        <v>0</v>
      </c>
      <c r="BT2598" s="1"/>
    </row>
    <row r="2599" spans="1:72">
      <c r="A2599" t="s">
        <v>9342</v>
      </c>
      <c r="B2599" t="s">
        <v>9343</v>
      </c>
      <c r="D2599" s="1"/>
      <c r="G2599" s="1"/>
      <c r="H2599" s="1"/>
      <c r="AB2599" t="s">
        <v>22</v>
      </c>
      <c r="AC2599" t="s">
        <v>7220</v>
      </c>
      <c r="AD2599" t="s">
        <v>9340</v>
      </c>
      <c r="AE2599" t="s">
        <v>9340</v>
      </c>
      <c r="AF2599" t="s">
        <v>48</v>
      </c>
      <c r="AO2599" t="s">
        <v>26</v>
      </c>
      <c r="AP2599" t="s">
        <v>7521</v>
      </c>
      <c r="AS2599" t="s">
        <v>43</v>
      </c>
      <c r="BT2599" s="1"/>
    </row>
    <row r="2600" spans="1:72">
      <c r="A2600" t="s">
        <v>9345</v>
      </c>
      <c r="B2600" t="s">
        <v>9346</v>
      </c>
      <c r="D2600" s="1"/>
      <c r="G2600" s="1"/>
      <c r="H2600" s="1"/>
      <c r="AB2600" t="s">
        <v>22</v>
      </c>
      <c r="AC2600" t="s">
        <v>7220</v>
      </c>
      <c r="AD2600" t="s">
        <v>9340</v>
      </c>
      <c r="AE2600" t="s">
        <v>9340</v>
      </c>
      <c r="AF2600" t="s">
        <v>25</v>
      </c>
      <c r="AO2600" t="s">
        <v>26</v>
      </c>
      <c r="AP2600" t="s">
        <v>7521</v>
      </c>
      <c r="AS2600" t="s">
        <v>43</v>
      </c>
      <c r="BT2600" s="1"/>
    </row>
    <row r="2601" spans="1:72">
      <c r="A2601" t="s">
        <v>9347</v>
      </c>
      <c r="B2601" t="s">
        <v>9348</v>
      </c>
      <c r="D2601" s="1"/>
      <c r="G2601" s="1"/>
      <c r="H2601" s="1"/>
      <c r="AB2601" t="s">
        <v>22</v>
      </c>
      <c r="AC2601" t="s">
        <v>7220</v>
      </c>
      <c r="AD2601" t="s">
        <v>9340</v>
      </c>
      <c r="AE2601" t="s">
        <v>58</v>
      </c>
      <c r="AF2601" t="s">
        <v>48</v>
      </c>
      <c r="AO2601" t="s">
        <v>26</v>
      </c>
      <c r="AP2601" t="s">
        <v>7521</v>
      </c>
      <c r="AS2601" t="s">
        <v>43</v>
      </c>
      <c r="BT2601" s="1"/>
    </row>
    <row r="2602" spans="1:72">
      <c r="A2602" t="s">
        <v>10306</v>
      </c>
      <c r="B2602" t="s">
        <v>8796</v>
      </c>
      <c r="D2602" s="1"/>
      <c r="G2602" s="1"/>
      <c r="H2602" s="1"/>
      <c r="AB2602" t="s">
        <v>22</v>
      </c>
      <c r="AC2602" t="s">
        <v>32</v>
      </c>
      <c r="AD2602" t="s">
        <v>33</v>
      </c>
      <c r="AE2602" t="s">
        <v>33</v>
      </c>
      <c r="AF2602" t="s">
        <v>48</v>
      </c>
      <c r="AO2602" t="s">
        <v>26</v>
      </c>
      <c r="AP2602" t="s">
        <v>7521</v>
      </c>
      <c r="AS2602" t="s">
        <v>43</v>
      </c>
      <c r="BT2602" s="1"/>
    </row>
    <row r="2603" spans="1:72">
      <c r="A2603" t="s">
        <v>10307</v>
      </c>
      <c r="B2603" t="s">
        <v>8798</v>
      </c>
      <c r="D2603" s="1"/>
      <c r="G2603" s="1"/>
      <c r="H2603" s="1"/>
      <c r="AB2603" t="s">
        <v>22</v>
      </c>
      <c r="AC2603" t="s">
        <v>32</v>
      </c>
      <c r="AD2603" t="s">
        <v>33</v>
      </c>
      <c r="AE2603" t="s">
        <v>33</v>
      </c>
      <c r="AF2603" t="s">
        <v>48</v>
      </c>
      <c r="AO2603" t="s">
        <v>26</v>
      </c>
      <c r="AP2603" t="s">
        <v>7521</v>
      </c>
      <c r="AS2603" t="s">
        <v>43</v>
      </c>
      <c r="BT2603" s="1"/>
    </row>
    <row r="2604" spans="1:72">
      <c r="A2604" t="s">
        <v>10181</v>
      </c>
      <c r="B2604" t="s">
        <v>8799</v>
      </c>
      <c r="D2604" s="1"/>
      <c r="G2604" s="1"/>
      <c r="H2604" s="1"/>
      <c r="AB2604" t="s">
        <v>22</v>
      </c>
      <c r="AC2604" t="s">
        <v>32</v>
      </c>
      <c r="AD2604" t="s">
        <v>33</v>
      </c>
      <c r="AE2604" t="s">
        <v>33</v>
      </c>
      <c r="AF2604" t="s">
        <v>25</v>
      </c>
      <c r="AO2604" t="s">
        <v>26</v>
      </c>
      <c r="AP2604" t="s">
        <v>7521</v>
      </c>
      <c r="AS2604" t="s">
        <v>43</v>
      </c>
      <c r="BT2604" s="1"/>
    </row>
    <row r="2605" spans="1:72">
      <c r="A2605" t="s">
        <v>10193</v>
      </c>
      <c r="B2605" t="s">
        <v>8800</v>
      </c>
      <c r="D2605" s="1"/>
      <c r="G2605" s="1"/>
      <c r="H2605" s="1"/>
      <c r="AB2605" t="s">
        <v>22</v>
      </c>
      <c r="AC2605" t="s">
        <v>32</v>
      </c>
      <c r="AD2605" t="s">
        <v>33</v>
      </c>
      <c r="AE2605" t="s">
        <v>33</v>
      </c>
      <c r="AF2605" t="s">
        <v>48</v>
      </c>
      <c r="AO2605" t="s">
        <v>26</v>
      </c>
      <c r="AP2605" t="s">
        <v>7521</v>
      </c>
      <c r="AS2605" t="s">
        <v>43</v>
      </c>
      <c r="BT2605" s="1"/>
    </row>
    <row r="2606" spans="1:72">
      <c r="A2606" t="s">
        <v>10308</v>
      </c>
      <c r="B2606" t="s">
        <v>8802</v>
      </c>
      <c r="D2606" s="1"/>
      <c r="G2606" s="1"/>
      <c r="H2606" s="1"/>
      <c r="AB2606" t="s">
        <v>22</v>
      </c>
      <c r="AC2606" t="s">
        <v>32</v>
      </c>
      <c r="AD2606" t="s">
        <v>33</v>
      </c>
      <c r="AE2606" t="s">
        <v>33</v>
      </c>
      <c r="AF2606" t="s">
        <v>48</v>
      </c>
      <c r="AO2606" t="s">
        <v>26</v>
      </c>
      <c r="AP2606" t="s">
        <v>7521</v>
      </c>
      <c r="AS2606" t="s">
        <v>43</v>
      </c>
      <c r="BT2606" s="1"/>
    </row>
    <row r="2607" spans="1:72">
      <c r="A2607" t="s">
        <v>10309</v>
      </c>
      <c r="B2607" t="s">
        <v>8804</v>
      </c>
      <c r="D2607" s="1"/>
      <c r="G2607" s="1"/>
      <c r="H2607" s="1"/>
      <c r="AB2607" t="s">
        <v>22</v>
      </c>
      <c r="AC2607" t="s">
        <v>32</v>
      </c>
      <c r="AD2607" t="s">
        <v>33</v>
      </c>
      <c r="AE2607" t="s">
        <v>33</v>
      </c>
      <c r="AF2607" t="s">
        <v>48</v>
      </c>
      <c r="AO2607" t="s">
        <v>26</v>
      </c>
      <c r="AP2607" t="s">
        <v>7521</v>
      </c>
      <c r="AS2607" t="s">
        <v>43</v>
      </c>
      <c r="BT2607" s="1"/>
    </row>
    <row r="2608" spans="1:72">
      <c r="A2608" t="s">
        <v>10310</v>
      </c>
      <c r="B2608" t="s">
        <v>8806</v>
      </c>
      <c r="D2608" s="1"/>
      <c r="G2608" s="1"/>
      <c r="H2608" s="1"/>
      <c r="AB2608" t="s">
        <v>22</v>
      </c>
      <c r="AC2608" t="s">
        <v>32</v>
      </c>
      <c r="AD2608" t="s">
        <v>33</v>
      </c>
      <c r="AE2608" t="s">
        <v>33</v>
      </c>
      <c r="AF2608" t="s">
        <v>48</v>
      </c>
      <c r="AO2608" t="s">
        <v>26</v>
      </c>
      <c r="AP2608" t="s">
        <v>7521</v>
      </c>
      <c r="AS2608" t="s">
        <v>43</v>
      </c>
      <c r="BT2608" s="1"/>
    </row>
    <row r="2609" spans="1:72">
      <c r="A2609" t="s">
        <v>10311</v>
      </c>
      <c r="B2609" t="s">
        <v>8808</v>
      </c>
      <c r="D2609" s="1"/>
      <c r="G2609" s="1"/>
      <c r="H2609" s="1"/>
      <c r="AB2609" t="s">
        <v>22</v>
      </c>
      <c r="AC2609" t="s">
        <v>32</v>
      </c>
      <c r="AD2609" t="s">
        <v>33</v>
      </c>
      <c r="AE2609" t="s">
        <v>33</v>
      </c>
      <c r="AF2609" t="s">
        <v>48</v>
      </c>
      <c r="AO2609" t="s">
        <v>26</v>
      </c>
      <c r="AP2609" t="s">
        <v>7521</v>
      </c>
      <c r="AS2609" t="s">
        <v>43</v>
      </c>
      <c r="BT2609" s="1"/>
    </row>
    <row r="2610" spans="1:72">
      <c r="A2610" t="s">
        <v>10312</v>
      </c>
      <c r="B2610" t="s">
        <v>3553</v>
      </c>
      <c r="D2610" s="1"/>
      <c r="G2610" s="1"/>
      <c r="H2610" s="1"/>
      <c r="AB2610" t="s">
        <v>22</v>
      </c>
      <c r="AC2610" t="s">
        <v>32</v>
      </c>
      <c r="AD2610" t="s">
        <v>33</v>
      </c>
      <c r="AE2610" t="s">
        <v>33</v>
      </c>
      <c r="AF2610" t="s">
        <v>48</v>
      </c>
      <c r="AO2610" t="s">
        <v>26</v>
      </c>
      <c r="AP2610" t="s">
        <v>7521</v>
      </c>
      <c r="AS2610" t="s">
        <v>43</v>
      </c>
      <c r="BT2610" s="1"/>
    </row>
    <row r="2611" spans="1:72">
      <c r="A2611" t="s">
        <v>10313</v>
      </c>
      <c r="B2611" t="s">
        <v>7567</v>
      </c>
      <c r="D2611" s="1"/>
      <c r="G2611" s="1"/>
      <c r="H2611" s="1"/>
      <c r="AB2611" t="s">
        <v>22</v>
      </c>
      <c r="AC2611" t="s">
        <v>32</v>
      </c>
      <c r="AD2611" t="s">
        <v>33</v>
      </c>
      <c r="AE2611" t="s">
        <v>33</v>
      </c>
      <c r="AF2611" t="s">
        <v>48</v>
      </c>
      <c r="AO2611" t="s">
        <v>26</v>
      </c>
      <c r="AP2611" t="s">
        <v>7521</v>
      </c>
      <c r="AS2611" t="s">
        <v>43</v>
      </c>
      <c r="BT2611" s="1"/>
    </row>
    <row r="2612" spans="1:72">
      <c r="A2612" t="s">
        <v>10314</v>
      </c>
      <c r="B2612" t="s">
        <v>8812</v>
      </c>
      <c r="D2612" s="1"/>
      <c r="G2612" s="1"/>
      <c r="H2612" s="1"/>
      <c r="AB2612" t="s">
        <v>22</v>
      </c>
      <c r="AC2612" t="s">
        <v>32</v>
      </c>
      <c r="AD2612" t="s">
        <v>33</v>
      </c>
      <c r="AE2612" t="s">
        <v>33</v>
      </c>
      <c r="AF2612" t="s">
        <v>48</v>
      </c>
      <c r="AO2612" t="s">
        <v>26</v>
      </c>
      <c r="AP2612" t="s">
        <v>7521</v>
      </c>
      <c r="AS2612" t="s">
        <v>43</v>
      </c>
      <c r="BT2612" s="1"/>
    </row>
    <row r="2613" spans="1:72">
      <c r="A2613" t="s">
        <v>10315</v>
      </c>
      <c r="B2613" t="s">
        <v>8814</v>
      </c>
      <c r="D2613" s="1"/>
      <c r="G2613" s="1"/>
      <c r="H2613" s="1"/>
      <c r="AB2613" t="s">
        <v>22</v>
      </c>
      <c r="AC2613" t="s">
        <v>32</v>
      </c>
      <c r="AD2613" t="s">
        <v>33</v>
      </c>
      <c r="AE2613" t="s">
        <v>33</v>
      </c>
      <c r="AF2613" t="s">
        <v>25</v>
      </c>
      <c r="AO2613" t="s">
        <v>26</v>
      </c>
      <c r="AP2613" t="s">
        <v>7521</v>
      </c>
      <c r="AS2613" t="s">
        <v>43</v>
      </c>
      <c r="BT2613" s="1"/>
    </row>
    <row r="2614" spans="1:72">
      <c r="A2614" t="s">
        <v>10316</v>
      </c>
      <c r="B2614" t="s">
        <v>8816</v>
      </c>
      <c r="D2614" s="1"/>
      <c r="G2614" s="1"/>
      <c r="H2614" s="1"/>
      <c r="AB2614" t="s">
        <v>22</v>
      </c>
      <c r="AC2614" t="s">
        <v>32</v>
      </c>
      <c r="AD2614" t="s">
        <v>33</v>
      </c>
      <c r="AE2614" t="s">
        <v>33</v>
      </c>
      <c r="AF2614" t="s">
        <v>25</v>
      </c>
      <c r="AO2614" t="s">
        <v>26</v>
      </c>
      <c r="AP2614" t="s">
        <v>7521</v>
      </c>
      <c r="AS2614" t="s">
        <v>43</v>
      </c>
      <c r="BT2614" s="1"/>
    </row>
    <row r="2615" spans="1:72">
      <c r="A2615" t="s">
        <v>10317</v>
      </c>
      <c r="B2615" t="s">
        <v>8818</v>
      </c>
      <c r="D2615" s="1"/>
      <c r="G2615" s="1"/>
      <c r="H2615" s="1"/>
      <c r="AB2615" t="s">
        <v>22</v>
      </c>
      <c r="AC2615" t="s">
        <v>32</v>
      </c>
      <c r="AD2615" t="s">
        <v>33</v>
      </c>
      <c r="AE2615" t="s">
        <v>33</v>
      </c>
      <c r="AF2615" t="s">
        <v>48</v>
      </c>
      <c r="AO2615" t="s">
        <v>26</v>
      </c>
      <c r="AP2615" t="s">
        <v>7521</v>
      </c>
      <c r="AS2615" t="s">
        <v>43</v>
      </c>
      <c r="BT2615" s="1"/>
    </row>
    <row r="2616" spans="1:72">
      <c r="A2616" t="s">
        <v>10318</v>
      </c>
      <c r="B2616" t="s">
        <v>8820</v>
      </c>
      <c r="D2616" s="1"/>
      <c r="G2616" s="1"/>
      <c r="H2616" s="1"/>
      <c r="AB2616" t="s">
        <v>22</v>
      </c>
      <c r="AC2616" t="s">
        <v>32</v>
      </c>
      <c r="AD2616" t="s">
        <v>33</v>
      </c>
      <c r="AE2616" t="s">
        <v>33</v>
      </c>
      <c r="AF2616" t="s">
        <v>48</v>
      </c>
      <c r="AO2616" t="s">
        <v>26</v>
      </c>
      <c r="AP2616" t="s">
        <v>7521</v>
      </c>
      <c r="AS2616" t="s">
        <v>43</v>
      </c>
      <c r="BT2616" s="1"/>
    </row>
    <row r="2617" spans="1:72">
      <c r="A2617" t="s">
        <v>10319</v>
      </c>
      <c r="B2617" t="s">
        <v>8822</v>
      </c>
      <c r="D2617" s="1"/>
      <c r="G2617" s="1"/>
      <c r="H2617" s="1"/>
      <c r="AB2617" t="s">
        <v>22</v>
      </c>
      <c r="AC2617" t="s">
        <v>32</v>
      </c>
      <c r="AD2617" t="s">
        <v>33</v>
      </c>
      <c r="AE2617" t="s">
        <v>33</v>
      </c>
      <c r="AF2617" t="s">
        <v>48</v>
      </c>
      <c r="AO2617" t="s">
        <v>26</v>
      </c>
      <c r="AP2617" t="s">
        <v>7521</v>
      </c>
      <c r="AS2617" t="s">
        <v>43</v>
      </c>
      <c r="BT2617" s="1"/>
    </row>
    <row r="2618" spans="1:72">
      <c r="A2618" t="s">
        <v>10320</v>
      </c>
      <c r="B2618" t="s">
        <v>8824</v>
      </c>
      <c r="D2618" s="1"/>
      <c r="G2618" s="1"/>
      <c r="H2618" s="1"/>
      <c r="AB2618" t="s">
        <v>22</v>
      </c>
      <c r="AC2618" t="s">
        <v>32</v>
      </c>
      <c r="AD2618" t="s">
        <v>33</v>
      </c>
      <c r="AE2618" t="s">
        <v>33</v>
      </c>
      <c r="AF2618" t="s">
        <v>48</v>
      </c>
      <c r="AO2618" t="s">
        <v>26</v>
      </c>
      <c r="AP2618" t="s">
        <v>7521</v>
      </c>
      <c r="AS2618" t="s">
        <v>43</v>
      </c>
      <c r="BT2618" s="1"/>
    </row>
    <row r="2619" spans="1:72">
      <c r="A2619" t="s">
        <v>10321</v>
      </c>
      <c r="B2619" t="s">
        <v>8826</v>
      </c>
      <c r="D2619" s="1"/>
      <c r="G2619" s="1"/>
      <c r="H2619" s="1"/>
      <c r="AB2619" t="s">
        <v>22</v>
      </c>
      <c r="AC2619" t="s">
        <v>32</v>
      </c>
      <c r="AD2619" t="s">
        <v>33</v>
      </c>
      <c r="AE2619" t="s">
        <v>33</v>
      </c>
      <c r="AF2619" t="s">
        <v>48</v>
      </c>
      <c r="AO2619" t="s">
        <v>26</v>
      </c>
      <c r="AP2619" t="s">
        <v>7521</v>
      </c>
      <c r="AS2619" t="s">
        <v>43</v>
      </c>
      <c r="BT2619" s="1"/>
    </row>
    <row r="2620" spans="1:72">
      <c r="A2620" t="s">
        <v>10322</v>
      </c>
      <c r="B2620" t="s">
        <v>8826</v>
      </c>
      <c r="D2620" s="1"/>
      <c r="G2620" s="1"/>
      <c r="H2620" s="1"/>
      <c r="AB2620" t="s">
        <v>22</v>
      </c>
      <c r="AC2620" t="s">
        <v>32</v>
      </c>
      <c r="AD2620" t="s">
        <v>33</v>
      </c>
      <c r="AE2620" t="s">
        <v>33</v>
      </c>
      <c r="AF2620" t="s">
        <v>48</v>
      </c>
      <c r="AO2620" t="s">
        <v>26</v>
      </c>
      <c r="AP2620" t="s">
        <v>7521</v>
      </c>
      <c r="AS2620" t="s">
        <v>43</v>
      </c>
      <c r="BT2620" s="1"/>
    </row>
    <row r="2621" spans="1:72">
      <c r="A2621" t="s">
        <v>10323</v>
      </c>
      <c r="B2621" t="s">
        <v>2708</v>
      </c>
      <c r="D2621" s="1"/>
      <c r="G2621" s="1"/>
      <c r="H2621" s="1"/>
      <c r="AB2621" t="s">
        <v>22</v>
      </c>
      <c r="AC2621" t="s">
        <v>32</v>
      </c>
      <c r="AD2621" t="s">
        <v>33</v>
      </c>
      <c r="AE2621" t="s">
        <v>33</v>
      </c>
      <c r="AF2621" t="s">
        <v>48</v>
      </c>
      <c r="AO2621" t="s">
        <v>26</v>
      </c>
      <c r="AP2621" t="s">
        <v>7521</v>
      </c>
      <c r="AS2621" t="s">
        <v>43</v>
      </c>
      <c r="BT2621" s="1"/>
    </row>
    <row r="2622" spans="1:72">
      <c r="A2622" t="s">
        <v>10324</v>
      </c>
      <c r="B2622" t="s">
        <v>8830</v>
      </c>
      <c r="D2622" s="1"/>
      <c r="G2622" s="1"/>
      <c r="H2622" s="1"/>
      <c r="AB2622" t="s">
        <v>22</v>
      </c>
      <c r="AC2622" t="s">
        <v>32</v>
      </c>
      <c r="AD2622" t="s">
        <v>33</v>
      </c>
      <c r="AE2622" t="s">
        <v>33</v>
      </c>
      <c r="AF2622" t="s">
        <v>48</v>
      </c>
      <c r="AO2622" t="s">
        <v>26</v>
      </c>
      <c r="AP2622" t="s">
        <v>7521</v>
      </c>
      <c r="AS2622" t="s">
        <v>43</v>
      </c>
      <c r="BT2622" s="1"/>
    </row>
    <row r="2623" spans="1:72">
      <c r="A2623" t="s">
        <v>10325</v>
      </c>
      <c r="B2623" t="s">
        <v>8832</v>
      </c>
      <c r="D2623" s="1"/>
      <c r="G2623" s="1"/>
      <c r="H2623" s="1"/>
      <c r="AB2623" t="s">
        <v>22</v>
      </c>
      <c r="AC2623" t="s">
        <v>32</v>
      </c>
      <c r="AD2623" t="s">
        <v>33</v>
      </c>
      <c r="AE2623" t="s">
        <v>33</v>
      </c>
      <c r="AF2623" t="s">
        <v>48</v>
      </c>
      <c r="AO2623" t="s">
        <v>26</v>
      </c>
      <c r="AP2623" t="s">
        <v>7521</v>
      </c>
      <c r="AS2623" t="s">
        <v>43</v>
      </c>
      <c r="BT2623" s="1"/>
    </row>
    <row r="2624" spans="1:72">
      <c r="A2624" t="s">
        <v>10326</v>
      </c>
      <c r="B2624" t="s">
        <v>8834</v>
      </c>
      <c r="D2624" s="1"/>
      <c r="G2624" s="1"/>
      <c r="H2624" s="1"/>
      <c r="AB2624" t="s">
        <v>22</v>
      </c>
      <c r="AC2624" t="s">
        <v>32</v>
      </c>
      <c r="AD2624" t="s">
        <v>33</v>
      </c>
      <c r="AE2624" t="s">
        <v>33</v>
      </c>
      <c r="AF2624" t="s">
        <v>48</v>
      </c>
      <c r="AO2624" t="s">
        <v>26</v>
      </c>
      <c r="AP2624" t="s">
        <v>7521</v>
      </c>
      <c r="AS2624" t="s">
        <v>43</v>
      </c>
      <c r="BT2624" s="1"/>
    </row>
    <row r="2625" spans="1:72">
      <c r="A2625" t="s">
        <v>10148</v>
      </c>
      <c r="B2625" t="s">
        <v>8835</v>
      </c>
      <c r="D2625" s="1"/>
      <c r="G2625" s="1"/>
      <c r="H2625" s="1"/>
      <c r="AB2625" t="s">
        <v>22</v>
      </c>
      <c r="AC2625" t="s">
        <v>32</v>
      </c>
      <c r="AD2625" t="s">
        <v>33</v>
      </c>
      <c r="AE2625" t="s">
        <v>33</v>
      </c>
      <c r="AF2625" t="s">
        <v>48</v>
      </c>
      <c r="AO2625" t="s">
        <v>26</v>
      </c>
      <c r="AP2625" t="s">
        <v>7521</v>
      </c>
      <c r="AS2625" t="s">
        <v>43</v>
      </c>
      <c r="BT2625" s="1"/>
    </row>
    <row r="2626" spans="1:72">
      <c r="A2626" t="s">
        <v>10327</v>
      </c>
      <c r="B2626" t="s">
        <v>207</v>
      </c>
      <c r="D2626" s="1"/>
      <c r="G2626" s="1"/>
      <c r="H2626" s="1"/>
      <c r="AB2626" t="s">
        <v>22</v>
      </c>
      <c r="AC2626" t="s">
        <v>32</v>
      </c>
      <c r="AD2626" t="s">
        <v>33</v>
      </c>
      <c r="AE2626" t="s">
        <v>33</v>
      </c>
      <c r="AF2626" t="s">
        <v>48</v>
      </c>
      <c r="AO2626" t="s">
        <v>26</v>
      </c>
      <c r="AP2626" t="s">
        <v>7521</v>
      </c>
      <c r="AS2626" t="s">
        <v>43</v>
      </c>
      <c r="BT2626" s="1"/>
    </row>
    <row r="2627" spans="1:72">
      <c r="A2627" t="s">
        <v>10328</v>
      </c>
      <c r="B2627" t="s">
        <v>980</v>
      </c>
      <c r="D2627" s="1"/>
      <c r="G2627" s="1"/>
      <c r="H2627" s="1"/>
      <c r="AB2627" t="s">
        <v>22</v>
      </c>
      <c r="AC2627" t="s">
        <v>32</v>
      </c>
      <c r="AD2627" t="s">
        <v>33</v>
      </c>
      <c r="AE2627" t="s">
        <v>33</v>
      </c>
      <c r="AF2627" t="s">
        <v>48</v>
      </c>
      <c r="AO2627" t="s">
        <v>26</v>
      </c>
      <c r="AP2627" t="s">
        <v>7521</v>
      </c>
      <c r="AS2627" t="s">
        <v>43</v>
      </c>
      <c r="BT2627" s="1"/>
    </row>
    <row r="2628" spans="1:72">
      <c r="A2628" t="s">
        <v>10329</v>
      </c>
      <c r="B2628" t="s">
        <v>10330</v>
      </c>
      <c r="D2628" s="1"/>
      <c r="G2628" s="1"/>
      <c r="H2628" s="1"/>
      <c r="AB2628" t="s">
        <v>22</v>
      </c>
      <c r="AC2628" t="s">
        <v>32</v>
      </c>
      <c r="AD2628" t="s">
        <v>33</v>
      </c>
      <c r="AE2628" t="s">
        <v>33</v>
      </c>
      <c r="AF2628" t="s">
        <v>48</v>
      </c>
      <c r="AO2628" t="s">
        <v>26</v>
      </c>
      <c r="AP2628" t="s">
        <v>7521</v>
      </c>
      <c r="AS2628" t="s">
        <v>43</v>
      </c>
      <c r="BT2628" s="1"/>
    </row>
    <row r="2629" spans="1:72">
      <c r="A2629" t="s">
        <v>10092</v>
      </c>
      <c r="B2629" t="s">
        <v>8141</v>
      </c>
      <c r="D2629" s="1"/>
      <c r="G2629" s="1"/>
      <c r="H2629" s="1"/>
      <c r="AB2629" t="s">
        <v>22</v>
      </c>
      <c r="AC2629" t="s">
        <v>32</v>
      </c>
      <c r="AD2629" t="s">
        <v>33</v>
      </c>
      <c r="AE2629" t="s">
        <v>33</v>
      </c>
      <c r="AF2629" t="s">
        <v>48</v>
      </c>
      <c r="AO2629" t="s">
        <v>26</v>
      </c>
      <c r="AP2629" t="s">
        <v>7521</v>
      </c>
      <c r="AS2629" t="s">
        <v>43</v>
      </c>
      <c r="BT2629" s="1"/>
    </row>
    <row r="2630" spans="1:72">
      <c r="A2630" t="s">
        <v>10331</v>
      </c>
      <c r="B2630" t="s">
        <v>8841</v>
      </c>
      <c r="D2630" s="1"/>
      <c r="G2630" s="1"/>
      <c r="H2630" s="1"/>
      <c r="AB2630" t="s">
        <v>22</v>
      </c>
      <c r="AC2630" t="s">
        <v>32</v>
      </c>
      <c r="AD2630" t="s">
        <v>33</v>
      </c>
      <c r="AE2630" t="s">
        <v>33</v>
      </c>
      <c r="AF2630" t="s">
        <v>25</v>
      </c>
      <c r="AO2630" t="s">
        <v>26</v>
      </c>
      <c r="AP2630" t="s">
        <v>7521</v>
      </c>
      <c r="AS2630" t="s">
        <v>43</v>
      </c>
      <c r="BT2630" s="1"/>
    </row>
    <row r="2631" spans="1:72">
      <c r="A2631" t="s">
        <v>10192</v>
      </c>
      <c r="B2631" t="s">
        <v>8842</v>
      </c>
      <c r="D2631" s="1"/>
      <c r="G2631" s="1"/>
      <c r="H2631" s="1"/>
      <c r="AB2631" t="s">
        <v>22</v>
      </c>
      <c r="AC2631" t="s">
        <v>32</v>
      </c>
      <c r="AD2631" t="s">
        <v>33</v>
      </c>
      <c r="AE2631" t="s">
        <v>33</v>
      </c>
      <c r="AF2631" t="s">
        <v>25</v>
      </c>
      <c r="AO2631" t="s">
        <v>26</v>
      </c>
      <c r="AP2631" t="s">
        <v>7521</v>
      </c>
      <c r="AS2631" t="s">
        <v>43</v>
      </c>
      <c r="BT2631" s="1"/>
    </row>
    <row r="2632" spans="1:72">
      <c r="A2632" t="s">
        <v>10136</v>
      </c>
      <c r="B2632" t="s">
        <v>8843</v>
      </c>
      <c r="D2632" s="1"/>
      <c r="G2632" s="1"/>
      <c r="H2632" s="1"/>
      <c r="AB2632" t="s">
        <v>22</v>
      </c>
      <c r="AC2632" t="s">
        <v>32</v>
      </c>
      <c r="AD2632" t="s">
        <v>33</v>
      </c>
      <c r="AE2632" t="s">
        <v>33</v>
      </c>
      <c r="AF2632" t="s">
        <v>25</v>
      </c>
      <c r="AO2632" t="s">
        <v>26</v>
      </c>
      <c r="AP2632" t="s">
        <v>7521</v>
      </c>
      <c r="AS2632" t="s">
        <v>43</v>
      </c>
      <c r="BT2632" s="1"/>
    </row>
    <row r="2633" spans="1:72">
      <c r="A2633" t="s">
        <v>10332</v>
      </c>
      <c r="B2633" t="s">
        <v>8845</v>
      </c>
      <c r="D2633" s="1"/>
      <c r="G2633" s="1"/>
      <c r="H2633" s="1"/>
      <c r="AB2633" t="s">
        <v>22</v>
      </c>
      <c r="AC2633" t="s">
        <v>32</v>
      </c>
      <c r="AD2633" t="s">
        <v>33</v>
      </c>
      <c r="AE2633" t="s">
        <v>33</v>
      </c>
      <c r="AF2633" t="s">
        <v>48</v>
      </c>
      <c r="AO2633" t="s">
        <v>26</v>
      </c>
      <c r="AP2633" t="s">
        <v>7521</v>
      </c>
      <c r="AS2633" t="s">
        <v>43</v>
      </c>
      <c r="BT2633" s="1"/>
    </row>
    <row r="2634" spans="1:72">
      <c r="A2634" t="s">
        <v>10333</v>
      </c>
      <c r="B2634" t="s">
        <v>8847</v>
      </c>
      <c r="D2634" s="1"/>
      <c r="G2634" s="1"/>
      <c r="H2634" s="1"/>
      <c r="AB2634" t="s">
        <v>22</v>
      </c>
      <c r="AC2634" t="s">
        <v>32</v>
      </c>
      <c r="AD2634" t="s">
        <v>33</v>
      </c>
      <c r="AE2634" t="s">
        <v>33</v>
      </c>
      <c r="AF2634" t="s">
        <v>48</v>
      </c>
      <c r="AO2634" t="s">
        <v>26</v>
      </c>
      <c r="AP2634" t="s">
        <v>7521</v>
      </c>
      <c r="AS2634" t="s">
        <v>43</v>
      </c>
      <c r="BT2634" s="1"/>
    </row>
    <row r="2635" spans="1:72">
      <c r="A2635" t="s">
        <v>10334</v>
      </c>
      <c r="B2635" t="s">
        <v>8849</v>
      </c>
      <c r="D2635" s="1"/>
      <c r="G2635" s="1"/>
      <c r="H2635" s="1"/>
      <c r="AB2635" t="s">
        <v>22</v>
      </c>
      <c r="AC2635" t="s">
        <v>32</v>
      </c>
      <c r="AD2635" t="s">
        <v>33</v>
      </c>
      <c r="AE2635" t="s">
        <v>33</v>
      </c>
      <c r="AF2635" t="s">
        <v>25</v>
      </c>
      <c r="AO2635" t="s">
        <v>26</v>
      </c>
      <c r="AP2635" t="s">
        <v>7521</v>
      </c>
      <c r="AS2635" t="s">
        <v>43</v>
      </c>
      <c r="BT2635" s="1"/>
    </row>
    <row r="2636" spans="1:72">
      <c r="A2636" t="s">
        <v>10335</v>
      </c>
      <c r="B2636" t="s">
        <v>4450</v>
      </c>
      <c r="D2636" s="1"/>
      <c r="G2636" s="1"/>
      <c r="H2636" s="1"/>
      <c r="AB2636" t="s">
        <v>22</v>
      </c>
      <c r="AC2636" t="s">
        <v>32</v>
      </c>
      <c r="AD2636" t="s">
        <v>33</v>
      </c>
      <c r="AE2636" t="s">
        <v>33</v>
      </c>
      <c r="AF2636" t="s">
        <v>25</v>
      </c>
      <c r="AO2636" t="s">
        <v>26</v>
      </c>
      <c r="AP2636" t="s">
        <v>7521</v>
      </c>
      <c r="AS2636" t="s">
        <v>43</v>
      </c>
      <c r="BT2636" s="1"/>
    </row>
    <row r="2637" spans="1:72">
      <c r="A2637" t="s">
        <v>10336</v>
      </c>
      <c r="B2637" t="s">
        <v>3776</v>
      </c>
      <c r="D2637" s="1"/>
      <c r="G2637" s="1"/>
      <c r="H2637" s="1"/>
      <c r="AB2637" t="s">
        <v>22</v>
      </c>
      <c r="AC2637" t="s">
        <v>32</v>
      </c>
      <c r="AD2637" t="s">
        <v>33</v>
      </c>
      <c r="AE2637" t="s">
        <v>33</v>
      </c>
      <c r="AF2637" t="s">
        <v>25</v>
      </c>
      <c r="AO2637" t="s">
        <v>26</v>
      </c>
      <c r="AP2637" t="s">
        <v>7521</v>
      </c>
      <c r="AS2637" t="s">
        <v>43</v>
      </c>
      <c r="BT2637" s="1"/>
    </row>
    <row r="2638" spans="1:72">
      <c r="A2638" t="s">
        <v>10102</v>
      </c>
      <c r="B2638" t="s">
        <v>8853</v>
      </c>
      <c r="D2638" s="1"/>
      <c r="G2638" s="1"/>
      <c r="H2638" s="1"/>
      <c r="AB2638" t="s">
        <v>22</v>
      </c>
      <c r="AC2638" t="s">
        <v>32</v>
      </c>
      <c r="AD2638" t="s">
        <v>33</v>
      </c>
      <c r="AE2638" t="s">
        <v>33</v>
      </c>
      <c r="AF2638" t="s">
        <v>25</v>
      </c>
      <c r="AO2638" t="s">
        <v>26</v>
      </c>
      <c r="AP2638" t="s">
        <v>7521</v>
      </c>
      <c r="AS2638" t="s">
        <v>43</v>
      </c>
      <c r="BT2638" s="1"/>
    </row>
    <row r="2639" spans="1:72">
      <c r="A2639" t="s">
        <v>10200</v>
      </c>
      <c r="B2639" t="s">
        <v>6829</v>
      </c>
      <c r="D2639" s="1"/>
      <c r="G2639" s="1"/>
      <c r="H2639" s="1"/>
      <c r="AB2639" t="s">
        <v>22</v>
      </c>
      <c r="AC2639" t="s">
        <v>32</v>
      </c>
      <c r="AD2639" t="s">
        <v>33</v>
      </c>
      <c r="AE2639" t="s">
        <v>33</v>
      </c>
      <c r="AF2639" t="s">
        <v>48</v>
      </c>
      <c r="AO2639" t="s">
        <v>26</v>
      </c>
      <c r="AP2639" t="s">
        <v>7521</v>
      </c>
      <c r="AS2639" t="s">
        <v>43</v>
      </c>
      <c r="BT2639" s="1"/>
    </row>
    <row r="2640" spans="1:72">
      <c r="A2640" t="s">
        <v>10096</v>
      </c>
      <c r="B2640" t="s">
        <v>8854</v>
      </c>
      <c r="D2640" s="1"/>
      <c r="G2640" s="1"/>
      <c r="H2640" s="1"/>
      <c r="AB2640" t="s">
        <v>22</v>
      </c>
      <c r="AC2640" t="s">
        <v>32</v>
      </c>
      <c r="AD2640" t="s">
        <v>33</v>
      </c>
      <c r="AE2640" t="s">
        <v>33</v>
      </c>
      <c r="AF2640" t="s">
        <v>48</v>
      </c>
      <c r="AO2640" t="s">
        <v>26</v>
      </c>
      <c r="AP2640" t="s">
        <v>7521</v>
      </c>
      <c r="AS2640" t="s">
        <v>43</v>
      </c>
      <c r="BT2640" s="1"/>
    </row>
    <row r="2641" spans="1:72">
      <c r="A2641" t="s">
        <v>10100</v>
      </c>
      <c r="B2641" t="s">
        <v>8855</v>
      </c>
      <c r="D2641" s="1"/>
      <c r="G2641" s="1"/>
      <c r="H2641" s="1"/>
      <c r="K2641">
        <v>0</v>
      </c>
      <c r="AB2641" t="s">
        <v>22</v>
      </c>
      <c r="AC2641" t="s">
        <v>32</v>
      </c>
      <c r="AD2641" t="s">
        <v>33</v>
      </c>
      <c r="AE2641" t="s">
        <v>33</v>
      </c>
      <c r="AF2641" t="s">
        <v>48</v>
      </c>
      <c r="AO2641" t="s">
        <v>26</v>
      </c>
      <c r="AP2641" t="s">
        <v>7521</v>
      </c>
      <c r="AS2641" t="s">
        <v>43</v>
      </c>
      <c r="BO2641" t="s">
        <v>123</v>
      </c>
      <c r="BP2641">
        <v>0</v>
      </c>
      <c r="BQ2641">
        <v>0</v>
      </c>
      <c r="BR2641">
        <v>0</v>
      </c>
      <c r="BS2641">
        <v>0</v>
      </c>
      <c r="BT2641" s="1"/>
    </row>
    <row r="2642" spans="1:72">
      <c r="A2642" t="s">
        <v>10301</v>
      </c>
      <c r="B2642" t="s">
        <v>10337</v>
      </c>
      <c r="D2642" s="1"/>
      <c r="G2642" s="1"/>
      <c r="H2642" s="1"/>
      <c r="AB2642" t="s">
        <v>22</v>
      </c>
      <c r="AC2642" t="s">
        <v>32</v>
      </c>
      <c r="AD2642" t="s">
        <v>969</v>
      </c>
      <c r="AE2642" t="s">
        <v>33</v>
      </c>
      <c r="AF2642" t="s">
        <v>48</v>
      </c>
      <c r="AO2642" t="s">
        <v>26</v>
      </c>
      <c r="AP2642" t="s">
        <v>7521</v>
      </c>
      <c r="AS2642" t="s">
        <v>43</v>
      </c>
      <c r="BT2642" s="1"/>
    </row>
    <row r="2643" spans="1:72">
      <c r="A2643" t="s">
        <v>10254</v>
      </c>
      <c r="B2643" t="s">
        <v>3933</v>
      </c>
      <c r="D2643" s="1"/>
      <c r="G2643" s="1"/>
      <c r="H2643" s="1"/>
      <c r="AB2643" t="s">
        <v>22</v>
      </c>
      <c r="AC2643" t="s">
        <v>32</v>
      </c>
      <c r="AD2643" t="s">
        <v>969</v>
      </c>
      <c r="AE2643" t="s">
        <v>969</v>
      </c>
      <c r="AF2643" t="s">
        <v>48</v>
      </c>
      <c r="AO2643" t="s">
        <v>26</v>
      </c>
      <c r="AP2643" t="s">
        <v>7521</v>
      </c>
      <c r="AS2643" t="s">
        <v>43</v>
      </c>
      <c r="BT2643" s="1"/>
    </row>
    <row r="2644" spans="1:72">
      <c r="A2644" t="s">
        <v>10338</v>
      </c>
      <c r="B2644" t="s">
        <v>8857</v>
      </c>
      <c r="D2644" s="1"/>
      <c r="G2644" s="1"/>
      <c r="H2644" s="1"/>
      <c r="AB2644" t="s">
        <v>22</v>
      </c>
      <c r="AC2644" t="s">
        <v>32</v>
      </c>
      <c r="AD2644" t="s">
        <v>969</v>
      </c>
      <c r="AE2644" t="s">
        <v>969</v>
      </c>
      <c r="AF2644" t="s">
        <v>48</v>
      </c>
      <c r="AO2644" t="s">
        <v>26</v>
      </c>
      <c r="AP2644" t="s">
        <v>7521</v>
      </c>
      <c r="AS2644" t="s">
        <v>43</v>
      </c>
      <c r="BT2644" s="1"/>
    </row>
    <row r="2645" spans="1:72">
      <c r="A2645" t="s">
        <v>10339</v>
      </c>
      <c r="B2645" t="s">
        <v>3005</v>
      </c>
      <c r="D2645" s="1"/>
      <c r="G2645" s="1"/>
      <c r="H2645" s="1"/>
      <c r="AB2645" t="s">
        <v>22</v>
      </c>
      <c r="AC2645" t="s">
        <v>32</v>
      </c>
      <c r="AD2645" t="s">
        <v>969</v>
      </c>
      <c r="AE2645" t="s">
        <v>969</v>
      </c>
      <c r="AF2645" t="s">
        <v>25</v>
      </c>
      <c r="AO2645" t="s">
        <v>26</v>
      </c>
      <c r="AP2645" t="s">
        <v>7521</v>
      </c>
      <c r="AS2645" t="s">
        <v>43</v>
      </c>
      <c r="BT2645" s="1"/>
    </row>
    <row r="2646" spans="1:72">
      <c r="A2646" t="s">
        <v>10340</v>
      </c>
      <c r="B2646" t="s">
        <v>8860</v>
      </c>
      <c r="D2646" s="1"/>
      <c r="G2646" s="1"/>
      <c r="H2646" s="1"/>
      <c r="AB2646" t="s">
        <v>22</v>
      </c>
      <c r="AC2646" t="s">
        <v>32</v>
      </c>
      <c r="AD2646" t="s">
        <v>969</v>
      </c>
      <c r="AE2646" t="s">
        <v>969</v>
      </c>
      <c r="AF2646" t="s">
        <v>48</v>
      </c>
      <c r="AO2646" t="s">
        <v>26</v>
      </c>
      <c r="AP2646" t="s">
        <v>7521</v>
      </c>
      <c r="AS2646" t="s">
        <v>43</v>
      </c>
      <c r="BT2646" s="1"/>
    </row>
    <row r="2647" spans="1:72">
      <c r="A2647" t="s">
        <v>10133</v>
      </c>
      <c r="B2647" t="s">
        <v>5077</v>
      </c>
      <c r="D2647" s="1"/>
      <c r="G2647" s="1"/>
      <c r="H2647" s="1"/>
      <c r="AB2647" t="s">
        <v>22</v>
      </c>
      <c r="AC2647" t="s">
        <v>32</v>
      </c>
      <c r="AD2647" t="s">
        <v>969</v>
      </c>
      <c r="AE2647" t="s">
        <v>969</v>
      </c>
      <c r="AF2647" t="s">
        <v>25</v>
      </c>
      <c r="AO2647" t="s">
        <v>26</v>
      </c>
      <c r="AP2647" t="s">
        <v>7521</v>
      </c>
      <c r="AS2647" t="s">
        <v>43</v>
      </c>
      <c r="BT2647" s="1"/>
    </row>
    <row r="2648" spans="1:72">
      <c r="A2648" t="s">
        <v>10341</v>
      </c>
      <c r="B2648" t="s">
        <v>8862</v>
      </c>
      <c r="D2648" s="1"/>
      <c r="G2648" s="1"/>
      <c r="H2648" s="1"/>
      <c r="AB2648" t="s">
        <v>22</v>
      </c>
      <c r="AC2648" t="s">
        <v>32</v>
      </c>
      <c r="AD2648" t="s">
        <v>969</v>
      </c>
      <c r="AE2648" t="s">
        <v>969</v>
      </c>
      <c r="AF2648" t="s">
        <v>48</v>
      </c>
      <c r="AO2648" t="s">
        <v>26</v>
      </c>
      <c r="AP2648" t="s">
        <v>7521</v>
      </c>
      <c r="AS2648" t="s">
        <v>43</v>
      </c>
      <c r="BT2648" s="1"/>
    </row>
    <row r="2649" spans="1:72">
      <c r="A2649" t="s">
        <v>10213</v>
      </c>
      <c r="B2649" t="s">
        <v>10342</v>
      </c>
      <c r="D2649" s="1"/>
      <c r="G2649" s="1"/>
      <c r="H2649" s="1"/>
      <c r="AB2649" t="s">
        <v>22</v>
      </c>
      <c r="AC2649" t="s">
        <v>32</v>
      </c>
      <c r="AD2649" t="s">
        <v>969</v>
      </c>
      <c r="AE2649" t="s">
        <v>969</v>
      </c>
      <c r="AF2649" t="s">
        <v>48</v>
      </c>
      <c r="AO2649" t="s">
        <v>26</v>
      </c>
      <c r="AP2649" t="s">
        <v>7521</v>
      </c>
      <c r="AS2649" t="s">
        <v>43</v>
      </c>
      <c r="BT2649" s="1"/>
    </row>
    <row r="2650" spans="1:72">
      <c r="A2650" t="s">
        <v>10086</v>
      </c>
      <c r="B2650" t="s">
        <v>8863</v>
      </c>
      <c r="D2650" s="1"/>
      <c r="G2650" s="1"/>
      <c r="H2650" s="1"/>
      <c r="AB2650" t="s">
        <v>22</v>
      </c>
      <c r="AC2650" t="s">
        <v>32</v>
      </c>
      <c r="AD2650" t="s">
        <v>969</v>
      </c>
      <c r="AE2650" t="s">
        <v>969</v>
      </c>
      <c r="AF2650" t="s">
        <v>48</v>
      </c>
      <c r="AO2650" t="s">
        <v>26</v>
      </c>
      <c r="AP2650" t="s">
        <v>7521</v>
      </c>
      <c r="AS2650" t="s">
        <v>43</v>
      </c>
      <c r="BT2650" s="1"/>
    </row>
    <row r="2651" spans="1:72">
      <c r="A2651" t="s">
        <v>10343</v>
      </c>
      <c r="B2651" t="s">
        <v>8865</v>
      </c>
      <c r="D2651" s="1"/>
      <c r="G2651" s="1"/>
      <c r="H2651" s="1"/>
      <c r="AB2651" t="s">
        <v>22</v>
      </c>
      <c r="AC2651" t="s">
        <v>32</v>
      </c>
      <c r="AD2651" t="s">
        <v>969</v>
      </c>
      <c r="AE2651" t="s">
        <v>969</v>
      </c>
      <c r="AF2651" t="s">
        <v>25</v>
      </c>
      <c r="AO2651" t="s">
        <v>26</v>
      </c>
      <c r="AP2651" t="s">
        <v>7521</v>
      </c>
      <c r="AS2651" t="s">
        <v>43</v>
      </c>
      <c r="BT2651" s="1"/>
    </row>
    <row r="2652" spans="1:72">
      <c r="A2652" t="s">
        <v>10344</v>
      </c>
      <c r="B2652" t="s">
        <v>718</v>
      </c>
      <c r="D2652" s="1"/>
      <c r="G2652" s="1"/>
      <c r="H2652" s="1"/>
      <c r="AB2652" t="s">
        <v>22</v>
      </c>
      <c r="AC2652" t="s">
        <v>32</v>
      </c>
      <c r="AD2652" t="s">
        <v>969</v>
      </c>
      <c r="AE2652" t="s">
        <v>969</v>
      </c>
      <c r="AF2652" t="s">
        <v>48</v>
      </c>
      <c r="AO2652" t="s">
        <v>26</v>
      </c>
      <c r="AP2652" t="s">
        <v>7521</v>
      </c>
      <c r="AS2652" t="s">
        <v>43</v>
      </c>
      <c r="BT2652" s="1"/>
    </row>
    <row r="2653" spans="1:72">
      <c r="A2653" t="s">
        <v>10154</v>
      </c>
      <c r="B2653" t="s">
        <v>8868</v>
      </c>
      <c r="D2653" s="1"/>
      <c r="G2653" s="1"/>
      <c r="H2653" s="1"/>
      <c r="AB2653" t="s">
        <v>22</v>
      </c>
      <c r="AC2653" t="s">
        <v>32</v>
      </c>
      <c r="AD2653" t="s">
        <v>969</v>
      </c>
      <c r="AE2653" t="s">
        <v>969</v>
      </c>
      <c r="AF2653" t="s">
        <v>48</v>
      </c>
      <c r="AO2653" t="s">
        <v>26</v>
      </c>
      <c r="AP2653" t="s">
        <v>7521</v>
      </c>
      <c r="AS2653" t="s">
        <v>43</v>
      </c>
      <c r="BT2653" s="1"/>
    </row>
    <row r="2654" spans="1:72">
      <c r="A2654" t="s">
        <v>10089</v>
      </c>
      <c r="B2654" t="s">
        <v>6234</v>
      </c>
      <c r="D2654" s="1"/>
      <c r="G2654" s="1"/>
      <c r="H2654" s="1"/>
      <c r="K2654">
        <v>0</v>
      </c>
      <c r="AB2654" t="s">
        <v>22</v>
      </c>
      <c r="AC2654" t="s">
        <v>32</v>
      </c>
      <c r="AD2654" t="s">
        <v>969</v>
      </c>
      <c r="AE2654" t="s">
        <v>969</v>
      </c>
      <c r="AF2654" t="s">
        <v>25</v>
      </c>
      <c r="AO2654" t="s">
        <v>26</v>
      </c>
      <c r="AP2654" t="s">
        <v>7521</v>
      </c>
      <c r="AS2654" t="s">
        <v>43</v>
      </c>
      <c r="BP2654">
        <v>0</v>
      </c>
      <c r="BQ2654">
        <v>0</v>
      </c>
      <c r="BR2654">
        <v>0</v>
      </c>
      <c r="BS2654">
        <v>0</v>
      </c>
      <c r="BT2654" s="1"/>
    </row>
    <row r="2655" spans="1:72">
      <c r="A2655" t="s">
        <v>10149</v>
      </c>
      <c r="B2655" t="s">
        <v>8869</v>
      </c>
      <c r="D2655" s="83"/>
      <c r="G2655" s="83"/>
      <c r="H2655" s="83"/>
      <c r="BT2655" s="83"/>
    </row>
    <row r="2656" spans="1:72">
      <c r="A2656" t="s">
        <v>10108</v>
      </c>
      <c r="B2656" t="s">
        <v>8870</v>
      </c>
      <c r="D2656" s="1"/>
      <c r="G2656" s="1"/>
      <c r="H2656" s="1"/>
      <c r="AB2656" t="s">
        <v>22</v>
      </c>
      <c r="AC2656" t="s">
        <v>32</v>
      </c>
      <c r="AD2656" t="s">
        <v>58</v>
      </c>
      <c r="AE2656" t="s">
        <v>58</v>
      </c>
      <c r="AF2656" t="s">
        <v>25</v>
      </c>
      <c r="AO2656" t="s">
        <v>26</v>
      </c>
      <c r="AP2656" t="s">
        <v>7521</v>
      </c>
      <c r="AS2656" t="s">
        <v>43</v>
      </c>
      <c r="BT2656" s="1"/>
    </row>
    <row r="2657" spans="1:72">
      <c r="A2657" t="s">
        <v>10345</v>
      </c>
      <c r="B2657" t="s">
        <v>8872</v>
      </c>
      <c r="D2657" s="1"/>
      <c r="G2657" s="1"/>
      <c r="H2657" s="1"/>
      <c r="AB2657" t="s">
        <v>22</v>
      </c>
      <c r="AC2657" t="s">
        <v>32</v>
      </c>
      <c r="AD2657" t="s">
        <v>58</v>
      </c>
      <c r="AE2657" t="s">
        <v>58</v>
      </c>
      <c r="AF2657" t="s">
        <v>48</v>
      </c>
      <c r="AO2657" t="s">
        <v>26</v>
      </c>
      <c r="AP2657" t="s">
        <v>7521</v>
      </c>
      <c r="AS2657" t="s">
        <v>43</v>
      </c>
      <c r="BT2657" s="1"/>
    </row>
    <row r="2658" spans="1:72">
      <c r="A2658" t="s">
        <v>10188</v>
      </c>
      <c r="B2658" t="s">
        <v>10346</v>
      </c>
      <c r="D2658" s="1"/>
      <c r="G2658" s="1"/>
      <c r="H2658" s="1"/>
      <c r="AB2658" t="s">
        <v>22</v>
      </c>
      <c r="AC2658" t="s">
        <v>32</v>
      </c>
      <c r="AD2658" t="s">
        <v>58</v>
      </c>
      <c r="AE2658" t="s">
        <v>58</v>
      </c>
      <c r="AF2658" t="s">
        <v>48</v>
      </c>
      <c r="AO2658" t="s">
        <v>26</v>
      </c>
      <c r="AP2658" t="s">
        <v>7521</v>
      </c>
      <c r="AS2658" t="s">
        <v>43</v>
      </c>
      <c r="BT2658" s="1"/>
    </row>
    <row r="2659" spans="1:72">
      <c r="A2659" t="s">
        <v>10159</v>
      </c>
      <c r="B2659" t="s">
        <v>8873</v>
      </c>
      <c r="D2659" s="1"/>
      <c r="G2659" s="1"/>
      <c r="H2659" s="1"/>
      <c r="AB2659" t="s">
        <v>22</v>
      </c>
      <c r="AC2659" t="s">
        <v>32</v>
      </c>
      <c r="AD2659" t="s">
        <v>58</v>
      </c>
      <c r="AE2659" t="s">
        <v>58</v>
      </c>
      <c r="AF2659" t="s">
        <v>48</v>
      </c>
      <c r="AO2659" t="s">
        <v>26</v>
      </c>
      <c r="AP2659" t="s">
        <v>7521</v>
      </c>
      <c r="AS2659" t="s">
        <v>43</v>
      </c>
      <c r="BT2659" s="1"/>
    </row>
    <row r="2660" spans="1:72">
      <c r="A2660" t="s">
        <v>10137</v>
      </c>
      <c r="B2660" t="s">
        <v>8874</v>
      </c>
      <c r="D2660" s="1"/>
      <c r="G2660" s="1"/>
      <c r="H2660" s="1"/>
      <c r="AB2660" t="s">
        <v>22</v>
      </c>
      <c r="AC2660" t="s">
        <v>32</v>
      </c>
      <c r="AD2660" t="s">
        <v>58</v>
      </c>
      <c r="AE2660" t="s">
        <v>58</v>
      </c>
      <c r="AF2660" t="s">
        <v>25</v>
      </c>
      <c r="AO2660" t="s">
        <v>26</v>
      </c>
      <c r="AP2660" t="s">
        <v>7521</v>
      </c>
      <c r="AS2660" t="s">
        <v>43</v>
      </c>
      <c r="BT2660" s="1"/>
    </row>
    <row r="2661" spans="1:72">
      <c r="A2661" t="s">
        <v>10205</v>
      </c>
      <c r="B2661" t="s">
        <v>695</v>
      </c>
      <c r="D2661" s="1"/>
      <c r="G2661" s="1"/>
      <c r="H2661" s="1"/>
      <c r="AB2661" t="s">
        <v>22</v>
      </c>
      <c r="AC2661" t="s">
        <v>32</v>
      </c>
      <c r="AD2661" t="s">
        <v>58</v>
      </c>
      <c r="AE2661" t="s">
        <v>58</v>
      </c>
      <c r="AF2661" t="s">
        <v>48</v>
      </c>
      <c r="AO2661" t="s">
        <v>26</v>
      </c>
      <c r="AP2661" t="s">
        <v>7521</v>
      </c>
      <c r="AS2661" t="s">
        <v>43</v>
      </c>
      <c r="BT2661" s="1"/>
    </row>
    <row r="2662" spans="1:72">
      <c r="A2662" t="s">
        <v>10347</v>
      </c>
      <c r="B2662" t="s">
        <v>695</v>
      </c>
      <c r="D2662" s="1"/>
      <c r="G2662" s="1"/>
      <c r="H2662" s="1"/>
      <c r="AB2662" t="s">
        <v>22</v>
      </c>
      <c r="AC2662" t="s">
        <v>32</v>
      </c>
      <c r="AD2662" t="s">
        <v>58</v>
      </c>
      <c r="AE2662" t="s">
        <v>58</v>
      </c>
      <c r="AF2662" t="s">
        <v>48</v>
      </c>
      <c r="AO2662" t="s">
        <v>26</v>
      </c>
      <c r="AP2662" t="s">
        <v>7521</v>
      </c>
      <c r="AS2662" t="s">
        <v>43</v>
      </c>
      <c r="BT2662" s="1"/>
    </row>
    <row r="2663" spans="1:72">
      <c r="A2663" t="s">
        <v>10121</v>
      </c>
      <c r="B2663" t="s">
        <v>8876</v>
      </c>
      <c r="D2663" s="1"/>
      <c r="G2663" s="1"/>
      <c r="H2663" s="1"/>
      <c r="AB2663" t="s">
        <v>22</v>
      </c>
      <c r="AC2663" t="s">
        <v>23</v>
      </c>
      <c r="AD2663" t="s">
        <v>80</v>
      </c>
      <c r="AE2663" t="s">
        <v>80</v>
      </c>
      <c r="AF2663" t="s">
        <v>48</v>
      </c>
      <c r="AO2663" t="s">
        <v>26</v>
      </c>
      <c r="AP2663" t="s">
        <v>7521</v>
      </c>
      <c r="AS2663" t="s">
        <v>43</v>
      </c>
      <c r="BT2663" s="1"/>
    </row>
    <row r="2664" spans="1:72">
      <c r="A2664" t="s">
        <v>10166</v>
      </c>
      <c r="B2664" t="s">
        <v>6523</v>
      </c>
      <c r="D2664" s="1"/>
      <c r="G2664" s="1"/>
      <c r="H2664" s="1"/>
      <c r="AB2664" t="s">
        <v>22</v>
      </c>
      <c r="AC2664" t="s">
        <v>32</v>
      </c>
      <c r="AD2664" t="s">
        <v>58</v>
      </c>
      <c r="AE2664" t="s">
        <v>58</v>
      </c>
      <c r="AF2664" t="s">
        <v>48</v>
      </c>
      <c r="AO2664" t="s">
        <v>26</v>
      </c>
      <c r="AP2664" t="s">
        <v>7521</v>
      </c>
      <c r="AS2664" t="s">
        <v>43</v>
      </c>
      <c r="BT2664" s="1"/>
    </row>
    <row r="2665" spans="1:72">
      <c r="A2665" t="s">
        <v>10164</v>
      </c>
      <c r="B2665" t="s">
        <v>6523</v>
      </c>
      <c r="D2665" s="1"/>
      <c r="G2665" s="1"/>
      <c r="H2665" s="1"/>
      <c r="AB2665" t="s">
        <v>22</v>
      </c>
      <c r="AC2665" t="s">
        <v>32</v>
      </c>
      <c r="AD2665" t="s">
        <v>58</v>
      </c>
      <c r="AE2665" t="s">
        <v>58</v>
      </c>
      <c r="AF2665" t="s">
        <v>48</v>
      </c>
      <c r="AO2665" t="s">
        <v>26</v>
      </c>
      <c r="AP2665" t="s">
        <v>7521</v>
      </c>
      <c r="AS2665" t="s">
        <v>43</v>
      </c>
      <c r="BT2665" s="1"/>
    </row>
    <row r="2666" spans="1:72">
      <c r="A2666" t="s">
        <v>10163</v>
      </c>
      <c r="B2666" t="s">
        <v>8877</v>
      </c>
      <c r="D2666" s="1"/>
      <c r="G2666" s="1"/>
      <c r="H2666" s="1"/>
      <c r="AB2666" t="s">
        <v>22</v>
      </c>
      <c r="AC2666" t="s">
        <v>32</v>
      </c>
      <c r="AD2666" t="s">
        <v>58</v>
      </c>
      <c r="AE2666" t="s">
        <v>58</v>
      </c>
      <c r="AF2666" t="s">
        <v>48</v>
      </c>
      <c r="AO2666" t="s">
        <v>26</v>
      </c>
      <c r="AP2666" t="s">
        <v>7521</v>
      </c>
      <c r="AS2666" t="s">
        <v>43</v>
      </c>
      <c r="BT2666" s="1"/>
    </row>
    <row r="2667" spans="1:72">
      <c r="A2667" t="s">
        <v>10120</v>
      </c>
      <c r="B2667" t="s">
        <v>7076</v>
      </c>
      <c r="D2667" s="1"/>
      <c r="G2667" s="1"/>
      <c r="H2667" s="1"/>
      <c r="AB2667" t="s">
        <v>22</v>
      </c>
      <c r="AC2667" t="s">
        <v>32</v>
      </c>
      <c r="AD2667" t="s">
        <v>58</v>
      </c>
      <c r="AE2667" t="s">
        <v>58</v>
      </c>
      <c r="AF2667" t="s">
        <v>25</v>
      </c>
      <c r="AO2667" t="s">
        <v>26</v>
      </c>
      <c r="AP2667" t="s">
        <v>7521</v>
      </c>
      <c r="AS2667" t="s">
        <v>43</v>
      </c>
      <c r="BT2667" s="1"/>
    </row>
    <row r="2668" spans="1:72">
      <c r="A2668" t="s">
        <v>10348</v>
      </c>
      <c r="B2668" t="s">
        <v>8879</v>
      </c>
      <c r="D2668" s="1"/>
      <c r="G2668" s="1"/>
      <c r="H2668" s="1"/>
      <c r="AB2668" t="s">
        <v>22</v>
      </c>
      <c r="AC2668" t="s">
        <v>32</v>
      </c>
      <c r="AD2668" t="s">
        <v>58</v>
      </c>
      <c r="AE2668" t="s">
        <v>58</v>
      </c>
      <c r="AF2668" t="s">
        <v>25</v>
      </c>
      <c r="AO2668" t="s">
        <v>26</v>
      </c>
      <c r="AP2668" t="s">
        <v>7521</v>
      </c>
      <c r="AS2668" t="s">
        <v>43</v>
      </c>
      <c r="BT2668" s="1"/>
    </row>
    <row r="2669" spans="1:72">
      <c r="A2669" t="s">
        <v>10349</v>
      </c>
      <c r="B2669" t="s">
        <v>8881</v>
      </c>
      <c r="D2669" s="1"/>
      <c r="G2669" s="1"/>
      <c r="H2669" s="1"/>
      <c r="AB2669" t="s">
        <v>22</v>
      </c>
      <c r="AC2669" t="s">
        <v>32</v>
      </c>
      <c r="AD2669" t="s">
        <v>58</v>
      </c>
      <c r="AE2669" t="s">
        <v>58</v>
      </c>
      <c r="AF2669" t="s">
        <v>48</v>
      </c>
      <c r="AO2669" t="s">
        <v>26</v>
      </c>
      <c r="AP2669" t="s">
        <v>7521</v>
      </c>
      <c r="AS2669" t="s">
        <v>43</v>
      </c>
      <c r="BT2669" s="1"/>
    </row>
    <row r="2670" spans="1:72">
      <c r="A2670" t="s">
        <v>10350</v>
      </c>
      <c r="B2670" t="s">
        <v>8883</v>
      </c>
      <c r="D2670" s="1"/>
      <c r="G2670" s="1"/>
      <c r="H2670" s="1"/>
      <c r="AB2670" t="s">
        <v>22</v>
      </c>
      <c r="AC2670" t="s">
        <v>32</v>
      </c>
      <c r="AD2670" t="s">
        <v>58</v>
      </c>
      <c r="AE2670" t="s">
        <v>58</v>
      </c>
      <c r="AF2670" t="s">
        <v>48</v>
      </c>
      <c r="AO2670" t="s">
        <v>26</v>
      </c>
      <c r="AP2670" t="s">
        <v>7521</v>
      </c>
      <c r="AS2670" t="s">
        <v>43</v>
      </c>
      <c r="BT2670" s="1"/>
    </row>
    <row r="2671" spans="1:72">
      <c r="A2671" t="s">
        <v>10351</v>
      </c>
      <c r="B2671" t="s">
        <v>8885</v>
      </c>
      <c r="D2671" s="1"/>
      <c r="G2671" s="1"/>
      <c r="H2671" s="1"/>
      <c r="AB2671" t="s">
        <v>22</v>
      </c>
      <c r="AC2671" t="s">
        <v>32</v>
      </c>
      <c r="AD2671" t="s">
        <v>58</v>
      </c>
      <c r="AE2671" t="s">
        <v>58</v>
      </c>
      <c r="AF2671" t="s">
        <v>48</v>
      </c>
      <c r="AO2671" t="s">
        <v>26</v>
      </c>
      <c r="AP2671" t="s">
        <v>7521</v>
      </c>
      <c r="AS2671" t="s">
        <v>43</v>
      </c>
      <c r="BT2671" s="1"/>
    </row>
    <row r="2672" spans="1:72">
      <c r="A2672" t="s">
        <v>10352</v>
      </c>
      <c r="B2672" t="s">
        <v>8887</v>
      </c>
      <c r="D2672" s="1"/>
      <c r="G2672" s="1"/>
      <c r="H2672" s="1"/>
      <c r="AB2672" t="s">
        <v>22</v>
      </c>
      <c r="AC2672" t="s">
        <v>32</v>
      </c>
      <c r="AD2672" t="s">
        <v>58</v>
      </c>
      <c r="AE2672" t="s">
        <v>58</v>
      </c>
      <c r="AF2672" t="s">
        <v>48</v>
      </c>
      <c r="AO2672" t="s">
        <v>26</v>
      </c>
      <c r="AP2672" t="s">
        <v>7521</v>
      </c>
      <c r="AS2672" t="s">
        <v>43</v>
      </c>
      <c r="BT2672" s="1"/>
    </row>
    <row r="2673" spans="1:72">
      <c r="A2673" t="s">
        <v>10184</v>
      </c>
      <c r="B2673" t="s">
        <v>8888</v>
      </c>
      <c r="D2673" s="1"/>
      <c r="G2673" s="1"/>
      <c r="H2673" s="1"/>
      <c r="AB2673" t="s">
        <v>22</v>
      </c>
      <c r="AC2673" t="s">
        <v>32</v>
      </c>
      <c r="AD2673" t="s">
        <v>58</v>
      </c>
      <c r="AE2673" t="s">
        <v>58</v>
      </c>
      <c r="AF2673" t="s">
        <v>48</v>
      </c>
      <c r="AO2673" t="s">
        <v>26</v>
      </c>
      <c r="AP2673" t="s">
        <v>7521</v>
      </c>
      <c r="AS2673" t="s">
        <v>43</v>
      </c>
      <c r="BT2673" s="1"/>
    </row>
    <row r="2674" spans="1:72">
      <c r="A2674" t="s">
        <v>10255</v>
      </c>
      <c r="B2674" t="s">
        <v>1840</v>
      </c>
      <c r="D2674" s="1"/>
      <c r="G2674" s="1"/>
      <c r="H2674" s="1"/>
      <c r="AB2674" t="s">
        <v>22</v>
      </c>
      <c r="AC2674" t="s">
        <v>32</v>
      </c>
      <c r="AD2674" t="s">
        <v>58</v>
      </c>
      <c r="AE2674" t="s">
        <v>58</v>
      </c>
      <c r="AF2674" t="s">
        <v>48</v>
      </c>
      <c r="AO2674" t="s">
        <v>26</v>
      </c>
      <c r="AP2674" t="s">
        <v>7521</v>
      </c>
      <c r="AS2674" t="s">
        <v>43</v>
      </c>
      <c r="BT2674" s="1"/>
    </row>
    <row r="2675" spans="1:72">
      <c r="A2675" t="s">
        <v>10353</v>
      </c>
      <c r="B2675" t="s">
        <v>8890</v>
      </c>
      <c r="D2675" s="1"/>
      <c r="G2675" s="1"/>
      <c r="H2675" s="1"/>
      <c r="AB2675" t="s">
        <v>22</v>
      </c>
      <c r="AC2675" t="s">
        <v>32</v>
      </c>
      <c r="AD2675" t="s">
        <v>58</v>
      </c>
      <c r="AE2675" t="s">
        <v>58</v>
      </c>
      <c r="AF2675" t="s">
        <v>48</v>
      </c>
      <c r="AO2675" t="s">
        <v>26</v>
      </c>
      <c r="AP2675" t="s">
        <v>7521</v>
      </c>
      <c r="AS2675" t="s">
        <v>43</v>
      </c>
      <c r="BT2675" s="1"/>
    </row>
    <row r="2676" spans="1:72">
      <c r="A2676" t="s">
        <v>10354</v>
      </c>
      <c r="B2676" t="s">
        <v>8892</v>
      </c>
      <c r="D2676" s="1"/>
      <c r="G2676" s="1"/>
      <c r="H2676" s="1"/>
      <c r="AB2676" t="s">
        <v>22</v>
      </c>
      <c r="AC2676" t="s">
        <v>32</v>
      </c>
      <c r="AD2676" t="s">
        <v>58</v>
      </c>
      <c r="AE2676" t="s">
        <v>58</v>
      </c>
      <c r="AF2676" t="s">
        <v>48</v>
      </c>
      <c r="AO2676" t="s">
        <v>26</v>
      </c>
      <c r="AP2676" t="s">
        <v>7521</v>
      </c>
      <c r="AS2676" t="s">
        <v>43</v>
      </c>
      <c r="BT2676" s="1"/>
    </row>
    <row r="2677" spans="1:72">
      <c r="A2677" t="s">
        <v>10180</v>
      </c>
      <c r="B2677" t="s">
        <v>10183</v>
      </c>
      <c r="D2677" s="1"/>
      <c r="G2677" s="1"/>
      <c r="H2677" s="1"/>
      <c r="AB2677" t="s">
        <v>22</v>
      </c>
      <c r="AC2677" t="s">
        <v>32</v>
      </c>
      <c r="AD2677" t="s">
        <v>58</v>
      </c>
      <c r="AE2677" t="s">
        <v>58</v>
      </c>
      <c r="AF2677" t="s">
        <v>48</v>
      </c>
      <c r="AO2677" t="s">
        <v>26</v>
      </c>
      <c r="AP2677" t="s">
        <v>7521</v>
      </c>
      <c r="AS2677" t="s">
        <v>43</v>
      </c>
      <c r="BT2677" s="1"/>
    </row>
    <row r="2678" spans="1:72">
      <c r="A2678" t="s">
        <v>10355</v>
      </c>
      <c r="B2678" t="s">
        <v>8894</v>
      </c>
      <c r="D2678" s="1"/>
      <c r="G2678" s="1"/>
      <c r="H2678" s="1"/>
      <c r="AB2678" t="s">
        <v>22</v>
      </c>
      <c r="AC2678" t="s">
        <v>32</v>
      </c>
      <c r="AD2678" t="s">
        <v>58</v>
      </c>
      <c r="AE2678" t="s">
        <v>58</v>
      </c>
      <c r="AF2678" t="s">
        <v>48</v>
      </c>
      <c r="AO2678" t="s">
        <v>26</v>
      </c>
      <c r="AP2678" t="s">
        <v>7521</v>
      </c>
      <c r="AS2678" t="s">
        <v>43</v>
      </c>
      <c r="BT2678" s="1"/>
    </row>
    <row r="2679" spans="1:72">
      <c r="A2679" t="s">
        <v>10165</v>
      </c>
      <c r="B2679" t="s">
        <v>5930</v>
      </c>
      <c r="D2679" s="1"/>
      <c r="G2679" s="1"/>
      <c r="H2679" s="1"/>
      <c r="AB2679" t="s">
        <v>22</v>
      </c>
      <c r="AC2679" t="s">
        <v>32</v>
      </c>
      <c r="AD2679" t="s">
        <v>58</v>
      </c>
      <c r="AE2679" t="s">
        <v>58</v>
      </c>
      <c r="AF2679" t="s">
        <v>48</v>
      </c>
      <c r="AO2679" t="s">
        <v>26</v>
      </c>
      <c r="AP2679" t="s">
        <v>7521</v>
      </c>
      <c r="AS2679" t="s">
        <v>43</v>
      </c>
      <c r="BT2679" s="1"/>
    </row>
    <row r="2680" spans="1:72">
      <c r="A2680" t="s">
        <v>10356</v>
      </c>
      <c r="B2680" t="s">
        <v>8896</v>
      </c>
      <c r="D2680" s="1"/>
      <c r="G2680" s="1"/>
      <c r="H2680" s="1"/>
      <c r="AB2680" t="s">
        <v>22</v>
      </c>
      <c r="AC2680" t="s">
        <v>32</v>
      </c>
      <c r="AD2680" t="s">
        <v>58</v>
      </c>
      <c r="AE2680" t="s">
        <v>58</v>
      </c>
      <c r="AF2680" t="s">
        <v>48</v>
      </c>
      <c r="AO2680" t="s">
        <v>26</v>
      </c>
      <c r="AP2680" t="s">
        <v>7521</v>
      </c>
      <c r="AS2680" t="s">
        <v>43</v>
      </c>
      <c r="BT2680" s="1"/>
    </row>
    <row r="2681" spans="1:72">
      <c r="A2681" t="s">
        <v>10357</v>
      </c>
      <c r="B2681" t="s">
        <v>8898</v>
      </c>
      <c r="D2681" s="1"/>
      <c r="G2681" s="1"/>
      <c r="H2681" s="1"/>
      <c r="AB2681" t="s">
        <v>22</v>
      </c>
      <c r="AC2681" t="s">
        <v>32</v>
      </c>
      <c r="AD2681" t="s">
        <v>58</v>
      </c>
      <c r="AE2681" t="s">
        <v>58</v>
      </c>
      <c r="AF2681" t="s">
        <v>48</v>
      </c>
      <c r="AO2681" t="s">
        <v>26</v>
      </c>
      <c r="AP2681" t="s">
        <v>7521</v>
      </c>
      <c r="AS2681" t="s">
        <v>43</v>
      </c>
      <c r="BT2681" s="1"/>
    </row>
    <row r="2682" spans="1:72">
      <c r="A2682" t="s">
        <v>10150</v>
      </c>
      <c r="B2682" t="s">
        <v>951</v>
      </c>
      <c r="D2682" s="1"/>
      <c r="G2682" s="1"/>
      <c r="H2682" s="1"/>
      <c r="AB2682" t="s">
        <v>22</v>
      </c>
      <c r="AC2682" t="s">
        <v>32</v>
      </c>
      <c r="AD2682" t="s">
        <v>58</v>
      </c>
      <c r="AE2682" t="s">
        <v>58</v>
      </c>
      <c r="AF2682" t="s">
        <v>25</v>
      </c>
      <c r="AO2682" t="s">
        <v>26</v>
      </c>
      <c r="AP2682" t="s">
        <v>7521</v>
      </c>
      <c r="AS2682" t="s">
        <v>43</v>
      </c>
      <c r="BT2682" s="1"/>
    </row>
    <row r="2683" spans="1:72">
      <c r="A2683" t="s">
        <v>10358</v>
      </c>
      <c r="B2683" t="s">
        <v>8900</v>
      </c>
      <c r="D2683" s="1"/>
      <c r="G2683" s="1"/>
      <c r="H2683" s="1"/>
      <c r="AB2683" t="s">
        <v>22</v>
      </c>
      <c r="AC2683" t="s">
        <v>32</v>
      </c>
      <c r="AD2683" t="s">
        <v>58</v>
      </c>
      <c r="AE2683" t="s">
        <v>58</v>
      </c>
      <c r="AF2683" t="s">
        <v>25</v>
      </c>
      <c r="AO2683" t="s">
        <v>26</v>
      </c>
      <c r="AP2683" t="s">
        <v>7521</v>
      </c>
      <c r="AS2683" t="s">
        <v>43</v>
      </c>
      <c r="BT2683" s="1"/>
    </row>
    <row r="2684" spans="1:72">
      <c r="A2684" t="s">
        <v>10359</v>
      </c>
      <c r="B2684" t="s">
        <v>8902</v>
      </c>
      <c r="D2684" s="1"/>
      <c r="G2684" s="1"/>
      <c r="H2684" s="1"/>
      <c r="AB2684" t="s">
        <v>22</v>
      </c>
      <c r="AC2684" t="s">
        <v>32</v>
      </c>
      <c r="AD2684" t="s">
        <v>58</v>
      </c>
      <c r="AE2684" t="s">
        <v>58</v>
      </c>
      <c r="AF2684" t="s">
        <v>48</v>
      </c>
      <c r="AO2684" t="s">
        <v>26</v>
      </c>
      <c r="AP2684" t="s">
        <v>7521</v>
      </c>
      <c r="AS2684" t="s">
        <v>43</v>
      </c>
      <c r="BT2684" s="1"/>
    </row>
    <row r="2685" spans="1:72">
      <c r="A2685" t="s">
        <v>10360</v>
      </c>
      <c r="B2685" t="s">
        <v>518</v>
      </c>
      <c r="D2685" s="1"/>
      <c r="G2685" s="1"/>
      <c r="H2685" s="1"/>
      <c r="AB2685" t="s">
        <v>22</v>
      </c>
      <c r="AC2685" t="s">
        <v>32</v>
      </c>
      <c r="AD2685" t="s">
        <v>58</v>
      </c>
      <c r="AE2685" t="s">
        <v>58</v>
      </c>
      <c r="AF2685" t="s">
        <v>48</v>
      </c>
      <c r="AO2685" t="s">
        <v>26</v>
      </c>
      <c r="AP2685" t="s">
        <v>7521</v>
      </c>
      <c r="AS2685" t="s">
        <v>43</v>
      </c>
      <c r="BT2685" s="1"/>
    </row>
    <row r="2686" spans="1:72">
      <c r="A2686" t="s">
        <v>10087</v>
      </c>
      <c r="B2686" t="s">
        <v>6316</v>
      </c>
      <c r="D2686" s="1"/>
      <c r="G2686" s="1"/>
      <c r="H2686" s="1"/>
      <c r="AB2686" t="s">
        <v>22</v>
      </c>
      <c r="AC2686" t="s">
        <v>32</v>
      </c>
      <c r="AD2686" t="s">
        <v>58</v>
      </c>
      <c r="AE2686" t="s">
        <v>58</v>
      </c>
      <c r="AF2686" t="s">
        <v>48</v>
      </c>
      <c r="AO2686" t="s">
        <v>26</v>
      </c>
      <c r="AP2686" t="s">
        <v>7521</v>
      </c>
      <c r="AS2686" t="s">
        <v>43</v>
      </c>
      <c r="BT2686" s="1"/>
    </row>
    <row r="2687" spans="1:72">
      <c r="A2687" t="s">
        <v>10222</v>
      </c>
      <c r="B2687" t="s">
        <v>2815</v>
      </c>
      <c r="D2687" s="1"/>
      <c r="G2687" s="1"/>
      <c r="H2687" s="1"/>
      <c r="AB2687" t="s">
        <v>22</v>
      </c>
      <c r="AC2687" t="s">
        <v>32</v>
      </c>
      <c r="AD2687" t="s">
        <v>58</v>
      </c>
      <c r="AE2687" t="s">
        <v>58</v>
      </c>
      <c r="AF2687" t="s">
        <v>48</v>
      </c>
      <c r="AO2687" t="s">
        <v>26</v>
      </c>
      <c r="AP2687" t="s">
        <v>7521</v>
      </c>
      <c r="AS2687" t="s">
        <v>43</v>
      </c>
      <c r="BT2687" s="1"/>
    </row>
    <row r="2688" spans="1:72">
      <c r="A2688" t="s">
        <v>10361</v>
      </c>
      <c r="B2688" t="s">
        <v>8905</v>
      </c>
      <c r="D2688" s="1"/>
      <c r="G2688" s="1"/>
      <c r="H2688" s="1"/>
      <c r="AB2688" t="s">
        <v>22</v>
      </c>
      <c r="AC2688" t="s">
        <v>32</v>
      </c>
      <c r="AD2688" t="s">
        <v>58</v>
      </c>
      <c r="AE2688" t="s">
        <v>58</v>
      </c>
      <c r="AF2688" t="s">
        <v>25</v>
      </c>
      <c r="AO2688" t="s">
        <v>26</v>
      </c>
      <c r="AP2688" t="s">
        <v>7521</v>
      </c>
      <c r="AS2688" t="s">
        <v>43</v>
      </c>
      <c r="BT2688" s="1"/>
    </row>
    <row r="2689" spans="1:72">
      <c r="A2689" t="s">
        <v>10207</v>
      </c>
      <c r="B2689" t="s">
        <v>8906</v>
      </c>
      <c r="D2689" s="1"/>
      <c r="G2689" s="1"/>
      <c r="H2689" s="1"/>
      <c r="AB2689" t="s">
        <v>22</v>
      </c>
      <c r="AC2689" t="s">
        <v>32</v>
      </c>
      <c r="AD2689" t="s">
        <v>58</v>
      </c>
      <c r="AE2689" t="s">
        <v>58</v>
      </c>
      <c r="AF2689" t="s">
        <v>25</v>
      </c>
      <c r="AO2689" t="s">
        <v>26</v>
      </c>
      <c r="AP2689" t="s">
        <v>7521</v>
      </c>
      <c r="AS2689" t="s">
        <v>43</v>
      </c>
      <c r="BT2689" s="1"/>
    </row>
    <row r="2690" spans="1:72">
      <c r="A2690" t="s">
        <v>10362</v>
      </c>
      <c r="B2690" t="s">
        <v>7870</v>
      </c>
      <c r="D2690" s="1"/>
      <c r="G2690" s="1"/>
      <c r="H2690" s="1"/>
      <c r="AB2690" t="s">
        <v>22</v>
      </c>
      <c r="AC2690" t="s">
        <v>32</v>
      </c>
      <c r="AD2690" t="s">
        <v>58</v>
      </c>
      <c r="AE2690" t="s">
        <v>58</v>
      </c>
      <c r="AF2690" t="s">
        <v>48</v>
      </c>
      <c r="AO2690" t="s">
        <v>26</v>
      </c>
      <c r="AP2690" t="s">
        <v>7521</v>
      </c>
      <c r="AS2690" t="s">
        <v>43</v>
      </c>
      <c r="BT2690" s="1"/>
    </row>
    <row r="2691" spans="1:72">
      <c r="A2691" t="s">
        <v>10088</v>
      </c>
      <c r="B2691" t="s">
        <v>1562</v>
      </c>
      <c r="D2691" s="1"/>
      <c r="G2691" s="1"/>
      <c r="H2691" s="1"/>
      <c r="AB2691" t="s">
        <v>22</v>
      </c>
      <c r="AC2691" t="s">
        <v>32</v>
      </c>
      <c r="AD2691" t="s">
        <v>58</v>
      </c>
      <c r="AE2691" t="s">
        <v>58</v>
      </c>
      <c r="AF2691" t="s">
        <v>48</v>
      </c>
      <c r="AO2691" t="s">
        <v>26</v>
      </c>
      <c r="AP2691" t="s">
        <v>7521</v>
      </c>
      <c r="AS2691" t="s">
        <v>43</v>
      </c>
      <c r="BT2691" s="1"/>
    </row>
    <row r="2692" spans="1:72">
      <c r="A2692" t="s">
        <v>10363</v>
      </c>
      <c r="B2692" t="s">
        <v>8909</v>
      </c>
      <c r="D2692" s="1"/>
      <c r="G2692" s="1"/>
      <c r="H2692" s="1"/>
      <c r="AB2692" t="s">
        <v>22</v>
      </c>
      <c r="AC2692" t="s">
        <v>32</v>
      </c>
      <c r="AD2692" t="s">
        <v>58</v>
      </c>
      <c r="AE2692" t="s">
        <v>58</v>
      </c>
      <c r="AF2692" t="s">
        <v>48</v>
      </c>
      <c r="AO2692" t="s">
        <v>26</v>
      </c>
      <c r="AP2692" t="s">
        <v>7521</v>
      </c>
      <c r="AS2692" t="s">
        <v>43</v>
      </c>
      <c r="BT2692" s="1"/>
    </row>
    <row r="2693" spans="1:72">
      <c r="A2693" t="s">
        <v>10364</v>
      </c>
      <c r="B2693" t="s">
        <v>8911</v>
      </c>
      <c r="D2693" s="1"/>
      <c r="G2693" s="1"/>
      <c r="H2693" s="1"/>
      <c r="AB2693" t="s">
        <v>22</v>
      </c>
      <c r="AC2693" t="s">
        <v>32</v>
      </c>
      <c r="AD2693" t="s">
        <v>58</v>
      </c>
      <c r="AE2693" t="s">
        <v>58</v>
      </c>
      <c r="AF2693" t="s">
        <v>25</v>
      </c>
      <c r="AO2693" t="s">
        <v>26</v>
      </c>
      <c r="AP2693" t="s">
        <v>7521</v>
      </c>
      <c r="AS2693" t="s">
        <v>43</v>
      </c>
      <c r="BT2693" s="1"/>
    </row>
    <row r="2694" spans="1:72">
      <c r="A2694" t="s">
        <v>10365</v>
      </c>
      <c r="B2694" t="s">
        <v>4834</v>
      </c>
      <c r="D2694" s="1"/>
      <c r="G2694" s="1"/>
      <c r="H2694" s="1"/>
      <c r="AB2694" t="s">
        <v>22</v>
      </c>
      <c r="AC2694" t="s">
        <v>32</v>
      </c>
      <c r="AD2694" t="s">
        <v>58</v>
      </c>
      <c r="AE2694" t="s">
        <v>58</v>
      </c>
      <c r="AF2694" t="s">
        <v>48</v>
      </c>
      <c r="AO2694" t="s">
        <v>26</v>
      </c>
      <c r="AP2694" t="s">
        <v>7521</v>
      </c>
      <c r="AS2694" t="s">
        <v>43</v>
      </c>
      <c r="BT2694" s="1"/>
    </row>
    <row r="2695" spans="1:72">
      <c r="A2695" t="s">
        <v>10366</v>
      </c>
      <c r="B2695" t="s">
        <v>8914</v>
      </c>
      <c r="D2695" s="1"/>
      <c r="G2695" s="1"/>
      <c r="H2695" s="1"/>
      <c r="AB2695" t="s">
        <v>22</v>
      </c>
      <c r="AC2695" t="s">
        <v>32</v>
      </c>
      <c r="AD2695" t="s">
        <v>58</v>
      </c>
      <c r="AE2695" t="s">
        <v>58</v>
      </c>
      <c r="AF2695" t="s">
        <v>48</v>
      </c>
      <c r="AO2695" t="s">
        <v>26</v>
      </c>
      <c r="AP2695" t="s">
        <v>7521</v>
      </c>
      <c r="AS2695" t="s">
        <v>43</v>
      </c>
      <c r="BT2695" s="1"/>
    </row>
    <row r="2696" spans="1:72">
      <c r="A2696" t="s">
        <v>10147</v>
      </c>
      <c r="B2696" t="s">
        <v>8915</v>
      </c>
      <c r="D2696" s="1"/>
      <c r="G2696" s="1"/>
      <c r="H2696" s="1"/>
      <c r="AB2696" t="s">
        <v>22</v>
      </c>
      <c r="AC2696" t="s">
        <v>32</v>
      </c>
      <c r="AD2696" t="s">
        <v>58</v>
      </c>
      <c r="AE2696" t="s">
        <v>58</v>
      </c>
      <c r="AF2696" t="s">
        <v>48</v>
      </c>
      <c r="AO2696" t="s">
        <v>26</v>
      </c>
      <c r="AP2696" t="s">
        <v>7521</v>
      </c>
      <c r="AS2696" t="s">
        <v>43</v>
      </c>
      <c r="BT2696" s="1"/>
    </row>
    <row r="2697" spans="1:72">
      <c r="A2697" t="s">
        <v>10367</v>
      </c>
      <c r="B2697" t="s">
        <v>1838</v>
      </c>
      <c r="D2697" s="1"/>
      <c r="G2697" s="1"/>
      <c r="H2697" s="1"/>
      <c r="AB2697" t="s">
        <v>22</v>
      </c>
      <c r="AC2697" t="s">
        <v>32</v>
      </c>
      <c r="AD2697" t="s">
        <v>58</v>
      </c>
      <c r="AE2697" t="s">
        <v>58</v>
      </c>
      <c r="AF2697" t="s">
        <v>48</v>
      </c>
      <c r="AO2697" t="s">
        <v>26</v>
      </c>
      <c r="AP2697" t="s">
        <v>7521</v>
      </c>
      <c r="AS2697" t="s">
        <v>43</v>
      </c>
      <c r="BT2697" s="1"/>
    </row>
    <row r="2698" spans="1:72">
      <c r="A2698" t="s">
        <v>10368</v>
      </c>
      <c r="B2698" t="s">
        <v>8918</v>
      </c>
      <c r="D2698" s="1"/>
      <c r="G2698" s="1"/>
      <c r="H2698" s="1"/>
      <c r="AB2698" t="s">
        <v>22</v>
      </c>
      <c r="AC2698" t="s">
        <v>32</v>
      </c>
      <c r="AD2698" t="s">
        <v>58</v>
      </c>
      <c r="AE2698" t="s">
        <v>58</v>
      </c>
      <c r="AF2698" t="s">
        <v>48</v>
      </c>
      <c r="AO2698" t="s">
        <v>26</v>
      </c>
      <c r="AP2698" t="s">
        <v>7521</v>
      </c>
      <c r="AS2698" t="s">
        <v>43</v>
      </c>
      <c r="BT2698" s="1"/>
    </row>
    <row r="2699" spans="1:72">
      <c r="A2699" t="s">
        <v>10369</v>
      </c>
      <c r="B2699" t="s">
        <v>8920</v>
      </c>
      <c r="D2699" s="1"/>
      <c r="G2699" s="1"/>
      <c r="H2699" s="1"/>
      <c r="AB2699" t="s">
        <v>22</v>
      </c>
      <c r="AC2699" t="s">
        <v>32</v>
      </c>
      <c r="AD2699" t="s">
        <v>58</v>
      </c>
      <c r="AE2699" t="s">
        <v>58</v>
      </c>
      <c r="AF2699" t="s">
        <v>48</v>
      </c>
      <c r="AO2699" t="s">
        <v>26</v>
      </c>
      <c r="AP2699" t="s">
        <v>7521</v>
      </c>
      <c r="AS2699" t="s">
        <v>43</v>
      </c>
      <c r="BT2699" s="1"/>
    </row>
    <row r="2700" spans="1:72">
      <c r="A2700" t="s">
        <v>10370</v>
      </c>
      <c r="B2700" t="s">
        <v>8922</v>
      </c>
      <c r="D2700" s="1"/>
      <c r="G2700" s="1"/>
      <c r="H2700" s="1"/>
      <c r="AB2700" t="s">
        <v>22</v>
      </c>
      <c r="AC2700" t="s">
        <v>32</v>
      </c>
      <c r="AD2700" t="s">
        <v>58</v>
      </c>
      <c r="AE2700" t="s">
        <v>58</v>
      </c>
      <c r="AF2700" t="s">
        <v>48</v>
      </c>
      <c r="AO2700" t="s">
        <v>26</v>
      </c>
      <c r="AP2700" t="s">
        <v>7521</v>
      </c>
      <c r="AS2700" t="s">
        <v>43</v>
      </c>
      <c r="BT2700" s="1"/>
    </row>
    <row r="2701" spans="1:72">
      <c r="A2701" t="s">
        <v>10371</v>
      </c>
      <c r="B2701" t="s">
        <v>8924</v>
      </c>
      <c r="D2701" s="1"/>
      <c r="G2701" s="1"/>
      <c r="H2701" s="1"/>
      <c r="AB2701" t="s">
        <v>22</v>
      </c>
      <c r="AC2701" t="s">
        <v>32</v>
      </c>
      <c r="AD2701" t="s">
        <v>58</v>
      </c>
      <c r="AE2701" t="s">
        <v>58</v>
      </c>
      <c r="AF2701" t="s">
        <v>48</v>
      </c>
      <c r="AO2701" t="s">
        <v>26</v>
      </c>
      <c r="AP2701" t="s">
        <v>7521</v>
      </c>
      <c r="AS2701" t="s">
        <v>43</v>
      </c>
      <c r="BT2701" s="1"/>
    </row>
    <row r="2702" spans="1:72">
      <c r="A2702" t="s">
        <v>10372</v>
      </c>
      <c r="B2702" t="s">
        <v>7446</v>
      </c>
      <c r="D2702" s="1"/>
      <c r="G2702" s="1"/>
      <c r="H2702" s="1"/>
      <c r="AB2702" t="s">
        <v>22</v>
      </c>
      <c r="AC2702" t="s">
        <v>32</v>
      </c>
      <c r="AD2702" t="s">
        <v>58</v>
      </c>
      <c r="AE2702" t="s">
        <v>58</v>
      </c>
      <c r="AF2702" t="s">
        <v>48</v>
      </c>
      <c r="AO2702" t="s">
        <v>26</v>
      </c>
      <c r="AP2702" t="s">
        <v>7521</v>
      </c>
      <c r="AS2702" t="s">
        <v>43</v>
      </c>
      <c r="BT2702" s="1"/>
    </row>
    <row r="2703" spans="1:72">
      <c r="A2703" t="s">
        <v>10373</v>
      </c>
      <c r="B2703" t="s">
        <v>7898</v>
      </c>
      <c r="D2703" s="1"/>
      <c r="G2703" s="1"/>
      <c r="H2703" s="1"/>
      <c r="AB2703" t="s">
        <v>22</v>
      </c>
      <c r="AC2703" t="s">
        <v>32</v>
      </c>
      <c r="AD2703" t="s">
        <v>58</v>
      </c>
      <c r="AE2703" t="s">
        <v>58</v>
      </c>
      <c r="AF2703" t="s">
        <v>48</v>
      </c>
      <c r="AO2703" t="s">
        <v>26</v>
      </c>
      <c r="AP2703" t="s">
        <v>7521</v>
      </c>
      <c r="AS2703" t="s">
        <v>43</v>
      </c>
      <c r="BT2703" s="1"/>
    </row>
    <row r="2704" spans="1:72">
      <c r="A2704" t="s">
        <v>10374</v>
      </c>
      <c r="B2704" t="s">
        <v>8928</v>
      </c>
      <c r="D2704" s="1"/>
      <c r="G2704" s="1"/>
      <c r="H2704" s="1"/>
      <c r="AB2704" t="s">
        <v>22</v>
      </c>
      <c r="AC2704" t="s">
        <v>32</v>
      </c>
      <c r="AD2704" t="s">
        <v>58</v>
      </c>
      <c r="AE2704" t="s">
        <v>58</v>
      </c>
      <c r="AF2704" t="s">
        <v>48</v>
      </c>
      <c r="AO2704" t="s">
        <v>26</v>
      </c>
      <c r="AP2704" t="s">
        <v>7521</v>
      </c>
      <c r="AS2704" t="s">
        <v>43</v>
      </c>
      <c r="BT2704" s="1"/>
    </row>
    <row r="2705" spans="1:72">
      <c r="A2705" t="s">
        <v>10085</v>
      </c>
      <c r="B2705" t="s">
        <v>85</v>
      </c>
      <c r="D2705" s="1"/>
      <c r="G2705" s="1"/>
      <c r="H2705" s="1"/>
      <c r="AB2705" t="s">
        <v>22</v>
      </c>
      <c r="AC2705" t="s">
        <v>32</v>
      </c>
      <c r="AD2705" t="s">
        <v>58</v>
      </c>
      <c r="AE2705" t="s">
        <v>58</v>
      </c>
      <c r="AF2705" t="s">
        <v>48</v>
      </c>
      <c r="AO2705" t="s">
        <v>26</v>
      </c>
      <c r="AP2705" t="s">
        <v>7521</v>
      </c>
      <c r="AS2705" t="s">
        <v>43</v>
      </c>
      <c r="BP2705">
        <v>0</v>
      </c>
      <c r="BT2705" s="1"/>
    </row>
    <row r="2706" spans="1:72">
      <c r="A2706" t="s">
        <v>10375</v>
      </c>
      <c r="B2706" t="s">
        <v>2921</v>
      </c>
      <c r="D2706" s="1"/>
      <c r="G2706" s="1"/>
      <c r="H2706" s="1"/>
      <c r="AB2706" t="s">
        <v>22</v>
      </c>
      <c r="AC2706" t="s">
        <v>32</v>
      </c>
      <c r="AD2706" t="s">
        <v>58</v>
      </c>
      <c r="AE2706" t="s">
        <v>58</v>
      </c>
      <c r="AF2706" t="s">
        <v>48</v>
      </c>
      <c r="AO2706" t="s">
        <v>26</v>
      </c>
      <c r="AP2706" t="s">
        <v>7521</v>
      </c>
      <c r="AS2706" t="s">
        <v>43</v>
      </c>
      <c r="BT2706" s="1"/>
    </row>
    <row r="2707" spans="1:72">
      <c r="A2707" t="s">
        <v>10376</v>
      </c>
      <c r="B2707" t="s">
        <v>8510</v>
      </c>
      <c r="D2707" s="1"/>
      <c r="G2707" s="1"/>
      <c r="H2707" s="1"/>
      <c r="AB2707" t="s">
        <v>22</v>
      </c>
      <c r="AC2707" t="s">
        <v>32</v>
      </c>
      <c r="AD2707" t="s">
        <v>58</v>
      </c>
      <c r="AE2707" t="s">
        <v>58</v>
      </c>
      <c r="AF2707" t="s">
        <v>48</v>
      </c>
      <c r="AO2707" t="s">
        <v>26</v>
      </c>
      <c r="AP2707" t="s">
        <v>7521</v>
      </c>
      <c r="AS2707" t="s">
        <v>43</v>
      </c>
      <c r="BT2707" s="1"/>
    </row>
    <row r="2708" spans="1:72">
      <c r="A2708" t="s">
        <v>10377</v>
      </c>
      <c r="B2708" t="s">
        <v>95</v>
      </c>
      <c r="D2708" s="1"/>
      <c r="G2708" s="1"/>
      <c r="H2708" s="1"/>
      <c r="AB2708" t="s">
        <v>22</v>
      </c>
      <c r="AC2708" t="s">
        <v>32</v>
      </c>
      <c r="AD2708" t="s">
        <v>58</v>
      </c>
      <c r="AE2708" t="s">
        <v>58</v>
      </c>
      <c r="AF2708" t="s">
        <v>48</v>
      </c>
      <c r="AO2708" t="s">
        <v>26</v>
      </c>
      <c r="AP2708" t="s">
        <v>7521</v>
      </c>
      <c r="AS2708" t="s">
        <v>43</v>
      </c>
      <c r="BT2708" s="1"/>
    </row>
    <row r="2709" spans="1:72">
      <c r="A2709" t="s">
        <v>10378</v>
      </c>
      <c r="B2709" t="s">
        <v>8933</v>
      </c>
      <c r="D2709" s="1"/>
      <c r="G2709" s="1"/>
      <c r="H2709" s="1"/>
      <c r="AB2709" t="s">
        <v>22</v>
      </c>
      <c r="AC2709" t="s">
        <v>32</v>
      </c>
      <c r="AD2709" t="s">
        <v>58</v>
      </c>
      <c r="AE2709" t="s">
        <v>58</v>
      </c>
      <c r="AF2709" t="s">
        <v>48</v>
      </c>
      <c r="AO2709" t="s">
        <v>26</v>
      </c>
      <c r="AP2709" t="s">
        <v>7521</v>
      </c>
      <c r="AS2709" t="s">
        <v>43</v>
      </c>
      <c r="BT2709" s="1"/>
    </row>
    <row r="2710" spans="1:72">
      <c r="A2710" t="s">
        <v>10379</v>
      </c>
      <c r="B2710" t="s">
        <v>8935</v>
      </c>
      <c r="D2710" s="1"/>
      <c r="G2710" s="1"/>
      <c r="H2710" s="1"/>
      <c r="AB2710" t="s">
        <v>22</v>
      </c>
      <c r="AC2710" t="s">
        <v>32</v>
      </c>
      <c r="AD2710" t="s">
        <v>58</v>
      </c>
      <c r="AE2710" t="s">
        <v>58</v>
      </c>
      <c r="AF2710" t="s">
        <v>48</v>
      </c>
      <c r="AO2710" t="s">
        <v>26</v>
      </c>
      <c r="AP2710" t="s">
        <v>7521</v>
      </c>
      <c r="AS2710" t="s">
        <v>43</v>
      </c>
      <c r="BT2710" s="1"/>
    </row>
    <row r="2711" spans="1:72">
      <c r="A2711" t="s">
        <v>10380</v>
      </c>
      <c r="B2711" t="s">
        <v>8537</v>
      </c>
      <c r="D2711" s="1"/>
      <c r="G2711" s="1"/>
      <c r="H2711" s="1"/>
      <c r="AB2711" t="s">
        <v>22</v>
      </c>
      <c r="AC2711" t="s">
        <v>32</v>
      </c>
      <c r="AD2711" t="s">
        <v>58</v>
      </c>
      <c r="AE2711" t="s">
        <v>58</v>
      </c>
      <c r="AF2711" t="s">
        <v>48</v>
      </c>
      <c r="AO2711" t="s">
        <v>26</v>
      </c>
      <c r="AP2711" t="s">
        <v>7521</v>
      </c>
      <c r="AS2711" t="s">
        <v>43</v>
      </c>
      <c r="BT2711" s="1"/>
    </row>
    <row r="2712" spans="1:72">
      <c r="A2712" t="s">
        <v>10381</v>
      </c>
      <c r="B2712" t="s">
        <v>8601</v>
      </c>
      <c r="D2712" s="1"/>
      <c r="G2712" s="1"/>
      <c r="H2712" s="1"/>
      <c r="AB2712" t="s">
        <v>22</v>
      </c>
      <c r="AC2712" t="s">
        <v>32</v>
      </c>
      <c r="AD2712" t="s">
        <v>58</v>
      </c>
      <c r="AE2712" t="s">
        <v>58</v>
      </c>
      <c r="AF2712" t="s">
        <v>48</v>
      </c>
      <c r="AO2712" t="s">
        <v>26</v>
      </c>
      <c r="AP2712" t="s">
        <v>7521</v>
      </c>
      <c r="AS2712" t="s">
        <v>43</v>
      </c>
      <c r="BT2712" s="1"/>
    </row>
    <row r="2713" spans="1:72">
      <c r="A2713" t="s">
        <v>10382</v>
      </c>
      <c r="B2713" t="s">
        <v>8939</v>
      </c>
      <c r="D2713" s="1"/>
      <c r="G2713" s="1"/>
      <c r="H2713" s="1"/>
      <c r="AB2713" t="s">
        <v>22</v>
      </c>
      <c r="AC2713" t="s">
        <v>32</v>
      </c>
      <c r="AD2713" t="s">
        <v>58</v>
      </c>
      <c r="AE2713" t="s">
        <v>58</v>
      </c>
      <c r="AF2713" t="s">
        <v>25</v>
      </c>
      <c r="AO2713" t="s">
        <v>26</v>
      </c>
      <c r="AP2713" t="s">
        <v>7521</v>
      </c>
      <c r="AS2713" t="s">
        <v>43</v>
      </c>
      <c r="BT2713" s="1"/>
    </row>
    <row r="2714" spans="1:72">
      <c r="A2714" t="s">
        <v>10383</v>
      </c>
      <c r="B2714" t="s">
        <v>8593</v>
      </c>
      <c r="D2714" s="1"/>
      <c r="G2714" s="1"/>
      <c r="H2714" s="1"/>
      <c r="AB2714" t="s">
        <v>22</v>
      </c>
      <c r="AC2714" t="s">
        <v>32</v>
      </c>
      <c r="AD2714" t="s">
        <v>58</v>
      </c>
      <c r="AE2714" t="s">
        <v>58</v>
      </c>
      <c r="AF2714" t="s">
        <v>48</v>
      </c>
      <c r="AO2714" t="s">
        <v>26</v>
      </c>
      <c r="AP2714" t="s">
        <v>7521</v>
      </c>
      <c r="AS2714" t="s">
        <v>43</v>
      </c>
      <c r="BT2714" s="1"/>
    </row>
    <row r="2715" spans="1:72">
      <c r="A2715" t="s">
        <v>10384</v>
      </c>
      <c r="B2715" t="s">
        <v>8942</v>
      </c>
      <c r="D2715" s="1"/>
      <c r="G2715" s="1"/>
      <c r="H2715" s="1"/>
      <c r="AB2715" t="s">
        <v>22</v>
      </c>
      <c r="AC2715" t="s">
        <v>32</v>
      </c>
      <c r="AD2715" t="s">
        <v>58</v>
      </c>
      <c r="AE2715" t="s">
        <v>58</v>
      </c>
      <c r="AF2715" t="s">
        <v>25</v>
      </c>
      <c r="AO2715" t="s">
        <v>26</v>
      </c>
      <c r="AP2715" t="s">
        <v>7521</v>
      </c>
      <c r="AS2715" t="s">
        <v>43</v>
      </c>
      <c r="BT2715" s="1"/>
    </row>
    <row r="2716" spans="1:72">
      <c r="A2716" t="s">
        <v>10385</v>
      </c>
      <c r="B2716" t="s">
        <v>10386</v>
      </c>
      <c r="D2716" s="1"/>
      <c r="G2716" s="1"/>
      <c r="H2716" s="1"/>
      <c r="AB2716" t="s">
        <v>22</v>
      </c>
      <c r="AC2716" t="s">
        <v>32</v>
      </c>
      <c r="AD2716" t="s">
        <v>58</v>
      </c>
      <c r="AE2716" t="s">
        <v>58</v>
      </c>
      <c r="AF2716" t="s">
        <v>48</v>
      </c>
      <c r="AO2716" t="s">
        <v>26</v>
      </c>
      <c r="AP2716" t="s">
        <v>7521</v>
      </c>
      <c r="AS2716" t="s">
        <v>43</v>
      </c>
      <c r="BT2716" s="1"/>
    </row>
    <row r="2717" spans="1:72">
      <c r="A2717" t="s">
        <v>10387</v>
      </c>
      <c r="B2717" t="s">
        <v>8945</v>
      </c>
      <c r="D2717" s="1"/>
      <c r="G2717" s="1"/>
      <c r="H2717" s="1"/>
      <c r="AB2717" t="s">
        <v>22</v>
      </c>
      <c r="AC2717" t="s">
        <v>32</v>
      </c>
      <c r="AD2717" t="s">
        <v>58</v>
      </c>
      <c r="AE2717" t="s">
        <v>58</v>
      </c>
      <c r="AF2717" t="s">
        <v>48</v>
      </c>
      <c r="AO2717" t="s">
        <v>26</v>
      </c>
      <c r="AP2717" t="s">
        <v>7521</v>
      </c>
      <c r="AS2717" t="s">
        <v>43</v>
      </c>
      <c r="BT2717" s="1"/>
    </row>
    <row r="2718" spans="1:72">
      <c r="A2718" t="s">
        <v>10388</v>
      </c>
      <c r="B2718" t="s">
        <v>1577</v>
      </c>
      <c r="D2718" s="1"/>
      <c r="G2718" s="1"/>
      <c r="H2718" s="1"/>
      <c r="AB2718" t="s">
        <v>22</v>
      </c>
      <c r="AC2718" t="s">
        <v>32</v>
      </c>
      <c r="AD2718" t="s">
        <v>58</v>
      </c>
      <c r="AE2718" t="s">
        <v>58</v>
      </c>
      <c r="AF2718" t="s">
        <v>48</v>
      </c>
      <c r="AO2718" t="s">
        <v>26</v>
      </c>
      <c r="AP2718" t="s">
        <v>7521</v>
      </c>
      <c r="AS2718" t="s">
        <v>43</v>
      </c>
      <c r="BT2718" s="1"/>
    </row>
    <row r="2719" spans="1:72">
      <c r="A2719" t="s">
        <v>10389</v>
      </c>
      <c r="B2719" t="s">
        <v>3746</v>
      </c>
      <c r="D2719" s="1"/>
      <c r="G2719" s="1"/>
      <c r="H2719" s="1"/>
      <c r="AB2719" t="s">
        <v>22</v>
      </c>
      <c r="AC2719" t="s">
        <v>32</v>
      </c>
      <c r="AD2719" t="s">
        <v>58</v>
      </c>
      <c r="AE2719" t="s">
        <v>58</v>
      </c>
      <c r="AF2719" t="s">
        <v>48</v>
      </c>
      <c r="AO2719" t="s">
        <v>26</v>
      </c>
      <c r="AP2719" t="s">
        <v>7521</v>
      </c>
      <c r="AS2719" t="s">
        <v>43</v>
      </c>
      <c r="BT2719" s="1"/>
    </row>
    <row r="2720" spans="1:72">
      <c r="A2720" t="s">
        <v>10390</v>
      </c>
      <c r="B2720" t="s">
        <v>7850</v>
      </c>
      <c r="D2720" s="1"/>
      <c r="G2720" s="1"/>
      <c r="H2720" s="1"/>
      <c r="AB2720" t="s">
        <v>22</v>
      </c>
      <c r="AC2720" t="s">
        <v>32</v>
      </c>
      <c r="AD2720" t="s">
        <v>58</v>
      </c>
      <c r="AE2720" t="s">
        <v>58</v>
      </c>
      <c r="AF2720" t="s">
        <v>48</v>
      </c>
      <c r="AO2720" t="s">
        <v>26</v>
      </c>
      <c r="AP2720" t="s">
        <v>7521</v>
      </c>
      <c r="AS2720" t="s">
        <v>43</v>
      </c>
      <c r="BT2720" s="1"/>
    </row>
    <row r="2721" spans="1:72">
      <c r="A2721" t="s">
        <v>10391</v>
      </c>
      <c r="B2721" t="s">
        <v>8950</v>
      </c>
      <c r="D2721" s="1"/>
      <c r="G2721" s="1"/>
      <c r="H2721" s="1"/>
      <c r="AB2721" t="s">
        <v>22</v>
      </c>
      <c r="AC2721" t="s">
        <v>32</v>
      </c>
      <c r="AD2721" t="s">
        <v>58</v>
      </c>
      <c r="AE2721" t="s">
        <v>58</v>
      </c>
      <c r="AF2721" t="s">
        <v>48</v>
      </c>
      <c r="AO2721" t="s">
        <v>26</v>
      </c>
      <c r="AP2721" t="s">
        <v>7521</v>
      </c>
      <c r="AS2721" t="s">
        <v>43</v>
      </c>
      <c r="BT2721" s="1"/>
    </row>
    <row r="2722" spans="1:72">
      <c r="A2722" t="s">
        <v>10206</v>
      </c>
      <c r="B2722" t="s">
        <v>8951</v>
      </c>
      <c r="D2722" s="1"/>
      <c r="G2722" s="1"/>
      <c r="H2722" s="1"/>
      <c r="AB2722" t="s">
        <v>22</v>
      </c>
      <c r="AC2722" t="s">
        <v>32</v>
      </c>
      <c r="AD2722" t="s">
        <v>58</v>
      </c>
      <c r="AE2722" t="s">
        <v>58</v>
      </c>
      <c r="AF2722" t="s">
        <v>48</v>
      </c>
      <c r="AO2722" t="s">
        <v>26</v>
      </c>
      <c r="AP2722" t="s">
        <v>7521</v>
      </c>
      <c r="AS2722" t="s">
        <v>43</v>
      </c>
      <c r="BT2722" s="1"/>
    </row>
    <row r="2723" spans="1:72">
      <c r="A2723" t="s">
        <v>10392</v>
      </c>
      <c r="B2723" t="s">
        <v>8018</v>
      </c>
      <c r="D2723" s="1"/>
      <c r="G2723" s="1"/>
      <c r="H2723" s="1"/>
      <c r="AB2723" t="s">
        <v>22</v>
      </c>
      <c r="AC2723" t="s">
        <v>32</v>
      </c>
      <c r="AD2723" t="s">
        <v>58</v>
      </c>
      <c r="AE2723" t="s">
        <v>58</v>
      </c>
      <c r="AF2723" t="s">
        <v>48</v>
      </c>
      <c r="AO2723" t="s">
        <v>26</v>
      </c>
      <c r="AP2723" t="s">
        <v>7521</v>
      </c>
      <c r="AS2723" t="s">
        <v>43</v>
      </c>
      <c r="BT2723" s="1"/>
    </row>
    <row r="2724" spans="1:72">
      <c r="A2724" t="s">
        <v>10394</v>
      </c>
      <c r="B2724" t="s">
        <v>10395</v>
      </c>
      <c r="D2724" s="1"/>
      <c r="G2724" s="1"/>
      <c r="H2724" s="1"/>
      <c r="AB2724" t="s">
        <v>22</v>
      </c>
      <c r="AC2724" t="s">
        <v>32</v>
      </c>
      <c r="AD2724" t="s">
        <v>58</v>
      </c>
      <c r="AE2724" t="s">
        <v>58</v>
      </c>
      <c r="AF2724" t="s">
        <v>48</v>
      </c>
      <c r="AO2724" t="s">
        <v>26</v>
      </c>
      <c r="AP2724" t="s">
        <v>7521</v>
      </c>
      <c r="AS2724" t="s">
        <v>43</v>
      </c>
      <c r="BT2724" s="1"/>
    </row>
    <row r="2725" spans="1:72">
      <c r="A2725" t="s">
        <v>10396</v>
      </c>
      <c r="B2725" t="s">
        <v>7439</v>
      </c>
      <c r="D2725" s="1"/>
      <c r="G2725" s="1"/>
      <c r="H2725" s="1"/>
      <c r="AB2725" t="s">
        <v>22</v>
      </c>
      <c r="AC2725" t="s">
        <v>32</v>
      </c>
      <c r="AD2725" t="s">
        <v>58</v>
      </c>
      <c r="AE2725" t="s">
        <v>58</v>
      </c>
      <c r="AF2725" t="s">
        <v>48</v>
      </c>
      <c r="AO2725" t="s">
        <v>26</v>
      </c>
      <c r="AP2725" t="s">
        <v>7521</v>
      </c>
      <c r="AS2725" t="s">
        <v>43</v>
      </c>
      <c r="BT2725" s="1"/>
    </row>
    <row r="2726" spans="1:72">
      <c r="A2726" t="s">
        <v>10397</v>
      </c>
      <c r="B2726" t="s">
        <v>10398</v>
      </c>
      <c r="D2726" s="1"/>
      <c r="G2726" s="1"/>
      <c r="H2726" s="1"/>
      <c r="AB2726" t="s">
        <v>22</v>
      </c>
      <c r="AC2726" t="s">
        <v>32</v>
      </c>
      <c r="AD2726" t="s">
        <v>58</v>
      </c>
      <c r="AE2726" t="s">
        <v>58</v>
      </c>
      <c r="AF2726" t="s">
        <v>48</v>
      </c>
      <c r="AO2726" t="s">
        <v>26</v>
      </c>
      <c r="AP2726" t="s">
        <v>7521</v>
      </c>
      <c r="AS2726" t="s">
        <v>43</v>
      </c>
      <c r="BT2726" s="1"/>
    </row>
    <row r="2727" spans="1:72">
      <c r="A2727" t="s">
        <v>10198</v>
      </c>
      <c r="B2727" t="s">
        <v>8953</v>
      </c>
      <c r="D2727" s="1"/>
      <c r="G2727" s="1"/>
      <c r="H2727" s="1"/>
      <c r="AB2727" t="s">
        <v>22</v>
      </c>
      <c r="AC2727" t="s">
        <v>32</v>
      </c>
      <c r="AD2727" t="s">
        <v>58</v>
      </c>
      <c r="AE2727" t="s">
        <v>58</v>
      </c>
      <c r="AF2727" t="s">
        <v>48</v>
      </c>
      <c r="AO2727" t="s">
        <v>26</v>
      </c>
      <c r="AP2727" t="s">
        <v>7521</v>
      </c>
      <c r="AS2727" t="s">
        <v>43</v>
      </c>
      <c r="BT2727" s="1"/>
    </row>
    <row r="2728" spans="1:72">
      <c r="A2728" t="s">
        <v>10399</v>
      </c>
      <c r="B2728" t="s">
        <v>8955</v>
      </c>
      <c r="D2728" s="1"/>
      <c r="G2728" s="1"/>
      <c r="H2728" s="1"/>
      <c r="AB2728" t="s">
        <v>22</v>
      </c>
      <c r="AC2728" t="s">
        <v>32</v>
      </c>
      <c r="AD2728" t="s">
        <v>58</v>
      </c>
      <c r="AE2728" t="s">
        <v>58</v>
      </c>
      <c r="AF2728" t="s">
        <v>48</v>
      </c>
      <c r="AO2728" t="s">
        <v>26</v>
      </c>
      <c r="AP2728" t="s">
        <v>7521</v>
      </c>
      <c r="AS2728" t="s">
        <v>43</v>
      </c>
      <c r="BT2728" s="1"/>
    </row>
    <row r="2729" spans="1:72">
      <c r="A2729" t="s">
        <v>10109</v>
      </c>
      <c r="B2729" t="s">
        <v>678</v>
      </c>
      <c r="D2729" s="1"/>
      <c r="G2729" s="1"/>
      <c r="H2729" s="1"/>
      <c r="AB2729" t="s">
        <v>22</v>
      </c>
      <c r="AC2729" t="s">
        <v>32</v>
      </c>
      <c r="AD2729" t="s">
        <v>58</v>
      </c>
      <c r="AE2729" t="s">
        <v>58</v>
      </c>
      <c r="AF2729" t="s">
        <v>48</v>
      </c>
      <c r="AO2729" t="s">
        <v>26</v>
      </c>
      <c r="AP2729" t="s">
        <v>7521</v>
      </c>
      <c r="AS2729" t="s">
        <v>43</v>
      </c>
      <c r="BT2729" s="1"/>
    </row>
    <row r="2730" spans="1:72">
      <c r="A2730" t="s">
        <v>10155</v>
      </c>
      <c r="B2730" t="s">
        <v>8956</v>
      </c>
      <c r="D2730" s="1"/>
      <c r="G2730" s="1"/>
      <c r="H2730" s="1"/>
      <c r="AB2730" t="s">
        <v>22</v>
      </c>
      <c r="AC2730" t="s">
        <v>32</v>
      </c>
      <c r="AD2730" t="s">
        <v>58</v>
      </c>
      <c r="AE2730" t="s">
        <v>58</v>
      </c>
      <c r="AF2730" t="s">
        <v>25</v>
      </c>
      <c r="AO2730" t="s">
        <v>26</v>
      </c>
      <c r="AP2730" t="s">
        <v>7521</v>
      </c>
      <c r="AS2730" t="s">
        <v>43</v>
      </c>
      <c r="BT2730" s="1"/>
    </row>
    <row r="2731" spans="1:72">
      <c r="A2731" t="s">
        <v>10400</v>
      </c>
      <c r="B2731" t="s">
        <v>8958</v>
      </c>
      <c r="D2731" s="1"/>
      <c r="G2731" s="1"/>
      <c r="H2731" s="1"/>
      <c r="AB2731" t="s">
        <v>22</v>
      </c>
      <c r="AC2731" t="s">
        <v>32</v>
      </c>
      <c r="AD2731" t="s">
        <v>58</v>
      </c>
      <c r="AE2731" t="s">
        <v>58</v>
      </c>
      <c r="AF2731" t="s">
        <v>48</v>
      </c>
      <c r="AO2731" t="s">
        <v>26</v>
      </c>
      <c r="AP2731" t="s">
        <v>7521</v>
      </c>
      <c r="AS2731" t="s">
        <v>43</v>
      </c>
      <c r="BT2731" s="1"/>
    </row>
    <row r="2732" spans="1:72">
      <c r="A2732" t="s">
        <v>10401</v>
      </c>
      <c r="B2732" t="s">
        <v>8960</v>
      </c>
      <c r="D2732" s="1"/>
      <c r="G2732" s="1"/>
      <c r="H2732" s="1"/>
      <c r="AB2732" t="s">
        <v>22</v>
      </c>
      <c r="AC2732" t="s">
        <v>32</v>
      </c>
      <c r="AD2732" t="s">
        <v>58</v>
      </c>
      <c r="AE2732" t="s">
        <v>58</v>
      </c>
      <c r="AF2732" t="s">
        <v>48</v>
      </c>
      <c r="AO2732" t="s">
        <v>26</v>
      </c>
      <c r="AP2732" t="s">
        <v>7521</v>
      </c>
      <c r="AS2732" t="s">
        <v>43</v>
      </c>
      <c r="BT2732" s="1"/>
    </row>
    <row r="2733" spans="1:72">
      <c r="A2733" t="s">
        <v>10402</v>
      </c>
      <c r="B2733" t="s">
        <v>10403</v>
      </c>
      <c r="D2733" s="1"/>
      <c r="G2733" s="1"/>
      <c r="H2733" s="1"/>
      <c r="AB2733" t="s">
        <v>22</v>
      </c>
      <c r="AC2733" t="s">
        <v>32</v>
      </c>
      <c r="AD2733" t="s">
        <v>58</v>
      </c>
      <c r="AE2733" t="s">
        <v>58</v>
      </c>
      <c r="AF2733" t="s">
        <v>48</v>
      </c>
      <c r="AO2733" t="s">
        <v>26</v>
      </c>
      <c r="AP2733" t="s">
        <v>7521</v>
      </c>
      <c r="AS2733" t="s">
        <v>43</v>
      </c>
      <c r="BT2733" s="1"/>
    </row>
    <row r="2734" spans="1:72">
      <c r="A2734" t="s">
        <v>10169</v>
      </c>
      <c r="B2734" t="s">
        <v>5234</v>
      </c>
      <c r="D2734" s="1"/>
      <c r="G2734" s="1"/>
      <c r="H2734" s="1"/>
      <c r="AB2734" t="s">
        <v>22</v>
      </c>
      <c r="AC2734" t="s">
        <v>32</v>
      </c>
      <c r="AD2734" t="s">
        <v>58</v>
      </c>
      <c r="AE2734" t="s">
        <v>58</v>
      </c>
      <c r="AF2734" t="s">
        <v>48</v>
      </c>
      <c r="AO2734" t="s">
        <v>26</v>
      </c>
      <c r="AP2734" t="s">
        <v>7521</v>
      </c>
      <c r="AS2734" t="s">
        <v>43</v>
      </c>
      <c r="BT2734" s="1"/>
    </row>
    <row r="2735" spans="1:72">
      <c r="A2735" t="s">
        <v>10185</v>
      </c>
      <c r="B2735" t="s">
        <v>8962</v>
      </c>
      <c r="D2735" s="1"/>
      <c r="G2735" s="1"/>
      <c r="H2735" s="1"/>
      <c r="AB2735" t="s">
        <v>22</v>
      </c>
      <c r="AC2735" t="s">
        <v>32</v>
      </c>
      <c r="AD2735" t="s">
        <v>58</v>
      </c>
      <c r="AE2735" t="s">
        <v>58</v>
      </c>
      <c r="AF2735" t="s">
        <v>48</v>
      </c>
      <c r="AO2735" t="s">
        <v>26</v>
      </c>
      <c r="AP2735" t="s">
        <v>7521</v>
      </c>
      <c r="AS2735" t="s">
        <v>43</v>
      </c>
      <c r="BT2735" s="1"/>
    </row>
    <row r="2736" spans="1:72">
      <c r="A2736" t="s">
        <v>10404</v>
      </c>
      <c r="B2736" t="s">
        <v>3794</v>
      </c>
      <c r="D2736" s="1"/>
      <c r="G2736" s="1"/>
      <c r="H2736" s="1"/>
      <c r="AB2736" t="s">
        <v>22</v>
      </c>
      <c r="AC2736" t="s">
        <v>32</v>
      </c>
      <c r="AD2736" t="s">
        <v>58</v>
      </c>
      <c r="AE2736" t="s">
        <v>58</v>
      </c>
      <c r="AF2736" t="s">
        <v>48</v>
      </c>
      <c r="AO2736" t="s">
        <v>26</v>
      </c>
      <c r="AP2736" t="s">
        <v>7521</v>
      </c>
      <c r="AS2736" t="s">
        <v>43</v>
      </c>
      <c r="BT2736" s="1"/>
    </row>
    <row r="2737" spans="1:72">
      <c r="A2737" t="s">
        <v>10090</v>
      </c>
      <c r="B2737" t="s">
        <v>8964</v>
      </c>
      <c r="D2737" s="1"/>
      <c r="G2737" s="1"/>
      <c r="H2737" s="1"/>
      <c r="AB2737" t="s">
        <v>22</v>
      </c>
      <c r="AC2737" t="s">
        <v>32</v>
      </c>
      <c r="AD2737" t="s">
        <v>58</v>
      </c>
      <c r="AE2737" t="s">
        <v>58</v>
      </c>
      <c r="AF2737" t="s">
        <v>25</v>
      </c>
      <c r="AO2737" t="s">
        <v>26</v>
      </c>
      <c r="AP2737" t="s">
        <v>7521</v>
      </c>
      <c r="AS2737" t="s">
        <v>43</v>
      </c>
      <c r="BT2737" s="1"/>
    </row>
    <row r="2738" spans="1:72">
      <c r="A2738" t="s">
        <v>10264</v>
      </c>
      <c r="B2738" t="s">
        <v>10405</v>
      </c>
      <c r="D2738" s="83"/>
      <c r="G2738" s="83"/>
      <c r="H2738" s="83"/>
      <c r="BT2738" s="83"/>
    </row>
    <row r="2739" spans="1:72">
      <c r="A2739" t="s">
        <v>10176</v>
      </c>
      <c r="B2739" t="s">
        <v>8965</v>
      </c>
      <c r="D2739" s="1"/>
      <c r="G2739" s="1"/>
      <c r="H2739" s="1"/>
      <c r="K2739">
        <v>0</v>
      </c>
      <c r="AB2739" t="s">
        <v>22</v>
      </c>
      <c r="AC2739" t="s">
        <v>32</v>
      </c>
      <c r="AD2739" t="s">
        <v>58</v>
      </c>
      <c r="AE2739" t="s">
        <v>58</v>
      </c>
      <c r="AF2739" t="s">
        <v>25</v>
      </c>
      <c r="AO2739" t="s">
        <v>26</v>
      </c>
      <c r="AP2739" t="s">
        <v>7521</v>
      </c>
      <c r="AS2739" t="s">
        <v>43</v>
      </c>
      <c r="BP2739">
        <v>0</v>
      </c>
      <c r="BQ2739">
        <v>0</v>
      </c>
      <c r="BR2739">
        <v>0</v>
      </c>
      <c r="BS2739">
        <v>0</v>
      </c>
      <c r="BT2739" s="1"/>
    </row>
    <row r="2740" spans="1:72">
      <c r="A2740" t="s">
        <v>10116</v>
      </c>
      <c r="B2740" t="s">
        <v>1280</v>
      </c>
      <c r="D2740" s="83"/>
      <c r="G2740" s="83"/>
      <c r="H2740" s="83"/>
      <c r="BT2740" s="83"/>
    </row>
    <row r="2741" spans="1:72">
      <c r="A2741" t="s">
        <v>10406</v>
      </c>
      <c r="B2741" t="s">
        <v>8967</v>
      </c>
      <c r="D2741" s="1"/>
      <c r="G2741" s="1"/>
      <c r="H2741" s="1"/>
      <c r="AB2741" t="s">
        <v>22</v>
      </c>
      <c r="AC2741" t="s">
        <v>23</v>
      </c>
      <c r="AD2741" t="s">
        <v>24</v>
      </c>
      <c r="AE2741" t="s">
        <v>24</v>
      </c>
      <c r="AF2741" t="s">
        <v>48</v>
      </c>
      <c r="AO2741" t="s">
        <v>26</v>
      </c>
      <c r="AP2741" t="s">
        <v>7521</v>
      </c>
      <c r="AS2741" t="s">
        <v>43</v>
      </c>
      <c r="BT2741" s="1"/>
    </row>
    <row r="2742" spans="1:72">
      <c r="A2742" t="s">
        <v>10407</v>
      </c>
      <c r="B2742" t="s">
        <v>10408</v>
      </c>
      <c r="D2742" s="1"/>
      <c r="G2742" s="1"/>
      <c r="H2742" s="1"/>
      <c r="AB2742" t="s">
        <v>22</v>
      </c>
      <c r="AC2742" t="s">
        <v>23</v>
      </c>
      <c r="AD2742" t="s">
        <v>24</v>
      </c>
      <c r="AE2742" t="s">
        <v>24</v>
      </c>
      <c r="AF2742" t="s">
        <v>48</v>
      </c>
      <c r="AO2742" t="s">
        <v>26</v>
      </c>
      <c r="AP2742" t="s">
        <v>7521</v>
      </c>
      <c r="AS2742" t="s">
        <v>43</v>
      </c>
      <c r="BT2742" s="1"/>
    </row>
    <row r="2743" spans="1:72">
      <c r="A2743" t="s">
        <v>10170</v>
      </c>
      <c r="B2743" t="s">
        <v>8970</v>
      </c>
      <c r="D2743" s="1"/>
      <c r="G2743" s="1"/>
      <c r="H2743" s="1"/>
      <c r="AB2743" t="s">
        <v>22</v>
      </c>
      <c r="AC2743" t="s">
        <v>23</v>
      </c>
      <c r="AD2743" t="s">
        <v>24</v>
      </c>
      <c r="AE2743" t="s">
        <v>24</v>
      </c>
      <c r="AF2743" t="s">
        <v>48</v>
      </c>
      <c r="AO2743" t="s">
        <v>26</v>
      </c>
      <c r="AP2743" t="s">
        <v>7521</v>
      </c>
      <c r="AS2743" t="s">
        <v>43</v>
      </c>
      <c r="BT2743" s="1"/>
    </row>
    <row r="2744" spans="1:72">
      <c r="A2744" t="s">
        <v>10409</v>
      </c>
      <c r="B2744" t="s">
        <v>8972</v>
      </c>
      <c r="D2744" s="1"/>
      <c r="G2744" s="1"/>
      <c r="H2744" s="1"/>
      <c r="AB2744" t="s">
        <v>22</v>
      </c>
      <c r="AC2744" t="s">
        <v>23</v>
      </c>
      <c r="AD2744" t="s">
        <v>24</v>
      </c>
      <c r="AE2744" t="s">
        <v>24</v>
      </c>
      <c r="AF2744" t="s">
        <v>48</v>
      </c>
      <c r="AO2744" t="s">
        <v>26</v>
      </c>
      <c r="AP2744" t="s">
        <v>7521</v>
      </c>
      <c r="AS2744" t="s">
        <v>43</v>
      </c>
      <c r="BT2744" s="1"/>
    </row>
    <row r="2745" spans="1:72">
      <c r="A2745" t="s">
        <v>10186</v>
      </c>
      <c r="B2745" t="s">
        <v>1625</v>
      </c>
      <c r="D2745" s="1"/>
      <c r="G2745" s="1"/>
      <c r="H2745" s="1"/>
      <c r="AB2745" t="s">
        <v>22</v>
      </c>
      <c r="AC2745" t="s">
        <v>23</v>
      </c>
      <c r="AD2745" t="s">
        <v>24</v>
      </c>
      <c r="AE2745" t="s">
        <v>24</v>
      </c>
      <c r="AF2745" t="s">
        <v>48</v>
      </c>
      <c r="AO2745" t="s">
        <v>26</v>
      </c>
      <c r="AP2745" t="s">
        <v>7521</v>
      </c>
      <c r="AS2745" t="s">
        <v>43</v>
      </c>
      <c r="BT2745" s="1"/>
    </row>
    <row r="2746" spans="1:72">
      <c r="A2746" t="s">
        <v>10124</v>
      </c>
      <c r="B2746" t="s">
        <v>8973</v>
      </c>
      <c r="D2746" s="1"/>
      <c r="G2746" s="1"/>
      <c r="H2746" s="1"/>
      <c r="AB2746" t="s">
        <v>22</v>
      </c>
      <c r="AC2746" t="s">
        <v>23</v>
      </c>
      <c r="AD2746" t="s">
        <v>80</v>
      </c>
      <c r="AE2746" t="s">
        <v>80</v>
      </c>
      <c r="AF2746" t="s">
        <v>48</v>
      </c>
      <c r="AO2746" t="s">
        <v>26</v>
      </c>
      <c r="AP2746" t="s">
        <v>7521</v>
      </c>
      <c r="AS2746" t="s">
        <v>43</v>
      </c>
      <c r="BT2746" s="1"/>
    </row>
    <row r="2747" spans="1:72">
      <c r="A2747" t="s">
        <v>10410</v>
      </c>
      <c r="B2747" t="s">
        <v>8975</v>
      </c>
      <c r="D2747" s="1"/>
      <c r="G2747" s="1"/>
      <c r="H2747" s="1"/>
      <c r="AB2747" t="s">
        <v>22</v>
      </c>
      <c r="AC2747" t="s">
        <v>23</v>
      </c>
      <c r="AD2747" t="s">
        <v>80</v>
      </c>
      <c r="AE2747" t="s">
        <v>80</v>
      </c>
      <c r="AF2747" t="s">
        <v>48</v>
      </c>
      <c r="AO2747" t="s">
        <v>26</v>
      </c>
      <c r="AP2747" t="s">
        <v>7521</v>
      </c>
      <c r="AS2747" t="s">
        <v>43</v>
      </c>
      <c r="BT2747" s="1"/>
    </row>
    <row r="2748" spans="1:72">
      <c r="A2748" t="s">
        <v>10411</v>
      </c>
      <c r="B2748" t="s">
        <v>2188</v>
      </c>
      <c r="D2748" s="1"/>
      <c r="G2748" s="1"/>
      <c r="H2748" s="1"/>
      <c r="AB2748" t="s">
        <v>22</v>
      </c>
      <c r="AC2748" t="s">
        <v>23</v>
      </c>
      <c r="AD2748" t="s">
        <v>80</v>
      </c>
      <c r="AE2748" t="s">
        <v>80</v>
      </c>
      <c r="AF2748" t="s">
        <v>25</v>
      </c>
      <c r="AO2748" t="s">
        <v>26</v>
      </c>
      <c r="AP2748" t="s">
        <v>7521</v>
      </c>
      <c r="AS2748" t="s">
        <v>43</v>
      </c>
      <c r="BT2748" s="1"/>
    </row>
    <row r="2749" spans="1:72">
      <c r="A2749" t="s">
        <v>10117</v>
      </c>
      <c r="B2749" t="s">
        <v>8977</v>
      </c>
      <c r="D2749" s="83"/>
      <c r="G2749" s="83"/>
      <c r="H2749" s="83"/>
      <c r="BT2749" s="83"/>
    </row>
    <row r="2750" spans="1:72">
      <c r="A2750" t="s">
        <v>10110</v>
      </c>
      <c r="B2750" t="s">
        <v>10412</v>
      </c>
      <c r="D2750" s="1"/>
      <c r="G2750" s="1"/>
      <c r="H2750" s="1"/>
      <c r="AB2750" t="s">
        <v>22</v>
      </c>
      <c r="AC2750" t="s">
        <v>23</v>
      </c>
      <c r="AD2750" t="s">
        <v>80</v>
      </c>
      <c r="AE2750" t="s">
        <v>80</v>
      </c>
      <c r="AF2750" t="s">
        <v>25</v>
      </c>
      <c r="AO2750" t="s">
        <v>26</v>
      </c>
      <c r="AP2750" t="s">
        <v>7521</v>
      </c>
      <c r="AS2750" t="s">
        <v>43</v>
      </c>
      <c r="BT2750" s="1"/>
    </row>
    <row r="2751" spans="1:72">
      <c r="A2751" t="s">
        <v>10413</v>
      </c>
      <c r="B2751" t="s">
        <v>8324</v>
      </c>
      <c r="D2751" s="1"/>
      <c r="G2751" s="1"/>
      <c r="H2751" s="1"/>
      <c r="AB2751" t="s">
        <v>22</v>
      </c>
      <c r="AC2751" t="s">
        <v>23</v>
      </c>
      <c r="AD2751" t="s">
        <v>80</v>
      </c>
      <c r="AE2751" t="s">
        <v>80</v>
      </c>
      <c r="AF2751" t="s">
        <v>25</v>
      </c>
      <c r="AO2751" t="s">
        <v>26</v>
      </c>
      <c r="AP2751" t="s">
        <v>7521</v>
      </c>
      <c r="AS2751" t="s">
        <v>43</v>
      </c>
      <c r="BT2751" s="1"/>
    </row>
    <row r="2752" spans="1:72">
      <c r="A2752" t="s">
        <v>10414</v>
      </c>
      <c r="B2752" t="s">
        <v>8979</v>
      </c>
      <c r="D2752" s="1"/>
      <c r="G2752" s="1"/>
      <c r="H2752" s="1"/>
      <c r="AB2752" t="s">
        <v>22</v>
      </c>
      <c r="AC2752" t="s">
        <v>23</v>
      </c>
      <c r="AD2752" t="s">
        <v>80</v>
      </c>
      <c r="AE2752" t="s">
        <v>80</v>
      </c>
      <c r="AF2752" t="s">
        <v>48</v>
      </c>
      <c r="AO2752" t="s">
        <v>26</v>
      </c>
      <c r="AP2752" t="s">
        <v>7521</v>
      </c>
      <c r="AS2752" t="s">
        <v>43</v>
      </c>
      <c r="BT2752" s="1"/>
    </row>
    <row r="2753" spans="1:72">
      <c r="A2753" t="s">
        <v>10262</v>
      </c>
      <c r="B2753" t="s">
        <v>8980</v>
      </c>
      <c r="D2753" s="1"/>
      <c r="G2753" s="1"/>
      <c r="H2753" s="1"/>
      <c r="AB2753" t="s">
        <v>22</v>
      </c>
      <c r="AC2753" t="s">
        <v>23</v>
      </c>
      <c r="AD2753" t="s">
        <v>80</v>
      </c>
      <c r="AE2753" t="s">
        <v>80</v>
      </c>
      <c r="AF2753" t="s">
        <v>25</v>
      </c>
      <c r="AO2753" t="s">
        <v>26</v>
      </c>
      <c r="AP2753" t="s">
        <v>7521</v>
      </c>
      <c r="AS2753" t="s">
        <v>43</v>
      </c>
      <c r="BT2753" s="1"/>
    </row>
    <row r="2754" spans="1:72">
      <c r="A2754" t="s">
        <v>10122</v>
      </c>
      <c r="B2754" t="s">
        <v>8981</v>
      </c>
      <c r="D2754" s="1"/>
      <c r="G2754" s="1"/>
      <c r="H2754" s="1"/>
      <c r="AB2754" t="s">
        <v>22</v>
      </c>
      <c r="AC2754" t="s">
        <v>23</v>
      </c>
      <c r="AD2754" t="s">
        <v>80</v>
      </c>
      <c r="AE2754" t="s">
        <v>80</v>
      </c>
      <c r="AF2754" t="s">
        <v>48</v>
      </c>
      <c r="AO2754" t="s">
        <v>26</v>
      </c>
      <c r="AP2754" t="s">
        <v>7521</v>
      </c>
      <c r="AS2754" t="s">
        <v>43</v>
      </c>
      <c r="BT2754" s="1"/>
    </row>
    <row r="2755" spans="1:72">
      <c r="A2755" t="s">
        <v>10415</v>
      </c>
      <c r="B2755" t="s">
        <v>8983</v>
      </c>
      <c r="D2755" s="1"/>
      <c r="G2755" s="1"/>
      <c r="H2755" s="1"/>
      <c r="AB2755" t="s">
        <v>22</v>
      </c>
      <c r="AC2755" t="s">
        <v>23</v>
      </c>
      <c r="AD2755" t="s">
        <v>80</v>
      </c>
      <c r="AE2755" t="s">
        <v>80</v>
      </c>
      <c r="AF2755" t="s">
        <v>48</v>
      </c>
      <c r="AO2755" t="s">
        <v>26</v>
      </c>
      <c r="AP2755" t="s">
        <v>7521</v>
      </c>
      <c r="AS2755" t="s">
        <v>43</v>
      </c>
      <c r="BT2755" s="1"/>
    </row>
    <row r="2756" spans="1:72">
      <c r="A2756" t="s">
        <v>10416</v>
      </c>
      <c r="B2756" t="s">
        <v>8729</v>
      </c>
      <c r="D2756" s="1"/>
      <c r="G2756" s="1"/>
      <c r="H2756" s="1"/>
      <c r="AB2756" t="s">
        <v>22</v>
      </c>
      <c r="AC2756" t="s">
        <v>23</v>
      </c>
      <c r="AD2756" t="s">
        <v>80</v>
      </c>
      <c r="AE2756" t="s">
        <v>80</v>
      </c>
      <c r="AF2756" t="s">
        <v>48</v>
      </c>
      <c r="AO2756" t="s">
        <v>26</v>
      </c>
      <c r="AP2756" t="s">
        <v>7521</v>
      </c>
      <c r="AS2756" t="s">
        <v>43</v>
      </c>
      <c r="BT2756" s="1"/>
    </row>
    <row r="2757" spans="1:72">
      <c r="A2757" t="s">
        <v>10417</v>
      </c>
      <c r="B2757" t="s">
        <v>8986</v>
      </c>
      <c r="D2757" s="1"/>
      <c r="G2757" s="1"/>
      <c r="H2757" s="1"/>
      <c r="AB2757" t="s">
        <v>22</v>
      </c>
      <c r="AC2757" t="s">
        <v>23</v>
      </c>
      <c r="AD2757" t="s">
        <v>80</v>
      </c>
      <c r="AE2757" t="s">
        <v>80</v>
      </c>
      <c r="AF2757" t="s">
        <v>48</v>
      </c>
      <c r="AO2757" t="s">
        <v>26</v>
      </c>
      <c r="AP2757" t="s">
        <v>7521</v>
      </c>
      <c r="AS2757" t="s">
        <v>43</v>
      </c>
      <c r="BT2757" s="1"/>
    </row>
    <row r="2758" spans="1:72">
      <c r="A2758" t="s">
        <v>10418</v>
      </c>
      <c r="B2758" t="s">
        <v>8988</v>
      </c>
      <c r="D2758" s="1"/>
      <c r="G2758" s="1"/>
      <c r="H2758" s="1"/>
      <c r="K2758">
        <v>0</v>
      </c>
      <c r="AB2758" t="s">
        <v>22</v>
      </c>
      <c r="AC2758" t="s">
        <v>23</v>
      </c>
      <c r="AD2758" t="s">
        <v>80</v>
      </c>
      <c r="AE2758" t="s">
        <v>80</v>
      </c>
      <c r="AF2758" t="s">
        <v>48</v>
      </c>
      <c r="AO2758" t="s">
        <v>26</v>
      </c>
      <c r="AP2758" t="s">
        <v>7521</v>
      </c>
      <c r="AS2758" t="s">
        <v>43</v>
      </c>
      <c r="BP2758">
        <v>0</v>
      </c>
      <c r="BQ2758">
        <v>0</v>
      </c>
      <c r="BR2758">
        <v>0</v>
      </c>
      <c r="BS2758">
        <v>0</v>
      </c>
      <c r="BT2758" s="1"/>
    </row>
    <row r="2759" spans="1:72">
      <c r="A2759" t="s">
        <v>10419</v>
      </c>
      <c r="B2759" t="s">
        <v>8990</v>
      </c>
      <c r="D2759" s="1"/>
      <c r="G2759" s="1"/>
      <c r="H2759" s="1"/>
      <c r="AB2759" t="s">
        <v>22</v>
      </c>
      <c r="AC2759" t="s">
        <v>7220</v>
      </c>
      <c r="AD2759" t="s">
        <v>7221</v>
      </c>
      <c r="AE2759" t="s">
        <v>7221</v>
      </c>
      <c r="AF2759" t="s">
        <v>48</v>
      </c>
      <c r="AO2759" t="s">
        <v>26</v>
      </c>
      <c r="AP2759" t="s">
        <v>7521</v>
      </c>
      <c r="AS2759" t="s">
        <v>43</v>
      </c>
      <c r="BT2759" s="1"/>
    </row>
    <row r="2760" spans="1:72">
      <c r="A2760" t="s">
        <v>10420</v>
      </c>
      <c r="B2760" t="s">
        <v>8992</v>
      </c>
      <c r="D2760" s="1"/>
      <c r="G2760" s="1"/>
      <c r="H2760" s="1"/>
      <c r="AB2760" t="s">
        <v>22</v>
      </c>
      <c r="AC2760" t="s">
        <v>7220</v>
      </c>
      <c r="AD2760" t="s">
        <v>7221</v>
      </c>
      <c r="AE2760" t="s">
        <v>7221</v>
      </c>
      <c r="AF2760" t="s">
        <v>48</v>
      </c>
      <c r="AO2760" t="s">
        <v>26</v>
      </c>
      <c r="AP2760" t="s">
        <v>7521</v>
      </c>
      <c r="AS2760" t="s">
        <v>43</v>
      </c>
      <c r="BT2760" s="1"/>
    </row>
    <row r="2761" spans="1:72">
      <c r="A2761" t="s">
        <v>10421</v>
      </c>
      <c r="B2761" t="s">
        <v>8994</v>
      </c>
      <c r="D2761" s="1"/>
      <c r="G2761" s="1"/>
      <c r="H2761" s="1"/>
      <c r="AB2761" t="s">
        <v>22</v>
      </c>
      <c r="AC2761" t="s">
        <v>7220</v>
      </c>
      <c r="AD2761" t="s">
        <v>7221</v>
      </c>
      <c r="AE2761" t="s">
        <v>7221</v>
      </c>
      <c r="AF2761" t="s">
        <v>25</v>
      </c>
      <c r="AO2761" t="s">
        <v>26</v>
      </c>
      <c r="AP2761" t="s">
        <v>7521</v>
      </c>
      <c r="AS2761" t="s">
        <v>43</v>
      </c>
      <c r="BT2761" s="1"/>
    </row>
    <row r="2762" spans="1:72">
      <c r="A2762" t="s">
        <v>10422</v>
      </c>
      <c r="B2762" t="s">
        <v>8996</v>
      </c>
      <c r="D2762" s="1"/>
      <c r="G2762" s="1"/>
      <c r="H2762" s="1"/>
      <c r="AB2762" t="s">
        <v>22</v>
      </c>
      <c r="AC2762" t="s">
        <v>7220</v>
      </c>
      <c r="AD2762" t="s">
        <v>7221</v>
      </c>
      <c r="AE2762" t="s">
        <v>7221</v>
      </c>
      <c r="AF2762" t="s">
        <v>25</v>
      </c>
      <c r="AO2762" t="s">
        <v>26</v>
      </c>
      <c r="AP2762" t="s">
        <v>7521</v>
      </c>
      <c r="AS2762" t="s">
        <v>43</v>
      </c>
      <c r="BT2762" s="1"/>
    </row>
    <row r="2763" spans="1:72">
      <c r="A2763" t="s">
        <v>10143</v>
      </c>
      <c r="B2763" t="s">
        <v>8997</v>
      </c>
      <c r="D2763" s="1"/>
      <c r="G2763" s="1"/>
      <c r="H2763" s="1"/>
      <c r="AB2763" t="s">
        <v>22</v>
      </c>
      <c r="AC2763" t="s">
        <v>7220</v>
      </c>
      <c r="AD2763" t="s">
        <v>7221</v>
      </c>
      <c r="AE2763" t="s">
        <v>7221</v>
      </c>
      <c r="AF2763" t="s">
        <v>48</v>
      </c>
      <c r="AO2763" t="s">
        <v>26</v>
      </c>
      <c r="AP2763" t="s">
        <v>7521</v>
      </c>
      <c r="AS2763" t="s">
        <v>43</v>
      </c>
      <c r="BT2763" s="1"/>
    </row>
    <row r="2764" spans="1:72">
      <c r="A2764" t="s">
        <v>10229</v>
      </c>
      <c r="B2764" t="s">
        <v>6941</v>
      </c>
      <c r="D2764" s="1"/>
      <c r="G2764" s="1"/>
      <c r="H2764" s="1"/>
      <c r="AB2764" t="s">
        <v>22</v>
      </c>
      <c r="AC2764" t="s">
        <v>7220</v>
      </c>
      <c r="AD2764" t="s">
        <v>7221</v>
      </c>
      <c r="AE2764" t="s">
        <v>7221</v>
      </c>
      <c r="AF2764" t="s">
        <v>48</v>
      </c>
      <c r="AO2764" t="s">
        <v>26</v>
      </c>
      <c r="AP2764" t="s">
        <v>7521</v>
      </c>
      <c r="AS2764" t="s">
        <v>43</v>
      </c>
      <c r="BT2764" s="1"/>
    </row>
    <row r="2765" spans="1:72">
      <c r="A2765" t="s">
        <v>10423</v>
      </c>
      <c r="B2765" t="s">
        <v>8620</v>
      </c>
      <c r="D2765" s="1"/>
      <c r="G2765" s="1"/>
      <c r="H2765" s="1"/>
      <c r="K2765">
        <v>0</v>
      </c>
      <c r="AB2765" t="s">
        <v>22</v>
      </c>
      <c r="AC2765" t="s">
        <v>7220</v>
      </c>
      <c r="AD2765" t="s">
        <v>7221</v>
      </c>
      <c r="AE2765" t="s">
        <v>7221</v>
      </c>
      <c r="AF2765" t="s">
        <v>48</v>
      </c>
      <c r="AO2765" t="s">
        <v>26</v>
      </c>
      <c r="AP2765" t="s">
        <v>7521</v>
      </c>
      <c r="AS2765" t="s">
        <v>28</v>
      </c>
      <c r="BP2765">
        <v>0</v>
      </c>
      <c r="BQ2765">
        <v>0</v>
      </c>
      <c r="BR2765">
        <v>0</v>
      </c>
      <c r="BS2765">
        <v>0</v>
      </c>
      <c r="BT2765" s="1"/>
    </row>
    <row r="2766" spans="1:72">
      <c r="A2766" t="s">
        <v>10153</v>
      </c>
      <c r="B2766" t="s">
        <v>8999</v>
      </c>
      <c r="D2766" s="1"/>
      <c r="G2766" s="1"/>
      <c r="H2766" s="1"/>
      <c r="AB2766" t="s">
        <v>22</v>
      </c>
      <c r="AC2766" t="s">
        <v>7220</v>
      </c>
      <c r="AD2766" t="s">
        <v>9340</v>
      </c>
      <c r="AE2766" t="s">
        <v>9340</v>
      </c>
      <c r="AF2766" t="s">
        <v>25</v>
      </c>
      <c r="AO2766" t="s">
        <v>26</v>
      </c>
      <c r="AP2766" t="s">
        <v>7521</v>
      </c>
      <c r="AS2766" t="s">
        <v>43</v>
      </c>
      <c r="BT2766" s="1"/>
    </row>
    <row r="2767" spans="1:72">
      <c r="A2767" t="s">
        <v>10221</v>
      </c>
      <c r="B2767" t="s">
        <v>731</v>
      </c>
      <c r="D2767" s="1"/>
      <c r="G2767" s="1"/>
      <c r="H2767" s="1"/>
      <c r="AB2767" t="s">
        <v>22</v>
      </c>
      <c r="AC2767" t="s">
        <v>7220</v>
      </c>
      <c r="AD2767" t="s">
        <v>9340</v>
      </c>
      <c r="AE2767" t="s">
        <v>9340</v>
      </c>
      <c r="AF2767" t="s">
        <v>48</v>
      </c>
      <c r="AO2767" t="s">
        <v>26</v>
      </c>
      <c r="AP2767" t="s">
        <v>7521</v>
      </c>
      <c r="AS2767" t="s">
        <v>43</v>
      </c>
      <c r="BT2767" s="1"/>
    </row>
    <row r="2768" spans="1:72">
      <c r="A2768" t="s">
        <v>10171</v>
      </c>
      <c r="B2768" t="s">
        <v>9000</v>
      </c>
      <c r="D2768" s="1"/>
      <c r="G2768" s="1"/>
      <c r="H2768" s="1"/>
      <c r="AB2768" t="s">
        <v>22</v>
      </c>
      <c r="AC2768" t="s">
        <v>7220</v>
      </c>
      <c r="AD2768" t="s">
        <v>9340</v>
      </c>
      <c r="AE2768" t="s">
        <v>9340</v>
      </c>
      <c r="AF2768" t="s">
        <v>48</v>
      </c>
      <c r="AO2768" t="s">
        <v>26</v>
      </c>
      <c r="AP2768" t="s">
        <v>7521</v>
      </c>
      <c r="AS2768" t="s">
        <v>43</v>
      </c>
      <c r="BT2768" s="1"/>
    </row>
    <row r="2769" spans="1:72">
      <c r="A2769" t="s">
        <v>10424</v>
      </c>
      <c r="B2769" t="s">
        <v>9002</v>
      </c>
      <c r="D2769" s="1"/>
      <c r="G2769" s="1"/>
      <c r="H2769" s="1"/>
      <c r="AB2769" t="s">
        <v>22</v>
      </c>
      <c r="AC2769" t="s">
        <v>7220</v>
      </c>
      <c r="AD2769" t="s">
        <v>9340</v>
      </c>
      <c r="AE2769" t="s">
        <v>9340</v>
      </c>
      <c r="AF2769" t="s">
        <v>25</v>
      </c>
      <c r="AO2769" t="s">
        <v>26</v>
      </c>
      <c r="AP2769" t="s">
        <v>7521</v>
      </c>
      <c r="AS2769" t="s">
        <v>43</v>
      </c>
      <c r="BT2769" s="1"/>
    </row>
    <row r="2770" spans="1:72">
      <c r="A2770" t="s">
        <v>10235</v>
      </c>
      <c r="B2770" t="s">
        <v>4376</v>
      </c>
      <c r="D2770" s="1"/>
      <c r="G2770" s="1"/>
      <c r="H2770" s="1"/>
      <c r="AB2770" t="s">
        <v>22</v>
      </c>
      <c r="AC2770" t="s">
        <v>7220</v>
      </c>
      <c r="AD2770" t="s">
        <v>9340</v>
      </c>
      <c r="AE2770" t="s">
        <v>9340</v>
      </c>
      <c r="AF2770" t="s">
        <v>48</v>
      </c>
      <c r="AO2770" t="s">
        <v>26</v>
      </c>
      <c r="AP2770" t="s">
        <v>7521</v>
      </c>
      <c r="AS2770" t="s">
        <v>43</v>
      </c>
      <c r="BT2770" s="1"/>
    </row>
    <row r="2771" spans="1:72">
      <c r="A2771" t="s">
        <v>10425</v>
      </c>
      <c r="B2771" t="s">
        <v>9005</v>
      </c>
      <c r="D2771" s="83"/>
      <c r="G2771" s="83"/>
      <c r="H2771" s="83"/>
      <c r="BT2771" s="83"/>
    </row>
    <row r="2772" spans="1:72">
      <c r="A2772" t="s">
        <v>10426</v>
      </c>
      <c r="B2772" t="s">
        <v>9007</v>
      </c>
      <c r="D2772" s="83"/>
      <c r="G2772" s="83"/>
      <c r="H2772" s="83"/>
      <c r="BT2772" s="83"/>
    </row>
    <row r="2773" spans="1:72">
      <c r="A2773" t="s">
        <v>10427</v>
      </c>
      <c r="B2773" t="s">
        <v>9009</v>
      </c>
      <c r="D2773" s="83"/>
      <c r="G2773" s="83"/>
      <c r="H2773" s="83"/>
      <c r="BT2773" s="83"/>
    </row>
    <row r="2774" spans="1:72">
      <c r="A2774" t="s">
        <v>10271</v>
      </c>
      <c r="B2774" t="s">
        <v>7434</v>
      </c>
      <c r="D2774" s="83"/>
      <c r="G2774" s="83"/>
      <c r="H2774" s="83"/>
      <c r="BT2774" s="83"/>
    </row>
    <row r="2775" spans="1:72">
      <c r="A2775" t="s">
        <v>10428</v>
      </c>
      <c r="B2775" t="s">
        <v>9011</v>
      </c>
      <c r="D2775" s="83"/>
      <c r="G2775" s="83"/>
      <c r="H2775" s="83"/>
      <c r="BT2775" s="83"/>
    </row>
    <row r="2776" spans="1:72">
      <c r="A2776" t="s">
        <v>10429</v>
      </c>
      <c r="B2776" t="s">
        <v>9013</v>
      </c>
      <c r="D2776" s="83"/>
      <c r="G2776" s="83"/>
      <c r="H2776" s="83"/>
      <c r="BT2776" s="83"/>
    </row>
    <row r="2777" spans="1:72">
      <c r="A2777" t="s">
        <v>10430</v>
      </c>
      <c r="B2777" t="s">
        <v>9015</v>
      </c>
      <c r="D2777" s="83"/>
      <c r="G2777" s="83"/>
      <c r="H2777" s="83"/>
      <c r="BT2777" s="83"/>
    </row>
    <row r="2778" spans="1:72">
      <c r="A2778" t="s">
        <v>10123</v>
      </c>
      <c r="B2778" t="s">
        <v>9016</v>
      </c>
      <c r="D2778" s="83"/>
      <c r="G2778" s="83"/>
      <c r="H2778" s="83"/>
      <c r="BT2778" s="83"/>
    </row>
    <row r="2779" spans="1:72">
      <c r="A2779" t="s">
        <v>10431</v>
      </c>
      <c r="B2779" t="s">
        <v>5129</v>
      </c>
      <c r="D2779" s="83"/>
      <c r="G2779" s="83"/>
      <c r="H2779" s="83"/>
      <c r="BT2779" s="83"/>
    </row>
    <row r="2780" spans="1:72">
      <c r="A2780" t="s">
        <v>10432</v>
      </c>
      <c r="B2780" t="s">
        <v>9019</v>
      </c>
      <c r="D2780" s="83"/>
      <c r="G2780" s="83"/>
      <c r="H2780" s="83"/>
      <c r="BT2780" s="83"/>
    </row>
    <row r="2781" spans="1:72">
      <c r="A2781" t="s">
        <v>10172</v>
      </c>
      <c r="B2781" t="s">
        <v>9020</v>
      </c>
      <c r="D2781" s="83"/>
      <c r="G2781" s="83"/>
      <c r="H2781" s="83"/>
      <c r="BT2781" s="83"/>
    </row>
    <row r="2782" spans="1:72">
      <c r="A2782" t="s">
        <v>10433</v>
      </c>
      <c r="B2782" t="s">
        <v>9022</v>
      </c>
      <c r="D2782" s="83"/>
      <c r="G2782" s="83"/>
      <c r="H2782" s="83"/>
      <c r="BT2782" s="83"/>
    </row>
    <row r="2783" spans="1:72">
      <c r="A2783" t="s">
        <v>10434</v>
      </c>
      <c r="B2783" t="s">
        <v>9022</v>
      </c>
      <c r="D2783" s="83"/>
      <c r="G2783" s="83"/>
      <c r="H2783" s="83"/>
      <c r="BT2783" s="83"/>
    </row>
    <row r="2784" spans="1:72">
      <c r="A2784" t="s">
        <v>10220</v>
      </c>
      <c r="B2784" t="s">
        <v>85</v>
      </c>
      <c r="D2784" s="83"/>
      <c r="G2784" s="83"/>
      <c r="H2784" s="83"/>
      <c r="BT2784" s="83"/>
    </row>
    <row r="2785" spans="1:72">
      <c r="A2785" t="s">
        <v>10435</v>
      </c>
      <c r="B2785" t="s">
        <v>7582</v>
      </c>
      <c r="D2785" s="83"/>
      <c r="G2785" s="83"/>
      <c r="H2785" s="83"/>
      <c r="BT2785" s="83"/>
    </row>
    <row r="2786" spans="1:72">
      <c r="A2786" t="s">
        <v>10436</v>
      </c>
      <c r="B2786" t="s">
        <v>9026</v>
      </c>
      <c r="D2786" s="83"/>
      <c r="G2786" s="83"/>
      <c r="H2786" s="83"/>
      <c r="BT2786" s="83"/>
    </row>
    <row r="2787" spans="1:72">
      <c r="A2787" t="s">
        <v>10437</v>
      </c>
      <c r="B2787" t="s">
        <v>6858</v>
      </c>
      <c r="D2787" s="83"/>
      <c r="G2787" s="83"/>
      <c r="H2787" s="83"/>
      <c r="BT2787" s="83"/>
    </row>
    <row r="2788" spans="1:72">
      <c r="A2788" t="s">
        <v>10251</v>
      </c>
      <c r="B2788" t="s">
        <v>803</v>
      </c>
      <c r="D2788" s="83"/>
      <c r="G2788" s="83"/>
      <c r="H2788" s="83"/>
      <c r="BT2788" s="83"/>
    </row>
    <row r="2789" spans="1:72">
      <c r="A2789" t="s">
        <v>10438</v>
      </c>
      <c r="B2789" t="s">
        <v>803</v>
      </c>
      <c r="D2789" s="83"/>
      <c r="G2789" s="83"/>
      <c r="H2789" s="83"/>
      <c r="BT2789" s="83"/>
    </row>
    <row r="2790" spans="1:72">
      <c r="A2790" t="s">
        <v>10439</v>
      </c>
      <c r="B2790" t="s">
        <v>7867</v>
      </c>
      <c r="D2790" s="83"/>
      <c r="G2790" s="83"/>
      <c r="H2790" s="83"/>
      <c r="BT2790" s="83"/>
    </row>
    <row r="2791" spans="1:72">
      <c r="A2791" t="s">
        <v>10440</v>
      </c>
      <c r="B2791" t="s">
        <v>9031</v>
      </c>
      <c r="D2791" s="83"/>
      <c r="G2791" s="83"/>
      <c r="H2791" s="83"/>
      <c r="BT2791" s="83"/>
    </row>
    <row r="2792" spans="1:72">
      <c r="A2792" t="s">
        <v>10441</v>
      </c>
      <c r="B2792" t="s">
        <v>2387</v>
      </c>
      <c r="D2792" s="83"/>
      <c r="G2792" s="83"/>
      <c r="H2792" s="83"/>
      <c r="BT2792" s="83"/>
    </row>
    <row r="2793" spans="1:72">
      <c r="A2793" t="s">
        <v>10442</v>
      </c>
      <c r="B2793" t="s">
        <v>6290</v>
      </c>
      <c r="D2793" s="83"/>
      <c r="G2793" s="83"/>
      <c r="H2793" s="83"/>
      <c r="BT2793" s="83"/>
    </row>
    <row r="2794" spans="1:72">
      <c r="A2794" t="s">
        <v>10443</v>
      </c>
      <c r="B2794" t="s">
        <v>6290</v>
      </c>
      <c r="D2794" s="83"/>
      <c r="G2794" s="83"/>
      <c r="H2794" s="83"/>
      <c r="BT2794" s="83"/>
    </row>
    <row r="2795" spans="1:72">
      <c r="A2795" t="s">
        <v>10444</v>
      </c>
      <c r="B2795" t="s">
        <v>9036</v>
      </c>
      <c r="D2795" s="83"/>
      <c r="G2795" s="83"/>
      <c r="H2795" s="83"/>
      <c r="BT2795" s="83"/>
    </row>
    <row r="2796" spans="1:72">
      <c r="A2796" t="s">
        <v>10445</v>
      </c>
      <c r="B2796" t="s">
        <v>6410</v>
      </c>
      <c r="D2796" s="83"/>
      <c r="G2796" s="83"/>
      <c r="H2796" s="83"/>
      <c r="BT2796" s="83"/>
    </row>
    <row r="2797" spans="1:72">
      <c r="A2797" t="s">
        <v>10252</v>
      </c>
      <c r="B2797" t="s">
        <v>9038</v>
      </c>
      <c r="D2797" s="83"/>
      <c r="G2797" s="83"/>
      <c r="H2797" s="83"/>
      <c r="BT2797" s="83"/>
    </row>
    <row r="2798" spans="1:72">
      <c r="A2798" t="s">
        <v>10138</v>
      </c>
      <c r="B2798" t="s">
        <v>9039</v>
      </c>
      <c r="D2798" s="83"/>
      <c r="G2798" s="83"/>
      <c r="H2798" s="83"/>
      <c r="BT2798" s="83"/>
    </row>
    <row r="2799" spans="1:72">
      <c r="A2799" t="s">
        <v>10248</v>
      </c>
      <c r="B2799" t="s">
        <v>9040</v>
      </c>
      <c r="D2799" s="83"/>
      <c r="G2799" s="83"/>
      <c r="H2799" s="83"/>
      <c r="BT2799" s="83"/>
    </row>
    <row r="2800" spans="1:72">
      <c r="A2800" t="s">
        <v>10446</v>
      </c>
      <c r="B2800" t="s">
        <v>2708</v>
      </c>
      <c r="D2800" s="83"/>
      <c r="G2800" s="83"/>
      <c r="H2800" s="83"/>
      <c r="BT2800" s="83"/>
    </row>
    <row r="2801" spans="1:72">
      <c r="A2801" t="s">
        <v>10447</v>
      </c>
      <c r="B2801" t="s">
        <v>9043</v>
      </c>
      <c r="D2801" s="83"/>
      <c r="G2801" s="83"/>
      <c r="H2801" s="83"/>
      <c r="BT2801" s="83"/>
    </row>
    <row r="2802" spans="1:72">
      <c r="A2802" t="s">
        <v>10448</v>
      </c>
      <c r="B2802" t="s">
        <v>9045</v>
      </c>
      <c r="D2802" s="83"/>
      <c r="G2802" s="83"/>
      <c r="H2802" s="83"/>
      <c r="BT2802" s="83"/>
    </row>
    <row r="2803" spans="1:72">
      <c r="A2803" t="s">
        <v>10231</v>
      </c>
      <c r="B2803" t="s">
        <v>9045</v>
      </c>
      <c r="D2803" s="83"/>
      <c r="G2803" s="83"/>
      <c r="H2803" s="83"/>
      <c r="BT2803" s="83"/>
    </row>
    <row r="2804" spans="1:72">
      <c r="A2804" t="s">
        <v>10449</v>
      </c>
      <c r="B2804" t="s">
        <v>9047</v>
      </c>
      <c r="D2804" s="83"/>
      <c r="G2804" s="83"/>
      <c r="H2804" s="83"/>
      <c r="BT2804" s="83"/>
    </row>
    <row r="2805" spans="1:72">
      <c r="A2805" t="s">
        <v>10450</v>
      </c>
      <c r="B2805" t="s">
        <v>89</v>
      </c>
      <c r="D2805" s="83"/>
      <c r="G2805" s="83"/>
      <c r="H2805" s="83"/>
      <c r="BT2805" s="83"/>
    </row>
    <row r="2806" spans="1:72">
      <c r="A2806" t="s">
        <v>10174</v>
      </c>
      <c r="B2806" t="s">
        <v>9049</v>
      </c>
      <c r="D2806" s="83"/>
      <c r="G2806" s="83"/>
      <c r="H2806" s="83"/>
      <c r="BT2806" s="83"/>
    </row>
    <row r="2807" spans="1:72">
      <c r="A2807" t="s">
        <v>10135</v>
      </c>
      <c r="B2807" t="s">
        <v>9050</v>
      </c>
      <c r="D2807" s="83"/>
      <c r="G2807" s="83"/>
      <c r="H2807" s="83"/>
      <c r="BT2807" s="83"/>
    </row>
    <row r="2808" spans="1:72">
      <c r="A2808" t="s">
        <v>10451</v>
      </c>
      <c r="B2808" t="s">
        <v>9052</v>
      </c>
      <c r="D2808" s="83"/>
      <c r="G2808" s="83"/>
      <c r="H2808" s="83"/>
      <c r="BT2808" s="83"/>
    </row>
    <row r="2809" spans="1:72">
      <c r="A2809" t="s">
        <v>10175</v>
      </c>
      <c r="B2809" t="s">
        <v>9053</v>
      </c>
      <c r="D2809" s="83"/>
      <c r="G2809" s="83"/>
      <c r="H2809" s="83"/>
      <c r="BT2809" s="83"/>
    </row>
    <row r="2810" spans="1:72">
      <c r="A2810" t="s">
        <v>10079</v>
      </c>
      <c r="B2810" t="s">
        <v>9054</v>
      </c>
      <c r="D2810" s="83"/>
      <c r="G2810" s="83"/>
      <c r="H2810" s="83"/>
      <c r="BT2810" s="83"/>
    </row>
    <row r="2811" spans="1:72">
      <c r="A2811" t="s">
        <v>10239</v>
      </c>
      <c r="B2811" t="s">
        <v>5150</v>
      </c>
      <c r="D2811" s="83"/>
      <c r="G2811" s="83"/>
      <c r="H2811" s="83"/>
      <c r="BT2811" s="83"/>
    </row>
    <row r="2812" spans="1:72">
      <c r="A2812" t="s">
        <v>10216</v>
      </c>
      <c r="B2812" t="s">
        <v>9055</v>
      </c>
      <c r="D2812" s="83"/>
      <c r="G2812" s="83"/>
      <c r="H2812" s="83"/>
      <c r="BT2812" s="83"/>
    </row>
    <row r="2813" spans="1:72">
      <c r="A2813" t="s">
        <v>10452</v>
      </c>
      <c r="B2813" t="s">
        <v>9057</v>
      </c>
      <c r="D2813" s="83"/>
      <c r="G2813" s="83"/>
      <c r="H2813" s="83"/>
      <c r="BT2813" s="83"/>
    </row>
    <row r="2814" spans="1:72">
      <c r="A2814" t="s">
        <v>10234</v>
      </c>
      <c r="B2814" t="s">
        <v>9058</v>
      </c>
      <c r="D2814" s="83"/>
      <c r="G2814" s="83"/>
      <c r="H2814" s="83"/>
      <c r="BT2814" s="83"/>
    </row>
    <row r="2815" spans="1:72">
      <c r="A2815" t="s">
        <v>10303</v>
      </c>
      <c r="B2815" t="s">
        <v>586</v>
      </c>
      <c r="D2815" s="83"/>
      <c r="G2815" s="83"/>
      <c r="H2815" s="83"/>
      <c r="BT2815" s="83"/>
    </row>
    <row r="2816" spans="1:72">
      <c r="A2816" t="s">
        <v>10453</v>
      </c>
      <c r="B2816" t="s">
        <v>9060</v>
      </c>
      <c r="D2816" s="83"/>
      <c r="G2816" s="83"/>
      <c r="H2816" s="83"/>
      <c r="BT2816" s="83"/>
    </row>
    <row r="2817" spans="1:72">
      <c r="A2817" t="s">
        <v>10269</v>
      </c>
      <c r="B2817" t="s">
        <v>8842</v>
      </c>
      <c r="D2817" s="83"/>
      <c r="G2817" s="83"/>
      <c r="H2817" s="83"/>
      <c r="BT2817" s="83"/>
    </row>
    <row r="2818" spans="1:72">
      <c r="A2818" t="s">
        <v>10454</v>
      </c>
      <c r="B2818" t="s">
        <v>9062</v>
      </c>
      <c r="D2818" s="83"/>
      <c r="G2818" s="83"/>
      <c r="H2818" s="83"/>
      <c r="BT2818" s="83"/>
    </row>
    <row r="2819" spans="1:72">
      <c r="A2819" t="s">
        <v>10455</v>
      </c>
      <c r="B2819" t="s">
        <v>9064</v>
      </c>
      <c r="D2819" s="83"/>
      <c r="G2819" s="83"/>
      <c r="H2819" s="83"/>
      <c r="BT2819" s="83"/>
    </row>
    <row r="2820" spans="1:72">
      <c r="A2820" t="s">
        <v>10456</v>
      </c>
      <c r="B2820" t="s">
        <v>8847</v>
      </c>
      <c r="D2820" s="83"/>
      <c r="G2820" s="83"/>
      <c r="H2820" s="83"/>
      <c r="BT2820" s="83"/>
    </row>
    <row r="2821" spans="1:72">
      <c r="A2821" t="s">
        <v>10187</v>
      </c>
      <c r="B2821" t="s">
        <v>9066</v>
      </c>
      <c r="D2821" s="83"/>
      <c r="G2821" s="83"/>
      <c r="H2821" s="83"/>
      <c r="BT2821" s="83"/>
    </row>
    <row r="2822" spans="1:72">
      <c r="A2822" t="s">
        <v>10295</v>
      </c>
      <c r="B2822" t="s">
        <v>9067</v>
      </c>
      <c r="D2822" s="83"/>
      <c r="G2822" s="83"/>
      <c r="H2822" s="83"/>
      <c r="BT2822" s="83"/>
    </row>
    <row r="2823" spans="1:72">
      <c r="A2823" t="s">
        <v>10457</v>
      </c>
      <c r="B2823" t="s">
        <v>1625</v>
      </c>
      <c r="D2823" s="83"/>
      <c r="G2823" s="83"/>
      <c r="H2823" s="83"/>
      <c r="BT2823" s="83"/>
    </row>
    <row r="2824" spans="1:72">
      <c r="A2824" t="s">
        <v>10267</v>
      </c>
      <c r="B2824" t="s">
        <v>9069</v>
      </c>
      <c r="D2824" s="83"/>
      <c r="G2824" s="83"/>
      <c r="H2824" s="83"/>
      <c r="BT2824" s="83"/>
    </row>
    <row r="2825" spans="1:72">
      <c r="A2825" t="s">
        <v>10458</v>
      </c>
      <c r="B2825" t="s">
        <v>9071</v>
      </c>
      <c r="D2825" s="83"/>
      <c r="G2825" s="83"/>
      <c r="H2825" s="83"/>
      <c r="BT2825" s="83"/>
    </row>
    <row r="2826" spans="1:72">
      <c r="A2826" t="s">
        <v>10177</v>
      </c>
      <c r="B2826" t="s">
        <v>7367</v>
      </c>
      <c r="D2826" s="83"/>
      <c r="G2826" s="83"/>
      <c r="H2826" s="83"/>
      <c r="BT2826" s="83"/>
    </row>
    <row r="2827" spans="1:72">
      <c r="A2827" t="s">
        <v>10459</v>
      </c>
      <c r="B2827" t="s">
        <v>9073</v>
      </c>
      <c r="D2827" s="83"/>
      <c r="G2827" s="83"/>
      <c r="H2827" s="83"/>
      <c r="BT2827" s="83"/>
    </row>
    <row r="2828" spans="1:72">
      <c r="A2828" t="s">
        <v>10460</v>
      </c>
      <c r="B2828" t="s">
        <v>9075</v>
      </c>
      <c r="D2828" s="83"/>
      <c r="G2828" s="83"/>
      <c r="H2828" s="83"/>
      <c r="BT2828" s="83"/>
    </row>
    <row r="2829" spans="1:72">
      <c r="A2829" t="s">
        <v>10461</v>
      </c>
      <c r="B2829" t="s">
        <v>9077</v>
      </c>
      <c r="D2829" s="83"/>
      <c r="G2829" s="83"/>
      <c r="H2829" s="83"/>
      <c r="BT2829" s="83"/>
    </row>
    <row r="2830" spans="1:72">
      <c r="A2830" t="s">
        <v>10228</v>
      </c>
      <c r="B2830" t="s">
        <v>9078</v>
      </c>
      <c r="D2830" s="83"/>
      <c r="G2830" s="83"/>
      <c r="H2830" s="83"/>
      <c r="BT2830" s="83"/>
    </row>
    <row r="2831" spans="1:72">
      <c r="A2831" t="s">
        <v>10094</v>
      </c>
      <c r="B2831" t="s">
        <v>9079</v>
      </c>
      <c r="D2831" s="83"/>
      <c r="G2831" s="83"/>
      <c r="H2831" s="83"/>
      <c r="BT2831" s="83"/>
    </row>
    <row r="2832" spans="1:72">
      <c r="A2832" t="s">
        <v>10462</v>
      </c>
      <c r="B2832" t="s">
        <v>9081</v>
      </c>
      <c r="D2832" s="83"/>
      <c r="G2832" s="83"/>
      <c r="H2832" s="83"/>
      <c r="BT2832" s="83"/>
    </row>
    <row r="2833" spans="1:72">
      <c r="A2833" t="s">
        <v>10463</v>
      </c>
      <c r="B2833" t="s">
        <v>9083</v>
      </c>
      <c r="D2833" s="83"/>
      <c r="G2833" s="83"/>
      <c r="H2833" s="83"/>
      <c r="BT2833" s="83"/>
    </row>
    <row r="2834" spans="1:72">
      <c r="A2834" t="s">
        <v>10464</v>
      </c>
      <c r="B2834" t="s">
        <v>9085</v>
      </c>
      <c r="D2834" s="83"/>
      <c r="G2834" s="83"/>
      <c r="H2834" s="83"/>
      <c r="BT2834" s="83"/>
    </row>
    <row r="2835" spans="1:72">
      <c r="A2835" t="s">
        <v>10465</v>
      </c>
      <c r="B2835" t="s">
        <v>9087</v>
      </c>
      <c r="D2835" s="83"/>
      <c r="G2835" s="83"/>
      <c r="H2835" s="83"/>
      <c r="BT2835" s="83"/>
    </row>
    <row r="2836" spans="1:72">
      <c r="A2836" t="s">
        <v>10466</v>
      </c>
      <c r="B2836" t="s">
        <v>7310</v>
      </c>
      <c r="D2836" s="83"/>
      <c r="G2836" s="83"/>
      <c r="H2836" s="83"/>
      <c r="BT2836" s="83"/>
    </row>
    <row r="2837" spans="1:72">
      <c r="A2837" t="s">
        <v>10238</v>
      </c>
      <c r="B2837" t="s">
        <v>9089</v>
      </c>
      <c r="D2837" s="83"/>
      <c r="G2837" s="83"/>
      <c r="H2837" s="83"/>
      <c r="BT2837" s="83"/>
    </row>
    <row r="2838" spans="1:72">
      <c r="A2838" t="s">
        <v>10194</v>
      </c>
      <c r="B2838" t="s">
        <v>1814</v>
      </c>
      <c r="D2838" s="83"/>
      <c r="G2838" s="83"/>
      <c r="H2838" s="83"/>
      <c r="BT2838" s="83"/>
    </row>
    <row r="2839" spans="1:72">
      <c r="A2839" t="s">
        <v>10467</v>
      </c>
      <c r="B2839" t="s">
        <v>834</v>
      </c>
      <c r="D2839" s="83"/>
      <c r="G2839" s="83"/>
      <c r="H2839" s="83"/>
      <c r="BT2839" s="83"/>
    </row>
    <row r="2840" spans="1:72">
      <c r="A2840" t="s">
        <v>10257</v>
      </c>
      <c r="B2840" t="s">
        <v>8770</v>
      </c>
      <c r="D2840" s="83"/>
      <c r="G2840" s="83"/>
      <c r="H2840" s="83"/>
      <c r="BT2840" s="83"/>
    </row>
    <row r="2841" spans="1:72">
      <c r="A2841" t="s">
        <v>10144</v>
      </c>
      <c r="B2841" t="s">
        <v>9091</v>
      </c>
      <c r="D2841" s="83"/>
      <c r="G2841" s="83"/>
      <c r="H2841" s="83"/>
      <c r="BT2841" s="83"/>
    </row>
    <row r="2842" spans="1:72">
      <c r="A2842" t="s">
        <v>10244</v>
      </c>
      <c r="B2842" t="s">
        <v>9092</v>
      </c>
      <c r="D2842" s="83"/>
      <c r="G2842" s="83"/>
      <c r="H2842" s="83"/>
      <c r="BT2842" s="83"/>
    </row>
    <row r="2843" spans="1:72">
      <c r="A2843" t="s">
        <v>10468</v>
      </c>
      <c r="B2843" t="s">
        <v>1830</v>
      </c>
      <c r="D2843" s="83"/>
      <c r="G2843" s="83"/>
      <c r="H2843" s="83"/>
      <c r="BT2843" s="83"/>
    </row>
    <row r="2844" spans="1:72">
      <c r="A2844" t="s">
        <v>10232</v>
      </c>
      <c r="B2844" t="s">
        <v>1455</v>
      </c>
      <c r="D2844" s="83"/>
      <c r="G2844" s="83"/>
      <c r="H2844" s="83"/>
      <c r="BT2844" s="83"/>
    </row>
    <row r="2845" spans="1:72">
      <c r="A2845" t="s">
        <v>10469</v>
      </c>
      <c r="B2845" t="s">
        <v>2101</v>
      </c>
      <c r="D2845" s="83"/>
      <c r="G2845" s="83"/>
      <c r="H2845" s="83"/>
      <c r="BT2845" s="83"/>
    </row>
    <row r="2846" spans="1:72">
      <c r="A2846" t="s">
        <v>10470</v>
      </c>
      <c r="B2846" t="s">
        <v>9096</v>
      </c>
      <c r="D2846" s="83"/>
      <c r="G2846" s="83"/>
      <c r="H2846" s="83"/>
      <c r="BT2846" s="83"/>
    </row>
    <row r="2847" spans="1:72">
      <c r="A2847" t="s">
        <v>10471</v>
      </c>
      <c r="B2847" t="s">
        <v>9098</v>
      </c>
      <c r="D2847" s="83"/>
      <c r="G2847" s="83"/>
      <c r="H2847" s="83"/>
      <c r="BT2847" s="83"/>
    </row>
    <row r="2848" spans="1:72">
      <c r="A2848" t="s">
        <v>10195</v>
      </c>
      <c r="B2848" t="s">
        <v>6304</v>
      </c>
      <c r="D2848" s="83"/>
      <c r="G2848" s="83"/>
      <c r="H2848" s="83"/>
      <c r="BT2848" s="83"/>
    </row>
    <row r="2849" spans="1:72">
      <c r="A2849" t="s">
        <v>10300</v>
      </c>
      <c r="B2849" t="s">
        <v>2192</v>
      </c>
      <c r="D2849" s="83"/>
      <c r="G2849" s="83"/>
      <c r="H2849" s="83"/>
      <c r="BT2849" s="83"/>
    </row>
    <row r="2850" spans="1:72">
      <c r="A2850" t="s">
        <v>10472</v>
      </c>
      <c r="B2850" t="s">
        <v>9100</v>
      </c>
      <c r="D2850" s="83"/>
      <c r="G2850" s="83"/>
      <c r="H2850" s="83"/>
      <c r="BT2850" s="83"/>
    </row>
    <row r="2851" spans="1:72">
      <c r="A2851" t="s">
        <v>10473</v>
      </c>
      <c r="B2851" t="s">
        <v>9102</v>
      </c>
      <c r="D2851" s="83"/>
      <c r="G2851" s="83"/>
      <c r="H2851" s="83"/>
      <c r="BT2851" s="83"/>
    </row>
    <row r="2852" spans="1:72">
      <c r="A2852" t="s">
        <v>10130</v>
      </c>
      <c r="B2852" t="s">
        <v>9103</v>
      </c>
      <c r="D2852" s="83"/>
      <c r="G2852" s="83"/>
      <c r="H2852" s="83"/>
      <c r="BT2852" s="83"/>
    </row>
    <row r="2853" spans="1:72">
      <c r="A2853" t="s">
        <v>10474</v>
      </c>
      <c r="B2853" t="s">
        <v>9105</v>
      </c>
      <c r="D2853" s="83"/>
      <c r="G2853" s="83"/>
      <c r="H2853" s="83"/>
      <c r="BT2853" s="83"/>
    </row>
    <row r="2854" spans="1:72">
      <c r="A2854" t="s">
        <v>10236</v>
      </c>
      <c r="B2854" t="s">
        <v>9106</v>
      </c>
      <c r="D2854" s="83"/>
      <c r="G2854" s="83"/>
      <c r="H2854" s="83"/>
      <c r="BT2854" s="83"/>
    </row>
    <row r="2855" spans="1:72">
      <c r="A2855" t="s">
        <v>10091</v>
      </c>
      <c r="B2855" t="s">
        <v>9107</v>
      </c>
      <c r="D2855" s="83"/>
      <c r="G2855" s="83"/>
      <c r="H2855" s="83"/>
      <c r="BT2855" s="83"/>
    </row>
    <row r="2856" spans="1:72">
      <c r="A2856" t="s">
        <v>10475</v>
      </c>
      <c r="B2856" t="s">
        <v>9109</v>
      </c>
      <c r="D2856" s="83"/>
      <c r="G2856" s="83"/>
      <c r="H2856" s="83"/>
      <c r="BT2856" s="83"/>
    </row>
    <row r="2857" spans="1:72">
      <c r="A2857" t="s">
        <v>10215</v>
      </c>
      <c r="B2857" t="s">
        <v>2114</v>
      </c>
      <c r="D2857" s="83"/>
      <c r="G2857" s="83"/>
      <c r="H2857" s="83"/>
      <c r="BT2857" s="83"/>
    </row>
    <row r="2858" spans="1:72">
      <c r="A2858" t="s">
        <v>10225</v>
      </c>
      <c r="B2858" t="s">
        <v>2114</v>
      </c>
      <c r="D2858" s="83"/>
      <c r="G2858" s="83"/>
      <c r="H2858" s="83"/>
      <c r="BT2858" s="83"/>
    </row>
    <row r="2859" spans="1:72">
      <c r="A2859" t="s">
        <v>10476</v>
      </c>
      <c r="B2859" t="s">
        <v>404</v>
      </c>
      <c r="D2859" s="83"/>
      <c r="G2859" s="83"/>
      <c r="H2859" s="83"/>
      <c r="BT2859" s="83"/>
    </row>
    <row r="2860" spans="1:72">
      <c r="A2860" t="s">
        <v>10477</v>
      </c>
      <c r="B2860" t="s">
        <v>5665</v>
      </c>
      <c r="D2860" s="83"/>
      <c r="G2860" s="83"/>
      <c r="H2860" s="83"/>
      <c r="BT2860" s="83"/>
    </row>
    <row r="2861" spans="1:72">
      <c r="A2861" t="s">
        <v>10227</v>
      </c>
      <c r="B2861" t="s">
        <v>9112</v>
      </c>
      <c r="D2861" s="83"/>
      <c r="G2861" s="83"/>
      <c r="H2861" s="83"/>
      <c r="BT2861" s="83"/>
    </row>
    <row r="2862" spans="1:72">
      <c r="A2862" t="s">
        <v>10478</v>
      </c>
      <c r="B2862" t="s">
        <v>9114</v>
      </c>
      <c r="D2862" s="83"/>
      <c r="G2862" s="83"/>
      <c r="H2862" s="83"/>
      <c r="BT2862" s="83"/>
    </row>
    <row r="2863" spans="1:72">
      <c r="A2863" t="s">
        <v>10479</v>
      </c>
      <c r="B2863" t="s">
        <v>6485</v>
      </c>
      <c r="D2863" s="83"/>
      <c r="G2863" s="83"/>
      <c r="H2863" s="83"/>
      <c r="BT2863" s="83"/>
    </row>
    <row r="2864" spans="1:72">
      <c r="A2864" t="s">
        <v>10240</v>
      </c>
      <c r="B2864" t="s">
        <v>6485</v>
      </c>
      <c r="D2864" s="83"/>
      <c r="G2864" s="83"/>
      <c r="H2864" s="83"/>
      <c r="BT2864" s="83"/>
    </row>
    <row r="2865" spans="1:72">
      <c r="A2865" t="s">
        <v>10270</v>
      </c>
      <c r="B2865" t="s">
        <v>5805</v>
      </c>
      <c r="D2865" s="83"/>
      <c r="G2865" s="83"/>
      <c r="H2865" s="83"/>
      <c r="BT2865" s="83"/>
    </row>
    <row r="2866" spans="1:72">
      <c r="A2866" t="s">
        <v>10245</v>
      </c>
      <c r="B2866" t="s">
        <v>9116</v>
      </c>
      <c r="D2866" s="83"/>
      <c r="G2866" s="83"/>
      <c r="H2866" s="83"/>
      <c r="BT2866" s="83"/>
    </row>
    <row r="2867" spans="1:72">
      <c r="A2867" t="s">
        <v>10480</v>
      </c>
      <c r="B2867" t="s">
        <v>9118</v>
      </c>
      <c r="D2867" s="83"/>
      <c r="G2867" s="83"/>
      <c r="H2867" s="83"/>
      <c r="BT2867" s="83"/>
    </row>
    <row r="2868" spans="1:72">
      <c r="A2868" t="s">
        <v>10161</v>
      </c>
      <c r="B2868" t="s">
        <v>9119</v>
      </c>
      <c r="D2868" s="83"/>
      <c r="G2868" s="83"/>
      <c r="H2868" s="83"/>
      <c r="BT2868" s="83"/>
    </row>
    <row r="2869" spans="1:72">
      <c r="A2869" t="s">
        <v>10481</v>
      </c>
      <c r="B2869" t="s">
        <v>332</v>
      </c>
      <c r="D2869" s="83"/>
      <c r="G2869" s="83"/>
      <c r="H2869" s="83"/>
      <c r="BT2869" s="83"/>
    </row>
    <row r="2870" spans="1:72">
      <c r="A2870" t="s">
        <v>10258</v>
      </c>
      <c r="B2870" t="s">
        <v>9121</v>
      </c>
      <c r="D2870" s="83"/>
      <c r="G2870" s="83"/>
      <c r="H2870" s="83"/>
      <c r="BT2870" s="83"/>
    </row>
    <row r="2871" spans="1:72">
      <c r="A2871" t="s">
        <v>10167</v>
      </c>
      <c r="B2871" t="s">
        <v>9122</v>
      </c>
      <c r="D2871" s="83"/>
      <c r="G2871" s="83"/>
      <c r="H2871" s="83"/>
      <c r="BT2871" s="83"/>
    </row>
    <row r="2872" spans="1:72">
      <c r="A2872" t="s">
        <v>10482</v>
      </c>
      <c r="B2872" t="s">
        <v>9124</v>
      </c>
      <c r="D2872" s="83"/>
      <c r="G2872" s="83"/>
      <c r="H2872" s="83"/>
      <c r="BT2872" s="83"/>
    </row>
    <row r="2873" spans="1:72">
      <c r="A2873" t="s">
        <v>10483</v>
      </c>
      <c r="B2873" t="s">
        <v>9126</v>
      </c>
      <c r="D2873" s="83"/>
      <c r="G2873" s="83"/>
      <c r="H2873" s="83"/>
      <c r="BT2873" s="83"/>
    </row>
    <row r="2874" spans="1:72">
      <c r="A2874" t="s">
        <v>10484</v>
      </c>
      <c r="B2874" t="s">
        <v>9128</v>
      </c>
      <c r="D2874" s="83"/>
      <c r="G2874" s="83"/>
      <c r="H2874" s="83"/>
      <c r="BT2874" s="83"/>
    </row>
    <row r="2875" spans="1:72">
      <c r="A2875" t="s">
        <v>10485</v>
      </c>
      <c r="B2875" t="s">
        <v>9130</v>
      </c>
      <c r="D2875" s="83"/>
      <c r="G2875" s="83"/>
      <c r="H2875" s="83"/>
      <c r="BT2875" s="83"/>
    </row>
    <row r="2876" spans="1:72">
      <c r="A2876" t="s">
        <v>10178</v>
      </c>
      <c r="B2876" t="s">
        <v>10179</v>
      </c>
      <c r="D2876" s="83"/>
      <c r="G2876" s="83"/>
      <c r="H2876" s="83"/>
      <c r="BT2876" s="83"/>
    </row>
    <row r="2877" spans="1:72">
      <c r="A2877" t="s">
        <v>10486</v>
      </c>
      <c r="B2877" t="s">
        <v>10487</v>
      </c>
      <c r="D2877" s="83"/>
      <c r="G2877" s="83"/>
      <c r="H2877" s="83"/>
      <c r="BT2877" s="83"/>
    </row>
    <row r="2878" spans="1:72">
      <c r="A2878" t="s">
        <v>10197</v>
      </c>
      <c r="B2878" t="s">
        <v>9133</v>
      </c>
      <c r="D2878" s="83"/>
      <c r="G2878" s="83"/>
      <c r="H2878" s="83"/>
      <c r="BT2878" s="83"/>
    </row>
    <row r="2879" spans="1:72">
      <c r="A2879" t="s">
        <v>10488</v>
      </c>
      <c r="B2879" t="s">
        <v>9135</v>
      </c>
      <c r="D2879" s="83"/>
      <c r="G2879" s="83"/>
      <c r="H2879" s="83"/>
      <c r="BT2879" s="83"/>
    </row>
    <row r="2880" spans="1:72">
      <c r="A2880" t="s">
        <v>10113</v>
      </c>
      <c r="B2880" t="s">
        <v>9136</v>
      </c>
      <c r="D2880" s="83"/>
      <c r="G2880" s="83"/>
      <c r="H2880" s="83"/>
      <c r="BT2880" s="83"/>
    </row>
    <row r="2881" spans="1:72">
      <c r="A2881" t="s">
        <v>10489</v>
      </c>
      <c r="B2881" t="s">
        <v>9138</v>
      </c>
      <c r="D2881" s="83"/>
      <c r="G2881" s="83"/>
      <c r="H2881" s="83"/>
      <c r="BT2881" s="83"/>
    </row>
    <row r="2882" spans="1:72">
      <c r="A2882" t="s">
        <v>10490</v>
      </c>
      <c r="B2882" t="s">
        <v>9140</v>
      </c>
      <c r="D2882" s="83"/>
      <c r="G2882" s="83"/>
      <c r="H2882" s="83"/>
      <c r="BT2882" s="83"/>
    </row>
    <row r="2883" spans="1:72">
      <c r="A2883" t="s">
        <v>10260</v>
      </c>
      <c r="B2883" t="s">
        <v>9141</v>
      </c>
      <c r="D2883" s="83"/>
      <c r="G2883" s="83"/>
      <c r="H2883" s="83"/>
      <c r="BT2883" s="83"/>
    </row>
    <row r="2884" spans="1:72">
      <c r="A2884" t="s">
        <v>10250</v>
      </c>
      <c r="B2884" t="s">
        <v>7772</v>
      </c>
      <c r="D2884" s="83"/>
      <c r="G2884" s="83"/>
      <c r="H2884" s="83"/>
      <c r="BT2884" s="83"/>
    </row>
    <row r="2885" spans="1:72">
      <c r="A2885" t="s">
        <v>10491</v>
      </c>
      <c r="B2885" t="s">
        <v>9143</v>
      </c>
      <c r="D2885" s="83"/>
      <c r="G2885" s="83"/>
      <c r="H2885" s="83"/>
      <c r="BT2885" s="83"/>
    </row>
    <row r="2886" spans="1:72">
      <c r="A2886" t="s">
        <v>10230</v>
      </c>
      <c r="B2886" t="s">
        <v>9144</v>
      </c>
      <c r="D2886" s="83"/>
      <c r="G2886" s="83"/>
      <c r="H2886" s="83"/>
      <c r="BT2886" s="83"/>
    </row>
    <row r="2887" spans="1:72">
      <c r="A2887" t="s">
        <v>10217</v>
      </c>
      <c r="B2887" t="s">
        <v>10218</v>
      </c>
      <c r="D2887" s="83"/>
      <c r="G2887" s="83"/>
      <c r="H2887" s="83"/>
      <c r="BT2887" s="83"/>
    </row>
    <row r="2888" spans="1:72">
      <c r="A2888" t="s">
        <v>10492</v>
      </c>
      <c r="B2888" t="s">
        <v>6066</v>
      </c>
      <c r="D2888" s="83"/>
      <c r="G2888" s="83"/>
      <c r="H2888" s="83"/>
      <c r="BT2888" s="83"/>
    </row>
    <row r="2889" spans="1:72">
      <c r="A2889" t="s">
        <v>10493</v>
      </c>
      <c r="B2889" t="s">
        <v>91</v>
      </c>
      <c r="D2889" s="83"/>
      <c r="G2889" s="83"/>
      <c r="H2889" s="83"/>
      <c r="BT2889" s="83"/>
    </row>
    <row r="2890" spans="1:72">
      <c r="A2890" t="s">
        <v>10494</v>
      </c>
      <c r="B2890" t="s">
        <v>91</v>
      </c>
      <c r="D2890" s="83"/>
      <c r="G2890" s="83"/>
      <c r="H2890" s="83"/>
      <c r="BT2890" s="83"/>
    </row>
    <row r="2891" spans="1:72">
      <c r="A2891" t="s">
        <v>10495</v>
      </c>
      <c r="B2891" t="s">
        <v>91</v>
      </c>
      <c r="D2891" s="83"/>
      <c r="G2891" s="83"/>
      <c r="H2891" s="83"/>
      <c r="BT2891" s="83"/>
    </row>
    <row r="2892" spans="1:72">
      <c r="A2892" t="s">
        <v>10496</v>
      </c>
      <c r="B2892" t="s">
        <v>9150</v>
      </c>
      <c r="D2892" s="83"/>
      <c r="G2892" s="83"/>
      <c r="H2892" s="83"/>
      <c r="BT2892" s="83"/>
    </row>
    <row r="2893" spans="1:72">
      <c r="A2893" t="s">
        <v>10223</v>
      </c>
      <c r="B2893" t="s">
        <v>10497</v>
      </c>
      <c r="D2893" s="83"/>
      <c r="G2893" s="83"/>
      <c r="H2893" s="83"/>
      <c r="BT2893" s="83"/>
    </row>
    <row r="2894" spans="1:72">
      <c r="A2894" t="s">
        <v>10498</v>
      </c>
      <c r="B2894" t="s">
        <v>819</v>
      </c>
      <c r="D2894" s="83"/>
      <c r="G2894" s="83"/>
      <c r="H2894" s="83"/>
      <c r="BT2894" s="83"/>
    </row>
    <row r="2895" spans="1:72">
      <c r="A2895" t="s">
        <v>10247</v>
      </c>
      <c r="B2895" t="s">
        <v>9152</v>
      </c>
      <c r="D2895" s="83"/>
      <c r="G2895" s="83"/>
      <c r="H2895" s="83"/>
      <c r="BT2895" s="83"/>
    </row>
    <row r="2896" spans="1:72">
      <c r="A2896" t="s">
        <v>10499</v>
      </c>
      <c r="B2896" t="s">
        <v>9154</v>
      </c>
      <c r="D2896" s="83"/>
      <c r="G2896" s="83"/>
      <c r="H2896" s="83"/>
      <c r="BT2896" s="83"/>
    </row>
    <row r="2897" spans="1:72">
      <c r="A2897" t="s">
        <v>10500</v>
      </c>
      <c r="B2897" t="s">
        <v>9156</v>
      </c>
      <c r="D2897" s="83"/>
      <c r="G2897" s="83"/>
      <c r="H2897" s="83"/>
      <c r="BT2897" s="83"/>
    </row>
    <row r="2898" spans="1:72">
      <c r="A2898" t="s">
        <v>10263</v>
      </c>
      <c r="B2898" t="s">
        <v>9157</v>
      </c>
      <c r="D2898" s="83"/>
      <c r="G2898" s="83"/>
      <c r="H2898" s="83"/>
      <c r="BT2898" s="83"/>
    </row>
    <row r="2899" spans="1:72">
      <c r="A2899" t="s">
        <v>10112</v>
      </c>
      <c r="B2899" t="s">
        <v>3201</v>
      </c>
      <c r="D2899" s="83"/>
      <c r="G2899" s="83"/>
      <c r="H2899" s="83"/>
      <c r="BT2899" s="83"/>
    </row>
    <row r="2900" spans="1:72">
      <c r="A2900" t="s">
        <v>10076</v>
      </c>
      <c r="B2900" t="s">
        <v>9158</v>
      </c>
      <c r="D2900" s="83"/>
      <c r="G2900" s="83"/>
      <c r="H2900" s="83"/>
      <c r="BT2900" s="83"/>
    </row>
    <row r="2901" spans="1:72">
      <c r="A2901" t="s">
        <v>10118</v>
      </c>
      <c r="B2901" t="s">
        <v>9159</v>
      </c>
      <c r="D2901" s="83"/>
      <c r="G2901" s="83"/>
      <c r="H2901" s="83"/>
      <c r="BT2901" s="83"/>
    </row>
    <row r="2902" spans="1:72">
      <c r="A2902" t="s">
        <v>10253</v>
      </c>
      <c r="B2902" t="s">
        <v>8256</v>
      </c>
      <c r="D2902" s="83"/>
      <c r="G2902" s="83"/>
      <c r="H2902" s="83"/>
      <c r="BT2902" s="83"/>
    </row>
    <row r="2903" spans="1:72">
      <c r="A2903" t="s">
        <v>10196</v>
      </c>
      <c r="B2903" t="s">
        <v>9160</v>
      </c>
      <c r="D2903" s="83"/>
      <c r="G2903" s="83"/>
      <c r="H2903" s="83"/>
      <c r="BT2903" s="83"/>
    </row>
    <row r="2904" spans="1:72">
      <c r="A2904" t="s">
        <v>10077</v>
      </c>
      <c r="B2904" t="s">
        <v>9161</v>
      </c>
      <c r="D2904" s="83"/>
      <c r="G2904" s="83"/>
      <c r="H2904" s="83"/>
      <c r="BT2904" s="83"/>
    </row>
    <row r="2905" spans="1:72">
      <c r="A2905" t="s">
        <v>10145</v>
      </c>
      <c r="B2905" t="s">
        <v>9162</v>
      </c>
      <c r="D2905" s="83"/>
      <c r="G2905" s="83"/>
      <c r="H2905" s="83"/>
      <c r="BT2905" s="83"/>
    </row>
    <row r="2906" spans="1:72">
      <c r="A2906" t="s">
        <v>10501</v>
      </c>
      <c r="B2906" t="s">
        <v>10502</v>
      </c>
      <c r="D2906" s="83"/>
      <c r="G2906" s="83"/>
      <c r="H2906" s="83"/>
      <c r="BT2906" s="83"/>
    </row>
    <row r="2907" spans="1:72">
      <c r="A2907" t="s">
        <v>10261</v>
      </c>
      <c r="B2907" t="s">
        <v>9165</v>
      </c>
      <c r="D2907" s="83"/>
      <c r="G2907" s="83"/>
      <c r="H2907" s="83"/>
      <c r="BT2907" s="83"/>
    </row>
    <row r="2908" spans="1:72">
      <c r="A2908" t="s">
        <v>10503</v>
      </c>
      <c r="B2908" t="s">
        <v>4013</v>
      </c>
      <c r="D2908" s="83"/>
      <c r="G2908" s="83"/>
      <c r="H2908" s="83"/>
      <c r="BT2908" s="83"/>
    </row>
    <row r="2909" spans="1:72">
      <c r="A2909" t="s">
        <v>10504</v>
      </c>
      <c r="B2909" t="s">
        <v>10505</v>
      </c>
      <c r="D2909" s="83"/>
      <c r="G2909" s="83"/>
      <c r="H2909" s="83"/>
      <c r="BT2909" s="83"/>
    </row>
    <row r="2910" spans="1:72">
      <c r="A2910" t="s">
        <v>10506</v>
      </c>
      <c r="B2910" t="s">
        <v>9170</v>
      </c>
      <c r="D2910" s="83"/>
      <c r="G2910" s="83"/>
      <c r="H2910" s="83"/>
      <c r="BT2910" s="83"/>
    </row>
    <row r="2911" spans="1:72">
      <c r="A2911" t="s">
        <v>10507</v>
      </c>
      <c r="B2911" t="s">
        <v>9172</v>
      </c>
      <c r="D2911" s="83"/>
      <c r="G2911" s="83"/>
      <c r="H2911" s="83"/>
      <c r="BT2911" s="83"/>
    </row>
    <row r="2912" spans="1:72">
      <c r="A2912" t="s">
        <v>10508</v>
      </c>
      <c r="B2912" t="s">
        <v>1018</v>
      </c>
      <c r="D2912" s="83"/>
      <c r="G2912" s="83"/>
      <c r="H2912" s="83"/>
      <c r="BT2912" s="83"/>
    </row>
    <row r="2913" spans="1:72">
      <c r="A2913" t="s">
        <v>10509</v>
      </c>
      <c r="B2913" t="s">
        <v>9175</v>
      </c>
      <c r="D2913" s="83"/>
      <c r="G2913" s="83"/>
      <c r="H2913" s="83"/>
      <c r="BT2913" s="83"/>
    </row>
    <row r="2914" spans="1:72">
      <c r="A2914" t="s">
        <v>10510</v>
      </c>
      <c r="B2914" t="s">
        <v>9177</v>
      </c>
      <c r="D2914" s="83"/>
      <c r="G2914" s="83"/>
      <c r="H2914" s="83"/>
      <c r="BT2914" s="83"/>
    </row>
    <row r="2915" spans="1:72">
      <c r="A2915" t="s">
        <v>10511</v>
      </c>
      <c r="B2915" t="s">
        <v>5020</v>
      </c>
      <c r="D2915" s="83"/>
      <c r="G2915" s="83"/>
      <c r="H2915" s="83"/>
      <c r="BT2915" s="83"/>
    </row>
    <row r="2916" spans="1:72">
      <c r="A2916" t="s">
        <v>10512</v>
      </c>
      <c r="B2916" t="s">
        <v>9180</v>
      </c>
      <c r="D2916" s="83"/>
      <c r="G2916" s="83"/>
      <c r="H2916" s="83"/>
      <c r="BT2916" s="83"/>
    </row>
    <row r="2917" spans="1:72">
      <c r="A2917" t="s">
        <v>10513</v>
      </c>
      <c r="B2917" t="s">
        <v>8973</v>
      </c>
      <c r="D2917" s="83"/>
      <c r="G2917" s="83"/>
      <c r="H2917" s="83"/>
      <c r="BT2917" s="83"/>
    </row>
    <row r="2918" spans="1:72">
      <c r="A2918" t="s">
        <v>10214</v>
      </c>
      <c r="B2918" t="s">
        <v>9182</v>
      </c>
      <c r="D2918" s="83"/>
      <c r="G2918" s="83"/>
      <c r="H2918" s="83"/>
      <c r="BT2918" s="83"/>
    </row>
    <row r="2919" spans="1:72">
      <c r="A2919" t="s">
        <v>10299</v>
      </c>
      <c r="B2919" t="s">
        <v>9183</v>
      </c>
      <c r="D2919" s="83"/>
      <c r="G2919" s="83"/>
      <c r="H2919" s="83"/>
      <c r="BT2919" s="83"/>
    </row>
    <row r="2920" spans="1:72">
      <c r="A2920" t="s">
        <v>10249</v>
      </c>
      <c r="B2920" t="s">
        <v>9184</v>
      </c>
      <c r="D2920" s="83"/>
      <c r="G2920" s="83"/>
      <c r="H2920" s="83"/>
      <c r="BT2920" s="83"/>
    </row>
    <row r="2921" spans="1:72">
      <c r="A2921" t="s">
        <v>10514</v>
      </c>
      <c r="B2921" t="s">
        <v>5204</v>
      </c>
      <c r="D2921" s="83"/>
      <c r="G2921" s="83"/>
      <c r="H2921" s="83"/>
      <c r="BT2921" s="83"/>
    </row>
    <row r="2922" spans="1:72">
      <c r="A2922" t="s">
        <v>10268</v>
      </c>
      <c r="B2922" t="s">
        <v>9186</v>
      </c>
      <c r="D2922" s="83"/>
      <c r="G2922" s="83"/>
      <c r="H2922" s="83"/>
      <c r="BT2922" s="83"/>
    </row>
    <row r="2923" spans="1:72">
      <c r="A2923" t="s">
        <v>10515</v>
      </c>
      <c r="B2923" t="s">
        <v>9188</v>
      </c>
      <c r="D2923" s="83"/>
      <c r="G2923" s="83"/>
      <c r="H2923" s="83"/>
      <c r="BT2923" s="83"/>
    </row>
    <row r="2924" spans="1:72">
      <c r="A2924" t="s">
        <v>10516</v>
      </c>
      <c r="B2924" t="s">
        <v>2494</v>
      </c>
      <c r="D2924" s="83"/>
      <c r="G2924" s="83"/>
      <c r="H2924" s="83"/>
      <c r="BT2924" s="83"/>
    </row>
    <row r="2925" spans="1:72">
      <c r="A2925" t="s">
        <v>10517</v>
      </c>
      <c r="B2925" t="s">
        <v>9191</v>
      </c>
      <c r="D2925" s="83"/>
      <c r="G2925" s="83"/>
      <c r="H2925" s="83"/>
      <c r="BT2925" s="83"/>
    </row>
    <row r="2926" spans="1:72">
      <c r="A2926" t="s">
        <v>10304</v>
      </c>
      <c r="B2926" t="s">
        <v>9192</v>
      </c>
      <c r="D2926" s="83"/>
      <c r="G2926" s="83"/>
      <c r="H2926" s="83"/>
      <c r="BT2926" s="83"/>
    </row>
    <row r="2927" spans="1:72">
      <c r="A2927" t="s">
        <v>10518</v>
      </c>
      <c r="B2927" t="s">
        <v>9194</v>
      </c>
      <c r="D2927" s="83"/>
      <c r="G2927" s="83"/>
      <c r="H2927" s="83"/>
      <c r="BT2927" s="83"/>
    </row>
    <row r="2928" spans="1:72">
      <c r="A2928" t="s">
        <v>10519</v>
      </c>
      <c r="B2928" t="s">
        <v>9196</v>
      </c>
      <c r="D2928" s="83"/>
      <c r="G2928" s="83"/>
      <c r="H2928" s="83"/>
      <c r="BT2928" s="83"/>
    </row>
    <row r="2929" spans="1:72">
      <c r="A2929" t="s">
        <v>10256</v>
      </c>
      <c r="B2929" t="s">
        <v>533</v>
      </c>
      <c r="D2929" s="83"/>
      <c r="G2929" s="83"/>
      <c r="H2929" s="83"/>
      <c r="BT2929" s="83"/>
    </row>
    <row r="2930" spans="1:72">
      <c r="A2930" t="s">
        <v>10520</v>
      </c>
      <c r="B2930" t="s">
        <v>9198</v>
      </c>
      <c r="D2930" s="83"/>
      <c r="G2930" s="83"/>
      <c r="H2930" s="83"/>
      <c r="BT2930" s="83"/>
    </row>
    <row r="2931" spans="1:72">
      <c r="A2931" t="s">
        <v>10521</v>
      </c>
      <c r="B2931" t="s">
        <v>2192</v>
      </c>
      <c r="D2931" s="83"/>
      <c r="G2931" s="83"/>
      <c r="H2931" s="83"/>
      <c r="BT2931" s="83"/>
    </row>
    <row r="2932" spans="1:72">
      <c r="A2932" t="s">
        <v>10132</v>
      </c>
      <c r="B2932" t="s">
        <v>5823</v>
      </c>
      <c r="D2932" s="83"/>
      <c r="G2932" s="83"/>
      <c r="H2932" s="83"/>
      <c r="BT2932" s="83"/>
    </row>
    <row r="2933" spans="1:72">
      <c r="A2933" t="s">
        <v>10173</v>
      </c>
      <c r="B2933" t="s">
        <v>9200</v>
      </c>
      <c r="D2933" s="83"/>
      <c r="G2933" s="83"/>
      <c r="H2933" s="83"/>
      <c r="BT2933" s="83"/>
    </row>
    <row r="2934" spans="1:72">
      <c r="A2934" t="s">
        <v>10522</v>
      </c>
      <c r="B2934" t="s">
        <v>9202</v>
      </c>
      <c r="D2934" s="83"/>
      <c r="G2934" s="83"/>
      <c r="H2934" s="83"/>
      <c r="BT2934" s="83"/>
    </row>
    <row r="2935" spans="1:72">
      <c r="A2935" t="s">
        <v>10523</v>
      </c>
      <c r="B2935" t="s">
        <v>8071</v>
      </c>
      <c r="D2935" s="83"/>
      <c r="G2935" s="83"/>
      <c r="H2935" s="83"/>
      <c r="BT2935" s="83"/>
    </row>
    <row r="2936" spans="1:72">
      <c r="A2936" t="s">
        <v>10524</v>
      </c>
      <c r="B2936" t="s">
        <v>9205</v>
      </c>
      <c r="D2936" s="83"/>
      <c r="G2936" s="83"/>
      <c r="H2936" s="83"/>
      <c r="BT2936" s="83"/>
    </row>
    <row r="2937" spans="1:72">
      <c r="A2937" t="s">
        <v>10525</v>
      </c>
      <c r="B2937" t="s">
        <v>9207</v>
      </c>
      <c r="D2937" s="83"/>
      <c r="G2937" s="83"/>
      <c r="H2937" s="83"/>
      <c r="BT2937" s="83"/>
    </row>
    <row r="2938" spans="1:72">
      <c r="A2938" t="s">
        <v>10146</v>
      </c>
      <c r="B2938" t="s">
        <v>9208</v>
      </c>
      <c r="D2938" s="83"/>
      <c r="G2938" s="83"/>
      <c r="H2938" s="83"/>
      <c r="BT2938" s="83"/>
    </row>
    <row r="2939" spans="1:72">
      <c r="A2939" t="s">
        <v>10526</v>
      </c>
      <c r="B2939" t="s">
        <v>4962</v>
      </c>
      <c r="D2939" s="83"/>
      <c r="G2939" s="83"/>
      <c r="H2939" s="83"/>
      <c r="BT2939" s="83"/>
    </row>
    <row r="2940" spans="1:72">
      <c r="A2940" t="s">
        <v>10241</v>
      </c>
      <c r="B2940" t="s">
        <v>9210</v>
      </c>
      <c r="D2940" s="83"/>
      <c r="G2940" s="83"/>
      <c r="H2940" s="83"/>
      <c r="BT2940" s="83"/>
    </row>
    <row r="2941" spans="1:72">
      <c r="A2941" t="s">
        <v>10302</v>
      </c>
      <c r="B2941" t="s">
        <v>1500</v>
      </c>
      <c r="D2941" s="83"/>
      <c r="G2941" s="83"/>
      <c r="H2941" s="83"/>
      <c r="BT2941" s="83"/>
    </row>
    <row r="2942" spans="1:72">
      <c r="A2942" t="s">
        <v>10527</v>
      </c>
      <c r="B2942" t="s">
        <v>3794</v>
      </c>
      <c r="D2942" s="83"/>
      <c r="G2942" s="83"/>
      <c r="H2942" s="83"/>
      <c r="BT2942" s="83"/>
    </row>
    <row r="2943" spans="1:72">
      <c r="A2943" t="s">
        <v>10103</v>
      </c>
      <c r="B2943" t="s">
        <v>9212</v>
      </c>
      <c r="D2943" s="83"/>
      <c r="G2943" s="83"/>
      <c r="H2943" s="83"/>
      <c r="BT2943" s="83"/>
    </row>
    <row r="2944" spans="1:72">
      <c r="A2944" t="s">
        <v>10298</v>
      </c>
      <c r="B2944" t="s">
        <v>9213</v>
      </c>
      <c r="D2944" s="83"/>
      <c r="G2944" s="83"/>
      <c r="H2944" s="83"/>
      <c r="BT2944" s="83"/>
    </row>
    <row r="2945" spans="1:72">
      <c r="A2945" t="s">
        <v>10528</v>
      </c>
      <c r="B2945" t="s">
        <v>9215</v>
      </c>
      <c r="D2945" s="83"/>
      <c r="G2945" s="83"/>
      <c r="H2945" s="83"/>
      <c r="BT2945" s="83"/>
    </row>
    <row r="2946" spans="1:72">
      <c r="A2946" t="s">
        <v>10529</v>
      </c>
      <c r="B2946" t="s">
        <v>9217</v>
      </c>
      <c r="D2946" s="83"/>
      <c r="G2946" s="83"/>
      <c r="H2946" s="83"/>
      <c r="BT2946" s="83"/>
    </row>
    <row r="2947" spans="1:72">
      <c r="A2947" t="s">
        <v>9851</v>
      </c>
      <c r="B2947" t="s">
        <v>1082</v>
      </c>
      <c r="D2947" s="83"/>
      <c r="G2947" s="83"/>
      <c r="H2947" s="83"/>
      <c r="BT2947" s="83"/>
    </row>
    <row r="2948" spans="1:72">
      <c r="A2948" t="s">
        <v>10530</v>
      </c>
      <c r="B2948" t="s">
        <v>9220</v>
      </c>
      <c r="D2948" s="83"/>
      <c r="G2948" s="83"/>
      <c r="H2948" s="83"/>
      <c r="BT2948" s="83"/>
    </row>
    <row r="2949" spans="1:72">
      <c r="A2949" t="s">
        <v>10104</v>
      </c>
      <c r="B2949" t="s">
        <v>9221</v>
      </c>
      <c r="D2949" s="83"/>
      <c r="G2949" s="83"/>
      <c r="H2949" s="83"/>
      <c r="BT2949" s="83"/>
    </row>
    <row r="2950" spans="1:72">
      <c r="A2950" t="s">
        <v>10093</v>
      </c>
      <c r="B2950" t="s">
        <v>10531</v>
      </c>
      <c r="D2950" s="83"/>
      <c r="G2950" s="83"/>
      <c r="H2950" s="83"/>
      <c r="BT2950" s="83"/>
    </row>
    <row r="2951" spans="1:72">
      <c r="A2951" t="s">
        <v>10532</v>
      </c>
      <c r="B2951" t="s">
        <v>8525</v>
      </c>
      <c r="D2951" s="83"/>
      <c r="G2951" s="83"/>
      <c r="H2951" s="83"/>
      <c r="BT2951" s="83"/>
    </row>
    <row r="2952" spans="1:72">
      <c r="A2952" t="s">
        <v>10533</v>
      </c>
      <c r="B2952" t="s">
        <v>9224</v>
      </c>
      <c r="D2952" s="83"/>
      <c r="G2952" s="83"/>
      <c r="H2952" s="83"/>
      <c r="BT2952" s="83"/>
    </row>
    <row r="2953" spans="1:72">
      <c r="A2953" t="s">
        <v>10534</v>
      </c>
      <c r="B2953" t="s">
        <v>9226</v>
      </c>
      <c r="D2953" s="83"/>
      <c r="G2953" s="83"/>
      <c r="H2953" s="83"/>
      <c r="BT2953" s="83"/>
    </row>
    <row r="2954" spans="1:72">
      <c r="A2954" t="s">
        <v>10535</v>
      </c>
      <c r="B2954" t="s">
        <v>9228</v>
      </c>
      <c r="D2954" s="83"/>
      <c r="G2954" s="83"/>
      <c r="H2954" s="83"/>
      <c r="BT2954" s="83"/>
    </row>
    <row r="2955" spans="1:72">
      <c r="A2955" t="s">
        <v>10536</v>
      </c>
      <c r="B2955" t="s">
        <v>7117</v>
      </c>
      <c r="D2955" s="83"/>
      <c r="G2955" s="83"/>
      <c r="H2955" s="83"/>
      <c r="BT2955" s="83"/>
    </row>
    <row r="2956" spans="1:72">
      <c r="A2956" t="s">
        <v>10537</v>
      </c>
      <c r="B2956" t="s">
        <v>9231</v>
      </c>
      <c r="D2956" s="83"/>
      <c r="G2956" s="83"/>
      <c r="H2956" s="83"/>
      <c r="BT2956" s="83"/>
    </row>
    <row r="2957" spans="1:72">
      <c r="A2957" t="s">
        <v>10160</v>
      </c>
      <c r="B2957" t="s">
        <v>9232</v>
      </c>
      <c r="D2957" s="83"/>
      <c r="G2957" s="83"/>
      <c r="H2957" s="83"/>
      <c r="BT2957" s="83"/>
    </row>
    <row r="2958" spans="1:72">
      <c r="A2958" t="s">
        <v>10538</v>
      </c>
      <c r="B2958" t="s">
        <v>9234</v>
      </c>
      <c r="D2958" s="83"/>
      <c r="G2958" s="83"/>
      <c r="H2958" s="83"/>
      <c r="BT2958" s="83"/>
    </row>
    <row r="2959" spans="1:72">
      <c r="A2959" t="s">
        <v>10539</v>
      </c>
      <c r="B2959" t="s">
        <v>9236</v>
      </c>
      <c r="D2959" s="83"/>
      <c r="G2959" s="83"/>
      <c r="H2959" s="83"/>
      <c r="BT2959" s="83"/>
    </row>
    <row r="2960" spans="1:72">
      <c r="A2960" t="s">
        <v>10540</v>
      </c>
      <c r="B2960" t="s">
        <v>9238</v>
      </c>
      <c r="D2960" s="83"/>
      <c r="G2960" s="83"/>
      <c r="H2960" s="83"/>
      <c r="BT2960" s="83"/>
    </row>
    <row r="2961" spans="1:72">
      <c r="A2961" t="s">
        <v>10107</v>
      </c>
      <c r="B2961" t="s">
        <v>9239</v>
      </c>
      <c r="D2961" s="83"/>
      <c r="G2961" s="83"/>
      <c r="H2961" s="83"/>
      <c r="BT2961" s="83"/>
    </row>
    <row r="2962" spans="1:72">
      <c r="A2962" t="s">
        <v>10259</v>
      </c>
      <c r="B2962" t="s">
        <v>10273</v>
      </c>
      <c r="D2962" s="83"/>
      <c r="G2962" s="83"/>
      <c r="H2962" s="83"/>
      <c r="BT2962" s="83"/>
    </row>
    <row r="2963" spans="1:72">
      <c r="A2963" t="s">
        <v>10226</v>
      </c>
      <c r="B2963" t="s">
        <v>2498</v>
      </c>
      <c r="D2963" s="83"/>
      <c r="G2963" s="83"/>
      <c r="H2963" s="83"/>
      <c r="BT2963" s="83"/>
    </row>
    <row r="2964" spans="1:72">
      <c r="A2964" t="s">
        <v>10265</v>
      </c>
      <c r="B2964" t="s">
        <v>9240</v>
      </c>
      <c r="D2964" s="83"/>
      <c r="G2964" s="83"/>
      <c r="H2964" s="83"/>
      <c r="BT2964" s="83"/>
    </row>
    <row r="2965" spans="1:72">
      <c r="A2965" t="s">
        <v>10541</v>
      </c>
      <c r="B2965" t="s">
        <v>355</v>
      </c>
      <c r="D2965" s="83"/>
      <c r="G2965" s="83"/>
      <c r="H2965" s="83"/>
      <c r="BT2965" s="83"/>
    </row>
    <row r="2966" spans="1:72">
      <c r="A2966" t="s">
        <v>10542</v>
      </c>
      <c r="B2966" t="s">
        <v>865</v>
      </c>
      <c r="D2966" s="83"/>
      <c r="G2966" s="83"/>
      <c r="H2966" s="83"/>
      <c r="BT2966" s="83"/>
    </row>
    <row r="2967" spans="1:72">
      <c r="A2967" t="s">
        <v>10543</v>
      </c>
      <c r="B2967" t="s">
        <v>772</v>
      </c>
      <c r="D2967" s="83"/>
      <c r="G2967" s="83"/>
      <c r="H2967" s="83"/>
      <c r="BT2967" s="83"/>
    </row>
    <row r="2968" spans="1:72">
      <c r="A2968" t="s">
        <v>10544</v>
      </c>
      <c r="B2968" t="s">
        <v>9243</v>
      </c>
      <c r="D2968" s="83"/>
      <c r="G2968" s="83"/>
      <c r="H2968" s="83"/>
      <c r="BT2968" s="83"/>
    </row>
    <row r="2969" spans="1:72">
      <c r="A2969" t="s">
        <v>10545</v>
      </c>
      <c r="B2969" t="s">
        <v>9245</v>
      </c>
      <c r="D2969" s="83"/>
      <c r="G2969" s="83"/>
      <c r="H2969" s="83"/>
      <c r="BT2969" s="83"/>
    </row>
    <row r="2970" spans="1:72">
      <c r="A2970" t="s">
        <v>10243</v>
      </c>
      <c r="B2970" t="s">
        <v>9246</v>
      </c>
      <c r="D2970" s="83"/>
      <c r="G2970" s="83"/>
      <c r="H2970" s="83"/>
      <c r="BT2970" s="83"/>
    </row>
    <row r="2971" spans="1:72">
      <c r="A2971" t="s">
        <v>10546</v>
      </c>
      <c r="B2971" t="s">
        <v>9248</v>
      </c>
      <c r="D2971" s="83"/>
      <c r="G2971" s="83"/>
      <c r="H2971" s="83"/>
      <c r="BT2971" s="83"/>
    </row>
    <row r="2972" spans="1:72">
      <c r="A2972" t="s">
        <v>10547</v>
      </c>
      <c r="B2972" t="s">
        <v>9250</v>
      </c>
      <c r="D2972" s="83"/>
      <c r="G2972" s="83"/>
      <c r="H2972" s="83"/>
      <c r="BT2972" s="83"/>
    </row>
    <row r="2973" spans="1:72">
      <c r="A2973" t="s">
        <v>10548</v>
      </c>
      <c r="B2973" t="s">
        <v>9252</v>
      </c>
      <c r="D2973" s="83"/>
      <c r="G2973" s="83"/>
      <c r="H2973" s="83"/>
      <c r="BT2973" s="83"/>
    </row>
    <row r="2974" spans="1:72">
      <c r="A2974" t="s">
        <v>10549</v>
      </c>
      <c r="B2974" t="s">
        <v>7247</v>
      </c>
      <c r="D2974" s="83"/>
      <c r="G2974" s="83"/>
      <c r="H2974" s="83"/>
      <c r="BT2974" s="83"/>
    </row>
    <row r="2975" spans="1:72">
      <c r="A2975" t="s">
        <v>10550</v>
      </c>
      <c r="B2975" t="s">
        <v>6054</v>
      </c>
      <c r="D2975" s="83"/>
      <c r="G2975" s="83"/>
      <c r="H2975" s="83"/>
      <c r="BT2975" s="83"/>
    </row>
    <row r="2976" spans="1:72">
      <c r="A2976" t="s">
        <v>10551</v>
      </c>
      <c r="B2976" t="s">
        <v>9256</v>
      </c>
      <c r="D2976" s="83"/>
      <c r="G2976" s="83"/>
      <c r="H2976" s="83"/>
      <c r="BT2976" s="83"/>
    </row>
    <row r="2977" spans="1:72">
      <c r="A2977" t="s">
        <v>10552</v>
      </c>
      <c r="B2977" t="s">
        <v>9258</v>
      </c>
      <c r="D2977" s="83"/>
      <c r="G2977" s="83"/>
      <c r="H2977" s="83"/>
      <c r="BT2977" s="83"/>
    </row>
    <row r="2978" spans="1:72">
      <c r="A2978" t="s">
        <v>10553</v>
      </c>
      <c r="B2978" t="s">
        <v>9260</v>
      </c>
      <c r="D2978" s="83"/>
      <c r="G2978" s="83"/>
      <c r="H2978" s="83"/>
      <c r="BT2978" s="83"/>
    </row>
    <row r="2979" spans="1:72">
      <c r="A2979" t="s">
        <v>10134</v>
      </c>
      <c r="B2979" t="s">
        <v>2455</v>
      </c>
      <c r="D2979" s="83"/>
      <c r="G2979" s="83"/>
      <c r="H2979" s="83"/>
      <c r="BT2979" s="83"/>
    </row>
    <row r="2980" spans="1:72">
      <c r="A2980" t="s">
        <v>10131</v>
      </c>
      <c r="B2980" t="s">
        <v>9261</v>
      </c>
      <c r="D2980" s="83"/>
      <c r="G2980" s="83"/>
      <c r="H2980" s="83"/>
      <c r="BT2980" s="83"/>
    </row>
    <row r="2981" spans="1:72">
      <c r="A2981" t="s">
        <v>10554</v>
      </c>
      <c r="B2981" t="s">
        <v>3283</v>
      </c>
      <c r="D2981" s="83"/>
      <c r="G2981" s="83"/>
      <c r="H2981" s="83"/>
      <c r="BT2981" s="83"/>
    </row>
    <row r="2982" spans="1:72">
      <c r="A2982" t="s">
        <v>10555</v>
      </c>
      <c r="B2982" t="s">
        <v>9264</v>
      </c>
      <c r="D2982" s="83"/>
      <c r="G2982" s="83"/>
      <c r="H2982" s="83"/>
      <c r="BT2982" s="83"/>
    </row>
    <row r="2983" spans="1:72">
      <c r="A2983" t="s">
        <v>10556</v>
      </c>
      <c r="B2983" t="s">
        <v>9266</v>
      </c>
      <c r="D2983" s="83"/>
      <c r="G2983" s="83"/>
      <c r="H2983" s="83"/>
      <c r="BT2983" s="83"/>
    </row>
    <row r="2984" spans="1:72">
      <c r="A2984" t="s">
        <v>10557</v>
      </c>
      <c r="B2984" t="s">
        <v>9268</v>
      </c>
      <c r="D2984" s="83"/>
      <c r="G2984" s="83"/>
      <c r="H2984" s="83"/>
      <c r="BT2984" s="83"/>
    </row>
    <row r="2985" spans="1:72">
      <c r="A2985" t="s">
        <v>10558</v>
      </c>
      <c r="B2985" t="s">
        <v>9270</v>
      </c>
      <c r="D2985" s="83"/>
      <c r="G2985" s="83"/>
      <c r="H2985" s="83"/>
      <c r="BT2985" s="83"/>
    </row>
    <row r="2986" spans="1:72">
      <c r="A2986" t="s">
        <v>10237</v>
      </c>
      <c r="B2986" t="s">
        <v>9271</v>
      </c>
      <c r="D2986" s="83"/>
      <c r="G2986" s="83"/>
      <c r="H2986" s="83"/>
      <c r="BT2986" s="83"/>
    </row>
    <row r="2987" spans="1:72">
      <c r="A2987" t="s">
        <v>10152</v>
      </c>
      <c r="B2987" t="s">
        <v>9272</v>
      </c>
      <c r="D2987" s="83"/>
      <c r="G2987" s="83"/>
      <c r="H2987" s="83"/>
      <c r="BT2987" s="83"/>
    </row>
    <row r="2988" spans="1:72">
      <c r="A2988" t="s">
        <v>10559</v>
      </c>
      <c r="B2988" t="s">
        <v>9274</v>
      </c>
      <c r="D2988" s="83"/>
      <c r="G2988" s="83"/>
      <c r="H2988" s="83"/>
      <c r="BT2988" s="83"/>
    </row>
    <row r="2989" spans="1:72">
      <c r="A2989" t="s">
        <v>10191</v>
      </c>
      <c r="B2989" t="s">
        <v>9275</v>
      </c>
      <c r="D2989" s="83"/>
      <c r="G2989" s="83"/>
      <c r="H2989" s="83"/>
      <c r="BT2989" s="83"/>
    </row>
    <row r="2990" spans="1:72">
      <c r="A2990" t="s">
        <v>10560</v>
      </c>
      <c r="B2990" t="s">
        <v>9277</v>
      </c>
      <c r="D2990" s="83"/>
      <c r="G2990" s="83"/>
      <c r="H2990" s="83"/>
      <c r="BT2990" s="83"/>
    </row>
    <row r="2991" spans="1:72">
      <c r="A2991" t="s">
        <v>10162</v>
      </c>
      <c r="B2991" t="s">
        <v>4413</v>
      </c>
      <c r="D2991" s="83"/>
      <c r="G2991" s="83"/>
      <c r="H2991" s="83"/>
      <c r="BT2991" s="83"/>
    </row>
    <row r="2992" spans="1:72">
      <c r="A2992" t="s">
        <v>10561</v>
      </c>
      <c r="B2992" t="s">
        <v>4142</v>
      </c>
      <c r="D2992" s="83"/>
      <c r="G2992" s="83"/>
      <c r="H2992" s="83"/>
      <c r="BT2992" s="83"/>
    </row>
    <row r="2993" spans="1:72">
      <c r="A2993" t="s">
        <v>10562</v>
      </c>
      <c r="B2993" t="s">
        <v>2498</v>
      </c>
      <c r="D2993" s="83"/>
      <c r="G2993" s="83"/>
      <c r="H2993" s="83"/>
      <c r="BT2993" s="83"/>
    </row>
    <row r="2994" spans="1:72">
      <c r="A2994" t="s">
        <v>10563</v>
      </c>
      <c r="B2994" t="s">
        <v>9281</v>
      </c>
      <c r="D2994" s="83"/>
      <c r="G2994" s="83"/>
      <c r="H2994" s="83"/>
      <c r="BT2994" s="83"/>
    </row>
    <row r="2995" spans="1:72">
      <c r="A2995" t="s">
        <v>10564</v>
      </c>
      <c r="B2995" t="s">
        <v>9283</v>
      </c>
      <c r="D2995" s="83"/>
      <c r="G2995" s="83"/>
      <c r="H2995" s="83"/>
      <c r="BT2995" s="83"/>
    </row>
    <row r="2996" spans="1:72">
      <c r="A2996" t="s">
        <v>10233</v>
      </c>
      <c r="B2996" t="s">
        <v>10565</v>
      </c>
      <c r="D2996" s="83"/>
      <c r="G2996" s="83"/>
      <c r="H2996" s="83"/>
      <c r="BT2996" s="83"/>
    </row>
    <row r="2997" spans="1:72">
      <c r="A2997" t="s">
        <v>10566</v>
      </c>
      <c r="B2997" t="s">
        <v>9285</v>
      </c>
      <c r="D2997" s="83"/>
      <c r="G2997" s="83"/>
      <c r="H2997" s="83"/>
      <c r="BT2997" s="83"/>
    </row>
    <row r="2998" spans="1:72">
      <c r="A2998" t="s">
        <v>10202</v>
      </c>
      <c r="B2998" t="s">
        <v>9286</v>
      </c>
      <c r="D2998" s="83"/>
      <c r="G2998" s="83"/>
      <c r="H2998" s="83"/>
      <c r="BT2998" s="83"/>
    </row>
    <row r="2999" spans="1:72">
      <c r="A2999" t="s">
        <v>10567</v>
      </c>
      <c r="B2999" t="s">
        <v>9288</v>
      </c>
      <c r="D2999" s="83"/>
      <c r="G2999" s="83"/>
      <c r="H2999" s="83"/>
      <c r="BT2999" s="83"/>
    </row>
    <row r="3000" spans="1:72">
      <c r="A3000" t="s">
        <v>10568</v>
      </c>
      <c r="B3000" t="s">
        <v>9290</v>
      </c>
      <c r="D3000" s="83"/>
      <c r="G3000" s="83"/>
      <c r="H3000" s="83"/>
      <c r="BT3000" s="83"/>
    </row>
    <row r="3001" spans="1:72">
      <c r="A3001" t="s">
        <v>10106</v>
      </c>
      <c r="B3001" t="s">
        <v>9291</v>
      </c>
      <c r="D3001" s="83"/>
      <c r="G3001" s="83"/>
      <c r="H3001" s="83"/>
      <c r="BT3001" s="83"/>
    </row>
    <row r="3002" spans="1:72">
      <c r="A3002" t="s">
        <v>10569</v>
      </c>
      <c r="B3002" t="s">
        <v>5823</v>
      </c>
      <c r="D3002" s="83"/>
      <c r="G3002" s="83"/>
      <c r="H3002" s="83"/>
      <c r="BT3002" s="83"/>
    </row>
    <row r="3003" spans="1:72">
      <c r="A3003" t="s">
        <v>10570</v>
      </c>
      <c r="B3003" t="s">
        <v>6844</v>
      </c>
      <c r="D3003" s="83"/>
      <c r="G3003" s="83"/>
      <c r="H3003" s="83"/>
      <c r="BT3003" s="83"/>
    </row>
    <row r="3004" spans="1:72">
      <c r="A3004" t="s">
        <v>10571</v>
      </c>
      <c r="B3004" t="s">
        <v>9295</v>
      </c>
      <c r="D3004" s="83"/>
      <c r="G3004" s="83"/>
      <c r="H3004" s="83"/>
      <c r="BT3004" s="83"/>
    </row>
    <row r="3005" spans="1:72">
      <c r="A3005" t="s">
        <v>10203</v>
      </c>
      <c r="B3005" t="s">
        <v>9296</v>
      </c>
      <c r="D3005" s="83"/>
      <c r="G3005" s="83"/>
      <c r="H3005" s="83"/>
      <c r="BT3005" s="83"/>
    </row>
    <row r="3006" spans="1:72">
      <c r="A3006" t="s">
        <v>10572</v>
      </c>
      <c r="B3006" t="s">
        <v>9298</v>
      </c>
      <c r="D3006" s="83"/>
      <c r="G3006" s="83"/>
      <c r="H3006" s="83"/>
      <c r="BT3006" s="83"/>
    </row>
    <row r="3007" spans="1:72">
      <c r="A3007" t="s">
        <v>10573</v>
      </c>
      <c r="B3007" t="s">
        <v>9300</v>
      </c>
      <c r="D3007" s="83"/>
      <c r="G3007" s="83"/>
      <c r="H3007" s="83"/>
      <c r="BT3007" s="83"/>
    </row>
    <row r="3008" spans="1:72">
      <c r="A3008" t="s">
        <v>10574</v>
      </c>
      <c r="B3008" t="s">
        <v>2921</v>
      </c>
      <c r="D3008" s="83"/>
      <c r="G3008" s="83"/>
      <c r="H3008" s="83"/>
      <c r="BT3008" s="83"/>
    </row>
    <row r="3009" spans="1:72">
      <c r="A3009" t="s">
        <v>10575</v>
      </c>
      <c r="B3009" t="s">
        <v>9303</v>
      </c>
      <c r="D3009" s="83"/>
      <c r="G3009" s="83"/>
      <c r="H3009" s="83"/>
      <c r="BT3009" s="83"/>
    </row>
    <row r="3010" spans="1:72">
      <c r="A3010" t="s">
        <v>10576</v>
      </c>
      <c r="B3010" t="s">
        <v>9305</v>
      </c>
      <c r="D3010" s="83"/>
      <c r="G3010" s="83"/>
      <c r="H3010" s="83"/>
      <c r="BT3010" s="83"/>
    </row>
    <row r="3011" spans="1:72">
      <c r="A3011" t="s">
        <v>10577</v>
      </c>
      <c r="B3011" t="s">
        <v>533</v>
      </c>
      <c r="D3011" s="83"/>
      <c r="G3011" s="83"/>
      <c r="H3011" s="83"/>
      <c r="BT3011" s="83"/>
    </row>
    <row r="3012" spans="1:72">
      <c r="A3012" t="s">
        <v>10578</v>
      </c>
      <c r="B3012" t="s">
        <v>9308</v>
      </c>
      <c r="D3012" s="83"/>
      <c r="G3012" s="83"/>
      <c r="H3012" s="83"/>
      <c r="BT3012" s="83"/>
    </row>
    <row r="3013" spans="1:72">
      <c r="A3013" t="s">
        <v>10579</v>
      </c>
      <c r="B3013" t="s">
        <v>3349</v>
      </c>
      <c r="D3013" s="83"/>
      <c r="G3013" s="83"/>
      <c r="H3013" s="83"/>
      <c r="BT3013" s="83"/>
    </row>
    <row r="3014" spans="1:72">
      <c r="A3014" t="s">
        <v>10246</v>
      </c>
      <c r="B3014" t="s">
        <v>9310</v>
      </c>
      <c r="D3014" s="83"/>
      <c r="G3014" s="83"/>
      <c r="H3014" s="83"/>
      <c r="BT3014" s="83"/>
    </row>
    <row r="3015" spans="1:72">
      <c r="A3015" t="s">
        <v>10580</v>
      </c>
      <c r="B3015" t="s">
        <v>9312</v>
      </c>
      <c r="D3015" s="83"/>
      <c r="G3015" s="83"/>
      <c r="H3015" s="83"/>
      <c r="BT3015" s="83"/>
    </row>
    <row r="3016" spans="1:72">
      <c r="A3016" t="s">
        <v>10581</v>
      </c>
      <c r="B3016" t="s">
        <v>8109</v>
      </c>
      <c r="D3016" s="83"/>
      <c r="G3016" s="83"/>
      <c r="H3016" s="83"/>
      <c r="BT3016" s="83"/>
    </row>
    <row r="3017" spans="1:72">
      <c r="A3017" t="s">
        <v>10582</v>
      </c>
      <c r="B3017" t="s">
        <v>9315</v>
      </c>
      <c r="D3017" s="83"/>
      <c r="G3017" s="83"/>
      <c r="H3017" s="83"/>
      <c r="BT3017" s="83"/>
    </row>
    <row r="3018" spans="1:72">
      <c r="A3018" t="s">
        <v>10583</v>
      </c>
      <c r="B3018" t="s">
        <v>9317</v>
      </c>
      <c r="D3018" s="83"/>
      <c r="G3018" s="83"/>
      <c r="H3018" s="83"/>
      <c r="BT3018" s="83"/>
    </row>
    <row r="3019" spans="1:72">
      <c r="A3019" t="s">
        <v>10584</v>
      </c>
      <c r="B3019" t="s">
        <v>95</v>
      </c>
      <c r="D3019" s="83"/>
      <c r="G3019" s="83"/>
      <c r="H3019" s="83"/>
      <c r="BT3019" s="83"/>
    </row>
    <row r="3020" spans="1:72">
      <c r="A3020" t="s">
        <v>10585</v>
      </c>
      <c r="B3020" t="s">
        <v>8808</v>
      </c>
      <c r="D3020" s="83"/>
      <c r="G3020" s="83"/>
      <c r="H3020" s="83"/>
      <c r="BT3020" s="83"/>
    </row>
    <row r="3021" spans="1:72">
      <c r="A3021" t="s">
        <v>10204</v>
      </c>
      <c r="B3021" t="s">
        <v>8845</v>
      </c>
      <c r="D3021" s="83"/>
      <c r="G3021" s="83"/>
      <c r="H3021" s="83"/>
      <c r="BT3021" s="83"/>
    </row>
    <row r="3022" spans="1:72">
      <c r="A3022" t="s">
        <v>10586</v>
      </c>
      <c r="B3022" t="s">
        <v>3875</v>
      </c>
      <c r="D3022" s="83"/>
      <c r="G3022" s="83"/>
      <c r="H3022" s="83"/>
      <c r="BT3022" s="83"/>
    </row>
    <row r="3023" spans="1:72">
      <c r="A3023" t="s">
        <v>10587</v>
      </c>
      <c r="B3023" t="s">
        <v>9321</v>
      </c>
      <c r="D3023" s="83"/>
      <c r="G3023" s="83"/>
      <c r="H3023" s="83"/>
      <c r="BT3023" s="83"/>
    </row>
    <row r="3024" spans="1:72">
      <c r="A3024" t="s">
        <v>10105</v>
      </c>
      <c r="B3024" t="s">
        <v>9322</v>
      </c>
      <c r="D3024" s="83"/>
      <c r="G3024" s="83"/>
      <c r="H3024" s="83"/>
      <c r="BT3024" s="83"/>
    </row>
    <row r="3025" spans="1:72">
      <c r="A3025" t="s">
        <v>10219</v>
      </c>
      <c r="B3025" t="s">
        <v>9323</v>
      </c>
      <c r="D3025" s="83"/>
      <c r="G3025" s="83"/>
      <c r="H3025" s="83"/>
      <c r="BT3025" s="83"/>
    </row>
    <row r="3026" spans="1:72">
      <c r="A3026" t="s">
        <v>10242</v>
      </c>
      <c r="B3026" t="s">
        <v>9325</v>
      </c>
      <c r="D3026" s="83"/>
      <c r="G3026" s="83"/>
      <c r="H3026" s="83"/>
      <c r="BT3026" s="83"/>
    </row>
    <row r="3027" spans="1:72">
      <c r="A3027" t="s">
        <v>10224</v>
      </c>
      <c r="B3027" t="s">
        <v>5465</v>
      </c>
      <c r="D3027" s="83"/>
      <c r="G3027" s="83"/>
      <c r="H3027" s="83"/>
      <c r="BT3027" s="83"/>
    </row>
    <row r="3028" spans="1:72">
      <c r="A3028" t="s">
        <v>10588</v>
      </c>
      <c r="B3028" t="s">
        <v>9327</v>
      </c>
      <c r="D3028" s="83"/>
      <c r="G3028" s="83"/>
      <c r="H3028" s="83"/>
      <c r="BT3028" s="83"/>
    </row>
    <row r="3029" spans="1:72">
      <c r="A3029" t="s">
        <v>10589</v>
      </c>
      <c r="B3029" t="s">
        <v>899</v>
      </c>
      <c r="D3029" s="83"/>
      <c r="G3029" s="83"/>
      <c r="H3029" s="83"/>
      <c r="BT3029" s="83"/>
    </row>
    <row r="3030" spans="1:72">
      <c r="A3030" t="s">
        <v>10266</v>
      </c>
      <c r="B3030" t="s">
        <v>10590</v>
      </c>
      <c r="D3030" s="83"/>
      <c r="G3030" s="83"/>
      <c r="H3030" s="83"/>
      <c r="BT3030" s="83"/>
    </row>
    <row r="3031" spans="1:72">
      <c r="A3031" t="s">
        <v>10591</v>
      </c>
      <c r="B3031" t="s">
        <v>9330</v>
      </c>
      <c r="D3031" s="83"/>
      <c r="G3031" s="83"/>
      <c r="H3031" s="83"/>
      <c r="BT3031" s="83"/>
    </row>
    <row r="3032" spans="1:72">
      <c r="A3032" t="s">
        <v>10101</v>
      </c>
      <c r="B3032" t="s">
        <v>9331</v>
      </c>
      <c r="D3032" s="83"/>
      <c r="G3032" s="83"/>
      <c r="H3032" s="83"/>
      <c r="BT3032" s="83"/>
    </row>
    <row r="3033" spans="1:72">
      <c r="A3033" t="s">
        <v>10142</v>
      </c>
      <c r="B3033" t="s">
        <v>4683</v>
      </c>
      <c r="D3033" s="83"/>
      <c r="G3033" s="83"/>
      <c r="H3033" s="83"/>
      <c r="BT3033" s="83"/>
    </row>
    <row r="3034" spans="1:72">
      <c r="A3034" t="s">
        <v>10592</v>
      </c>
      <c r="B3034" t="s">
        <v>120</v>
      </c>
      <c r="D3034" s="83"/>
      <c r="G3034" s="83"/>
      <c r="H3034" s="83"/>
      <c r="BT3034" s="83"/>
    </row>
    <row r="3035" spans="1:72">
      <c r="A3035" t="s">
        <v>10593</v>
      </c>
      <c r="B3035" t="s">
        <v>9334</v>
      </c>
      <c r="D3035" s="83"/>
      <c r="G3035" s="83"/>
      <c r="H3035" s="83"/>
      <c r="BT3035" s="83"/>
    </row>
    <row r="3036" spans="1:72">
      <c r="A3036" t="s">
        <v>10594</v>
      </c>
      <c r="B3036" t="s">
        <v>9336</v>
      </c>
      <c r="D3036" s="83"/>
      <c r="G3036" s="83"/>
      <c r="H3036" s="83"/>
      <c r="BT3036" s="83"/>
    </row>
    <row r="3037" spans="1:72">
      <c r="A3037" t="s">
        <v>10078</v>
      </c>
      <c r="B3037" t="s">
        <v>207</v>
      </c>
      <c r="D3037" s="83"/>
      <c r="G3037" s="83"/>
      <c r="H3037" s="83"/>
      <c r="BT3037" s="83"/>
    </row>
    <row r="3038" spans="1:72">
      <c r="A3038" t="s">
        <v>10595</v>
      </c>
      <c r="B3038" t="s">
        <v>6238</v>
      </c>
      <c r="D3038" s="83"/>
      <c r="G3038" s="83"/>
      <c r="H3038" s="83"/>
      <c r="BT3038" s="83"/>
    </row>
    <row r="3039" spans="1:72">
      <c r="A3039" t="s">
        <v>10596</v>
      </c>
      <c r="B3039" t="s">
        <v>9339</v>
      </c>
      <c r="D3039" s="83"/>
      <c r="G3039" s="83"/>
      <c r="H3039" s="83"/>
      <c r="BT3039" s="83"/>
    </row>
    <row r="3040" spans="1:72">
      <c r="A3040" t="s">
        <v>10083</v>
      </c>
      <c r="B3040" t="s">
        <v>794</v>
      </c>
      <c r="D3040" s="83"/>
      <c r="G3040" s="83"/>
      <c r="H3040" s="83"/>
      <c r="BT3040" s="83"/>
    </row>
    <row r="3041" spans="1:72">
      <c r="A3041" t="s">
        <v>10084</v>
      </c>
      <c r="B3041" t="s">
        <v>9341</v>
      </c>
      <c r="D3041" s="83"/>
      <c r="G3041" s="83"/>
      <c r="H3041" s="83"/>
      <c r="BT3041" s="83"/>
    </row>
    <row r="3042" spans="1:72">
      <c r="A3042" t="s">
        <v>10597</v>
      </c>
      <c r="B3042" t="s">
        <v>9343</v>
      </c>
      <c r="D3042" s="83"/>
      <c r="G3042" s="83"/>
      <c r="H3042" s="83"/>
      <c r="BT3042" s="83"/>
    </row>
    <row r="3043" spans="1:72">
      <c r="A3043" t="s">
        <v>10141</v>
      </c>
      <c r="B3043" t="s">
        <v>9344</v>
      </c>
      <c r="D3043" s="83"/>
      <c r="G3043" s="83"/>
      <c r="H3043" s="83"/>
      <c r="BT3043" s="83"/>
    </row>
    <row r="3044" spans="1:72">
      <c r="A3044" t="s">
        <v>10075</v>
      </c>
      <c r="B3044" t="s">
        <v>5727</v>
      </c>
      <c r="D3044" s="83"/>
      <c r="G3044" s="83"/>
      <c r="H3044" s="83"/>
      <c r="BT3044" s="83"/>
    </row>
    <row r="3045" spans="1:72">
      <c r="A3045" t="s">
        <v>10598</v>
      </c>
      <c r="B3045" t="s">
        <v>9346</v>
      </c>
      <c r="D3045" s="83"/>
      <c r="G3045" s="83"/>
      <c r="H3045" s="83"/>
      <c r="BT3045" s="83"/>
    </row>
    <row r="3046" spans="1:72">
      <c r="A3046" t="s">
        <v>10140</v>
      </c>
      <c r="B3046" t="s">
        <v>8415</v>
      </c>
      <c r="D3046" s="83"/>
      <c r="G3046" s="83"/>
      <c r="H3046" s="83"/>
      <c r="BT3046" s="83"/>
    </row>
    <row r="3047" spans="1:72">
      <c r="A3047" t="s">
        <v>10599</v>
      </c>
      <c r="B3047" t="s">
        <v>9348</v>
      </c>
      <c r="D3047" s="83"/>
      <c r="G3047" s="83"/>
      <c r="H3047" s="83"/>
      <c r="BT3047" s="83"/>
    </row>
    <row r="3048" spans="1:72">
      <c r="A3048" t="s">
        <v>10600</v>
      </c>
      <c r="B3048" t="s">
        <v>10601</v>
      </c>
      <c r="D3048" s="83"/>
      <c r="G3048" s="83"/>
      <c r="H3048" s="83"/>
      <c r="BT3048" s="83"/>
    </row>
    <row r="3049" spans="1:72">
      <c r="A3049" t="s">
        <v>10602</v>
      </c>
      <c r="B3049" t="s">
        <v>10603</v>
      </c>
      <c r="D3049" s="83"/>
      <c r="G3049" s="83"/>
      <c r="H3049" s="83"/>
      <c r="BT3049" s="83"/>
    </row>
    <row r="3050" spans="1:72">
      <c r="A3050" t="s">
        <v>10604</v>
      </c>
      <c r="B3050" t="s">
        <v>10605</v>
      </c>
      <c r="D3050" s="83"/>
      <c r="G3050" s="83"/>
      <c r="H3050" s="83"/>
      <c r="BT3050" s="83"/>
    </row>
    <row r="3051" spans="1:72">
      <c r="A3051" t="s">
        <v>10606</v>
      </c>
      <c r="B3051" t="s">
        <v>8009</v>
      </c>
      <c r="D3051" s="83"/>
      <c r="G3051" s="83"/>
      <c r="H3051" s="83"/>
      <c r="BT3051" s="83"/>
    </row>
    <row r="3052" spans="1:72">
      <c r="A3052" t="s">
        <v>10607</v>
      </c>
      <c r="B3052" t="s">
        <v>10608</v>
      </c>
      <c r="D3052" s="83"/>
      <c r="G3052" s="83"/>
      <c r="H3052" s="83"/>
      <c r="BT3052" s="83"/>
    </row>
    <row r="3053" spans="1:72">
      <c r="A3053" t="s">
        <v>10609</v>
      </c>
      <c r="B3053" t="s">
        <v>10610</v>
      </c>
      <c r="D3053" s="83"/>
      <c r="G3053" s="83"/>
      <c r="H3053" s="83"/>
      <c r="BT3053" s="83"/>
    </row>
    <row r="3054" spans="1:72">
      <c r="A3054" t="s">
        <v>10611</v>
      </c>
      <c r="B3054" t="s">
        <v>10612</v>
      </c>
      <c r="D3054" s="83"/>
      <c r="G3054" s="83"/>
      <c r="H3054" s="83"/>
      <c r="BT3054" s="83"/>
    </row>
    <row r="3055" spans="1:72">
      <c r="A3055" t="s">
        <v>10613</v>
      </c>
      <c r="B3055" t="s">
        <v>10614</v>
      </c>
      <c r="D3055" s="83"/>
      <c r="G3055" s="83"/>
      <c r="H3055" s="83"/>
      <c r="BT3055" s="83"/>
    </row>
    <row r="3056" spans="1:72">
      <c r="A3056" t="s">
        <v>10615</v>
      </c>
      <c r="B3056" t="s">
        <v>10616</v>
      </c>
      <c r="D3056" s="83"/>
      <c r="G3056" s="83"/>
      <c r="H3056" s="83"/>
      <c r="BT3056" s="83"/>
    </row>
    <row r="3057" spans="1:72">
      <c r="A3057" t="s">
        <v>10296</v>
      </c>
      <c r="B3057" t="s">
        <v>10297</v>
      </c>
      <c r="D3057" s="83"/>
      <c r="G3057" s="83"/>
      <c r="H3057" s="83"/>
      <c r="BT3057" s="83"/>
    </row>
    <row r="3058" spans="1:72">
      <c r="A3058" t="s">
        <v>10617</v>
      </c>
      <c r="B3058" t="s">
        <v>10618</v>
      </c>
      <c r="D3058" s="83"/>
      <c r="G3058" s="83"/>
      <c r="H3058" s="83"/>
      <c r="BT3058" s="83"/>
    </row>
    <row r="3059" spans="1:72">
      <c r="A3059" t="s">
        <v>10619</v>
      </c>
      <c r="B3059" t="s">
        <v>6993</v>
      </c>
      <c r="D3059" s="83"/>
      <c r="G3059" s="83"/>
      <c r="H3059" s="83"/>
      <c r="BT3059" s="83"/>
    </row>
    <row r="3060" spans="1:72">
      <c r="A3060" t="s">
        <v>10620</v>
      </c>
      <c r="B3060" t="s">
        <v>10621</v>
      </c>
      <c r="D3060" s="83"/>
      <c r="G3060" s="83"/>
      <c r="H3060" s="83"/>
      <c r="BT3060" s="83"/>
    </row>
    <row r="3061" spans="1:72">
      <c r="A3061" t="s">
        <v>10622</v>
      </c>
      <c r="B3061" t="s">
        <v>3796</v>
      </c>
      <c r="D3061" s="83"/>
      <c r="G3061" s="83"/>
      <c r="H3061" s="83"/>
      <c r="BT3061" s="83"/>
    </row>
    <row r="3062" spans="1:72">
      <c r="A3062" t="s">
        <v>10623</v>
      </c>
      <c r="B3062" t="s">
        <v>635</v>
      </c>
      <c r="D3062" s="83"/>
      <c r="G3062" s="83"/>
      <c r="H3062" s="83"/>
      <c r="BT3062" s="83"/>
    </row>
    <row r="3063" spans="1:72">
      <c r="A3063" t="s">
        <v>10624</v>
      </c>
      <c r="B3063" t="s">
        <v>10625</v>
      </c>
      <c r="D3063" s="83"/>
      <c r="G3063" s="83"/>
      <c r="H3063" s="83"/>
      <c r="BT3063" s="83"/>
    </row>
    <row r="3064" spans="1:72">
      <c r="A3064" t="s">
        <v>10626</v>
      </c>
      <c r="B3064" t="s">
        <v>2690</v>
      </c>
      <c r="D3064" s="83"/>
      <c r="G3064" s="83"/>
      <c r="H3064" s="83"/>
      <c r="BT3064" s="83"/>
    </row>
    <row r="3065" spans="1:72">
      <c r="A3065" t="s">
        <v>10627</v>
      </c>
      <c r="B3065" t="s">
        <v>7143</v>
      </c>
      <c r="D3065" s="83"/>
      <c r="G3065" s="83"/>
      <c r="H3065" s="83"/>
      <c r="BT3065" s="83"/>
    </row>
    <row r="3066" spans="1:72">
      <c r="A3066" t="s">
        <v>10628</v>
      </c>
      <c r="B3066" t="s">
        <v>2203</v>
      </c>
      <c r="D3066" s="83"/>
      <c r="G3066" s="83"/>
      <c r="H3066" s="83"/>
      <c r="BT3066" s="83"/>
    </row>
    <row r="3067" spans="1:72">
      <c r="A3067" t="s">
        <v>10629</v>
      </c>
      <c r="B3067" t="s">
        <v>10630</v>
      </c>
      <c r="D3067" s="83"/>
      <c r="G3067" s="83"/>
      <c r="H3067" s="83"/>
      <c r="BT3067" s="83"/>
    </row>
    <row r="3068" spans="1:72">
      <c r="A3068" t="s">
        <v>10631</v>
      </c>
      <c r="B3068" t="s">
        <v>10632</v>
      </c>
      <c r="D3068" s="83"/>
      <c r="G3068" s="83"/>
      <c r="H3068" s="83"/>
      <c r="BT3068" s="83"/>
    </row>
    <row r="3069" spans="1:72">
      <c r="A3069" t="s">
        <v>10633</v>
      </c>
      <c r="B3069" t="s">
        <v>7143</v>
      </c>
      <c r="D3069" s="83"/>
      <c r="G3069" s="83"/>
      <c r="H3069" s="83"/>
      <c r="BT3069" s="83"/>
    </row>
    <row r="3070" spans="1:72">
      <c r="A3070" t="s">
        <v>10634</v>
      </c>
      <c r="B3070" t="s">
        <v>3895</v>
      </c>
      <c r="D3070" s="83"/>
      <c r="G3070" s="83"/>
      <c r="H3070" s="83"/>
      <c r="BT3070" s="83"/>
    </row>
    <row r="3071" spans="1:72">
      <c r="A3071" t="s">
        <v>10635</v>
      </c>
      <c r="B3071" t="s">
        <v>10636</v>
      </c>
      <c r="D3071" s="83"/>
      <c r="G3071" s="83"/>
      <c r="H3071" s="83"/>
      <c r="BT3071" s="83"/>
    </row>
    <row r="3072" spans="1:72">
      <c r="A3072" t="s">
        <v>10637</v>
      </c>
      <c r="B3072" t="s">
        <v>772</v>
      </c>
      <c r="D3072" s="83"/>
      <c r="G3072" s="83"/>
      <c r="H3072" s="83"/>
      <c r="BT3072" s="83"/>
    </row>
    <row r="3073" spans="1:72">
      <c r="A3073" t="s">
        <v>10638</v>
      </c>
      <c r="B3073" t="s">
        <v>10639</v>
      </c>
      <c r="D3073" s="83"/>
      <c r="G3073" s="83"/>
      <c r="H3073" s="83"/>
      <c r="BT3073" s="83"/>
    </row>
    <row r="3074" spans="1:72">
      <c r="A3074" t="s">
        <v>10640</v>
      </c>
      <c r="B3074" t="s">
        <v>10641</v>
      </c>
      <c r="D3074" s="83"/>
      <c r="G3074" s="83"/>
      <c r="H3074" s="83"/>
      <c r="BT3074" s="83"/>
    </row>
    <row r="3075" spans="1:72">
      <c r="A3075" t="s">
        <v>10642</v>
      </c>
      <c r="B3075" t="s">
        <v>10643</v>
      </c>
      <c r="D3075" s="83"/>
      <c r="G3075" s="83"/>
      <c r="H3075" s="83"/>
      <c r="BT3075" s="83"/>
    </row>
    <row r="3076" spans="1:72">
      <c r="A3076" t="s">
        <v>10644</v>
      </c>
      <c r="B3076" t="s">
        <v>5331</v>
      </c>
      <c r="D3076" s="83"/>
      <c r="G3076" s="83"/>
      <c r="H3076" s="83"/>
      <c r="BT3076" s="83"/>
    </row>
    <row r="3077" spans="1:72">
      <c r="A3077" t="s">
        <v>10645</v>
      </c>
      <c r="B3077" t="s">
        <v>8955</v>
      </c>
      <c r="D3077" s="83"/>
      <c r="G3077" s="83"/>
      <c r="H3077" s="83"/>
      <c r="BT3077" s="83"/>
    </row>
    <row r="3078" spans="1:72">
      <c r="A3078" t="s">
        <v>10646</v>
      </c>
      <c r="B3078" t="s">
        <v>834</v>
      </c>
      <c r="D3078" s="83"/>
      <c r="G3078" s="83"/>
      <c r="H3078" s="83"/>
      <c r="BT3078" s="83"/>
    </row>
    <row r="3079" spans="1:72">
      <c r="A3079" t="s">
        <v>10647</v>
      </c>
      <c r="B3079" t="s">
        <v>10648</v>
      </c>
      <c r="D3079" s="83"/>
      <c r="G3079" s="83"/>
      <c r="H3079" s="83"/>
      <c r="BT3079" s="83"/>
    </row>
    <row r="3080" spans="1:72">
      <c r="A3080" t="s">
        <v>10649</v>
      </c>
      <c r="B3080" t="s">
        <v>10650</v>
      </c>
      <c r="D3080" s="83"/>
      <c r="G3080" s="83"/>
      <c r="H3080" s="83"/>
      <c r="BT3080" s="83"/>
    </row>
    <row r="3081" spans="1:72">
      <c r="A3081" t="s">
        <v>10651</v>
      </c>
      <c r="B3081" t="s">
        <v>10652</v>
      </c>
      <c r="D3081" s="83"/>
      <c r="G3081" s="83"/>
      <c r="H3081" s="83"/>
      <c r="BT3081" s="83"/>
    </row>
    <row r="3082" spans="1:72">
      <c r="A3082" t="s">
        <v>10653</v>
      </c>
      <c r="B3082" t="s">
        <v>10654</v>
      </c>
      <c r="D3082" s="83"/>
      <c r="G3082" s="83"/>
      <c r="H3082" s="83"/>
      <c r="BT3082" s="83"/>
    </row>
    <row r="3083" spans="1:72">
      <c r="A3083" t="s">
        <v>10655</v>
      </c>
      <c r="B3083" t="s">
        <v>10656</v>
      </c>
      <c r="D3083" s="83"/>
      <c r="G3083" s="83"/>
      <c r="H3083" s="83"/>
      <c r="BT3083" s="83"/>
    </row>
    <row r="3084" spans="1:72">
      <c r="A3084" t="s">
        <v>10657</v>
      </c>
      <c r="B3084" t="s">
        <v>10658</v>
      </c>
      <c r="D3084" s="83"/>
      <c r="G3084" s="83"/>
      <c r="H3084" s="83"/>
      <c r="BT3084" s="83"/>
    </row>
    <row r="3085" spans="1:72">
      <c r="A3085" t="s">
        <v>10659</v>
      </c>
      <c r="B3085" t="s">
        <v>10660</v>
      </c>
      <c r="D3085" s="83"/>
      <c r="G3085" s="83"/>
      <c r="H3085" s="83"/>
      <c r="BT3085" s="83"/>
    </row>
    <row r="3086" spans="1:72">
      <c r="A3086" t="s">
        <v>10661</v>
      </c>
      <c r="B3086" t="s">
        <v>10662</v>
      </c>
      <c r="D3086" s="83"/>
      <c r="G3086" s="83"/>
      <c r="H3086" s="83"/>
      <c r="BT3086" s="83"/>
    </row>
    <row r="3087" spans="1:72">
      <c r="A3087" t="s">
        <v>10663</v>
      </c>
      <c r="B3087" t="s">
        <v>3560</v>
      </c>
      <c r="D3087" s="83"/>
      <c r="G3087" s="83"/>
      <c r="H3087" s="83"/>
      <c r="BT3087" s="83"/>
    </row>
    <row r="3088" spans="1:72">
      <c r="A3088" t="s">
        <v>10664</v>
      </c>
      <c r="B3088" t="s">
        <v>10665</v>
      </c>
      <c r="D3088" s="83"/>
      <c r="G3088" s="83"/>
      <c r="H3088" s="83"/>
      <c r="BT3088" s="83"/>
    </row>
    <row r="3089" spans="1:72">
      <c r="A3089" t="s">
        <v>10666</v>
      </c>
      <c r="B3089" t="s">
        <v>10667</v>
      </c>
      <c r="D3089" s="83"/>
      <c r="G3089" s="83"/>
      <c r="H3089" s="83"/>
      <c r="BT3089" s="83"/>
    </row>
    <row r="3090" spans="1:72">
      <c r="A3090" t="s">
        <v>10668</v>
      </c>
      <c r="B3090" t="s">
        <v>10669</v>
      </c>
      <c r="D3090" s="83"/>
      <c r="G3090" s="83"/>
      <c r="H3090" s="83"/>
      <c r="BT3090" s="83"/>
    </row>
    <row r="3091" spans="1:72">
      <c r="A3091" t="s">
        <v>10670</v>
      </c>
      <c r="B3091" t="s">
        <v>4487</v>
      </c>
      <c r="D3091" s="83"/>
      <c r="G3091" s="83"/>
      <c r="H3091" s="83"/>
      <c r="BT3091" s="83"/>
    </row>
    <row r="3092" spans="1:72">
      <c r="A3092" t="s">
        <v>10671</v>
      </c>
      <c r="B3092" t="s">
        <v>10672</v>
      </c>
      <c r="D3092" s="83"/>
      <c r="G3092" s="83"/>
      <c r="H3092" s="83"/>
      <c r="BT3092" s="83"/>
    </row>
    <row r="3093" spans="1:72">
      <c r="A3093" t="s">
        <v>10673</v>
      </c>
      <c r="B3093" t="s">
        <v>10674</v>
      </c>
      <c r="D3093" s="83"/>
      <c r="G3093" s="83"/>
      <c r="H3093" s="83"/>
      <c r="BT3093" s="83"/>
    </row>
    <row r="3094" spans="1:72">
      <c r="A3094" t="s">
        <v>10305</v>
      </c>
      <c r="B3094" t="s">
        <v>10675</v>
      </c>
      <c r="D3094" s="83"/>
      <c r="G3094" s="83"/>
      <c r="H3094" s="83"/>
      <c r="BT3094" s="83"/>
    </row>
    <row r="3095" spans="1:72">
      <c r="A3095" t="s">
        <v>10676</v>
      </c>
      <c r="B3095" t="s">
        <v>10677</v>
      </c>
      <c r="D3095" s="83"/>
      <c r="G3095" s="83"/>
      <c r="H3095" s="83"/>
      <c r="BT3095" s="83"/>
    </row>
    <row r="3096" spans="1:72">
      <c r="A3096" t="s">
        <v>10678</v>
      </c>
      <c r="B3096" t="s">
        <v>10679</v>
      </c>
      <c r="D3096" s="83"/>
      <c r="G3096" s="83"/>
      <c r="H3096" s="83"/>
      <c r="BT3096" s="83"/>
    </row>
    <row r="3097" spans="1:72">
      <c r="A3097" t="s">
        <v>10680</v>
      </c>
      <c r="B3097" t="s">
        <v>10681</v>
      </c>
      <c r="D3097" s="83"/>
      <c r="G3097" s="83"/>
      <c r="H3097" s="83"/>
      <c r="BT3097" s="83"/>
    </row>
    <row r="3098" spans="1:72">
      <c r="A3098" t="s">
        <v>10682</v>
      </c>
      <c r="B3098" t="s">
        <v>10683</v>
      </c>
      <c r="D3098" s="83"/>
      <c r="G3098" s="83"/>
      <c r="H3098" s="83"/>
      <c r="BT3098" s="83"/>
    </row>
    <row r="3099" spans="1:72">
      <c r="A3099" t="s">
        <v>10684</v>
      </c>
      <c r="B3099" t="s">
        <v>10685</v>
      </c>
      <c r="D3099" s="83"/>
      <c r="G3099" s="83"/>
      <c r="H3099" s="83"/>
      <c r="BT3099" s="83"/>
    </row>
    <row r="3100" spans="1:72">
      <c r="A3100" t="s">
        <v>10686</v>
      </c>
      <c r="B3100" t="s">
        <v>10687</v>
      </c>
      <c r="D3100" s="83"/>
      <c r="G3100" s="83"/>
      <c r="H3100" s="83"/>
      <c r="BT3100" s="83"/>
    </row>
    <row r="3101" spans="1:72">
      <c r="A3101" t="s">
        <v>10688</v>
      </c>
      <c r="B3101" t="s">
        <v>6869</v>
      </c>
      <c r="D3101" s="83"/>
      <c r="G3101" s="83"/>
      <c r="H3101" s="83"/>
      <c r="BT3101" s="83"/>
    </row>
    <row r="3102" spans="1:72">
      <c r="A3102" t="s">
        <v>10689</v>
      </c>
      <c r="B3102" t="s">
        <v>10690</v>
      </c>
      <c r="D3102" s="83"/>
      <c r="G3102" s="83"/>
      <c r="H3102" s="83"/>
      <c r="BT3102" s="83"/>
    </row>
    <row r="3103" spans="1:72">
      <c r="A3103" t="s">
        <v>10691</v>
      </c>
      <c r="B3103" t="s">
        <v>10692</v>
      </c>
      <c r="D3103" s="83"/>
      <c r="G3103" s="83"/>
      <c r="H3103" s="83"/>
      <c r="BT3103" s="83"/>
    </row>
    <row r="3104" spans="1:72">
      <c r="A3104" t="s">
        <v>10693</v>
      </c>
      <c r="B3104" t="s">
        <v>10694</v>
      </c>
      <c r="D3104" s="83"/>
      <c r="G3104" s="83"/>
      <c r="H3104" s="83"/>
      <c r="BT3104" s="83"/>
    </row>
    <row r="3105" spans="1:72">
      <c r="A3105" t="s">
        <v>10695</v>
      </c>
      <c r="B3105" t="s">
        <v>10696</v>
      </c>
      <c r="D3105" s="83"/>
      <c r="G3105" s="83"/>
      <c r="H3105" s="83"/>
      <c r="BT3105" s="83"/>
    </row>
    <row r="3106" spans="1:72">
      <c r="A3106" t="s">
        <v>10697</v>
      </c>
      <c r="B3106" t="s">
        <v>14981</v>
      </c>
      <c r="D3106" s="83"/>
      <c r="G3106" s="83"/>
      <c r="H3106" s="83"/>
      <c r="BT3106" s="83"/>
    </row>
    <row r="3107" spans="1:72">
      <c r="A3107" t="s">
        <v>10293</v>
      </c>
      <c r="B3107" t="s">
        <v>10294</v>
      </c>
      <c r="D3107" s="83"/>
      <c r="G3107" s="83"/>
      <c r="H3107" s="83"/>
      <c r="BT3107" s="83"/>
    </row>
    <row r="3108" spans="1:72">
      <c r="A3108" t="s">
        <v>10698</v>
      </c>
      <c r="B3108" t="s">
        <v>10699</v>
      </c>
      <c r="D3108" s="83"/>
      <c r="G3108" s="83"/>
      <c r="H3108" s="83"/>
      <c r="BT3108" s="83"/>
    </row>
    <row r="3109" spans="1:72">
      <c r="A3109" t="s">
        <v>10700</v>
      </c>
      <c r="B3109" t="s">
        <v>10701</v>
      </c>
      <c r="D3109" s="83"/>
      <c r="G3109" s="83"/>
      <c r="H3109" s="83"/>
      <c r="BT3109" s="83"/>
    </row>
    <row r="3110" spans="1:72">
      <c r="A3110" t="s">
        <v>10702</v>
      </c>
      <c r="B3110" t="s">
        <v>834</v>
      </c>
      <c r="D3110" s="83"/>
      <c r="G3110" s="83"/>
      <c r="H3110" s="83"/>
      <c r="BT3110" s="83"/>
    </row>
    <row r="3111" spans="1:72">
      <c r="A3111" t="s">
        <v>10703</v>
      </c>
      <c r="B3111" t="s">
        <v>10704</v>
      </c>
      <c r="D3111" s="83"/>
      <c r="G3111" s="83"/>
      <c r="H3111" s="83"/>
      <c r="BT3111" s="83"/>
    </row>
    <row r="3112" spans="1:72">
      <c r="A3112" t="s">
        <v>10705</v>
      </c>
      <c r="B3112" t="s">
        <v>10706</v>
      </c>
      <c r="D3112" s="83"/>
      <c r="G3112" s="83"/>
      <c r="H3112" s="83"/>
      <c r="BT3112" s="83"/>
    </row>
    <row r="3113" spans="1:72">
      <c r="A3113" t="s">
        <v>10707</v>
      </c>
      <c r="B3113" t="s">
        <v>10708</v>
      </c>
      <c r="D3113" s="83"/>
      <c r="G3113" s="83"/>
      <c r="H3113" s="83"/>
      <c r="BT3113" s="83"/>
    </row>
    <row r="3114" spans="1:72">
      <c r="A3114" t="s">
        <v>10709</v>
      </c>
      <c r="B3114" t="s">
        <v>10710</v>
      </c>
      <c r="D3114" s="83"/>
      <c r="G3114" s="83"/>
      <c r="H3114" s="83"/>
      <c r="BT3114" s="83"/>
    </row>
    <row r="3115" spans="1:72">
      <c r="A3115" t="s">
        <v>10711</v>
      </c>
      <c r="B3115" t="s">
        <v>10712</v>
      </c>
      <c r="D3115" s="83"/>
      <c r="G3115" s="83"/>
      <c r="H3115" s="83"/>
      <c r="BT3115" s="83"/>
    </row>
    <row r="3116" spans="1:72">
      <c r="A3116" t="s">
        <v>10713</v>
      </c>
      <c r="B3116" t="s">
        <v>9077</v>
      </c>
      <c r="D3116" s="83"/>
      <c r="G3116" s="83"/>
      <c r="H3116" s="83"/>
      <c r="BT3116" s="83"/>
    </row>
    <row r="3117" spans="1:72">
      <c r="A3117" t="s">
        <v>10714</v>
      </c>
      <c r="B3117" t="s">
        <v>10715</v>
      </c>
      <c r="D3117" s="83"/>
      <c r="G3117" s="83"/>
      <c r="H3117" s="83"/>
      <c r="BT3117" s="83"/>
    </row>
    <row r="3118" spans="1:72">
      <c r="A3118" t="s">
        <v>10716</v>
      </c>
      <c r="B3118" t="s">
        <v>951</v>
      </c>
      <c r="D3118" s="83"/>
      <c r="G3118" s="83"/>
      <c r="H3118" s="83"/>
      <c r="BT3118" s="83"/>
    </row>
    <row r="3119" spans="1:72">
      <c r="A3119" t="s">
        <v>10717</v>
      </c>
      <c r="B3119" t="s">
        <v>10718</v>
      </c>
      <c r="D3119" s="83"/>
      <c r="G3119" s="83"/>
      <c r="H3119" s="83"/>
      <c r="BT3119" s="83"/>
    </row>
    <row r="3120" spans="1:72">
      <c r="A3120" t="s">
        <v>10719</v>
      </c>
      <c r="B3120" t="s">
        <v>10720</v>
      </c>
      <c r="D3120" s="83"/>
      <c r="G3120" s="83"/>
      <c r="H3120" s="83"/>
      <c r="BT3120" s="83"/>
    </row>
    <row r="3121" spans="1:72">
      <c r="A3121" t="s">
        <v>10721</v>
      </c>
      <c r="B3121" t="s">
        <v>10722</v>
      </c>
      <c r="D3121" s="83"/>
      <c r="G3121" s="83"/>
      <c r="H3121" s="83"/>
      <c r="BT3121" s="83"/>
    </row>
    <row r="3122" spans="1:72">
      <c r="A3122" t="s">
        <v>10723</v>
      </c>
      <c r="B3122" t="s">
        <v>10724</v>
      </c>
      <c r="D3122" s="83"/>
      <c r="G3122" s="83"/>
      <c r="H3122" s="83"/>
      <c r="BT3122" s="83"/>
    </row>
    <row r="3123" spans="1:72">
      <c r="A3123" t="s">
        <v>10725</v>
      </c>
      <c r="B3123" t="s">
        <v>5625</v>
      </c>
      <c r="D3123" s="83"/>
      <c r="G3123" s="83"/>
      <c r="H3123" s="83"/>
      <c r="BT3123" s="83"/>
    </row>
    <row r="3124" spans="1:72">
      <c r="A3124" t="s">
        <v>10726</v>
      </c>
      <c r="B3124" t="s">
        <v>10727</v>
      </c>
      <c r="D3124" s="83"/>
      <c r="G3124" s="83"/>
      <c r="H3124" s="83"/>
      <c r="BT3124" s="83"/>
    </row>
    <row r="3125" spans="1:72">
      <c r="A3125" t="s">
        <v>10728</v>
      </c>
      <c r="B3125" t="s">
        <v>10729</v>
      </c>
      <c r="D3125" s="83"/>
      <c r="G3125" s="83"/>
      <c r="H3125" s="83"/>
      <c r="BT3125" s="83"/>
    </row>
    <row r="3126" spans="1:72">
      <c r="A3126" t="s">
        <v>10730</v>
      </c>
      <c r="B3126" t="s">
        <v>10731</v>
      </c>
      <c r="D3126" s="83"/>
      <c r="G3126" s="83"/>
      <c r="H3126" s="83"/>
      <c r="BT3126" s="83"/>
    </row>
    <row r="3127" spans="1:72">
      <c r="A3127" t="s">
        <v>10732</v>
      </c>
      <c r="B3127" t="s">
        <v>4413</v>
      </c>
      <c r="D3127" s="83"/>
      <c r="G3127" s="83"/>
      <c r="H3127" s="83"/>
      <c r="BT3127" s="83"/>
    </row>
    <row r="3128" spans="1:72">
      <c r="A3128" t="s">
        <v>10733</v>
      </c>
      <c r="B3128" t="s">
        <v>10734</v>
      </c>
      <c r="D3128" s="83"/>
      <c r="G3128" s="83"/>
      <c r="H3128" s="83"/>
      <c r="BT3128" s="83"/>
    </row>
    <row r="3129" spans="1:72">
      <c r="A3129" t="s">
        <v>10735</v>
      </c>
      <c r="B3129" t="s">
        <v>10736</v>
      </c>
      <c r="D3129" s="83"/>
      <c r="G3129" s="83"/>
      <c r="H3129" s="83"/>
      <c r="BT3129" s="83"/>
    </row>
    <row r="3130" spans="1:72">
      <c r="A3130" t="s">
        <v>10737</v>
      </c>
      <c r="B3130" t="s">
        <v>760</v>
      </c>
      <c r="D3130" s="83"/>
      <c r="G3130" s="83"/>
      <c r="H3130" s="83"/>
      <c r="BT3130" s="83"/>
    </row>
    <row r="3131" spans="1:72">
      <c r="A3131" t="s">
        <v>10738</v>
      </c>
      <c r="B3131" t="s">
        <v>8000</v>
      </c>
      <c r="D3131" s="83"/>
      <c r="G3131" s="83"/>
      <c r="H3131" s="83"/>
      <c r="BT3131" s="83"/>
    </row>
    <row r="3132" spans="1:72">
      <c r="A3132" t="s">
        <v>10739</v>
      </c>
      <c r="B3132" t="s">
        <v>10740</v>
      </c>
      <c r="D3132" s="83"/>
      <c r="G3132" s="83"/>
      <c r="H3132" s="83"/>
      <c r="BT3132" s="83"/>
    </row>
    <row r="3133" spans="1:72">
      <c r="A3133" t="s">
        <v>10741</v>
      </c>
      <c r="B3133" t="s">
        <v>10742</v>
      </c>
      <c r="D3133" s="83"/>
      <c r="G3133" s="83"/>
      <c r="H3133" s="83"/>
      <c r="BT3133" s="83"/>
    </row>
    <row r="3134" spans="1:72">
      <c r="A3134" t="s">
        <v>10743</v>
      </c>
      <c r="B3134" t="s">
        <v>10744</v>
      </c>
      <c r="D3134" s="83"/>
      <c r="G3134" s="83"/>
      <c r="H3134" s="83"/>
      <c r="BT3134" s="83"/>
    </row>
    <row r="3135" spans="1:72">
      <c r="A3135" t="s">
        <v>10745</v>
      </c>
      <c r="B3135" t="s">
        <v>10746</v>
      </c>
      <c r="D3135" s="83"/>
      <c r="G3135" s="83"/>
      <c r="H3135" s="83"/>
      <c r="BT3135" s="83"/>
    </row>
    <row r="3136" spans="1:72">
      <c r="A3136" t="s">
        <v>10747</v>
      </c>
      <c r="B3136" t="s">
        <v>10748</v>
      </c>
      <c r="D3136" s="83"/>
      <c r="G3136" s="83"/>
      <c r="H3136" s="83"/>
      <c r="BT3136" s="83"/>
    </row>
    <row r="3137" spans="1:72">
      <c r="A3137" t="s">
        <v>10749</v>
      </c>
      <c r="B3137" t="s">
        <v>10750</v>
      </c>
      <c r="D3137" s="83"/>
      <c r="G3137" s="83"/>
      <c r="H3137" s="83"/>
      <c r="BT3137" s="83"/>
    </row>
    <row r="3138" spans="1:72">
      <c r="A3138" t="s">
        <v>10751</v>
      </c>
      <c r="B3138" t="s">
        <v>10752</v>
      </c>
      <c r="D3138" s="83"/>
      <c r="G3138" s="83"/>
      <c r="H3138" s="83"/>
      <c r="BT3138" s="83"/>
    </row>
    <row r="3139" spans="1:72">
      <c r="A3139" t="s">
        <v>10753</v>
      </c>
      <c r="B3139" t="s">
        <v>10754</v>
      </c>
      <c r="D3139" s="83"/>
      <c r="G3139" s="83"/>
      <c r="H3139" s="83"/>
      <c r="BT3139" s="83"/>
    </row>
    <row r="3140" spans="1:72">
      <c r="A3140" t="s">
        <v>10755</v>
      </c>
      <c r="B3140" t="s">
        <v>10756</v>
      </c>
      <c r="D3140" s="83"/>
      <c r="G3140" s="83"/>
      <c r="H3140" s="83"/>
      <c r="BT3140" s="83"/>
    </row>
    <row r="3141" spans="1:72">
      <c r="A3141" t="s">
        <v>10757</v>
      </c>
      <c r="B3141" t="s">
        <v>8504</v>
      </c>
      <c r="D3141" s="83"/>
      <c r="G3141" s="83"/>
      <c r="H3141" s="83"/>
      <c r="BT3141" s="83"/>
    </row>
    <row r="3142" spans="1:72">
      <c r="A3142" t="s">
        <v>10758</v>
      </c>
      <c r="B3142" t="s">
        <v>2176</v>
      </c>
      <c r="D3142" s="83"/>
      <c r="G3142" s="83"/>
      <c r="H3142" s="83"/>
      <c r="BT3142" s="83"/>
    </row>
    <row r="3143" spans="1:72">
      <c r="A3143" t="s">
        <v>10759</v>
      </c>
      <c r="B3143" t="s">
        <v>10760</v>
      </c>
      <c r="D3143" s="83"/>
      <c r="G3143" s="83"/>
      <c r="H3143" s="83"/>
      <c r="BT3143" s="83"/>
    </row>
    <row r="3144" spans="1:72">
      <c r="A3144" t="s">
        <v>10761</v>
      </c>
      <c r="B3144" t="s">
        <v>7070</v>
      </c>
      <c r="D3144" s="83"/>
      <c r="G3144" s="83"/>
      <c r="H3144" s="83"/>
      <c r="BT3144" s="83"/>
    </row>
    <row r="3145" spans="1:72">
      <c r="A3145" t="s">
        <v>10762</v>
      </c>
      <c r="B3145" t="s">
        <v>10763</v>
      </c>
      <c r="D3145" s="83"/>
      <c r="G3145" s="83"/>
      <c r="H3145" s="83"/>
      <c r="BT3145" s="83"/>
    </row>
    <row r="3146" spans="1:72">
      <c r="A3146" t="s">
        <v>10764</v>
      </c>
      <c r="B3146" t="s">
        <v>10765</v>
      </c>
      <c r="D3146" s="83"/>
      <c r="G3146" s="83"/>
      <c r="H3146" s="83"/>
      <c r="BT3146" s="83"/>
    </row>
    <row r="3147" spans="1:72">
      <c r="A3147" t="s">
        <v>10766</v>
      </c>
      <c r="B3147" t="s">
        <v>2192</v>
      </c>
      <c r="D3147" s="83"/>
      <c r="G3147" s="83"/>
      <c r="H3147" s="83"/>
      <c r="BT3147" s="83"/>
    </row>
    <row r="3148" spans="1:72">
      <c r="A3148" t="s">
        <v>10767</v>
      </c>
      <c r="B3148" t="s">
        <v>10768</v>
      </c>
      <c r="D3148" s="83"/>
      <c r="G3148" s="83"/>
      <c r="H3148" s="83"/>
      <c r="BT3148" s="83"/>
    </row>
    <row r="3149" spans="1:72">
      <c r="A3149" t="s">
        <v>10769</v>
      </c>
      <c r="B3149" t="s">
        <v>10770</v>
      </c>
      <c r="D3149" s="83"/>
      <c r="G3149" s="83"/>
      <c r="H3149" s="83"/>
      <c r="BT3149" s="83"/>
    </row>
    <row r="3150" spans="1:72">
      <c r="A3150" t="s">
        <v>10771</v>
      </c>
      <c r="B3150" t="s">
        <v>3935</v>
      </c>
      <c r="D3150" s="83"/>
      <c r="G3150" s="83"/>
      <c r="H3150" s="83"/>
      <c r="BT3150" s="83"/>
    </row>
    <row r="3151" spans="1:72">
      <c r="A3151" t="s">
        <v>10772</v>
      </c>
      <c r="B3151" t="s">
        <v>10773</v>
      </c>
      <c r="D3151" s="83"/>
      <c r="G3151" s="83"/>
      <c r="H3151" s="83"/>
      <c r="BT3151" s="83"/>
    </row>
    <row r="3152" spans="1:72">
      <c r="A3152" t="s">
        <v>10774</v>
      </c>
      <c r="B3152" t="s">
        <v>10775</v>
      </c>
      <c r="D3152" s="83"/>
      <c r="G3152" s="83"/>
      <c r="H3152" s="83"/>
      <c r="BT3152" s="83"/>
    </row>
    <row r="3153" spans="1:72">
      <c r="A3153" t="s">
        <v>10776</v>
      </c>
      <c r="B3153" t="s">
        <v>1901</v>
      </c>
      <c r="D3153" s="83"/>
      <c r="G3153" s="83"/>
      <c r="H3153" s="83"/>
      <c r="BT3153" s="83"/>
    </row>
    <row r="3154" spans="1:72">
      <c r="A3154" t="s">
        <v>10777</v>
      </c>
      <c r="B3154" t="s">
        <v>9121</v>
      </c>
      <c r="D3154" s="83"/>
      <c r="G3154" s="83"/>
      <c r="H3154" s="83"/>
      <c r="BT3154" s="83"/>
    </row>
    <row r="3155" spans="1:72">
      <c r="A3155" t="s">
        <v>10778</v>
      </c>
      <c r="B3155" t="s">
        <v>10779</v>
      </c>
      <c r="D3155" s="83"/>
      <c r="G3155" s="83"/>
      <c r="H3155" s="83"/>
      <c r="BT3155" s="83"/>
    </row>
    <row r="3156" spans="1:72">
      <c r="A3156" t="s">
        <v>10780</v>
      </c>
      <c r="B3156" t="s">
        <v>10781</v>
      </c>
      <c r="D3156" s="83"/>
      <c r="G3156" s="83"/>
      <c r="H3156" s="83"/>
      <c r="BT3156" s="83"/>
    </row>
    <row r="3157" spans="1:72">
      <c r="A3157" t="s">
        <v>10782</v>
      </c>
      <c r="B3157" t="s">
        <v>10783</v>
      </c>
      <c r="D3157" s="83"/>
      <c r="G3157" s="83"/>
      <c r="H3157" s="83"/>
      <c r="BT3157" s="83"/>
    </row>
    <row r="3158" spans="1:72">
      <c r="A3158" t="s">
        <v>10784</v>
      </c>
      <c r="B3158" t="s">
        <v>1788</v>
      </c>
      <c r="D3158" s="83"/>
      <c r="G3158" s="83"/>
      <c r="H3158" s="83"/>
      <c r="BT3158" s="83"/>
    </row>
    <row r="3159" spans="1:72">
      <c r="A3159" t="s">
        <v>10785</v>
      </c>
      <c r="B3159" t="s">
        <v>10786</v>
      </c>
      <c r="D3159" s="83"/>
      <c r="G3159" s="83"/>
      <c r="H3159" s="83"/>
      <c r="BT3159" s="83"/>
    </row>
    <row r="3160" spans="1:72">
      <c r="A3160" t="s">
        <v>10787</v>
      </c>
      <c r="B3160" t="s">
        <v>10788</v>
      </c>
      <c r="D3160" s="83"/>
      <c r="G3160" s="83"/>
      <c r="H3160" s="83"/>
      <c r="BT3160" s="83"/>
    </row>
    <row r="3161" spans="1:72">
      <c r="A3161" t="s">
        <v>10789</v>
      </c>
      <c r="B3161" t="s">
        <v>10790</v>
      </c>
      <c r="D3161" s="83"/>
      <c r="G3161" s="83"/>
      <c r="H3161" s="83"/>
      <c r="BT3161" s="83"/>
    </row>
    <row r="3162" spans="1:72">
      <c r="A3162" t="s">
        <v>10791</v>
      </c>
      <c r="B3162" t="s">
        <v>10792</v>
      </c>
      <c r="D3162" s="83"/>
      <c r="G3162" s="83"/>
      <c r="H3162" s="83"/>
      <c r="BT3162" s="83"/>
    </row>
    <row r="3163" spans="1:72">
      <c r="A3163" t="s">
        <v>10793</v>
      </c>
      <c r="B3163" t="s">
        <v>2127</v>
      </c>
      <c r="D3163" s="83"/>
      <c r="G3163" s="83"/>
      <c r="H3163" s="83"/>
      <c r="BT3163" s="83"/>
    </row>
    <row r="3164" spans="1:72">
      <c r="A3164" t="s">
        <v>10794</v>
      </c>
      <c r="B3164" t="s">
        <v>10795</v>
      </c>
      <c r="D3164" s="83"/>
      <c r="G3164" s="83"/>
      <c r="H3164" s="83"/>
      <c r="BT3164" s="83"/>
    </row>
    <row r="3165" spans="1:72">
      <c r="A3165" t="s">
        <v>10796</v>
      </c>
      <c r="B3165" t="s">
        <v>10797</v>
      </c>
      <c r="D3165" s="83"/>
      <c r="G3165" s="83"/>
      <c r="H3165" s="83"/>
      <c r="BT3165" s="83"/>
    </row>
    <row r="3166" spans="1:72">
      <c r="A3166" t="s">
        <v>10798</v>
      </c>
      <c r="B3166" t="s">
        <v>10799</v>
      </c>
      <c r="D3166" s="83"/>
      <c r="G3166" s="83"/>
      <c r="H3166" s="83"/>
      <c r="BT3166" s="83"/>
    </row>
    <row r="3167" spans="1:72">
      <c r="A3167" t="s">
        <v>10800</v>
      </c>
      <c r="B3167" t="s">
        <v>10801</v>
      </c>
      <c r="D3167" s="83"/>
      <c r="G3167" s="83"/>
      <c r="H3167" s="83"/>
      <c r="BT3167" s="83"/>
    </row>
    <row r="3168" spans="1:72">
      <c r="A3168" t="s">
        <v>10802</v>
      </c>
      <c r="B3168" t="s">
        <v>10803</v>
      </c>
      <c r="D3168" s="83"/>
      <c r="G3168" s="83"/>
      <c r="H3168" s="83"/>
      <c r="BT3168" s="83"/>
    </row>
    <row r="3169" spans="1:72">
      <c r="A3169" t="s">
        <v>10804</v>
      </c>
      <c r="B3169" t="s">
        <v>2754</v>
      </c>
      <c r="D3169" s="83"/>
      <c r="G3169" s="83"/>
      <c r="H3169" s="83"/>
      <c r="BT3169" s="83"/>
    </row>
    <row r="3170" spans="1:72">
      <c r="A3170" t="s">
        <v>10805</v>
      </c>
      <c r="B3170" t="s">
        <v>10806</v>
      </c>
      <c r="D3170" s="83"/>
      <c r="G3170" s="83"/>
      <c r="H3170" s="83"/>
      <c r="BT3170" s="83"/>
    </row>
    <row r="3171" spans="1:72">
      <c r="A3171" t="s">
        <v>10807</v>
      </c>
      <c r="B3171" t="s">
        <v>10808</v>
      </c>
      <c r="D3171" s="83"/>
      <c r="G3171" s="83"/>
      <c r="H3171" s="83"/>
      <c r="BT3171" s="83"/>
    </row>
    <row r="3172" spans="1:72">
      <c r="A3172" t="s">
        <v>10809</v>
      </c>
      <c r="B3172" t="s">
        <v>10810</v>
      </c>
      <c r="D3172" s="83"/>
      <c r="G3172" s="83"/>
      <c r="H3172" s="83"/>
      <c r="BT3172" s="83"/>
    </row>
    <row r="3173" spans="1:72">
      <c r="A3173" t="s">
        <v>10811</v>
      </c>
      <c r="B3173" t="s">
        <v>10812</v>
      </c>
      <c r="D3173" s="83"/>
      <c r="G3173" s="83"/>
      <c r="H3173" s="83"/>
      <c r="BT3173" s="83"/>
    </row>
    <row r="3174" spans="1:72">
      <c r="A3174" t="s">
        <v>10813</v>
      </c>
      <c r="B3174" t="s">
        <v>6049</v>
      </c>
      <c r="D3174" s="83"/>
      <c r="G3174" s="83"/>
      <c r="H3174" s="83"/>
      <c r="BT3174" s="83"/>
    </row>
    <row r="3175" spans="1:72">
      <c r="A3175" t="s">
        <v>10814</v>
      </c>
      <c r="B3175" t="s">
        <v>857</v>
      </c>
      <c r="D3175" s="83"/>
      <c r="G3175" s="83"/>
      <c r="H3175" s="83"/>
      <c r="BT3175" s="83"/>
    </row>
    <row r="3176" spans="1:72">
      <c r="A3176" t="s">
        <v>10815</v>
      </c>
      <c r="B3176" t="s">
        <v>10816</v>
      </c>
      <c r="D3176" s="83"/>
      <c r="G3176" s="83"/>
      <c r="H3176" s="83"/>
      <c r="BT3176" s="83"/>
    </row>
    <row r="3177" spans="1:72">
      <c r="A3177" t="s">
        <v>10817</v>
      </c>
      <c r="B3177" t="s">
        <v>10818</v>
      </c>
      <c r="D3177" s="83"/>
      <c r="G3177" s="83"/>
      <c r="H3177" s="83"/>
      <c r="BT3177" s="83"/>
    </row>
    <row r="3178" spans="1:72">
      <c r="A3178" t="s">
        <v>10819</v>
      </c>
      <c r="B3178" t="s">
        <v>10820</v>
      </c>
      <c r="D3178" s="83"/>
      <c r="G3178" s="83"/>
      <c r="H3178" s="83"/>
      <c r="BT3178" s="83"/>
    </row>
    <row r="3179" spans="1:72">
      <c r="A3179" t="s">
        <v>10821</v>
      </c>
      <c r="B3179" t="s">
        <v>2188</v>
      </c>
      <c r="D3179" s="83"/>
      <c r="G3179" s="83"/>
      <c r="H3179" s="83"/>
      <c r="BT3179" s="83"/>
    </row>
    <row r="3180" spans="1:72">
      <c r="A3180" t="s">
        <v>10097</v>
      </c>
      <c r="B3180" t="s">
        <v>10098</v>
      </c>
      <c r="D3180" s="83"/>
      <c r="G3180" s="83"/>
      <c r="H3180" s="83"/>
      <c r="BT3180" s="83"/>
    </row>
    <row r="3181" spans="1:72">
      <c r="A3181" t="s">
        <v>10822</v>
      </c>
      <c r="B3181" t="s">
        <v>10823</v>
      </c>
      <c r="D3181" s="83"/>
      <c r="G3181" s="83"/>
      <c r="H3181" s="83"/>
      <c r="BT3181" s="83"/>
    </row>
    <row r="3182" spans="1:72">
      <c r="A3182" t="s">
        <v>10824</v>
      </c>
      <c r="B3182" t="s">
        <v>1830</v>
      </c>
      <c r="D3182" s="83"/>
      <c r="G3182" s="83"/>
      <c r="H3182" s="83"/>
      <c r="BT3182" s="83"/>
    </row>
    <row r="3183" spans="1:72">
      <c r="A3183" t="s">
        <v>10825</v>
      </c>
      <c r="B3183" t="s">
        <v>8109</v>
      </c>
      <c r="D3183" s="83"/>
      <c r="G3183" s="83"/>
      <c r="H3183" s="83"/>
      <c r="BT3183" s="83"/>
    </row>
    <row r="3184" spans="1:72">
      <c r="A3184" t="s">
        <v>10826</v>
      </c>
      <c r="B3184" t="s">
        <v>10827</v>
      </c>
      <c r="D3184" s="83"/>
      <c r="G3184" s="83"/>
      <c r="H3184" s="83"/>
      <c r="BT3184" s="83"/>
    </row>
    <row r="3185" spans="1:72">
      <c r="A3185" t="s">
        <v>10828</v>
      </c>
      <c r="B3185" t="s">
        <v>580</v>
      </c>
      <c r="D3185" s="83"/>
      <c r="G3185" s="83"/>
      <c r="H3185" s="83"/>
      <c r="BT3185" s="83"/>
    </row>
    <row r="3186" spans="1:72">
      <c r="A3186" t="s">
        <v>10829</v>
      </c>
      <c r="B3186" t="s">
        <v>10830</v>
      </c>
      <c r="D3186" s="83"/>
      <c r="G3186" s="83"/>
      <c r="H3186" s="83"/>
      <c r="BT3186" s="83"/>
    </row>
    <row r="3187" spans="1:72">
      <c r="A3187" t="s">
        <v>10831</v>
      </c>
      <c r="B3187" t="s">
        <v>5492</v>
      </c>
      <c r="D3187" s="83"/>
      <c r="G3187" s="83"/>
      <c r="H3187" s="83"/>
      <c r="BT3187" s="83"/>
    </row>
    <row r="3188" spans="1:72">
      <c r="A3188" t="s">
        <v>10832</v>
      </c>
      <c r="B3188" t="s">
        <v>10833</v>
      </c>
      <c r="D3188" s="83"/>
      <c r="G3188" s="83"/>
      <c r="H3188" s="83"/>
      <c r="BT3188" s="83"/>
    </row>
    <row r="3189" spans="1:72">
      <c r="A3189" t="s">
        <v>10834</v>
      </c>
      <c r="B3189" t="s">
        <v>10835</v>
      </c>
      <c r="D3189" s="83"/>
      <c r="G3189" s="83"/>
      <c r="H3189" s="83"/>
      <c r="BT3189" s="83"/>
    </row>
    <row r="3190" spans="1:72">
      <c r="A3190" t="s">
        <v>10836</v>
      </c>
      <c r="B3190" t="s">
        <v>10837</v>
      </c>
      <c r="D3190" s="83"/>
      <c r="G3190" s="83"/>
      <c r="H3190" s="83"/>
      <c r="BT3190" s="83"/>
    </row>
    <row r="3191" spans="1:72">
      <c r="A3191" t="s">
        <v>10838</v>
      </c>
      <c r="B3191" t="s">
        <v>10839</v>
      </c>
      <c r="D3191" s="83"/>
      <c r="G3191" s="83"/>
      <c r="H3191" s="83"/>
      <c r="BT3191" s="83"/>
    </row>
    <row r="3192" spans="1:72">
      <c r="A3192" t="s">
        <v>10840</v>
      </c>
      <c r="B3192" t="s">
        <v>10841</v>
      </c>
      <c r="D3192" s="83"/>
      <c r="G3192" s="83"/>
      <c r="H3192" s="83"/>
      <c r="BT3192" s="83"/>
    </row>
    <row r="3193" spans="1:72">
      <c r="A3193" t="s">
        <v>10842</v>
      </c>
      <c r="B3193" t="s">
        <v>10843</v>
      </c>
      <c r="D3193" s="83"/>
      <c r="G3193" s="83"/>
      <c r="H3193" s="83"/>
      <c r="BT3193" s="83"/>
    </row>
    <row r="3194" spans="1:72">
      <c r="A3194" t="s">
        <v>10844</v>
      </c>
      <c r="B3194" t="s">
        <v>10845</v>
      </c>
      <c r="D3194" s="83"/>
      <c r="G3194" s="83"/>
      <c r="H3194" s="83"/>
      <c r="BT3194" s="83"/>
    </row>
    <row r="3195" spans="1:72">
      <c r="A3195" t="s">
        <v>10846</v>
      </c>
      <c r="B3195" t="s">
        <v>10847</v>
      </c>
      <c r="D3195" s="83"/>
      <c r="G3195" s="83"/>
      <c r="H3195" s="83"/>
      <c r="BT3195" s="83"/>
    </row>
    <row r="3196" spans="1:72">
      <c r="A3196" t="s">
        <v>10848</v>
      </c>
      <c r="B3196" t="s">
        <v>10849</v>
      </c>
      <c r="D3196" s="83"/>
      <c r="G3196" s="83"/>
      <c r="H3196" s="83"/>
      <c r="BT3196" s="83"/>
    </row>
    <row r="3197" spans="1:72">
      <c r="A3197" t="s">
        <v>10850</v>
      </c>
      <c r="B3197" t="s">
        <v>10851</v>
      </c>
      <c r="D3197" s="83"/>
      <c r="G3197" s="83"/>
      <c r="H3197" s="83"/>
      <c r="BT3197" s="83"/>
    </row>
    <row r="3198" spans="1:72">
      <c r="A3198" t="s">
        <v>10852</v>
      </c>
      <c r="B3198" t="s">
        <v>10853</v>
      </c>
      <c r="D3198" s="83"/>
      <c r="G3198" s="83"/>
      <c r="H3198" s="83"/>
      <c r="BT3198" s="83"/>
    </row>
    <row r="3199" spans="1:72">
      <c r="A3199" t="s">
        <v>10854</v>
      </c>
      <c r="B3199" t="s">
        <v>10855</v>
      </c>
      <c r="D3199" s="83"/>
      <c r="G3199" s="83"/>
      <c r="H3199" s="83"/>
      <c r="BT3199" s="83"/>
    </row>
    <row r="3200" spans="1:72">
      <c r="A3200" t="s">
        <v>10856</v>
      </c>
      <c r="B3200" t="s">
        <v>5465</v>
      </c>
      <c r="D3200" s="83"/>
      <c r="G3200" s="83"/>
      <c r="H3200" s="83"/>
      <c r="BT3200" s="83"/>
    </row>
    <row r="3201" spans="1:72">
      <c r="A3201" t="s">
        <v>10857</v>
      </c>
      <c r="B3201" t="s">
        <v>10858</v>
      </c>
      <c r="D3201" s="83"/>
      <c r="G3201" s="83"/>
      <c r="H3201" s="83"/>
      <c r="BT3201" s="83"/>
    </row>
    <row r="3202" spans="1:72">
      <c r="A3202" t="s">
        <v>10859</v>
      </c>
      <c r="B3202" t="s">
        <v>10860</v>
      </c>
      <c r="D3202" s="83"/>
      <c r="G3202" s="83"/>
      <c r="H3202" s="83"/>
      <c r="BT3202" s="83"/>
    </row>
    <row r="3203" spans="1:72">
      <c r="A3203" t="s">
        <v>10861</v>
      </c>
      <c r="B3203" t="s">
        <v>834</v>
      </c>
      <c r="D3203" s="83"/>
      <c r="G3203" s="83"/>
      <c r="H3203" s="83"/>
      <c r="BT3203" s="83"/>
    </row>
    <row r="3204" spans="1:72">
      <c r="A3204" t="s">
        <v>10862</v>
      </c>
      <c r="B3204" t="s">
        <v>95</v>
      </c>
      <c r="D3204" s="83"/>
      <c r="G3204" s="83"/>
      <c r="H3204" s="83"/>
      <c r="BT3204" s="83"/>
    </row>
    <row r="3205" spans="1:72">
      <c r="A3205" t="s">
        <v>10863</v>
      </c>
      <c r="B3205" t="s">
        <v>10864</v>
      </c>
      <c r="D3205" s="83"/>
      <c r="G3205" s="83"/>
      <c r="H3205" s="83"/>
      <c r="BT3205" s="83"/>
    </row>
    <row r="3206" spans="1:72">
      <c r="A3206" t="s">
        <v>10865</v>
      </c>
      <c r="B3206" t="s">
        <v>91</v>
      </c>
      <c r="D3206" s="83"/>
      <c r="G3206" s="83"/>
      <c r="H3206" s="83"/>
      <c r="BT3206" s="83"/>
    </row>
    <row r="3207" spans="1:72">
      <c r="A3207" t="s">
        <v>10866</v>
      </c>
      <c r="B3207" t="s">
        <v>3967</v>
      </c>
      <c r="D3207" s="83"/>
      <c r="G3207" s="83"/>
      <c r="H3207" s="83"/>
      <c r="BT3207" s="83"/>
    </row>
    <row r="3208" spans="1:72">
      <c r="A3208" t="s">
        <v>10867</v>
      </c>
      <c r="B3208" t="s">
        <v>10868</v>
      </c>
      <c r="D3208" s="83"/>
      <c r="G3208" s="83"/>
      <c r="H3208" s="83"/>
      <c r="BT3208" s="83"/>
    </row>
    <row r="3209" spans="1:72">
      <c r="A3209" t="s">
        <v>10869</v>
      </c>
      <c r="B3209" t="s">
        <v>10870</v>
      </c>
      <c r="D3209" s="83"/>
      <c r="G3209" s="83"/>
      <c r="H3209" s="83"/>
      <c r="BT3209" s="83"/>
    </row>
    <row r="3210" spans="1:72">
      <c r="A3210" t="s">
        <v>10871</v>
      </c>
      <c r="B3210" t="s">
        <v>10872</v>
      </c>
      <c r="D3210" s="83"/>
      <c r="G3210" s="83"/>
      <c r="H3210" s="83"/>
      <c r="BT3210" s="83"/>
    </row>
    <row r="3211" spans="1:72">
      <c r="A3211" t="s">
        <v>10873</v>
      </c>
      <c r="B3211" t="s">
        <v>10874</v>
      </c>
      <c r="D3211" s="83"/>
      <c r="G3211" s="83"/>
      <c r="H3211" s="83"/>
      <c r="BT3211" s="83"/>
    </row>
    <row r="3212" spans="1:72">
      <c r="A3212" t="s">
        <v>10875</v>
      </c>
      <c r="B3212" t="s">
        <v>10876</v>
      </c>
      <c r="D3212" s="83"/>
      <c r="G3212" s="83"/>
      <c r="H3212" s="83"/>
      <c r="BT3212" s="83"/>
    </row>
    <row r="3213" spans="1:72">
      <c r="A3213" t="s">
        <v>10877</v>
      </c>
      <c r="B3213" t="s">
        <v>10878</v>
      </c>
      <c r="D3213" s="83"/>
      <c r="G3213" s="83"/>
      <c r="H3213" s="83"/>
      <c r="BT3213" s="83"/>
    </row>
    <row r="3214" spans="1:72">
      <c r="A3214" t="s">
        <v>10879</v>
      </c>
      <c r="B3214" t="s">
        <v>3587</v>
      </c>
      <c r="D3214" s="83"/>
      <c r="G3214" s="83"/>
      <c r="H3214" s="83"/>
      <c r="BT3214" s="83"/>
    </row>
    <row r="3215" spans="1:72">
      <c r="A3215" t="s">
        <v>10880</v>
      </c>
      <c r="B3215" t="s">
        <v>10881</v>
      </c>
      <c r="D3215" s="83"/>
      <c r="G3215" s="83"/>
      <c r="H3215" s="83"/>
      <c r="BT3215" s="83"/>
    </row>
    <row r="3216" spans="1:72">
      <c r="A3216" t="s">
        <v>10882</v>
      </c>
      <c r="B3216" t="s">
        <v>89</v>
      </c>
      <c r="D3216" s="83"/>
      <c r="G3216" s="83"/>
      <c r="H3216" s="83"/>
      <c r="BT3216" s="83"/>
    </row>
    <row r="3217" spans="1:72">
      <c r="A3217" t="s">
        <v>10883</v>
      </c>
      <c r="B3217" t="s">
        <v>10884</v>
      </c>
      <c r="D3217" s="83"/>
      <c r="G3217" s="83"/>
      <c r="H3217" s="83"/>
      <c r="BT3217" s="83"/>
    </row>
    <row r="3218" spans="1:72">
      <c r="A3218" t="s">
        <v>10885</v>
      </c>
      <c r="B3218" t="s">
        <v>8822</v>
      </c>
      <c r="D3218" s="83"/>
      <c r="G3218" s="83"/>
      <c r="H3218" s="83"/>
      <c r="BT3218" s="83"/>
    </row>
    <row r="3219" spans="1:72">
      <c r="A3219" t="s">
        <v>10886</v>
      </c>
      <c r="B3219" t="s">
        <v>10887</v>
      </c>
      <c r="D3219" s="83"/>
      <c r="G3219" s="83"/>
      <c r="H3219" s="83"/>
      <c r="BT3219" s="83"/>
    </row>
    <row r="3220" spans="1:72">
      <c r="A3220" t="s">
        <v>10888</v>
      </c>
      <c r="B3220" t="s">
        <v>10889</v>
      </c>
      <c r="D3220" s="83"/>
      <c r="G3220" s="83"/>
      <c r="H3220" s="83"/>
      <c r="BT3220" s="83"/>
    </row>
    <row r="3221" spans="1:72">
      <c r="A3221" t="s">
        <v>10890</v>
      </c>
      <c r="B3221" t="s">
        <v>10891</v>
      </c>
      <c r="D3221" s="83"/>
      <c r="G3221" s="83"/>
      <c r="H3221" s="83"/>
      <c r="BT3221" s="83"/>
    </row>
    <row r="3222" spans="1:72">
      <c r="A3222" t="s">
        <v>10892</v>
      </c>
      <c r="B3222" t="s">
        <v>10893</v>
      </c>
      <c r="D3222" s="83"/>
      <c r="G3222" s="83"/>
      <c r="H3222" s="83"/>
      <c r="BT3222" s="83"/>
    </row>
    <row r="3223" spans="1:72">
      <c r="A3223" t="s">
        <v>10894</v>
      </c>
      <c r="B3223" t="s">
        <v>2708</v>
      </c>
      <c r="D3223" s="83"/>
      <c r="G3223" s="83"/>
      <c r="H3223" s="83"/>
      <c r="BT3223" s="83"/>
    </row>
    <row r="3224" spans="1:72">
      <c r="A3224" t="s">
        <v>10895</v>
      </c>
      <c r="B3224" t="s">
        <v>10896</v>
      </c>
      <c r="D3224" s="83"/>
      <c r="G3224" s="83"/>
      <c r="H3224" s="83"/>
      <c r="BT3224" s="83"/>
    </row>
    <row r="3225" spans="1:72">
      <c r="A3225" t="s">
        <v>10897</v>
      </c>
      <c r="B3225" t="s">
        <v>10898</v>
      </c>
      <c r="D3225" s="83"/>
      <c r="G3225" s="83"/>
      <c r="H3225" s="83"/>
      <c r="BT3225" s="83"/>
    </row>
    <row r="3226" spans="1:72">
      <c r="A3226" t="s">
        <v>10899</v>
      </c>
      <c r="B3226" t="s">
        <v>10900</v>
      </c>
      <c r="D3226" s="83"/>
      <c r="G3226" s="83"/>
      <c r="H3226" s="83"/>
      <c r="BT3226" s="83"/>
    </row>
    <row r="3227" spans="1:72">
      <c r="A3227" t="s">
        <v>10901</v>
      </c>
      <c r="B3227" t="s">
        <v>834</v>
      </c>
      <c r="D3227" s="83"/>
      <c r="G3227" s="83"/>
      <c r="H3227" s="83"/>
      <c r="BT3227" s="83"/>
    </row>
    <row r="3228" spans="1:72">
      <c r="A3228" t="s">
        <v>10902</v>
      </c>
      <c r="B3228" t="s">
        <v>10903</v>
      </c>
      <c r="D3228" s="83"/>
      <c r="G3228" s="83"/>
      <c r="H3228" s="83"/>
      <c r="BT3228" s="83"/>
    </row>
    <row r="3229" spans="1:72">
      <c r="A3229" t="s">
        <v>10904</v>
      </c>
      <c r="B3229" t="s">
        <v>10905</v>
      </c>
      <c r="D3229" s="83"/>
      <c r="G3229" s="83"/>
      <c r="H3229" s="83"/>
      <c r="BT3229" s="83"/>
    </row>
    <row r="3230" spans="1:72">
      <c r="A3230" t="s">
        <v>10906</v>
      </c>
      <c r="B3230" t="s">
        <v>10907</v>
      </c>
      <c r="D3230" s="83"/>
      <c r="G3230" s="83"/>
      <c r="H3230" s="83"/>
      <c r="BT3230" s="83"/>
    </row>
    <row r="3231" spans="1:72">
      <c r="A3231" t="s">
        <v>10908</v>
      </c>
      <c r="B3231" t="s">
        <v>10909</v>
      </c>
      <c r="D3231" s="83"/>
      <c r="G3231" s="83"/>
      <c r="H3231" s="83"/>
      <c r="BT3231" s="83"/>
    </row>
    <row r="3232" spans="1:72">
      <c r="A3232" t="s">
        <v>10910</v>
      </c>
      <c r="B3232" t="s">
        <v>10911</v>
      </c>
      <c r="D3232" s="83"/>
      <c r="G3232" s="83"/>
      <c r="H3232" s="83"/>
      <c r="BT3232" s="83"/>
    </row>
    <row r="3233" spans="1:72">
      <c r="A3233" t="s">
        <v>10912</v>
      </c>
      <c r="B3233" t="s">
        <v>10913</v>
      </c>
      <c r="D3233" s="83"/>
      <c r="G3233" s="83"/>
      <c r="H3233" s="83"/>
      <c r="BT3233" s="83"/>
    </row>
    <row r="3234" spans="1:72">
      <c r="A3234" t="s">
        <v>10914</v>
      </c>
      <c r="B3234" t="s">
        <v>10915</v>
      </c>
      <c r="D3234" s="83"/>
      <c r="G3234" s="83"/>
      <c r="H3234" s="83"/>
      <c r="BT3234" s="83"/>
    </row>
    <row r="3235" spans="1:72">
      <c r="A3235" t="s">
        <v>10916</v>
      </c>
      <c r="B3235" t="s">
        <v>2114</v>
      </c>
      <c r="D3235" s="83"/>
      <c r="G3235" s="83"/>
      <c r="H3235" s="83"/>
      <c r="BT3235" s="83"/>
    </row>
    <row r="3236" spans="1:72">
      <c r="A3236" t="s">
        <v>10917</v>
      </c>
      <c r="B3236" t="s">
        <v>10918</v>
      </c>
      <c r="D3236" s="83"/>
      <c r="G3236" s="83"/>
      <c r="H3236" s="83"/>
      <c r="BT3236" s="83"/>
    </row>
    <row r="3237" spans="1:72">
      <c r="A3237" t="s">
        <v>10919</v>
      </c>
      <c r="B3237" t="s">
        <v>10920</v>
      </c>
      <c r="D3237" s="83"/>
      <c r="G3237" s="83"/>
      <c r="H3237" s="83"/>
      <c r="BT3237" s="83"/>
    </row>
    <row r="3238" spans="1:72">
      <c r="A3238" t="s">
        <v>10921</v>
      </c>
      <c r="B3238" t="s">
        <v>10922</v>
      </c>
      <c r="D3238" s="83"/>
      <c r="G3238" s="83"/>
      <c r="H3238" s="83"/>
      <c r="BT3238" s="83"/>
    </row>
    <row r="3239" spans="1:72">
      <c r="A3239" t="s">
        <v>10923</v>
      </c>
      <c r="B3239" t="s">
        <v>7312</v>
      </c>
      <c r="D3239" s="83"/>
      <c r="G3239" s="83"/>
      <c r="H3239" s="83"/>
      <c r="BT3239" s="83"/>
    </row>
    <row r="3240" spans="1:72">
      <c r="A3240" t="s">
        <v>10924</v>
      </c>
      <c r="B3240" t="s">
        <v>10925</v>
      </c>
      <c r="D3240" s="83"/>
      <c r="G3240" s="83"/>
      <c r="H3240" s="83"/>
      <c r="BT3240" s="83"/>
    </row>
    <row r="3241" spans="1:72">
      <c r="A3241" t="s">
        <v>10926</v>
      </c>
      <c r="B3241" t="s">
        <v>10927</v>
      </c>
      <c r="D3241" s="83"/>
      <c r="G3241" s="83"/>
      <c r="H3241" s="83"/>
      <c r="BT3241" s="83"/>
    </row>
    <row r="3242" spans="1:72">
      <c r="A3242" t="s">
        <v>10928</v>
      </c>
      <c r="B3242" t="s">
        <v>10929</v>
      </c>
      <c r="D3242" s="83"/>
      <c r="G3242" s="83"/>
      <c r="H3242" s="83"/>
      <c r="BT3242" s="83"/>
    </row>
    <row r="3243" spans="1:72">
      <c r="A3243" t="s">
        <v>10930</v>
      </c>
      <c r="B3243" t="s">
        <v>10931</v>
      </c>
      <c r="D3243" s="83"/>
      <c r="G3243" s="83"/>
      <c r="H3243" s="83"/>
      <c r="BT3243" s="83"/>
    </row>
    <row r="3244" spans="1:72">
      <c r="A3244" t="s">
        <v>10932</v>
      </c>
      <c r="B3244" t="s">
        <v>8109</v>
      </c>
      <c r="D3244" s="83"/>
      <c r="G3244" s="83"/>
      <c r="H3244" s="83"/>
      <c r="BT3244" s="83"/>
    </row>
    <row r="3245" spans="1:72">
      <c r="A3245" t="s">
        <v>10933</v>
      </c>
      <c r="B3245" t="s">
        <v>1112</v>
      </c>
      <c r="D3245" s="83"/>
      <c r="G3245" s="83"/>
      <c r="H3245" s="83"/>
      <c r="BT3245" s="83"/>
    </row>
    <row r="3246" spans="1:72">
      <c r="A3246" t="s">
        <v>10934</v>
      </c>
      <c r="B3246" t="s">
        <v>10935</v>
      </c>
      <c r="D3246" s="83"/>
      <c r="G3246" s="83"/>
      <c r="H3246" s="83"/>
      <c r="BT3246" s="83"/>
    </row>
    <row r="3247" spans="1:72">
      <c r="A3247" t="s">
        <v>10936</v>
      </c>
      <c r="B3247" t="s">
        <v>10937</v>
      </c>
      <c r="D3247" s="83"/>
      <c r="G3247" s="83"/>
      <c r="H3247" s="83"/>
      <c r="BT3247" s="83"/>
    </row>
    <row r="3248" spans="1:72">
      <c r="A3248" t="s">
        <v>10938</v>
      </c>
      <c r="B3248" t="s">
        <v>8388</v>
      </c>
      <c r="D3248" s="83"/>
      <c r="G3248" s="83"/>
      <c r="H3248" s="83"/>
      <c r="BT3248" s="83"/>
    </row>
    <row r="3249" spans="1:72">
      <c r="A3249" t="s">
        <v>10939</v>
      </c>
      <c r="B3249" t="s">
        <v>10940</v>
      </c>
      <c r="D3249" s="83"/>
      <c r="G3249" s="83"/>
      <c r="H3249" s="83"/>
      <c r="BT3249" s="83"/>
    </row>
    <row r="3250" spans="1:72">
      <c r="A3250" t="s">
        <v>10941</v>
      </c>
      <c r="B3250" t="s">
        <v>10942</v>
      </c>
      <c r="D3250" s="83"/>
      <c r="G3250" s="83"/>
      <c r="H3250" s="83"/>
      <c r="BT3250" s="83"/>
    </row>
    <row r="3251" spans="1:72">
      <c r="A3251" t="s">
        <v>10943</v>
      </c>
      <c r="B3251" t="s">
        <v>5983</v>
      </c>
      <c r="D3251" s="83"/>
      <c r="G3251" s="83"/>
      <c r="H3251" s="83"/>
      <c r="BT3251" s="83"/>
    </row>
    <row r="3252" spans="1:72">
      <c r="A3252" t="s">
        <v>10944</v>
      </c>
      <c r="B3252" t="s">
        <v>10945</v>
      </c>
      <c r="D3252" s="83"/>
      <c r="G3252" s="83"/>
      <c r="H3252" s="83"/>
      <c r="BT3252" s="83"/>
    </row>
    <row r="3253" spans="1:72">
      <c r="A3253" t="s">
        <v>10946</v>
      </c>
      <c r="B3253" t="s">
        <v>10947</v>
      </c>
      <c r="D3253" s="83"/>
      <c r="G3253" s="83"/>
      <c r="H3253" s="83"/>
      <c r="BT3253" s="83"/>
    </row>
    <row r="3254" spans="1:72">
      <c r="A3254" t="s">
        <v>10948</v>
      </c>
      <c r="B3254" t="s">
        <v>10949</v>
      </c>
      <c r="D3254" s="83"/>
      <c r="G3254" s="83"/>
      <c r="H3254" s="83"/>
      <c r="BT3254" s="83"/>
    </row>
    <row r="3255" spans="1:72">
      <c r="A3255" t="s">
        <v>10950</v>
      </c>
      <c r="B3255" t="s">
        <v>10951</v>
      </c>
      <c r="D3255" s="83"/>
      <c r="G3255" s="83"/>
      <c r="H3255" s="83"/>
      <c r="BT3255" s="83"/>
    </row>
    <row r="3256" spans="1:72">
      <c r="A3256" t="s">
        <v>10952</v>
      </c>
      <c r="B3256" t="s">
        <v>10953</v>
      </c>
      <c r="D3256" s="83"/>
      <c r="G3256" s="83"/>
      <c r="H3256" s="83"/>
      <c r="BT3256" s="83"/>
    </row>
    <row r="3257" spans="1:72">
      <c r="A3257" t="s">
        <v>10954</v>
      </c>
      <c r="B3257" t="s">
        <v>10955</v>
      </c>
      <c r="D3257" s="83"/>
      <c r="G3257" s="83"/>
      <c r="H3257" s="83"/>
      <c r="BT3257" s="83"/>
    </row>
    <row r="3258" spans="1:72">
      <c r="A3258" t="s">
        <v>10956</v>
      </c>
      <c r="B3258" t="s">
        <v>10957</v>
      </c>
      <c r="D3258" s="83"/>
      <c r="G3258" s="83"/>
      <c r="H3258" s="83"/>
      <c r="BT3258" s="83"/>
    </row>
    <row r="3259" spans="1:72">
      <c r="A3259" t="s">
        <v>10958</v>
      </c>
      <c r="B3259" t="s">
        <v>10959</v>
      </c>
      <c r="D3259" s="83"/>
      <c r="G3259" s="83"/>
      <c r="H3259" s="83"/>
      <c r="BT3259" s="83"/>
    </row>
    <row r="3260" spans="1:72">
      <c r="A3260" t="s">
        <v>10960</v>
      </c>
      <c r="B3260" t="s">
        <v>10961</v>
      </c>
      <c r="D3260" s="83"/>
      <c r="G3260" s="83"/>
      <c r="H3260" s="83"/>
      <c r="BT3260" s="83"/>
    </row>
    <row r="3261" spans="1:72">
      <c r="A3261" t="s">
        <v>10962</v>
      </c>
      <c r="B3261" t="s">
        <v>10963</v>
      </c>
      <c r="D3261" s="83"/>
      <c r="G3261" s="83"/>
      <c r="H3261" s="83"/>
      <c r="BT3261" s="83"/>
    </row>
    <row r="3262" spans="1:72">
      <c r="A3262" t="s">
        <v>10964</v>
      </c>
      <c r="B3262" t="s">
        <v>6869</v>
      </c>
      <c r="D3262" s="83"/>
      <c r="G3262" s="83"/>
      <c r="H3262" s="83"/>
      <c r="BT3262" s="83"/>
    </row>
    <row r="3263" spans="1:72">
      <c r="A3263" t="s">
        <v>10965</v>
      </c>
      <c r="B3263" t="s">
        <v>10966</v>
      </c>
      <c r="D3263" s="83"/>
      <c r="G3263" s="83"/>
      <c r="H3263" s="83"/>
      <c r="BT3263" s="83"/>
    </row>
    <row r="3264" spans="1:72">
      <c r="A3264" t="s">
        <v>10967</v>
      </c>
      <c r="B3264" t="s">
        <v>10968</v>
      </c>
      <c r="D3264" s="83"/>
      <c r="G3264" s="83"/>
      <c r="H3264" s="83"/>
      <c r="BT3264" s="83"/>
    </row>
    <row r="3265" spans="1:72">
      <c r="A3265" t="s">
        <v>10969</v>
      </c>
      <c r="B3265" t="s">
        <v>10970</v>
      </c>
      <c r="D3265" s="83"/>
      <c r="G3265" s="83"/>
      <c r="H3265" s="83"/>
      <c r="BT3265" s="83"/>
    </row>
    <row r="3266" spans="1:72">
      <c r="A3266" t="s">
        <v>10971</v>
      </c>
      <c r="B3266" t="s">
        <v>6638</v>
      </c>
      <c r="D3266" s="83"/>
      <c r="G3266" s="83"/>
      <c r="H3266" s="83"/>
      <c r="BT3266" s="83"/>
    </row>
    <row r="3267" spans="1:72">
      <c r="A3267" t="s">
        <v>10972</v>
      </c>
      <c r="B3267" t="s">
        <v>1294</v>
      </c>
      <c r="D3267" s="83"/>
      <c r="G3267" s="83"/>
      <c r="H3267" s="83"/>
      <c r="BT3267" s="83"/>
    </row>
    <row r="3268" spans="1:72">
      <c r="A3268" t="s">
        <v>10973</v>
      </c>
      <c r="B3268" t="s">
        <v>10974</v>
      </c>
      <c r="D3268" s="83"/>
      <c r="G3268" s="83"/>
      <c r="H3268" s="83"/>
      <c r="BT3268" s="83"/>
    </row>
    <row r="3269" spans="1:72">
      <c r="A3269" t="s">
        <v>10975</v>
      </c>
      <c r="B3269" t="s">
        <v>10976</v>
      </c>
      <c r="D3269" s="83"/>
      <c r="G3269" s="83"/>
      <c r="H3269" s="83"/>
      <c r="BT3269" s="83"/>
    </row>
    <row r="3270" spans="1:72">
      <c r="A3270" t="s">
        <v>10977</v>
      </c>
      <c r="B3270" t="s">
        <v>10978</v>
      </c>
      <c r="D3270" s="83"/>
      <c r="G3270" s="83"/>
      <c r="H3270" s="83"/>
      <c r="BT3270" s="83"/>
    </row>
    <row r="3271" spans="1:72">
      <c r="A3271" t="s">
        <v>10979</v>
      </c>
      <c r="B3271" t="s">
        <v>6464</v>
      </c>
      <c r="D3271" s="83"/>
      <c r="G3271" s="83"/>
      <c r="H3271" s="83"/>
      <c r="BT3271" s="83"/>
    </row>
    <row r="3272" spans="1:72">
      <c r="A3272" t="s">
        <v>10980</v>
      </c>
      <c r="B3272" t="s">
        <v>1838</v>
      </c>
      <c r="D3272" s="83"/>
      <c r="G3272" s="83"/>
      <c r="H3272" s="83"/>
      <c r="BT3272" s="83"/>
    </row>
    <row r="3273" spans="1:72">
      <c r="A3273" t="s">
        <v>10981</v>
      </c>
      <c r="B3273" t="s">
        <v>10982</v>
      </c>
      <c r="D3273" s="83"/>
      <c r="G3273" s="83"/>
      <c r="H3273" s="83"/>
      <c r="BT3273" s="83"/>
    </row>
    <row r="3274" spans="1:72">
      <c r="A3274" t="s">
        <v>10983</v>
      </c>
      <c r="B3274" t="s">
        <v>10984</v>
      </c>
      <c r="D3274" s="83"/>
      <c r="G3274" s="83"/>
      <c r="H3274" s="83"/>
      <c r="BT3274" s="83"/>
    </row>
    <row r="3275" spans="1:72">
      <c r="A3275" t="s">
        <v>10985</v>
      </c>
      <c r="B3275" t="s">
        <v>10986</v>
      </c>
      <c r="D3275" s="83"/>
      <c r="G3275" s="83"/>
      <c r="H3275" s="83"/>
      <c r="BT3275" s="83"/>
    </row>
    <row r="3276" spans="1:72">
      <c r="A3276" t="s">
        <v>10987</v>
      </c>
      <c r="B3276" t="s">
        <v>10988</v>
      </c>
      <c r="D3276" s="83"/>
      <c r="G3276" s="83"/>
      <c r="H3276" s="83"/>
      <c r="BT3276" s="83"/>
    </row>
    <row r="3277" spans="1:72">
      <c r="A3277" t="s">
        <v>10989</v>
      </c>
      <c r="B3277" t="s">
        <v>10990</v>
      </c>
      <c r="D3277" s="83"/>
      <c r="G3277" s="83"/>
      <c r="H3277" s="83"/>
      <c r="BT3277" s="83"/>
    </row>
    <row r="3278" spans="1:72">
      <c r="A3278" t="s">
        <v>10991</v>
      </c>
      <c r="B3278" t="s">
        <v>6879</v>
      </c>
      <c r="D3278" s="83"/>
      <c r="G3278" s="83"/>
      <c r="H3278" s="83"/>
      <c r="BT3278" s="83"/>
    </row>
    <row r="3279" spans="1:72">
      <c r="A3279" t="s">
        <v>10992</v>
      </c>
      <c r="B3279" t="s">
        <v>10993</v>
      </c>
      <c r="D3279" s="83"/>
      <c r="G3279" s="83"/>
      <c r="H3279" s="83"/>
      <c r="BT3279" s="83"/>
    </row>
    <row r="3280" spans="1:72">
      <c r="A3280" t="s">
        <v>10994</v>
      </c>
      <c r="B3280" t="s">
        <v>2494</v>
      </c>
      <c r="D3280" s="83"/>
      <c r="G3280" s="83"/>
      <c r="H3280" s="83"/>
      <c r="BT3280" s="83"/>
    </row>
    <row r="3281" spans="1:72">
      <c r="A3281" t="s">
        <v>10995</v>
      </c>
      <c r="B3281" t="s">
        <v>10996</v>
      </c>
      <c r="D3281" s="83"/>
      <c r="G3281" s="83"/>
      <c r="H3281" s="83"/>
      <c r="BT3281" s="83"/>
    </row>
    <row r="3282" spans="1:72">
      <c r="A3282" t="s">
        <v>10997</v>
      </c>
      <c r="B3282" t="s">
        <v>10998</v>
      </c>
      <c r="D3282" s="83"/>
      <c r="G3282" s="83"/>
      <c r="H3282" s="83"/>
      <c r="BT3282" s="83"/>
    </row>
    <row r="3283" spans="1:72">
      <c r="A3283" t="s">
        <v>10999</v>
      </c>
      <c r="B3283" t="s">
        <v>11000</v>
      </c>
      <c r="D3283" s="83"/>
      <c r="G3283" s="83"/>
      <c r="H3283" s="83"/>
      <c r="BT3283" s="83"/>
    </row>
    <row r="3284" spans="1:72">
      <c r="A3284" t="s">
        <v>11001</v>
      </c>
      <c r="B3284" t="s">
        <v>2114</v>
      </c>
      <c r="D3284" s="83"/>
      <c r="G3284" s="83"/>
      <c r="H3284" s="83"/>
      <c r="BT3284" s="83"/>
    </row>
    <row r="3285" spans="1:72">
      <c r="A3285" t="s">
        <v>11002</v>
      </c>
      <c r="B3285" t="s">
        <v>11003</v>
      </c>
      <c r="D3285" s="83"/>
      <c r="G3285" s="83"/>
      <c r="H3285" s="83"/>
      <c r="BT3285" s="83"/>
    </row>
    <row r="3286" spans="1:72">
      <c r="A3286" t="s">
        <v>11004</v>
      </c>
      <c r="B3286" t="s">
        <v>11005</v>
      </c>
      <c r="D3286" s="83"/>
      <c r="G3286" s="83"/>
      <c r="H3286" s="83"/>
      <c r="BT3286" s="83"/>
    </row>
    <row r="3287" spans="1:72">
      <c r="A3287" t="s">
        <v>11006</v>
      </c>
      <c r="B3287" t="s">
        <v>9121</v>
      </c>
      <c r="D3287" s="83"/>
      <c r="G3287" s="83"/>
      <c r="H3287" s="83"/>
      <c r="BT3287" s="83"/>
    </row>
    <row r="3288" spans="1:72">
      <c r="A3288" t="s">
        <v>11007</v>
      </c>
      <c r="B3288" t="s">
        <v>11008</v>
      </c>
      <c r="D3288" s="83"/>
      <c r="G3288" s="83"/>
      <c r="H3288" s="83"/>
      <c r="BT3288" s="83"/>
    </row>
    <row r="3289" spans="1:72">
      <c r="A3289" t="s">
        <v>11009</v>
      </c>
      <c r="B3289" t="s">
        <v>11010</v>
      </c>
      <c r="D3289" s="83"/>
      <c r="G3289" s="83"/>
      <c r="H3289" s="83"/>
      <c r="BT3289" s="83"/>
    </row>
    <row r="3290" spans="1:72">
      <c r="A3290" t="s">
        <v>11011</v>
      </c>
      <c r="B3290" t="s">
        <v>11012</v>
      </c>
      <c r="D3290" s="83"/>
      <c r="G3290" s="83"/>
      <c r="H3290" s="83"/>
      <c r="BT3290" s="83"/>
    </row>
    <row r="3291" spans="1:72">
      <c r="A3291" t="s">
        <v>11013</v>
      </c>
      <c r="B3291" t="s">
        <v>3394</v>
      </c>
      <c r="D3291" s="83"/>
      <c r="G3291" s="83"/>
      <c r="H3291" s="83"/>
      <c r="BT3291" s="83"/>
    </row>
    <row r="3292" spans="1:72">
      <c r="A3292" t="s">
        <v>11014</v>
      </c>
      <c r="B3292" t="s">
        <v>3857</v>
      </c>
      <c r="D3292" s="83"/>
      <c r="G3292" s="83"/>
      <c r="H3292" s="83"/>
      <c r="BT3292" s="83"/>
    </row>
    <row r="3293" spans="1:72">
      <c r="A3293" t="s">
        <v>11015</v>
      </c>
      <c r="B3293" t="s">
        <v>1098</v>
      </c>
      <c r="D3293" s="83"/>
      <c r="G3293" s="83"/>
      <c r="H3293" s="83"/>
      <c r="BT3293" s="83"/>
    </row>
    <row r="3294" spans="1:72">
      <c r="A3294" t="s">
        <v>11016</v>
      </c>
      <c r="B3294" t="s">
        <v>11017</v>
      </c>
      <c r="D3294" s="83"/>
      <c r="G3294" s="83"/>
      <c r="H3294" s="83"/>
      <c r="BT3294" s="83"/>
    </row>
    <row r="3295" spans="1:72">
      <c r="A3295" t="s">
        <v>11018</v>
      </c>
      <c r="B3295" t="s">
        <v>11019</v>
      </c>
      <c r="D3295" s="83"/>
      <c r="G3295" s="83"/>
      <c r="H3295" s="83"/>
      <c r="BT3295" s="83"/>
    </row>
    <row r="3296" spans="1:72">
      <c r="A3296" t="s">
        <v>11020</v>
      </c>
      <c r="B3296" t="s">
        <v>11021</v>
      </c>
      <c r="D3296" s="83"/>
      <c r="G3296" s="83"/>
      <c r="H3296" s="83"/>
      <c r="BT3296" s="83"/>
    </row>
    <row r="3297" spans="1:72">
      <c r="A3297" t="s">
        <v>11022</v>
      </c>
      <c r="B3297" t="s">
        <v>11023</v>
      </c>
      <c r="D3297" s="83"/>
      <c r="G3297" s="83"/>
      <c r="H3297" s="83"/>
      <c r="BT3297" s="83"/>
    </row>
    <row r="3298" spans="1:72">
      <c r="A3298" t="s">
        <v>11024</v>
      </c>
      <c r="B3298" t="s">
        <v>11025</v>
      </c>
      <c r="D3298" s="83"/>
      <c r="G3298" s="83"/>
      <c r="H3298" s="83"/>
      <c r="BT3298" s="83"/>
    </row>
    <row r="3299" spans="1:72">
      <c r="A3299" t="s">
        <v>11026</v>
      </c>
      <c r="B3299" t="s">
        <v>11027</v>
      </c>
      <c r="D3299" s="83"/>
      <c r="G3299" s="83"/>
      <c r="H3299" s="83"/>
      <c r="BT3299" s="83"/>
    </row>
    <row r="3300" spans="1:72">
      <c r="A3300" t="s">
        <v>11028</v>
      </c>
      <c r="B3300" t="s">
        <v>11029</v>
      </c>
      <c r="D3300" s="83"/>
      <c r="G3300" s="83"/>
      <c r="H3300" s="83"/>
      <c r="BT3300" s="83"/>
    </row>
    <row r="3301" spans="1:72">
      <c r="A3301" t="s">
        <v>11030</v>
      </c>
      <c r="B3301" t="s">
        <v>50</v>
      </c>
      <c r="D3301" s="83"/>
      <c r="G3301" s="83"/>
      <c r="H3301" s="83"/>
      <c r="BT3301" s="83"/>
    </row>
    <row r="3302" spans="1:72">
      <c r="A3302" t="s">
        <v>11031</v>
      </c>
      <c r="B3302" t="s">
        <v>11032</v>
      </c>
      <c r="D3302" s="83"/>
      <c r="G3302" s="83"/>
      <c r="H3302" s="83"/>
      <c r="BT3302" s="83"/>
    </row>
    <row r="3303" spans="1:72">
      <c r="A3303" t="s">
        <v>11033</v>
      </c>
      <c r="B3303" t="s">
        <v>11034</v>
      </c>
      <c r="D3303" s="83"/>
      <c r="G3303" s="83"/>
      <c r="H3303" s="83"/>
      <c r="BT3303" s="83"/>
    </row>
    <row r="3304" spans="1:72">
      <c r="A3304" t="s">
        <v>11035</v>
      </c>
      <c r="B3304" t="s">
        <v>11036</v>
      </c>
      <c r="D3304" s="83"/>
      <c r="G3304" s="83"/>
      <c r="H3304" s="83"/>
      <c r="BT3304" s="83"/>
    </row>
    <row r="3305" spans="1:72">
      <c r="A3305" t="s">
        <v>11037</v>
      </c>
      <c r="B3305" t="s">
        <v>11038</v>
      </c>
      <c r="D3305" s="83"/>
      <c r="G3305" s="83"/>
      <c r="H3305" s="83"/>
      <c r="BT3305" s="83"/>
    </row>
    <row r="3306" spans="1:72">
      <c r="A3306" t="s">
        <v>11039</v>
      </c>
      <c r="B3306" t="s">
        <v>11040</v>
      </c>
      <c r="D3306" s="83"/>
      <c r="G3306" s="83"/>
      <c r="H3306" s="83"/>
      <c r="BT3306" s="83"/>
    </row>
    <row r="3307" spans="1:72">
      <c r="A3307" t="s">
        <v>11041</v>
      </c>
      <c r="B3307" t="s">
        <v>11042</v>
      </c>
      <c r="D3307" s="83"/>
      <c r="G3307" s="83"/>
      <c r="H3307" s="83"/>
      <c r="BT3307" s="83"/>
    </row>
    <row r="3308" spans="1:72">
      <c r="A3308" t="s">
        <v>11043</v>
      </c>
      <c r="B3308" t="s">
        <v>11044</v>
      </c>
      <c r="D3308" s="83"/>
      <c r="G3308" s="83"/>
      <c r="H3308" s="83"/>
      <c r="BT3308" s="83"/>
    </row>
    <row r="3309" spans="1:72">
      <c r="A3309" t="s">
        <v>11045</v>
      </c>
      <c r="B3309" t="s">
        <v>11046</v>
      </c>
      <c r="D3309" s="83"/>
      <c r="G3309" s="83"/>
      <c r="H3309" s="83"/>
      <c r="BT3309" s="83"/>
    </row>
    <row r="3310" spans="1:72">
      <c r="A3310" t="s">
        <v>11047</v>
      </c>
      <c r="B3310" t="s">
        <v>11048</v>
      </c>
      <c r="D3310" s="83"/>
      <c r="G3310" s="83"/>
      <c r="H3310" s="83"/>
      <c r="BT3310" s="83"/>
    </row>
    <row r="3311" spans="1:72">
      <c r="A3311" t="s">
        <v>11049</v>
      </c>
      <c r="B3311" t="s">
        <v>11050</v>
      </c>
      <c r="D3311" s="83"/>
      <c r="G3311" s="83"/>
      <c r="H3311" s="83"/>
      <c r="BT3311" s="83"/>
    </row>
    <row r="3312" spans="1:72">
      <c r="A3312" t="s">
        <v>11051</v>
      </c>
      <c r="B3312" t="s">
        <v>11052</v>
      </c>
      <c r="D3312" s="83"/>
      <c r="G3312" s="83"/>
      <c r="H3312" s="83"/>
      <c r="BT3312" s="83"/>
    </row>
    <row r="3313" spans="1:72">
      <c r="A3313" t="s">
        <v>11053</v>
      </c>
      <c r="B3313" t="s">
        <v>1112</v>
      </c>
      <c r="D3313" s="83"/>
      <c r="G3313" s="83"/>
      <c r="H3313" s="83"/>
      <c r="BT3313" s="83"/>
    </row>
    <row r="3314" spans="1:72">
      <c r="A3314" t="s">
        <v>11054</v>
      </c>
      <c r="B3314" t="s">
        <v>11055</v>
      </c>
      <c r="D3314" s="83"/>
      <c r="G3314" s="83"/>
      <c r="H3314" s="83"/>
      <c r="BT3314" s="83"/>
    </row>
    <row r="3315" spans="1:72">
      <c r="A3315" t="s">
        <v>11056</v>
      </c>
      <c r="B3315" t="s">
        <v>11057</v>
      </c>
      <c r="D3315" s="83"/>
      <c r="G3315" s="83"/>
      <c r="H3315" s="83"/>
      <c r="BT3315" s="83"/>
    </row>
    <row r="3316" spans="1:72">
      <c r="A3316" t="s">
        <v>11058</v>
      </c>
      <c r="B3316" t="s">
        <v>11059</v>
      </c>
      <c r="D3316" s="83"/>
      <c r="G3316" s="83"/>
      <c r="H3316" s="83"/>
      <c r="BT3316" s="83"/>
    </row>
    <row r="3317" spans="1:72">
      <c r="A3317" t="s">
        <v>11060</v>
      </c>
      <c r="B3317" t="s">
        <v>11061</v>
      </c>
      <c r="D3317" s="83"/>
      <c r="G3317" s="83"/>
      <c r="H3317" s="83"/>
      <c r="BT3317" s="83"/>
    </row>
    <row r="3318" spans="1:72">
      <c r="A3318" t="s">
        <v>11062</v>
      </c>
      <c r="B3318" t="s">
        <v>11063</v>
      </c>
      <c r="D3318" s="83"/>
      <c r="G3318" s="83"/>
      <c r="H3318" s="83"/>
      <c r="BT3318" s="83"/>
    </row>
    <row r="3319" spans="1:72">
      <c r="A3319" t="s">
        <v>11064</v>
      </c>
      <c r="B3319" t="s">
        <v>2127</v>
      </c>
      <c r="D3319" s="83"/>
      <c r="G3319" s="83"/>
      <c r="H3319" s="83"/>
      <c r="BT3319" s="83"/>
    </row>
    <row r="3320" spans="1:72">
      <c r="A3320" t="s">
        <v>11065</v>
      </c>
      <c r="B3320" t="s">
        <v>11066</v>
      </c>
      <c r="D3320" s="83"/>
      <c r="G3320" s="83"/>
      <c r="H3320" s="83"/>
      <c r="BT3320" s="83"/>
    </row>
    <row r="3321" spans="1:72">
      <c r="A3321" t="s">
        <v>11067</v>
      </c>
      <c r="B3321" t="s">
        <v>11068</v>
      </c>
      <c r="D3321" s="83"/>
      <c r="G3321" s="83"/>
      <c r="H3321" s="83"/>
      <c r="BT3321" s="83"/>
    </row>
    <row r="3322" spans="1:72">
      <c r="A3322" t="s">
        <v>11069</v>
      </c>
      <c r="B3322" t="s">
        <v>2387</v>
      </c>
      <c r="D3322" s="83"/>
      <c r="G3322" s="83"/>
      <c r="H3322" s="83"/>
      <c r="BT3322" s="83"/>
    </row>
    <row r="3323" spans="1:72">
      <c r="A3323" t="s">
        <v>11070</v>
      </c>
      <c r="B3323" t="s">
        <v>11071</v>
      </c>
      <c r="D3323" s="83"/>
      <c r="G3323" s="83"/>
      <c r="H3323" s="83"/>
      <c r="BT3323" s="83"/>
    </row>
    <row r="3324" spans="1:72">
      <c r="A3324" t="s">
        <v>11072</v>
      </c>
      <c r="B3324" t="s">
        <v>11073</v>
      </c>
      <c r="D3324" s="83"/>
      <c r="G3324" s="83"/>
      <c r="H3324" s="83"/>
      <c r="BT3324" s="83"/>
    </row>
    <row r="3325" spans="1:72">
      <c r="A3325" t="s">
        <v>11074</v>
      </c>
      <c r="B3325" t="s">
        <v>11075</v>
      </c>
      <c r="D3325" s="83"/>
      <c r="G3325" s="83"/>
      <c r="H3325" s="83"/>
      <c r="BT3325" s="83"/>
    </row>
    <row r="3326" spans="1:72">
      <c r="A3326" t="s">
        <v>11076</v>
      </c>
      <c r="B3326" t="s">
        <v>11077</v>
      </c>
      <c r="D3326" s="83"/>
      <c r="G3326" s="83"/>
      <c r="H3326" s="83"/>
      <c r="BT3326" s="83"/>
    </row>
    <row r="3327" spans="1:72">
      <c r="A3327" t="s">
        <v>11078</v>
      </c>
      <c r="B3327" t="s">
        <v>11079</v>
      </c>
      <c r="D3327" s="83"/>
      <c r="G3327" s="83"/>
      <c r="H3327" s="83"/>
      <c r="BT3327" s="83"/>
    </row>
    <row r="3328" spans="1:72">
      <c r="A3328" t="s">
        <v>11080</v>
      </c>
      <c r="B3328" t="s">
        <v>11081</v>
      </c>
      <c r="D3328" s="83"/>
      <c r="G3328" s="83"/>
      <c r="H3328" s="83"/>
      <c r="BT3328" s="83"/>
    </row>
    <row r="3329" spans="1:72">
      <c r="A3329" t="s">
        <v>11082</v>
      </c>
      <c r="B3329" t="s">
        <v>11083</v>
      </c>
      <c r="D3329" s="83"/>
      <c r="G3329" s="83"/>
      <c r="H3329" s="83"/>
      <c r="BT3329" s="83"/>
    </row>
    <row r="3330" spans="1:72">
      <c r="A3330" t="s">
        <v>11084</v>
      </c>
      <c r="B3330" t="s">
        <v>11085</v>
      </c>
      <c r="D3330" s="83"/>
      <c r="G3330" s="83"/>
      <c r="H3330" s="83"/>
      <c r="BT3330" s="83"/>
    </row>
    <row r="3331" spans="1:72">
      <c r="A3331" t="s">
        <v>11086</v>
      </c>
      <c r="B3331" t="s">
        <v>11087</v>
      </c>
      <c r="D3331" s="83"/>
      <c r="G3331" s="83"/>
      <c r="H3331" s="83"/>
      <c r="BT3331" s="83"/>
    </row>
    <row r="3332" spans="1:72">
      <c r="A3332" t="s">
        <v>11088</v>
      </c>
      <c r="B3332" t="s">
        <v>11089</v>
      </c>
      <c r="D3332" s="83"/>
      <c r="G3332" s="83"/>
      <c r="H3332" s="83"/>
      <c r="BT3332" s="83"/>
    </row>
    <row r="3333" spans="1:72">
      <c r="A3333" t="s">
        <v>11090</v>
      </c>
      <c r="B3333" t="s">
        <v>7234</v>
      </c>
      <c r="D3333" s="83"/>
      <c r="G3333" s="83"/>
      <c r="H3333" s="83"/>
      <c r="BT3333" s="83"/>
    </row>
    <row r="3334" spans="1:72">
      <c r="A3334" t="s">
        <v>11091</v>
      </c>
      <c r="B3334" t="s">
        <v>11092</v>
      </c>
      <c r="D3334" s="83"/>
      <c r="G3334" s="83"/>
      <c r="H3334" s="83"/>
      <c r="BT3334" s="83"/>
    </row>
    <row r="3335" spans="1:72">
      <c r="A3335" t="s">
        <v>11093</v>
      </c>
      <c r="B3335" t="s">
        <v>11094</v>
      </c>
      <c r="D3335" s="83"/>
      <c r="G3335" s="83"/>
      <c r="H3335" s="83"/>
      <c r="BT3335" s="83"/>
    </row>
    <row r="3336" spans="1:72">
      <c r="A3336" t="s">
        <v>11095</v>
      </c>
      <c r="B3336" t="s">
        <v>11096</v>
      </c>
      <c r="D3336" s="83"/>
      <c r="G3336" s="83"/>
      <c r="H3336" s="83"/>
      <c r="BT3336" s="83"/>
    </row>
    <row r="3337" spans="1:72">
      <c r="A3337" t="s">
        <v>11097</v>
      </c>
      <c r="B3337" t="s">
        <v>11098</v>
      </c>
      <c r="D3337" s="83"/>
      <c r="G3337" s="83"/>
      <c r="H3337" s="83"/>
      <c r="BT3337" s="83"/>
    </row>
    <row r="3338" spans="1:72">
      <c r="A3338" t="s">
        <v>11099</v>
      </c>
      <c r="B3338" t="s">
        <v>11100</v>
      </c>
      <c r="D3338" s="83"/>
      <c r="G3338" s="83"/>
      <c r="H3338" s="83"/>
      <c r="BT3338" s="83"/>
    </row>
    <row r="3339" spans="1:72">
      <c r="A3339" t="s">
        <v>11101</v>
      </c>
      <c r="B3339" t="s">
        <v>11102</v>
      </c>
      <c r="D3339" s="83"/>
      <c r="G3339" s="83"/>
      <c r="H3339" s="83"/>
      <c r="BT3339" s="83"/>
    </row>
    <row r="3340" spans="1:72">
      <c r="A3340" t="s">
        <v>11103</v>
      </c>
      <c r="B3340" t="s">
        <v>2795</v>
      </c>
      <c r="D3340" s="83"/>
      <c r="G3340" s="83"/>
      <c r="H3340" s="83"/>
      <c r="BT3340" s="83"/>
    </row>
    <row r="3341" spans="1:72">
      <c r="A3341" t="s">
        <v>11104</v>
      </c>
      <c r="B3341" t="s">
        <v>11105</v>
      </c>
      <c r="D3341" s="83"/>
      <c r="G3341" s="83"/>
      <c r="H3341" s="83"/>
      <c r="BT3341" s="83"/>
    </row>
    <row r="3342" spans="1:72">
      <c r="A3342" t="s">
        <v>11106</v>
      </c>
      <c r="B3342" t="s">
        <v>386</v>
      </c>
      <c r="D3342" s="83"/>
      <c r="G3342" s="83"/>
      <c r="H3342" s="83"/>
      <c r="BT3342" s="83"/>
    </row>
    <row r="3343" spans="1:72">
      <c r="A3343" t="s">
        <v>11107</v>
      </c>
      <c r="B3343" t="s">
        <v>11108</v>
      </c>
      <c r="D3343" s="83"/>
      <c r="G3343" s="83"/>
      <c r="H3343" s="83"/>
      <c r="BT3343" s="83"/>
    </row>
    <row r="3344" spans="1:72">
      <c r="A3344" t="s">
        <v>11109</v>
      </c>
      <c r="B3344" t="s">
        <v>11110</v>
      </c>
      <c r="D3344" s="83"/>
      <c r="G3344" s="83"/>
      <c r="H3344" s="83"/>
      <c r="BT3344" s="83"/>
    </row>
    <row r="3345" spans="1:72">
      <c r="A3345" t="s">
        <v>11111</v>
      </c>
      <c r="B3345" t="s">
        <v>11112</v>
      </c>
      <c r="D3345" s="83"/>
      <c r="G3345" s="83"/>
      <c r="H3345" s="83"/>
      <c r="BT3345" s="83"/>
    </row>
    <row r="3346" spans="1:72">
      <c r="A3346" t="s">
        <v>11113</v>
      </c>
      <c r="B3346" t="s">
        <v>11114</v>
      </c>
      <c r="D3346" s="83"/>
      <c r="G3346" s="83"/>
      <c r="H3346" s="83"/>
      <c r="BT3346" s="83"/>
    </row>
    <row r="3347" spans="1:72">
      <c r="A3347" t="s">
        <v>11115</v>
      </c>
      <c r="B3347" t="s">
        <v>11116</v>
      </c>
      <c r="D3347" s="83"/>
      <c r="G3347" s="83"/>
      <c r="H3347" s="83"/>
      <c r="BT3347" s="83"/>
    </row>
    <row r="3348" spans="1:72">
      <c r="A3348" t="s">
        <v>11117</v>
      </c>
      <c r="B3348" t="s">
        <v>4413</v>
      </c>
      <c r="D3348" s="83"/>
      <c r="G3348" s="83"/>
      <c r="H3348" s="83"/>
      <c r="BT3348" s="83"/>
    </row>
    <row r="3349" spans="1:72">
      <c r="A3349" t="s">
        <v>11118</v>
      </c>
      <c r="B3349" t="s">
        <v>11119</v>
      </c>
      <c r="D3349" s="83"/>
      <c r="G3349" s="83"/>
      <c r="H3349" s="83"/>
      <c r="BT3349" s="83"/>
    </row>
    <row r="3350" spans="1:72">
      <c r="A3350" t="s">
        <v>11120</v>
      </c>
      <c r="B3350" t="s">
        <v>11121</v>
      </c>
      <c r="D3350" s="83"/>
      <c r="G3350" s="83"/>
      <c r="H3350" s="83"/>
      <c r="BT3350" s="83"/>
    </row>
    <row r="3351" spans="1:72">
      <c r="A3351" t="s">
        <v>11122</v>
      </c>
      <c r="B3351" t="s">
        <v>11123</v>
      </c>
      <c r="D3351" s="83"/>
      <c r="G3351" s="83"/>
      <c r="H3351" s="83"/>
      <c r="BT3351" s="83"/>
    </row>
    <row r="3352" spans="1:72">
      <c r="A3352" t="s">
        <v>11124</v>
      </c>
      <c r="B3352" t="s">
        <v>11125</v>
      </c>
      <c r="D3352" s="83"/>
      <c r="G3352" s="83"/>
      <c r="H3352" s="83"/>
      <c r="BT3352" s="83"/>
    </row>
    <row r="3353" spans="1:72">
      <c r="A3353" t="s">
        <v>11126</v>
      </c>
      <c r="B3353" t="s">
        <v>1577</v>
      </c>
      <c r="D3353" s="83"/>
      <c r="G3353" s="83"/>
      <c r="H3353" s="83"/>
      <c r="BT3353" s="83"/>
    </row>
    <row r="3354" spans="1:72">
      <c r="A3354" t="s">
        <v>11127</v>
      </c>
      <c r="B3354" t="s">
        <v>11128</v>
      </c>
      <c r="D3354" s="83"/>
      <c r="G3354" s="83"/>
      <c r="H3354" s="83"/>
      <c r="BT3354" s="83"/>
    </row>
    <row r="3355" spans="1:72">
      <c r="A3355" t="s">
        <v>11129</v>
      </c>
      <c r="B3355" t="s">
        <v>11130</v>
      </c>
      <c r="D3355" s="83"/>
      <c r="G3355" s="83"/>
      <c r="H3355" s="83"/>
      <c r="BT3355" s="83"/>
    </row>
    <row r="3356" spans="1:72">
      <c r="A3356" t="s">
        <v>11131</v>
      </c>
      <c r="B3356" t="s">
        <v>7932</v>
      </c>
      <c r="D3356" s="83"/>
      <c r="G3356" s="83"/>
      <c r="H3356" s="83"/>
      <c r="BT3356" s="83"/>
    </row>
    <row r="3357" spans="1:72">
      <c r="A3357" t="s">
        <v>11132</v>
      </c>
      <c r="B3357" t="s">
        <v>11133</v>
      </c>
      <c r="D3357" s="83"/>
      <c r="G3357" s="83"/>
      <c r="H3357" s="83"/>
      <c r="BT3357" s="83"/>
    </row>
    <row r="3358" spans="1:72">
      <c r="A3358" t="s">
        <v>11134</v>
      </c>
      <c r="B3358" t="s">
        <v>11135</v>
      </c>
      <c r="D3358" s="83"/>
      <c r="G3358" s="83"/>
      <c r="H3358" s="83"/>
      <c r="BT3358" s="83"/>
    </row>
    <row r="3359" spans="1:72">
      <c r="A3359" t="s">
        <v>11136</v>
      </c>
      <c r="B3359" t="s">
        <v>3046</v>
      </c>
      <c r="D3359" s="83"/>
      <c r="G3359" s="83"/>
      <c r="H3359" s="83"/>
      <c r="BT3359" s="83"/>
    </row>
    <row r="3360" spans="1:72">
      <c r="A3360" t="s">
        <v>11137</v>
      </c>
      <c r="B3360" t="s">
        <v>11138</v>
      </c>
      <c r="D3360" s="83"/>
      <c r="G3360" s="83"/>
      <c r="H3360" s="83"/>
      <c r="BT3360" s="83"/>
    </row>
    <row r="3361" spans="1:72">
      <c r="A3361" t="s">
        <v>11139</v>
      </c>
      <c r="B3361" t="s">
        <v>11140</v>
      </c>
      <c r="D3361" s="83"/>
      <c r="G3361" s="83"/>
      <c r="H3361" s="83"/>
      <c r="BT3361" s="83"/>
    </row>
    <row r="3362" spans="1:72">
      <c r="A3362" t="s">
        <v>11141</v>
      </c>
      <c r="B3362" t="s">
        <v>11142</v>
      </c>
      <c r="D3362" s="83"/>
      <c r="G3362" s="83"/>
      <c r="H3362" s="83"/>
      <c r="BT3362" s="83"/>
    </row>
    <row r="3363" spans="1:72">
      <c r="A3363" t="s">
        <v>11143</v>
      </c>
      <c r="B3363" t="s">
        <v>11144</v>
      </c>
      <c r="D3363" s="83"/>
      <c r="G3363" s="83"/>
      <c r="H3363" s="83"/>
      <c r="BT3363" s="83"/>
    </row>
    <row r="3364" spans="1:72">
      <c r="A3364" t="s">
        <v>11145</v>
      </c>
      <c r="B3364" t="s">
        <v>11146</v>
      </c>
      <c r="D3364" s="83"/>
      <c r="G3364" s="83"/>
      <c r="H3364" s="83"/>
      <c r="BT3364" s="83"/>
    </row>
    <row r="3365" spans="1:72">
      <c r="A3365" t="s">
        <v>11147</v>
      </c>
      <c r="B3365" t="s">
        <v>11148</v>
      </c>
      <c r="D3365" s="83"/>
      <c r="G3365" s="83"/>
      <c r="H3365" s="83"/>
      <c r="BT3365" s="83"/>
    </row>
    <row r="3366" spans="1:72">
      <c r="A3366" t="s">
        <v>11149</v>
      </c>
      <c r="B3366" t="s">
        <v>8812</v>
      </c>
      <c r="D3366" s="83"/>
      <c r="G3366" s="83"/>
      <c r="H3366" s="83"/>
      <c r="BT3366" s="83"/>
    </row>
    <row r="3367" spans="1:72">
      <c r="A3367" t="s">
        <v>11150</v>
      </c>
      <c r="B3367" t="s">
        <v>11151</v>
      </c>
      <c r="D3367" s="83"/>
      <c r="G3367" s="83"/>
      <c r="H3367" s="83"/>
      <c r="BT3367" s="83"/>
    </row>
    <row r="3368" spans="1:72">
      <c r="A3368" t="s">
        <v>11152</v>
      </c>
      <c r="B3368" t="s">
        <v>11153</v>
      </c>
      <c r="D3368" s="83"/>
      <c r="G3368" s="83"/>
      <c r="H3368" s="83"/>
      <c r="BT3368" s="83"/>
    </row>
    <row r="3369" spans="1:72">
      <c r="A3369" t="s">
        <v>11154</v>
      </c>
      <c r="B3369" t="s">
        <v>280</v>
      </c>
      <c r="D3369" s="83"/>
      <c r="G3369" s="83"/>
      <c r="H3369" s="83"/>
      <c r="BT3369" s="83"/>
    </row>
    <row r="3370" spans="1:72">
      <c r="A3370" t="s">
        <v>11155</v>
      </c>
      <c r="B3370" t="s">
        <v>11156</v>
      </c>
      <c r="D3370" s="83"/>
      <c r="G3370" s="83"/>
      <c r="H3370" s="83"/>
      <c r="BT3370" s="83"/>
    </row>
    <row r="3371" spans="1:72">
      <c r="A3371" t="s">
        <v>11157</v>
      </c>
      <c r="B3371" t="s">
        <v>11158</v>
      </c>
      <c r="D3371" s="83"/>
      <c r="G3371" s="83"/>
      <c r="H3371" s="83"/>
      <c r="BT3371" s="83"/>
    </row>
    <row r="3372" spans="1:72">
      <c r="A3372" t="s">
        <v>11159</v>
      </c>
      <c r="B3372" t="s">
        <v>4310</v>
      </c>
      <c r="D3372" s="83"/>
      <c r="G3372" s="83"/>
      <c r="H3372" s="83"/>
      <c r="BT3372" s="83"/>
    </row>
    <row r="3373" spans="1:72">
      <c r="A3373" t="s">
        <v>11160</v>
      </c>
      <c r="B3373" t="s">
        <v>11161</v>
      </c>
      <c r="D3373" s="83"/>
      <c r="G3373" s="83"/>
      <c r="H3373" s="83"/>
      <c r="BT3373" s="83"/>
    </row>
    <row r="3374" spans="1:72">
      <c r="A3374" t="s">
        <v>11162</v>
      </c>
      <c r="B3374" t="s">
        <v>11163</v>
      </c>
      <c r="D3374" s="83"/>
      <c r="G3374" s="83"/>
      <c r="H3374" s="83"/>
      <c r="BT3374" s="83"/>
    </row>
    <row r="3375" spans="1:72">
      <c r="A3375" t="s">
        <v>11164</v>
      </c>
      <c r="B3375" t="s">
        <v>11165</v>
      </c>
      <c r="D3375" s="83"/>
      <c r="G3375" s="83"/>
      <c r="H3375" s="83"/>
      <c r="BT3375" s="83"/>
    </row>
    <row r="3376" spans="1:72">
      <c r="A3376" t="s">
        <v>11166</v>
      </c>
      <c r="B3376" t="s">
        <v>11167</v>
      </c>
      <c r="D3376" s="83"/>
      <c r="G3376" s="83"/>
      <c r="H3376" s="83"/>
      <c r="BT3376" s="83"/>
    </row>
    <row r="3377" spans="1:72">
      <c r="A3377" t="s">
        <v>11168</v>
      </c>
      <c r="B3377" t="s">
        <v>11169</v>
      </c>
      <c r="D3377" s="83"/>
      <c r="G3377" s="83"/>
      <c r="H3377" s="83"/>
      <c r="BT3377" s="83"/>
    </row>
    <row r="3378" spans="1:72">
      <c r="A3378" t="s">
        <v>11170</v>
      </c>
      <c r="B3378" t="s">
        <v>11171</v>
      </c>
      <c r="D3378" s="83"/>
      <c r="G3378" s="83"/>
      <c r="H3378" s="83"/>
      <c r="BT3378" s="83"/>
    </row>
    <row r="3379" spans="1:72">
      <c r="A3379" t="s">
        <v>11172</v>
      </c>
      <c r="B3379" t="s">
        <v>2264</v>
      </c>
      <c r="D3379" s="83"/>
      <c r="G3379" s="83"/>
      <c r="H3379" s="83"/>
      <c r="BT3379" s="83"/>
    </row>
    <row r="3380" spans="1:72">
      <c r="A3380" t="s">
        <v>11173</v>
      </c>
      <c r="B3380" t="s">
        <v>11174</v>
      </c>
      <c r="D3380" s="83"/>
      <c r="G3380" s="83"/>
      <c r="H3380" s="83"/>
      <c r="BT3380" s="83"/>
    </row>
    <row r="3381" spans="1:72">
      <c r="A3381" t="s">
        <v>10182</v>
      </c>
      <c r="B3381" t="s">
        <v>1788</v>
      </c>
      <c r="D3381" s="83"/>
      <c r="G3381" s="83"/>
      <c r="H3381" s="83"/>
      <c r="BT3381" s="83"/>
    </row>
    <row r="3382" spans="1:72">
      <c r="A3382" t="s">
        <v>11175</v>
      </c>
      <c r="B3382" t="s">
        <v>10940</v>
      </c>
      <c r="D3382" s="83"/>
      <c r="G3382" s="83"/>
      <c r="H3382" s="83"/>
      <c r="BT3382" s="83"/>
    </row>
    <row r="3383" spans="1:72">
      <c r="A3383" t="s">
        <v>11176</v>
      </c>
      <c r="B3383" t="s">
        <v>11177</v>
      </c>
      <c r="D3383" s="83"/>
      <c r="G3383" s="83"/>
      <c r="H3383" s="83"/>
      <c r="BT3383" s="83"/>
    </row>
    <row r="3384" spans="1:72">
      <c r="A3384" t="s">
        <v>11178</v>
      </c>
      <c r="B3384" t="s">
        <v>6464</v>
      </c>
      <c r="D3384" s="83"/>
      <c r="G3384" s="83"/>
      <c r="H3384" s="83"/>
      <c r="BT3384" s="83"/>
    </row>
    <row r="3385" spans="1:72">
      <c r="A3385" t="s">
        <v>11179</v>
      </c>
      <c r="B3385" t="s">
        <v>11180</v>
      </c>
      <c r="D3385" s="83"/>
      <c r="G3385" s="83"/>
      <c r="H3385" s="83"/>
      <c r="BT3385" s="83"/>
    </row>
    <row r="3386" spans="1:72">
      <c r="A3386" t="s">
        <v>11181</v>
      </c>
      <c r="B3386" t="s">
        <v>11182</v>
      </c>
      <c r="D3386" s="83"/>
      <c r="G3386" s="83"/>
      <c r="H3386" s="83"/>
      <c r="BT3386" s="83"/>
    </row>
    <row r="3387" spans="1:72">
      <c r="A3387" t="s">
        <v>11183</v>
      </c>
      <c r="B3387" t="s">
        <v>11184</v>
      </c>
      <c r="D3387" s="83"/>
      <c r="G3387" s="83"/>
      <c r="H3387" s="83"/>
      <c r="BT3387" s="83"/>
    </row>
    <row r="3388" spans="1:72">
      <c r="A3388" t="s">
        <v>11185</v>
      </c>
      <c r="B3388" t="s">
        <v>11186</v>
      </c>
      <c r="D3388" s="83"/>
      <c r="G3388" s="83"/>
      <c r="H3388" s="83"/>
      <c r="BT3388" s="83"/>
    </row>
    <row r="3389" spans="1:72">
      <c r="A3389" t="s">
        <v>11187</v>
      </c>
      <c r="B3389" t="s">
        <v>11188</v>
      </c>
      <c r="D3389" s="83"/>
      <c r="G3389" s="83"/>
      <c r="H3389" s="83"/>
      <c r="BT3389" s="83"/>
    </row>
    <row r="3390" spans="1:72">
      <c r="A3390" t="s">
        <v>11189</v>
      </c>
      <c r="B3390" t="s">
        <v>11190</v>
      </c>
      <c r="D3390" s="83"/>
      <c r="G3390" s="83"/>
      <c r="H3390" s="83"/>
      <c r="BT3390" s="83"/>
    </row>
    <row r="3391" spans="1:72">
      <c r="A3391" t="s">
        <v>11191</v>
      </c>
      <c r="B3391" t="s">
        <v>11192</v>
      </c>
      <c r="D3391" s="83"/>
      <c r="G3391" s="83"/>
      <c r="H3391" s="83"/>
      <c r="BT3391" s="83"/>
    </row>
    <row r="3392" spans="1:72">
      <c r="A3392" t="s">
        <v>11193</v>
      </c>
      <c r="B3392" t="s">
        <v>11194</v>
      </c>
      <c r="D3392" s="83"/>
      <c r="G3392" s="83"/>
      <c r="H3392" s="83"/>
      <c r="BT3392" s="83"/>
    </row>
    <row r="3393" spans="1:72">
      <c r="A3393" t="s">
        <v>11195</v>
      </c>
      <c r="B3393" t="s">
        <v>11196</v>
      </c>
      <c r="D3393" s="83"/>
      <c r="G3393" s="83"/>
      <c r="H3393" s="83"/>
      <c r="BT3393" s="83"/>
    </row>
    <row r="3394" spans="1:72">
      <c r="A3394" t="s">
        <v>11197</v>
      </c>
      <c r="B3394" t="s">
        <v>11198</v>
      </c>
      <c r="D3394" s="83"/>
      <c r="G3394" s="83"/>
      <c r="H3394" s="83"/>
      <c r="BT3394" s="83"/>
    </row>
    <row r="3395" spans="1:72">
      <c r="A3395" t="s">
        <v>11199</v>
      </c>
      <c r="B3395" t="s">
        <v>11200</v>
      </c>
      <c r="D3395" s="83"/>
      <c r="G3395" s="83"/>
      <c r="H3395" s="83"/>
      <c r="BT3395" s="83"/>
    </row>
    <row r="3396" spans="1:72">
      <c r="A3396" t="s">
        <v>11201</v>
      </c>
      <c r="B3396" t="s">
        <v>11202</v>
      </c>
      <c r="D3396" s="83"/>
      <c r="G3396" s="83"/>
      <c r="H3396" s="83"/>
      <c r="BT3396" s="83"/>
    </row>
    <row r="3397" spans="1:72">
      <c r="A3397" t="s">
        <v>11203</v>
      </c>
      <c r="B3397" t="s">
        <v>11204</v>
      </c>
      <c r="D3397" s="83"/>
      <c r="G3397" s="83"/>
      <c r="H3397" s="83"/>
      <c r="BT3397" s="83"/>
    </row>
    <row r="3398" spans="1:72">
      <c r="A3398" t="s">
        <v>11205</v>
      </c>
      <c r="B3398" t="s">
        <v>9002</v>
      </c>
      <c r="D3398" s="83"/>
      <c r="G3398" s="83"/>
      <c r="H3398" s="83"/>
      <c r="BT3398" s="83"/>
    </row>
    <row r="3399" spans="1:72">
      <c r="A3399" t="s">
        <v>11206</v>
      </c>
      <c r="B3399" t="s">
        <v>2127</v>
      </c>
      <c r="D3399" s="83"/>
      <c r="G3399" s="83"/>
      <c r="H3399" s="83"/>
      <c r="BT3399" s="83"/>
    </row>
    <row r="3400" spans="1:72">
      <c r="A3400" t="s">
        <v>11207</v>
      </c>
      <c r="B3400" t="s">
        <v>11208</v>
      </c>
      <c r="D3400" s="83"/>
      <c r="G3400" s="83"/>
      <c r="H3400" s="83"/>
      <c r="BT3400" s="83"/>
    </row>
    <row r="3401" spans="1:72">
      <c r="A3401" t="s">
        <v>11209</v>
      </c>
      <c r="B3401" t="s">
        <v>11210</v>
      </c>
      <c r="D3401" s="83"/>
      <c r="G3401" s="83"/>
      <c r="H3401" s="83"/>
      <c r="BT3401" s="83"/>
    </row>
    <row r="3402" spans="1:72">
      <c r="A3402" t="s">
        <v>11211</v>
      </c>
      <c r="B3402" t="s">
        <v>11212</v>
      </c>
      <c r="D3402" s="83"/>
      <c r="G3402" s="83"/>
      <c r="H3402" s="83"/>
      <c r="BT3402" s="83"/>
    </row>
    <row r="3403" spans="1:72">
      <c r="A3403" t="s">
        <v>11213</v>
      </c>
      <c r="B3403" t="s">
        <v>11214</v>
      </c>
      <c r="D3403" s="83"/>
      <c r="G3403" s="83"/>
      <c r="H3403" s="83"/>
      <c r="BT3403" s="83"/>
    </row>
    <row r="3404" spans="1:72">
      <c r="A3404" t="s">
        <v>11215</v>
      </c>
      <c r="B3404" t="s">
        <v>11216</v>
      </c>
      <c r="D3404" s="83"/>
      <c r="G3404" s="83"/>
      <c r="H3404" s="83"/>
      <c r="BT3404" s="83"/>
    </row>
    <row r="3405" spans="1:72">
      <c r="A3405" t="s">
        <v>11217</v>
      </c>
      <c r="B3405" t="s">
        <v>11218</v>
      </c>
      <c r="D3405" s="83"/>
      <c r="G3405" s="83"/>
      <c r="H3405" s="83"/>
      <c r="BT3405" s="83"/>
    </row>
    <row r="3406" spans="1:72">
      <c r="A3406" t="s">
        <v>11219</v>
      </c>
      <c r="B3406" t="s">
        <v>11220</v>
      </c>
      <c r="D3406" s="83"/>
      <c r="G3406" s="83"/>
      <c r="H3406" s="83"/>
      <c r="BT3406" s="83"/>
    </row>
    <row r="3407" spans="1:72">
      <c r="A3407" t="s">
        <v>11221</v>
      </c>
      <c r="B3407" t="s">
        <v>11222</v>
      </c>
      <c r="D3407" s="83"/>
      <c r="G3407" s="83"/>
      <c r="H3407" s="83"/>
      <c r="BT3407" s="83"/>
    </row>
    <row r="3408" spans="1:72">
      <c r="A3408" t="s">
        <v>11223</v>
      </c>
      <c r="B3408" t="s">
        <v>11224</v>
      </c>
      <c r="D3408" s="83"/>
      <c r="G3408" s="83"/>
      <c r="H3408" s="83"/>
      <c r="BT3408" s="83"/>
    </row>
    <row r="3409" spans="1:72">
      <c r="A3409" t="s">
        <v>11225</v>
      </c>
      <c r="B3409" t="s">
        <v>11226</v>
      </c>
      <c r="D3409" s="83"/>
      <c r="G3409" s="83"/>
      <c r="H3409" s="83"/>
      <c r="BT3409" s="83"/>
    </row>
    <row r="3410" spans="1:72">
      <c r="A3410" t="s">
        <v>11227</v>
      </c>
      <c r="B3410" t="s">
        <v>10874</v>
      </c>
      <c r="D3410" s="83"/>
      <c r="G3410" s="83"/>
      <c r="H3410" s="83"/>
      <c r="BT3410" s="83"/>
    </row>
    <row r="3411" spans="1:72">
      <c r="A3411" t="s">
        <v>11228</v>
      </c>
      <c r="B3411" t="s">
        <v>11229</v>
      </c>
      <c r="D3411" s="83"/>
      <c r="G3411" s="83"/>
      <c r="H3411" s="83"/>
      <c r="BT3411" s="83"/>
    </row>
    <row r="3412" spans="1:72">
      <c r="A3412" t="s">
        <v>11230</v>
      </c>
      <c r="B3412" t="s">
        <v>11231</v>
      </c>
      <c r="D3412" s="83"/>
      <c r="G3412" s="83"/>
      <c r="H3412" s="83"/>
      <c r="BT3412" s="83"/>
    </row>
    <row r="3413" spans="1:72">
      <c r="A3413" t="s">
        <v>11232</v>
      </c>
      <c r="B3413" t="s">
        <v>11233</v>
      </c>
      <c r="D3413" s="83"/>
      <c r="G3413" s="83"/>
      <c r="H3413" s="83"/>
      <c r="BT3413" s="83"/>
    </row>
    <row r="3414" spans="1:72">
      <c r="A3414" t="s">
        <v>11234</v>
      </c>
      <c r="B3414" t="s">
        <v>11235</v>
      </c>
      <c r="D3414" s="83"/>
      <c r="G3414" s="83"/>
      <c r="H3414" s="83"/>
      <c r="BT3414" s="83"/>
    </row>
    <row r="3415" spans="1:72">
      <c r="A3415" t="s">
        <v>11236</v>
      </c>
      <c r="B3415" t="s">
        <v>11237</v>
      </c>
      <c r="D3415" s="83"/>
      <c r="G3415" s="83"/>
      <c r="H3415" s="83"/>
      <c r="BT3415" s="83"/>
    </row>
    <row r="3416" spans="1:72">
      <c r="A3416" t="s">
        <v>11238</v>
      </c>
      <c r="B3416" t="s">
        <v>1134</v>
      </c>
      <c r="D3416" s="83"/>
      <c r="G3416" s="83"/>
      <c r="H3416" s="83"/>
      <c r="BT3416" s="83"/>
    </row>
    <row r="3417" spans="1:72">
      <c r="A3417" t="s">
        <v>11239</v>
      </c>
      <c r="B3417" t="s">
        <v>11240</v>
      </c>
      <c r="D3417" s="83"/>
      <c r="G3417" s="83"/>
      <c r="H3417" s="83"/>
      <c r="BT3417" s="83"/>
    </row>
    <row r="3418" spans="1:72">
      <c r="A3418" t="s">
        <v>11241</v>
      </c>
      <c r="B3418" t="s">
        <v>9232</v>
      </c>
      <c r="D3418" s="83"/>
      <c r="G3418" s="83"/>
      <c r="H3418" s="83"/>
      <c r="BT3418" s="83"/>
    </row>
    <row r="3419" spans="1:72">
      <c r="A3419" t="s">
        <v>11242</v>
      </c>
      <c r="B3419" t="s">
        <v>11243</v>
      </c>
      <c r="D3419" s="83"/>
      <c r="G3419" s="83"/>
      <c r="H3419" s="83"/>
      <c r="BT3419" s="83"/>
    </row>
    <row r="3420" spans="1:72">
      <c r="A3420" t="s">
        <v>11244</v>
      </c>
      <c r="B3420" t="s">
        <v>11245</v>
      </c>
      <c r="D3420" s="83"/>
      <c r="G3420" s="83"/>
      <c r="H3420" s="83"/>
      <c r="BT3420" s="83"/>
    </row>
    <row r="3421" spans="1:72">
      <c r="A3421" t="s">
        <v>11246</v>
      </c>
      <c r="B3421" t="s">
        <v>11247</v>
      </c>
      <c r="D3421" s="83"/>
      <c r="G3421" s="83"/>
      <c r="H3421" s="83"/>
      <c r="BT3421" s="83"/>
    </row>
    <row r="3422" spans="1:72">
      <c r="A3422" t="s">
        <v>11248</v>
      </c>
      <c r="B3422" t="s">
        <v>404</v>
      </c>
      <c r="D3422" s="83"/>
      <c r="G3422" s="83"/>
      <c r="H3422" s="83"/>
      <c r="BT3422" s="83"/>
    </row>
    <row r="3423" spans="1:72">
      <c r="A3423" t="s">
        <v>11249</v>
      </c>
      <c r="B3423" t="s">
        <v>2743</v>
      </c>
      <c r="D3423" s="83"/>
      <c r="G3423" s="83"/>
      <c r="H3423" s="83"/>
      <c r="BT3423" s="83"/>
    </row>
    <row r="3424" spans="1:72">
      <c r="A3424" t="s">
        <v>11250</v>
      </c>
      <c r="B3424" t="s">
        <v>4544</v>
      </c>
      <c r="D3424" s="83"/>
      <c r="G3424" s="83"/>
      <c r="H3424" s="83"/>
      <c r="BT3424" s="83"/>
    </row>
    <row r="3425" spans="1:72">
      <c r="A3425" t="s">
        <v>11251</v>
      </c>
      <c r="B3425" t="s">
        <v>11252</v>
      </c>
      <c r="D3425" s="83"/>
      <c r="G3425" s="83"/>
      <c r="H3425" s="83"/>
      <c r="BT3425" s="83"/>
    </row>
    <row r="3426" spans="1:72">
      <c r="A3426" t="s">
        <v>11253</v>
      </c>
      <c r="B3426" t="s">
        <v>11254</v>
      </c>
      <c r="D3426" s="83"/>
      <c r="G3426" s="83"/>
      <c r="H3426" s="83"/>
      <c r="BT3426" s="83"/>
    </row>
    <row r="3427" spans="1:72">
      <c r="A3427" t="s">
        <v>11255</v>
      </c>
      <c r="B3427" t="s">
        <v>11256</v>
      </c>
      <c r="D3427" s="83"/>
      <c r="G3427" s="83"/>
      <c r="H3427" s="83"/>
      <c r="BT3427" s="83"/>
    </row>
    <row r="3428" spans="1:72">
      <c r="A3428" t="s">
        <v>11257</v>
      </c>
      <c r="B3428" t="s">
        <v>11258</v>
      </c>
      <c r="D3428" s="83"/>
      <c r="G3428" s="83"/>
      <c r="H3428" s="83"/>
      <c r="BT3428" s="83"/>
    </row>
    <row r="3429" spans="1:72">
      <c r="A3429" t="s">
        <v>11259</v>
      </c>
      <c r="B3429" t="s">
        <v>10920</v>
      </c>
      <c r="D3429" s="83"/>
      <c r="G3429" s="83"/>
      <c r="H3429" s="83"/>
      <c r="BT3429" s="83"/>
    </row>
    <row r="3430" spans="1:72">
      <c r="A3430" t="s">
        <v>11260</v>
      </c>
      <c r="B3430" t="s">
        <v>11261</v>
      </c>
      <c r="D3430" s="83"/>
      <c r="G3430" s="83"/>
      <c r="H3430" s="83"/>
      <c r="BT3430" s="83"/>
    </row>
    <row r="3431" spans="1:72">
      <c r="A3431" t="s">
        <v>11262</v>
      </c>
      <c r="B3431" t="s">
        <v>11263</v>
      </c>
      <c r="D3431" s="83"/>
      <c r="G3431" s="83"/>
      <c r="H3431" s="83"/>
      <c r="BT3431" s="83"/>
    </row>
    <row r="3432" spans="1:72">
      <c r="A3432" t="s">
        <v>11264</v>
      </c>
      <c r="B3432" t="s">
        <v>1098</v>
      </c>
      <c r="D3432" s="83"/>
      <c r="G3432" s="83"/>
      <c r="H3432" s="83"/>
      <c r="BT3432" s="83"/>
    </row>
    <row r="3433" spans="1:72">
      <c r="A3433" t="s">
        <v>11265</v>
      </c>
      <c r="B3433" t="s">
        <v>8013</v>
      </c>
      <c r="D3433" s="83"/>
      <c r="G3433" s="83"/>
      <c r="H3433" s="83"/>
      <c r="BT3433" s="83"/>
    </row>
    <row r="3434" spans="1:72">
      <c r="A3434" t="s">
        <v>11266</v>
      </c>
      <c r="B3434" t="s">
        <v>6523</v>
      </c>
      <c r="D3434" s="83"/>
      <c r="G3434" s="83"/>
      <c r="H3434" s="83"/>
      <c r="BT3434" s="83"/>
    </row>
    <row r="3435" spans="1:72">
      <c r="A3435" t="s">
        <v>11267</v>
      </c>
      <c r="B3435" t="s">
        <v>2704</v>
      </c>
      <c r="D3435" s="83"/>
      <c r="G3435" s="83"/>
      <c r="H3435" s="83"/>
      <c r="BT3435" s="83"/>
    </row>
    <row r="3436" spans="1:72">
      <c r="A3436" t="s">
        <v>11268</v>
      </c>
      <c r="B3436" t="s">
        <v>865</v>
      </c>
      <c r="D3436" s="83"/>
      <c r="G3436" s="83"/>
      <c r="H3436" s="83"/>
      <c r="BT3436" s="83"/>
    </row>
    <row r="3437" spans="1:72">
      <c r="A3437" t="s">
        <v>11269</v>
      </c>
      <c r="B3437" t="s">
        <v>11270</v>
      </c>
      <c r="D3437" s="83"/>
      <c r="G3437" s="83"/>
      <c r="H3437" s="83"/>
      <c r="BT3437" s="83"/>
    </row>
    <row r="3438" spans="1:72">
      <c r="A3438" t="s">
        <v>11271</v>
      </c>
      <c r="B3438" t="s">
        <v>11272</v>
      </c>
      <c r="D3438" s="83"/>
      <c r="G3438" s="83"/>
      <c r="H3438" s="83"/>
      <c r="BT3438" s="83"/>
    </row>
    <row r="3439" spans="1:72">
      <c r="A3439" t="s">
        <v>11273</v>
      </c>
      <c r="B3439" t="s">
        <v>11274</v>
      </c>
      <c r="D3439" s="83"/>
      <c r="G3439" s="83"/>
      <c r="H3439" s="83"/>
      <c r="BT3439" s="83"/>
    </row>
    <row r="3440" spans="1:72">
      <c r="A3440" t="s">
        <v>11275</v>
      </c>
      <c r="B3440" t="s">
        <v>11276</v>
      </c>
      <c r="D3440" s="83"/>
      <c r="G3440" s="83"/>
      <c r="H3440" s="83"/>
      <c r="BT3440" s="83"/>
    </row>
    <row r="3441" spans="1:72">
      <c r="A3441" t="s">
        <v>11277</v>
      </c>
      <c r="B3441" t="s">
        <v>11278</v>
      </c>
      <c r="D3441" s="83"/>
      <c r="G3441" s="83"/>
      <c r="H3441" s="83"/>
      <c r="BT3441" s="83"/>
    </row>
    <row r="3442" spans="1:72">
      <c r="A3442" t="s">
        <v>11279</v>
      </c>
      <c r="B3442" t="s">
        <v>11280</v>
      </c>
      <c r="D3442" s="83"/>
      <c r="G3442" s="83"/>
      <c r="H3442" s="83"/>
      <c r="BT3442" s="83"/>
    </row>
    <row r="3443" spans="1:72">
      <c r="A3443" t="s">
        <v>11281</v>
      </c>
      <c r="B3443" t="s">
        <v>11282</v>
      </c>
      <c r="D3443" s="83"/>
      <c r="G3443" s="83"/>
      <c r="H3443" s="83"/>
      <c r="BT3443" s="83"/>
    </row>
    <row r="3444" spans="1:72">
      <c r="A3444" t="s">
        <v>11283</v>
      </c>
      <c r="B3444" t="s">
        <v>11284</v>
      </c>
      <c r="D3444" s="83"/>
      <c r="G3444" s="83"/>
      <c r="H3444" s="83"/>
      <c r="BT3444" s="83"/>
    </row>
    <row r="3445" spans="1:72">
      <c r="A3445" t="s">
        <v>11285</v>
      </c>
      <c r="B3445" t="s">
        <v>11286</v>
      </c>
      <c r="D3445" s="83"/>
      <c r="G3445" s="83"/>
      <c r="H3445" s="83"/>
      <c r="BT3445" s="83"/>
    </row>
    <row r="3446" spans="1:72">
      <c r="A3446" t="s">
        <v>11287</v>
      </c>
      <c r="B3446" t="s">
        <v>11288</v>
      </c>
      <c r="D3446" s="83"/>
      <c r="G3446" s="83"/>
      <c r="H3446" s="83"/>
      <c r="BT3446" s="83"/>
    </row>
    <row r="3447" spans="1:72">
      <c r="A3447" t="s">
        <v>11289</v>
      </c>
      <c r="B3447" t="s">
        <v>11290</v>
      </c>
      <c r="D3447" s="83"/>
      <c r="G3447" s="83"/>
      <c r="H3447" s="83"/>
      <c r="BT3447" s="83"/>
    </row>
    <row r="3448" spans="1:72">
      <c r="A3448" t="s">
        <v>11291</v>
      </c>
      <c r="B3448" t="s">
        <v>14984</v>
      </c>
      <c r="D3448" s="83"/>
      <c r="G3448" s="83"/>
      <c r="H3448" s="83"/>
      <c r="BT3448" s="83"/>
    </row>
    <row r="3449" spans="1:72">
      <c r="A3449" t="s">
        <v>11292</v>
      </c>
      <c r="B3449" t="s">
        <v>11293</v>
      </c>
      <c r="D3449" s="83"/>
      <c r="G3449" s="83"/>
      <c r="H3449" s="83"/>
      <c r="BT3449" s="83"/>
    </row>
    <row r="3450" spans="1:72">
      <c r="A3450" t="s">
        <v>11294</v>
      </c>
      <c r="B3450" t="s">
        <v>11295</v>
      </c>
      <c r="D3450" s="83"/>
      <c r="G3450" s="83"/>
      <c r="H3450" s="83"/>
      <c r="BT3450" s="83"/>
    </row>
    <row r="3451" spans="1:72">
      <c r="A3451" t="s">
        <v>11296</v>
      </c>
      <c r="B3451" t="s">
        <v>9136</v>
      </c>
      <c r="D3451" s="83"/>
      <c r="G3451" s="83"/>
      <c r="H3451" s="83"/>
      <c r="BT3451" s="83"/>
    </row>
    <row r="3452" spans="1:72">
      <c r="A3452" t="s">
        <v>11297</v>
      </c>
      <c r="B3452" t="s">
        <v>7310</v>
      </c>
      <c r="D3452" s="83"/>
      <c r="G3452" s="83"/>
      <c r="H3452" s="83"/>
      <c r="BT3452" s="83"/>
    </row>
    <row r="3453" spans="1:72">
      <c r="A3453" t="s">
        <v>11298</v>
      </c>
      <c r="B3453" t="s">
        <v>961</v>
      </c>
      <c r="D3453" s="83"/>
      <c r="G3453" s="83"/>
      <c r="H3453" s="83"/>
      <c r="BT3453" s="83"/>
    </row>
    <row r="3454" spans="1:72">
      <c r="A3454" t="s">
        <v>11299</v>
      </c>
      <c r="B3454" t="s">
        <v>11300</v>
      </c>
      <c r="D3454" s="83"/>
      <c r="G3454" s="83"/>
      <c r="H3454" s="83"/>
      <c r="BT3454" s="83"/>
    </row>
    <row r="3455" spans="1:72">
      <c r="A3455" t="s">
        <v>11301</v>
      </c>
      <c r="B3455" t="s">
        <v>11302</v>
      </c>
      <c r="D3455" s="83"/>
      <c r="G3455" s="83"/>
      <c r="H3455" s="83"/>
      <c r="BT3455" s="83"/>
    </row>
    <row r="3456" spans="1:72">
      <c r="A3456" t="s">
        <v>11303</v>
      </c>
      <c r="B3456" t="s">
        <v>10783</v>
      </c>
      <c r="D3456" s="83"/>
      <c r="G3456" s="83"/>
      <c r="H3456" s="83"/>
      <c r="BT3456" s="83"/>
    </row>
    <row r="3457" spans="1:72">
      <c r="A3457" t="s">
        <v>11304</v>
      </c>
      <c r="B3457" t="s">
        <v>10111</v>
      </c>
      <c r="D3457" s="83"/>
      <c r="G3457" s="83"/>
      <c r="H3457" s="83"/>
      <c r="BT3457" s="83"/>
    </row>
    <row r="3458" spans="1:72">
      <c r="A3458" t="s">
        <v>11305</v>
      </c>
      <c r="B3458" t="s">
        <v>11306</v>
      </c>
      <c r="D3458" s="83"/>
      <c r="G3458" s="83"/>
      <c r="H3458" s="83"/>
      <c r="BT3458" s="83"/>
    </row>
    <row r="3459" spans="1:72">
      <c r="A3459" t="s">
        <v>11307</v>
      </c>
      <c r="B3459" t="s">
        <v>11308</v>
      </c>
      <c r="D3459" s="83"/>
      <c r="G3459" s="83"/>
      <c r="H3459" s="83"/>
      <c r="BT3459" s="83"/>
    </row>
    <row r="3460" spans="1:72">
      <c r="A3460" t="s">
        <v>11309</v>
      </c>
      <c r="B3460" t="s">
        <v>11310</v>
      </c>
      <c r="D3460" s="83"/>
      <c r="G3460" s="83"/>
      <c r="H3460" s="83"/>
      <c r="BT3460" s="83"/>
    </row>
    <row r="3461" spans="1:72">
      <c r="A3461" t="s">
        <v>11311</v>
      </c>
      <c r="B3461" t="s">
        <v>2498</v>
      </c>
      <c r="D3461" s="83"/>
      <c r="G3461" s="83"/>
      <c r="H3461" s="83"/>
      <c r="BT3461" s="83"/>
    </row>
    <row r="3462" spans="1:72">
      <c r="A3462" t="s">
        <v>11312</v>
      </c>
      <c r="B3462" t="s">
        <v>332</v>
      </c>
      <c r="D3462" s="83"/>
      <c r="G3462" s="83"/>
      <c r="H3462" s="83"/>
      <c r="BT3462" s="83"/>
    </row>
    <row r="3463" spans="1:72">
      <c r="A3463" t="s">
        <v>11313</v>
      </c>
      <c r="B3463" t="s">
        <v>11314</v>
      </c>
      <c r="D3463" s="83"/>
      <c r="G3463" s="83"/>
      <c r="H3463" s="83"/>
      <c r="BT3463" s="83"/>
    </row>
    <row r="3464" spans="1:72">
      <c r="A3464" t="s">
        <v>11315</v>
      </c>
      <c r="B3464" t="s">
        <v>11316</v>
      </c>
      <c r="D3464" s="83"/>
      <c r="G3464" s="83"/>
      <c r="H3464" s="83"/>
      <c r="BT3464" s="83"/>
    </row>
    <row r="3465" spans="1:72">
      <c r="A3465" t="s">
        <v>11317</v>
      </c>
      <c r="B3465" t="s">
        <v>11318</v>
      </c>
      <c r="D3465" s="83"/>
      <c r="G3465" s="83"/>
      <c r="H3465" s="83"/>
      <c r="BT3465" s="83"/>
    </row>
    <row r="3466" spans="1:72">
      <c r="A3466" t="s">
        <v>11319</v>
      </c>
      <c r="B3466" t="s">
        <v>11320</v>
      </c>
      <c r="D3466" s="83"/>
      <c r="G3466" s="83"/>
      <c r="H3466" s="83"/>
      <c r="BT3466" s="83"/>
    </row>
    <row r="3467" spans="1:72">
      <c r="A3467" t="s">
        <v>11321</v>
      </c>
      <c r="B3467" t="s">
        <v>11322</v>
      </c>
      <c r="D3467" s="83"/>
      <c r="G3467" s="83"/>
      <c r="H3467" s="83"/>
      <c r="BT3467" s="83"/>
    </row>
    <row r="3468" spans="1:72">
      <c r="A3468" t="s">
        <v>11323</v>
      </c>
      <c r="B3468" t="s">
        <v>11324</v>
      </c>
      <c r="D3468" s="83"/>
      <c r="G3468" s="83"/>
      <c r="H3468" s="83"/>
      <c r="BT3468" s="83"/>
    </row>
    <row r="3469" spans="1:72">
      <c r="A3469" t="s">
        <v>11325</v>
      </c>
      <c r="B3469" t="s">
        <v>11326</v>
      </c>
      <c r="D3469" s="83"/>
      <c r="G3469" s="83"/>
      <c r="H3469" s="83"/>
      <c r="BT3469" s="83"/>
    </row>
    <row r="3470" spans="1:72">
      <c r="A3470" t="s">
        <v>11327</v>
      </c>
      <c r="B3470" t="s">
        <v>11328</v>
      </c>
      <c r="D3470" s="83"/>
      <c r="G3470" s="83"/>
      <c r="H3470" s="83"/>
      <c r="BT3470" s="83"/>
    </row>
    <row r="3471" spans="1:72">
      <c r="A3471" t="s">
        <v>11329</v>
      </c>
      <c r="B3471" t="s">
        <v>11330</v>
      </c>
      <c r="D3471" s="83"/>
      <c r="G3471" s="83"/>
      <c r="H3471" s="83"/>
      <c r="BT3471" s="83"/>
    </row>
    <row r="3472" spans="1:72">
      <c r="A3472" t="s">
        <v>11331</v>
      </c>
      <c r="B3472" t="s">
        <v>11332</v>
      </c>
      <c r="D3472" s="83"/>
      <c r="G3472" s="83"/>
      <c r="H3472" s="83"/>
      <c r="BT3472" s="83"/>
    </row>
    <row r="3473" spans="1:72">
      <c r="A3473" t="s">
        <v>11333</v>
      </c>
      <c r="B3473" t="s">
        <v>2636</v>
      </c>
      <c r="D3473" s="83"/>
      <c r="G3473" s="83"/>
      <c r="H3473" s="83"/>
      <c r="BT3473" s="83"/>
    </row>
    <row r="3474" spans="1:72">
      <c r="A3474" t="s">
        <v>11334</v>
      </c>
      <c r="B3474" t="s">
        <v>2176</v>
      </c>
      <c r="D3474" s="83"/>
      <c r="G3474" s="83"/>
      <c r="H3474" s="83"/>
      <c r="BT3474" s="83"/>
    </row>
    <row r="3475" spans="1:72">
      <c r="A3475" t="s">
        <v>11335</v>
      </c>
      <c r="B3475" t="s">
        <v>480</v>
      </c>
      <c r="D3475" s="83"/>
      <c r="G3475" s="83"/>
      <c r="H3475" s="83"/>
      <c r="BT3475" s="83"/>
    </row>
    <row r="3476" spans="1:72">
      <c r="A3476" t="s">
        <v>11336</v>
      </c>
      <c r="B3476" t="s">
        <v>11337</v>
      </c>
      <c r="D3476" s="83"/>
      <c r="G3476" s="83"/>
      <c r="H3476" s="83"/>
      <c r="BT3476" s="83"/>
    </row>
    <row r="3477" spans="1:72">
      <c r="A3477" t="s">
        <v>11338</v>
      </c>
      <c r="B3477" t="s">
        <v>11339</v>
      </c>
      <c r="D3477" s="83"/>
      <c r="G3477" s="83"/>
      <c r="H3477" s="83"/>
      <c r="BT3477" s="83"/>
    </row>
    <row r="3478" spans="1:72">
      <c r="A3478" t="s">
        <v>11340</v>
      </c>
      <c r="B3478" t="s">
        <v>11341</v>
      </c>
      <c r="D3478" s="83"/>
      <c r="G3478" s="83"/>
      <c r="H3478" s="83"/>
      <c r="BT3478" s="83"/>
    </row>
    <row r="3479" spans="1:72">
      <c r="A3479" t="s">
        <v>11342</v>
      </c>
      <c r="B3479" t="s">
        <v>11343</v>
      </c>
      <c r="D3479" s="83"/>
      <c r="G3479" s="83"/>
      <c r="H3479" s="83"/>
      <c r="BT3479" s="83"/>
    </row>
    <row r="3480" spans="1:72">
      <c r="A3480" t="s">
        <v>11344</v>
      </c>
      <c r="B3480" t="s">
        <v>11345</v>
      </c>
      <c r="D3480" s="83"/>
      <c r="G3480" s="83"/>
      <c r="H3480" s="83"/>
      <c r="BT3480" s="83"/>
    </row>
    <row r="3481" spans="1:72">
      <c r="A3481" t="s">
        <v>11346</v>
      </c>
      <c r="B3481" t="s">
        <v>11347</v>
      </c>
      <c r="D3481" s="83"/>
      <c r="G3481" s="83"/>
      <c r="H3481" s="83"/>
      <c r="BT3481" s="83"/>
    </row>
    <row r="3482" spans="1:72">
      <c r="A3482" t="s">
        <v>11348</v>
      </c>
      <c r="B3482" t="s">
        <v>11349</v>
      </c>
      <c r="D3482" s="83"/>
      <c r="G3482" s="83"/>
      <c r="H3482" s="83"/>
      <c r="BT3482" s="83"/>
    </row>
    <row r="3483" spans="1:72">
      <c r="A3483" t="s">
        <v>11350</v>
      </c>
      <c r="B3483" t="s">
        <v>11351</v>
      </c>
      <c r="D3483" s="83"/>
      <c r="G3483" s="83"/>
      <c r="H3483" s="83"/>
      <c r="BT3483" s="83"/>
    </row>
    <row r="3484" spans="1:72">
      <c r="A3484" t="s">
        <v>11352</v>
      </c>
      <c r="B3484" t="s">
        <v>11353</v>
      </c>
      <c r="D3484" s="83"/>
      <c r="G3484" s="83"/>
      <c r="H3484" s="83"/>
      <c r="BT3484" s="83"/>
    </row>
    <row r="3485" spans="1:72">
      <c r="A3485" t="s">
        <v>11354</v>
      </c>
      <c r="B3485" t="s">
        <v>11355</v>
      </c>
      <c r="D3485" s="83"/>
      <c r="G3485" s="83"/>
      <c r="H3485" s="83"/>
      <c r="BT3485" s="83"/>
    </row>
    <row r="3486" spans="1:72">
      <c r="A3486" t="s">
        <v>11356</v>
      </c>
      <c r="B3486" t="s">
        <v>11357</v>
      </c>
      <c r="D3486" s="83"/>
      <c r="G3486" s="83"/>
      <c r="H3486" s="83"/>
      <c r="BT3486" s="83"/>
    </row>
    <row r="3487" spans="1:72">
      <c r="A3487" t="s">
        <v>11358</v>
      </c>
      <c r="B3487" t="s">
        <v>11359</v>
      </c>
      <c r="D3487" s="83"/>
      <c r="G3487" s="83"/>
      <c r="H3487" s="83"/>
      <c r="BT3487" s="83"/>
    </row>
    <row r="3488" spans="1:72">
      <c r="A3488" t="s">
        <v>11360</v>
      </c>
      <c r="B3488" t="s">
        <v>690</v>
      </c>
      <c r="D3488" s="83"/>
      <c r="G3488" s="83"/>
      <c r="H3488" s="83"/>
      <c r="BT3488" s="83"/>
    </row>
    <row r="3489" spans="1:72">
      <c r="A3489" t="s">
        <v>11361</v>
      </c>
      <c r="B3489" t="s">
        <v>1082</v>
      </c>
      <c r="D3489" s="83"/>
      <c r="G3489" s="83"/>
      <c r="H3489" s="83"/>
      <c r="BT3489" s="83"/>
    </row>
    <row r="3490" spans="1:72">
      <c r="A3490" t="s">
        <v>11362</v>
      </c>
      <c r="B3490" t="s">
        <v>4683</v>
      </c>
      <c r="D3490" s="83"/>
      <c r="G3490" s="83"/>
      <c r="H3490" s="83"/>
      <c r="BT3490" s="83"/>
    </row>
    <row r="3491" spans="1:72">
      <c r="A3491" t="s">
        <v>11363</v>
      </c>
      <c r="B3491" t="s">
        <v>11364</v>
      </c>
      <c r="D3491" s="83"/>
      <c r="G3491" s="83"/>
      <c r="H3491" s="83"/>
      <c r="BT3491" s="83"/>
    </row>
    <row r="3492" spans="1:72">
      <c r="A3492" t="s">
        <v>11365</v>
      </c>
      <c r="B3492" t="s">
        <v>11366</v>
      </c>
      <c r="D3492" s="83"/>
      <c r="G3492" s="83"/>
      <c r="H3492" s="83"/>
      <c r="BT3492" s="83"/>
    </row>
    <row r="3493" spans="1:72">
      <c r="A3493" t="s">
        <v>11367</v>
      </c>
      <c r="B3493" t="s">
        <v>11368</v>
      </c>
      <c r="D3493" s="83"/>
      <c r="G3493" s="83"/>
      <c r="H3493" s="83"/>
      <c r="BT3493" s="83"/>
    </row>
    <row r="3494" spans="1:72">
      <c r="A3494" t="s">
        <v>11369</v>
      </c>
      <c r="B3494" t="s">
        <v>4962</v>
      </c>
      <c r="D3494" s="83"/>
      <c r="G3494" s="83"/>
      <c r="H3494" s="83"/>
      <c r="BT3494" s="83"/>
    </row>
    <row r="3495" spans="1:72">
      <c r="A3495" t="s">
        <v>11370</v>
      </c>
      <c r="B3495" t="s">
        <v>9096</v>
      </c>
      <c r="D3495" s="83"/>
      <c r="G3495" s="83"/>
      <c r="H3495" s="83"/>
      <c r="BT3495" s="83"/>
    </row>
    <row r="3496" spans="1:72">
      <c r="A3496" t="s">
        <v>11371</v>
      </c>
      <c r="B3496" t="s">
        <v>11372</v>
      </c>
      <c r="D3496" s="83"/>
      <c r="G3496" s="83"/>
      <c r="H3496" s="83"/>
      <c r="BT3496" s="83"/>
    </row>
    <row r="3497" spans="1:72">
      <c r="A3497" t="s">
        <v>11373</v>
      </c>
      <c r="B3497" t="s">
        <v>9106</v>
      </c>
      <c r="D3497" s="83"/>
      <c r="G3497" s="83"/>
      <c r="H3497" s="83"/>
      <c r="BT3497" s="83"/>
    </row>
    <row r="3498" spans="1:72">
      <c r="A3498" t="s">
        <v>11374</v>
      </c>
      <c r="B3498" t="s">
        <v>11375</v>
      </c>
      <c r="D3498" s="83"/>
      <c r="G3498" s="83"/>
      <c r="H3498" s="83"/>
      <c r="BT3498" s="83"/>
    </row>
    <row r="3499" spans="1:72">
      <c r="A3499" t="s">
        <v>11376</v>
      </c>
      <c r="B3499" t="s">
        <v>11377</v>
      </c>
      <c r="D3499" s="83"/>
      <c r="G3499" s="83"/>
      <c r="H3499" s="83"/>
      <c r="BT3499" s="83"/>
    </row>
    <row r="3500" spans="1:72">
      <c r="A3500" t="s">
        <v>11378</v>
      </c>
      <c r="B3500" t="s">
        <v>8189</v>
      </c>
      <c r="D3500" s="83"/>
      <c r="G3500" s="83"/>
      <c r="H3500" s="83"/>
      <c r="BT3500" s="83"/>
    </row>
    <row r="3501" spans="1:72">
      <c r="A3501" t="s">
        <v>11379</v>
      </c>
      <c r="B3501" t="s">
        <v>11380</v>
      </c>
      <c r="D3501" s="83"/>
      <c r="G3501" s="83"/>
      <c r="H3501" s="83"/>
      <c r="BT3501" s="83"/>
    </row>
    <row r="3502" spans="1:72">
      <c r="A3502" t="s">
        <v>11381</v>
      </c>
      <c r="B3502" t="s">
        <v>11382</v>
      </c>
      <c r="D3502" s="83"/>
      <c r="G3502" s="83"/>
      <c r="H3502" s="83"/>
      <c r="BT3502" s="83"/>
    </row>
    <row r="3503" spans="1:72">
      <c r="A3503" t="s">
        <v>11383</v>
      </c>
      <c r="B3503" t="s">
        <v>8743</v>
      </c>
      <c r="D3503" s="83"/>
      <c r="G3503" s="83"/>
      <c r="H3503" s="83"/>
      <c r="BT3503" s="83"/>
    </row>
    <row r="3504" spans="1:72">
      <c r="A3504" t="s">
        <v>11384</v>
      </c>
      <c r="B3504" t="s">
        <v>11385</v>
      </c>
      <c r="D3504" s="83"/>
      <c r="G3504" s="83"/>
      <c r="H3504" s="83"/>
      <c r="BT3504" s="83"/>
    </row>
    <row r="3505" spans="1:72">
      <c r="A3505" t="s">
        <v>11386</v>
      </c>
      <c r="B3505" t="s">
        <v>11387</v>
      </c>
      <c r="D3505" s="83"/>
      <c r="G3505" s="83"/>
      <c r="H3505" s="83"/>
      <c r="BT3505" s="83"/>
    </row>
    <row r="3506" spans="1:72">
      <c r="A3506" t="s">
        <v>11388</v>
      </c>
      <c r="B3506" t="s">
        <v>11389</v>
      </c>
      <c r="D3506" s="83"/>
      <c r="G3506" s="83"/>
      <c r="H3506" s="83"/>
      <c r="BT3506" s="83"/>
    </row>
    <row r="3507" spans="1:72">
      <c r="A3507" t="s">
        <v>11390</v>
      </c>
      <c r="B3507" t="s">
        <v>11391</v>
      </c>
      <c r="D3507" s="83"/>
      <c r="G3507" s="83"/>
      <c r="H3507" s="83"/>
      <c r="BT3507" s="83"/>
    </row>
    <row r="3508" spans="1:72">
      <c r="A3508" t="s">
        <v>11392</v>
      </c>
      <c r="B3508" t="s">
        <v>11393</v>
      </c>
      <c r="D3508" s="83"/>
      <c r="G3508" s="83"/>
      <c r="H3508" s="83"/>
      <c r="BT3508" s="83"/>
    </row>
    <row r="3509" spans="1:72">
      <c r="A3509" t="s">
        <v>11394</v>
      </c>
      <c r="B3509" t="s">
        <v>11395</v>
      </c>
      <c r="D3509" s="83"/>
      <c r="G3509" s="83"/>
      <c r="H3509" s="83"/>
      <c r="BT3509" s="83"/>
    </row>
    <row r="3510" spans="1:72">
      <c r="A3510" t="s">
        <v>11396</v>
      </c>
      <c r="B3510" t="s">
        <v>11397</v>
      </c>
      <c r="D3510" s="83"/>
      <c r="G3510" s="83"/>
      <c r="H3510" s="83"/>
      <c r="BT3510" s="83"/>
    </row>
    <row r="3511" spans="1:72">
      <c r="A3511" t="s">
        <v>11398</v>
      </c>
      <c r="B3511" t="s">
        <v>11399</v>
      </c>
      <c r="D3511" s="83"/>
      <c r="G3511" s="83"/>
      <c r="H3511" s="83"/>
      <c r="BT3511" s="83"/>
    </row>
    <row r="3512" spans="1:72">
      <c r="A3512" t="s">
        <v>11400</v>
      </c>
      <c r="B3512" t="s">
        <v>11401</v>
      </c>
      <c r="D3512" s="83"/>
      <c r="G3512" s="83"/>
      <c r="H3512" s="83"/>
      <c r="BT3512" s="83"/>
    </row>
    <row r="3513" spans="1:72">
      <c r="A3513" t="s">
        <v>11402</v>
      </c>
      <c r="B3513" t="s">
        <v>11403</v>
      </c>
      <c r="D3513" s="83"/>
      <c r="G3513" s="83"/>
      <c r="H3513" s="83"/>
      <c r="BT3513" s="83"/>
    </row>
    <row r="3514" spans="1:72">
      <c r="A3514" t="s">
        <v>11404</v>
      </c>
      <c r="B3514" t="s">
        <v>11040</v>
      </c>
      <c r="D3514" s="83"/>
      <c r="G3514" s="83"/>
      <c r="H3514" s="83"/>
      <c r="BT3514" s="83"/>
    </row>
    <row r="3515" spans="1:72">
      <c r="A3515" t="s">
        <v>11405</v>
      </c>
      <c r="B3515" t="s">
        <v>11406</v>
      </c>
      <c r="D3515" s="83"/>
      <c r="G3515" s="83"/>
      <c r="H3515" s="83"/>
      <c r="BT3515" s="83"/>
    </row>
    <row r="3516" spans="1:72">
      <c r="A3516" t="s">
        <v>11407</v>
      </c>
      <c r="B3516" t="s">
        <v>3794</v>
      </c>
      <c r="D3516" s="83"/>
      <c r="G3516" s="83"/>
      <c r="H3516" s="83"/>
      <c r="BT3516" s="83"/>
    </row>
    <row r="3517" spans="1:72">
      <c r="A3517" t="s">
        <v>11408</v>
      </c>
      <c r="B3517" t="s">
        <v>7296</v>
      </c>
      <c r="D3517" s="83"/>
      <c r="G3517" s="83"/>
      <c r="H3517" s="83"/>
      <c r="BT3517" s="83"/>
    </row>
    <row r="3518" spans="1:72">
      <c r="A3518" t="s">
        <v>11409</v>
      </c>
      <c r="B3518" t="s">
        <v>11410</v>
      </c>
      <c r="D3518" s="83"/>
      <c r="G3518" s="83"/>
      <c r="H3518" s="83"/>
      <c r="BT3518" s="83"/>
    </row>
    <row r="3519" spans="1:72">
      <c r="A3519" t="s">
        <v>11411</v>
      </c>
      <c r="B3519" t="s">
        <v>11412</v>
      </c>
      <c r="D3519" s="83"/>
      <c r="G3519" s="83"/>
      <c r="H3519" s="83"/>
      <c r="BT3519" s="83"/>
    </row>
    <row r="3520" spans="1:72">
      <c r="A3520" t="s">
        <v>11413</v>
      </c>
      <c r="B3520" t="s">
        <v>2188</v>
      </c>
      <c r="D3520" s="83"/>
      <c r="G3520" s="83"/>
      <c r="H3520" s="83"/>
      <c r="BT3520" s="83"/>
    </row>
    <row r="3521" spans="1:72">
      <c r="A3521" t="s">
        <v>11414</v>
      </c>
      <c r="B3521" t="s">
        <v>11415</v>
      </c>
      <c r="D3521" s="83"/>
      <c r="G3521" s="83"/>
      <c r="H3521" s="83"/>
      <c r="BT3521" s="83"/>
    </row>
    <row r="3522" spans="1:72">
      <c r="A3522" t="s">
        <v>11416</v>
      </c>
      <c r="B3522" t="s">
        <v>196</v>
      </c>
      <c r="D3522" s="83"/>
      <c r="G3522" s="83"/>
      <c r="H3522" s="83"/>
      <c r="BT3522" s="83"/>
    </row>
    <row r="3523" spans="1:72">
      <c r="A3523" t="s">
        <v>11417</v>
      </c>
      <c r="B3523" t="s">
        <v>11418</v>
      </c>
      <c r="D3523" s="83"/>
      <c r="G3523" s="83"/>
      <c r="H3523" s="83"/>
      <c r="BT3523" s="83"/>
    </row>
    <row r="3524" spans="1:72">
      <c r="A3524" t="s">
        <v>11419</v>
      </c>
      <c r="B3524" t="s">
        <v>11420</v>
      </c>
      <c r="D3524" s="83"/>
      <c r="G3524" s="83"/>
      <c r="H3524" s="83"/>
      <c r="BT3524" s="83"/>
    </row>
    <row r="3525" spans="1:72">
      <c r="A3525" t="s">
        <v>11421</v>
      </c>
      <c r="B3525" t="s">
        <v>11422</v>
      </c>
      <c r="D3525" s="83"/>
      <c r="G3525" s="83"/>
      <c r="H3525" s="83"/>
      <c r="BT3525" s="83"/>
    </row>
    <row r="3526" spans="1:72">
      <c r="A3526" t="s">
        <v>11423</v>
      </c>
      <c r="B3526" t="s">
        <v>3967</v>
      </c>
      <c r="D3526" s="83"/>
      <c r="G3526" s="83"/>
      <c r="H3526" s="83"/>
      <c r="BT3526" s="83"/>
    </row>
    <row r="3527" spans="1:72">
      <c r="A3527" t="s">
        <v>11424</v>
      </c>
      <c r="B3527" t="s">
        <v>4013</v>
      </c>
      <c r="D3527" s="83"/>
      <c r="G3527" s="83"/>
      <c r="H3527" s="83"/>
      <c r="BT3527" s="83"/>
    </row>
    <row r="3528" spans="1:72">
      <c r="A3528" t="s">
        <v>11425</v>
      </c>
      <c r="B3528" t="s">
        <v>11426</v>
      </c>
      <c r="D3528" s="83"/>
      <c r="G3528" s="83"/>
      <c r="H3528" s="83"/>
      <c r="BT3528" s="83"/>
    </row>
    <row r="3529" spans="1:72">
      <c r="A3529" t="s">
        <v>11427</v>
      </c>
      <c r="B3529" t="s">
        <v>11428</v>
      </c>
      <c r="D3529" s="83"/>
      <c r="G3529" s="83"/>
      <c r="H3529" s="83"/>
      <c r="BT3529" s="83"/>
    </row>
    <row r="3530" spans="1:72">
      <c r="A3530" t="s">
        <v>11429</v>
      </c>
      <c r="B3530" t="s">
        <v>580</v>
      </c>
      <c r="D3530" s="83"/>
      <c r="G3530" s="83"/>
      <c r="H3530" s="83"/>
      <c r="BT3530" s="83"/>
    </row>
    <row r="3531" spans="1:72">
      <c r="A3531" t="s">
        <v>11430</v>
      </c>
      <c r="B3531" t="s">
        <v>2261</v>
      </c>
      <c r="D3531" s="83"/>
      <c r="G3531" s="83"/>
      <c r="H3531" s="83"/>
      <c r="BT3531" s="83"/>
    </row>
    <row r="3532" spans="1:72">
      <c r="A3532" t="s">
        <v>11431</v>
      </c>
      <c r="B3532" t="s">
        <v>11432</v>
      </c>
      <c r="D3532" s="83"/>
      <c r="G3532" s="83"/>
      <c r="H3532" s="83"/>
      <c r="BT3532" s="83"/>
    </row>
    <row r="3533" spans="1:72">
      <c r="A3533" t="s">
        <v>11433</v>
      </c>
      <c r="B3533" t="s">
        <v>11434</v>
      </c>
      <c r="D3533" s="83"/>
      <c r="G3533" s="83"/>
      <c r="H3533" s="83"/>
      <c r="BT3533" s="83"/>
    </row>
    <row r="3534" spans="1:72">
      <c r="A3534" t="s">
        <v>11435</v>
      </c>
      <c r="B3534" t="s">
        <v>11436</v>
      </c>
      <c r="D3534" s="83"/>
      <c r="G3534" s="83"/>
      <c r="H3534" s="83"/>
      <c r="BT3534" s="83"/>
    </row>
    <row r="3535" spans="1:72">
      <c r="A3535" t="s">
        <v>11437</v>
      </c>
      <c r="B3535" t="s">
        <v>11438</v>
      </c>
      <c r="D3535" s="83"/>
      <c r="G3535" s="83"/>
      <c r="H3535" s="83"/>
      <c r="BT3535" s="83"/>
    </row>
    <row r="3536" spans="1:72">
      <c r="A3536" t="s">
        <v>11439</v>
      </c>
      <c r="B3536" t="s">
        <v>11440</v>
      </c>
      <c r="D3536" s="83"/>
      <c r="G3536" s="83"/>
      <c r="H3536" s="83"/>
      <c r="BT3536" s="83"/>
    </row>
    <row r="3537" spans="1:72">
      <c r="A3537" t="s">
        <v>11441</v>
      </c>
      <c r="B3537" t="s">
        <v>11442</v>
      </c>
      <c r="D3537" s="83"/>
      <c r="G3537" s="83"/>
      <c r="H3537" s="83"/>
      <c r="BT3537" s="83"/>
    </row>
    <row r="3538" spans="1:72">
      <c r="A3538" t="s">
        <v>11443</v>
      </c>
      <c r="B3538" t="s">
        <v>8765</v>
      </c>
      <c r="D3538" s="83"/>
      <c r="G3538" s="83"/>
      <c r="H3538" s="83"/>
      <c r="BT3538" s="83"/>
    </row>
    <row r="3539" spans="1:72">
      <c r="A3539" t="s">
        <v>11444</v>
      </c>
      <c r="B3539" t="s">
        <v>11445</v>
      </c>
      <c r="D3539" s="83"/>
      <c r="G3539" s="83"/>
      <c r="H3539" s="83"/>
      <c r="BT3539" s="83"/>
    </row>
    <row r="3540" spans="1:72">
      <c r="A3540" t="s">
        <v>11446</v>
      </c>
      <c r="B3540" t="s">
        <v>4142</v>
      </c>
      <c r="D3540" s="83"/>
      <c r="G3540" s="83"/>
      <c r="H3540" s="83"/>
      <c r="BT3540" s="83"/>
    </row>
    <row r="3541" spans="1:72">
      <c r="A3541" t="s">
        <v>11447</v>
      </c>
      <c r="B3541" t="s">
        <v>5734</v>
      </c>
      <c r="D3541" s="83"/>
      <c r="G3541" s="83"/>
      <c r="H3541" s="83"/>
      <c r="BT3541" s="83"/>
    </row>
    <row r="3542" spans="1:72">
      <c r="A3542" t="s">
        <v>11448</v>
      </c>
      <c r="B3542" t="s">
        <v>11449</v>
      </c>
      <c r="D3542" s="83"/>
      <c r="G3542" s="83"/>
      <c r="H3542" s="83"/>
      <c r="BT3542" s="83"/>
    </row>
    <row r="3543" spans="1:72">
      <c r="A3543" t="s">
        <v>11450</v>
      </c>
      <c r="B3543" t="s">
        <v>11451</v>
      </c>
      <c r="D3543" s="83"/>
      <c r="G3543" s="83"/>
      <c r="H3543" s="83"/>
      <c r="BT3543" s="83"/>
    </row>
    <row r="3544" spans="1:72">
      <c r="A3544" t="s">
        <v>11452</v>
      </c>
      <c r="B3544" t="s">
        <v>11453</v>
      </c>
      <c r="D3544" s="83"/>
      <c r="G3544" s="83"/>
      <c r="H3544" s="83"/>
      <c r="BT3544" s="83"/>
    </row>
    <row r="3545" spans="1:72">
      <c r="A3545" t="s">
        <v>11454</v>
      </c>
      <c r="B3545" t="s">
        <v>6491</v>
      </c>
      <c r="D3545" s="83"/>
      <c r="G3545" s="83"/>
      <c r="H3545" s="83"/>
      <c r="BT3545" s="83"/>
    </row>
    <row r="3546" spans="1:72">
      <c r="A3546" t="s">
        <v>11455</v>
      </c>
      <c r="B3546" t="s">
        <v>11456</v>
      </c>
      <c r="D3546" s="83"/>
      <c r="G3546" s="83"/>
      <c r="H3546" s="83"/>
      <c r="BT3546" s="83"/>
    </row>
    <row r="3547" spans="1:72">
      <c r="A3547" t="s">
        <v>11457</v>
      </c>
      <c r="B3547" t="s">
        <v>7312</v>
      </c>
      <c r="D3547" s="83"/>
      <c r="G3547" s="83"/>
      <c r="H3547" s="83"/>
      <c r="BT3547" s="83"/>
    </row>
    <row r="3548" spans="1:72">
      <c r="A3548" t="s">
        <v>11458</v>
      </c>
      <c r="B3548" t="s">
        <v>11459</v>
      </c>
      <c r="D3548" s="83"/>
      <c r="G3548" s="83"/>
      <c r="H3548" s="83"/>
      <c r="BT3548" s="83"/>
    </row>
    <row r="3549" spans="1:72">
      <c r="A3549" t="s">
        <v>11460</v>
      </c>
      <c r="B3549" t="s">
        <v>11461</v>
      </c>
      <c r="D3549" s="83"/>
      <c r="G3549" s="83"/>
      <c r="H3549" s="83"/>
      <c r="BT3549" s="83"/>
    </row>
    <row r="3550" spans="1:72">
      <c r="A3550" t="s">
        <v>11462</v>
      </c>
      <c r="B3550" t="s">
        <v>11463</v>
      </c>
      <c r="D3550" s="83"/>
      <c r="G3550" s="83"/>
      <c r="H3550" s="83"/>
      <c r="BT3550" s="83"/>
    </row>
    <row r="3551" spans="1:72">
      <c r="A3551" t="s">
        <v>11464</v>
      </c>
      <c r="B3551" t="s">
        <v>11465</v>
      </c>
      <c r="D3551" s="83"/>
      <c r="G3551" s="83"/>
      <c r="H3551" s="83"/>
      <c r="BT3551" s="83"/>
    </row>
    <row r="3552" spans="1:72">
      <c r="A3552" t="s">
        <v>11466</v>
      </c>
      <c r="B3552" t="s">
        <v>11467</v>
      </c>
      <c r="D3552" s="83"/>
      <c r="G3552" s="83"/>
      <c r="H3552" s="83"/>
      <c r="BT3552" s="83"/>
    </row>
    <row r="3553" spans="1:72">
      <c r="A3553" t="s">
        <v>11468</v>
      </c>
      <c r="B3553" t="s">
        <v>11469</v>
      </c>
      <c r="D3553" s="83"/>
      <c r="G3553" s="83"/>
      <c r="H3553" s="83"/>
      <c r="BT3553" s="83"/>
    </row>
    <row r="3554" spans="1:72">
      <c r="A3554" t="s">
        <v>11470</v>
      </c>
      <c r="B3554" t="s">
        <v>11471</v>
      </c>
      <c r="D3554" s="83"/>
      <c r="G3554" s="83"/>
      <c r="H3554" s="83"/>
      <c r="BT3554" s="83"/>
    </row>
    <row r="3555" spans="1:72">
      <c r="A3555" t="s">
        <v>11472</v>
      </c>
      <c r="B3555" t="s">
        <v>11473</v>
      </c>
      <c r="D3555" s="83"/>
      <c r="G3555" s="83"/>
      <c r="H3555" s="83"/>
      <c r="BT3555" s="83"/>
    </row>
    <row r="3556" spans="1:72">
      <c r="A3556" t="s">
        <v>11474</v>
      </c>
      <c r="B3556" t="s">
        <v>11475</v>
      </c>
      <c r="D3556" s="83"/>
      <c r="G3556" s="83"/>
      <c r="H3556" s="83"/>
      <c r="BT3556" s="83"/>
    </row>
    <row r="3557" spans="1:72">
      <c r="A3557" t="s">
        <v>11476</v>
      </c>
      <c r="B3557" t="s">
        <v>11477</v>
      </c>
      <c r="D3557" s="83"/>
      <c r="G3557" s="83"/>
      <c r="H3557" s="83"/>
      <c r="BT3557" s="83"/>
    </row>
    <row r="3558" spans="1:72">
      <c r="A3558" t="s">
        <v>11478</v>
      </c>
      <c r="B3558" t="s">
        <v>11479</v>
      </c>
      <c r="D3558" s="83"/>
      <c r="G3558" s="83"/>
      <c r="H3558" s="83"/>
      <c r="BT3558" s="83"/>
    </row>
    <row r="3559" spans="1:72">
      <c r="A3559" t="s">
        <v>11480</v>
      </c>
      <c r="B3559" t="s">
        <v>1445</v>
      </c>
      <c r="D3559" s="83"/>
      <c r="G3559" s="83"/>
      <c r="H3559" s="83"/>
      <c r="BT3559" s="83"/>
    </row>
    <row r="3560" spans="1:72">
      <c r="A3560" t="s">
        <v>11481</v>
      </c>
      <c r="B3560" t="s">
        <v>225</v>
      </c>
      <c r="D3560" s="83"/>
      <c r="G3560" s="83"/>
      <c r="H3560" s="83"/>
      <c r="BT3560" s="83"/>
    </row>
    <row r="3561" spans="1:72">
      <c r="A3561" t="s">
        <v>11482</v>
      </c>
      <c r="B3561" t="s">
        <v>11483</v>
      </c>
      <c r="D3561" s="83"/>
      <c r="G3561" s="83"/>
      <c r="H3561" s="83"/>
      <c r="BT3561" s="83"/>
    </row>
    <row r="3562" spans="1:72">
      <c r="A3562" t="s">
        <v>11484</v>
      </c>
      <c r="B3562" t="s">
        <v>11485</v>
      </c>
      <c r="D3562" s="83"/>
      <c r="G3562" s="83"/>
      <c r="H3562" s="83"/>
      <c r="BT3562" s="83"/>
    </row>
    <row r="3563" spans="1:72">
      <c r="A3563" t="s">
        <v>11486</v>
      </c>
      <c r="B3563" t="s">
        <v>4980</v>
      </c>
      <c r="D3563" s="83"/>
      <c r="G3563" s="83"/>
      <c r="H3563" s="83"/>
      <c r="BT3563" s="83"/>
    </row>
    <row r="3564" spans="1:72">
      <c r="A3564" t="s">
        <v>11487</v>
      </c>
      <c r="B3564" t="s">
        <v>11488</v>
      </c>
      <c r="D3564" s="83"/>
      <c r="G3564" s="83"/>
      <c r="H3564" s="83"/>
      <c r="BT3564" s="83"/>
    </row>
    <row r="3565" spans="1:72">
      <c r="A3565" t="s">
        <v>11489</v>
      </c>
      <c r="B3565" t="s">
        <v>11490</v>
      </c>
      <c r="D3565" s="83"/>
      <c r="G3565" s="83"/>
      <c r="H3565" s="83"/>
      <c r="BT3565" s="83"/>
    </row>
    <row r="3566" spans="1:72">
      <c r="A3566" t="s">
        <v>11491</v>
      </c>
      <c r="B3566" t="s">
        <v>11492</v>
      </c>
      <c r="D3566" s="83"/>
      <c r="G3566" s="83"/>
      <c r="H3566" s="83"/>
      <c r="BT3566" s="83"/>
    </row>
    <row r="3567" spans="1:72">
      <c r="A3567" t="s">
        <v>11493</v>
      </c>
      <c r="B3567" t="s">
        <v>11494</v>
      </c>
      <c r="D3567" s="83"/>
      <c r="G3567" s="83"/>
      <c r="H3567" s="83"/>
      <c r="BT3567" s="83"/>
    </row>
    <row r="3568" spans="1:72">
      <c r="A3568" t="s">
        <v>11495</v>
      </c>
      <c r="B3568" t="s">
        <v>11496</v>
      </c>
      <c r="D3568" s="83"/>
      <c r="G3568" s="83"/>
      <c r="H3568" s="83"/>
      <c r="BT3568" s="83"/>
    </row>
    <row r="3569" spans="1:72">
      <c r="A3569" t="s">
        <v>11497</v>
      </c>
      <c r="B3569" t="s">
        <v>11498</v>
      </c>
      <c r="D3569" s="83"/>
      <c r="G3569" s="83"/>
      <c r="H3569" s="83"/>
      <c r="BT3569" s="83"/>
    </row>
    <row r="3570" spans="1:72">
      <c r="A3570" t="s">
        <v>11499</v>
      </c>
      <c r="B3570" t="s">
        <v>3201</v>
      </c>
      <c r="D3570" s="83"/>
      <c r="G3570" s="83"/>
      <c r="H3570" s="83"/>
      <c r="BT3570" s="83"/>
    </row>
    <row r="3571" spans="1:72">
      <c r="A3571" t="s">
        <v>11500</v>
      </c>
      <c r="B3571" t="s">
        <v>11501</v>
      </c>
      <c r="D3571" s="83"/>
      <c r="G3571" s="83"/>
      <c r="H3571" s="83"/>
      <c r="BT3571" s="83"/>
    </row>
    <row r="3572" spans="1:72">
      <c r="A3572" t="s">
        <v>11502</v>
      </c>
      <c r="B3572" t="s">
        <v>95</v>
      </c>
      <c r="D3572" s="83"/>
      <c r="G3572" s="83"/>
      <c r="H3572" s="83"/>
      <c r="BT3572" s="83"/>
    </row>
    <row r="3573" spans="1:72">
      <c r="A3573" t="s">
        <v>11503</v>
      </c>
      <c r="B3573" t="s">
        <v>3899</v>
      </c>
      <c r="D3573" s="83"/>
      <c r="G3573" s="83"/>
      <c r="H3573" s="83"/>
      <c r="BT3573" s="83"/>
    </row>
    <row r="3574" spans="1:72">
      <c r="A3574" t="s">
        <v>11504</v>
      </c>
      <c r="B3574" t="s">
        <v>11505</v>
      </c>
      <c r="D3574" s="83"/>
      <c r="G3574" s="83"/>
      <c r="H3574" s="83"/>
      <c r="BT3574" s="83"/>
    </row>
    <row r="3575" spans="1:72">
      <c r="A3575" t="s">
        <v>11506</v>
      </c>
      <c r="B3575" t="s">
        <v>11507</v>
      </c>
      <c r="D3575" s="83"/>
      <c r="G3575" s="83"/>
      <c r="H3575" s="83"/>
      <c r="BT3575" s="83"/>
    </row>
    <row r="3576" spans="1:72">
      <c r="A3576" t="s">
        <v>11508</v>
      </c>
      <c r="B3576" t="s">
        <v>11509</v>
      </c>
      <c r="D3576" s="83"/>
      <c r="G3576" s="83"/>
      <c r="H3576" s="83"/>
      <c r="BT3576" s="83"/>
    </row>
    <row r="3577" spans="1:72">
      <c r="A3577" t="s">
        <v>11510</v>
      </c>
      <c r="B3577" t="s">
        <v>6593</v>
      </c>
      <c r="D3577" s="83"/>
      <c r="G3577" s="83"/>
      <c r="H3577" s="83"/>
      <c r="BT3577" s="83"/>
    </row>
    <row r="3578" spans="1:72">
      <c r="A3578" t="s">
        <v>11511</v>
      </c>
      <c r="B3578" t="s">
        <v>11512</v>
      </c>
      <c r="D3578" s="83"/>
      <c r="G3578" s="83"/>
      <c r="H3578" s="83"/>
      <c r="BT3578" s="83"/>
    </row>
    <row r="3579" spans="1:72">
      <c r="A3579" t="s">
        <v>11513</v>
      </c>
      <c r="B3579" t="s">
        <v>11514</v>
      </c>
      <c r="D3579" s="83"/>
      <c r="G3579" s="83"/>
      <c r="H3579" s="83"/>
      <c r="BT3579" s="83"/>
    </row>
    <row r="3580" spans="1:72">
      <c r="A3580" t="s">
        <v>11515</v>
      </c>
      <c r="B3580" t="s">
        <v>11516</v>
      </c>
      <c r="D3580" s="83"/>
      <c r="G3580" s="83"/>
      <c r="H3580" s="83"/>
      <c r="BT3580" s="83"/>
    </row>
    <row r="3581" spans="1:72">
      <c r="A3581" t="s">
        <v>11517</v>
      </c>
      <c r="B3581" t="s">
        <v>1061</v>
      </c>
      <c r="D3581" s="83"/>
      <c r="G3581" s="83"/>
      <c r="H3581" s="83"/>
      <c r="BT3581" s="83"/>
    </row>
    <row r="3582" spans="1:72">
      <c r="A3582" t="s">
        <v>11518</v>
      </c>
      <c r="B3582" t="s">
        <v>10272</v>
      </c>
      <c r="D3582" s="83"/>
      <c r="G3582" s="83"/>
      <c r="H3582" s="83"/>
      <c r="BT3582" s="83"/>
    </row>
    <row r="3583" spans="1:72">
      <c r="A3583" t="s">
        <v>11519</v>
      </c>
      <c r="B3583" t="s">
        <v>11520</v>
      </c>
      <c r="D3583" s="83"/>
      <c r="G3583" s="83"/>
      <c r="H3583" s="83"/>
      <c r="BT3583" s="83"/>
    </row>
    <row r="3584" spans="1:72">
      <c r="A3584" t="s">
        <v>11521</v>
      </c>
      <c r="B3584" t="s">
        <v>11522</v>
      </c>
      <c r="D3584" s="83"/>
      <c r="G3584" s="83"/>
      <c r="H3584" s="83"/>
      <c r="BT3584" s="83"/>
    </row>
    <row r="3585" spans="1:72">
      <c r="A3585" t="s">
        <v>11523</v>
      </c>
      <c r="B3585" t="s">
        <v>11524</v>
      </c>
      <c r="D3585" s="83"/>
      <c r="G3585" s="83"/>
      <c r="H3585" s="83"/>
      <c r="BT3585" s="83"/>
    </row>
    <row r="3586" spans="1:72">
      <c r="A3586" t="s">
        <v>11525</v>
      </c>
      <c r="B3586" t="s">
        <v>11526</v>
      </c>
      <c r="D3586" s="83"/>
      <c r="G3586" s="83"/>
      <c r="H3586" s="83"/>
      <c r="BT3586" s="83"/>
    </row>
    <row r="3587" spans="1:72">
      <c r="A3587" t="s">
        <v>11527</v>
      </c>
      <c r="B3587" t="s">
        <v>11528</v>
      </c>
      <c r="D3587" s="83"/>
      <c r="G3587" s="83"/>
      <c r="H3587" s="83"/>
      <c r="BT3587" s="83"/>
    </row>
    <row r="3588" spans="1:72">
      <c r="A3588" t="s">
        <v>11529</v>
      </c>
      <c r="B3588" t="s">
        <v>7310</v>
      </c>
      <c r="D3588" s="83"/>
      <c r="G3588" s="83"/>
      <c r="H3588" s="83"/>
      <c r="BT3588" s="83"/>
    </row>
    <row r="3589" spans="1:72">
      <c r="A3589" t="s">
        <v>11530</v>
      </c>
      <c r="B3589" t="s">
        <v>31</v>
      </c>
      <c r="D3589" s="83"/>
      <c r="G3589" s="83"/>
      <c r="H3589" s="83"/>
      <c r="BT3589" s="83"/>
    </row>
    <row r="3590" spans="1:72">
      <c r="A3590" t="s">
        <v>11531</v>
      </c>
      <c r="B3590" t="s">
        <v>8182</v>
      </c>
      <c r="D3590" s="83"/>
      <c r="G3590" s="83"/>
      <c r="H3590" s="83"/>
      <c r="BT3590" s="83"/>
    </row>
    <row r="3591" spans="1:72">
      <c r="A3591" t="s">
        <v>11532</v>
      </c>
      <c r="B3591" t="s">
        <v>1324</v>
      </c>
      <c r="D3591" s="83"/>
      <c r="G3591" s="83"/>
      <c r="H3591" s="83"/>
      <c r="BT3591" s="83"/>
    </row>
    <row r="3592" spans="1:72">
      <c r="A3592" t="s">
        <v>11533</v>
      </c>
      <c r="B3592" t="s">
        <v>11534</v>
      </c>
      <c r="D3592" s="83"/>
      <c r="G3592" s="83"/>
      <c r="H3592" s="83"/>
      <c r="BT3592" s="83"/>
    </row>
    <row r="3593" spans="1:72">
      <c r="A3593" t="s">
        <v>11535</v>
      </c>
      <c r="B3593" t="s">
        <v>9184</v>
      </c>
      <c r="D3593" s="83"/>
      <c r="G3593" s="83"/>
      <c r="H3593" s="83"/>
      <c r="BT3593" s="83"/>
    </row>
    <row r="3594" spans="1:72">
      <c r="A3594" t="s">
        <v>11536</v>
      </c>
      <c r="B3594" t="s">
        <v>11537</v>
      </c>
      <c r="D3594" s="83"/>
      <c r="G3594" s="83"/>
      <c r="H3594" s="83"/>
      <c r="BT3594" s="83"/>
    </row>
    <row r="3595" spans="1:72">
      <c r="A3595" t="s">
        <v>11538</v>
      </c>
      <c r="B3595" t="s">
        <v>11539</v>
      </c>
      <c r="D3595" s="83"/>
      <c r="G3595" s="83"/>
      <c r="H3595" s="83"/>
      <c r="BT3595" s="83"/>
    </row>
    <row r="3596" spans="1:72">
      <c r="A3596" t="s">
        <v>11540</v>
      </c>
      <c r="B3596" t="s">
        <v>7750</v>
      </c>
      <c r="D3596" s="83"/>
      <c r="G3596" s="83"/>
      <c r="H3596" s="83"/>
      <c r="BT3596" s="83"/>
    </row>
    <row r="3597" spans="1:72">
      <c r="A3597" t="s">
        <v>11541</v>
      </c>
      <c r="B3597" t="s">
        <v>11542</v>
      </c>
      <c r="D3597" s="83"/>
      <c r="G3597" s="83"/>
      <c r="H3597" s="83"/>
      <c r="BT3597" s="83"/>
    </row>
    <row r="3598" spans="1:72">
      <c r="A3598" t="s">
        <v>11543</v>
      </c>
      <c r="B3598" t="s">
        <v>11544</v>
      </c>
      <c r="D3598" s="83"/>
      <c r="G3598" s="83"/>
      <c r="H3598" s="83"/>
      <c r="BT3598" s="83"/>
    </row>
    <row r="3599" spans="1:72">
      <c r="A3599" t="s">
        <v>11545</v>
      </c>
      <c r="B3599" t="s">
        <v>11546</v>
      </c>
      <c r="D3599" s="83"/>
      <c r="G3599" s="83"/>
      <c r="H3599" s="83"/>
      <c r="BT3599" s="83"/>
    </row>
    <row r="3600" spans="1:72">
      <c r="A3600" t="s">
        <v>11547</v>
      </c>
      <c r="B3600" t="s">
        <v>11548</v>
      </c>
      <c r="D3600" s="83"/>
      <c r="G3600" s="83"/>
      <c r="H3600" s="83"/>
      <c r="BT3600" s="83"/>
    </row>
    <row r="3601" spans="1:72">
      <c r="A3601" t="s">
        <v>11549</v>
      </c>
      <c r="B3601" t="s">
        <v>11550</v>
      </c>
      <c r="D3601" s="83"/>
      <c r="G3601" s="83"/>
      <c r="H3601" s="83"/>
      <c r="BT3601" s="83"/>
    </row>
    <row r="3602" spans="1:72">
      <c r="A3602" t="s">
        <v>11551</v>
      </c>
      <c r="B3602" t="s">
        <v>11552</v>
      </c>
      <c r="D3602" s="83"/>
      <c r="G3602" s="83"/>
      <c r="H3602" s="83"/>
      <c r="BT3602" s="83"/>
    </row>
    <row r="3603" spans="1:72">
      <c r="A3603" t="s">
        <v>11553</v>
      </c>
      <c r="B3603" t="s">
        <v>2203</v>
      </c>
      <c r="D3603" s="83"/>
      <c r="G3603" s="83"/>
      <c r="H3603" s="83"/>
      <c r="BT3603" s="83"/>
    </row>
    <row r="3604" spans="1:72">
      <c r="A3604" t="s">
        <v>11554</v>
      </c>
      <c r="B3604" t="s">
        <v>11555</v>
      </c>
      <c r="D3604" s="83"/>
      <c r="G3604" s="83"/>
      <c r="H3604" s="83"/>
      <c r="BT3604" s="83"/>
    </row>
    <row r="3605" spans="1:72">
      <c r="A3605" t="s">
        <v>11556</v>
      </c>
      <c r="B3605" t="s">
        <v>11557</v>
      </c>
      <c r="D3605" s="83"/>
      <c r="G3605" s="83"/>
      <c r="H3605" s="83"/>
      <c r="BT3605" s="83"/>
    </row>
    <row r="3606" spans="1:72">
      <c r="A3606" t="s">
        <v>11558</v>
      </c>
      <c r="B3606" t="s">
        <v>3283</v>
      </c>
      <c r="D3606" s="83"/>
      <c r="G3606" s="83"/>
      <c r="H3606" s="83"/>
      <c r="BT3606" s="83"/>
    </row>
    <row r="3607" spans="1:72">
      <c r="A3607" t="s">
        <v>11559</v>
      </c>
      <c r="B3607" t="s">
        <v>11560</v>
      </c>
      <c r="D3607" s="83"/>
      <c r="G3607" s="83"/>
      <c r="H3607" s="83"/>
      <c r="BT3607" s="83"/>
    </row>
    <row r="3608" spans="1:72">
      <c r="A3608" t="s">
        <v>11561</v>
      </c>
      <c r="B3608" t="s">
        <v>11562</v>
      </c>
      <c r="D3608" s="83"/>
      <c r="G3608" s="83"/>
      <c r="H3608" s="83"/>
      <c r="BT3608" s="83"/>
    </row>
    <row r="3609" spans="1:72">
      <c r="A3609" t="s">
        <v>11563</v>
      </c>
      <c r="B3609" t="s">
        <v>3772</v>
      </c>
      <c r="D3609" s="83"/>
      <c r="G3609" s="83"/>
      <c r="H3609" s="83"/>
      <c r="BT3609" s="83"/>
    </row>
    <row r="3610" spans="1:72">
      <c r="A3610" t="s">
        <v>11564</v>
      </c>
      <c r="B3610" t="s">
        <v>11565</v>
      </c>
      <c r="D3610" s="83"/>
      <c r="G3610" s="83"/>
      <c r="H3610" s="83"/>
      <c r="BT3610" s="83"/>
    </row>
    <row r="3611" spans="1:72">
      <c r="A3611" t="s">
        <v>11566</v>
      </c>
      <c r="B3611" t="s">
        <v>11567</v>
      </c>
      <c r="D3611" s="83"/>
      <c r="G3611" s="83"/>
      <c r="H3611" s="83"/>
      <c r="BT3611" s="83"/>
    </row>
    <row r="3612" spans="1:72">
      <c r="A3612" t="s">
        <v>11568</v>
      </c>
      <c r="B3612" t="s">
        <v>15017</v>
      </c>
      <c r="D3612" s="83"/>
      <c r="G3612" s="83"/>
      <c r="H3612" s="83"/>
      <c r="BT3612" s="83"/>
    </row>
    <row r="3613" spans="1:72">
      <c r="A3613" t="s">
        <v>11569</v>
      </c>
      <c r="B3613" t="s">
        <v>11469</v>
      </c>
      <c r="D3613" s="83"/>
      <c r="G3613" s="83"/>
      <c r="H3613" s="83"/>
      <c r="BT3613" s="83"/>
    </row>
    <row r="3614" spans="1:72">
      <c r="A3614" t="s">
        <v>11570</v>
      </c>
      <c r="B3614" t="s">
        <v>11571</v>
      </c>
      <c r="D3614" s="83"/>
      <c r="G3614" s="83"/>
      <c r="H3614" s="83"/>
      <c r="BT3614" s="83"/>
    </row>
    <row r="3615" spans="1:72">
      <c r="A3615" t="s">
        <v>11572</v>
      </c>
      <c r="B3615" t="s">
        <v>8750</v>
      </c>
      <c r="D3615" s="83"/>
      <c r="G3615" s="83"/>
      <c r="H3615" s="83"/>
      <c r="BT3615" s="83"/>
    </row>
    <row r="3616" spans="1:72">
      <c r="A3616" t="s">
        <v>11573</v>
      </c>
      <c r="B3616" t="s">
        <v>3875</v>
      </c>
      <c r="D3616" s="83"/>
      <c r="G3616" s="83"/>
      <c r="H3616" s="83"/>
      <c r="BT3616" s="83"/>
    </row>
    <row r="3617" spans="1:72">
      <c r="A3617" t="s">
        <v>11574</v>
      </c>
      <c r="B3617" t="s">
        <v>11575</v>
      </c>
      <c r="D3617" s="83"/>
      <c r="G3617" s="83"/>
      <c r="H3617" s="83"/>
      <c r="BT3617" s="83"/>
    </row>
    <row r="3618" spans="1:72">
      <c r="A3618" t="s">
        <v>11576</v>
      </c>
      <c r="B3618" t="s">
        <v>11577</v>
      </c>
      <c r="D3618" s="83"/>
      <c r="G3618" s="83"/>
      <c r="H3618" s="83"/>
      <c r="BT3618" s="83"/>
    </row>
    <row r="3619" spans="1:72">
      <c r="A3619" t="s">
        <v>11578</v>
      </c>
      <c r="B3619" t="s">
        <v>3356</v>
      </c>
      <c r="D3619" s="83"/>
      <c r="G3619" s="83"/>
      <c r="H3619" s="83"/>
      <c r="BT3619" s="83"/>
    </row>
    <row r="3620" spans="1:72">
      <c r="A3620" t="s">
        <v>11579</v>
      </c>
      <c r="B3620" t="s">
        <v>11580</v>
      </c>
      <c r="D3620" s="83"/>
      <c r="G3620" s="83"/>
      <c r="H3620" s="83"/>
      <c r="BT3620" s="83"/>
    </row>
    <row r="3621" spans="1:72">
      <c r="A3621" t="s">
        <v>11581</v>
      </c>
      <c r="B3621" t="s">
        <v>1031</v>
      </c>
      <c r="D3621" s="83"/>
      <c r="G3621" s="83"/>
      <c r="H3621" s="83"/>
      <c r="BT3621" s="83"/>
    </row>
    <row r="3622" spans="1:72">
      <c r="A3622" t="s">
        <v>11582</v>
      </c>
      <c r="B3622" t="s">
        <v>11583</v>
      </c>
      <c r="D3622" s="83"/>
      <c r="G3622" s="83"/>
      <c r="H3622" s="83"/>
      <c r="BT3622" s="83"/>
    </row>
    <row r="3623" spans="1:72">
      <c r="A3623" t="s">
        <v>11584</v>
      </c>
      <c r="B3623" t="s">
        <v>11585</v>
      </c>
      <c r="D3623" s="83"/>
      <c r="G3623" s="83"/>
      <c r="H3623" s="83"/>
      <c r="BT3623" s="83"/>
    </row>
    <row r="3624" spans="1:72">
      <c r="A3624" t="s">
        <v>11586</v>
      </c>
      <c r="B3624" t="s">
        <v>11587</v>
      </c>
      <c r="D3624" s="83"/>
      <c r="G3624" s="83"/>
      <c r="H3624" s="83"/>
      <c r="BT3624" s="83"/>
    </row>
    <row r="3625" spans="1:72">
      <c r="A3625" t="s">
        <v>11588</v>
      </c>
      <c r="B3625" t="s">
        <v>11589</v>
      </c>
      <c r="D3625" s="83"/>
      <c r="G3625" s="83"/>
      <c r="H3625" s="83"/>
      <c r="BT3625" s="83"/>
    </row>
    <row r="3626" spans="1:72">
      <c r="A3626" t="s">
        <v>11590</v>
      </c>
      <c r="B3626" t="s">
        <v>8071</v>
      </c>
      <c r="D3626" s="83"/>
      <c r="G3626" s="83"/>
      <c r="H3626" s="83"/>
      <c r="BT3626" s="83"/>
    </row>
    <row r="3627" spans="1:72">
      <c r="A3627" t="s">
        <v>11591</v>
      </c>
      <c r="B3627" t="s">
        <v>11592</v>
      </c>
      <c r="D3627" s="83"/>
      <c r="G3627" s="83"/>
      <c r="H3627" s="83"/>
      <c r="BT3627" s="83"/>
    </row>
    <row r="3628" spans="1:72">
      <c r="A3628" t="s">
        <v>11593</v>
      </c>
      <c r="B3628" t="s">
        <v>6278</v>
      </c>
      <c r="D3628" s="83"/>
      <c r="G3628" s="83"/>
      <c r="H3628" s="83"/>
      <c r="BT3628" s="83"/>
    </row>
    <row r="3629" spans="1:72">
      <c r="A3629" t="s">
        <v>11594</v>
      </c>
      <c r="B3629" t="s">
        <v>4908</v>
      </c>
      <c r="D3629" s="83"/>
      <c r="G3629" s="83"/>
      <c r="H3629" s="83"/>
      <c r="BT3629" s="83"/>
    </row>
    <row r="3630" spans="1:72">
      <c r="A3630" t="s">
        <v>11595</v>
      </c>
      <c r="B3630" t="s">
        <v>11596</v>
      </c>
      <c r="D3630" s="83"/>
      <c r="G3630" s="83"/>
      <c r="H3630" s="83"/>
      <c r="BT3630" s="83"/>
    </row>
    <row r="3631" spans="1:72">
      <c r="A3631" t="s">
        <v>11597</v>
      </c>
      <c r="B3631" t="s">
        <v>11598</v>
      </c>
      <c r="D3631" s="83"/>
      <c r="G3631" s="83"/>
      <c r="H3631" s="83"/>
      <c r="BT3631" s="83"/>
    </row>
    <row r="3632" spans="1:72">
      <c r="A3632" t="s">
        <v>11599</v>
      </c>
      <c r="B3632" t="s">
        <v>10756</v>
      </c>
      <c r="D3632" s="83"/>
      <c r="G3632" s="83"/>
      <c r="H3632" s="83"/>
      <c r="BT3632" s="83"/>
    </row>
    <row r="3633" spans="1:72">
      <c r="A3633" t="s">
        <v>11600</v>
      </c>
      <c r="B3633" t="s">
        <v>11601</v>
      </c>
      <c r="D3633" s="83"/>
      <c r="G3633" s="83"/>
      <c r="H3633" s="83"/>
      <c r="BT3633" s="83"/>
    </row>
    <row r="3634" spans="1:72">
      <c r="A3634" t="s">
        <v>11602</v>
      </c>
      <c r="B3634" t="s">
        <v>11603</v>
      </c>
      <c r="D3634" s="83"/>
      <c r="G3634" s="83"/>
      <c r="H3634" s="83"/>
      <c r="BT3634" s="83"/>
    </row>
    <row r="3635" spans="1:72">
      <c r="A3635" t="s">
        <v>11604</v>
      </c>
      <c r="B3635" t="s">
        <v>11605</v>
      </c>
      <c r="D3635" s="83"/>
      <c r="G3635" s="83"/>
      <c r="H3635" s="83"/>
      <c r="BT3635" s="83"/>
    </row>
    <row r="3636" spans="1:72">
      <c r="A3636" t="s">
        <v>11606</v>
      </c>
      <c r="B3636" t="s">
        <v>4017</v>
      </c>
      <c r="D3636" s="83"/>
      <c r="G3636" s="83"/>
      <c r="H3636" s="83"/>
      <c r="BT3636" s="83"/>
    </row>
    <row r="3637" spans="1:72">
      <c r="A3637" t="s">
        <v>11607</v>
      </c>
      <c r="B3637" t="s">
        <v>11608</v>
      </c>
      <c r="D3637" s="83"/>
      <c r="G3637" s="83"/>
      <c r="H3637" s="83"/>
      <c r="BT3637" s="83"/>
    </row>
    <row r="3638" spans="1:72">
      <c r="A3638" t="s">
        <v>11609</v>
      </c>
      <c r="B3638" t="s">
        <v>11610</v>
      </c>
      <c r="D3638" s="83"/>
      <c r="G3638" s="83"/>
      <c r="H3638" s="83"/>
      <c r="BT3638" s="83"/>
    </row>
    <row r="3639" spans="1:72">
      <c r="A3639" t="s">
        <v>11611</v>
      </c>
      <c r="B3639" t="s">
        <v>11612</v>
      </c>
      <c r="D3639" s="83"/>
      <c r="G3639" s="83"/>
      <c r="H3639" s="83"/>
      <c r="BT3639" s="83"/>
    </row>
    <row r="3640" spans="1:72">
      <c r="A3640" t="s">
        <v>11613</v>
      </c>
      <c r="B3640" t="s">
        <v>899</v>
      </c>
      <c r="D3640" s="83"/>
      <c r="G3640" s="83"/>
      <c r="H3640" s="83"/>
      <c r="BT3640" s="83"/>
    </row>
    <row r="3641" spans="1:72">
      <c r="A3641" t="s">
        <v>11614</v>
      </c>
      <c r="B3641" t="s">
        <v>11615</v>
      </c>
      <c r="D3641" s="83"/>
      <c r="G3641" s="83"/>
      <c r="H3641" s="83"/>
      <c r="BT3641" s="83"/>
    </row>
    <row r="3642" spans="1:72">
      <c r="A3642" t="s">
        <v>11616</v>
      </c>
      <c r="B3642" t="s">
        <v>11617</v>
      </c>
      <c r="D3642" s="83"/>
      <c r="G3642" s="83"/>
      <c r="H3642" s="83"/>
      <c r="BT3642" s="83"/>
    </row>
    <row r="3643" spans="1:72">
      <c r="A3643" t="s">
        <v>11618</v>
      </c>
      <c r="B3643" t="s">
        <v>11619</v>
      </c>
      <c r="D3643" s="83"/>
      <c r="G3643" s="83"/>
      <c r="H3643" s="83"/>
      <c r="BT3643" s="83"/>
    </row>
    <row r="3644" spans="1:72">
      <c r="A3644" t="s">
        <v>11620</v>
      </c>
      <c r="B3644" t="s">
        <v>11621</v>
      </c>
      <c r="D3644" s="83"/>
      <c r="G3644" s="83"/>
      <c r="H3644" s="83"/>
      <c r="BT3644" s="83"/>
    </row>
    <row r="3645" spans="1:72">
      <c r="A3645" t="s">
        <v>11622</v>
      </c>
      <c r="B3645" t="s">
        <v>11623</v>
      </c>
      <c r="D3645" s="83"/>
      <c r="G3645" s="83"/>
      <c r="H3645" s="83"/>
      <c r="BT3645" s="83"/>
    </row>
    <row r="3646" spans="1:72">
      <c r="A3646" t="s">
        <v>11624</v>
      </c>
      <c r="B3646" t="s">
        <v>3967</v>
      </c>
      <c r="D3646" s="83"/>
      <c r="G3646" s="83"/>
      <c r="H3646" s="83"/>
      <c r="BT3646" s="83"/>
    </row>
    <row r="3647" spans="1:72">
      <c r="A3647" t="s">
        <v>11625</v>
      </c>
      <c r="B3647" t="s">
        <v>11626</v>
      </c>
      <c r="D3647" s="83"/>
      <c r="G3647" s="83"/>
      <c r="H3647" s="83"/>
      <c r="BT3647" s="83"/>
    </row>
    <row r="3648" spans="1:72">
      <c r="A3648" t="s">
        <v>11627</v>
      </c>
      <c r="B3648" t="s">
        <v>11628</v>
      </c>
      <c r="D3648" s="83"/>
      <c r="G3648" s="83"/>
      <c r="H3648" s="83"/>
      <c r="BT3648" s="83"/>
    </row>
    <row r="3649" spans="1:72">
      <c r="A3649" t="s">
        <v>11629</v>
      </c>
      <c r="B3649" t="s">
        <v>11630</v>
      </c>
      <c r="D3649" s="83"/>
      <c r="G3649" s="83"/>
      <c r="H3649" s="83"/>
      <c r="BT3649" s="83"/>
    </row>
    <row r="3650" spans="1:72">
      <c r="A3650" t="s">
        <v>11631</v>
      </c>
      <c r="B3650" t="s">
        <v>10760</v>
      </c>
      <c r="D3650" s="83"/>
      <c r="G3650" s="83"/>
      <c r="H3650" s="83"/>
      <c r="BT3650" s="83"/>
    </row>
    <row r="3651" spans="1:72">
      <c r="A3651" t="s">
        <v>11632</v>
      </c>
      <c r="B3651" t="s">
        <v>11633</v>
      </c>
      <c r="D3651" s="83"/>
      <c r="G3651" s="83"/>
      <c r="H3651" s="83"/>
      <c r="BT3651" s="83"/>
    </row>
    <row r="3652" spans="1:72">
      <c r="A3652" t="s">
        <v>11634</v>
      </c>
      <c r="B3652" t="s">
        <v>11322</v>
      </c>
      <c r="D3652" s="83"/>
      <c r="G3652" s="83"/>
      <c r="H3652" s="83"/>
      <c r="BT3652" s="83"/>
    </row>
    <row r="3653" spans="1:72">
      <c r="A3653" t="s">
        <v>11635</v>
      </c>
      <c r="B3653" t="s">
        <v>10860</v>
      </c>
      <c r="D3653" s="83"/>
      <c r="G3653" s="83"/>
      <c r="H3653" s="83"/>
      <c r="BT3653" s="83"/>
    </row>
    <row r="3654" spans="1:72">
      <c r="A3654" t="s">
        <v>11636</v>
      </c>
      <c r="B3654" t="s">
        <v>11637</v>
      </c>
      <c r="D3654" s="83"/>
      <c r="G3654" s="83"/>
      <c r="H3654" s="83"/>
      <c r="BT3654" s="83"/>
    </row>
    <row r="3655" spans="1:72">
      <c r="A3655" t="s">
        <v>11638</v>
      </c>
      <c r="B3655" t="s">
        <v>3031</v>
      </c>
      <c r="D3655" s="83"/>
      <c r="G3655" s="83"/>
      <c r="H3655" s="83"/>
      <c r="BT3655" s="83"/>
    </row>
    <row r="3656" spans="1:72">
      <c r="A3656" t="s">
        <v>11639</v>
      </c>
      <c r="B3656" t="s">
        <v>11640</v>
      </c>
      <c r="D3656" s="83"/>
      <c r="G3656" s="83"/>
      <c r="H3656" s="83"/>
      <c r="BT3656" s="83"/>
    </row>
    <row r="3657" spans="1:72">
      <c r="A3657" t="s">
        <v>11641</v>
      </c>
      <c r="B3657" t="s">
        <v>11642</v>
      </c>
      <c r="D3657" s="83"/>
      <c r="G3657" s="83"/>
      <c r="H3657" s="83"/>
      <c r="BT3657" s="83"/>
    </row>
    <row r="3658" spans="1:72">
      <c r="A3658" t="s">
        <v>11643</v>
      </c>
      <c r="B3658" t="s">
        <v>11644</v>
      </c>
      <c r="D3658" s="83"/>
      <c r="G3658" s="83"/>
      <c r="H3658" s="83"/>
      <c r="BT3658" s="83"/>
    </row>
    <row r="3659" spans="1:72">
      <c r="A3659" t="s">
        <v>11645</v>
      </c>
      <c r="B3659" t="s">
        <v>8868</v>
      </c>
      <c r="D3659" s="83"/>
      <c r="G3659" s="83"/>
      <c r="H3659" s="83"/>
      <c r="BT3659" s="83"/>
    </row>
    <row r="3660" spans="1:72">
      <c r="A3660" t="s">
        <v>11646</v>
      </c>
      <c r="B3660" t="s">
        <v>11647</v>
      </c>
      <c r="D3660" s="83"/>
      <c r="G3660" s="83"/>
      <c r="H3660" s="83"/>
      <c r="BT3660" s="83"/>
    </row>
    <row r="3661" spans="1:72">
      <c r="A3661" t="s">
        <v>11648</v>
      </c>
      <c r="B3661" t="s">
        <v>11649</v>
      </c>
      <c r="D3661" s="83"/>
      <c r="G3661" s="83"/>
      <c r="H3661" s="83"/>
      <c r="BT3661" s="83"/>
    </row>
    <row r="3662" spans="1:72">
      <c r="A3662" t="s">
        <v>11650</v>
      </c>
      <c r="B3662" t="s">
        <v>11651</v>
      </c>
      <c r="D3662" s="83"/>
      <c r="G3662" s="83"/>
      <c r="H3662" s="83"/>
      <c r="BT3662" s="83"/>
    </row>
    <row r="3663" spans="1:72">
      <c r="A3663" t="s">
        <v>11652</v>
      </c>
      <c r="B3663" t="s">
        <v>11653</v>
      </c>
      <c r="D3663" s="83"/>
      <c r="G3663" s="83"/>
      <c r="H3663" s="83"/>
      <c r="BT3663" s="83"/>
    </row>
    <row r="3664" spans="1:72">
      <c r="A3664" t="s">
        <v>11654</v>
      </c>
      <c r="B3664" t="s">
        <v>11655</v>
      </c>
      <c r="D3664" s="83"/>
      <c r="G3664" s="83"/>
      <c r="H3664" s="83"/>
      <c r="BT3664" s="83"/>
    </row>
    <row r="3665" spans="1:72">
      <c r="A3665" t="s">
        <v>11656</v>
      </c>
      <c r="B3665" t="s">
        <v>8088</v>
      </c>
      <c r="D3665" s="83"/>
      <c r="G3665" s="83"/>
      <c r="H3665" s="83"/>
      <c r="BT3665" s="83"/>
    </row>
    <row r="3666" spans="1:72">
      <c r="A3666" t="s">
        <v>11657</v>
      </c>
      <c r="B3666" t="s">
        <v>11658</v>
      </c>
      <c r="D3666" s="83"/>
      <c r="G3666" s="83"/>
      <c r="H3666" s="83"/>
      <c r="BT3666" s="83"/>
    </row>
    <row r="3667" spans="1:72">
      <c r="A3667" t="s">
        <v>11659</v>
      </c>
      <c r="B3667" t="s">
        <v>921</v>
      </c>
      <c r="D3667" s="83"/>
      <c r="G3667" s="83"/>
      <c r="H3667" s="83"/>
      <c r="BT3667" s="83"/>
    </row>
    <row r="3668" spans="1:72">
      <c r="A3668" t="s">
        <v>11660</v>
      </c>
      <c r="B3668" t="s">
        <v>11661</v>
      </c>
      <c r="D3668" s="83"/>
      <c r="G3668" s="83"/>
      <c r="H3668" s="83"/>
      <c r="BT3668" s="83"/>
    </row>
    <row r="3669" spans="1:72">
      <c r="A3669" t="s">
        <v>11662</v>
      </c>
      <c r="B3669" t="s">
        <v>11663</v>
      </c>
      <c r="D3669" s="83"/>
      <c r="G3669" s="83"/>
      <c r="H3669" s="83"/>
      <c r="BT3669" s="83"/>
    </row>
    <row r="3670" spans="1:72">
      <c r="A3670" t="s">
        <v>11664</v>
      </c>
      <c r="B3670" t="s">
        <v>11665</v>
      </c>
      <c r="D3670" s="83"/>
      <c r="G3670" s="83"/>
      <c r="H3670" s="83"/>
      <c r="BT3670" s="83"/>
    </row>
    <row r="3671" spans="1:72">
      <c r="A3671" t="s">
        <v>11666</v>
      </c>
      <c r="B3671" t="s">
        <v>11667</v>
      </c>
      <c r="D3671" s="83"/>
      <c r="G3671" s="83"/>
      <c r="H3671" s="83"/>
      <c r="BT3671" s="83"/>
    </row>
    <row r="3672" spans="1:72">
      <c r="A3672" t="s">
        <v>11668</v>
      </c>
      <c r="B3672" t="s">
        <v>11669</v>
      </c>
      <c r="D3672" s="83"/>
      <c r="G3672" s="83"/>
      <c r="H3672" s="83"/>
      <c r="BT3672" s="83"/>
    </row>
    <row r="3673" spans="1:72">
      <c r="A3673" t="s">
        <v>11670</v>
      </c>
      <c r="B3673" t="s">
        <v>11671</v>
      </c>
      <c r="D3673" s="83"/>
      <c r="G3673" s="83"/>
      <c r="H3673" s="83"/>
      <c r="BT3673" s="83"/>
    </row>
    <row r="3674" spans="1:72">
      <c r="A3674" t="s">
        <v>11672</v>
      </c>
      <c r="B3674" t="s">
        <v>11673</v>
      </c>
      <c r="D3674" s="83"/>
      <c r="G3674" s="83"/>
      <c r="H3674" s="83"/>
      <c r="BT3674" s="83"/>
    </row>
    <row r="3675" spans="1:72">
      <c r="A3675" t="s">
        <v>11674</v>
      </c>
      <c r="B3675" t="s">
        <v>11675</v>
      </c>
      <c r="D3675" s="83"/>
      <c r="G3675" s="83"/>
      <c r="H3675" s="83"/>
      <c r="BT3675" s="83"/>
    </row>
    <row r="3676" spans="1:72">
      <c r="A3676" t="s">
        <v>11676</v>
      </c>
      <c r="B3676" t="s">
        <v>11669</v>
      </c>
      <c r="D3676" s="83"/>
      <c r="G3676" s="83"/>
      <c r="H3676" s="83"/>
      <c r="BT3676" s="83"/>
    </row>
    <row r="3677" spans="1:72">
      <c r="A3677" t="s">
        <v>11677</v>
      </c>
      <c r="B3677" t="s">
        <v>4834</v>
      </c>
      <c r="D3677" s="83"/>
      <c r="G3677" s="83"/>
      <c r="H3677" s="83"/>
      <c r="BT3677" s="83"/>
    </row>
    <row r="3678" spans="1:72">
      <c r="A3678" t="s">
        <v>11678</v>
      </c>
      <c r="B3678" t="s">
        <v>11583</v>
      </c>
      <c r="D3678" s="83"/>
      <c r="G3678" s="83"/>
      <c r="H3678" s="83"/>
      <c r="BT3678" s="83"/>
    </row>
    <row r="3679" spans="1:72">
      <c r="A3679" t="s">
        <v>11679</v>
      </c>
      <c r="B3679" t="s">
        <v>11680</v>
      </c>
      <c r="D3679" s="83"/>
      <c r="G3679" s="83"/>
      <c r="H3679" s="83"/>
      <c r="BT3679" s="83"/>
    </row>
    <row r="3680" spans="1:72">
      <c r="A3680" t="s">
        <v>11681</v>
      </c>
      <c r="B3680" t="s">
        <v>11682</v>
      </c>
      <c r="D3680" s="83"/>
      <c r="G3680" s="83"/>
      <c r="H3680" s="83"/>
      <c r="BT3680" s="83"/>
    </row>
    <row r="3681" spans="1:72">
      <c r="A3681" t="s">
        <v>11683</v>
      </c>
      <c r="B3681" t="s">
        <v>11684</v>
      </c>
      <c r="D3681" s="83"/>
      <c r="G3681" s="83"/>
      <c r="H3681" s="83"/>
      <c r="BT3681" s="83"/>
    </row>
    <row r="3682" spans="1:72">
      <c r="A3682" t="s">
        <v>11685</v>
      </c>
      <c r="B3682" t="s">
        <v>11686</v>
      </c>
      <c r="D3682" s="83"/>
      <c r="G3682" s="83"/>
      <c r="H3682" s="83"/>
      <c r="BT3682" s="83"/>
    </row>
    <row r="3683" spans="1:72">
      <c r="A3683" t="s">
        <v>11687</v>
      </c>
      <c r="B3683" t="s">
        <v>11688</v>
      </c>
      <c r="D3683" s="83"/>
      <c r="G3683" s="83"/>
      <c r="H3683" s="83"/>
      <c r="BT3683" s="83"/>
    </row>
    <row r="3684" spans="1:72">
      <c r="A3684" t="s">
        <v>11689</v>
      </c>
      <c r="B3684" t="s">
        <v>11690</v>
      </c>
      <c r="D3684" s="83"/>
      <c r="G3684" s="83"/>
      <c r="H3684" s="83"/>
      <c r="BT3684" s="83"/>
    </row>
    <row r="3685" spans="1:72">
      <c r="A3685" t="s">
        <v>11691</v>
      </c>
      <c r="B3685" t="s">
        <v>9191</v>
      </c>
      <c r="D3685" s="83"/>
      <c r="G3685" s="83"/>
      <c r="H3685" s="83"/>
      <c r="BT3685" s="83"/>
    </row>
    <row r="3686" spans="1:72">
      <c r="A3686" t="s">
        <v>11692</v>
      </c>
      <c r="B3686" t="s">
        <v>420</v>
      </c>
      <c r="D3686" s="83"/>
      <c r="G3686" s="83"/>
      <c r="H3686" s="83"/>
      <c r="BT3686" s="83"/>
    </row>
    <row r="3687" spans="1:72">
      <c r="A3687" t="s">
        <v>11693</v>
      </c>
      <c r="B3687" t="s">
        <v>11694</v>
      </c>
      <c r="D3687" s="83"/>
      <c r="G3687" s="83"/>
      <c r="H3687" s="83"/>
      <c r="BT3687" s="83"/>
    </row>
    <row r="3688" spans="1:72">
      <c r="A3688" t="s">
        <v>11695</v>
      </c>
      <c r="B3688" t="s">
        <v>11696</v>
      </c>
      <c r="D3688" s="83"/>
      <c r="G3688" s="83"/>
      <c r="H3688" s="83"/>
      <c r="BT3688" s="83"/>
    </row>
    <row r="3689" spans="1:72">
      <c r="A3689" t="s">
        <v>11697</v>
      </c>
      <c r="B3689" t="s">
        <v>11698</v>
      </c>
      <c r="D3689" s="83"/>
      <c r="G3689" s="83"/>
      <c r="H3689" s="83"/>
      <c r="BT3689" s="83"/>
    </row>
    <row r="3690" spans="1:72">
      <c r="A3690" t="s">
        <v>11699</v>
      </c>
      <c r="B3690" t="s">
        <v>11682</v>
      </c>
      <c r="D3690" s="83"/>
      <c r="G3690" s="83"/>
      <c r="H3690" s="83"/>
      <c r="BT3690" s="83"/>
    </row>
    <row r="3691" spans="1:72">
      <c r="A3691" t="s">
        <v>11700</v>
      </c>
      <c r="B3691" t="s">
        <v>11701</v>
      </c>
      <c r="D3691" s="83"/>
      <c r="G3691" s="83"/>
      <c r="H3691" s="83"/>
      <c r="BT3691" s="83"/>
    </row>
    <row r="3692" spans="1:72">
      <c r="A3692" t="s">
        <v>11702</v>
      </c>
      <c r="B3692" t="s">
        <v>11703</v>
      </c>
      <c r="D3692" s="83"/>
      <c r="G3692" s="83"/>
      <c r="H3692" s="83"/>
      <c r="BT3692" s="83"/>
    </row>
    <row r="3693" spans="1:72">
      <c r="A3693" t="s">
        <v>11704</v>
      </c>
      <c r="B3693" t="s">
        <v>11705</v>
      </c>
      <c r="D3693" s="83"/>
      <c r="G3693" s="83"/>
      <c r="H3693" s="83"/>
      <c r="BT3693" s="83"/>
    </row>
    <row r="3694" spans="1:72">
      <c r="A3694" t="s">
        <v>11706</v>
      </c>
      <c r="B3694" t="s">
        <v>9141</v>
      </c>
      <c r="D3694" s="83"/>
      <c r="G3694" s="83"/>
      <c r="H3694" s="83"/>
      <c r="BT3694" s="83"/>
    </row>
    <row r="3695" spans="1:72">
      <c r="A3695" t="s">
        <v>11707</v>
      </c>
      <c r="B3695" t="s">
        <v>11708</v>
      </c>
      <c r="D3695" s="83"/>
      <c r="G3695" s="83"/>
      <c r="H3695" s="83"/>
      <c r="BT3695" s="83"/>
    </row>
    <row r="3696" spans="1:72">
      <c r="A3696" t="s">
        <v>11709</v>
      </c>
      <c r="B3696" t="s">
        <v>2138</v>
      </c>
      <c r="D3696" s="83"/>
      <c r="G3696" s="83"/>
      <c r="H3696" s="83"/>
      <c r="BT3696" s="83"/>
    </row>
    <row r="3697" spans="1:72">
      <c r="A3697" t="s">
        <v>11710</v>
      </c>
      <c r="B3697" t="s">
        <v>11711</v>
      </c>
      <c r="D3697" s="83"/>
      <c r="G3697" s="83"/>
      <c r="H3697" s="83"/>
      <c r="BT3697" s="83"/>
    </row>
    <row r="3698" spans="1:72">
      <c r="A3698" t="s">
        <v>11712</v>
      </c>
      <c r="B3698" t="s">
        <v>11713</v>
      </c>
      <c r="D3698" s="83"/>
      <c r="G3698" s="83"/>
      <c r="H3698" s="83"/>
      <c r="BT3698" s="83"/>
    </row>
    <row r="3699" spans="1:72">
      <c r="A3699" t="s">
        <v>11714</v>
      </c>
      <c r="B3699" t="s">
        <v>11715</v>
      </c>
      <c r="D3699" s="83"/>
      <c r="G3699" s="83"/>
      <c r="H3699" s="83"/>
      <c r="BT3699" s="83"/>
    </row>
    <row r="3700" spans="1:72">
      <c r="A3700" t="s">
        <v>11716</v>
      </c>
      <c r="B3700" t="s">
        <v>11717</v>
      </c>
      <c r="D3700" s="83"/>
      <c r="G3700" s="83"/>
      <c r="H3700" s="83"/>
      <c r="BT3700" s="83"/>
    </row>
    <row r="3701" spans="1:72">
      <c r="A3701" t="s">
        <v>11718</v>
      </c>
      <c r="B3701" t="s">
        <v>11719</v>
      </c>
      <c r="D3701" s="83"/>
      <c r="G3701" s="83"/>
      <c r="H3701" s="83"/>
      <c r="BT3701" s="83"/>
    </row>
    <row r="3702" spans="1:72">
      <c r="A3702" t="s">
        <v>11720</v>
      </c>
      <c r="B3702" t="s">
        <v>11721</v>
      </c>
      <c r="D3702" s="83"/>
      <c r="G3702" s="83"/>
      <c r="H3702" s="83"/>
      <c r="BT3702" s="83"/>
    </row>
    <row r="3703" spans="1:72">
      <c r="A3703" t="s">
        <v>11722</v>
      </c>
      <c r="B3703" t="s">
        <v>11723</v>
      </c>
      <c r="D3703" s="83"/>
      <c r="G3703" s="83"/>
      <c r="H3703" s="83"/>
      <c r="BT3703" s="83"/>
    </row>
    <row r="3704" spans="1:72">
      <c r="A3704" t="s">
        <v>11724</v>
      </c>
      <c r="B3704" t="s">
        <v>11725</v>
      </c>
      <c r="D3704" s="83"/>
      <c r="G3704" s="83"/>
      <c r="H3704" s="83"/>
      <c r="BT3704" s="83"/>
    </row>
    <row r="3705" spans="1:72">
      <c r="A3705" t="s">
        <v>11726</v>
      </c>
      <c r="B3705" t="s">
        <v>11727</v>
      </c>
      <c r="D3705" s="83"/>
      <c r="G3705" s="83"/>
      <c r="H3705" s="83"/>
      <c r="BT3705" s="83"/>
    </row>
    <row r="3706" spans="1:72">
      <c r="A3706" t="s">
        <v>11728</v>
      </c>
      <c r="B3706" t="s">
        <v>3043</v>
      </c>
      <c r="D3706" s="83"/>
      <c r="G3706" s="83"/>
      <c r="H3706" s="83"/>
      <c r="BT3706" s="83"/>
    </row>
    <row r="3707" spans="1:72">
      <c r="A3707" t="s">
        <v>11729</v>
      </c>
      <c r="B3707" t="s">
        <v>11730</v>
      </c>
      <c r="D3707" s="83"/>
      <c r="G3707" s="83"/>
      <c r="H3707" s="83"/>
      <c r="BT3707" s="83"/>
    </row>
    <row r="3708" spans="1:72">
      <c r="A3708" t="s">
        <v>11731</v>
      </c>
      <c r="B3708" t="s">
        <v>11732</v>
      </c>
      <c r="D3708" s="83"/>
      <c r="G3708" s="83"/>
      <c r="H3708" s="83"/>
      <c r="BT3708" s="83"/>
    </row>
    <row r="3709" spans="1:72">
      <c r="A3709" t="s">
        <v>11733</v>
      </c>
      <c r="B3709" t="s">
        <v>11734</v>
      </c>
      <c r="D3709" s="83"/>
      <c r="G3709" s="83"/>
      <c r="H3709" s="83"/>
      <c r="BT3709" s="83"/>
    </row>
    <row r="3710" spans="1:72">
      <c r="A3710" t="s">
        <v>11735</v>
      </c>
      <c r="B3710" t="s">
        <v>11736</v>
      </c>
      <c r="D3710" s="83"/>
      <c r="G3710" s="83"/>
      <c r="H3710" s="83"/>
      <c r="BT3710" s="83"/>
    </row>
    <row r="3711" spans="1:72">
      <c r="A3711" t="s">
        <v>11737</v>
      </c>
      <c r="B3711" t="s">
        <v>11738</v>
      </c>
      <c r="D3711" s="83"/>
      <c r="G3711" s="83"/>
      <c r="H3711" s="83"/>
      <c r="BT3711" s="83"/>
    </row>
    <row r="3712" spans="1:72">
      <c r="A3712" t="s">
        <v>11739</v>
      </c>
      <c r="B3712" t="s">
        <v>3628</v>
      </c>
      <c r="D3712" s="83"/>
      <c r="G3712" s="83"/>
      <c r="H3712" s="83"/>
      <c r="BT3712" s="83"/>
    </row>
    <row r="3713" spans="1:72">
      <c r="A3713" t="s">
        <v>11740</v>
      </c>
      <c r="B3713" t="s">
        <v>11741</v>
      </c>
      <c r="D3713" s="83"/>
      <c r="G3713" s="83"/>
      <c r="H3713" s="83"/>
      <c r="BT3713" s="83"/>
    </row>
    <row r="3714" spans="1:72">
      <c r="A3714" t="s">
        <v>11742</v>
      </c>
      <c r="B3714" t="s">
        <v>11743</v>
      </c>
      <c r="D3714" s="83"/>
      <c r="G3714" s="83"/>
      <c r="H3714" s="83"/>
      <c r="BT3714" s="83"/>
    </row>
    <row r="3715" spans="1:72">
      <c r="A3715" t="s">
        <v>11744</v>
      </c>
      <c r="B3715" t="s">
        <v>11745</v>
      </c>
      <c r="D3715" s="83"/>
      <c r="G3715" s="83"/>
      <c r="H3715" s="83"/>
      <c r="BT3715" s="83"/>
    </row>
    <row r="3716" spans="1:72">
      <c r="A3716" t="s">
        <v>11746</v>
      </c>
      <c r="B3716" t="s">
        <v>11747</v>
      </c>
      <c r="D3716" s="83"/>
      <c r="G3716" s="83"/>
      <c r="H3716" s="83"/>
      <c r="BT3716" s="83"/>
    </row>
    <row r="3717" spans="1:72">
      <c r="A3717" t="s">
        <v>11748</v>
      </c>
      <c r="B3717" t="s">
        <v>8996</v>
      </c>
      <c r="D3717" s="83"/>
      <c r="G3717" s="83"/>
      <c r="H3717" s="83"/>
      <c r="BT3717" s="83"/>
    </row>
    <row r="3718" spans="1:72">
      <c r="A3718" t="s">
        <v>11749</v>
      </c>
      <c r="B3718" t="s">
        <v>11750</v>
      </c>
      <c r="D3718" s="83"/>
      <c r="G3718" s="83"/>
      <c r="H3718" s="83"/>
      <c r="BT3718" s="83"/>
    </row>
    <row r="3719" spans="1:72">
      <c r="A3719" t="s">
        <v>11751</v>
      </c>
      <c r="B3719" t="s">
        <v>11752</v>
      </c>
      <c r="D3719" s="83"/>
      <c r="G3719" s="83"/>
      <c r="H3719" s="83"/>
      <c r="BT3719" s="83"/>
    </row>
    <row r="3720" spans="1:72">
      <c r="A3720" t="s">
        <v>11753</v>
      </c>
      <c r="B3720" t="s">
        <v>11754</v>
      </c>
      <c r="D3720" s="83"/>
      <c r="G3720" s="83"/>
      <c r="H3720" s="83"/>
      <c r="BT3720" s="83"/>
    </row>
    <row r="3721" spans="1:72">
      <c r="A3721" t="s">
        <v>11755</v>
      </c>
      <c r="B3721" t="s">
        <v>11756</v>
      </c>
      <c r="D3721" s="83"/>
      <c r="G3721" s="83"/>
      <c r="H3721" s="83"/>
      <c r="BT3721" s="83"/>
    </row>
    <row r="3722" spans="1:72">
      <c r="A3722" t="s">
        <v>11757</v>
      </c>
      <c r="B3722" t="s">
        <v>11758</v>
      </c>
      <c r="D3722" s="83"/>
      <c r="G3722" s="83"/>
      <c r="H3722" s="83"/>
      <c r="BT3722" s="83"/>
    </row>
    <row r="3723" spans="1:72">
      <c r="A3723" t="s">
        <v>11759</v>
      </c>
      <c r="B3723" t="s">
        <v>11760</v>
      </c>
      <c r="D3723" s="83"/>
      <c r="G3723" s="83"/>
      <c r="H3723" s="83"/>
      <c r="BT3723" s="83"/>
    </row>
    <row r="3724" spans="1:72">
      <c r="A3724" t="s">
        <v>11761</v>
      </c>
      <c r="B3724" t="s">
        <v>11762</v>
      </c>
      <c r="D3724" s="83"/>
      <c r="G3724" s="83"/>
      <c r="H3724" s="83"/>
      <c r="BT3724" s="83"/>
    </row>
    <row r="3725" spans="1:72">
      <c r="A3725" t="s">
        <v>11763</v>
      </c>
      <c r="B3725" t="s">
        <v>11764</v>
      </c>
      <c r="D3725" s="83"/>
      <c r="G3725" s="83"/>
      <c r="H3725" s="83"/>
      <c r="BT3725" s="83"/>
    </row>
    <row r="3726" spans="1:72">
      <c r="A3726" t="s">
        <v>11765</v>
      </c>
      <c r="B3726" t="s">
        <v>5204</v>
      </c>
      <c r="D3726" s="83"/>
      <c r="G3726" s="83"/>
      <c r="H3726" s="83"/>
      <c r="BT3726" s="83"/>
    </row>
    <row r="3727" spans="1:72">
      <c r="A3727" t="s">
        <v>11766</v>
      </c>
      <c r="B3727" t="s">
        <v>11767</v>
      </c>
      <c r="D3727" s="83"/>
      <c r="G3727" s="83"/>
      <c r="H3727" s="83"/>
      <c r="BT3727" s="83"/>
    </row>
    <row r="3728" spans="1:72">
      <c r="A3728" t="s">
        <v>11768</v>
      </c>
      <c r="B3728" t="s">
        <v>11769</v>
      </c>
      <c r="D3728" s="83"/>
      <c r="G3728" s="83"/>
      <c r="H3728" s="83"/>
      <c r="BT3728" s="83"/>
    </row>
    <row r="3729" spans="1:72">
      <c r="A3729" t="s">
        <v>11770</v>
      </c>
      <c r="B3729" t="s">
        <v>11771</v>
      </c>
      <c r="D3729" s="83"/>
      <c r="G3729" s="83"/>
      <c r="H3729" s="83"/>
      <c r="BT3729" s="83"/>
    </row>
    <row r="3730" spans="1:72">
      <c r="A3730" t="s">
        <v>11772</v>
      </c>
      <c r="B3730" t="s">
        <v>11773</v>
      </c>
      <c r="D3730" s="83"/>
      <c r="G3730" s="83"/>
      <c r="H3730" s="83"/>
      <c r="BT3730" s="83"/>
    </row>
    <row r="3731" spans="1:72">
      <c r="A3731" t="s">
        <v>11774</v>
      </c>
      <c r="B3731" t="s">
        <v>11775</v>
      </c>
      <c r="D3731" s="83"/>
      <c r="G3731" s="83"/>
      <c r="H3731" s="83"/>
      <c r="BT3731" s="83"/>
    </row>
    <row r="3732" spans="1:72">
      <c r="A3732" t="s">
        <v>11776</v>
      </c>
      <c r="B3732" t="s">
        <v>11777</v>
      </c>
      <c r="D3732" s="83"/>
      <c r="G3732" s="83"/>
      <c r="H3732" s="83"/>
      <c r="BT3732" s="83"/>
    </row>
    <row r="3733" spans="1:72">
      <c r="A3733" t="s">
        <v>11778</v>
      </c>
      <c r="B3733" t="s">
        <v>11779</v>
      </c>
      <c r="D3733" s="83"/>
      <c r="G3733" s="83"/>
      <c r="H3733" s="83"/>
      <c r="BT3733" s="83"/>
    </row>
    <row r="3734" spans="1:72">
      <c r="A3734" t="s">
        <v>11780</v>
      </c>
      <c r="B3734" t="s">
        <v>9191</v>
      </c>
      <c r="D3734" s="83"/>
      <c r="G3734" s="83"/>
      <c r="H3734" s="83"/>
      <c r="BT3734" s="83"/>
    </row>
    <row r="3735" spans="1:72">
      <c r="A3735" t="s">
        <v>11781</v>
      </c>
      <c r="B3735" t="s">
        <v>11782</v>
      </c>
      <c r="D3735" s="83"/>
      <c r="G3735" s="83"/>
      <c r="H3735" s="83"/>
      <c r="BT3735" s="83"/>
    </row>
    <row r="3736" spans="1:72">
      <c r="A3736" t="s">
        <v>11783</v>
      </c>
      <c r="B3736" t="s">
        <v>11784</v>
      </c>
      <c r="D3736" s="83"/>
      <c r="G3736" s="83"/>
      <c r="H3736" s="83"/>
      <c r="BT3736" s="83"/>
    </row>
    <row r="3737" spans="1:72">
      <c r="A3737" t="s">
        <v>11785</v>
      </c>
      <c r="B3737" t="s">
        <v>11786</v>
      </c>
      <c r="D3737" s="83"/>
      <c r="G3737" s="83"/>
      <c r="H3737" s="83"/>
      <c r="BT3737" s="83"/>
    </row>
    <row r="3738" spans="1:72">
      <c r="A3738" t="s">
        <v>11787</v>
      </c>
      <c r="B3738" t="s">
        <v>11788</v>
      </c>
      <c r="D3738" s="83"/>
      <c r="G3738" s="83"/>
      <c r="H3738" s="83"/>
      <c r="BT3738" s="83"/>
    </row>
    <row r="3739" spans="1:72">
      <c r="A3739" t="s">
        <v>11789</v>
      </c>
      <c r="B3739" t="s">
        <v>11790</v>
      </c>
      <c r="D3739" s="83"/>
      <c r="G3739" s="83"/>
      <c r="H3739" s="83"/>
      <c r="BT3739" s="83"/>
    </row>
    <row r="3740" spans="1:72">
      <c r="A3740" t="s">
        <v>11791</v>
      </c>
      <c r="B3740" t="s">
        <v>6304</v>
      </c>
      <c r="D3740" s="83"/>
      <c r="G3740" s="83"/>
      <c r="H3740" s="83"/>
      <c r="BT3740" s="83"/>
    </row>
    <row r="3741" spans="1:72">
      <c r="A3741" t="s">
        <v>11792</v>
      </c>
      <c r="B3741" t="s">
        <v>11793</v>
      </c>
      <c r="D3741" s="83"/>
      <c r="G3741" s="83"/>
      <c r="H3741" s="83"/>
      <c r="BT3741" s="83"/>
    </row>
    <row r="3742" spans="1:72">
      <c r="A3742" t="s">
        <v>11794</v>
      </c>
      <c r="B3742" t="s">
        <v>6273</v>
      </c>
      <c r="D3742" s="83"/>
      <c r="G3742" s="83"/>
      <c r="H3742" s="83"/>
      <c r="BT3742" s="83"/>
    </row>
    <row r="3743" spans="1:72">
      <c r="A3743" t="s">
        <v>11795</v>
      </c>
      <c r="B3743" t="s">
        <v>11130</v>
      </c>
      <c r="D3743" s="83"/>
      <c r="G3743" s="83"/>
      <c r="H3743" s="83"/>
      <c r="BT3743" s="83"/>
    </row>
    <row r="3744" spans="1:72">
      <c r="A3744" t="s">
        <v>11796</v>
      </c>
      <c r="B3744" t="s">
        <v>4980</v>
      </c>
      <c r="D3744" s="83"/>
      <c r="G3744" s="83"/>
      <c r="H3744" s="83"/>
      <c r="BT3744" s="83"/>
    </row>
    <row r="3745" spans="1:72">
      <c r="A3745" t="s">
        <v>11797</v>
      </c>
      <c r="B3745" t="s">
        <v>4142</v>
      </c>
      <c r="D3745" s="83"/>
      <c r="G3745" s="83"/>
      <c r="H3745" s="83"/>
      <c r="BT3745" s="83"/>
    </row>
    <row r="3746" spans="1:72">
      <c r="A3746" t="s">
        <v>11798</v>
      </c>
      <c r="B3746" t="s">
        <v>11799</v>
      </c>
      <c r="D3746" s="83"/>
      <c r="G3746" s="83"/>
      <c r="H3746" s="83"/>
      <c r="BT3746" s="83"/>
    </row>
    <row r="3747" spans="1:72">
      <c r="A3747" t="s">
        <v>11800</v>
      </c>
      <c r="B3747" t="s">
        <v>11801</v>
      </c>
      <c r="D3747" s="83"/>
      <c r="G3747" s="83"/>
      <c r="H3747" s="83"/>
      <c r="BT3747" s="83"/>
    </row>
    <row r="3748" spans="1:72">
      <c r="A3748" t="s">
        <v>11802</v>
      </c>
      <c r="B3748" t="s">
        <v>6980</v>
      </c>
      <c r="D3748" s="83"/>
      <c r="G3748" s="83"/>
      <c r="H3748" s="83"/>
      <c r="BT3748" s="83"/>
    </row>
    <row r="3749" spans="1:72">
      <c r="A3749" t="s">
        <v>11803</v>
      </c>
      <c r="B3749" t="s">
        <v>1625</v>
      </c>
      <c r="D3749" s="83"/>
      <c r="G3749" s="83"/>
      <c r="H3749" s="83"/>
      <c r="BT3749" s="83"/>
    </row>
    <row r="3750" spans="1:72">
      <c r="A3750" t="s">
        <v>11804</v>
      </c>
      <c r="B3750" t="s">
        <v>111</v>
      </c>
      <c r="D3750" s="83"/>
      <c r="G3750" s="83"/>
      <c r="H3750" s="83"/>
      <c r="BT3750" s="83"/>
    </row>
    <row r="3751" spans="1:72">
      <c r="A3751" t="s">
        <v>11805</v>
      </c>
      <c r="B3751" t="s">
        <v>11806</v>
      </c>
      <c r="D3751" s="83"/>
      <c r="G3751" s="83"/>
      <c r="H3751" s="83"/>
      <c r="BT3751" s="83"/>
    </row>
    <row r="3752" spans="1:72">
      <c r="A3752" t="s">
        <v>11807</v>
      </c>
      <c r="B3752" t="s">
        <v>4683</v>
      </c>
      <c r="D3752" s="83"/>
      <c r="G3752" s="83"/>
      <c r="H3752" s="83"/>
      <c r="BT3752" s="83"/>
    </row>
    <row r="3753" spans="1:72">
      <c r="A3753" t="s">
        <v>11808</v>
      </c>
      <c r="B3753" t="s">
        <v>11809</v>
      </c>
      <c r="D3753" s="83"/>
      <c r="G3753" s="83"/>
      <c r="H3753" s="83"/>
      <c r="BT3753" s="83"/>
    </row>
    <row r="3754" spans="1:72">
      <c r="A3754" t="s">
        <v>11810</v>
      </c>
      <c r="B3754" t="s">
        <v>11811</v>
      </c>
      <c r="D3754" s="83"/>
      <c r="G3754" s="83"/>
      <c r="H3754" s="83"/>
      <c r="BT3754" s="83"/>
    </row>
    <row r="3755" spans="1:72">
      <c r="A3755" t="s">
        <v>11812</v>
      </c>
      <c r="B3755" t="s">
        <v>10681</v>
      </c>
      <c r="D3755" s="83"/>
      <c r="G3755" s="83"/>
      <c r="H3755" s="83"/>
      <c r="BT3755" s="83"/>
    </row>
    <row r="3756" spans="1:72">
      <c r="A3756" t="s">
        <v>11813</v>
      </c>
      <c r="B3756" t="s">
        <v>11814</v>
      </c>
      <c r="D3756" s="83"/>
      <c r="G3756" s="83"/>
      <c r="H3756" s="83"/>
      <c r="BT3756" s="83"/>
    </row>
    <row r="3757" spans="1:72">
      <c r="A3757" t="s">
        <v>11815</v>
      </c>
      <c r="B3757" t="s">
        <v>3430</v>
      </c>
      <c r="D3757" s="83"/>
      <c r="G3757" s="83"/>
      <c r="H3757" s="83"/>
      <c r="BT3757" s="83"/>
    </row>
    <row r="3758" spans="1:72">
      <c r="A3758" t="s">
        <v>11816</v>
      </c>
      <c r="B3758" t="s">
        <v>11817</v>
      </c>
      <c r="D3758" s="83"/>
      <c r="G3758" s="83"/>
      <c r="H3758" s="83"/>
      <c r="BT3758" s="83"/>
    </row>
    <row r="3759" spans="1:72">
      <c r="A3759" t="s">
        <v>11818</v>
      </c>
      <c r="B3759" t="s">
        <v>5040</v>
      </c>
      <c r="D3759" s="83"/>
      <c r="G3759" s="83"/>
      <c r="H3759" s="83"/>
      <c r="BT3759" s="83"/>
    </row>
    <row r="3760" spans="1:72">
      <c r="A3760" t="s">
        <v>11819</v>
      </c>
      <c r="B3760" t="s">
        <v>11820</v>
      </c>
      <c r="D3760" s="83"/>
      <c r="G3760" s="83"/>
      <c r="H3760" s="83"/>
      <c r="BT3760" s="83"/>
    </row>
    <row r="3761" spans="1:72">
      <c r="A3761" t="s">
        <v>11821</v>
      </c>
      <c r="B3761" t="s">
        <v>11741</v>
      </c>
      <c r="D3761" s="83"/>
      <c r="G3761" s="83"/>
      <c r="H3761" s="83"/>
      <c r="BT3761" s="83"/>
    </row>
    <row r="3762" spans="1:72">
      <c r="A3762" t="s">
        <v>11822</v>
      </c>
      <c r="B3762" t="s">
        <v>7479</v>
      </c>
      <c r="D3762" s="83"/>
      <c r="G3762" s="83"/>
      <c r="H3762" s="83"/>
      <c r="BT3762" s="83"/>
    </row>
    <row r="3763" spans="1:72">
      <c r="A3763" t="s">
        <v>11823</v>
      </c>
      <c r="B3763" t="s">
        <v>5933</v>
      </c>
      <c r="D3763" s="83"/>
      <c r="G3763" s="83"/>
      <c r="H3763" s="83"/>
      <c r="BT3763" s="83"/>
    </row>
    <row r="3764" spans="1:72">
      <c r="A3764" t="s">
        <v>11824</v>
      </c>
      <c r="B3764" t="s">
        <v>11825</v>
      </c>
      <c r="D3764" s="83"/>
      <c r="G3764" s="83"/>
      <c r="H3764" s="83"/>
      <c r="BT3764" s="83"/>
    </row>
    <row r="3765" spans="1:72">
      <c r="A3765" t="s">
        <v>11826</v>
      </c>
      <c r="B3765" t="s">
        <v>11827</v>
      </c>
      <c r="D3765" s="83"/>
      <c r="G3765" s="83"/>
      <c r="H3765" s="83"/>
      <c r="BT3765" s="83"/>
    </row>
    <row r="3766" spans="1:72">
      <c r="A3766" t="s">
        <v>11828</v>
      </c>
      <c r="B3766" t="s">
        <v>11829</v>
      </c>
      <c r="D3766" s="83"/>
      <c r="G3766" s="83"/>
      <c r="H3766" s="83"/>
      <c r="BT3766" s="83"/>
    </row>
    <row r="3767" spans="1:72">
      <c r="A3767" t="s">
        <v>11830</v>
      </c>
      <c r="B3767" t="s">
        <v>11831</v>
      </c>
      <c r="D3767" s="83"/>
      <c r="G3767" s="83"/>
      <c r="H3767" s="83"/>
      <c r="BT3767" s="83"/>
    </row>
    <row r="3768" spans="1:72">
      <c r="A3768" t="s">
        <v>11832</v>
      </c>
      <c r="B3768" t="s">
        <v>11833</v>
      </c>
      <c r="D3768" s="83"/>
      <c r="G3768" s="83"/>
      <c r="H3768" s="83"/>
      <c r="BT3768" s="83"/>
    </row>
    <row r="3769" spans="1:72">
      <c r="A3769" t="s">
        <v>11834</v>
      </c>
      <c r="B3769" t="s">
        <v>11675</v>
      </c>
      <c r="D3769" s="83"/>
      <c r="G3769" s="83"/>
      <c r="H3769" s="83"/>
      <c r="BT3769" s="83"/>
    </row>
    <row r="3770" spans="1:72">
      <c r="A3770" t="s">
        <v>11835</v>
      </c>
      <c r="B3770" t="s">
        <v>11836</v>
      </c>
      <c r="D3770" s="83"/>
      <c r="G3770" s="83"/>
      <c r="H3770" s="83"/>
      <c r="BT3770" s="83"/>
    </row>
    <row r="3771" spans="1:72">
      <c r="A3771" t="s">
        <v>11837</v>
      </c>
      <c r="B3771" t="s">
        <v>11838</v>
      </c>
      <c r="D3771" s="83"/>
      <c r="G3771" s="83"/>
      <c r="H3771" s="83"/>
      <c r="BT3771" s="83"/>
    </row>
    <row r="3772" spans="1:72">
      <c r="A3772" t="s">
        <v>11839</v>
      </c>
      <c r="B3772" t="s">
        <v>11840</v>
      </c>
      <c r="D3772" s="83"/>
      <c r="G3772" s="83"/>
      <c r="H3772" s="83"/>
      <c r="BT3772" s="83"/>
    </row>
    <row r="3773" spans="1:72">
      <c r="A3773" t="s">
        <v>11841</v>
      </c>
      <c r="B3773" t="s">
        <v>11842</v>
      </c>
      <c r="D3773" s="83"/>
      <c r="G3773" s="83"/>
      <c r="H3773" s="83"/>
      <c r="BT3773" s="83"/>
    </row>
    <row r="3774" spans="1:72">
      <c r="A3774" t="s">
        <v>11843</v>
      </c>
      <c r="B3774" t="s">
        <v>11844</v>
      </c>
      <c r="D3774" s="83"/>
      <c r="G3774" s="83"/>
      <c r="H3774" s="83"/>
      <c r="BT3774" s="83"/>
    </row>
    <row r="3775" spans="1:72">
      <c r="A3775" t="s">
        <v>11845</v>
      </c>
      <c r="B3775" t="s">
        <v>11846</v>
      </c>
      <c r="D3775" s="83"/>
      <c r="G3775" s="83"/>
      <c r="H3775" s="83"/>
      <c r="BT3775" s="83"/>
    </row>
    <row r="3776" spans="1:72">
      <c r="A3776" t="s">
        <v>11847</v>
      </c>
      <c r="B3776" t="s">
        <v>189</v>
      </c>
      <c r="D3776" s="83"/>
      <c r="G3776" s="83"/>
      <c r="H3776" s="83"/>
      <c r="BT3776" s="83"/>
    </row>
    <row r="3777" spans="1:72">
      <c r="A3777" t="s">
        <v>11848</v>
      </c>
      <c r="B3777" t="s">
        <v>11849</v>
      </c>
      <c r="D3777" s="83"/>
      <c r="G3777" s="83"/>
      <c r="H3777" s="83"/>
      <c r="BT3777" s="83"/>
    </row>
    <row r="3778" spans="1:72">
      <c r="A3778" t="s">
        <v>11850</v>
      </c>
      <c r="B3778" t="s">
        <v>10681</v>
      </c>
      <c r="D3778" s="83"/>
      <c r="G3778" s="83"/>
      <c r="H3778" s="83"/>
      <c r="BT3778" s="83"/>
    </row>
    <row r="3779" spans="1:72">
      <c r="A3779" t="s">
        <v>11851</v>
      </c>
      <c r="B3779" t="s">
        <v>11852</v>
      </c>
      <c r="D3779" s="83"/>
      <c r="G3779" s="83"/>
      <c r="H3779" s="83"/>
      <c r="BT3779" s="83"/>
    </row>
    <row r="3780" spans="1:72">
      <c r="A3780" t="s">
        <v>11853</v>
      </c>
      <c r="B3780" t="s">
        <v>11854</v>
      </c>
      <c r="D3780" s="83"/>
      <c r="G3780" s="83"/>
      <c r="H3780" s="83"/>
      <c r="BT3780" s="83"/>
    </row>
    <row r="3781" spans="1:72">
      <c r="A3781" t="s">
        <v>11856</v>
      </c>
      <c r="B3781" t="s">
        <v>11857</v>
      </c>
      <c r="D3781" s="83"/>
      <c r="G3781" s="83"/>
      <c r="H3781" s="83"/>
      <c r="BT3781" s="83"/>
    </row>
    <row r="3782" spans="1:72">
      <c r="A3782" t="s">
        <v>11858</v>
      </c>
      <c r="B3782" t="s">
        <v>11859</v>
      </c>
      <c r="D3782" s="83"/>
      <c r="G3782" s="83"/>
      <c r="H3782" s="83"/>
      <c r="BT3782" s="83"/>
    </row>
    <row r="3783" spans="1:72">
      <c r="A3783" t="s">
        <v>11860</v>
      </c>
      <c r="B3783" t="s">
        <v>11861</v>
      </c>
      <c r="D3783" s="83"/>
      <c r="G3783" s="83"/>
      <c r="H3783" s="83"/>
      <c r="BT3783" s="83"/>
    </row>
    <row r="3784" spans="1:72">
      <c r="A3784" t="s">
        <v>11862</v>
      </c>
      <c r="B3784" t="s">
        <v>11863</v>
      </c>
      <c r="D3784" s="83"/>
      <c r="G3784" s="83"/>
      <c r="H3784" s="83"/>
      <c r="BT3784" s="83"/>
    </row>
    <row r="3785" spans="1:72">
      <c r="A3785" t="s">
        <v>11864</v>
      </c>
      <c r="B3785" t="s">
        <v>4908</v>
      </c>
      <c r="D3785" s="83"/>
      <c r="G3785" s="83"/>
      <c r="H3785" s="83"/>
      <c r="BT3785" s="83"/>
    </row>
    <row r="3786" spans="1:72">
      <c r="A3786" t="s">
        <v>11865</v>
      </c>
      <c r="B3786" t="s">
        <v>11866</v>
      </c>
      <c r="D3786" s="83"/>
      <c r="G3786" s="83"/>
      <c r="H3786" s="83"/>
      <c r="BT3786" s="83"/>
    </row>
    <row r="3787" spans="1:72">
      <c r="A3787" t="s">
        <v>11867</v>
      </c>
      <c r="B3787" t="s">
        <v>11868</v>
      </c>
      <c r="D3787" s="83"/>
      <c r="G3787" s="83"/>
      <c r="H3787" s="83"/>
      <c r="BT3787" s="83"/>
    </row>
    <row r="3788" spans="1:72">
      <c r="A3788" t="s">
        <v>11869</v>
      </c>
      <c r="B3788" t="s">
        <v>11870</v>
      </c>
      <c r="D3788" s="83"/>
      <c r="G3788" s="83"/>
      <c r="H3788" s="83"/>
      <c r="BT3788" s="83"/>
    </row>
    <row r="3789" spans="1:72">
      <c r="A3789" t="s">
        <v>11871</v>
      </c>
      <c r="B3789" t="s">
        <v>11872</v>
      </c>
      <c r="D3789" s="83"/>
      <c r="G3789" s="83"/>
      <c r="H3789" s="83"/>
      <c r="BT3789" s="83"/>
    </row>
    <row r="3790" spans="1:72">
      <c r="A3790" t="s">
        <v>11873</v>
      </c>
      <c r="B3790" t="s">
        <v>11874</v>
      </c>
      <c r="D3790" s="83"/>
      <c r="G3790" s="83"/>
      <c r="H3790" s="83"/>
      <c r="BT3790" s="83"/>
    </row>
    <row r="3791" spans="1:72">
      <c r="A3791" t="s">
        <v>11875</v>
      </c>
      <c r="B3791" t="s">
        <v>5204</v>
      </c>
      <c r="D3791" s="83"/>
      <c r="G3791" s="83"/>
      <c r="H3791" s="83"/>
      <c r="BT3791" s="83"/>
    </row>
    <row r="3792" spans="1:72">
      <c r="A3792" t="s">
        <v>11876</v>
      </c>
      <c r="B3792" t="s">
        <v>11877</v>
      </c>
      <c r="D3792" s="83"/>
      <c r="G3792" s="83"/>
      <c r="H3792" s="83"/>
      <c r="BT3792" s="83"/>
    </row>
    <row r="3793" spans="1:72">
      <c r="A3793" t="s">
        <v>11878</v>
      </c>
      <c r="B3793" t="s">
        <v>473</v>
      </c>
      <c r="D3793" s="83"/>
      <c r="G3793" s="83"/>
      <c r="H3793" s="83"/>
      <c r="BT3793" s="83"/>
    </row>
    <row r="3794" spans="1:72">
      <c r="A3794" t="s">
        <v>11879</v>
      </c>
      <c r="B3794" t="s">
        <v>11880</v>
      </c>
      <c r="D3794" s="83"/>
      <c r="G3794" s="83"/>
      <c r="H3794" s="83"/>
      <c r="BT3794" s="83"/>
    </row>
    <row r="3795" spans="1:72">
      <c r="A3795" t="s">
        <v>11881</v>
      </c>
      <c r="B3795" t="s">
        <v>11882</v>
      </c>
      <c r="D3795" s="83"/>
      <c r="G3795" s="83"/>
      <c r="H3795" s="83"/>
      <c r="BT3795" s="83"/>
    </row>
    <row r="3796" spans="1:72">
      <c r="A3796" t="s">
        <v>11883</v>
      </c>
      <c r="B3796" t="s">
        <v>6523</v>
      </c>
      <c r="D3796" s="83"/>
      <c r="G3796" s="83"/>
      <c r="H3796" s="83"/>
      <c r="BT3796" s="83"/>
    </row>
    <row r="3797" spans="1:72">
      <c r="A3797" t="s">
        <v>11884</v>
      </c>
      <c r="B3797" t="s">
        <v>11885</v>
      </c>
      <c r="D3797" s="83"/>
      <c r="G3797" s="83"/>
      <c r="H3797" s="83"/>
      <c r="BT3797" s="83"/>
    </row>
    <row r="3798" spans="1:72">
      <c r="A3798" t="s">
        <v>11886</v>
      </c>
      <c r="B3798" t="s">
        <v>11887</v>
      </c>
      <c r="D3798" s="83"/>
      <c r="G3798" s="83"/>
      <c r="H3798" s="83"/>
      <c r="BT3798" s="83"/>
    </row>
    <row r="3799" spans="1:72">
      <c r="A3799" t="s">
        <v>11888</v>
      </c>
      <c r="B3799" t="s">
        <v>11889</v>
      </c>
      <c r="D3799" s="83"/>
      <c r="G3799" s="83"/>
      <c r="H3799" s="83"/>
      <c r="BT3799" s="83"/>
    </row>
    <row r="3800" spans="1:72">
      <c r="A3800" t="s">
        <v>11890</v>
      </c>
      <c r="B3800" t="s">
        <v>11891</v>
      </c>
      <c r="D3800" s="83"/>
      <c r="G3800" s="83"/>
      <c r="H3800" s="83"/>
      <c r="BT3800" s="83"/>
    </row>
    <row r="3801" spans="1:72">
      <c r="A3801" t="s">
        <v>11892</v>
      </c>
      <c r="B3801" t="s">
        <v>11893</v>
      </c>
      <c r="D3801" s="83"/>
      <c r="G3801" s="83"/>
      <c r="H3801" s="83"/>
      <c r="BT3801" s="83"/>
    </row>
    <row r="3802" spans="1:72">
      <c r="A3802" t="s">
        <v>11894</v>
      </c>
      <c r="B3802" t="s">
        <v>11895</v>
      </c>
      <c r="D3802" s="83"/>
      <c r="G3802" s="83"/>
      <c r="H3802" s="83"/>
      <c r="BT3802" s="83"/>
    </row>
    <row r="3803" spans="1:72">
      <c r="A3803" t="s">
        <v>11896</v>
      </c>
      <c r="B3803" t="s">
        <v>11897</v>
      </c>
      <c r="D3803" s="83"/>
      <c r="G3803" s="83"/>
      <c r="H3803" s="83"/>
      <c r="BT3803" s="83"/>
    </row>
    <row r="3804" spans="1:72">
      <c r="A3804" t="s">
        <v>11898</v>
      </c>
      <c r="B3804" t="s">
        <v>11899</v>
      </c>
      <c r="D3804" s="83"/>
      <c r="G3804" s="83"/>
      <c r="H3804" s="83"/>
      <c r="BT3804" s="83"/>
    </row>
    <row r="3805" spans="1:72">
      <c r="A3805" t="s">
        <v>11900</v>
      </c>
      <c r="B3805" t="s">
        <v>3479</v>
      </c>
      <c r="D3805" s="83"/>
      <c r="G3805" s="83"/>
      <c r="H3805" s="83"/>
      <c r="BT3805" s="83"/>
    </row>
    <row r="3806" spans="1:72">
      <c r="A3806" t="s">
        <v>11901</v>
      </c>
      <c r="B3806" t="s">
        <v>11902</v>
      </c>
      <c r="D3806" s="83"/>
      <c r="G3806" s="83"/>
      <c r="H3806" s="83"/>
      <c r="BT3806" s="83"/>
    </row>
    <row r="3807" spans="1:72">
      <c r="A3807" t="s">
        <v>11903</v>
      </c>
      <c r="B3807" t="s">
        <v>5734</v>
      </c>
      <c r="D3807" s="83"/>
      <c r="G3807" s="83"/>
      <c r="H3807" s="83"/>
      <c r="BT3807" s="83"/>
    </row>
    <row r="3808" spans="1:72">
      <c r="A3808" t="s">
        <v>11904</v>
      </c>
      <c r="B3808" t="s">
        <v>11905</v>
      </c>
      <c r="D3808" s="83"/>
      <c r="G3808" s="83"/>
      <c r="H3808" s="83"/>
      <c r="BT3808" s="83"/>
    </row>
    <row r="3809" spans="1:72">
      <c r="A3809" t="s">
        <v>11906</v>
      </c>
      <c r="B3809" t="s">
        <v>11907</v>
      </c>
      <c r="D3809" s="83"/>
      <c r="G3809" s="83"/>
      <c r="H3809" s="83"/>
      <c r="BT3809" s="83"/>
    </row>
    <row r="3810" spans="1:72">
      <c r="A3810" t="s">
        <v>11908</v>
      </c>
      <c r="B3810" t="s">
        <v>11909</v>
      </c>
      <c r="D3810" s="83"/>
      <c r="G3810" s="83"/>
      <c r="H3810" s="83"/>
      <c r="BT3810" s="83"/>
    </row>
    <row r="3811" spans="1:72">
      <c r="A3811" t="s">
        <v>11910</v>
      </c>
      <c r="B3811" t="s">
        <v>11911</v>
      </c>
      <c r="D3811" s="83"/>
      <c r="G3811" s="83"/>
      <c r="H3811" s="83"/>
      <c r="BT3811" s="83"/>
    </row>
    <row r="3812" spans="1:72">
      <c r="A3812" t="s">
        <v>11912</v>
      </c>
      <c r="B3812" t="s">
        <v>11913</v>
      </c>
      <c r="D3812" s="83"/>
      <c r="G3812" s="83"/>
      <c r="H3812" s="83"/>
      <c r="BT3812" s="83"/>
    </row>
    <row r="3813" spans="1:72">
      <c r="A3813" t="s">
        <v>11914</v>
      </c>
      <c r="B3813" t="s">
        <v>8770</v>
      </c>
      <c r="D3813" s="83"/>
      <c r="G3813" s="83"/>
      <c r="H3813" s="83"/>
      <c r="BT3813" s="83"/>
    </row>
    <row r="3814" spans="1:72">
      <c r="A3814" t="s">
        <v>11915</v>
      </c>
      <c r="B3814" t="s">
        <v>11916</v>
      </c>
      <c r="D3814" s="83"/>
      <c r="G3814" s="83"/>
      <c r="H3814" s="83"/>
      <c r="BT3814" s="83"/>
    </row>
    <row r="3815" spans="1:72">
      <c r="A3815" t="s">
        <v>11917</v>
      </c>
      <c r="B3815" t="s">
        <v>11918</v>
      </c>
      <c r="D3815" s="83"/>
      <c r="G3815" s="83"/>
      <c r="H3815" s="83"/>
      <c r="BT3815" s="83"/>
    </row>
    <row r="3816" spans="1:72">
      <c r="A3816" t="s">
        <v>11919</v>
      </c>
      <c r="B3816" t="s">
        <v>11920</v>
      </c>
      <c r="D3816" s="83"/>
      <c r="G3816" s="83"/>
      <c r="H3816" s="83"/>
      <c r="BT3816" s="83"/>
    </row>
    <row r="3817" spans="1:72">
      <c r="A3817" t="s">
        <v>11921</v>
      </c>
      <c r="B3817" t="s">
        <v>11922</v>
      </c>
      <c r="D3817" s="83"/>
      <c r="G3817" s="83"/>
      <c r="H3817" s="83"/>
      <c r="BT3817" s="83"/>
    </row>
    <row r="3818" spans="1:72">
      <c r="A3818" t="s">
        <v>11923</v>
      </c>
      <c r="B3818" t="s">
        <v>11924</v>
      </c>
      <c r="D3818" s="83"/>
      <c r="G3818" s="83"/>
      <c r="H3818" s="83"/>
      <c r="BT3818" s="83"/>
    </row>
    <row r="3819" spans="1:72">
      <c r="A3819" t="s">
        <v>11925</v>
      </c>
      <c r="B3819" t="s">
        <v>11926</v>
      </c>
      <c r="D3819" s="83"/>
      <c r="G3819" s="83"/>
      <c r="H3819" s="83"/>
      <c r="BT3819" s="83"/>
    </row>
    <row r="3820" spans="1:72">
      <c r="A3820" t="s">
        <v>11927</v>
      </c>
      <c r="B3820" t="s">
        <v>11928</v>
      </c>
      <c r="D3820" s="83"/>
      <c r="G3820" s="83"/>
      <c r="H3820" s="83"/>
      <c r="BT3820" s="83"/>
    </row>
    <row r="3821" spans="1:72">
      <c r="A3821" t="s">
        <v>11929</v>
      </c>
      <c r="B3821" t="s">
        <v>11930</v>
      </c>
      <c r="D3821" s="83"/>
      <c r="G3821" s="83"/>
      <c r="H3821" s="83"/>
      <c r="BT3821" s="83"/>
    </row>
    <row r="3822" spans="1:72">
      <c r="A3822" t="s">
        <v>11931</v>
      </c>
      <c r="B3822" t="s">
        <v>11932</v>
      </c>
      <c r="D3822" s="83"/>
      <c r="G3822" s="83"/>
      <c r="H3822" s="83"/>
      <c r="BT3822" s="83"/>
    </row>
    <row r="3823" spans="1:72">
      <c r="A3823" t="s">
        <v>11933</v>
      </c>
      <c r="B3823" t="s">
        <v>11934</v>
      </c>
      <c r="D3823" s="83"/>
      <c r="G3823" s="83"/>
      <c r="H3823" s="83"/>
      <c r="BT3823" s="83"/>
    </row>
    <row r="3824" spans="1:72">
      <c r="A3824" t="s">
        <v>11935</v>
      </c>
      <c r="B3824" t="s">
        <v>5805</v>
      </c>
      <c r="D3824" s="83"/>
      <c r="G3824" s="83"/>
      <c r="H3824" s="83"/>
      <c r="BT3824" s="83"/>
    </row>
    <row r="3825" spans="1:72">
      <c r="A3825" t="s">
        <v>11936</v>
      </c>
      <c r="B3825" t="s">
        <v>10731</v>
      </c>
      <c r="D3825" s="83"/>
      <c r="G3825" s="83"/>
      <c r="H3825" s="83"/>
      <c r="BT3825" s="83"/>
    </row>
    <row r="3826" spans="1:72">
      <c r="A3826" t="s">
        <v>11937</v>
      </c>
      <c r="B3826" t="s">
        <v>11938</v>
      </c>
      <c r="D3826" s="83"/>
      <c r="G3826" s="83"/>
      <c r="H3826" s="83"/>
      <c r="BT3826" s="83"/>
    </row>
    <row r="3827" spans="1:72">
      <c r="A3827" t="s">
        <v>11939</v>
      </c>
      <c r="B3827" t="s">
        <v>1324</v>
      </c>
      <c r="D3827" s="83"/>
      <c r="G3827" s="83"/>
      <c r="H3827" s="83"/>
      <c r="BT3827" s="83"/>
    </row>
    <row r="3828" spans="1:72">
      <c r="A3828" t="s">
        <v>11940</v>
      </c>
      <c r="B3828" t="s">
        <v>4933</v>
      </c>
      <c r="D3828" s="83"/>
      <c r="G3828" s="83"/>
      <c r="H3828" s="83"/>
      <c r="BT3828" s="83"/>
    </row>
    <row r="3829" spans="1:72">
      <c r="A3829" t="s">
        <v>11941</v>
      </c>
      <c r="B3829" t="s">
        <v>11942</v>
      </c>
      <c r="D3829" s="83"/>
      <c r="G3829" s="83"/>
      <c r="H3829" s="83"/>
      <c r="BT3829" s="83"/>
    </row>
    <row r="3830" spans="1:72">
      <c r="A3830" t="s">
        <v>11943</v>
      </c>
      <c r="B3830" t="s">
        <v>5150</v>
      </c>
      <c r="D3830" s="83"/>
      <c r="G3830" s="83"/>
      <c r="H3830" s="83"/>
      <c r="BT3830" s="83"/>
    </row>
    <row r="3831" spans="1:72">
      <c r="A3831" t="s">
        <v>11944</v>
      </c>
      <c r="B3831" t="s">
        <v>11945</v>
      </c>
      <c r="D3831" s="83"/>
      <c r="G3831" s="83"/>
      <c r="H3831" s="83"/>
      <c r="BT3831" s="83"/>
    </row>
    <row r="3832" spans="1:72">
      <c r="A3832" t="s">
        <v>11946</v>
      </c>
      <c r="B3832" t="s">
        <v>11947</v>
      </c>
      <c r="D3832" s="83"/>
      <c r="G3832" s="83"/>
      <c r="H3832" s="83"/>
      <c r="BT3832" s="83"/>
    </row>
    <row r="3833" spans="1:72">
      <c r="A3833" t="s">
        <v>11948</v>
      </c>
      <c r="B3833" t="s">
        <v>11949</v>
      </c>
      <c r="D3833" s="83"/>
      <c r="G3833" s="83"/>
      <c r="H3833" s="83"/>
      <c r="BT3833" s="83"/>
    </row>
    <row r="3834" spans="1:72">
      <c r="A3834" t="s">
        <v>11950</v>
      </c>
      <c r="B3834" t="s">
        <v>3266</v>
      </c>
      <c r="D3834" s="83"/>
      <c r="G3834" s="83"/>
      <c r="H3834" s="83"/>
      <c r="BT3834" s="83"/>
    </row>
    <row r="3835" spans="1:72">
      <c r="A3835" t="s">
        <v>11951</v>
      </c>
      <c r="B3835" t="s">
        <v>8799</v>
      </c>
      <c r="D3835" s="83"/>
      <c r="G3835" s="83"/>
      <c r="H3835" s="83"/>
      <c r="BT3835" s="83"/>
    </row>
    <row r="3836" spans="1:72">
      <c r="A3836" t="s">
        <v>11952</v>
      </c>
      <c r="B3836" t="s">
        <v>11855</v>
      </c>
      <c r="D3836" s="83"/>
      <c r="G3836" s="83"/>
      <c r="H3836" s="83"/>
      <c r="BT3836" s="83"/>
    </row>
    <row r="3837" spans="1:72">
      <c r="A3837" t="s">
        <v>11952</v>
      </c>
      <c r="B3837" t="s">
        <v>11855</v>
      </c>
      <c r="D3837" s="83"/>
      <c r="G3837" s="83"/>
      <c r="H3837" s="83"/>
      <c r="BT3837" s="83"/>
    </row>
    <row r="3838" spans="1:72">
      <c r="A3838" t="s">
        <v>11953</v>
      </c>
      <c r="B3838" t="s">
        <v>11899</v>
      </c>
      <c r="D3838" s="83"/>
      <c r="G3838" s="83"/>
      <c r="H3838" s="83"/>
      <c r="BT3838" s="83"/>
    </row>
    <row r="3839" spans="1:72">
      <c r="A3839" t="s">
        <v>11954</v>
      </c>
      <c r="B3839" t="s">
        <v>11955</v>
      </c>
      <c r="D3839" s="83"/>
      <c r="G3839" s="83"/>
      <c r="H3839" s="83"/>
      <c r="BT3839" s="83"/>
    </row>
    <row r="3840" spans="1:72">
      <c r="A3840" t="s">
        <v>11956</v>
      </c>
      <c r="B3840" t="s">
        <v>5606</v>
      </c>
      <c r="D3840" s="83"/>
      <c r="G3840" s="83"/>
      <c r="H3840" s="83"/>
      <c r="BT3840" s="83"/>
    </row>
    <row r="3841" spans="1:72">
      <c r="A3841" t="s">
        <v>11957</v>
      </c>
      <c r="B3841" t="s">
        <v>11958</v>
      </c>
      <c r="D3841" s="83"/>
      <c r="G3841" s="83"/>
      <c r="H3841" s="83"/>
      <c r="BT3841" s="83"/>
    </row>
    <row r="3842" spans="1:72">
      <c r="A3842" t="s">
        <v>11959</v>
      </c>
      <c r="B3842" t="s">
        <v>11960</v>
      </c>
      <c r="D3842" s="83"/>
      <c r="G3842" s="83"/>
      <c r="H3842" s="83"/>
      <c r="BT3842" s="83"/>
    </row>
    <row r="3843" spans="1:72">
      <c r="A3843" t="s">
        <v>11961</v>
      </c>
      <c r="B3843" t="s">
        <v>14983</v>
      </c>
      <c r="D3843" s="83"/>
      <c r="G3843" s="83"/>
      <c r="H3843" s="83"/>
      <c r="BT3843" s="83"/>
    </row>
    <row r="3844" spans="1:72">
      <c r="A3844" t="s">
        <v>11962</v>
      </c>
      <c r="B3844" t="s">
        <v>1333</v>
      </c>
      <c r="D3844" s="83"/>
      <c r="G3844" s="83"/>
      <c r="H3844" s="83"/>
      <c r="BT3844" s="83"/>
    </row>
    <row r="3845" spans="1:72">
      <c r="A3845" t="s">
        <v>11963</v>
      </c>
      <c r="B3845" t="s">
        <v>11964</v>
      </c>
      <c r="D3845" s="83"/>
      <c r="G3845" s="83"/>
      <c r="H3845" s="83"/>
      <c r="BT3845" s="83"/>
    </row>
    <row r="3846" spans="1:72">
      <c r="A3846" t="s">
        <v>11965</v>
      </c>
      <c r="B3846" t="s">
        <v>11966</v>
      </c>
      <c r="D3846" s="83"/>
      <c r="G3846" s="83"/>
      <c r="H3846" s="83"/>
      <c r="BT3846" s="83"/>
    </row>
    <row r="3847" spans="1:72">
      <c r="A3847" t="s">
        <v>11967</v>
      </c>
      <c r="B3847" t="s">
        <v>3155</v>
      </c>
      <c r="D3847" s="83"/>
      <c r="G3847" s="83"/>
      <c r="H3847" s="83"/>
      <c r="BT3847" s="83"/>
    </row>
    <row r="3848" spans="1:72">
      <c r="A3848" t="s">
        <v>11968</v>
      </c>
      <c r="B3848" t="s">
        <v>11969</v>
      </c>
      <c r="D3848" s="83"/>
      <c r="G3848" s="83"/>
      <c r="H3848" s="83"/>
      <c r="BT3848" s="83"/>
    </row>
    <row r="3849" spans="1:72">
      <c r="A3849" t="s">
        <v>11970</v>
      </c>
      <c r="B3849" t="s">
        <v>3553</v>
      </c>
      <c r="D3849" s="83"/>
      <c r="G3849" s="83"/>
      <c r="H3849" s="83"/>
      <c r="BT3849" s="83"/>
    </row>
    <row r="3850" spans="1:72">
      <c r="A3850" t="s">
        <v>11971</v>
      </c>
      <c r="B3850" t="s">
        <v>11972</v>
      </c>
      <c r="D3850" s="83"/>
      <c r="G3850" s="83"/>
      <c r="H3850" s="83"/>
      <c r="BT3850" s="83"/>
    </row>
    <row r="3851" spans="1:72">
      <c r="A3851" t="s">
        <v>11973</v>
      </c>
      <c r="B3851" t="s">
        <v>11974</v>
      </c>
      <c r="D3851" s="83"/>
      <c r="G3851" s="83"/>
      <c r="H3851" s="83"/>
      <c r="BT3851" s="83"/>
    </row>
    <row r="3852" spans="1:72">
      <c r="A3852" t="s">
        <v>11975</v>
      </c>
      <c r="B3852" t="s">
        <v>11976</v>
      </c>
      <c r="D3852" s="83"/>
      <c r="G3852" s="83"/>
      <c r="H3852" s="83"/>
      <c r="BT3852" s="83"/>
    </row>
    <row r="3853" spans="1:72">
      <c r="A3853" t="s">
        <v>11977</v>
      </c>
      <c r="B3853" t="s">
        <v>8141</v>
      </c>
      <c r="D3853" s="83"/>
      <c r="G3853" s="83"/>
      <c r="H3853" s="83"/>
      <c r="BT3853" s="83"/>
    </row>
    <row r="3854" spans="1:72">
      <c r="A3854" t="s">
        <v>11978</v>
      </c>
      <c r="B3854" t="s">
        <v>11979</v>
      </c>
      <c r="D3854" s="83"/>
      <c r="G3854" s="83"/>
      <c r="H3854" s="83"/>
      <c r="BT3854" s="83"/>
    </row>
    <row r="3855" spans="1:72">
      <c r="A3855" t="s">
        <v>11980</v>
      </c>
      <c r="B3855" t="s">
        <v>11981</v>
      </c>
      <c r="D3855" s="83"/>
      <c r="G3855" s="83"/>
      <c r="H3855" s="83"/>
      <c r="BT3855" s="83"/>
    </row>
    <row r="3856" spans="1:72">
      <c r="A3856" t="s">
        <v>11982</v>
      </c>
      <c r="B3856" t="s">
        <v>11983</v>
      </c>
      <c r="D3856" s="83"/>
      <c r="G3856" s="83"/>
      <c r="H3856" s="83"/>
      <c r="BT3856" s="83"/>
    </row>
    <row r="3857" spans="1:72">
      <c r="A3857" t="s">
        <v>11984</v>
      </c>
      <c r="B3857" t="s">
        <v>11985</v>
      </c>
      <c r="D3857" s="83"/>
      <c r="G3857" s="83"/>
      <c r="H3857" s="83"/>
      <c r="BT3857" s="83"/>
    </row>
    <row r="3858" spans="1:72">
      <c r="A3858" t="s">
        <v>11986</v>
      </c>
      <c r="B3858" t="s">
        <v>11987</v>
      </c>
      <c r="D3858" s="83"/>
      <c r="G3858" s="83"/>
      <c r="H3858" s="83"/>
      <c r="BT3858" s="83"/>
    </row>
    <row r="3859" spans="1:72">
      <c r="A3859" t="s">
        <v>11988</v>
      </c>
      <c r="B3859" t="s">
        <v>11989</v>
      </c>
      <c r="D3859" s="83"/>
      <c r="G3859" s="83"/>
      <c r="H3859" s="83"/>
      <c r="BT3859" s="83"/>
    </row>
    <row r="3860" spans="1:72">
      <c r="A3860" t="s">
        <v>11990</v>
      </c>
      <c r="B3860" t="s">
        <v>9272</v>
      </c>
      <c r="D3860" s="83"/>
      <c r="G3860" s="83"/>
      <c r="H3860" s="83"/>
      <c r="BT3860" s="83"/>
    </row>
    <row r="3861" spans="1:72">
      <c r="A3861" t="s">
        <v>11991</v>
      </c>
      <c r="B3861" t="s">
        <v>11992</v>
      </c>
      <c r="D3861" s="83"/>
      <c r="G3861" s="83"/>
      <c r="H3861" s="83"/>
      <c r="BT3861" s="83"/>
    </row>
    <row r="3862" spans="1:72">
      <c r="A3862" t="s">
        <v>11993</v>
      </c>
      <c r="B3862" t="s">
        <v>11994</v>
      </c>
      <c r="D3862" s="83"/>
      <c r="G3862" s="83"/>
      <c r="H3862" s="83"/>
      <c r="BT3862" s="83"/>
    </row>
    <row r="3863" spans="1:72">
      <c r="A3863" t="s">
        <v>11995</v>
      </c>
      <c r="B3863" t="s">
        <v>11996</v>
      </c>
      <c r="D3863" s="83"/>
      <c r="G3863" s="83"/>
      <c r="H3863" s="83"/>
      <c r="BT3863" s="83"/>
    </row>
    <row r="3864" spans="1:72">
      <c r="A3864" t="s">
        <v>11997</v>
      </c>
      <c r="B3864" t="s">
        <v>11998</v>
      </c>
      <c r="D3864" s="83"/>
      <c r="G3864" s="83"/>
      <c r="H3864" s="83"/>
      <c r="BT3864" s="83"/>
    </row>
    <row r="3865" spans="1:72">
      <c r="A3865" t="s">
        <v>11999</v>
      </c>
      <c r="B3865" t="s">
        <v>3725</v>
      </c>
      <c r="D3865" s="83"/>
      <c r="G3865" s="83"/>
      <c r="H3865" s="83"/>
      <c r="BT3865" s="83"/>
    </row>
    <row r="3866" spans="1:72">
      <c r="A3866" t="s">
        <v>12000</v>
      </c>
      <c r="B3866" t="s">
        <v>1418</v>
      </c>
      <c r="D3866" s="83"/>
      <c r="G3866" s="83"/>
      <c r="H3866" s="83"/>
      <c r="BT3866" s="83"/>
    </row>
    <row r="3867" spans="1:72">
      <c r="A3867" t="s">
        <v>12001</v>
      </c>
      <c r="B3867" t="s">
        <v>388</v>
      </c>
      <c r="D3867" s="83"/>
      <c r="G3867" s="83"/>
      <c r="H3867" s="83"/>
      <c r="BT3867" s="83"/>
    </row>
    <row r="3868" spans="1:72">
      <c r="A3868" t="s">
        <v>12002</v>
      </c>
      <c r="B3868" t="s">
        <v>4013</v>
      </c>
      <c r="D3868" s="83"/>
      <c r="G3868" s="83"/>
      <c r="H3868" s="83"/>
      <c r="BT3868" s="83"/>
    </row>
    <row r="3869" spans="1:72">
      <c r="A3869" t="s">
        <v>12003</v>
      </c>
      <c r="B3869" t="s">
        <v>925</v>
      </c>
      <c r="D3869" s="83"/>
      <c r="G3869" s="83"/>
      <c r="H3869" s="83"/>
      <c r="BT3869" s="83"/>
    </row>
    <row r="3870" spans="1:72">
      <c r="A3870" t="s">
        <v>12004</v>
      </c>
      <c r="B3870" t="s">
        <v>12005</v>
      </c>
      <c r="D3870" s="83"/>
      <c r="G3870" s="83"/>
      <c r="H3870" s="83"/>
      <c r="BT3870" s="83"/>
    </row>
    <row r="3871" spans="1:72">
      <c r="A3871" t="s">
        <v>12006</v>
      </c>
      <c r="B3871" t="s">
        <v>12007</v>
      </c>
      <c r="D3871" s="83"/>
      <c r="G3871" s="83"/>
      <c r="H3871" s="83"/>
      <c r="BT3871" s="83"/>
    </row>
    <row r="3872" spans="1:72">
      <c r="A3872" t="s">
        <v>12008</v>
      </c>
      <c r="B3872" t="s">
        <v>12009</v>
      </c>
      <c r="D3872" s="83"/>
      <c r="G3872" s="83"/>
      <c r="H3872" s="83"/>
      <c r="BT3872" s="83"/>
    </row>
    <row r="3873" spans="1:72">
      <c r="A3873" t="s">
        <v>12010</v>
      </c>
      <c r="B3873" t="s">
        <v>12011</v>
      </c>
      <c r="D3873" s="83"/>
      <c r="G3873" s="83"/>
      <c r="H3873" s="83"/>
      <c r="BT3873" s="83"/>
    </row>
    <row r="3874" spans="1:72">
      <c r="A3874" t="s">
        <v>12012</v>
      </c>
      <c r="B3874" t="s">
        <v>12013</v>
      </c>
      <c r="D3874" s="83"/>
      <c r="G3874" s="83"/>
      <c r="H3874" s="83"/>
      <c r="BT3874" s="83"/>
    </row>
    <row r="3875" spans="1:72">
      <c r="A3875" t="s">
        <v>12014</v>
      </c>
      <c r="B3875" t="s">
        <v>12015</v>
      </c>
      <c r="D3875" s="83"/>
      <c r="G3875" s="83"/>
      <c r="H3875" s="83"/>
      <c r="BT3875" s="83"/>
    </row>
    <row r="3876" spans="1:72">
      <c r="A3876" t="s">
        <v>12016</v>
      </c>
      <c r="B3876" t="s">
        <v>4922</v>
      </c>
      <c r="D3876" s="83"/>
      <c r="G3876" s="83"/>
      <c r="H3876" s="83"/>
      <c r="BT3876" s="83"/>
    </row>
    <row r="3877" spans="1:72">
      <c r="A3877" t="s">
        <v>12017</v>
      </c>
      <c r="B3877" t="s">
        <v>11738</v>
      </c>
      <c r="D3877" s="83"/>
      <c r="G3877" s="83"/>
      <c r="H3877" s="83"/>
      <c r="BT3877" s="83"/>
    </row>
    <row r="3878" spans="1:72">
      <c r="A3878" t="s">
        <v>12018</v>
      </c>
      <c r="B3878" t="s">
        <v>12019</v>
      </c>
      <c r="D3878" s="83"/>
      <c r="G3878" s="83"/>
      <c r="H3878" s="83"/>
      <c r="BT3878" s="83"/>
    </row>
    <row r="3879" spans="1:72">
      <c r="A3879" t="s">
        <v>12020</v>
      </c>
      <c r="B3879" t="s">
        <v>12021</v>
      </c>
      <c r="D3879" s="83"/>
      <c r="G3879" s="83"/>
      <c r="H3879" s="83"/>
      <c r="BT3879" s="83"/>
    </row>
    <row r="3880" spans="1:72">
      <c r="A3880" t="s">
        <v>12022</v>
      </c>
      <c r="B3880" t="s">
        <v>12023</v>
      </c>
      <c r="D3880" s="83"/>
      <c r="G3880" s="83"/>
      <c r="H3880" s="83"/>
      <c r="BT3880" s="83"/>
    </row>
    <row r="3881" spans="1:72">
      <c r="A3881" t="s">
        <v>12024</v>
      </c>
      <c r="B3881" t="s">
        <v>961</v>
      </c>
      <c r="D3881" s="83"/>
      <c r="G3881" s="83"/>
      <c r="H3881" s="83"/>
      <c r="BT3881" s="83"/>
    </row>
    <row r="3882" spans="1:72">
      <c r="A3882" t="s">
        <v>12025</v>
      </c>
      <c r="B3882" t="s">
        <v>12026</v>
      </c>
      <c r="D3882" s="83"/>
      <c r="G3882" s="83"/>
      <c r="H3882" s="83"/>
      <c r="BT3882" s="83"/>
    </row>
    <row r="3883" spans="1:72">
      <c r="A3883" t="s">
        <v>12027</v>
      </c>
      <c r="B3883" t="s">
        <v>12028</v>
      </c>
      <c r="D3883" s="83"/>
      <c r="G3883" s="83"/>
      <c r="H3883" s="83"/>
      <c r="BT3883" s="83"/>
    </row>
    <row r="3884" spans="1:72">
      <c r="A3884" t="s">
        <v>12029</v>
      </c>
      <c r="B3884" t="s">
        <v>9103</v>
      </c>
      <c r="D3884" s="83"/>
      <c r="G3884" s="83"/>
      <c r="H3884" s="83"/>
      <c r="BT3884" s="83"/>
    </row>
    <row r="3885" spans="1:72">
      <c r="A3885" t="s">
        <v>12030</v>
      </c>
      <c r="B3885" t="s">
        <v>12031</v>
      </c>
      <c r="D3885" s="83"/>
      <c r="G3885" s="83"/>
      <c r="H3885" s="83"/>
      <c r="BT3885" s="83"/>
    </row>
    <row r="3886" spans="1:72">
      <c r="A3886" t="s">
        <v>12032</v>
      </c>
      <c r="B3886" t="s">
        <v>12033</v>
      </c>
      <c r="D3886" s="83"/>
      <c r="G3886" s="83"/>
      <c r="H3886" s="83"/>
      <c r="BT3886" s="83"/>
    </row>
    <row r="3887" spans="1:72">
      <c r="A3887" t="s">
        <v>12034</v>
      </c>
      <c r="B3887" t="s">
        <v>12035</v>
      </c>
      <c r="D3887" s="83"/>
      <c r="G3887" s="83"/>
      <c r="H3887" s="83"/>
      <c r="BT3887" s="83"/>
    </row>
    <row r="3888" spans="1:72">
      <c r="A3888" t="s">
        <v>12036</v>
      </c>
      <c r="B3888" t="s">
        <v>9052</v>
      </c>
      <c r="D3888" s="83"/>
      <c r="G3888" s="83"/>
      <c r="H3888" s="83"/>
      <c r="BT3888" s="83"/>
    </row>
    <row r="3889" spans="1:72">
      <c r="A3889" t="s">
        <v>12037</v>
      </c>
      <c r="B3889" t="s">
        <v>12038</v>
      </c>
      <c r="D3889" s="83"/>
      <c r="G3889" s="83"/>
      <c r="H3889" s="83"/>
      <c r="BT3889" s="83"/>
    </row>
    <row r="3890" spans="1:72">
      <c r="A3890" t="s">
        <v>12039</v>
      </c>
      <c r="B3890" t="s">
        <v>12040</v>
      </c>
      <c r="D3890" s="83"/>
      <c r="G3890" s="83"/>
      <c r="H3890" s="83"/>
      <c r="BT3890" s="83"/>
    </row>
    <row r="3891" spans="1:72">
      <c r="A3891" t="s">
        <v>12041</v>
      </c>
      <c r="B3891" t="s">
        <v>4172</v>
      </c>
      <c r="D3891" s="83"/>
      <c r="G3891" s="83"/>
      <c r="H3891" s="83"/>
      <c r="BT3891" s="83"/>
    </row>
    <row r="3892" spans="1:72">
      <c r="A3892" t="s">
        <v>12042</v>
      </c>
      <c r="B3892" t="s">
        <v>12043</v>
      </c>
      <c r="D3892" s="83"/>
      <c r="G3892" s="83"/>
      <c r="H3892" s="83"/>
      <c r="BT3892" s="83"/>
    </row>
    <row r="3893" spans="1:72">
      <c r="A3893" t="s">
        <v>12044</v>
      </c>
      <c r="B3893" t="s">
        <v>12045</v>
      </c>
      <c r="D3893" s="83"/>
      <c r="G3893" s="83"/>
      <c r="H3893" s="83"/>
      <c r="BT3893" s="83"/>
    </row>
    <row r="3894" spans="1:72">
      <c r="A3894" t="s">
        <v>12046</v>
      </c>
      <c r="B3894" t="s">
        <v>1838</v>
      </c>
      <c r="D3894" s="83"/>
      <c r="G3894" s="83"/>
      <c r="H3894" s="83"/>
      <c r="BT3894" s="83"/>
    </row>
    <row r="3895" spans="1:72">
      <c r="A3895" t="s">
        <v>12047</v>
      </c>
      <c r="B3895" t="s">
        <v>12048</v>
      </c>
      <c r="D3895" s="83"/>
      <c r="G3895" s="83"/>
      <c r="H3895" s="83"/>
      <c r="BT3895" s="83"/>
    </row>
    <row r="3896" spans="1:72">
      <c r="A3896" t="s">
        <v>12049</v>
      </c>
      <c r="B3896" t="s">
        <v>12050</v>
      </c>
      <c r="D3896" s="83"/>
      <c r="G3896" s="83"/>
      <c r="H3896" s="83"/>
      <c r="BT3896" s="83"/>
    </row>
    <row r="3897" spans="1:72">
      <c r="A3897" t="s">
        <v>12051</v>
      </c>
      <c r="B3897" t="s">
        <v>12052</v>
      </c>
      <c r="D3897" s="83"/>
      <c r="G3897" s="83"/>
      <c r="H3897" s="83"/>
      <c r="BT3897" s="83"/>
    </row>
    <row r="3898" spans="1:72">
      <c r="A3898" t="s">
        <v>12053</v>
      </c>
      <c r="B3898" t="s">
        <v>12054</v>
      </c>
      <c r="D3898" s="83"/>
      <c r="G3898" s="83"/>
      <c r="H3898" s="83"/>
      <c r="BT3898" s="83"/>
    </row>
    <row r="3899" spans="1:72">
      <c r="A3899" t="s">
        <v>12055</v>
      </c>
      <c r="B3899" t="s">
        <v>3058</v>
      </c>
      <c r="D3899" s="83"/>
      <c r="G3899" s="83"/>
      <c r="H3899" s="83"/>
      <c r="BT3899" s="83"/>
    </row>
    <row r="3900" spans="1:72">
      <c r="A3900" t="s">
        <v>12056</v>
      </c>
      <c r="B3900" t="s">
        <v>7145</v>
      </c>
      <c r="D3900" s="83"/>
      <c r="G3900" s="83"/>
      <c r="H3900" s="83"/>
      <c r="BT3900" s="83"/>
    </row>
    <row r="3901" spans="1:72">
      <c r="A3901" t="s">
        <v>12057</v>
      </c>
      <c r="B3901" t="s">
        <v>12058</v>
      </c>
      <c r="D3901" s="83"/>
      <c r="G3901" s="83"/>
      <c r="H3901" s="83"/>
      <c r="BT3901" s="83"/>
    </row>
    <row r="3902" spans="1:72">
      <c r="A3902" t="s">
        <v>12059</v>
      </c>
      <c r="B3902" t="s">
        <v>1112</v>
      </c>
      <c r="D3902" s="83"/>
      <c r="G3902" s="83"/>
      <c r="H3902" s="83"/>
      <c r="BT3902" s="83"/>
    </row>
    <row r="3903" spans="1:72">
      <c r="A3903" t="s">
        <v>12060</v>
      </c>
      <c r="B3903" t="s">
        <v>12061</v>
      </c>
      <c r="D3903" s="83"/>
      <c r="G3903" s="83"/>
      <c r="H3903" s="83"/>
      <c r="BT3903" s="83"/>
    </row>
    <row r="3904" spans="1:72">
      <c r="A3904" t="s">
        <v>12062</v>
      </c>
      <c r="B3904" t="s">
        <v>803</v>
      </c>
      <c r="D3904" s="83"/>
      <c r="G3904" s="83"/>
      <c r="H3904" s="83"/>
      <c r="BT3904" s="83"/>
    </row>
    <row r="3905" spans="1:72">
      <c r="A3905" t="s">
        <v>12063</v>
      </c>
      <c r="B3905" t="s">
        <v>12064</v>
      </c>
      <c r="D3905" s="83"/>
      <c r="G3905" s="83"/>
      <c r="H3905" s="83"/>
      <c r="BT3905" s="83"/>
    </row>
    <row r="3906" spans="1:72">
      <c r="A3906" t="s">
        <v>12065</v>
      </c>
      <c r="B3906" t="s">
        <v>31</v>
      </c>
      <c r="D3906" s="83"/>
      <c r="G3906" s="83"/>
      <c r="H3906" s="83"/>
      <c r="BT3906" s="83"/>
    </row>
    <row r="3907" spans="1:72">
      <c r="A3907" t="s">
        <v>12066</v>
      </c>
      <c r="B3907" t="s">
        <v>12067</v>
      </c>
      <c r="D3907" s="83"/>
      <c r="G3907" s="83"/>
      <c r="H3907" s="83"/>
      <c r="BT3907" s="83"/>
    </row>
    <row r="3908" spans="1:72">
      <c r="A3908" t="s">
        <v>12068</v>
      </c>
      <c r="B3908" t="s">
        <v>3196</v>
      </c>
      <c r="D3908" s="83"/>
      <c r="G3908" s="83"/>
      <c r="H3908" s="83"/>
      <c r="BT3908" s="83"/>
    </row>
    <row r="3909" spans="1:72">
      <c r="A3909" t="s">
        <v>12069</v>
      </c>
      <c r="B3909" t="s">
        <v>4904</v>
      </c>
      <c r="D3909" s="83"/>
      <c r="G3909" s="83"/>
      <c r="H3909" s="83"/>
      <c r="BT3909" s="83"/>
    </row>
    <row r="3910" spans="1:72">
      <c r="A3910" t="s">
        <v>12070</v>
      </c>
      <c r="B3910" t="s">
        <v>12071</v>
      </c>
      <c r="D3910" s="83"/>
      <c r="G3910" s="83"/>
      <c r="H3910" s="83"/>
      <c r="BT3910" s="83"/>
    </row>
    <row r="3911" spans="1:72">
      <c r="A3911" t="s">
        <v>12072</v>
      </c>
      <c r="B3911" t="s">
        <v>12073</v>
      </c>
      <c r="D3911" s="83"/>
      <c r="G3911" s="83"/>
      <c r="H3911" s="83"/>
      <c r="BT3911" s="83"/>
    </row>
    <row r="3912" spans="1:72">
      <c r="A3912" t="s">
        <v>12074</v>
      </c>
      <c r="B3912" t="s">
        <v>12075</v>
      </c>
      <c r="D3912" s="83"/>
      <c r="G3912" s="83"/>
      <c r="H3912" s="83"/>
      <c r="BT3912" s="83"/>
    </row>
    <row r="3913" spans="1:72">
      <c r="A3913" t="s">
        <v>12076</v>
      </c>
      <c r="B3913" t="s">
        <v>12077</v>
      </c>
      <c r="D3913" s="83"/>
      <c r="G3913" s="83"/>
      <c r="H3913" s="83"/>
      <c r="BT3913" s="83"/>
    </row>
    <row r="3914" spans="1:72">
      <c r="A3914" t="s">
        <v>12078</v>
      </c>
      <c r="B3914" t="s">
        <v>12079</v>
      </c>
      <c r="D3914" s="83"/>
      <c r="G3914" s="83"/>
      <c r="H3914" s="83"/>
      <c r="BT3914" s="83"/>
    </row>
    <row r="3915" spans="1:72">
      <c r="A3915" t="s">
        <v>12080</v>
      </c>
      <c r="B3915" t="s">
        <v>12081</v>
      </c>
      <c r="D3915" s="83"/>
      <c r="G3915" s="83"/>
      <c r="H3915" s="83"/>
      <c r="BT3915" s="83"/>
    </row>
    <row r="3916" spans="1:72">
      <c r="A3916" t="s">
        <v>12082</v>
      </c>
      <c r="B3916" t="s">
        <v>3915</v>
      </c>
      <c r="D3916" s="83"/>
      <c r="G3916" s="83"/>
      <c r="H3916" s="83"/>
      <c r="BT3916" s="83"/>
    </row>
    <row r="3917" spans="1:72">
      <c r="A3917" t="s">
        <v>12083</v>
      </c>
      <c r="B3917" t="s">
        <v>12084</v>
      </c>
      <c r="D3917" s="83"/>
      <c r="G3917" s="83"/>
      <c r="H3917" s="83"/>
      <c r="BT3917" s="83"/>
    </row>
    <row r="3918" spans="1:72">
      <c r="A3918" t="s">
        <v>12085</v>
      </c>
      <c r="B3918" t="s">
        <v>12086</v>
      </c>
      <c r="D3918" s="83"/>
      <c r="G3918" s="83"/>
      <c r="H3918" s="83"/>
      <c r="BT3918" s="83"/>
    </row>
    <row r="3919" spans="1:72">
      <c r="A3919" t="s">
        <v>12087</v>
      </c>
      <c r="B3919" t="s">
        <v>12088</v>
      </c>
      <c r="D3919" s="83"/>
      <c r="G3919" s="83"/>
      <c r="H3919" s="83"/>
      <c r="BT3919" s="83"/>
    </row>
    <row r="3920" spans="1:72">
      <c r="A3920" t="s">
        <v>12089</v>
      </c>
      <c r="B3920" t="s">
        <v>8283</v>
      </c>
      <c r="D3920" s="83"/>
      <c r="G3920" s="83"/>
      <c r="H3920" s="83"/>
      <c r="BT3920" s="83"/>
    </row>
    <row r="3921" spans="1:72">
      <c r="A3921" t="s">
        <v>12090</v>
      </c>
      <c r="B3921" t="s">
        <v>5050</v>
      </c>
      <c r="D3921" s="83"/>
      <c r="G3921" s="83"/>
      <c r="H3921" s="83"/>
      <c r="BT3921" s="83"/>
    </row>
    <row r="3922" spans="1:72">
      <c r="A3922" t="s">
        <v>12091</v>
      </c>
      <c r="B3922" t="s">
        <v>8120</v>
      </c>
      <c r="D3922" s="83"/>
      <c r="G3922" s="83"/>
      <c r="H3922" s="83"/>
      <c r="BT3922" s="83"/>
    </row>
    <row r="3923" spans="1:72">
      <c r="A3923" t="s">
        <v>12092</v>
      </c>
      <c r="B3923" t="s">
        <v>6181</v>
      </c>
      <c r="D3923" s="83"/>
      <c r="G3923" s="83"/>
      <c r="H3923" s="83"/>
      <c r="BT3923" s="83"/>
    </row>
    <row r="3924" spans="1:72">
      <c r="A3924" t="s">
        <v>12093</v>
      </c>
      <c r="B3924" t="s">
        <v>12094</v>
      </c>
      <c r="D3924" s="83"/>
      <c r="G3924" s="83"/>
      <c r="H3924" s="83"/>
      <c r="BT3924" s="83"/>
    </row>
    <row r="3925" spans="1:72">
      <c r="A3925" t="s">
        <v>12095</v>
      </c>
      <c r="B3925" t="s">
        <v>12096</v>
      </c>
      <c r="D3925" s="83"/>
      <c r="G3925" s="83"/>
      <c r="H3925" s="83"/>
      <c r="BT3925" s="83"/>
    </row>
    <row r="3926" spans="1:72">
      <c r="A3926" t="s">
        <v>12097</v>
      </c>
      <c r="B3926" t="s">
        <v>12098</v>
      </c>
      <c r="D3926" s="83"/>
      <c r="G3926" s="83"/>
      <c r="H3926" s="83"/>
      <c r="BT3926" s="83"/>
    </row>
    <row r="3927" spans="1:72">
      <c r="A3927" t="s">
        <v>12099</v>
      </c>
      <c r="B3927" t="s">
        <v>12100</v>
      </c>
      <c r="D3927" s="83"/>
      <c r="G3927" s="83"/>
      <c r="H3927" s="83"/>
      <c r="BT3927" s="83"/>
    </row>
    <row r="3928" spans="1:72">
      <c r="A3928" t="s">
        <v>12101</v>
      </c>
      <c r="B3928" t="s">
        <v>12102</v>
      </c>
      <c r="D3928" s="83"/>
      <c r="G3928" s="83"/>
      <c r="H3928" s="83"/>
      <c r="BT3928" s="83"/>
    </row>
    <row r="3929" spans="1:72">
      <c r="A3929" t="s">
        <v>12103</v>
      </c>
      <c r="B3929" t="s">
        <v>12104</v>
      </c>
      <c r="D3929" s="83"/>
      <c r="G3929" s="83"/>
      <c r="H3929" s="83"/>
      <c r="BT3929" s="83"/>
    </row>
    <row r="3930" spans="1:72">
      <c r="A3930" t="s">
        <v>12105</v>
      </c>
      <c r="B3930" t="s">
        <v>12106</v>
      </c>
      <c r="D3930" s="83"/>
      <c r="G3930" s="83"/>
      <c r="H3930" s="83"/>
      <c r="BT3930" s="83"/>
    </row>
    <row r="3931" spans="1:72">
      <c r="A3931" t="s">
        <v>12107</v>
      </c>
      <c r="B3931" t="s">
        <v>12108</v>
      </c>
      <c r="D3931" s="83"/>
      <c r="G3931" s="83"/>
      <c r="H3931" s="83"/>
      <c r="BT3931" s="83"/>
    </row>
    <row r="3932" spans="1:72">
      <c r="A3932" t="s">
        <v>12109</v>
      </c>
      <c r="B3932" t="s">
        <v>12110</v>
      </c>
      <c r="D3932" s="83"/>
      <c r="G3932" s="83"/>
      <c r="H3932" s="83"/>
      <c r="BT3932" s="83"/>
    </row>
    <row r="3933" spans="1:72">
      <c r="A3933" t="s">
        <v>12111</v>
      </c>
      <c r="B3933" t="s">
        <v>12112</v>
      </c>
      <c r="D3933" s="83"/>
      <c r="G3933" s="83"/>
      <c r="H3933" s="83"/>
      <c r="BT3933" s="83"/>
    </row>
    <row r="3934" spans="1:72">
      <c r="A3934" t="s">
        <v>12113</v>
      </c>
      <c r="B3934" t="s">
        <v>12114</v>
      </c>
      <c r="D3934" s="83"/>
      <c r="G3934" s="83"/>
      <c r="H3934" s="83"/>
      <c r="BT3934" s="83"/>
    </row>
    <row r="3935" spans="1:72">
      <c r="A3935" t="s">
        <v>12115</v>
      </c>
      <c r="B3935" t="s">
        <v>10612</v>
      </c>
      <c r="D3935" s="83"/>
      <c r="G3935" s="83"/>
      <c r="H3935" s="83"/>
      <c r="BT3935" s="83"/>
    </row>
    <row r="3936" spans="1:72">
      <c r="A3936" t="s">
        <v>12116</v>
      </c>
      <c r="B3936" t="s">
        <v>12117</v>
      </c>
      <c r="D3936" s="83"/>
      <c r="G3936" s="83"/>
      <c r="H3936" s="83"/>
      <c r="BT3936" s="83"/>
    </row>
    <row r="3937" spans="1:72">
      <c r="A3937" t="s">
        <v>12118</v>
      </c>
      <c r="B3937" t="s">
        <v>12119</v>
      </c>
      <c r="D3937" s="83"/>
      <c r="G3937" s="83"/>
      <c r="H3937" s="83"/>
      <c r="BT3937" s="83"/>
    </row>
    <row r="3938" spans="1:72">
      <c r="A3938" t="s">
        <v>12120</v>
      </c>
      <c r="B3938" t="s">
        <v>12121</v>
      </c>
      <c r="D3938" s="83"/>
      <c r="G3938" s="83"/>
      <c r="H3938" s="83"/>
      <c r="BT3938" s="83"/>
    </row>
    <row r="3939" spans="1:72">
      <c r="A3939" t="s">
        <v>12122</v>
      </c>
      <c r="B3939" t="s">
        <v>11415</v>
      </c>
      <c r="D3939" s="83"/>
      <c r="G3939" s="83"/>
      <c r="H3939" s="83"/>
      <c r="BT3939" s="83"/>
    </row>
    <row r="3940" spans="1:72">
      <c r="A3940" t="s">
        <v>12123</v>
      </c>
      <c r="B3940" t="s">
        <v>12124</v>
      </c>
      <c r="D3940" s="83"/>
      <c r="G3940" s="83"/>
      <c r="H3940" s="83"/>
      <c r="BT3940" s="83"/>
    </row>
    <row r="3941" spans="1:72">
      <c r="A3941" t="s">
        <v>12125</v>
      </c>
      <c r="B3941" t="s">
        <v>12126</v>
      </c>
      <c r="D3941" s="83"/>
      <c r="G3941" s="83"/>
      <c r="H3941" s="83"/>
      <c r="BT3941" s="83"/>
    </row>
    <row r="3942" spans="1:72">
      <c r="A3942" t="s">
        <v>12127</v>
      </c>
      <c r="B3942" t="s">
        <v>12128</v>
      </c>
      <c r="D3942" s="83"/>
      <c r="G3942" s="83"/>
      <c r="H3942" s="83"/>
      <c r="BT3942" s="83"/>
    </row>
    <row r="3943" spans="1:72">
      <c r="A3943" t="s">
        <v>12129</v>
      </c>
      <c r="B3943" t="s">
        <v>12130</v>
      </c>
      <c r="D3943" s="83"/>
      <c r="G3943" s="83"/>
      <c r="H3943" s="83"/>
      <c r="BT3943" s="83"/>
    </row>
    <row r="3944" spans="1:72">
      <c r="A3944" t="s">
        <v>12131</v>
      </c>
      <c r="B3944" t="s">
        <v>12132</v>
      </c>
      <c r="D3944" s="83"/>
      <c r="G3944" s="83"/>
      <c r="H3944" s="83"/>
      <c r="BT3944" s="83"/>
    </row>
    <row r="3945" spans="1:72">
      <c r="A3945" t="s">
        <v>12133</v>
      </c>
      <c r="B3945" t="s">
        <v>12134</v>
      </c>
      <c r="D3945" s="83"/>
      <c r="G3945" s="83"/>
      <c r="H3945" s="83"/>
      <c r="BT3945" s="83"/>
    </row>
    <row r="3946" spans="1:72">
      <c r="A3946" t="s">
        <v>12135</v>
      </c>
      <c r="B3946" t="s">
        <v>12136</v>
      </c>
      <c r="D3946" s="83"/>
      <c r="G3946" s="83"/>
      <c r="H3946" s="83"/>
      <c r="BT3946" s="83"/>
    </row>
    <row r="3947" spans="1:72">
      <c r="A3947" t="s">
        <v>12137</v>
      </c>
      <c r="B3947" t="s">
        <v>12138</v>
      </c>
      <c r="D3947" s="83"/>
      <c r="G3947" s="83"/>
      <c r="H3947" s="83"/>
      <c r="BT3947" s="83"/>
    </row>
    <row r="3948" spans="1:72">
      <c r="A3948" t="s">
        <v>12139</v>
      </c>
      <c r="B3948" t="s">
        <v>4426</v>
      </c>
      <c r="D3948" s="83"/>
      <c r="G3948" s="83"/>
      <c r="H3948" s="83"/>
      <c r="BT3948" s="83"/>
    </row>
    <row r="3949" spans="1:72">
      <c r="A3949" t="s">
        <v>12140</v>
      </c>
      <c r="B3949" t="s">
        <v>12141</v>
      </c>
      <c r="D3949" s="83"/>
      <c r="G3949" s="83"/>
      <c r="H3949" s="83"/>
      <c r="BT3949" s="83"/>
    </row>
    <row r="3950" spans="1:72">
      <c r="A3950" t="s">
        <v>12142</v>
      </c>
      <c r="B3950" t="s">
        <v>12143</v>
      </c>
      <c r="D3950" s="83"/>
      <c r="G3950" s="83"/>
      <c r="H3950" s="83"/>
      <c r="BT3950" s="83"/>
    </row>
    <row r="3951" spans="1:72">
      <c r="A3951" t="s">
        <v>12144</v>
      </c>
      <c r="B3951" t="s">
        <v>12145</v>
      </c>
      <c r="D3951" s="83"/>
      <c r="G3951" s="83"/>
      <c r="H3951" s="83"/>
      <c r="BT3951" s="83"/>
    </row>
    <row r="3952" spans="1:72">
      <c r="A3952" t="s">
        <v>12146</v>
      </c>
      <c r="B3952" t="s">
        <v>12147</v>
      </c>
      <c r="D3952" s="83"/>
      <c r="G3952" s="83"/>
      <c r="H3952" s="83"/>
      <c r="BT3952" s="83"/>
    </row>
    <row r="3953" spans="1:72">
      <c r="A3953" t="s">
        <v>12148</v>
      </c>
      <c r="B3953" t="s">
        <v>12149</v>
      </c>
      <c r="D3953" s="83"/>
      <c r="G3953" s="83"/>
      <c r="H3953" s="83"/>
      <c r="BT3953" s="83"/>
    </row>
    <row r="3954" spans="1:72">
      <c r="A3954" t="s">
        <v>12150</v>
      </c>
      <c r="B3954" t="s">
        <v>460</v>
      </c>
      <c r="D3954" s="83"/>
      <c r="G3954" s="83"/>
      <c r="H3954" s="83"/>
      <c r="BT3954" s="83"/>
    </row>
    <row r="3955" spans="1:72">
      <c r="A3955" t="s">
        <v>12151</v>
      </c>
      <c r="B3955" t="s">
        <v>12152</v>
      </c>
      <c r="D3955" s="83"/>
      <c r="G3955" s="83"/>
      <c r="H3955" s="83"/>
      <c r="BT3955" s="83"/>
    </row>
    <row r="3956" spans="1:72">
      <c r="A3956" t="s">
        <v>12153</v>
      </c>
      <c r="B3956" t="s">
        <v>12154</v>
      </c>
      <c r="D3956" s="83"/>
      <c r="G3956" s="83"/>
      <c r="H3956" s="83"/>
      <c r="BT3956" s="83"/>
    </row>
    <row r="3957" spans="1:72">
      <c r="A3957" t="s">
        <v>12155</v>
      </c>
      <c r="B3957" t="s">
        <v>12156</v>
      </c>
      <c r="D3957" s="83"/>
      <c r="G3957" s="83"/>
      <c r="H3957" s="83"/>
      <c r="BT3957" s="83"/>
    </row>
    <row r="3958" spans="1:72">
      <c r="A3958" t="s">
        <v>12157</v>
      </c>
      <c r="B3958" t="s">
        <v>12158</v>
      </c>
      <c r="D3958" s="83"/>
      <c r="G3958" s="83"/>
      <c r="H3958" s="83"/>
      <c r="BT3958" s="83"/>
    </row>
    <row r="3959" spans="1:72">
      <c r="A3959" t="s">
        <v>12159</v>
      </c>
      <c r="B3959" t="s">
        <v>12160</v>
      </c>
      <c r="D3959" s="83"/>
      <c r="G3959" s="83"/>
      <c r="H3959" s="83"/>
      <c r="BT3959" s="83"/>
    </row>
    <row r="3960" spans="1:72">
      <c r="A3960" t="s">
        <v>12161</v>
      </c>
      <c r="B3960" t="s">
        <v>12162</v>
      </c>
      <c r="D3960" s="83"/>
      <c r="G3960" s="83"/>
      <c r="H3960" s="83"/>
      <c r="BT3960" s="83"/>
    </row>
    <row r="3961" spans="1:72">
      <c r="A3961" t="s">
        <v>12163</v>
      </c>
      <c r="B3961" t="s">
        <v>8504</v>
      </c>
      <c r="D3961" s="83"/>
      <c r="G3961" s="83"/>
      <c r="H3961" s="83"/>
      <c r="BT3961" s="83"/>
    </row>
    <row r="3962" spans="1:72">
      <c r="A3962" t="s">
        <v>12164</v>
      </c>
      <c r="B3962" t="s">
        <v>12165</v>
      </c>
      <c r="D3962" s="83"/>
      <c r="G3962" s="83"/>
      <c r="H3962" s="83"/>
      <c r="BT3962" s="83"/>
    </row>
    <row r="3963" spans="1:72">
      <c r="A3963" t="s">
        <v>12166</v>
      </c>
      <c r="B3963" t="s">
        <v>10669</v>
      </c>
      <c r="D3963" s="83"/>
      <c r="G3963" s="83"/>
      <c r="H3963" s="83"/>
      <c r="BT3963" s="83"/>
    </row>
    <row r="3964" spans="1:72">
      <c r="A3964" t="s">
        <v>12167</v>
      </c>
      <c r="B3964" t="s">
        <v>12168</v>
      </c>
      <c r="D3964" s="83"/>
      <c r="G3964" s="83"/>
      <c r="H3964" s="83"/>
      <c r="BT3964" s="83"/>
    </row>
    <row r="3965" spans="1:72">
      <c r="A3965" t="s">
        <v>12169</v>
      </c>
      <c r="B3965" t="s">
        <v>12170</v>
      </c>
      <c r="D3965" s="83"/>
      <c r="G3965" s="83"/>
      <c r="H3965" s="83"/>
      <c r="BT3965" s="83"/>
    </row>
    <row r="3966" spans="1:72">
      <c r="A3966" t="s">
        <v>12171</v>
      </c>
      <c r="B3966" t="s">
        <v>12172</v>
      </c>
      <c r="D3966" s="83"/>
      <c r="G3966" s="83"/>
      <c r="H3966" s="83"/>
      <c r="BT3966" s="83"/>
    </row>
    <row r="3967" spans="1:72">
      <c r="A3967" t="s">
        <v>12173</v>
      </c>
      <c r="B3967" t="s">
        <v>12174</v>
      </c>
      <c r="D3967" s="83"/>
      <c r="G3967" s="83"/>
      <c r="H3967" s="83"/>
      <c r="BT3967" s="83"/>
    </row>
    <row r="3968" spans="1:72">
      <c r="A3968" t="s">
        <v>12175</v>
      </c>
      <c r="B3968" t="s">
        <v>12176</v>
      </c>
      <c r="D3968" s="83"/>
      <c r="G3968" s="83"/>
      <c r="H3968" s="83"/>
      <c r="BT3968" s="83"/>
    </row>
    <row r="3969" spans="1:72">
      <c r="A3969" t="s">
        <v>12177</v>
      </c>
      <c r="B3969" t="s">
        <v>12178</v>
      </c>
      <c r="D3969" s="83"/>
      <c r="G3969" s="83"/>
      <c r="H3969" s="83"/>
      <c r="BT3969" s="83"/>
    </row>
    <row r="3970" spans="1:72">
      <c r="A3970" t="s">
        <v>12179</v>
      </c>
      <c r="B3970" t="s">
        <v>12180</v>
      </c>
      <c r="D3970" s="83"/>
      <c r="G3970" s="83"/>
      <c r="H3970" s="83"/>
      <c r="BT3970" s="83"/>
    </row>
    <row r="3971" spans="1:72">
      <c r="A3971" t="s">
        <v>12181</v>
      </c>
      <c r="B3971" t="s">
        <v>12182</v>
      </c>
      <c r="D3971" s="83"/>
      <c r="G3971" s="83"/>
      <c r="H3971" s="83"/>
      <c r="BT3971" s="83"/>
    </row>
    <row r="3972" spans="1:72">
      <c r="A3972" t="s">
        <v>12183</v>
      </c>
      <c r="B3972" t="s">
        <v>12184</v>
      </c>
      <c r="D3972" s="83"/>
      <c r="G3972" s="83"/>
      <c r="H3972" s="83"/>
      <c r="BT3972" s="83"/>
    </row>
    <row r="3973" spans="1:72">
      <c r="A3973" t="s">
        <v>12185</v>
      </c>
      <c r="B3973" t="s">
        <v>12186</v>
      </c>
      <c r="D3973" s="83"/>
      <c r="G3973" s="83"/>
      <c r="H3973" s="83"/>
      <c r="BT3973" s="83"/>
    </row>
    <row r="3974" spans="1:72">
      <c r="A3974" t="s">
        <v>12187</v>
      </c>
      <c r="B3974" t="s">
        <v>12188</v>
      </c>
      <c r="D3974" s="83"/>
      <c r="G3974" s="83"/>
      <c r="H3974" s="83"/>
      <c r="BT3974" s="83"/>
    </row>
    <row r="3975" spans="1:72">
      <c r="A3975" t="s">
        <v>12189</v>
      </c>
      <c r="B3975" t="s">
        <v>12190</v>
      </c>
      <c r="D3975" s="83"/>
      <c r="G3975" s="83"/>
      <c r="H3975" s="83"/>
      <c r="BT3975" s="83"/>
    </row>
    <row r="3976" spans="1:72">
      <c r="A3976" t="s">
        <v>12191</v>
      </c>
      <c r="B3976" t="s">
        <v>4766</v>
      </c>
      <c r="D3976" s="83"/>
      <c r="G3976" s="83"/>
      <c r="H3976" s="83"/>
      <c r="BT3976" s="83"/>
    </row>
    <row r="3977" spans="1:72">
      <c r="A3977" t="s">
        <v>12192</v>
      </c>
      <c r="B3977" t="s">
        <v>12193</v>
      </c>
      <c r="D3977" s="83"/>
      <c r="G3977" s="83"/>
      <c r="H3977" s="83"/>
      <c r="BT3977" s="83"/>
    </row>
    <row r="3978" spans="1:72">
      <c r="A3978" t="s">
        <v>12194</v>
      </c>
      <c r="B3978" t="s">
        <v>12195</v>
      </c>
      <c r="D3978" s="83"/>
      <c r="G3978" s="83"/>
      <c r="H3978" s="83"/>
      <c r="BT3978" s="83"/>
    </row>
    <row r="3979" spans="1:72">
      <c r="A3979" t="s">
        <v>12196</v>
      </c>
      <c r="B3979" t="s">
        <v>12197</v>
      </c>
      <c r="D3979" s="83"/>
      <c r="G3979" s="83"/>
      <c r="H3979" s="83"/>
      <c r="BT3979" s="83"/>
    </row>
    <row r="3980" spans="1:72">
      <c r="A3980" t="s">
        <v>12198</v>
      </c>
      <c r="B3980" t="s">
        <v>12199</v>
      </c>
      <c r="D3980" s="83"/>
      <c r="G3980" s="83"/>
      <c r="H3980" s="83"/>
      <c r="BT3980" s="83"/>
    </row>
    <row r="3981" spans="1:72">
      <c r="A3981" t="s">
        <v>12200</v>
      </c>
      <c r="B3981" t="s">
        <v>12201</v>
      </c>
      <c r="D3981" s="83"/>
      <c r="G3981" s="83"/>
      <c r="H3981" s="83"/>
      <c r="BT3981" s="83"/>
    </row>
    <row r="3982" spans="1:72">
      <c r="A3982" t="s">
        <v>12202</v>
      </c>
      <c r="B3982" t="s">
        <v>12203</v>
      </c>
      <c r="D3982" s="83"/>
      <c r="G3982" s="83"/>
      <c r="H3982" s="83"/>
      <c r="BT3982" s="83"/>
    </row>
    <row r="3983" spans="1:72">
      <c r="A3983" t="s">
        <v>12204</v>
      </c>
      <c r="B3983" t="s">
        <v>12205</v>
      </c>
      <c r="D3983" s="83"/>
      <c r="G3983" s="83"/>
      <c r="H3983" s="83"/>
      <c r="BT3983" s="83"/>
    </row>
    <row r="3984" spans="1:72">
      <c r="A3984" t="s">
        <v>12206</v>
      </c>
      <c r="B3984" t="s">
        <v>12207</v>
      </c>
      <c r="D3984" s="83"/>
      <c r="G3984" s="83"/>
      <c r="H3984" s="83"/>
      <c r="BT3984" s="83"/>
    </row>
    <row r="3985" spans="1:72">
      <c r="A3985" t="s">
        <v>12208</v>
      </c>
      <c r="B3985" t="s">
        <v>12209</v>
      </c>
      <c r="D3985" s="83"/>
      <c r="G3985" s="83"/>
      <c r="H3985" s="83"/>
      <c r="BT3985" s="83"/>
    </row>
    <row r="3986" spans="1:72">
      <c r="A3986" t="s">
        <v>12210</v>
      </c>
      <c r="B3986" t="s">
        <v>12211</v>
      </c>
      <c r="D3986" s="83"/>
      <c r="G3986" s="83"/>
      <c r="H3986" s="83"/>
      <c r="BT3986" s="83"/>
    </row>
    <row r="3987" spans="1:72">
      <c r="A3987" t="s">
        <v>12212</v>
      </c>
      <c r="B3987" t="s">
        <v>12213</v>
      </c>
      <c r="D3987" s="83"/>
      <c r="G3987" s="83"/>
      <c r="H3987" s="83"/>
      <c r="BT3987" s="83"/>
    </row>
    <row r="3988" spans="1:72">
      <c r="A3988" t="s">
        <v>12214</v>
      </c>
      <c r="B3988" t="s">
        <v>7431</v>
      </c>
      <c r="D3988" s="83"/>
      <c r="G3988" s="83"/>
      <c r="H3988" s="83"/>
      <c r="BT3988" s="83"/>
    </row>
    <row r="3989" spans="1:72">
      <c r="A3989" t="s">
        <v>12215</v>
      </c>
      <c r="B3989" t="s">
        <v>12216</v>
      </c>
      <c r="D3989" s="83"/>
      <c r="G3989" s="83"/>
      <c r="H3989" s="83"/>
      <c r="BT3989" s="83"/>
    </row>
    <row r="3990" spans="1:72">
      <c r="A3990" t="s">
        <v>12217</v>
      </c>
      <c r="B3990" t="s">
        <v>1999</v>
      </c>
      <c r="D3990" s="83"/>
      <c r="G3990" s="83"/>
      <c r="H3990" s="83"/>
      <c r="BT3990" s="83"/>
    </row>
    <row r="3991" spans="1:72">
      <c r="A3991" t="s">
        <v>12218</v>
      </c>
      <c r="B3991" t="s">
        <v>2101</v>
      </c>
      <c r="D3991" s="83"/>
      <c r="G3991" s="83"/>
      <c r="H3991" s="83"/>
      <c r="BT3991" s="83"/>
    </row>
    <row r="3992" spans="1:72">
      <c r="A3992" t="s">
        <v>12219</v>
      </c>
      <c r="B3992" t="s">
        <v>12220</v>
      </c>
      <c r="D3992" s="83"/>
      <c r="G3992" s="83"/>
      <c r="H3992" s="83"/>
      <c r="BT3992" s="83"/>
    </row>
    <row r="3993" spans="1:72">
      <c r="A3993" t="s">
        <v>12221</v>
      </c>
      <c r="B3993" t="s">
        <v>4487</v>
      </c>
      <c r="D3993" s="83"/>
      <c r="G3993" s="83"/>
      <c r="H3993" s="83"/>
      <c r="BT3993" s="83"/>
    </row>
    <row r="3994" spans="1:72">
      <c r="A3994" t="s">
        <v>12222</v>
      </c>
      <c r="B3994" t="s">
        <v>12223</v>
      </c>
      <c r="D3994" s="83"/>
      <c r="G3994" s="83"/>
      <c r="H3994" s="83"/>
      <c r="BT3994" s="83"/>
    </row>
    <row r="3995" spans="1:72">
      <c r="A3995" t="s">
        <v>12224</v>
      </c>
      <c r="B3995" t="s">
        <v>12225</v>
      </c>
      <c r="D3995" s="83"/>
      <c r="G3995" s="83"/>
      <c r="H3995" s="83"/>
      <c r="BT3995" s="83"/>
    </row>
    <row r="3996" spans="1:72">
      <c r="A3996" t="s">
        <v>12226</v>
      </c>
      <c r="B3996" t="s">
        <v>12227</v>
      </c>
      <c r="D3996" s="83"/>
      <c r="G3996" s="83"/>
      <c r="H3996" s="83"/>
      <c r="BT3996" s="83"/>
    </row>
    <row r="3997" spans="1:72">
      <c r="A3997" t="s">
        <v>12228</v>
      </c>
      <c r="B3997" t="s">
        <v>12229</v>
      </c>
      <c r="D3997" s="83"/>
      <c r="G3997" s="83"/>
      <c r="H3997" s="83"/>
      <c r="BT3997" s="83"/>
    </row>
    <row r="3998" spans="1:72">
      <c r="A3998" t="s">
        <v>12230</v>
      </c>
      <c r="B3998" t="s">
        <v>12231</v>
      </c>
      <c r="D3998" s="83"/>
      <c r="G3998" s="83"/>
      <c r="H3998" s="83"/>
      <c r="BT3998" s="83"/>
    </row>
    <row r="3999" spans="1:72">
      <c r="A3999" t="s">
        <v>12232</v>
      </c>
      <c r="B3999" t="s">
        <v>12233</v>
      </c>
      <c r="D3999" s="83"/>
      <c r="G3999" s="83"/>
      <c r="H3999" s="83"/>
      <c r="BT3999" s="83"/>
    </row>
    <row r="4000" spans="1:72">
      <c r="A4000" t="s">
        <v>12234</v>
      </c>
      <c r="B4000" t="s">
        <v>12235</v>
      </c>
      <c r="D4000" s="83"/>
      <c r="G4000" s="83"/>
      <c r="H4000" s="83"/>
      <c r="BT4000" s="83"/>
    </row>
    <row r="4001" spans="1:72">
      <c r="A4001" t="s">
        <v>12236</v>
      </c>
      <c r="B4001" t="s">
        <v>12237</v>
      </c>
      <c r="D4001" s="83"/>
      <c r="G4001" s="83"/>
      <c r="H4001" s="83"/>
      <c r="BT4001" s="83"/>
    </row>
    <row r="4002" spans="1:72">
      <c r="A4002" t="s">
        <v>12238</v>
      </c>
      <c r="B4002" t="s">
        <v>6993</v>
      </c>
      <c r="D4002" s="83"/>
      <c r="G4002" s="83"/>
      <c r="H4002" s="83"/>
      <c r="BT4002" s="83"/>
    </row>
    <row r="4003" spans="1:72">
      <c r="A4003" t="s">
        <v>12239</v>
      </c>
      <c r="B4003" t="s">
        <v>12240</v>
      </c>
      <c r="D4003" s="83"/>
      <c r="G4003" s="83"/>
      <c r="H4003" s="83"/>
      <c r="BT4003" s="83"/>
    </row>
    <row r="4004" spans="1:72">
      <c r="A4004" t="s">
        <v>12241</v>
      </c>
      <c r="B4004" t="s">
        <v>12242</v>
      </c>
      <c r="D4004" s="83"/>
      <c r="G4004" s="83"/>
      <c r="H4004" s="83"/>
      <c r="BT4004" s="83"/>
    </row>
    <row r="4005" spans="1:72">
      <c r="A4005" t="s">
        <v>12243</v>
      </c>
      <c r="B4005" t="s">
        <v>12244</v>
      </c>
      <c r="D4005" s="83"/>
      <c r="G4005" s="83"/>
      <c r="H4005" s="83"/>
      <c r="BT4005" s="83"/>
    </row>
    <row r="4006" spans="1:72">
      <c r="A4006" t="s">
        <v>12245</v>
      </c>
      <c r="B4006" t="s">
        <v>12246</v>
      </c>
      <c r="D4006" s="83"/>
      <c r="G4006" s="83"/>
      <c r="H4006" s="83"/>
      <c r="BT4006" s="83"/>
    </row>
    <row r="4007" spans="1:72">
      <c r="A4007" t="s">
        <v>12247</v>
      </c>
      <c r="B4007" t="s">
        <v>11922</v>
      </c>
      <c r="D4007" s="83"/>
      <c r="G4007" s="83"/>
      <c r="H4007" s="83"/>
      <c r="BT4007" s="83"/>
    </row>
    <row r="4008" spans="1:72">
      <c r="A4008" t="s">
        <v>12248</v>
      </c>
      <c r="B4008" t="s">
        <v>404</v>
      </c>
      <c r="D4008" s="83"/>
      <c r="G4008" s="83"/>
      <c r="H4008" s="83"/>
      <c r="BT4008" s="83"/>
    </row>
    <row r="4009" spans="1:72">
      <c r="A4009" t="s">
        <v>12249</v>
      </c>
      <c r="B4009" t="s">
        <v>12250</v>
      </c>
      <c r="D4009" s="83"/>
      <c r="G4009" s="83"/>
      <c r="H4009" s="83"/>
      <c r="BT4009" s="83"/>
    </row>
    <row r="4010" spans="1:72">
      <c r="A4010" t="s">
        <v>12251</v>
      </c>
      <c r="B4010" t="s">
        <v>12252</v>
      </c>
      <c r="D4010" s="83"/>
      <c r="G4010" s="83"/>
      <c r="H4010" s="83"/>
      <c r="BT4010" s="83"/>
    </row>
    <row r="4011" spans="1:72">
      <c r="A4011" t="s">
        <v>12253</v>
      </c>
      <c r="B4011" t="s">
        <v>11861</v>
      </c>
      <c r="D4011" s="83"/>
      <c r="G4011" s="83"/>
      <c r="H4011" s="83"/>
      <c r="BT4011" s="83"/>
    </row>
    <row r="4012" spans="1:72">
      <c r="A4012" t="s">
        <v>12254</v>
      </c>
      <c r="B4012" t="s">
        <v>12255</v>
      </c>
      <c r="D4012" s="83"/>
      <c r="G4012" s="83"/>
      <c r="H4012" s="83"/>
      <c r="BT4012" s="83"/>
    </row>
    <row r="4013" spans="1:72">
      <c r="A4013" t="s">
        <v>12256</v>
      </c>
      <c r="B4013" t="s">
        <v>12257</v>
      </c>
      <c r="D4013" s="83"/>
      <c r="G4013" s="83"/>
      <c r="H4013" s="83"/>
      <c r="BT4013" s="83"/>
    </row>
    <row r="4014" spans="1:72">
      <c r="A4014" t="s">
        <v>12258</v>
      </c>
      <c r="B4014" t="s">
        <v>12259</v>
      </c>
      <c r="D4014" s="83"/>
      <c r="G4014" s="83"/>
      <c r="H4014" s="83"/>
      <c r="BT4014" s="83"/>
    </row>
    <row r="4015" spans="1:72">
      <c r="A4015" t="s">
        <v>12260</v>
      </c>
      <c r="B4015" t="s">
        <v>12261</v>
      </c>
      <c r="D4015" s="83"/>
      <c r="G4015" s="83"/>
      <c r="H4015" s="83"/>
      <c r="BT4015" s="83"/>
    </row>
    <row r="4016" spans="1:72">
      <c r="A4016" t="s">
        <v>12262</v>
      </c>
      <c r="B4016" t="s">
        <v>12263</v>
      </c>
      <c r="D4016" s="83"/>
      <c r="G4016" s="83"/>
      <c r="H4016" s="83"/>
      <c r="BT4016" s="83"/>
    </row>
    <row r="4017" spans="1:72">
      <c r="A4017" t="s">
        <v>12264</v>
      </c>
      <c r="B4017" t="s">
        <v>12265</v>
      </c>
      <c r="D4017" s="83"/>
      <c r="G4017" s="83"/>
      <c r="H4017" s="83"/>
      <c r="BT4017" s="83"/>
    </row>
    <row r="4018" spans="1:72">
      <c r="A4018" t="s">
        <v>12266</v>
      </c>
      <c r="B4018" t="s">
        <v>12267</v>
      </c>
      <c r="D4018" s="83"/>
      <c r="G4018" s="83"/>
      <c r="H4018" s="83"/>
      <c r="BT4018" s="83"/>
    </row>
    <row r="4019" spans="1:72">
      <c r="A4019" t="s">
        <v>12268</v>
      </c>
      <c r="B4019" t="s">
        <v>12269</v>
      </c>
      <c r="D4019" s="83"/>
      <c r="G4019" s="83"/>
      <c r="H4019" s="83"/>
      <c r="BT4019" s="83"/>
    </row>
    <row r="4020" spans="1:72">
      <c r="A4020" t="s">
        <v>12270</v>
      </c>
      <c r="B4020" t="s">
        <v>3772</v>
      </c>
      <c r="D4020" s="83"/>
      <c r="G4020" s="83"/>
      <c r="H4020" s="83"/>
      <c r="BT4020" s="83"/>
    </row>
    <row r="4021" spans="1:72">
      <c r="A4021" t="s">
        <v>12271</v>
      </c>
      <c r="B4021" t="s">
        <v>12272</v>
      </c>
      <c r="D4021" s="83"/>
      <c r="G4021" s="83"/>
      <c r="H4021" s="83"/>
      <c r="BT4021" s="83"/>
    </row>
    <row r="4022" spans="1:72">
      <c r="A4022" t="s">
        <v>12273</v>
      </c>
      <c r="B4022" t="s">
        <v>12274</v>
      </c>
      <c r="D4022" s="83"/>
      <c r="G4022" s="83"/>
      <c r="H4022" s="83"/>
      <c r="BT4022" s="83"/>
    </row>
    <row r="4023" spans="1:72">
      <c r="A4023" t="s">
        <v>12275</v>
      </c>
      <c r="B4023" t="s">
        <v>12276</v>
      </c>
      <c r="D4023" s="83"/>
      <c r="G4023" s="83"/>
      <c r="H4023" s="83"/>
      <c r="BT4023" s="83"/>
    </row>
    <row r="4024" spans="1:72">
      <c r="A4024" t="s">
        <v>12277</v>
      </c>
      <c r="B4024" t="s">
        <v>9036</v>
      </c>
      <c r="D4024" s="83"/>
      <c r="G4024" s="83"/>
      <c r="H4024" s="83"/>
      <c r="BT4024" s="83"/>
    </row>
    <row r="4025" spans="1:72">
      <c r="A4025" t="s">
        <v>12278</v>
      </c>
      <c r="B4025" t="s">
        <v>12279</v>
      </c>
      <c r="D4025" s="83"/>
      <c r="G4025" s="83"/>
      <c r="H4025" s="83"/>
      <c r="BT4025" s="83"/>
    </row>
    <row r="4026" spans="1:72">
      <c r="A4026" t="s">
        <v>12280</v>
      </c>
      <c r="B4026" t="s">
        <v>12281</v>
      </c>
      <c r="D4026" s="83"/>
      <c r="G4026" s="83"/>
      <c r="H4026" s="83"/>
      <c r="BT4026" s="83"/>
    </row>
    <row r="4027" spans="1:72">
      <c r="A4027" t="s">
        <v>12282</v>
      </c>
      <c r="B4027" t="s">
        <v>12283</v>
      </c>
      <c r="D4027" s="83"/>
      <c r="G4027" s="83"/>
      <c r="H4027" s="83"/>
      <c r="BT4027" s="83"/>
    </row>
    <row r="4028" spans="1:72">
      <c r="A4028" t="s">
        <v>12284</v>
      </c>
      <c r="B4028" t="s">
        <v>12285</v>
      </c>
      <c r="D4028" s="83"/>
      <c r="G4028" s="83"/>
      <c r="H4028" s="83"/>
      <c r="BT4028" s="83"/>
    </row>
    <row r="4029" spans="1:72">
      <c r="A4029" t="s">
        <v>12286</v>
      </c>
      <c r="B4029" t="s">
        <v>12287</v>
      </c>
      <c r="D4029" s="83"/>
      <c r="G4029" s="83"/>
      <c r="H4029" s="83"/>
      <c r="BT4029" s="83"/>
    </row>
    <row r="4030" spans="1:72">
      <c r="A4030" t="s">
        <v>12288</v>
      </c>
      <c r="B4030" t="s">
        <v>8272</v>
      </c>
      <c r="D4030" s="83"/>
      <c r="G4030" s="83"/>
      <c r="H4030" s="83"/>
      <c r="BT4030" s="83"/>
    </row>
    <row r="4031" spans="1:72">
      <c r="A4031" t="s">
        <v>12289</v>
      </c>
      <c r="B4031" t="s">
        <v>5087</v>
      </c>
      <c r="D4031" s="83"/>
      <c r="G4031" s="83"/>
      <c r="H4031" s="83"/>
      <c r="BT4031" s="83"/>
    </row>
    <row r="4032" spans="1:72">
      <c r="A4032" t="s">
        <v>12290</v>
      </c>
      <c r="B4032" t="s">
        <v>12291</v>
      </c>
      <c r="D4032" s="83"/>
      <c r="G4032" s="83"/>
      <c r="H4032" s="83"/>
      <c r="BT4032" s="83"/>
    </row>
    <row r="4033" spans="1:72">
      <c r="A4033" t="s">
        <v>12292</v>
      </c>
      <c r="B4033" t="s">
        <v>4436</v>
      </c>
      <c r="D4033" s="83"/>
      <c r="G4033" s="83"/>
      <c r="H4033" s="83"/>
      <c r="BT4033" s="83"/>
    </row>
    <row r="4034" spans="1:72">
      <c r="A4034" t="s">
        <v>12293</v>
      </c>
      <c r="B4034" t="s">
        <v>12294</v>
      </c>
      <c r="D4034" s="83"/>
      <c r="G4034" s="83"/>
      <c r="H4034" s="83"/>
      <c r="BT4034" s="83"/>
    </row>
    <row r="4035" spans="1:72">
      <c r="A4035" t="s">
        <v>12295</v>
      </c>
      <c r="B4035" t="s">
        <v>189</v>
      </c>
      <c r="D4035" s="83"/>
      <c r="G4035" s="83"/>
      <c r="H4035" s="83"/>
      <c r="BT4035" s="83"/>
    </row>
    <row r="4036" spans="1:72">
      <c r="A4036" t="s">
        <v>12296</v>
      </c>
      <c r="B4036" t="s">
        <v>12297</v>
      </c>
      <c r="D4036" s="83"/>
      <c r="G4036" s="83"/>
      <c r="H4036" s="83"/>
      <c r="BT4036" s="83"/>
    </row>
    <row r="4037" spans="1:72">
      <c r="A4037" t="s">
        <v>12298</v>
      </c>
      <c r="B4037" t="s">
        <v>12299</v>
      </c>
      <c r="D4037" s="83"/>
      <c r="G4037" s="83"/>
      <c r="H4037" s="83"/>
      <c r="BT4037" s="83"/>
    </row>
    <row r="4038" spans="1:72">
      <c r="A4038" t="s">
        <v>12300</v>
      </c>
      <c r="B4038" t="s">
        <v>2127</v>
      </c>
      <c r="D4038" s="83"/>
      <c r="G4038" s="83"/>
      <c r="H4038" s="83"/>
      <c r="BT4038" s="83"/>
    </row>
    <row r="4039" spans="1:72">
      <c r="A4039" t="s">
        <v>12301</v>
      </c>
      <c r="B4039" t="s">
        <v>3499</v>
      </c>
      <c r="D4039" s="83"/>
      <c r="G4039" s="83"/>
      <c r="H4039" s="83"/>
      <c r="BT4039" s="83"/>
    </row>
    <row r="4040" spans="1:72">
      <c r="A4040" t="s">
        <v>12302</v>
      </c>
      <c r="B4040" t="s">
        <v>12303</v>
      </c>
      <c r="D4040" s="83"/>
      <c r="G4040" s="83"/>
      <c r="H4040" s="83"/>
      <c r="BT4040" s="83"/>
    </row>
    <row r="4041" spans="1:72">
      <c r="A4041" t="s">
        <v>12304</v>
      </c>
      <c r="B4041" t="s">
        <v>12305</v>
      </c>
      <c r="D4041" s="83"/>
      <c r="G4041" s="83"/>
      <c r="H4041" s="83"/>
      <c r="BT4041" s="83"/>
    </row>
    <row r="4042" spans="1:72">
      <c r="A4042" t="s">
        <v>12306</v>
      </c>
      <c r="B4042" t="s">
        <v>12307</v>
      </c>
      <c r="D4042" s="83"/>
      <c r="G4042" s="83"/>
      <c r="H4042" s="83"/>
      <c r="BT4042" s="83"/>
    </row>
    <row r="4043" spans="1:72">
      <c r="A4043" t="s">
        <v>12308</v>
      </c>
      <c r="B4043" t="s">
        <v>12309</v>
      </c>
      <c r="D4043" s="83"/>
      <c r="G4043" s="83"/>
      <c r="H4043" s="83"/>
      <c r="BT4043" s="83"/>
    </row>
    <row r="4044" spans="1:72">
      <c r="A4044" t="s">
        <v>12310</v>
      </c>
      <c r="B4044" t="s">
        <v>11130</v>
      </c>
      <c r="D4044" s="83"/>
      <c r="G4044" s="83"/>
      <c r="H4044" s="83"/>
      <c r="BT4044" s="83"/>
    </row>
    <row r="4045" spans="1:72">
      <c r="A4045" t="s">
        <v>12311</v>
      </c>
      <c r="B4045" t="s">
        <v>12312</v>
      </c>
      <c r="D4045" s="83"/>
      <c r="G4045" s="83"/>
      <c r="H4045" s="83"/>
      <c r="BT4045" s="83"/>
    </row>
    <row r="4046" spans="1:72">
      <c r="A4046" t="s">
        <v>12313</v>
      </c>
      <c r="B4046" t="s">
        <v>12314</v>
      </c>
      <c r="D4046" s="83"/>
      <c r="G4046" s="83"/>
      <c r="H4046" s="83"/>
      <c r="BT4046" s="83"/>
    </row>
    <row r="4047" spans="1:72">
      <c r="A4047" t="s">
        <v>12315</v>
      </c>
      <c r="B4047" t="s">
        <v>12316</v>
      </c>
      <c r="D4047" s="83"/>
      <c r="G4047" s="83"/>
      <c r="H4047" s="83"/>
      <c r="BT4047" s="83"/>
    </row>
    <row r="4048" spans="1:72">
      <c r="A4048" t="s">
        <v>12317</v>
      </c>
      <c r="B4048" t="s">
        <v>12318</v>
      </c>
      <c r="D4048" s="83"/>
      <c r="G4048" s="83"/>
      <c r="H4048" s="83"/>
      <c r="BT4048" s="83"/>
    </row>
    <row r="4049" spans="1:72">
      <c r="A4049" t="s">
        <v>12319</v>
      </c>
      <c r="B4049" t="s">
        <v>12320</v>
      </c>
      <c r="D4049" s="83"/>
      <c r="G4049" s="83"/>
      <c r="H4049" s="83"/>
      <c r="BT4049" s="83"/>
    </row>
    <row r="4050" spans="1:72">
      <c r="A4050" t="s">
        <v>12321</v>
      </c>
      <c r="B4050" t="s">
        <v>12322</v>
      </c>
      <c r="D4050" s="83"/>
      <c r="G4050" s="83"/>
      <c r="H4050" s="83"/>
      <c r="BT4050" s="83"/>
    </row>
    <row r="4051" spans="1:72">
      <c r="A4051" t="s">
        <v>12323</v>
      </c>
      <c r="B4051" t="s">
        <v>12324</v>
      </c>
      <c r="D4051" s="83"/>
      <c r="G4051" s="83"/>
      <c r="H4051" s="83"/>
      <c r="BT4051" s="83"/>
    </row>
    <row r="4052" spans="1:72">
      <c r="A4052" t="s">
        <v>12325</v>
      </c>
      <c r="B4052" t="s">
        <v>10280</v>
      </c>
      <c r="D4052" s="83"/>
      <c r="G4052" s="83"/>
      <c r="H4052" s="83"/>
      <c r="BT4052" s="83"/>
    </row>
    <row r="4053" spans="1:72">
      <c r="A4053" t="s">
        <v>12326</v>
      </c>
      <c r="B4053" t="s">
        <v>11788</v>
      </c>
      <c r="D4053" s="83"/>
      <c r="G4053" s="83"/>
      <c r="H4053" s="83"/>
      <c r="BT4053" s="83"/>
    </row>
    <row r="4054" spans="1:72">
      <c r="A4054" t="s">
        <v>12327</v>
      </c>
      <c r="B4054" t="s">
        <v>12328</v>
      </c>
      <c r="D4054" s="83"/>
      <c r="G4054" s="83"/>
      <c r="H4054" s="83"/>
      <c r="BT4054" s="83"/>
    </row>
    <row r="4055" spans="1:72">
      <c r="A4055" t="s">
        <v>12329</v>
      </c>
      <c r="B4055" t="s">
        <v>12330</v>
      </c>
      <c r="D4055" s="83"/>
      <c r="G4055" s="83"/>
      <c r="H4055" s="83"/>
      <c r="BT4055" s="83"/>
    </row>
    <row r="4056" spans="1:72">
      <c r="A4056" t="s">
        <v>12331</v>
      </c>
      <c r="B4056" t="s">
        <v>4013</v>
      </c>
      <c r="D4056" s="83"/>
      <c r="G4056" s="83"/>
      <c r="H4056" s="83"/>
      <c r="BT4056" s="83"/>
    </row>
    <row r="4057" spans="1:72">
      <c r="A4057" t="s">
        <v>12332</v>
      </c>
      <c r="B4057" t="s">
        <v>12333</v>
      </c>
      <c r="D4057" s="83"/>
      <c r="G4057" s="83"/>
      <c r="H4057" s="83"/>
      <c r="BT4057" s="83"/>
    </row>
    <row r="4058" spans="1:72">
      <c r="A4058" t="s">
        <v>12334</v>
      </c>
      <c r="B4058" t="s">
        <v>12335</v>
      </c>
      <c r="D4058" s="83"/>
      <c r="G4058" s="83"/>
      <c r="H4058" s="83"/>
      <c r="BT4058" s="83"/>
    </row>
    <row r="4059" spans="1:72">
      <c r="A4059" t="s">
        <v>12336</v>
      </c>
      <c r="B4059" t="s">
        <v>12337</v>
      </c>
      <c r="D4059" s="83"/>
      <c r="G4059" s="83"/>
      <c r="H4059" s="83"/>
      <c r="BT4059" s="83"/>
    </row>
    <row r="4060" spans="1:72">
      <c r="A4060" t="s">
        <v>12338</v>
      </c>
      <c r="B4060" t="s">
        <v>11909</v>
      </c>
      <c r="D4060" s="83"/>
      <c r="G4060" s="83"/>
      <c r="H4060" s="83"/>
      <c r="BT4060" s="83"/>
    </row>
    <row r="4061" spans="1:72">
      <c r="A4061" t="s">
        <v>12339</v>
      </c>
      <c r="B4061" t="s">
        <v>9036</v>
      </c>
      <c r="D4061" s="83"/>
      <c r="G4061" s="83"/>
      <c r="H4061" s="83"/>
      <c r="BT4061" s="83"/>
    </row>
    <row r="4062" spans="1:72">
      <c r="A4062" t="s">
        <v>12340</v>
      </c>
      <c r="B4062" t="s">
        <v>12341</v>
      </c>
      <c r="D4062" s="83"/>
      <c r="G4062" s="83"/>
      <c r="H4062" s="83"/>
      <c r="BT4062" s="83"/>
    </row>
    <row r="4063" spans="1:72">
      <c r="A4063" t="s">
        <v>12342</v>
      </c>
      <c r="B4063" t="s">
        <v>12343</v>
      </c>
      <c r="D4063" s="83"/>
      <c r="G4063" s="83"/>
      <c r="H4063" s="83"/>
      <c r="BT4063" s="83"/>
    </row>
    <row r="4064" spans="1:72">
      <c r="A4064" t="s">
        <v>12344</v>
      </c>
      <c r="B4064" t="s">
        <v>9103</v>
      </c>
      <c r="D4064" s="83"/>
      <c r="G4064" s="83"/>
      <c r="H4064" s="83"/>
      <c r="BT4064" s="83"/>
    </row>
    <row r="4065" spans="1:72">
      <c r="A4065" t="s">
        <v>12345</v>
      </c>
      <c r="B4065" t="s">
        <v>12346</v>
      </c>
      <c r="D4065" s="83"/>
      <c r="G4065" s="83"/>
      <c r="H4065" s="83"/>
      <c r="BT4065" s="83"/>
    </row>
    <row r="4066" spans="1:72">
      <c r="A4066" t="s">
        <v>12347</v>
      </c>
      <c r="B4066" t="s">
        <v>12348</v>
      </c>
      <c r="D4066" s="83"/>
      <c r="G4066" s="83"/>
      <c r="H4066" s="83"/>
      <c r="BT4066" s="83"/>
    </row>
    <row r="4067" spans="1:72">
      <c r="A4067" t="s">
        <v>12349</v>
      </c>
      <c r="B4067" t="s">
        <v>6943</v>
      </c>
      <c r="D4067" s="83"/>
      <c r="G4067" s="83"/>
      <c r="H4067" s="83"/>
      <c r="BT4067" s="83"/>
    </row>
    <row r="4068" spans="1:72">
      <c r="A4068" t="s">
        <v>12350</v>
      </c>
      <c r="B4068" t="s">
        <v>12351</v>
      </c>
      <c r="D4068" s="83"/>
      <c r="G4068" s="83"/>
      <c r="H4068" s="83"/>
      <c r="BT4068" s="83"/>
    </row>
    <row r="4069" spans="1:72">
      <c r="A4069" t="s">
        <v>12352</v>
      </c>
      <c r="B4069" t="s">
        <v>12353</v>
      </c>
      <c r="D4069" s="83"/>
      <c r="G4069" s="83"/>
      <c r="H4069" s="83"/>
      <c r="BT4069" s="83"/>
    </row>
    <row r="4070" spans="1:72">
      <c r="A4070" t="s">
        <v>12354</v>
      </c>
      <c r="B4070" t="s">
        <v>12355</v>
      </c>
      <c r="D4070" s="83"/>
      <c r="G4070" s="83"/>
      <c r="H4070" s="83"/>
      <c r="BT4070" s="83"/>
    </row>
    <row r="4071" spans="1:72">
      <c r="A4071" t="s">
        <v>12356</v>
      </c>
      <c r="B4071" t="s">
        <v>12357</v>
      </c>
      <c r="D4071" s="83"/>
      <c r="G4071" s="83"/>
      <c r="H4071" s="83"/>
      <c r="BT4071" s="83"/>
    </row>
    <row r="4072" spans="1:72">
      <c r="A4072" t="s">
        <v>12358</v>
      </c>
      <c r="B4072" t="s">
        <v>8996</v>
      </c>
      <c r="D4072" s="83"/>
      <c r="G4072" s="83"/>
      <c r="H4072" s="83"/>
      <c r="BT4072" s="83"/>
    </row>
    <row r="4073" spans="1:72">
      <c r="A4073" t="s">
        <v>12359</v>
      </c>
      <c r="B4073" t="s">
        <v>12360</v>
      </c>
      <c r="D4073" s="83"/>
      <c r="G4073" s="83"/>
      <c r="H4073" s="83"/>
      <c r="BT4073" s="83"/>
    </row>
    <row r="4074" spans="1:72">
      <c r="A4074" t="s">
        <v>12361</v>
      </c>
      <c r="B4074" t="s">
        <v>12362</v>
      </c>
      <c r="D4074" s="83"/>
      <c r="G4074" s="83"/>
      <c r="H4074" s="83"/>
      <c r="BT4074" s="83"/>
    </row>
    <row r="4075" spans="1:72">
      <c r="A4075" t="s">
        <v>12363</v>
      </c>
      <c r="B4075" t="s">
        <v>12364</v>
      </c>
      <c r="D4075" s="83"/>
      <c r="G4075" s="83"/>
      <c r="H4075" s="83"/>
      <c r="BT4075" s="83"/>
    </row>
    <row r="4076" spans="1:72">
      <c r="A4076" t="s">
        <v>12365</v>
      </c>
      <c r="B4076" t="s">
        <v>2498</v>
      </c>
      <c r="D4076" s="83"/>
      <c r="G4076" s="83"/>
      <c r="H4076" s="83"/>
      <c r="BT4076" s="83"/>
    </row>
    <row r="4077" spans="1:72">
      <c r="A4077" t="s">
        <v>12366</v>
      </c>
      <c r="B4077" t="s">
        <v>5441</v>
      </c>
      <c r="D4077" s="83"/>
      <c r="G4077" s="83"/>
      <c r="H4077" s="83"/>
      <c r="BT4077" s="83"/>
    </row>
    <row r="4078" spans="1:72">
      <c r="A4078" t="s">
        <v>12367</v>
      </c>
      <c r="B4078" t="s">
        <v>12368</v>
      </c>
      <c r="D4078" s="83"/>
      <c r="G4078" s="83"/>
      <c r="H4078" s="83"/>
      <c r="BT4078" s="83"/>
    </row>
    <row r="4079" spans="1:72">
      <c r="A4079" t="s">
        <v>12369</v>
      </c>
      <c r="B4079" t="s">
        <v>12370</v>
      </c>
      <c r="D4079" s="83"/>
      <c r="G4079" s="83"/>
      <c r="H4079" s="83"/>
      <c r="BT4079" s="83"/>
    </row>
    <row r="4080" spans="1:72">
      <c r="A4080" t="s">
        <v>12371</v>
      </c>
      <c r="B4080" t="s">
        <v>3915</v>
      </c>
      <c r="D4080" s="83"/>
      <c r="G4080" s="83"/>
      <c r="H4080" s="83"/>
      <c r="BT4080" s="83"/>
    </row>
    <row r="4081" spans="1:72">
      <c r="A4081" t="s">
        <v>12372</v>
      </c>
      <c r="B4081" t="s">
        <v>5251</v>
      </c>
      <c r="D4081" s="83"/>
      <c r="G4081" s="83"/>
      <c r="H4081" s="83"/>
      <c r="BT4081" s="83"/>
    </row>
    <row r="4082" spans="1:72">
      <c r="A4082" t="s">
        <v>12373</v>
      </c>
      <c r="B4082" t="s">
        <v>12374</v>
      </c>
      <c r="D4082" s="83"/>
      <c r="G4082" s="83"/>
      <c r="H4082" s="83"/>
      <c r="BT4082" s="83"/>
    </row>
    <row r="4083" spans="1:72">
      <c r="A4083" t="s">
        <v>12375</v>
      </c>
      <c r="B4083" t="s">
        <v>8737</v>
      </c>
      <c r="D4083" s="83"/>
      <c r="G4083" s="83"/>
      <c r="H4083" s="83"/>
      <c r="BT4083" s="83"/>
    </row>
    <row r="4084" spans="1:72">
      <c r="A4084" t="s">
        <v>12376</v>
      </c>
      <c r="B4084" t="s">
        <v>12377</v>
      </c>
      <c r="D4084" s="83"/>
      <c r="G4084" s="83"/>
      <c r="H4084" s="83"/>
      <c r="BT4084" s="83"/>
    </row>
    <row r="4085" spans="1:72">
      <c r="A4085" t="s">
        <v>12378</v>
      </c>
      <c r="B4085" t="s">
        <v>12379</v>
      </c>
      <c r="D4085" s="83"/>
      <c r="G4085" s="83"/>
      <c r="H4085" s="83"/>
      <c r="BT4085" s="83"/>
    </row>
    <row r="4086" spans="1:72">
      <c r="A4086" t="s">
        <v>12380</v>
      </c>
      <c r="B4086" t="s">
        <v>12381</v>
      </c>
      <c r="D4086" s="83"/>
      <c r="G4086" s="83"/>
      <c r="H4086" s="83"/>
      <c r="BT4086" s="83"/>
    </row>
    <row r="4087" spans="1:72">
      <c r="A4087" t="s">
        <v>12382</v>
      </c>
      <c r="B4087" t="s">
        <v>4766</v>
      </c>
      <c r="D4087" s="83"/>
      <c r="G4087" s="83"/>
      <c r="H4087" s="83"/>
      <c r="BT4087" s="83"/>
    </row>
    <row r="4088" spans="1:72">
      <c r="A4088" t="s">
        <v>12383</v>
      </c>
      <c r="B4088" t="s">
        <v>12384</v>
      </c>
      <c r="D4088" s="83"/>
      <c r="G4088" s="83"/>
      <c r="H4088" s="83"/>
      <c r="BT4088" s="83"/>
    </row>
    <row r="4089" spans="1:72">
      <c r="A4089" t="s">
        <v>12385</v>
      </c>
      <c r="B4089" t="s">
        <v>12386</v>
      </c>
      <c r="D4089" s="83"/>
      <c r="G4089" s="83"/>
      <c r="H4089" s="83"/>
      <c r="BT4089" s="83"/>
    </row>
    <row r="4090" spans="1:72">
      <c r="A4090" t="s">
        <v>12387</v>
      </c>
      <c r="B4090" t="s">
        <v>1788</v>
      </c>
      <c r="D4090" s="83"/>
      <c r="G4090" s="83"/>
      <c r="H4090" s="83"/>
      <c r="BT4090" s="83"/>
    </row>
    <row r="4091" spans="1:72">
      <c r="A4091" t="s">
        <v>12388</v>
      </c>
      <c r="B4091" t="s">
        <v>12389</v>
      </c>
      <c r="D4091" s="83"/>
      <c r="G4091" s="83"/>
      <c r="H4091" s="83"/>
      <c r="BT4091" s="83"/>
    </row>
    <row r="4092" spans="1:72">
      <c r="A4092" t="s">
        <v>12390</v>
      </c>
      <c r="B4092" t="s">
        <v>12391</v>
      </c>
      <c r="D4092" s="83"/>
      <c r="G4092" s="83"/>
      <c r="H4092" s="83"/>
      <c r="BT4092" s="83"/>
    </row>
    <row r="4093" spans="1:72">
      <c r="A4093" t="s">
        <v>12392</v>
      </c>
      <c r="B4093" t="s">
        <v>12393</v>
      </c>
      <c r="D4093" s="83"/>
      <c r="G4093" s="83"/>
      <c r="H4093" s="83"/>
      <c r="BT4093" s="83"/>
    </row>
    <row r="4094" spans="1:72">
      <c r="A4094" t="s">
        <v>12394</v>
      </c>
      <c r="B4094" t="s">
        <v>12395</v>
      </c>
      <c r="D4094" s="83"/>
      <c r="G4094" s="83"/>
      <c r="H4094" s="83"/>
      <c r="BT4094" s="83"/>
    </row>
    <row r="4095" spans="1:72">
      <c r="A4095" t="s">
        <v>12396</v>
      </c>
      <c r="B4095" t="s">
        <v>772</v>
      </c>
      <c r="D4095" s="83"/>
      <c r="G4095" s="83"/>
      <c r="H4095" s="83"/>
      <c r="BT4095" s="83"/>
    </row>
    <row r="4096" spans="1:72">
      <c r="A4096" t="s">
        <v>12397</v>
      </c>
      <c r="B4096" t="s">
        <v>12398</v>
      </c>
      <c r="D4096" s="83"/>
      <c r="G4096" s="83"/>
      <c r="H4096" s="83"/>
      <c r="BT4096" s="83"/>
    </row>
    <row r="4097" spans="1:72">
      <c r="A4097" t="s">
        <v>12399</v>
      </c>
      <c r="B4097" t="s">
        <v>12400</v>
      </c>
      <c r="D4097" s="83"/>
      <c r="G4097" s="83"/>
      <c r="H4097" s="83"/>
      <c r="BT4097" s="83"/>
    </row>
    <row r="4098" spans="1:72">
      <c r="A4098" t="s">
        <v>12401</v>
      </c>
      <c r="B4098" t="s">
        <v>6546</v>
      </c>
      <c r="D4098" s="83"/>
      <c r="G4098" s="83"/>
      <c r="H4098" s="83"/>
      <c r="BT4098" s="83"/>
    </row>
    <row r="4099" spans="1:72">
      <c r="A4099" t="s">
        <v>12402</v>
      </c>
      <c r="B4099" t="s">
        <v>6709</v>
      </c>
      <c r="D4099" s="83"/>
      <c r="G4099" s="83"/>
      <c r="H4099" s="83"/>
      <c r="BT4099" s="83"/>
    </row>
    <row r="4100" spans="1:72">
      <c r="A4100" t="s">
        <v>12403</v>
      </c>
      <c r="B4100" t="s">
        <v>12404</v>
      </c>
      <c r="D4100" s="83"/>
      <c r="G4100" s="83"/>
      <c r="H4100" s="83"/>
      <c r="BT4100" s="83"/>
    </row>
    <row r="4101" spans="1:72">
      <c r="A4101" t="s">
        <v>12405</v>
      </c>
      <c r="B4101" t="s">
        <v>12406</v>
      </c>
      <c r="D4101" s="83"/>
      <c r="G4101" s="83"/>
      <c r="H4101" s="83"/>
      <c r="BT4101" s="83"/>
    </row>
    <row r="4102" spans="1:72">
      <c r="A4102" t="s">
        <v>12407</v>
      </c>
      <c r="B4102" t="s">
        <v>12408</v>
      </c>
      <c r="D4102" s="83"/>
      <c r="G4102" s="83"/>
      <c r="H4102" s="83"/>
      <c r="BT4102" s="83"/>
    </row>
    <row r="4103" spans="1:72">
      <c r="A4103" t="s">
        <v>12409</v>
      </c>
      <c r="B4103" t="s">
        <v>12410</v>
      </c>
      <c r="D4103" s="83"/>
      <c r="G4103" s="83"/>
      <c r="H4103" s="83"/>
      <c r="BT4103" s="83"/>
    </row>
    <row r="4104" spans="1:72">
      <c r="A4104" t="s">
        <v>12411</v>
      </c>
      <c r="B4104" t="s">
        <v>7797</v>
      </c>
      <c r="D4104" s="83"/>
      <c r="G4104" s="83"/>
      <c r="H4104" s="83"/>
      <c r="BT4104" s="83"/>
    </row>
    <row r="4105" spans="1:72">
      <c r="A4105" t="s">
        <v>12412</v>
      </c>
      <c r="B4105" t="s">
        <v>1800</v>
      </c>
      <c r="D4105" s="83"/>
      <c r="G4105" s="83"/>
      <c r="H4105" s="83"/>
      <c r="BT4105" s="83"/>
    </row>
    <row r="4106" spans="1:72">
      <c r="A4106" t="s">
        <v>12413</v>
      </c>
      <c r="B4106" t="s">
        <v>12414</v>
      </c>
      <c r="D4106" s="83"/>
      <c r="G4106" s="83"/>
      <c r="H4106" s="83"/>
      <c r="BT4106" s="83"/>
    </row>
    <row r="4107" spans="1:72">
      <c r="A4107" t="s">
        <v>12415</v>
      </c>
      <c r="B4107" t="s">
        <v>12416</v>
      </c>
      <c r="D4107" s="83"/>
      <c r="G4107" s="83"/>
      <c r="H4107" s="83"/>
      <c r="BT4107" s="83"/>
    </row>
    <row r="4108" spans="1:72">
      <c r="A4108" t="s">
        <v>12417</v>
      </c>
      <c r="B4108" t="s">
        <v>111</v>
      </c>
      <c r="D4108" s="83"/>
      <c r="G4108" s="83"/>
      <c r="H4108" s="83"/>
      <c r="BT4108" s="83"/>
    </row>
    <row r="4109" spans="1:72">
      <c r="A4109" t="s">
        <v>12418</v>
      </c>
      <c r="B4109" t="s">
        <v>12419</v>
      </c>
      <c r="D4109" s="83"/>
      <c r="G4109" s="83"/>
      <c r="H4109" s="83"/>
      <c r="BT4109" s="83"/>
    </row>
    <row r="4110" spans="1:72">
      <c r="A4110" t="s">
        <v>12420</v>
      </c>
      <c r="B4110" t="s">
        <v>85</v>
      </c>
      <c r="D4110" s="83"/>
      <c r="G4110" s="83"/>
      <c r="H4110" s="83"/>
      <c r="BT4110" s="83"/>
    </row>
    <row r="4111" spans="1:72">
      <c r="A4111" t="s">
        <v>12421</v>
      </c>
      <c r="B4111" t="s">
        <v>12205</v>
      </c>
      <c r="D4111" s="83"/>
      <c r="G4111" s="83"/>
      <c r="H4111" s="83"/>
      <c r="BT4111" s="83"/>
    </row>
    <row r="4112" spans="1:72">
      <c r="A4112" t="s">
        <v>12422</v>
      </c>
      <c r="B4112" t="s">
        <v>12423</v>
      </c>
      <c r="D4112" s="83"/>
      <c r="G4112" s="83"/>
      <c r="H4112" s="83"/>
      <c r="BT4112" s="83"/>
    </row>
    <row r="4113" spans="1:72">
      <c r="A4113" t="s">
        <v>12424</v>
      </c>
      <c r="B4113" t="s">
        <v>12425</v>
      </c>
      <c r="D4113" s="83"/>
      <c r="G4113" s="83"/>
      <c r="H4113" s="83"/>
      <c r="BT4113" s="83"/>
    </row>
    <row r="4114" spans="1:72">
      <c r="A4114" t="s">
        <v>12426</v>
      </c>
      <c r="B4114" t="s">
        <v>1280</v>
      </c>
      <c r="D4114" s="83"/>
      <c r="G4114" s="83"/>
      <c r="H4114" s="83"/>
      <c r="BT4114" s="83"/>
    </row>
    <row r="4115" spans="1:72">
      <c r="A4115" t="s">
        <v>12427</v>
      </c>
      <c r="B4115" t="s">
        <v>12428</v>
      </c>
      <c r="D4115" s="83"/>
      <c r="G4115" s="83"/>
      <c r="H4115" s="83"/>
      <c r="BT4115" s="83"/>
    </row>
    <row r="4116" spans="1:72">
      <c r="A4116" t="s">
        <v>12429</v>
      </c>
      <c r="B4116" t="s">
        <v>12430</v>
      </c>
      <c r="D4116" s="83"/>
      <c r="G4116" s="83"/>
      <c r="H4116" s="83"/>
      <c r="BT4116" s="83"/>
    </row>
    <row r="4117" spans="1:72">
      <c r="A4117" t="s">
        <v>12431</v>
      </c>
      <c r="B4117" t="s">
        <v>12432</v>
      </c>
      <c r="D4117" s="83"/>
      <c r="G4117" s="83"/>
      <c r="H4117" s="83"/>
      <c r="BT4117" s="83"/>
    </row>
    <row r="4118" spans="1:72">
      <c r="A4118" t="s">
        <v>12433</v>
      </c>
      <c r="B4118" t="s">
        <v>12434</v>
      </c>
      <c r="D4118" s="83"/>
      <c r="G4118" s="83"/>
      <c r="H4118" s="83"/>
      <c r="BT4118" s="83"/>
    </row>
    <row r="4119" spans="1:72">
      <c r="A4119" t="s">
        <v>12435</v>
      </c>
      <c r="B4119" t="s">
        <v>12436</v>
      </c>
      <c r="D4119" s="83"/>
      <c r="G4119" s="83"/>
      <c r="H4119" s="83"/>
      <c r="BT4119" s="83"/>
    </row>
    <row r="4120" spans="1:72">
      <c r="A4120" t="s">
        <v>12437</v>
      </c>
      <c r="B4120" t="s">
        <v>12438</v>
      </c>
      <c r="D4120" s="83"/>
      <c r="G4120" s="83"/>
      <c r="H4120" s="83"/>
      <c r="BT4120" s="83"/>
    </row>
    <row r="4121" spans="1:72">
      <c r="A4121" t="s">
        <v>12439</v>
      </c>
      <c r="B4121" t="s">
        <v>7312</v>
      </c>
      <c r="D4121" s="83"/>
      <c r="G4121" s="83"/>
      <c r="H4121" s="83"/>
      <c r="BT4121" s="83"/>
    </row>
    <row r="4122" spans="1:72">
      <c r="A4122" t="s">
        <v>12440</v>
      </c>
      <c r="B4122" t="s">
        <v>12441</v>
      </c>
      <c r="D4122" s="83"/>
      <c r="G4122" s="83"/>
      <c r="H4122" s="83"/>
      <c r="BT4122" s="83"/>
    </row>
    <row r="4123" spans="1:72">
      <c r="A4123" t="s">
        <v>12442</v>
      </c>
      <c r="B4123" t="s">
        <v>12443</v>
      </c>
      <c r="D4123" s="83"/>
      <c r="G4123" s="83"/>
      <c r="H4123" s="83"/>
      <c r="BT4123" s="83"/>
    </row>
    <row r="4124" spans="1:72">
      <c r="A4124" t="s">
        <v>12444</v>
      </c>
      <c r="B4124" t="s">
        <v>5932</v>
      </c>
      <c r="D4124" s="83"/>
      <c r="G4124" s="83"/>
      <c r="H4124" s="83"/>
      <c r="BT4124" s="83"/>
    </row>
    <row r="4125" spans="1:72">
      <c r="A4125" t="s">
        <v>12445</v>
      </c>
      <c r="B4125" t="s">
        <v>12446</v>
      </c>
      <c r="D4125" s="83"/>
      <c r="G4125" s="83"/>
      <c r="H4125" s="83"/>
      <c r="BT4125" s="83"/>
    </row>
    <row r="4126" spans="1:72">
      <c r="A4126" t="s">
        <v>12447</v>
      </c>
      <c r="B4126" t="s">
        <v>12448</v>
      </c>
      <c r="D4126" s="83"/>
      <c r="G4126" s="83"/>
      <c r="H4126" s="83"/>
      <c r="BT4126" s="83"/>
    </row>
    <row r="4127" spans="1:72">
      <c r="A4127" t="s">
        <v>12449</v>
      </c>
      <c r="B4127" t="s">
        <v>12450</v>
      </c>
      <c r="D4127" s="83"/>
      <c r="G4127" s="83"/>
      <c r="H4127" s="83"/>
      <c r="BT4127" s="83"/>
    </row>
    <row r="4128" spans="1:72">
      <c r="A4128" t="s">
        <v>12451</v>
      </c>
      <c r="B4128" t="s">
        <v>12452</v>
      </c>
      <c r="D4128" s="83"/>
      <c r="G4128" s="83"/>
      <c r="H4128" s="83"/>
      <c r="BT4128" s="83"/>
    </row>
    <row r="4129" spans="1:72">
      <c r="A4129" t="s">
        <v>12453</v>
      </c>
      <c r="B4129" t="s">
        <v>12454</v>
      </c>
      <c r="D4129" s="83"/>
      <c r="G4129" s="83"/>
      <c r="H4129" s="83"/>
      <c r="BT4129" s="83"/>
    </row>
    <row r="4130" spans="1:72">
      <c r="A4130" t="s">
        <v>12455</v>
      </c>
      <c r="B4130" t="s">
        <v>12456</v>
      </c>
      <c r="D4130" s="83"/>
      <c r="G4130" s="83"/>
      <c r="H4130" s="83"/>
      <c r="BT4130" s="83"/>
    </row>
    <row r="4131" spans="1:72">
      <c r="A4131" t="s">
        <v>12457</v>
      </c>
      <c r="B4131" t="s">
        <v>280</v>
      </c>
      <c r="D4131" s="83"/>
      <c r="G4131" s="83"/>
      <c r="H4131" s="83"/>
      <c r="BT4131" s="83"/>
    </row>
    <row r="4132" spans="1:72">
      <c r="A4132" t="s">
        <v>12458</v>
      </c>
      <c r="B4132" t="s">
        <v>12459</v>
      </c>
      <c r="D4132" s="83"/>
      <c r="G4132" s="83"/>
      <c r="H4132" s="83"/>
      <c r="BT4132" s="83"/>
    </row>
    <row r="4133" spans="1:72">
      <c r="A4133" t="s">
        <v>12460</v>
      </c>
      <c r="B4133" t="s">
        <v>12461</v>
      </c>
      <c r="D4133" s="83"/>
      <c r="G4133" s="83"/>
      <c r="H4133" s="83"/>
      <c r="BT4133" s="83"/>
    </row>
    <row r="4134" spans="1:72">
      <c r="A4134" t="s">
        <v>12462</v>
      </c>
      <c r="B4134" t="s">
        <v>8737</v>
      </c>
      <c r="D4134" s="83"/>
      <c r="G4134" s="83"/>
      <c r="H4134" s="83"/>
      <c r="BT4134" s="83"/>
    </row>
    <row r="4135" spans="1:72">
      <c r="A4135" t="s">
        <v>12463</v>
      </c>
      <c r="B4135" t="s">
        <v>12464</v>
      </c>
      <c r="D4135" s="83"/>
      <c r="G4135" s="83"/>
      <c r="H4135" s="83"/>
      <c r="BT4135" s="83"/>
    </row>
    <row r="4136" spans="1:72">
      <c r="A4136" t="s">
        <v>12465</v>
      </c>
      <c r="B4136" t="s">
        <v>11146</v>
      </c>
      <c r="D4136" s="83"/>
      <c r="G4136" s="83"/>
      <c r="H4136" s="83"/>
      <c r="BT4136" s="83"/>
    </row>
    <row r="4137" spans="1:72">
      <c r="A4137" t="s">
        <v>12466</v>
      </c>
      <c r="B4137" t="s">
        <v>9232</v>
      </c>
      <c r="D4137" s="83"/>
      <c r="G4137" s="83"/>
      <c r="H4137" s="83"/>
      <c r="BT4137" s="83"/>
    </row>
    <row r="4138" spans="1:72">
      <c r="A4138" t="s">
        <v>12467</v>
      </c>
      <c r="B4138" t="s">
        <v>12468</v>
      </c>
      <c r="D4138" s="83"/>
      <c r="G4138" s="83"/>
      <c r="H4138" s="83"/>
      <c r="BT4138" s="83"/>
    </row>
    <row r="4139" spans="1:72">
      <c r="A4139" t="s">
        <v>12469</v>
      </c>
      <c r="B4139" t="s">
        <v>3915</v>
      </c>
      <c r="D4139" s="83"/>
      <c r="G4139" s="83"/>
      <c r="H4139" s="83"/>
      <c r="BT4139" s="83"/>
    </row>
    <row r="4140" spans="1:72">
      <c r="A4140" t="s">
        <v>12470</v>
      </c>
      <c r="B4140" t="s">
        <v>961</v>
      </c>
      <c r="D4140" s="83"/>
      <c r="G4140" s="83"/>
      <c r="H4140" s="83"/>
      <c r="BT4140" s="83"/>
    </row>
    <row r="4141" spans="1:72">
      <c r="A4141" t="s">
        <v>12471</v>
      </c>
      <c r="B4141" t="s">
        <v>12472</v>
      </c>
      <c r="D4141" s="83"/>
      <c r="G4141" s="83"/>
      <c r="H4141" s="83"/>
      <c r="BT4141" s="83"/>
    </row>
    <row r="4142" spans="1:72">
      <c r="A4142" t="s">
        <v>12473</v>
      </c>
      <c r="B4142" t="s">
        <v>12474</v>
      </c>
      <c r="D4142" s="83"/>
      <c r="G4142" s="83"/>
      <c r="H4142" s="83"/>
      <c r="BT4142" s="83"/>
    </row>
    <row r="4143" spans="1:72">
      <c r="A4143" t="s">
        <v>12475</v>
      </c>
      <c r="B4143" t="s">
        <v>12476</v>
      </c>
      <c r="D4143" s="83"/>
      <c r="G4143" s="83"/>
      <c r="H4143" s="83"/>
      <c r="BT4143" s="83"/>
    </row>
    <row r="4144" spans="1:72">
      <c r="A4144" t="s">
        <v>12477</v>
      </c>
      <c r="B4144" t="s">
        <v>12478</v>
      </c>
      <c r="D4144" s="83"/>
      <c r="G4144" s="83"/>
      <c r="H4144" s="83"/>
      <c r="BT4144" s="83"/>
    </row>
    <row r="4145" spans="1:72">
      <c r="A4145" t="s">
        <v>12479</v>
      </c>
      <c r="B4145" t="s">
        <v>12480</v>
      </c>
      <c r="D4145" s="83"/>
      <c r="G4145" s="83"/>
      <c r="H4145" s="83"/>
      <c r="BT4145" s="83"/>
    </row>
    <row r="4146" spans="1:72">
      <c r="A4146" t="s">
        <v>12481</v>
      </c>
      <c r="B4146" t="s">
        <v>12482</v>
      </c>
      <c r="D4146" s="83"/>
      <c r="G4146" s="83"/>
      <c r="H4146" s="83"/>
      <c r="BT4146" s="83"/>
    </row>
    <row r="4147" spans="1:72">
      <c r="A4147" t="s">
        <v>12483</v>
      </c>
      <c r="B4147" t="s">
        <v>12484</v>
      </c>
      <c r="D4147" s="83"/>
      <c r="G4147" s="83"/>
      <c r="H4147" s="83"/>
      <c r="BT4147" s="83"/>
    </row>
    <row r="4148" spans="1:72">
      <c r="A4148" t="s">
        <v>12485</v>
      </c>
      <c r="B4148" t="s">
        <v>12486</v>
      </c>
      <c r="D4148" s="83"/>
      <c r="G4148" s="83"/>
      <c r="H4148" s="83"/>
      <c r="BT4148" s="83"/>
    </row>
    <row r="4149" spans="1:72">
      <c r="A4149" t="s">
        <v>12487</v>
      </c>
      <c r="B4149" t="s">
        <v>12488</v>
      </c>
      <c r="D4149" s="83"/>
      <c r="G4149" s="83"/>
      <c r="H4149" s="83"/>
      <c r="BT4149" s="83"/>
    </row>
    <row r="4150" spans="1:72">
      <c r="A4150" t="s">
        <v>12489</v>
      </c>
      <c r="B4150" t="s">
        <v>6879</v>
      </c>
      <c r="D4150" s="83"/>
      <c r="G4150" s="83"/>
      <c r="H4150" s="83"/>
      <c r="BT4150" s="83"/>
    </row>
    <row r="4151" spans="1:72">
      <c r="A4151" t="s">
        <v>12490</v>
      </c>
      <c r="B4151" t="s">
        <v>12491</v>
      </c>
      <c r="D4151" s="83"/>
      <c r="G4151" s="83"/>
      <c r="H4151" s="83"/>
      <c r="BT4151" s="83"/>
    </row>
    <row r="4152" spans="1:72">
      <c r="A4152" t="s">
        <v>12492</v>
      </c>
      <c r="B4152" t="s">
        <v>4951</v>
      </c>
      <c r="D4152" s="83"/>
      <c r="G4152" s="83"/>
      <c r="H4152" s="83"/>
      <c r="BT4152" s="83"/>
    </row>
    <row r="4153" spans="1:72">
      <c r="A4153" t="s">
        <v>12493</v>
      </c>
      <c r="B4153" t="s">
        <v>4013</v>
      </c>
      <c r="D4153" s="83"/>
      <c r="G4153" s="83"/>
      <c r="H4153" s="83"/>
      <c r="BT4153" s="83"/>
    </row>
    <row r="4154" spans="1:72">
      <c r="A4154" t="s">
        <v>12494</v>
      </c>
      <c r="B4154" t="s">
        <v>12495</v>
      </c>
      <c r="D4154" s="83"/>
      <c r="G4154" s="83"/>
      <c r="H4154" s="83"/>
      <c r="BT4154" s="83"/>
    </row>
    <row r="4155" spans="1:72">
      <c r="A4155" t="s">
        <v>12496</v>
      </c>
      <c r="B4155" t="s">
        <v>1112</v>
      </c>
      <c r="D4155" s="83"/>
      <c r="G4155" s="83"/>
      <c r="H4155" s="83"/>
      <c r="BT4155" s="83"/>
    </row>
    <row r="4156" spans="1:72">
      <c r="A4156" t="s">
        <v>12497</v>
      </c>
      <c r="B4156" t="s">
        <v>2896</v>
      </c>
      <c r="D4156" s="83"/>
      <c r="G4156" s="83"/>
      <c r="H4156" s="83"/>
      <c r="BT4156" s="83"/>
    </row>
    <row r="4157" spans="1:72">
      <c r="A4157" t="s">
        <v>12498</v>
      </c>
      <c r="B4157" t="s">
        <v>12499</v>
      </c>
      <c r="D4157" s="83"/>
      <c r="G4157" s="83"/>
      <c r="H4157" s="83"/>
      <c r="BT4157" s="83"/>
    </row>
    <row r="4158" spans="1:72">
      <c r="A4158" t="s">
        <v>12500</v>
      </c>
      <c r="B4158" t="s">
        <v>12501</v>
      </c>
      <c r="D4158" s="83"/>
      <c r="G4158" s="83"/>
      <c r="H4158" s="83"/>
      <c r="BT4158" s="83"/>
    </row>
    <row r="4159" spans="1:72">
      <c r="A4159" t="s">
        <v>12502</v>
      </c>
      <c r="B4159" t="s">
        <v>8835</v>
      </c>
      <c r="D4159" s="83"/>
      <c r="G4159" s="83"/>
      <c r="H4159" s="83"/>
      <c r="BT4159" s="83"/>
    </row>
    <row r="4160" spans="1:72">
      <c r="A4160" t="s">
        <v>12503</v>
      </c>
      <c r="B4160" t="s">
        <v>12504</v>
      </c>
      <c r="D4160" s="83"/>
      <c r="G4160" s="83"/>
      <c r="H4160" s="83"/>
      <c r="BT4160" s="83"/>
    </row>
    <row r="4161" spans="1:72">
      <c r="A4161" t="s">
        <v>12505</v>
      </c>
      <c r="B4161" t="s">
        <v>12506</v>
      </c>
      <c r="D4161" s="83"/>
      <c r="G4161" s="83"/>
      <c r="H4161" s="83"/>
      <c r="BT4161" s="83"/>
    </row>
    <row r="4162" spans="1:72">
      <c r="A4162" t="s">
        <v>12507</v>
      </c>
      <c r="B4162" t="s">
        <v>12508</v>
      </c>
      <c r="D4162" s="83"/>
      <c r="G4162" s="83"/>
      <c r="H4162" s="83"/>
      <c r="BT4162" s="83"/>
    </row>
    <row r="4163" spans="1:72">
      <c r="A4163" t="s">
        <v>12509</v>
      </c>
      <c r="B4163" t="s">
        <v>12510</v>
      </c>
      <c r="D4163" s="83"/>
      <c r="G4163" s="83"/>
      <c r="H4163" s="83"/>
      <c r="BT4163" s="83"/>
    </row>
    <row r="4164" spans="1:72">
      <c r="A4164" t="s">
        <v>12511</v>
      </c>
      <c r="B4164" t="s">
        <v>12512</v>
      </c>
      <c r="D4164" s="83"/>
      <c r="G4164" s="83"/>
      <c r="H4164" s="83"/>
      <c r="BT4164" s="83"/>
    </row>
    <row r="4165" spans="1:72">
      <c r="A4165" t="s">
        <v>12513</v>
      </c>
      <c r="B4165" t="s">
        <v>12110</v>
      </c>
      <c r="D4165" s="83"/>
      <c r="G4165" s="83"/>
      <c r="H4165" s="83"/>
      <c r="BT4165" s="83"/>
    </row>
    <row r="4166" spans="1:72">
      <c r="A4166" t="s">
        <v>12514</v>
      </c>
      <c r="B4166" t="s">
        <v>3352</v>
      </c>
      <c r="D4166" s="83"/>
      <c r="G4166" s="83"/>
      <c r="H4166" s="83"/>
      <c r="BT4166" s="83"/>
    </row>
    <row r="4167" spans="1:72">
      <c r="A4167" t="s">
        <v>12515</v>
      </c>
      <c r="B4167" t="s">
        <v>12516</v>
      </c>
      <c r="D4167" s="83"/>
      <c r="G4167" s="83"/>
      <c r="H4167" s="83"/>
      <c r="BT4167" s="83"/>
    </row>
    <row r="4168" spans="1:72">
      <c r="A4168" t="s">
        <v>12517</v>
      </c>
      <c r="B4168" t="s">
        <v>12518</v>
      </c>
      <c r="D4168" s="83"/>
      <c r="G4168" s="83"/>
      <c r="H4168" s="83"/>
      <c r="BT4168" s="83"/>
    </row>
    <row r="4169" spans="1:72">
      <c r="A4169" t="s">
        <v>12519</v>
      </c>
      <c r="B4169" t="s">
        <v>12520</v>
      </c>
      <c r="D4169" s="83"/>
      <c r="G4169" s="83"/>
      <c r="H4169" s="83"/>
      <c r="BT4169" s="83"/>
    </row>
    <row r="4170" spans="1:72">
      <c r="A4170" t="s">
        <v>12521</v>
      </c>
      <c r="B4170" t="s">
        <v>12522</v>
      </c>
      <c r="D4170" s="83"/>
      <c r="G4170" s="83"/>
      <c r="H4170" s="83"/>
      <c r="BT4170" s="83"/>
    </row>
    <row r="4171" spans="1:72">
      <c r="A4171" t="s">
        <v>12523</v>
      </c>
      <c r="B4171" t="s">
        <v>12524</v>
      </c>
      <c r="D4171" s="83"/>
      <c r="G4171" s="83"/>
      <c r="H4171" s="83"/>
      <c r="BT4171" s="83"/>
    </row>
    <row r="4172" spans="1:72">
      <c r="A4172" t="s">
        <v>12525</v>
      </c>
      <c r="B4172" t="s">
        <v>12526</v>
      </c>
      <c r="D4172" s="83"/>
      <c r="G4172" s="83"/>
      <c r="H4172" s="83"/>
      <c r="BT4172" s="83"/>
    </row>
    <row r="4173" spans="1:72">
      <c r="A4173" t="s">
        <v>12527</v>
      </c>
      <c r="B4173" t="s">
        <v>12528</v>
      </c>
      <c r="D4173" s="83"/>
      <c r="G4173" s="83"/>
      <c r="H4173" s="83"/>
      <c r="BT4173" s="83"/>
    </row>
    <row r="4174" spans="1:72">
      <c r="A4174" t="s">
        <v>12529</v>
      </c>
      <c r="B4174" t="s">
        <v>12530</v>
      </c>
      <c r="D4174" s="83"/>
      <c r="G4174" s="83"/>
      <c r="H4174" s="83"/>
      <c r="BT4174" s="83"/>
    </row>
    <row r="4175" spans="1:72">
      <c r="A4175" t="s">
        <v>12531</v>
      </c>
      <c r="B4175" t="s">
        <v>12532</v>
      </c>
      <c r="D4175" s="83"/>
      <c r="G4175" s="83"/>
      <c r="H4175" s="83"/>
      <c r="BT4175" s="83"/>
    </row>
    <row r="4176" spans="1:72">
      <c r="A4176" t="s">
        <v>12533</v>
      </c>
      <c r="B4176" t="s">
        <v>12534</v>
      </c>
      <c r="D4176" s="83"/>
      <c r="G4176" s="83"/>
      <c r="H4176" s="83"/>
      <c r="BT4176" s="83"/>
    </row>
    <row r="4177" spans="1:72">
      <c r="A4177" t="s">
        <v>12535</v>
      </c>
      <c r="B4177" t="s">
        <v>12536</v>
      </c>
      <c r="D4177" s="83"/>
      <c r="G4177" s="83"/>
      <c r="H4177" s="83"/>
      <c r="BT4177" s="83"/>
    </row>
    <row r="4178" spans="1:72">
      <c r="A4178" t="s">
        <v>12537</v>
      </c>
      <c r="B4178" t="s">
        <v>12518</v>
      </c>
      <c r="D4178" s="83"/>
      <c r="G4178" s="83"/>
      <c r="H4178" s="83"/>
      <c r="BT4178" s="83"/>
    </row>
    <row r="4179" spans="1:72">
      <c r="A4179" t="s">
        <v>12538</v>
      </c>
      <c r="B4179" t="s">
        <v>12539</v>
      </c>
      <c r="D4179" s="83"/>
      <c r="G4179" s="83"/>
      <c r="H4179" s="83"/>
      <c r="BT4179" s="83"/>
    </row>
    <row r="4180" spans="1:72">
      <c r="A4180" t="s">
        <v>12540</v>
      </c>
      <c r="B4180" t="s">
        <v>12541</v>
      </c>
      <c r="D4180" s="83"/>
      <c r="G4180" s="83"/>
      <c r="H4180" s="83"/>
      <c r="BT4180" s="83"/>
    </row>
    <row r="4181" spans="1:72">
      <c r="A4181" t="s">
        <v>12542</v>
      </c>
      <c r="B4181" t="s">
        <v>12543</v>
      </c>
      <c r="D4181" s="83"/>
      <c r="G4181" s="83"/>
      <c r="H4181" s="83"/>
      <c r="BT4181" s="83"/>
    </row>
    <row r="4182" spans="1:72">
      <c r="A4182" t="s">
        <v>12544</v>
      </c>
      <c r="B4182" t="s">
        <v>12545</v>
      </c>
      <c r="D4182" s="83"/>
      <c r="G4182" s="83"/>
      <c r="H4182" s="83"/>
      <c r="BT4182" s="83"/>
    </row>
    <row r="4183" spans="1:72">
      <c r="A4183" t="s">
        <v>12546</v>
      </c>
      <c r="B4183" t="s">
        <v>12547</v>
      </c>
      <c r="D4183" s="83"/>
      <c r="G4183" s="83"/>
      <c r="H4183" s="83"/>
      <c r="BT4183" s="83"/>
    </row>
    <row r="4184" spans="1:72">
      <c r="A4184" t="s">
        <v>12548</v>
      </c>
      <c r="B4184" t="s">
        <v>12549</v>
      </c>
      <c r="D4184" s="83"/>
      <c r="G4184" s="83"/>
      <c r="H4184" s="83"/>
      <c r="BT4184" s="83"/>
    </row>
    <row r="4185" spans="1:72">
      <c r="A4185" t="s">
        <v>12550</v>
      </c>
      <c r="B4185" t="s">
        <v>12551</v>
      </c>
      <c r="D4185" s="83"/>
      <c r="G4185" s="83"/>
      <c r="H4185" s="83"/>
      <c r="BT4185" s="83"/>
    </row>
    <row r="4186" spans="1:72">
      <c r="A4186" t="s">
        <v>12552</v>
      </c>
      <c r="B4186" t="s">
        <v>12553</v>
      </c>
      <c r="D4186" s="83"/>
      <c r="G4186" s="83"/>
      <c r="H4186" s="83"/>
      <c r="BT4186" s="83"/>
    </row>
    <row r="4187" spans="1:72">
      <c r="A4187" t="s">
        <v>12554</v>
      </c>
      <c r="B4187" t="s">
        <v>12555</v>
      </c>
      <c r="D4187" s="83"/>
      <c r="G4187" s="83"/>
      <c r="H4187" s="83"/>
      <c r="BT4187" s="83"/>
    </row>
    <row r="4188" spans="1:72">
      <c r="A4188" t="s">
        <v>12556</v>
      </c>
      <c r="B4188" t="s">
        <v>12557</v>
      </c>
      <c r="D4188" s="83"/>
      <c r="G4188" s="83"/>
      <c r="H4188" s="83"/>
      <c r="BT4188" s="83"/>
    </row>
    <row r="4189" spans="1:72">
      <c r="A4189" t="s">
        <v>12558</v>
      </c>
      <c r="B4189" t="s">
        <v>1082</v>
      </c>
      <c r="D4189" s="83"/>
      <c r="G4189" s="83"/>
      <c r="H4189" s="83"/>
      <c r="BT4189" s="83"/>
    </row>
    <row r="4190" spans="1:72">
      <c r="A4190" t="s">
        <v>12559</v>
      </c>
      <c r="B4190" t="s">
        <v>12560</v>
      </c>
      <c r="D4190" s="83"/>
      <c r="G4190" s="83"/>
      <c r="H4190" s="83"/>
      <c r="BT4190" s="83"/>
    </row>
    <row r="4191" spans="1:72">
      <c r="A4191" t="s">
        <v>12561</v>
      </c>
      <c r="B4191" t="s">
        <v>12562</v>
      </c>
      <c r="D4191" s="83"/>
      <c r="G4191" s="83"/>
      <c r="H4191" s="83"/>
      <c r="BT4191" s="83"/>
    </row>
    <row r="4192" spans="1:72">
      <c r="A4192" t="s">
        <v>12563</v>
      </c>
      <c r="B4192" t="s">
        <v>12564</v>
      </c>
      <c r="D4192" s="83"/>
      <c r="G4192" s="83"/>
      <c r="H4192" s="83"/>
      <c r="BT4192" s="83"/>
    </row>
    <row r="4193" spans="1:72">
      <c r="A4193" t="s">
        <v>12565</v>
      </c>
      <c r="B4193" t="s">
        <v>12566</v>
      </c>
      <c r="D4193" s="83"/>
      <c r="G4193" s="83"/>
      <c r="H4193" s="83"/>
      <c r="BT4193" s="83"/>
    </row>
    <row r="4194" spans="1:72">
      <c r="A4194" t="s">
        <v>12567</v>
      </c>
      <c r="B4194" t="s">
        <v>7486</v>
      </c>
      <c r="D4194" s="83"/>
      <c r="G4194" s="83"/>
      <c r="H4194" s="83"/>
      <c r="BT4194" s="83"/>
    </row>
    <row r="4195" spans="1:72">
      <c r="A4195" t="s">
        <v>12568</v>
      </c>
      <c r="B4195" t="s">
        <v>12569</v>
      </c>
      <c r="D4195" s="83"/>
      <c r="G4195" s="83"/>
      <c r="H4195" s="83"/>
      <c r="BT4195" s="83"/>
    </row>
    <row r="4196" spans="1:72">
      <c r="A4196" t="s">
        <v>12570</v>
      </c>
      <c r="B4196" t="s">
        <v>12571</v>
      </c>
      <c r="D4196" s="83"/>
      <c r="G4196" s="83"/>
      <c r="H4196" s="83"/>
      <c r="BT4196" s="83"/>
    </row>
    <row r="4197" spans="1:72">
      <c r="A4197" t="s">
        <v>12572</v>
      </c>
      <c r="B4197" t="s">
        <v>2494</v>
      </c>
      <c r="D4197" s="83"/>
      <c r="G4197" s="83"/>
      <c r="H4197" s="83"/>
      <c r="BT4197" s="83"/>
    </row>
    <row r="4198" spans="1:72">
      <c r="A4198" t="s">
        <v>12573</v>
      </c>
      <c r="B4198" t="s">
        <v>12574</v>
      </c>
      <c r="D4198" s="83"/>
      <c r="G4198" s="83"/>
      <c r="H4198" s="83"/>
      <c r="BT4198" s="83"/>
    </row>
    <row r="4199" spans="1:72">
      <c r="A4199" t="s">
        <v>12575</v>
      </c>
      <c r="B4199" t="s">
        <v>4991</v>
      </c>
      <c r="D4199" s="83"/>
      <c r="G4199" s="83"/>
      <c r="H4199" s="83"/>
      <c r="BT4199" s="83"/>
    </row>
    <row r="4200" spans="1:72">
      <c r="A4200" t="s">
        <v>12576</v>
      </c>
      <c r="B4200" t="s">
        <v>12577</v>
      </c>
      <c r="D4200" s="83"/>
      <c r="G4200" s="83"/>
      <c r="H4200" s="83"/>
      <c r="BT4200" s="83"/>
    </row>
    <row r="4201" spans="1:72">
      <c r="A4201" t="s">
        <v>12578</v>
      </c>
      <c r="B4201" t="s">
        <v>586</v>
      </c>
      <c r="D4201" s="83"/>
      <c r="G4201" s="83"/>
      <c r="H4201" s="83"/>
      <c r="BT4201" s="83"/>
    </row>
    <row r="4202" spans="1:72">
      <c r="A4202" t="s">
        <v>12579</v>
      </c>
      <c r="B4202" t="s">
        <v>12580</v>
      </c>
      <c r="D4202" s="83"/>
      <c r="G4202" s="83"/>
      <c r="H4202" s="83"/>
      <c r="BT4202" s="83"/>
    </row>
    <row r="4203" spans="1:72">
      <c r="A4203" t="s">
        <v>12581</v>
      </c>
      <c r="B4203" t="s">
        <v>12582</v>
      </c>
      <c r="D4203" s="83"/>
      <c r="G4203" s="83"/>
      <c r="H4203" s="83"/>
      <c r="BT4203" s="83"/>
    </row>
    <row r="4204" spans="1:72">
      <c r="A4204" t="s">
        <v>12583</v>
      </c>
      <c r="B4204" t="s">
        <v>3499</v>
      </c>
      <c r="D4204" s="83"/>
      <c r="G4204" s="83"/>
      <c r="H4204" s="83"/>
      <c r="BT4204" s="83"/>
    </row>
    <row r="4205" spans="1:72">
      <c r="A4205" t="s">
        <v>12584</v>
      </c>
      <c r="B4205" t="s">
        <v>12585</v>
      </c>
      <c r="D4205" s="83"/>
      <c r="G4205" s="83"/>
      <c r="H4205" s="83"/>
      <c r="BT4205" s="83"/>
    </row>
    <row r="4206" spans="1:72">
      <c r="A4206" t="s">
        <v>12586</v>
      </c>
      <c r="B4206" t="s">
        <v>12587</v>
      </c>
      <c r="D4206" s="83"/>
      <c r="G4206" s="83"/>
      <c r="H4206" s="83"/>
      <c r="BT4206" s="83"/>
    </row>
    <row r="4207" spans="1:72">
      <c r="A4207" t="s">
        <v>12588</v>
      </c>
      <c r="B4207" t="s">
        <v>2138</v>
      </c>
      <c r="D4207" s="83"/>
      <c r="G4207" s="83"/>
      <c r="H4207" s="83"/>
      <c r="BT4207" s="83"/>
    </row>
    <row r="4208" spans="1:72">
      <c r="A4208" t="s">
        <v>12589</v>
      </c>
      <c r="B4208" t="s">
        <v>12590</v>
      </c>
      <c r="D4208" s="83"/>
      <c r="G4208" s="83"/>
      <c r="H4208" s="83"/>
      <c r="BT4208" s="83"/>
    </row>
    <row r="4209" spans="1:72">
      <c r="A4209" t="s">
        <v>12591</v>
      </c>
      <c r="B4209" t="s">
        <v>12592</v>
      </c>
      <c r="D4209" s="83"/>
      <c r="G4209" s="83"/>
      <c r="H4209" s="83"/>
      <c r="BT4209" s="83"/>
    </row>
    <row r="4210" spans="1:72">
      <c r="A4210" t="s">
        <v>12593</v>
      </c>
      <c r="B4210" t="s">
        <v>12594</v>
      </c>
      <c r="D4210" s="83"/>
      <c r="G4210" s="83"/>
      <c r="H4210" s="83"/>
      <c r="BT4210" s="83"/>
    </row>
    <row r="4211" spans="1:72">
      <c r="A4211" t="s">
        <v>12595</v>
      </c>
      <c r="B4211" t="s">
        <v>959</v>
      </c>
      <c r="D4211" s="83"/>
      <c r="G4211" s="83"/>
      <c r="H4211" s="83"/>
      <c r="BT4211" s="83"/>
    </row>
    <row r="4212" spans="1:72">
      <c r="A4212" t="s">
        <v>12596</v>
      </c>
      <c r="B4212" t="s">
        <v>6628</v>
      </c>
      <c r="D4212" s="83"/>
      <c r="G4212" s="83"/>
      <c r="H4212" s="83"/>
      <c r="BT4212" s="83"/>
    </row>
    <row r="4213" spans="1:72">
      <c r="A4213" t="s">
        <v>12597</v>
      </c>
      <c r="B4213" t="s">
        <v>2683</v>
      </c>
      <c r="D4213" s="83"/>
      <c r="G4213" s="83"/>
      <c r="H4213" s="83"/>
      <c r="BT4213" s="83"/>
    </row>
    <row r="4214" spans="1:72">
      <c r="A4214" t="s">
        <v>12598</v>
      </c>
      <c r="B4214" t="s">
        <v>12599</v>
      </c>
      <c r="D4214" s="83"/>
      <c r="G4214" s="83"/>
      <c r="H4214" s="83"/>
      <c r="BT4214" s="83"/>
    </row>
    <row r="4215" spans="1:72">
      <c r="A4215" t="s">
        <v>12600</v>
      </c>
      <c r="B4215" t="s">
        <v>12601</v>
      </c>
      <c r="D4215" s="83"/>
      <c r="G4215" s="83"/>
      <c r="H4215" s="83"/>
      <c r="BT4215" s="83"/>
    </row>
    <row r="4216" spans="1:72">
      <c r="A4216" t="s">
        <v>12602</v>
      </c>
      <c r="B4216" t="s">
        <v>12603</v>
      </c>
      <c r="D4216" s="83"/>
      <c r="G4216" s="83"/>
      <c r="H4216" s="83"/>
      <c r="BT4216" s="83"/>
    </row>
    <row r="4217" spans="1:72">
      <c r="A4217" t="s">
        <v>12604</v>
      </c>
      <c r="B4217" t="s">
        <v>12605</v>
      </c>
      <c r="D4217" s="83"/>
      <c r="G4217" s="83"/>
      <c r="H4217" s="83"/>
      <c r="BT4217" s="83"/>
    </row>
    <row r="4218" spans="1:72">
      <c r="A4218" t="s">
        <v>12606</v>
      </c>
      <c r="B4218" t="s">
        <v>12607</v>
      </c>
      <c r="D4218" s="83"/>
      <c r="G4218" s="83"/>
      <c r="H4218" s="83"/>
      <c r="BT4218" s="83"/>
    </row>
    <row r="4219" spans="1:72">
      <c r="A4219" t="s">
        <v>12608</v>
      </c>
      <c r="B4219" t="s">
        <v>12609</v>
      </c>
      <c r="D4219" s="83"/>
      <c r="G4219" s="83"/>
      <c r="H4219" s="83"/>
      <c r="BT4219" s="83"/>
    </row>
    <row r="4220" spans="1:72">
      <c r="A4220" t="s">
        <v>12610</v>
      </c>
      <c r="B4220" t="s">
        <v>12611</v>
      </c>
      <c r="D4220" s="83"/>
      <c r="G4220" s="83"/>
      <c r="H4220" s="83"/>
      <c r="BT4220" s="83"/>
    </row>
    <row r="4221" spans="1:72">
      <c r="A4221" t="s">
        <v>12612</v>
      </c>
      <c r="B4221" t="s">
        <v>5760</v>
      </c>
      <c r="D4221" s="83"/>
      <c r="G4221" s="83"/>
      <c r="H4221" s="83"/>
      <c r="BT4221" s="83"/>
    </row>
    <row r="4222" spans="1:72">
      <c r="A4222" t="s">
        <v>12613</v>
      </c>
      <c r="B4222" t="s">
        <v>12614</v>
      </c>
      <c r="D4222" s="83"/>
      <c r="G4222" s="83"/>
      <c r="H4222" s="83"/>
      <c r="BT4222" s="83"/>
    </row>
    <row r="4223" spans="1:72">
      <c r="A4223" t="s">
        <v>12615</v>
      </c>
      <c r="B4223" t="s">
        <v>12616</v>
      </c>
      <c r="D4223" s="83"/>
      <c r="G4223" s="83"/>
      <c r="H4223" s="83"/>
      <c r="BT4223" s="83"/>
    </row>
    <row r="4224" spans="1:72">
      <c r="A4224" t="s">
        <v>12617</v>
      </c>
      <c r="B4224" t="s">
        <v>12618</v>
      </c>
      <c r="D4224" s="83"/>
      <c r="G4224" s="83"/>
      <c r="H4224" s="83"/>
      <c r="BT4224" s="83"/>
    </row>
    <row r="4225" spans="1:72">
      <c r="A4225" t="s">
        <v>12619</v>
      </c>
      <c r="B4225" t="s">
        <v>12620</v>
      </c>
      <c r="D4225" s="83"/>
      <c r="G4225" s="83"/>
      <c r="H4225" s="83"/>
      <c r="BT4225" s="83"/>
    </row>
    <row r="4226" spans="1:72">
      <c r="A4226" t="s">
        <v>12621</v>
      </c>
      <c r="B4226" t="s">
        <v>8731</v>
      </c>
      <c r="D4226" s="83"/>
      <c r="G4226" s="83"/>
      <c r="H4226" s="83"/>
      <c r="BT4226" s="83"/>
    </row>
    <row r="4227" spans="1:72">
      <c r="A4227" t="s">
        <v>12622</v>
      </c>
      <c r="B4227" t="s">
        <v>3895</v>
      </c>
      <c r="D4227" s="83"/>
      <c r="G4227" s="83"/>
      <c r="H4227" s="83"/>
      <c r="BT4227" s="83"/>
    </row>
    <row r="4228" spans="1:72">
      <c r="A4228" t="s">
        <v>12623</v>
      </c>
      <c r="B4228" t="s">
        <v>12624</v>
      </c>
      <c r="D4228" s="83"/>
      <c r="G4228" s="83"/>
      <c r="H4228" s="83"/>
      <c r="BT4228" s="83"/>
    </row>
    <row r="4229" spans="1:72">
      <c r="A4229" t="s">
        <v>12625</v>
      </c>
      <c r="B4229" t="s">
        <v>12136</v>
      </c>
      <c r="D4229" s="83"/>
      <c r="G4229" s="83"/>
      <c r="H4229" s="83"/>
      <c r="BT4229" s="83"/>
    </row>
    <row r="4230" spans="1:72">
      <c r="A4230" t="s">
        <v>12626</v>
      </c>
      <c r="B4230" t="s">
        <v>12627</v>
      </c>
      <c r="D4230" s="83"/>
      <c r="G4230" s="83"/>
      <c r="H4230" s="83"/>
      <c r="BT4230" s="83"/>
    </row>
    <row r="4231" spans="1:72">
      <c r="A4231" t="s">
        <v>12628</v>
      </c>
      <c r="B4231" t="s">
        <v>12629</v>
      </c>
      <c r="D4231" s="83"/>
      <c r="G4231" s="83"/>
      <c r="H4231" s="83"/>
      <c r="BT4231" s="83"/>
    </row>
    <row r="4232" spans="1:72">
      <c r="A4232" t="s">
        <v>12630</v>
      </c>
      <c r="B4232" t="s">
        <v>1999</v>
      </c>
      <c r="D4232" s="83"/>
      <c r="G4232" s="83"/>
      <c r="H4232" s="83"/>
      <c r="BT4232" s="83"/>
    </row>
    <row r="4233" spans="1:72">
      <c r="A4233" t="s">
        <v>12631</v>
      </c>
      <c r="B4233" t="s">
        <v>12632</v>
      </c>
      <c r="D4233" s="83"/>
      <c r="G4233" s="83"/>
      <c r="H4233" s="83"/>
      <c r="BT4233" s="83"/>
    </row>
    <row r="4234" spans="1:72">
      <c r="A4234" t="s">
        <v>12633</v>
      </c>
      <c r="B4234" t="s">
        <v>12634</v>
      </c>
      <c r="D4234" s="83"/>
      <c r="G4234" s="83"/>
      <c r="H4234" s="83"/>
      <c r="BT4234" s="83"/>
    </row>
    <row r="4235" spans="1:72">
      <c r="A4235" t="s">
        <v>12635</v>
      </c>
      <c r="B4235" t="s">
        <v>12636</v>
      </c>
      <c r="D4235" s="83"/>
      <c r="G4235" s="83"/>
      <c r="H4235" s="83"/>
      <c r="BT4235" s="83"/>
    </row>
    <row r="4236" spans="1:72">
      <c r="A4236" t="s">
        <v>12637</v>
      </c>
      <c r="B4236" t="s">
        <v>12638</v>
      </c>
      <c r="D4236" s="83"/>
      <c r="G4236" s="83"/>
      <c r="H4236" s="83"/>
      <c r="BT4236" s="83"/>
    </row>
    <row r="4237" spans="1:72">
      <c r="A4237" t="s">
        <v>12639</v>
      </c>
      <c r="B4237" t="s">
        <v>12640</v>
      </c>
      <c r="D4237" s="83"/>
      <c r="G4237" s="83"/>
      <c r="H4237" s="83"/>
      <c r="BT4237" s="83"/>
    </row>
    <row r="4238" spans="1:72">
      <c r="A4238" t="s">
        <v>12641</v>
      </c>
      <c r="B4238" t="s">
        <v>12642</v>
      </c>
      <c r="D4238" s="83"/>
      <c r="G4238" s="83"/>
      <c r="H4238" s="83"/>
      <c r="BT4238" s="83"/>
    </row>
    <row r="4239" spans="1:72">
      <c r="A4239" t="s">
        <v>12643</v>
      </c>
      <c r="B4239" t="s">
        <v>12644</v>
      </c>
      <c r="D4239" s="83"/>
      <c r="G4239" s="83"/>
      <c r="H4239" s="83"/>
      <c r="BT4239" s="83"/>
    </row>
    <row r="4240" spans="1:72">
      <c r="A4240" t="s">
        <v>12645</v>
      </c>
      <c r="B4240" t="s">
        <v>12646</v>
      </c>
      <c r="D4240" s="83"/>
      <c r="G4240" s="83"/>
      <c r="H4240" s="83"/>
      <c r="BT4240" s="83"/>
    </row>
    <row r="4241" spans="1:72">
      <c r="A4241" t="s">
        <v>12647</v>
      </c>
      <c r="B4241" t="s">
        <v>12648</v>
      </c>
      <c r="D4241" s="83"/>
      <c r="G4241" s="83"/>
      <c r="H4241" s="83"/>
      <c r="BT4241" s="83"/>
    </row>
    <row r="4242" spans="1:72">
      <c r="A4242" t="s">
        <v>12649</v>
      </c>
      <c r="B4242" t="s">
        <v>12650</v>
      </c>
      <c r="D4242" s="83"/>
      <c r="G4242" s="83"/>
      <c r="H4242" s="83"/>
      <c r="BT4242" s="83"/>
    </row>
    <row r="4243" spans="1:72">
      <c r="A4243" t="s">
        <v>12651</v>
      </c>
      <c r="B4243" t="s">
        <v>12652</v>
      </c>
      <c r="D4243" s="83"/>
      <c r="G4243" s="83"/>
      <c r="H4243" s="83"/>
      <c r="BT4243" s="83"/>
    </row>
    <row r="4244" spans="1:72">
      <c r="A4244" t="s">
        <v>12653</v>
      </c>
      <c r="B4244" t="s">
        <v>11130</v>
      </c>
      <c r="D4244" s="83"/>
      <c r="G4244" s="83"/>
      <c r="H4244" s="83"/>
      <c r="BT4244" s="83"/>
    </row>
    <row r="4245" spans="1:72">
      <c r="A4245" t="s">
        <v>12654</v>
      </c>
      <c r="B4245" t="s">
        <v>12655</v>
      </c>
      <c r="D4245" s="83"/>
      <c r="G4245" s="83"/>
      <c r="H4245" s="83"/>
      <c r="BT4245" s="83"/>
    </row>
    <row r="4246" spans="1:72">
      <c r="A4246" t="s">
        <v>12656</v>
      </c>
      <c r="B4246" t="s">
        <v>12657</v>
      </c>
      <c r="D4246" s="83"/>
      <c r="G4246" s="83"/>
      <c r="H4246" s="83"/>
      <c r="BT4246" s="83"/>
    </row>
    <row r="4247" spans="1:72">
      <c r="A4247" t="s">
        <v>12658</v>
      </c>
      <c r="B4247" t="s">
        <v>12659</v>
      </c>
      <c r="D4247" s="83"/>
      <c r="G4247" s="83"/>
      <c r="H4247" s="83"/>
      <c r="BT4247" s="83"/>
    </row>
    <row r="4248" spans="1:72">
      <c r="A4248" t="s">
        <v>12660</v>
      </c>
      <c r="B4248" t="s">
        <v>12661</v>
      </c>
      <c r="D4248" s="83"/>
      <c r="G4248" s="83"/>
      <c r="H4248" s="83"/>
      <c r="BT4248" s="83"/>
    </row>
    <row r="4249" spans="1:72">
      <c r="A4249" t="s">
        <v>12662</v>
      </c>
      <c r="B4249" t="s">
        <v>12663</v>
      </c>
      <c r="D4249" s="83"/>
      <c r="G4249" s="83"/>
      <c r="H4249" s="83"/>
      <c r="BT4249" s="83"/>
    </row>
    <row r="4250" spans="1:72">
      <c r="A4250" t="s">
        <v>12664</v>
      </c>
      <c r="B4250" t="s">
        <v>12665</v>
      </c>
      <c r="D4250" s="83"/>
      <c r="G4250" s="83"/>
      <c r="H4250" s="83"/>
      <c r="BT4250" s="83"/>
    </row>
    <row r="4251" spans="1:72">
      <c r="A4251" t="s">
        <v>12666</v>
      </c>
      <c r="B4251" t="s">
        <v>12667</v>
      </c>
      <c r="D4251" s="83"/>
      <c r="G4251" s="83"/>
      <c r="H4251" s="83"/>
      <c r="BT4251" s="83"/>
    </row>
    <row r="4252" spans="1:72">
      <c r="A4252" t="s">
        <v>12668</v>
      </c>
      <c r="B4252" t="s">
        <v>12669</v>
      </c>
      <c r="D4252" s="83"/>
      <c r="G4252" s="83"/>
      <c r="H4252" s="83"/>
      <c r="BT4252" s="83"/>
    </row>
    <row r="4253" spans="1:72">
      <c r="A4253" t="s">
        <v>12670</v>
      </c>
      <c r="B4253" t="s">
        <v>12671</v>
      </c>
      <c r="D4253" s="83"/>
      <c r="G4253" s="83"/>
      <c r="H4253" s="83"/>
      <c r="BT4253" s="83"/>
    </row>
    <row r="4254" spans="1:72">
      <c r="A4254" t="s">
        <v>12672</v>
      </c>
      <c r="B4254" t="s">
        <v>12673</v>
      </c>
      <c r="D4254" s="83"/>
      <c r="G4254" s="83"/>
      <c r="H4254" s="83"/>
      <c r="BT4254" s="83"/>
    </row>
    <row r="4255" spans="1:72">
      <c r="A4255" t="s">
        <v>12674</v>
      </c>
      <c r="B4255" t="s">
        <v>12675</v>
      </c>
      <c r="D4255" s="83"/>
      <c r="G4255" s="83"/>
      <c r="H4255" s="83"/>
      <c r="BT4255" s="83"/>
    </row>
    <row r="4256" spans="1:72">
      <c r="A4256" t="s">
        <v>12676</v>
      </c>
      <c r="B4256" t="s">
        <v>12677</v>
      </c>
      <c r="D4256" s="83"/>
      <c r="G4256" s="83"/>
      <c r="H4256" s="83"/>
      <c r="BT4256" s="83"/>
    </row>
    <row r="4257" spans="1:72">
      <c r="A4257" t="s">
        <v>12678</v>
      </c>
      <c r="B4257" t="s">
        <v>12679</v>
      </c>
      <c r="D4257" s="83"/>
      <c r="G4257" s="83"/>
      <c r="H4257" s="83"/>
      <c r="BT4257" s="83"/>
    </row>
    <row r="4258" spans="1:72">
      <c r="A4258" t="s">
        <v>12680</v>
      </c>
      <c r="B4258" t="s">
        <v>2387</v>
      </c>
      <c r="D4258" s="83"/>
      <c r="G4258" s="83"/>
      <c r="H4258" s="83"/>
      <c r="BT4258" s="83"/>
    </row>
    <row r="4259" spans="1:72">
      <c r="A4259" t="s">
        <v>12681</v>
      </c>
      <c r="B4259" t="s">
        <v>12682</v>
      </c>
      <c r="D4259" s="83"/>
      <c r="G4259" s="83"/>
      <c r="H4259" s="83"/>
      <c r="BT4259" s="83"/>
    </row>
    <row r="4260" spans="1:72">
      <c r="A4260" t="s">
        <v>12683</v>
      </c>
      <c r="B4260" t="s">
        <v>6106</v>
      </c>
      <c r="D4260" s="83"/>
      <c r="G4260" s="83"/>
      <c r="H4260" s="83"/>
      <c r="BT4260" s="83"/>
    </row>
    <row r="4261" spans="1:72">
      <c r="A4261" t="s">
        <v>12684</v>
      </c>
      <c r="B4261" t="s">
        <v>12685</v>
      </c>
      <c r="D4261" s="83"/>
      <c r="G4261" s="83"/>
      <c r="H4261" s="83"/>
      <c r="BT4261" s="83"/>
    </row>
    <row r="4262" spans="1:72">
      <c r="A4262" t="s">
        <v>12686</v>
      </c>
      <c r="B4262" t="s">
        <v>12687</v>
      </c>
      <c r="D4262" s="83"/>
      <c r="G4262" s="83"/>
      <c r="H4262" s="83"/>
      <c r="BT4262" s="83"/>
    </row>
    <row r="4263" spans="1:72">
      <c r="A4263" t="s">
        <v>12688</v>
      </c>
      <c r="B4263" t="s">
        <v>9103</v>
      </c>
      <c r="D4263" s="83"/>
      <c r="G4263" s="83"/>
      <c r="H4263" s="83"/>
      <c r="BT4263" s="83"/>
    </row>
    <row r="4264" spans="1:72">
      <c r="A4264" t="s">
        <v>12689</v>
      </c>
      <c r="B4264" t="s">
        <v>5636</v>
      </c>
      <c r="D4264" s="83"/>
      <c r="G4264" s="83"/>
      <c r="H4264" s="83"/>
      <c r="BT4264" s="83"/>
    </row>
    <row r="4265" spans="1:72">
      <c r="A4265" t="s">
        <v>12690</v>
      </c>
      <c r="B4265" t="s">
        <v>12691</v>
      </c>
      <c r="D4265" s="83"/>
      <c r="G4265" s="83"/>
      <c r="H4265" s="83"/>
      <c r="BT4265" s="83"/>
    </row>
    <row r="4266" spans="1:72">
      <c r="A4266" t="s">
        <v>12692</v>
      </c>
      <c r="B4266" t="s">
        <v>3915</v>
      </c>
      <c r="D4266" s="83"/>
      <c r="G4266" s="83"/>
      <c r="H4266" s="83"/>
      <c r="BT4266" s="83"/>
    </row>
    <row r="4267" spans="1:72">
      <c r="A4267" t="s">
        <v>12693</v>
      </c>
      <c r="B4267" t="s">
        <v>12694</v>
      </c>
      <c r="D4267" s="83"/>
      <c r="G4267" s="83"/>
      <c r="H4267" s="83"/>
      <c r="BT4267" s="83"/>
    </row>
    <row r="4268" spans="1:72">
      <c r="A4268" t="s">
        <v>12695</v>
      </c>
      <c r="B4268" t="s">
        <v>12696</v>
      </c>
      <c r="D4268" s="83"/>
      <c r="G4268" s="83"/>
      <c r="H4268" s="83"/>
      <c r="BT4268" s="83"/>
    </row>
    <row r="4269" spans="1:72">
      <c r="A4269" t="s">
        <v>12697</v>
      </c>
      <c r="B4269" t="s">
        <v>9038</v>
      </c>
      <c r="D4269" s="83"/>
      <c r="G4269" s="83"/>
      <c r="H4269" s="83"/>
      <c r="BT4269" s="83"/>
    </row>
    <row r="4270" spans="1:72">
      <c r="A4270" t="s">
        <v>12698</v>
      </c>
      <c r="B4270" t="s">
        <v>12699</v>
      </c>
      <c r="D4270" s="83"/>
      <c r="G4270" s="83"/>
      <c r="H4270" s="83"/>
      <c r="BT4270" s="83"/>
    </row>
    <row r="4271" spans="1:72">
      <c r="A4271" t="s">
        <v>12700</v>
      </c>
      <c r="B4271" t="s">
        <v>12701</v>
      </c>
      <c r="D4271" s="83"/>
      <c r="G4271" s="83"/>
      <c r="H4271" s="83"/>
      <c r="BT4271" s="83"/>
    </row>
    <row r="4272" spans="1:72">
      <c r="A4272" t="s">
        <v>12702</v>
      </c>
      <c r="B4272" t="s">
        <v>12703</v>
      </c>
      <c r="D4272" s="83"/>
      <c r="G4272" s="83"/>
      <c r="H4272" s="83"/>
      <c r="BT4272" s="83"/>
    </row>
    <row r="4273" spans="1:72">
      <c r="A4273" t="s">
        <v>12704</v>
      </c>
      <c r="B4273" t="s">
        <v>12705</v>
      </c>
      <c r="D4273" s="83"/>
      <c r="G4273" s="83"/>
      <c r="H4273" s="83"/>
      <c r="BT4273" s="83"/>
    </row>
    <row r="4274" spans="1:72">
      <c r="A4274" t="s">
        <v>12706</v>
      </c>
      <c r="B4274" t="s">
        <v>12707</v>
      </c>
      <c r="D4274" s="83"/>
      <c r="G4274" s="83"/>
      <c r="H4274" s="83"/>
      <c r="BT4274" s="83"/>
    </row>
    <row r="4275" spans="1:72">
      <c r="A4275" t="s">
        <v>12708</v>
      </c>
      <c r="B4275" t="s">
        <v>12709</v>
      </c>
      <c r="D4275" s="83"/>
      <c r="G4275" s="83"/>
      <c r="H4275" s="83"/>
      <c r="BT4275" s="83"/>
    </row>
    <row r="4276" spans="1:72">
      <c r="A4276" t="s">
        <v>12710</v>
      </c>
      <c r="B4276" t="s">
        <v>12711</v>
      </c>
      <c r="D4276" s="83"/>
      <c r="G4276" s="83"/>
      <c r="H4276" s="83"/>
      <c r="BT4276" s="83"/>
    </row>
    <row r="4277" spans="1:72">
      <c r="A4277" t="s">
        <v>12712</v>
      </c>
      <c r="B4277" t="s">
        <v>12713</v>
      </c>
      <c r="D4277" s="83"/>
      <c r="G4277" s="83"/>
      <c r="H4277" s="83"/>
      <c r="BT4277" s="83"/>
    </row>
    <row r="4278" spans="1:72">
      <c r="A4278" t="s">
        <v>12714</v>
      </c>
      <c r="B4278" t="s">
        <v>12715</v>
      </c>
      <c r="D4278" s="83"/>
      <c r="G4278" s="83"/>
      <c r="H4278" s="83"/>
      <c r="BT4278" s="83"/>
    </row>
    <row r="4279" spans="1:72">
      <c r="A4279" t="s">
        <v>12716</v>
      </c>
      <c r="B4279" t="s">
        <v>1999</v>
      </c>
      <c r="D4279" s="83"/>
      <c r="G4279" s="83"/>
      <c r="H4279" s="83"/>
      <c r="BT4279" s="83"/>
    </row>
    <row r="4280" spans="1:72">
      <c r="A4280" t="s">
        <v>12717</v>
      </c>
      <c r="B4280" t="s">
        <v>5760</v>
      </c>
      <c r="D4280" s="83"/>
      <c r="G4280" s="83"/>
      <c r="H4280" s="83"/>
      <c r="BT4280" s="83"/>
    </row>
    <row r="4281" spans="1:72">
      <c r="A4281" t="s">
        <v>12718</v>
      </c>
      <c r="B4281" t="s">
        <v>12719</v>
      </c>
      <c r="D4281" s="83"/>
      <c r="G4281" s="83"/>
      <c r="H4281" s="83"/>
      <c r="BT4281" s="83"/>
    </row>
    <row r="4282" spans="1:72">
      <c r="A4282" t="s">
        <v>12720</v>
      </c>
      <c r="B4282" t="s">
        <v>12721</v>
      </c>
      <c r="D4282" s="83"/>
      <c r="G4282" s="83"/>
      <c r="H4282" s="83"/>
      <c r="BT4282" s="83"/>
    </row>
    <row r="4283" spans="1:72">
      <c r="A4283" t="s">
        <v>12722</v>
      </c>
      <c r="B4283" t="s">
        <v>12723</v>
      </c>
      <c r="D4283" s="83"/>
      <c r="G4283" s="83"/>
      <c r="H4283" s="83"/>
      <c r="BT4283" s="83"/>
    </row>
    <row r="4284" spans="1:72">
      <c r="A4284" t="s">
        <v>12724</v>
      </c>
      <c r="B4284" t="s">
        <v>12725</v>
      </c>
      <c r="D4284" s="83"/>
      <c r="G4284" s="83"/>
      <c r="H4284" s="83"/>
      <c r="BT4284" s="83"/>
    </row>
    <row r="4285" spans="1:72">
      <c r="A4285" t="s">
        <v>12726</v>
      </c>
      <c r="B4285" t="s">
        <v>12727</v>
      </c>
      <c r="D4285" s="83"/>
      <c r="G4285" s="83"/>
      <c r="H4285" s="83"/>
      <c r="BT4285" s="83"/>
    </row>
    <row r="4286" spans="1:72">
      <c r="A4286" t="s">
        <v>12728</v>
      </c>
      <c r="B4286" t="s">
        <v>12729</v>
      </c>
      <c r="D4286" s="83"/>
      <c r="G4286" s="83"/>
      <c r="H4286" s="83"/>
      <c r="BT4286" s="83"/>
    </row>
    <row r="4287" spans="1:72">
      <c r="A4287" t="s">
        <v>12730</v>
      </c>
      <c r="B4287" t="s">
        <v>12592</v>
      </c>
      <c r="D4287" s="83"/>
      <c r="G4287" s="83"/>
      <c r="H4287" s="83"/>
      <c r="BT4287" s="83"/>
    </row>
    <row r="4288" spans="1:72">
      <c r="A4288" t="s">
        <v>12731</v>
      </c>
      <c r="B4288" t="s">
        <v>12732</v>
      </c>
      <c r="D4288" s="83"/>
      <c r="G4288" s="83"/>
      <c r="H4288" s="83"/>
      <c r="BT4288" s="83"/>
    </row>
    <row r="4289" spans="1:72">
      <c r="A4289" t="s">
        <v>12733</v>
      </c>
      <c r="B4289" t="s">
        <v>12734</v>
      </c>
      <c r="D4289" s="83"/>
      <c r="G4289" s="83"/>
      <c r="H4289" s="83"/>
      <c r="BT4289" s="83"/>
    </row>
    <row r="4290" spans="1:72">
      <c r="A4290" t="s">
        <v>12735</v>
      </c>
      <c r="B4290" t="s">
        <v>12736</v>
      </c>
      <c r="D4290" s="83"/>
      <c r="G4290" s="83"/>
      <c r="H4290" s="83"/>
      <c r="BT4290" s="83"/>
    </row>
    <row r="4291" spans="1:72">
      <c r="A4291" t="s">
        <v>12737</v>
      </c>
      <c r="B4291" t="s">
        <v>12738</v>
      </c>
      <c r="D4291" s="83"/>
      <c r="G4291" s="83"/>
      <c r="H4291" s="83"/>
      <c r="BT4291" s="83"/>
    </row>
    <row r="4292" spans="1:72">
      <c r="A4292" t="s">
        <v>12739</v>
      </c>
      <c r="B4292" t="s">
        <v>12740</v>
      </c>
      <c r="D4292" s="83"/>
      <c r="G4292" s="83"/>
      <c r="H4292" s="83"/>
      <c r="BT4292" s="83"/>
    </row>
    <row r="4293" spans="1:72">
      <c r="A4293" t="s">
        <v>12741</v>
      </c>
      <c r="B4293" t="s">
        <v>12742</v>
      </c>
      <c r="D4293" s="83"/>
      <c r="G4293" s="83"/>
      <c r="H4293" s="83"/>
      <c r="BT4293" s="83"/>
    </row>
    <row r="4294" spans="1:72">
      <c r="A4294" t="s">
        <v>12743</v>
      </c>
      <c r="B4294" t="s">
        <v>12744</v>
      </c>
      <c r="D4294" s="83"/>
      <c r="G4294" s="83"/>
      <c r="H4294" s="83"/>
      <c r="BT4294" s="83"/>
    </row>
    <row r="4295" spans="1:72">
      <c r="A4295" t="s">
        <v>12745</v>
      </c>
      <c r="B4295" t="s">
        <v>12746</v>
      </c>
      <c r="D4295" s="83"/>
      <c r="G4295" s="83"/>
      <c r="H4295" s="83"/>
      <c r="BT4295" s="83"/>
    </row>
    <row r="4296" spans="1:72">
      <c r="A4296" t="s">
        <v>12747</v>
      </c>
      <c r="B4296" t="s">
        <v>12748</v>
      </c>
      <c r="D4296" s="83"/>
      <c r="G4296" s="83"/>
      <c r="H4296" s="83"/>
      <c r="BT4296" s="83"/>
    </row>
    <row r="4297" spans="1:72">
      <c r="A4297" t="s">
        <v>12749</v>
      </c>
      <c r="B4297" t="s">
        <v>12750</v>
      </c>
      <c r="D4297" s="83"/>
      <c r="G4297" s="83"/>
      <c r="H4297" s="83"/>
      <c r="BT4297" s="83"/>
    </row>
    <row r="4298" spans="1:72">
      <c r="A4298" t="s">
        <v>12751</v>
      </c>
      <c r="B4298" t="s">
        <v>6113</v>
      </c>
      <c r="D4298" s="83"/>
      <c r="G4298" s="83"/>
      <c r="H4298" s="83"/>
      <c r="BT4298" s="83"/>
    </row>
    <row r="4299" spans="1:72">
      <c r="A4299" t="s">
        <v>12752</v>
      </c>
      <c r="B4299" t="s">
        <v>12753</v>
      </c>
      <c r="D4299" s="83"/>
      <c r="G4299" s="83"/>
      <c r="H4299" s="83"/>
      <c r="BT4299" s="83"/>
    </row>
    <row r="4300" spans="1:72">
      <c r="A4300" t="s">
        <v>12754</v>
      </c>
      <c r="B4300" t="s">
        <v>12755</v>
      </c>
      <c r="D4300" s="83"/>
      <c r="G4300" s="83"/>
      <c r="H4300" s="83"/>
      <c r="BT4300" s="83"/>
    </row>
    <row r="4301" spans="1:72">
      <c r="A4301" t="s">
        <v>12756</v>
      </c>
      <c r="B4301" t="s">
        <v>12757</v>
      </c>
      <c r="D4301" s="83"/>
      <c r="G4301" s="83"/>
      <c r="H4301" s="83"/>
      <c r="BT4301" s="83"/>
    </row>
    <row r="4302" spans="1:72">
      <c r="A4302" t="s">
        <v>12758</v>
      </c>
      <c r="B4302" t="s">
        <v>12759</v>
      </c>
      <c r="D4302" s="83"/>
      <c r="G4302" s="83"/>
      <c r="H4302" s="83"/>
      <c r="BT4302" s="83"/>
    </row>
    <row r="4303" spans="1:72">
      <c r="A4303" t="s">
        <v>12760</v>
      </c>
      <c r="B4303" t="s">
        <v>12761</v>
      </c>
      <c r="D4303" s="83"/>
      <c r="G4303" s="83"/>
      <c r="H4303" s="83"/>
      <c r="BT4303" s="83"/>
    </row>
    <row r="4304" spans="1:72">
      <c r="A4304" t="s">
        <v>12762</v>
      </c>
      <c r="B4304" t="s">
        <v>12763</v>
      </c>
      <c r="D4304" s="83"/>
      <c r="G4304" s="83"/>
      <c r="H4304" s="83"/>
      <c r="BT4304" s="83"/>
    </row>
    <row r="4305" spans="1:72">
      <c r="A4305" t="s">
        <v>12764</v>
      </c>
      <c r="B4305" t="s">
        <v>12765</v>
      </c>
      <c r="D4305" s="83"/>
      <c r="G4305" s="83"/>
      <c r="H4305" s="83"/>
      <c r="BT4305" s="83"/>
    </row>
    <row r="4306" spans="1:72">
      <c r="A4306" t="s">
        <v>12766</v>
      </c>
      <c r="B4306" t="s">
        <v>4683</v>
      </c>
      <c r="D4306" s="83"/>
      <c r="G4306" s="83"/>
      <c r="H4306" s="83"/>
      <c r="BT4306" s="83"/>
    </row>
    <row r="4307" spans="1:72">
      <c r="A4307" t="s">
        <v>12767</v>
      </c>
      <c r="B4307" t="s">
        <v>3638</v>
      </c>
      <c r="D4307" s="83"/>
      <c r="G4307" s="83"/>
      <c r="H4307" s="83"/>
      <c r="BT4307" s="83"/>
    </row>
    <row r="4308" spans="1:72">
      <c r="A4308" t="s">
        <v>12768</v>
      </c>
      <c r="B4308" t="s">
        <v>12769</v>
      </c>
      <c r="D4308" s="83"/>
      <c r="G4308" s="83"/>
      <c r="H4308" s="83"/>
      <c r="BT4308" s="83"/>
    </row>
    <row r="4309" spans="1:72">
      <c r="A4309" t="s">
        <v>12770</v>
      </c>
      <c r="B4309" t="s">
        <v>12771</v>
      </c>
      <c r="D4309" s="83"/>
      <c r="G4309" s="83"/>
      <c r="H4309" s="83"/>
      <c r="BT4309" s="83"/>
    </row>
    <row r="4310" spans="1:72">
      <c r="A4310" t="s">
        <v>12772</v>
      </c>
      <c r="B4310" t="s">
        <v>12773</v>
      </c>
      <c r="D4310" s="83"/>
      <c r="G4310" s="83"/>
      <c r="H4310" s="83"/>
      <c r="BT4310" s="83"/>
    </row>
    <row r="4311" spans="1:72">
      <c r="A4311" t="s">
        <v>12774</v>
      </c>
      <c r="B4311" t="s">
        <v>4759</v>
      </c>
      <c r="D4311" s="83"/>
      <c r="G4311" s="83"/>
      <c r="H4311" s="83"/>
      <c r="BT4311" s="83"/>
    </row>
    <row r="4312" spans="1:72">
      <c r="A4312" t="s">
        <v>12775</v>
      </c>
      <c r="B4312" t="s">
        <v>12776</v>
      </c>
      <c r="D4312" s="83"/>
      <c r="G4312" s="83"/>
      <c r="H4312" s="83"/>
      <c r="BT4312" s="83"/>
    </row>
    <row r="4313" spans="1:72">
      <c r="A4313" t="s">
        <v>12777</v>
      </c>
      <c r="B4313" t="s">
        <v>460</v>
      </c>
      <c r="D4313" s="83"/>
      <c r="G4313" s="83"/>
      <c r="H4313" s="83"/>
      <c r="BT4313" s="83"/>
    </row>
    <row r="4314" spans="1:72">
      <c r="A4314" t="s">
        <v>12778</v>
      </c>
      <c r="B4314" t="s">
        <v>6234</v>
      </c>
      <c r="D4314" s="83"/>
      <c r="G4314" s="83"/>
      <c r="H4314" s="83"/>
      <c r="BT4314" s="83"/>
    </row>
    <row r="4315" spans="1:72">
      <c r="A4315" t="s">
        <v>12779</v>
      </c>
      <c r="B4315" t="s">
        <v>12780</v>
      </c>
      <c r="D4315" s="83"/>
      <c r="G4315" s="83"/>
      <c r="H4315" s="83"/>
      <c r="BT4315" s="83"/>
    </row>
    <row r="4316" spans="1:72">
      <c r="A4316" t="s">
        <v>12781</v>
      </c>
      <c r="B4316" t="s">
        <v>12782</v>
      </c>
      <c r="D4316" s="83"/>
      <c r="G4316" s="83"/>
      <c r="H4316" s="83"/>
      <c r="BT4316" s="83"/>
    </row>
    <row r="4317" spans="1:72">
      <c r="A4317" t="s">
        <v>12783</v>
      </c>
      <c r="B4317" t="s">
        <v>12784</v>
      </c>
      <c r="D4317" s="83"/>
      <c r="G4317" s="83"/>
      <c r="H4317" s="83"/>
      <c r="BT4317" s="83"/>
    </row>
    <row r="4318" spans="1:72">
      <c r="A4318" t="s">
        <v>12785</v>
      </c>
      <c r="B4318" t="s">
        <v>12786</v>
      </c>
      <c r="D4318" s="83"/>
      <c r="G4318" s="83"/>
      <c r="H4318" s="83"/>
      <c r="BT4318" s="83"/>
    </row>
    <row r="4319" spans="1:72">
      <c r="A4319" t="s">
        <v>12787</v>
      </c>
      <c r="B4319" t="s">
        <v>8120</v>
      </c>
      <c r="D4319" s="83"/>
      <c r="G4319" s="83"/>
      <c r="H4319" s="83"/>
      <c r="BT4319" s="83"/>
    </row>
    <row r="4320" spans="1:72">
      <c r="A4320" t="s">
        <v>12788</v>
      </c>
      <c r="B4320" t="s">
        <v>12789</v>
      </c>
      <c r="D4320" s="83"/>
      <c r="G4320" s="83"/>
      <c r="H4320" s="83"/>
      <c r="BT4320" s="83"/>
    </row>
    <row r="4321" spans="1:72">
      <c r="A4321" t="s">
        <v>12790</v>
      </c>
      <c r="B4321" t="s">
        <v>12791</v>
      </c>
      <c r="D4321" s="83"/>
      <c r="G4321" s="83"/>
      <c r="H4321" s="83"/>
      <c r="BT4321" s="83"/>
    </row>
    <row r="4322" spans="1:72">
      <c r="A4322" t="s">
        <v>12792</v>
      </c>
      <c r="B4322" t="s">
        <v>12793</v>
      </c>
      <c r="D4322" s="83"/>
      <c r="G4322" s="83"/>
      <c r="H4322" s="83"/>
      <c r="BT4322" s="83"/>
    </row>
    <row r="4323" spans="1:72">
      <c r="A4323" t="s">
        <v>12794</v>
      </c>
      <c r="B4323" t="s">
        <v>11671</v>
      </c>
      <c r="D4323" s="83"/>
      <c r="G4323" s="83"/>
      <c r="H4323" s="83"/>
      <c r="BT4323" s="83"/>
    </row>
    <row r="4324" spans="1:72">
      <c r="A4324" t="s">
        <v>12795</v>
      </c>
      <c r="B4324" t="s">
        <v>959</v>
      </c>
      <c r="D4324" s="83"/>
      <c r="G4324" s="83"/>
      <c r="H4324" s="83"/>
      <c r="BT4324" s="83"/>
    </row>
    <row r="4325" spans="1:72">
      <c r="A4325" t="s">
        <v>12796</v>
      </c>
      <c r="B4325" t="s">
        <v>12797</v>
      </c>
      <c r="D4325" s="83"/>
      <c r="G4325" s="83"/>
      <c r="H4325" s="83"/>
      <c r="BT4325" s="83"/>
    </row>
    <row r="4326" spans="1:72">
      <c r="A4326" t="s">
        <v>12798</v>
      </c>
      <c r="B4326" t="s">
        <v>9321</v>
      </c>
      <c r="D4326" s="83"/>
      <c r="G4326" s="83"/>
      <c r="H4326" s="83"/>
      <c r="BT4326" s="83"/>
    </row>
    <row r="4327" spans="1:72">
      <c r="A4327" t="s">
        <v>12799</v>
      </c>
      <c r="B4327" t="s">
        <v>2114</v>
      </c>
      <c r="D4327" s="83"/>
      <c r="G4327" s="83"/>
      <c r="H4327" s="83"/>
      <c r="BT4327" s="83"/>
    </row>
    <row r="4328" spans="1:72">
      <c r="A4328" t="s">
        <v>12800</v>
      </c>
      <c r="B4328" t="s">
        <v>2683</v>
      </c>
      <c r="D4328" s="83"/>
      <c r="G4328" s="83"/>
      <c r="H4328" s="83"/>
      <c r="BT4328" s="83"/>
    </row>
    <row r="4329" spans="1:72">
      <c r="A4329" t="s">
        <v>12801</v>
      </c>
      <c r="B4329" t="s">
        <v>12802</v>
      </c>
      <c r="D4329" s="83"/>
      <c r="G4329" s="83"/>
      <c r="H4329" s="83"/>
      <c r="BT4329" s="83"/>
    </row>
    <row r="4330" spans="1:72">
      <c r="A4330" t="s">
        <v>12803</v>
      </c>
      <c r="B4330" t="s">
        <v>12804</v>
      </c>
      <c r="D4330" s="83"/>
      <c r="G4330" s="83"/>
      <c r="H4330" s="83"/>
      <c r="BT4330" s="83"/>
    </row>
    <row r="4331" spans="1:72">
      <c r="A4331" t="s">
        <v>12805</v>
      </c>
      <c r="B4331" t="s">
        <v>12806</v>
      </c>
      <c r="D4331" s="83"/>
      <c r="G4331" s="83"/>
      <c r="H4331" s="83"/>
      <c r="BT4331" s="83"/>
    </row>
    <row r="4332" spans="1:72">
      <c r="A4332" t="s">
        <v>12807</v>
      </c>
      <c r="B4332" t="s">
        <v>12808</v>
      </c>
      <c r="D4332" s="83"/>
      <c r="G4332" s="83"/>
      <c r="H4332" s="83"/>
      <c r="BT4332" s="83"/>
    </row>
    <row r="4333" spans="1:72">
      <c r="A4333" t="s">
        <v>12809</v>
      </c>
      <c r="B4333" t="s">
        <v>10763</v>
      </c>
      <c r="D4333" s="83"/>
      <c r="G4333" s="83"/>
      <c r="H4333" s="83"/>
      <c r="BT4333" s="83"/>
    </row>
    <row r="4334" spans="1:72">
      <c r="A4334" t="s">
        <v>12810</v>
      </c>
      <c r="B4334" t="s">
        <v>3043</v>
      </c>
      <c r="D4334" s="83"/>
      <c r="G4334" s="83"/>
      <c r="H4334" s="83"/>
      <c r="BT4334" s="83"/>
    </row>
    <row r="4335" spans="1:72">
      <c r="A4335" t="s">
        <v>12811</v>
      </c>
      <c r="B4335" t="s">
        <v>10957</v>
      </c>
      <c r="D4335" s="83"/>
      <c r="G4335" s="83"/>
      <c r="H4335" s="83"/>
      <c r="BT4335" s="83"/>
    </row>
    <row r="4336" spans="1:72">
      <c r="A4336" t="s">
        <v>12812</v>
      </c>
      <c r="B4336" t="s">
        <v>1166</v>
      </c>
      <c r="D4336" s="83"/>
      <c r="G4336" s="83"/>
      <c r="H4336" s="83"/>
      <c r="BT4336" s="83"/>
    </row>
    <row r="4337" spans="1:72">
      <c r="A4337" t="s">
        <v>12813</v>
      </c>
      <c r="B4337" t="s">
        <v>12814</v>
      </c>
      <c r="D4337" s="83"/>
      <c r="G4337" s="83"/>
      <c r="H4337" s="83"/>
      <c r="BT4337" s="83"/>
    </row>
    <row r="4338" spans="1:72">
      <c r="A4338" t="s">
        <v>12815</v>
      </c>
      <c r="B4338" t="s">
        <v>12816</v>
      </c>
      <c r="D4338" s="83"/>
      <c r="G4338" s="83"/>
      <c r="H4338" s="83"/>
      <c r="BT4338" s="83"/>
    </row>
    <row r="4339" spans="1:72">
      <c r="A4339" t="s">
        <v>12817</v>
      </c>
      <c r="B4339" t="s">
        <v>12818</v>
      </c>
      <c r="D4339" s="83"/>
      <c r="G4339" s="83"/>
      <c r="H4339" s="83"/>
      <c r="BT4339" s="83"/>
    </row>
    <row r="4340" spans="1:72">
      <c r="A4340" t="s">
        <v>12819</v>
      </c>
      <c r="B4340" t="s">
        <v>12820</v>
      </c>
      <c r="D4340" s="83"/>
      <c r="G4340" s="83"/>
      <c r="H4340" s="83"/>
      <c r="BT4340" s="83"/>
    </row>
    <row r="4341" spans="1:72">
      <c r="A4341" t="s">
        <v>12821</v>
      </c>
      <c r="B4341" t="s">
        <v>12822</v>
      </c>
      <c r="D4341" s="83"/>
      <c r="G4341" s="83"/>
      <c r="H4341" s="83"/>
      <c r="BT4341" s="83"/>
    </row>
    <row r="4342" spans="1:72">
      <c r="A4342" t="s">
        <v>12823</v>
      </c>
      <c r="B4342" t="s">
        <v>12824</v>
      </c>
      <c r="D4342" s="83"/>
      <c r="G4342" s="83"/>
      <c r="H4342" s="83"/>
      <c r="BT4342" s="83"/>
    </row>
    <row r="4343" spans="1:72">
      <c r="A4343" t="s">
        <v>12825</v>
      </c>
      <c r="B4343" t="s">
        <v>12826</v>
      </c>
      <c r="D4343" s="83"/>
      <c r="G4343" s="83"/>
      <c r="H4343" s="83"/>
      <c r="BT4343" s="83"/>
    </row>
    <row r="4344" spans="1:72">
      <c r="A4344" t="s">
        <v>12827</v>
      </c>
      <c r="B4344" t="s">
        <v>12828</v>
      </c>
      <c r="D4344" s="83"/>
      <c r="G4344" s="83"/>
      <c r="H4344" s="83"/>
      <c r="BT4344" s="83"/>
    </row>
    <row r="4345" spans="1:72">
      <c r="A4345" t="s">
        <v>12829</v>
      </c>
      <c r="B4345" t="s">
        <v>12830</v>
      </c>
      <c r="D4345" s="83"/>
      <c r="G4345" s="83"/>
      <c r="H4345" s="83"/>
      <c r="BT4345" s="83"/>
    </row>
    <row r="4346" spans="1:72">
      <c r="A4346" t="s">
        <v>12831</v>
      </c>
      <c r="B4346" t="s">
        <v>12832</v>
      </c>
      <c r="D4346" s="83"/>
      <c r="G4346" s="83"/>
      <c r="H4346" s="83"/>
      <c r="BT4346" s="83"/>
    </row>
    <row r="4347" spans="1:72">
      <c r="A4347" t="s">
        <v>12833</v>
      </c>
      <c r="B4347" t="s">
        <v>12834</v>
      </c>
      <c r="D4347" s="83"/>
      <c r="G4347" s="83"/>
      <c r="H4347" s="83"/>
      <c r="BT4347" s="83"/>
    </row>
    <row r="4348" spans="1:72">
      <c r="A4348" t="s">
        <v>12835</v>
      </c>
      <c r="B4348" t="s">
        <v>12836</v>
      </c>
      <c r="D4348" s="83"/>
      <c r="G4348" s="83"/>
      <c r="H4348" s="83"/>
      <c r="BT4348" s="83"/>
    </row>
    <row r="4349" spans="1:72">
      <c r="A4349" t="s">
        <v>12837</v>
      </c>
      <c r="B4349" t="s">
        <v>12838</v>
      </c>
      <c r="D4349" s="83"/>
      <c r="G4349" s="83"/>
      <c r="H4349" s="83"/>
      <c r="BT4349" s="83"/>
    </row>
    <row r="4350" spans="1:72">
      <c r="A4350" t="s">
        <v>12839</v>
      </c>
      <c r="B4350" t="s">
        <v>12840</v>
      </c>
      <c r="D4350" s="83"/>
      <c r="G4350" s="83"/>
      <c r="H4350" s="83"/>
      <c r="BT4350" s="83"/>
    </row>
    <row r="4351" spans="1:72">
      <c r="A4351" t="s">
        <v>12841</v>
      </c>
      <c r="B4351" t="s">
        <v>12842</v>
      </c>
      <c r="D4351" s="83"/>
      <c r="G4351" s="83"/>
      <c r="H4351" s="83"/>
      <c r="BT4351" s="83"/>
    </row>
    <row r="4352" spans="1:72">
      <c r="A4352" t="s">
        <v>12843</v>
      </c>
      <c r="B4352" t="s">
        <v>4980</v>
      </c>
      <c r="D4352" s="83"/>
      <c r="G4352" s="83"/>
      <c r="H4352" s="83"/>
      <c r="BT4352" s="83"/>
    </row>
    <row r="4353" spans="1:72">
      <c r="A4353" t="s">
        <v>12844</v>
      </c>
      <c r="B4353" t="s">
        <v>8009</v>
      </c>
      <c r="D4353" s="83"/>
      <c r="G4353" s="83"/>
      <c r="H4353" s="83"/>
      <c r="BT4353" s="83"/>
    </row>
    <row r="4354" spans="1:72">
      <c r="A4354" t="s">
        <v>12845</v>
      </c>
      <c r="B4354" t="s">
        <v>12846</v>
      </c>
      <c r="D4354" s="83"/>
      <c r="G4354" s="83"/>
      <c r="H4354" s="83"/>
      <c r="BT4354" s="83"/>
    </row>
    <row r="4355" spans="1:72">
      <c r="A4355" t="s">
        <v>12847</v>
      </c>
      <c r="B4355" t="s">
        <v>12848</v>
      </c>
      <c r="D4355" s="83"/>
      <c r="G4355" s="83"/>
      <c r="H4355" s="83"/>
      <c r="BT4355" s="83"/>
    </row>
    <row r="4356" spans="1:72">
      <c r="A4356" t="s">
        <v>12849</v>
      </c>
      <c r="B4356" t="s">
        <v>533</v>
      </c>
      <c r="D4356" s="83"/>
      <c r="G4356" s="83"/>
      <c r="H4356" s="83"/>
      <c r="BT4356" s="83"/>
    </row>
    <row r="4357" spans="1:72">
      <c r="A4357" t="s">
        <v>12850</v>
      </c>
      <c r="B4357" t="s">
        <v>12851</v>
      </c>
      <c r="D4357" s="83"/>
      <c r="G4357" s="83"/>
      <c r="H4357" s="83"/>
      <c r="BT4357" s="83"/>
    </row>
    <row r="4358" spans="1:72">
      <c r="A4358" t="s">
        <v>12852</v>
      </c>
      <c r="B4358" t="s">
        <v>12853</v>
      </c>
      <c r="D4358" s="83"/>
      <c r="G4358" s="83"/>
      <c r="H4358" s="83"/>
      <c r="BT4358" s="83"/>
    </row>
    <row r="4359" spans="1:72">
      <c r="A4359" t="s">
        <v>12854</v>
      </c>
      <c r="B4359" t="s">
        <v>12855</v>
      </c>
      <c r="D4359" s="83"/>
      <c r="G4359" s="83"/>
      <c r="H4359" s="83"/>
      <c r="BT4359" s="83"/>
    </row>
    <row r="4360" spans="1:72">
      <c r="A4360" t="s">
        <v>12856</v>
      </c>
      <c r="B4360" t="s">
        <v>12857</v>
      </c>
      <c r="D4360" s="83"/>
      <c r="G4360" s="83"/>
      <c r="H4360" s="83"/>
      <c r="BT4360" s="83"/>
    </row>
    <row r="4361" spans="1:72">
      <c r="A4361" t="s">
        <v>12858</v>
      </c>
      <c r="B4361" t="s">
        <v>12859</v>
      </c>
      <c r="D4361" s="83"/>
      <c r="G4361" s="83"/>
      <c r="H4361" s="83"/>
      <c r="BT4361" s="83"/>
    </row>
    <row r="4362" spans="1:72">
      <c r="A4362" t="s">
        <v>12860</v>
      </c>
      <c r="B4362" t="s">
        <v>12861</v>
      </c>
      <c r="D4362" s="83"/>
      <c r="G4362" s="83"/>
      <c r="H4362" s="83"/>
      <c r="BT4362" s="83"/>
    </row>
    <row r="4363" spans="1:72">
      <c r="A4363" t="s">
        <v>12862</v>
      </c>
      <c r="B4363" t="s">
        <v>12863</v>
      </c>
      <c r="D4363" s="83"/>
      <c r="G4363" s="83"/>
      <c r="H4363" s="83"/>
      <c r="BT4363" s="83"/>
    </row>
    <row r="4364" spans="1:72">
      <c r="A4364" t="s">
        <v>12864</v>
      </c>
      <c r="B4364" t="s">
        <v>12865</v>
      </c>
      <c r="D4364" s="83"/>
      <c r="G4364" s="83"/>
      <c r="H4364" s="83"/>
      <c r="BT4364" s="83"/>
    </row>
    <row r="4365" spans="1:72">
      <c r="A4365" t="s">
        <v>12866</v>
      </c>
      <c r="B4365" t="s">
        <v>7310</v>
      </c>
      <c r="D4365" s="83"/>
      <c r="G4365" s="83"/>
      <c r="H4365" s="83"/>
      <c r="BT4365" s="83"/>
    </row>
    <row r="4366" spans="1:72">
      <c r="A4366" t="s">
        <v>12867</v>
      </c>
      <c r="B4366" t="s">
        <v>12868</v>
      </c>
      <c r="D4366" s="83"/>
      <c r="G4366" s="83"/>
      <c r="H4366" s="83"/>
      <c r="BT4366" s="83"/>
    </row>
    <row r="4367" spans="1:72">
      <c r="A4367" t="s">
        <v>12869</v>
      </c>
      <c r="B4367" t="s">
        <v>12870</v>
      </c>
      <c r="D4367" s="83"/>
      <c r="G4367" s="83"/>
      <c r="H4367" s="83"/>
      <c r="BT4367" s="83"/>
    </row>
    <row r="4368" spans="1:72">
      <c r="A4368" t="s">
        <v>12871</v>
      </c>
      <c r="B4368" t="s">
        <v>12872</v>
      </c>
      <c r="D4368" s="83"/>
      <c r="G4368" s="83"/>
      <c r="H4368" s="83"/>
      <c r="BT4368" s="83"/>
    </row>
    <row r="4369" spans="1:72">
      <c r="A4369" t="s">
        <v>12873</v>
      </c>
      <c r="B4369" t="s">
        <v>12874</v>
      </c>
      <c r="D4369" s="83"/>
      <c r="G4369" s="83"/>
      <c r="H4369" s="83"/>
      <c r="BT4369" s="83"/>
    </row>
    <row r="4370" spans="1:72">
      <c r="A4370" t="s">
        <v>12875</v>
      </c>
      <c r="B4370" t="s">
        <v>12876</v>
      </c>
      <c r="D4370" s="83"/>
      <c r="G4370" s="83"/>
      <c r="H4370" s="83"/>
      <c r="BT4370" s="83"/>
    </row>
    <row r="4371" spans="1:72">
      <c r="A4371" t="s">
        <v>12877</v>
      </c>
      <c r="B4371" t="s">
        <v>12878</v>
      </c>
      <c r="D4371" s="83"/>
      <c r="G4371" s="83"/>
      <c r="H4371" s="83"/>
      <c r="BT4371" s="83"/>
    </row>
    <row r="4372" spans="1:72">
      <c r="A4372" t="s">
        <v>12879</v>
      </c>
      <c r="B4372" t="s">
        <v>12880</v>
      </c>
      <c r="D4372" s="83"/>
      <c r="G4372" s="83"/>
      <c r="H4372" s="83"/>
      <c r="BT4372" s="83"/>
    </row>
    <row r="4373" spans="1:72">
      <c r="A4373" t="s">
        <v>12881</v>
      </c>
      <c r="B4373" t="s">
        <v>2114</v>
      </c>
      <c r="D4373" s="83"/>
      <c r="G4373" s="83"/>
      <c r="H4373" s="83"/>
      <c r="BT4373" s="83"/>
    </row>
    <row r="4374" spans="1:72">
      <c r="A4374" t="s">
        <v>12882</v>
      </c>
      <c r="B4374" t="s">
        <v>12883</v>
      </c>
      <c r="D4374" s="83"/>
      <c r="G4374" s="83"/>
      <c r="H4374" s="83"/>
      <c r="BT4374" s="83"/>
    </row>
    <row r="4375" spans="1:72">
      <c r="A4375" t="s">
        <v>12884</v>
      </c>
      <c r="B4375" t="s">
        <v>11653</v>
      </c>
      <c r="D4375" s="83"/>
      <c r="G4375" s="83"/>
      <c r="H4375" s="83"/>
      <c r="BT4375" s="83"/>
    </row>
    <row r="4376" spans="1:72">
      <c r="A4376" t="s">
        <v>12885</v>
      </c>
      <c r="B4376" t="s">
        <v>12886</v>
      </c>
      <c r="D4376" s="83"/>
      <c r="G4376" s="83"/>
      <c r="H4376" s="83"/>
      <c r="BT4376" s="83"/>
    </row>
    <row r="4377" spans="1:72">
      <c r="A4377" t="s">
        <v>12887</v>
      </c>
      <c r="B4377" t="s">
        <v>12888</v>
      </c>
      <c r="D4377" s="83"/>
      <c r="G4377" s="83"/>
      <c r="H4377" s="83"/>
      <c r="BT4377" s="83"/>
    </row>
    <row r="4378" spans="1:72">
      <c r="A4378" t="s">
        <v>12889</v>
      </c>
      <c r="B4378" t="s">
        <v>2114</v>
      </c>
      <c r="D4378" s="83"/>
      <c r="G4378" s="83"/>
      <c r="H4378" s="83"/>
      <c r="BT4378" s="83"/>
    </row>
    <row r="4379" spans="1:72">
      <c r="A4379" t="s">
        <v>12890</v>
      </c>
      <c r="B4379" t="s">
        <v>12891</v>
      </c>
      <c r="D4379" s="83"/>
      <c r="G4379" s="83"/>
      <c r="H4379" s="83"/>
      <c r="BT4379" s="83"/>
    </row>
    <row r="4380" spans="1:72">
      <c r="A4380" t="s">
        <v>12892</v>
      </c>
      <c r="B4380" t="s">
        <v>772</v>
      </c>
      <c r="D4380" s="83"/>
      <c r="G4380" s="83"/>
      <c r="H4380" s="83"/>
      <c r="BT4380" s="83"/>
    </row>
    <row r="4381" spans="1:72">
      <c r="A4381" t="s">
        <v>12893</v>
      </c>
      <c r="B4381" t="s">
        <v>12894</v>
      </c>
      <c r="D4381" s="83"/>
      <c r="G4381" s="83"/>
      <c r="H4381" s="83"/>
      <c r="BT4381" s="83"/>
    </row>
    <row r="4382" spans="1:72">
      <c r="A4382" t="s">
        <v>12895</v>
      </c>
      <c r="B4382" t="s">
        <v>12896</v>
      </c>
      <c r="D4382" s="83"/>
      <c r="G4382" s="83"/>
      <c r="H4382" s="83"/>
      <c r="BT4382" s="83"/>
    </row>
    <row r="4383" spans="1:72">
      <c r="A4383" t="s">
        <v>12897</v>
      </c>
      <c r="B4383" t="s">
        <v>8009</v>
      </c>
      <c r="D4383" s="83"/>
      <c r="G4383" s="83"/>
      <c r="H4383" s="83"/>
      <c r="BT4383" s="83"/>
    </row>
    <row r="4384" spans="1:72">
      <c r="A4384" t="s">
        <v>12898</v>
      </c>
      <c r="B4384" t="s">
        <v>12899</v>
      </c>
      <c r="D4384" s="83"/>
      <c r="G4384" s="83"/>
      <c r="H4384" s="83"/>
      <c r="BT4384" s="83"/>
    </row>
    <row r="4385" spans="1:72">
      <c r="A4385" t="s">
        <v>12900</v>
      </c>
      <c r="B4385" t="s">
        <v>12901</v>
      </c>
      <c r="D4385" s="83"/>
      <c r="G4385" s="83"/>
      <c r="H4385" s="83"/>
      <c r="BT4385" s="83"/>
    </row>
    <row r="4386" spans="1:72">
      <c r="A4386" t="s">
        <v>12902</v>
      </c>
      <c r="B4386" t="s">
        <v>12903</v>
      </c>
      <c r="D4386" s="83"/>
      <c r="G4386" s="83"/>
      <c r="H4386" s="83"/>
      <c r="BT4386" s="83"/>
    </row>
    <row r="4387" spans="1:72">
      <c r="A4387" t="s">
        <v>12904</v>
      </c>
      <c r="B4387" t="s">
        <v>12905</v>
      </c>
      <c r="D4387" s="83"/>
      <c r="G4387" s="83"/>
      <c r="H4387" s="83"/>
      <c r="BT4387" s="83"/>
    </row>
    <row r="4388" spans="1:72">
      <c r="A4388" t="s">
        <v>12906</v>
      </c>
      <c r="B4388" t="s">
        <v>12907</v>
      </c>
      <c r="D4388" s="83"/>
      <c r="G4388" s="83"/>
      <c r="H4388" s="83"/>
      <c r="BT4388" s="83"/>
    </row>
    <row r="4389" spans="1:72">
      <c r="A4389" t="s">
        <v>12908</v>
      </c>
      <c r="B4389" t="s">
        <v>12324</v>
      </c>
      <c r="D4389" s="83"/>
      <c r="G4389" s="83"/>
      <c r="H4389" s="83"/>
      <c r="BT4389" s="83"/>
    </row>
    <row r="4390" spans="1:72">
      <c r="A4390" t="s">
        <v>12909</v>
      </c>
      <c r="B4390" t="s">
        <v>12910</v>
      </c>
      <c r="D4390" s="83"/>
      <c r="G4390" s="83"/>
      <c r="H4390" s="83"/>
      <c r="BT4390" s="83"/>
    </row>
    <row r="4391" spans="1:72">
      <c r="A4391" t="s">
        <v>12911</v>
      </c>
      <c r="B4391" t="s">
        <v>15107</v>
      </c>
      <c r="D4391" s="83"/>
      <c r="G4391" s="83"/>
      <c r="H4391" s="83"/>
      <c r="BT4391" s="83"/>
    </row>
    <row r="4392" spans="1:72">
      <c r="A4392" t="s">
        <v>12912</v>
      </c>
      <c r="B4392" t="s">
        <v>12913</v>
      </c>
      <c r="D4392" s="83"/>
      <c r="G4392" s="83"/>
      <c r="H4392" s="83"/>
      <c r="BT4392" s="83"/>
    </row>
    <row r="4393" spans="1:72">
      <c r="A4393" t="s">
        <v>12914</v>
      </c>
      <c r="B4393" t="s">
        <v>225</v>
      </c>
      <c r="D4393" s="83"/>
      <c r="G4393" s="83"/>
      <c r="H4393" s="83"/>
      <c r="BT4393" s="83"/>
    </row>
    <row r="4394" spans="1:72">
      <c r="A4394" t="s">
        <v>12915</v>
      </c>
      <c r="B4394" t="s">
        <v>12916</v>
      </c>
      <c r="D4394" s="83"/>
      <c r="G4394" s="83"/>
      <c r="H4394" s="83"/>
      <c r="BT4394" s="83"/>
    </row>
    <row r="4395" spans="1:72">
      <c r="A4395" t="s">
        <v>12917</v>
      </c>
      <c r="B4395" t="s">
        <v>12918</v>
      </c>
      <c r="D4395" s="83"/>
      <c r="G4395" s="83"/>
      <c r="H4395" s="83"/>
      <c r="BT4395" s="83"/>
    </row>
    <row r="4396" spans="1:72">
      <c r="A4396" t="s">
        <v>12919</v>
      </c>
      <c r="B4396" t="s">
        <v>12920</v>
      </c>
      <c r="D4396" s="83"/>
      <c r="G4396" s="83"/>
      <c r="H4396" s="83"/>
      <c r="BT4396" s="83"/>
    </row>
    <row r="4397" spans="1:72">
      <c r="A4397" t="s">
        <v>12921</v>
      </c>
      <c r="B4397" t="s">
        <v>834</v>
      </c>
      <c r="D4397" s="83"/>
      <c r="G4397" s="83"/>
      <c r="H4397" s="83"/>
      <c r="BT4397" s="83"/>
    </row>
    <row r="4398" spans="1:72">
      <c r="A4398" t="s">
        <v>12922</v>
      </c>
      <c r="B4398" t="s">
        <v>12923</v>
      </c>
      <c r="D4398" s="83"/>
      <c r="G4398" s="83"/>
      <c r="H4398" s="83"/>
      <c r="BT4398" s="83"/>
    </row>
    <row r="4399" spans="1:72">
      <c r="A4399" t="s">
        <v>12924</v>
      </c>
      <c r="B4399" t="s">
        <v>12925</v>
      </c>
      <c r="D4399" s="83"/>
      <c r="G4399" s="83"/>
      <c r="H4399" s="83"/>
      <c r="BT4399" s="83"/>
    </row>
    <row r="4400" spans="1:72">
      <c r="A4400" t="s">
        <v>12926</v>
      </c>
      <c r="B4400" t="s">
        <v>12927</v>
      </c>
      <c r="D4400" s="83"/>
      <c r="G4400" s="83"/>
      <c r="H4400" s="83"/>
      <c r="BT4400" s="83"/>
    </row>
    <row r="4401" spans="1:72">
      <c r="A4401" t="s">
        <v>12928</v>
      </c>
      <c r="B4401" t="s">
        <v>9141</v>
      </c>
      <c r="D4401" s="83"/>
      <c r="G4401" s="83"/>
      <c r="H4401" s="83"/>
      <c r="BT4401" s="83"/>
    </row>
    <row r="4402" spans="1:72">
      <c r="A4402" t="s">
        <v>12929</v>
      </c>
      <c r="B4402" t="s">
        <v>12930</v>
      </c>
      <c r="D4402" s="83"/>
      <c r="G4402" s="83"/>
      <c r="H4402" s="83"/>
      <c r="BT4402" s="83"/>
    </row>
    <row r="4403" spans="1:72">
      <c r="A4403" t="s">
        <v>12931</v>
      </c>
      <c r="B4403" t="s">
        <v>12932</v>
      </c>
      <c r="D4403" s="83"/>
      <c r="G4403" s="83"/>
      <c r="H4403" s="83"/>
      <c r="BT4403" s="83"/>
    </row>
    <row r="4404" spans="1:72">
      <c r="A4404" t="s">
        <v>12933</v>
      </c>
      <c r="B4404" t="s">
        <v>104</v>
      </c>
      <c r="D4404" s="83"/>
      <c r="G4404" s="83"/>
      <c r="H4404" s="83"/>
      <c r="BT4404" s="83"/>
    </row>
    <row r="4405" spans="1:72">
      <c r="A4405" t="s">
        <v>12934</v>
      </c>
      <c r="B4405" t="s">
        <v>12935</v>
      </c>
      <c r="D4405" s="83"/>
      <c r="G4405" s="83"/>
      <c r="H4405" s="83"/>
      <c r="BT4405" s="83"/>
    </row>
    <row r="4406" spans="1:72">
      <c r="A4406" t="s">
        <v>12936</v>
      </c>
      <c r="B4406" t="s">
        <v>11736</v>
      </c>
      <c r="D4406" s="83"/>
      <c r="G4406" s="83"/>
      <c r="H4406" s="83"/>
      <c r="BT4406" s="83"/>
    </row>
    <row r="4407" spans="1:72">
      <c r="A4407" t="s">
        <v>12937</v>
      </c>
      <c r="B4407" t="s">
        <v>12938</v>
      </c>
      <c r="D4407" s="83"/>
      <c r="G4407" s="83"/>
      <c r="H4407" s="83"/>
      <c r="BT4407" s="83"/>
    </row>
    <row r="4408" spans="1:72">
      <c r="A4408" t="s">
        <v>12939</v>
      </c>
      <c r="B4408" t="s">
        <v>12940</v>
      </c>
      <c r="D4408" s="83"/>
      <c r="G4408" s="83"/>
      <c r="H4408" s="83"/>
      <c r="BT4408" s="83"/>
    </row>
    <row r="4409" spans="1:72">
      <c r="A4409" t="s">
        <v>12941</v>
      </c>
      <c r="B4409" t="s">
        <v>6996</v>
      </c>
      <c r="D4409" s="83"/>
      <c r="G4409" s="83"/>
      <c r="H4409" s="83"/>
      <c r="BT4409" s="83"/>
    </row>
    <row r="4410" spans="1:72">
      <c r="A4410" t="s">
        <v>12942</v>
      </c>
      <c r="B4410" t="s">
        <v>12943</v>
      </c>
      <c r="D4410" s="83"/>
      <c r="G4410" s="83"/>
      <c r="H4410" s="83"/>
      <c r="BT4410" s="83"/>
    </row>
    <row r="4411" spans="1:72">
      <c r="A4411" t="s">
        <v>12944</v>
      </c>
      <c r="B4411" t="s">
        <v>120</v>
      </c>
      <c r="D4411" s="83"/>
      <c r="G4411" s="83"/>
      <c r="H4411" s="83"/>
      <c r="BT4411" s="83"/>
    </row>
    <row r="4412" spans="1:72">
      <c r="A4412" t="s">
        <v>12945</v>
      </c>
      <c r="B4412" t="s">
        <v>12946</v>
      </c>
      <c r="D4412" s="83"/>
      <c r="G4412" s="83"/>
      <c r="H4412" s="83"/>
      <c r="BT4412" s="83"/>
    </row>
    <row r="4413" spans="1:72">
      <c r="A4413" t="s">
        <v>12947</v>
      </c>
      <c r="B4413" t="s">
        <v>12948</v>
      </c>
      <c r="D4413" s="83"/>
      <c r="G4413" s="83"/>
      <c r="H4413" s="83"/>
      <c r="BT4413" s="83"/>
    </row>
    <row r="4414" spans="1:72">
      <c r="A4414" t="s">
        <v>12949</v>
      </c>
      <c r="B4414" t="s">
        <v>12950</v>
      </c>
      <c r="D4414" s="83"/>
      <c r="G4414" s="83"/>
      <c r="H4414" s="83"/>
      <c r="BT4414" s="83"/>
    </row>
    <row r="4415" spans="1:72">
      <c r="A4415" t="s">
        <v>12951</v>
      </c>
      <c r="B4415" t="s">
        <v>12952</v>
      </c>
      <c r="D4415" s="83"/>
      <c r="G4415" s="83"/>
      <c r="H4415" s="83"/>
      <c r="BT4415" s="83"/>
    </row>
    <row r="4416" spans="1:72">
      <c r="A4416" t="s">
        <v>12953</v>
      </c>
      <c r="B4416" t="s">
        <v>12954</v>
      </c>
      <c r="D4416" s="83"/>
      <c r="G4416" s="83"/>
      <c r="H4416" s="83"/>
      <c r="BT4416" s="83"/>
    </row>
    <row r="4417" spans="1:72">
      <c r="A4417" t="s">
        <v>12955</v>
      </c>
      <c r="B4417" t="s">
        <v>9288</v>
      </c>
      <c r="D4417" s="83"/>
      <c r="G4417" s="83"/>
      <c r="H4417" s="83"/>
      <c r="BT4417" s="83"/>
    </row>
    <row r="4418" spans="1:72">
      <c r="A4418" t="s">
        <v>12956</v>
      </c>
      <c r="B4418" t="s">
        <v>12957</v>
      </c>
      <c r="D4418" s="83"/>
      <c r="G4418" s="83"/>
      <c r="H4418" s="83"/>
      <c r="BT4418" s="83"/>
    </row>
    <row r="4419" spans="1:72">
      <c r="A4419" t="s">
        <v>12958</v>
      </c>
      <c r="B4419" t="s">
        <v>12959</v>
      </c>
      <c r="D4419" s="83"/>
      <c r="G4419" s="83"/>
      <c r="H4419" s="83"/>
      <c r="BT4419" s="83"/>
    </row>
    <row r="4420" spans="1:72">
      <c r="A4420" t="s">
        <v>12960</v>
      </c>
      <c r="B4420" t="s">
        <v>12961</v>
      </c>
      <c r="D4420" s="83"/>
      <c r="G4420" s="83"/>
      <c r="H4420" s="83"/>
      <c r="BT4420" s="83"/>
    </row>
    <row r="4421" spans="1:72">
      <c r="A4421" t="s">
        <v>12962</v>
      </c>
      <c r="B4421" t="s">
        <v>12963</v>
      </c>
      <c r="D4421" s="83"/>
      <c r="G4421" s="83"/>
      <c r="H4421" s="83"/>
      <c r="BT4421" s="83"/>
    </row>
    <row r="4422" spans="1:72">
      <c r="A4422" t="s">
        <v>12964</v>
      </c>
      <c r="B4422" t="s">
        <v>12965</v>
      </c>
      <c r="D4422" s="83"/>
      <c r="G4422" s="83"/>
      <c r="H4422" s="83"/>
      <c r="BT4422" s="83"/>
    </row>
    <row r="4423" spans="1:72">
      <c r="A4423" t="s">
        <v>12966</v>
      </c>
      <c r="B4423" t="s">
        <v>12967</v>
      </c>
      <c r="D4423" s="83"/>
      <c r="G4423" s="83"/>
      <c r="H4423" s="83"/>
      <c r="BT4423" s="83"/>
    </row>
    <row r="4424" spans="1:72">
      <c r="A4424" t="s">
        <v>12968</v>
      </c>
      <c r="B4424" t="s">
        <v>2498</v>
      </c>
      <c r="D4424" s="83"/>
      <c r="G4424" s="83"/>
      <c r="H4424" s="83"/>
      <c r="BT4424" s="83"/>
    </row>
    <row r="4425" spans="1:72">
      <c r="A4425" t="s">
        <v>12969</v>
      </c>
      <c r="B4425" t="s">
        <v>5204</v>
      </c>
      <c r="D4425" s="83"/>
      <c r="G4425" s="83"/>
      <c r="H4425" s="83"/>
      <c r="BT4425" s="83"/>
    </row>
    <row r="4426" spans="1:72">
      <c r="A4426" t="s">
        <v>12970</v>
      </c>
      <c r="B4426" t="s">
        <v>12971</v>
      </c>
      <c r="D4426" s="83"/>
      <c r="G4426" s="83"/>
      <c r="H4426" s="83"/>
      <c r="BT4426" s="83"/>
    </row>
    <row r="4427" spans="1:72">
      <c r="A4427" t="s">
        <v>12972</v>
      </c>
      <c r="B4427" t="s">
        <v>12973</v>
      </c>
      <c r="D4427" s="83"/>
      <c r="G4427" s="83"/>
      <c r="H4427" s="83"/>
      <c r="BT4427" s="83"/>
    </row>
    <row r="4428" spans="1:72">
      <c r="A4428" t="s">
        <v>12974</v>
      </c>
      <c r="B4428" t="s">
        <v>12975</v>
      </c>
      <c r="D4428" s="83"/>
      <c r="G4428" s="83"/>
      <c r="H4428" s="83"/>
      <c r="BT4428" s="83"/>
    </row>
    <row r="4429" spans="1:72">
      <c r="A4429" t="s">
        <v>12976</v>
      </c>
      <c r="B4429" t="s">
        <v>12977</v>
      </c>
      <c r="D4429" s="83"/>
      <c r="G4429" s="83"/>
      <c r="H4429" s="83"/>
      <c r="BT4429" s="83"/>
    </row>
    <row r="4430" spans="1:72">
      <c r="A4430" t="s">
        <v>12978</v>
      </c>
      <c r="B4430" t="s">
        <v>5204</v>
      </c>
      <c r="D4430" s="83"/>
      <c r="G4430" s="83"/>
      <c r="H4430" s="83"/>
      <c r="BT4430" s="83"/>
    </row>
    <row r="4431" spans="1:72">
      <c r="A4431" t="s">
        <v>12979</v>
      </c>
      <c r="B4431" t="s">
        <v>12980</v>
      </c>
      <c r="D4431" s="83"/>
      <c r="G4431" s="83"/>
      <c r="H4431" s="83"/>
      <c r="BT4431" s="83"/>
    </row>
    <row r="4432" spans="1:72">
      <c r="A4432" t="s">
        <v>12981</v>
      </c>
      <c r="B4432" t="s">
        <v>2779</v>
      </c>
      <c r="D4432" s="83"/>
      <c r="G4432" s="83"/>
      <c r="H4432" s="83"/>
      <c r="BT4432" s="83"/>
    </row>
    <row r="4433" spans="1:72">
      <c r="A4433" t="s">
        <v>12982</v>
      </c>
      <c r="B4433" t="s">
        <v>12983</v>
      </c>
      <c r="D4433" s="83"/>
      <c r="G4433" s="83"/>
      <c r="H4433" s="83"/>
      <c r="BT4433" s="83"/>
    </row>
    <row r="4434" spans="1:72">
      <c r="A4434" t="s">
        <v>12984</v>
      </c>
      <c r="B4434" t="s">
        <v>11930</v>
      </c>
      <c r="D4434" s="83"/>
      <c r="G4434" s="83"/>
      <c r="H4434" s="83"/>
      <c r="BT4434" s="83"/>
    </row>
    <row r="4435" spans="1:72">
      <c r="A4435" t="s">
        <v>12985</v>
      </c>
      <c r="B4435" t="s">
        <v>12986</v>
      </c>
      <c r="D4435" s="83"/>
      <c r="G4435" s="83"/>
      <c r="H4435" s="83"/>
      <c r="BT4435" s="83"/>
    </row>
    <row r="4436" spans="1:72">
      <c r="A4436" t="s">
        <v>12987</v>
      </c>
      <c r="B4436" t="s">
        <v>12988</v>
      </c>
      <c r="D4436" s="83"/>
      <c r="G4436" s="83"/>
      <c r="H4436" s="83"/>
      <c r="BT4436" s="83"/>
    </row>
    <row r="4437" spans="1:72">
      <c r="A4437" t="s">
        <v>12989</v>
      </c>
      <c r="B4437" t="s">
        <v>12990</v>
      </c>
      <c r="D4437" s="83"/>
      <c r="G4437" s="83"/>
      <c r="H4437" s="83"/>
      <c r="BT4437" s="83"/>
    </row>
    <row r="4438" spans="1:72">
      <c r="A4438" t="s">
        <v>12991</v>
      </c>
      <c r="B4438" t="s">
        <v>12992</v>
      </c>
      <c r="D4438" s="83"/>
      <c r="G4438" s="83"/>
      <c r="H4438" s="83"/>
      <c r="BT4438" s="83"/>
    </row>
    <row r="4439" spans="1:72">
      <c r="A4439" t="s">
        <v>12993</v>
      </c>
      <c r="B4439" t="s">
        <v>12994</v>
      </c>
      <c r="D4439" s="83"/>
      <c r="G4439" s="83"/>
      <c r="H4439" s="83"/>
      <c r="BT4439" s="83"/>
    </row>
    <row r="4440" spans="1:72">
      <c r="A4440" t="s">
        <v>12995</v>
      </c>
      <c r="B4440" t="s">
        <v>12996</v>
      </c>
      <c r="D4440" s="83"/>
      <c r="G4440" s="83"/>
      <c r="H4440" s="83"/>
      <c r="BT4440" s="83"/>
    </row>
    <row r="4441" spans="1:72">
      <c r="A4441" t="s">
        <v>12997</v>
      </c>
      <c r="B4441" t="s">
        <v>12998</v>
      </c>
      <c r="D4441" s="83"/>
      <c r="G4441" s="83"/>
      <c r="H4441" s="83"/>
      <c r="BT4441" s="83"/>
    </row>
    <row r="4442" spans="1:72">
      <c r="A4442" t="s">
        <v>12999</v>
      </c>
      <c r="B4442" t="s">
        <v>13000</v>
      </c>
      <c r="D4442" s="83"/>
      <c r="G4442" s="83"/>
      <c r="H4442" s="83"/>
      <c r="BT4442" s="83"/>
    </row>
    <row r="4443" spans="1:72">
      <c r="A4443" t="s">
        <v>13001</v>
      </c>
      <c r="B4443" t="s">
        <v>15192</v>
      </c>
      <c r="D4443" s="83"/>
      <c r="G4443" s="83"/>
      <c r="H4443" s="83"/>
      <c r="BT4443" s="83"/>
    </row>
    <row r="4444" spans="1:72">
      <c r="A4444" t="s">
        <v>13002</v>
      </c>
      <c r="B4444" t="s">
        <v>4908</v>
      </c>
      <c r="D4444" s="83"/>
      <c r="G4444" s="83"/>
      <c r="H4444" s="83"/>
      <c r="BT4444" s="83"/>
    </row>
    <row r="4445" spans="1:72">
      <c r="A4445" t="s">
        <v>13003</v>
      </c>
      <c r="B4445" t="s">
        <v>13004</v>
      </c>
      <c r="D4445" s="83"/>
      <c r="G4445" s="83"/>
      <c r="H4445" s="83"/>
      <c r="BT4445" s="83"/>
    </row>
    <row r="4446" spans="1:72">
      <c r="A4446" t="s">
        <v>13005</v>
      </c>
      <c r="B4446" t="s">
        <v>13006</v>
      </c>
      <c r="D4446" s="83"/>
      <c r="G4446" s="83"/>
      <c r="H4446" s="83"/>
      <c r="BT4446" s="83"/>
    </row>
    <row r="4447" spans="1:72">
      <c r="A4447" t="s">
        <v>13007</v>
      </c>
      <c r="B4447" t="s">
        <v>13008</v>
      </c>
      <c r="D4447" s="83"/>
      <c r="G4447" s="83"/>
      <c r="H4447" s="83"/>
      <c r="BT4447" s="83"/>
    </row>
    <row r="4448" spans="1:72">
      <c r="A4448" t="s">
        <v>13009</v>
      </c>
      <c r="B4448" t="s">
        <v>13010</v>
      </c>
      <c r="D4448" s="83"/>
      <c r="G4448" s="83"/>
      <c r="H4448" s="83"/>
      <c r="BT4448" s="83"/>
    </row>
    <row r="4449" spans="1:72">
      <c r="A4449" t="s">
        <v>13011</v>
      </c>
      <c r="B4449" t="s">
        <v>13012</v>
      </c>
      <c r="D4449" s="83"/>
      <c r="G4449" s="83"/>
      <c r="H4449" s="83"/>
      <c r="BT4449" s="83"/>
    </row>
    <row r="4450" spans="1:72">
      <c r="A4450" t="s">
        <v>13013</v>
      </c>
      <c r="B4450" t="s">
        <v>13014</v>
      </c>
      <c r="D4450" s="83"/>
      <c r="G4450" s="83"/>
      <c r="H4450" s="83"/>
      <c r="BT4450" s="83"/>
    </row>
    <row r="4451" spans="1:72">
      <c r="A4451" t="s">
        <v>13015</v>
      </c>
      <c r="B4451" t="s">
        <v>4908</v>
      </c>
      <c r="D4451" s="83"/>
      <c r="G4451" s="83"/>
      <c r="H4451" s="83"/>
      <c r="BT4451" s="83"/>
    </row>
    <row r="4452" spans="1:72">
      <c r="A4452" t="s">
        <v>13016</v>
      </c>
      <c r="B4452" t="s">
        <v>13017</v>
      </c>
      <c r="D4452" s="83"/>
      <c r="G4452" s="83"/>
      <c r="H4452" s="83"/>
      <c r="BT4452" s="83"/>
    </row>
    <row r="4453" spans="1:72">
      <c r="A4453" t="s">
        <v>13018</v>
      </c>
      <c r="B4453" t="s">
        <v>13019</v>
      </c>
      <c r="D4453" s="83"/>
      <c r="G4453" s="83"/>
      <c r="H4453" s="83"/>
      <c r="BT4453" s="83"/>
    </row>
    <row r="4454" spans="1:72">
      <c r="A4454" t="s">
        <v>13020</v>
      </c>
      <c r="B4454" t="s">
        <v>13021</v>
      </c>
      <c r="D4454" s="83"/>
      <c r="G4454" s="83"/>
      <c r="H4454" s="83"/>
      <c r="BT4454" s="83"/>
    </row>
    <row r="4455" spans="1:72">
      <c r="A4455" t="s">
        <v>13022</v>
      </c>
      <c r="B4455" t="s">
        <v>13023</v>
      </c>
      <c r="D4455" s="83"/>
      <c r="G4455" s="83"/>
      <c r="H4455" s="83"/>
      <c r="BT4455" s="83"/>
    </row>
    <row r="4456" spans="1:72">
      <c r="A4456" t="s">
        <v>13024</v>
      </c>
      <c r="B4456" t="s">
        <v>4013</v>
      </c>
      <c r="D4456" s="83"/>
      <c r="G4456" s="83"/>
      <c r="H4456" s="83"/>
      <c r="BT4456" s="83"/>
    </row>
    <row r="4457" spans="1:72">
      <c r="A4457" t="s">
        <v>13025</v>
      </c>
      <c r="B4457" t="s">
        <v>13026</v>
      </c>
      <c r="D4457" s="83"/>
      <c r="G4457" s="83"/>
      <c r="H4457" s="83"/>
      <c r="BT4457" s="83"/>
    </row>
    <row r="4458" spans="1:72">
      <c r="A4458" t="s">
        <v>13027</v>
      </c>
      <c r="B4458" t="s">
        <v>1313</v>
      </c>
      <c r="D4458" s="83"/>
      <c r="G4458" s="83"/>
      <c r="H4458" s="83"/>
      <c r="BT4458" s="83"/>
    </row>
    <row r="4459" spans="1:72">
      <c r="A4459" t="s">
        <v>13028</v>
      </c>
      <c r="B4459" t="s">
        <v>13029</v>
      </c>
      <c r="D4459" s="83"/>
      <c r="G4459" s="83"/>
      <c r="H4459" s="83"/>
      <c r="BT4459" s="83"/>
    </row>
    <row r="4460" spans="1:72">
      <c r="A4460" t="s">
        <v>13030</v>
      </c>
      <c r="B4460" t="s">
        <v>5204</v>
      </c>
      <c r="D4460" s="83"/>
      <c r="G4460" s="83"/>
      <c r="H4460" s="83"/>
      <c r="BT4460" s="83"/>
    </row>
    <row r="4461" spans="1:72">
      <c r="A4461" t="s">
        <v>13031</v>
      </c>
      <c r="B4461" t="s">
        <v>13032</v>
      </c>
      <c r="D4461" s="83"/>
      <c r="G4461" s="83"/>
      <c r="H4461" s="83"/>
      <c r="BT4461" s="83"/>
    </row>
    <row r="4462" spans="1:72">
      <c r="A4462" t="s">
        <v>13033</v>
      </c>
      <c r="B4462" t="s">
        <v>13012</v>
      </c>
      <c r="D4462" s="83"/>
      <c r="G4462" s="83"/>
      <c r="H4462" s="83"/>
      <c r="BT4462" s="83"/>
    </row>
    <row r="4463" spans="1:72">
      <c r="A4463" t="s">
        <v>13034</v>
      </c>
      <c r="B4463" t="s">
        <v>13035</v>
      </c>
      <c r="D4463" s="83"/>
      <c r="G4463" s="83"/>
      <c r="H4463" s="83"/>
      <c r="BT4463" s="83"/>
    </row>
    <row r="4464" spans="1:72">
      <c r="A4464" t="s">
        <v>13036</v>
      </c>
      <c r="B4464" t="s">
        <v>13037</v>
      </c>
      <c r="D4464" s="83"/>
      <c r="G4464" s="83"/>
      <c r="H4464" s="83"/>
      <c r="BT4464" s="83"/>
    </row>
    <row r="4465" spans="1:72">
      <c r="A4465" t="s">
        <v>13038</v>
      </c>
      <c r="B4465" t="s">
        <v>13039</v>
      </c>
      <c r="D4465" s="83"/>
      <c r="G4465" s="83"/>
      <c r="H4465" s="83"/>
      <c r="BT4465" s="83"/>
    </row>
    <row r="4466" spans="1:72">
      <c r="A4466" t="s">
        <v>13040</v>
      </c>
      <c r="B4466" t="s">
        <v>13041</v>
      </c>
      <c r="D4466" s="83"/>
      <c r="G4466" s="83"/>
      <c r="H4466" s="83"/>
      <c r="BT4466" s="83"/>
    </row>
    <row r="4467" spans="1:72">
      <c r="A4467" t="s">
        <v>13042</v>
      </c>
      <c r="B4467" t="s">
        <v>13043</v>
      </c>
      <c r="D4467" s="83"/>
      <c r="G4467" s="83"/>
      <c r="H4467" s="83"/>
      <c r="BT4467" s="83"/>
    </row>
    <row r="4468" spans="1:72">
      <c r="A4468" t="s">
        <v>13044</v>
      </c>
      <c r="B4468" t="s">
        <v>13045</v>
      </c>
      <c r="D4468" s="83"/>
      <c r="G4468" s="83"/>
      <c r="H4468" s="83"/>
      <c r="BT4468" s="83"/>
    </row>
    <row r="4469" spans="1:72">
      <c r="A4469" t="s">
        <v>13046</v>
      </c>
      <c r="B4469" t="s">
        <v>13047</v>
      </c>
      <c r="D4469" s="83"/>
      <c r="G4469" s="83"/>
      <c r="H4469" s="83"/>
      <c r="BT4469" s="83"/>
    </row>
    <row r="4470" spans="1:72">
      <c r="A4470" t="s">
        <v>13048</v>
      </c>
      <c r="B4470" t="s">
        <v>13049</v>
      </c>
      <c r="D4470" s="83"/>
      <c r="G4470" s="83"/>
      <c r="H4470" s="83"/>
      <c r="BT4470" s="83"/>
    </row>
    <row r="4471" spans="1:72">
      <c r="A4471" t="s">
        <v>13050</v>
      </c>
      <c r="B4471" t="s">
        <v>13051</v>
      </c>
      <c r="D4471" s="83"/>
      <c r="G4471" s="83"/>
      <c r="H4471" s="83"/>
      <c r="BT4471" s="83"/>
    </row>
    <row r="4472" spans="1:72">
      <c r="A4472" t="s">
        <v>13052</v>
      </c>
      <c r="B4472" t="s">
        <v>13053</v>
      </c>
      <c r="D4472" s="83"/>
      <c r="G4472" s="83"/>
      <c r="H4472" s="83"/>
      <c r="BT4472" s="83"/>
    </row>
    <row r="4473" spans="1:72">
      <c r="A4473" t="s">
        <v>13054</v>
      </c>
      <c r="B4473" t="s">
        <v>12015</v>
      </c>
      <c r="D4473" s="83"/>
      <c r="G4473" s="83"/>
      <c r="H4473" s="83"/>
      <c r="BT4473" s="83"/>
    </row>
    <row r="4474" spans="1:72">
      <c r="A4474" t="s">
        <v>13055</v>
      </c>
      <c r="B4474" t="s">
        <v>13056</v>
      </c>
      <c r="D4474" s="83"/>
      <c r="G4474" s="83"/>
      <c r="H4474" s="83"/>
      <c r="BT4474" s="83"/>
    </row>
    <row r="4475" spans="1:72">
      <c r="A4475" t="s">
        <v>13057</v>
      </c>
      <c r="B4475" t="s">
        <v>13058</v>
      </c>
      <c r="D4475" s="83"/>
      <c r="G4475" s="83"/>
      <c r="H4475" s="83"/>
      <c r="BT4475" s="83"/>
    </row>
    <row r="4476" spans="1:72">
      <c r="A4476" t="s">
        <v>13059</v>
      </c>
      <c r="B4476" t="s">
        <v>13060</v>
      </c>
      <c r="D4476" s="83"/>
      <c r="G4476" s="83"/>
      <c r="H4476" s="83"/>
      <c r="BT4476" s="83"/>
    </row>
    <row r="4477" spans="1:72">
      <c r="A4477" t="s">
        <v>13061</v>
      </c>
      <c r="B4477" t="s">
        <v>8415</v>
      </c>
      <c r="D4477" s="83"/>
      <c r="G4477" s="83"/>
      <c r="H4477" s="83"/>
      <c r="BT4477" s="83"/>
    </row>
    <row r="4478" spans="1:72">
      <c r="A4478" t="s">
        <v>13062</v>
      </c>
      <c r="B4478" t="s">
        <v>13063</v>
      </c>
      <c r="D4478" s="83"/>
      <c r="G4478" s="83"/>
      <c r="H4478" s="83"/>
      <c r="BT4478" s="83"/>
    </row>
    <row r="4479" spans="1:72">
      <c r="A4479" t="s">
        <v>13064</v>
      </c>
      <c r="B4479" t="s">
        <v>13065</v>
      </c>
      <c r="D4479" s="83"/>
      <c r="G4479" s="83"/>
      <c r="H4479" s="83"/>
      <c r="BT4479" s="83"/>
    </row>
    <row r="4480" spans="1:72">
      <c r="A4480" t="s">
        <v>13066</v>
      </c>
      <c r="B4480" t="s">
        <v>13067</v>
      </c>
      <c r="D4480" s="83"/>
      <c r="G4480" s="83"/>
      <c r="H4480" s="83"/>
      <c r="BT4480" s="83"/>
    </row>
    <row r="4481" spans="1:72">
      <c r="A4481" t="s">
        <v>13068</v>
      </c>
      <c r="B4481" t="s">
        <v>13069</v>
      </c>
      <c r="D4481" s="83"/>
      <c r="G4481" s="83"/>
      <c r="H4481" s="83"/>
      <c r="BT4481" s="83"/>
    </row>
    <row r="4482" spans="1:72">
      <c r="A4482" t="s">
        <v>13070</v>
      </c>
      <c r="B4482" t="s">
        <v>13071</v>
      </c>
      <c r="D4482" s="83"/>
      <c r="G4482" s="83"/>
      <c r="H4482" s="83"/>
      <c r="BT4482" s="83"/>
    </row>
    <row r="4483" spans="1:72">
      <c r="A4483" t="s">
        <v>13072</v>
      </c>
      <c r="B4483" t="s">
        <v>11278</v>
      </c>
      <c r="D4483" s="83"/>
      <c r="G4483" s="83"/>
      <c r="H4483" s="83"/>
      <c r="BT4483" s="83"/>
    </row>
    <row r="4484" spans="1:72">
      <c r="A4484" t="s">
        <v>13073</v>
      </c>
      <c r="B4484" t="s">
        <v>13074</v>
      </c>
      <c r="D4484" s="83"/>
      <c r="G4484" s="83"/>
      <c r="H4484" s="83"/>
      <c r="BT4484" s="83"/>
    </row>
    <row r="4485" spans="1:72">
      <c r="A4485" t="s">
        <v>13075</v>
      </c>
      <c r="B4485" t="s">
        <v>13076</v>
      </c>
      <c r="D4485" s="83"/>
      <c r="G4485" s="83"/>
      <c r="H4485" s="83"/>
      <c r="BT4485" s="83"/>
    </row>
    <row r="4486" spans="1:72">
      <c r="A4486" t="s">
        <v>13077</v>
      </c>
      <c r="B4486" t="s">
        <v>13078</v>
      </c>
      <c r="D4486" s="83"/>
      <c r="G4486" s="83"/>
      <c r="H4486" s="83"/>
      <c r="BT4486" s="83"/>
    </row>
    <row r="4487" spans="1:72">
      <c r="A4487" t="s">
        <v>13079</v>
      </c>
      <c r="B4487" t="s">
        <v>980</v>
      </c>
      <c r="D4487" s="83"/>
      <c r="G4487" s="83"/>
      <c r="H4487" s="83"/>
      <c r="BT4487" s="83"/>
    </row>
    <row r="4488" spans="1:72">
      <c r="A4488" t="s">
        <v>13080</v>
      </c>
      <c r="B4488" t="s">
        <v>13081</v>
      </c>
      <c r="D4488" s="83"/>
      <c r="G4488" s="83"/>
      <c r="H4488" s="83"/>
      <c r="BT4488" s="83"/>
    </row>
    <row r="4489" spans="1:72">
      <c r="A4489" t="s">
        <v>13082</v>
      </c>
      <c r="B4489" t="s">
        <v>13083</v>
      </c>
      <c r="D4489" s="83"/>
      <c r="G4489" s="83"/>
      <c r="H4489" s="83"/>
      <c r="BT4489" s="83"/>
    </row>
    <row r="4490" spans="1:72">
      <c r="A4490" t="s">
        <v>13084</v>
      </c>
      <c r="B4490" t="s">
        <v>13085</v>
      </c>
      <c r="D4490" s="83"/>
      <c r="G4490" s="83"/>
      <c r="H4490" s="83"/>
      <c r="BT4490" s="83"/>
    </row>
    <row r="4491" spans="1:72">
      <c r="A4491" t="s">
        <v>13086</v>
      </c>
      <c r="B4491" t="s">
        <v>8009</v>
      </c>
      <c r="D4491" s="83"/>
      <c r="G4491" s="83"/>
      <c r="H4491" s="83"/>
      <c r="BT4491" s="83"/>
    </row>
    <row r="4492" spans="1:72">
      <c r="A4492" t="s">
        <v>13087</v>
      </c>
      <c r="B4492" t="s">
        <v>13088</v>
      </c>
      <c r="D4492" s="83"/>
      <c r="G4492" s="83"/>
      <c r="H4492" s="83"/>
      <c r="BT4492" s="83"/>
    </row>
    <row r="4493" spans="1:72">
      <c r="A4493" t="s">
        <v>13089</v>
      </c>
      <c r="B4493" t="s">
        <v>13090</v>
      </c>
      <c r="D4493" s="83"/>
      <c r="G4493" s="83"/>
      <c r="H4493" s="83"/>
      <c r="BT4493" s="83"/>
    </row>
    <row r="4494" spans="1:72">
      <c r="A4494" t="s">
        <v>13091</v>
      </c>
      <c r="B4494" t="s">
        <v>13092</v>
      </c>
      <c r="D4494" s="83"/>
      <c r="G4494" s="83"/>
      <c r="H4494" s="83"/>
      <c r="BT4494" s="83"/>
    </row>
    <row r="4495" spans="1:72">
      <c r="A4495" t="s">
        <v>13093</v>
      </c>
      <c r="B4495" t="s">
        <v>13094</v>
      </c>
      <c r="D4495" s="83"/>
      <c r="G4495" s="83"/>
      <c r="H4495" s="83"/>
      <c r="BT4495" s="83"/>
    </row>
    <row r="4496" spans="1:72">
      <c r="A4496" t="s">
        <v>13095</v>
      </c>
      <c r="B4496" t="s">
        <v>13096</v>
      </c>
      <c r="D4496" s="83"/>
      <c r="G4496" s="83"/>
      <c r="H4496" s="83"/>
      <c r="BT4496" s="83"/>
    </row>
    <row r="4497" spans="1:72">
      <c r="A4497" t="s">
        <v>13097</v>
      </c>
      <c r="B4497" t="s">
        <v>13098</v>
      </c>
      <c r="D4497" s="83"/>
      <c r="G4497" s="83"/>
      <c r="H4497" s="83"/>
      <c r="BT4497" s="83"/>
    </row>
    <row r="4498" spans="1:72">
      <c r="A4498" t="s">
        <v>13099</v>
      </c>
      <c r="B4498" t="s">
        <v>11146</v>
      </c>
      <c r="D4498" s="83"/>
      <c r="G4498" s="83"/>
      <c r="H4498" s="83"/>
      <c r="BT4498" s="83"/>
    </row>
    <row r="4499" spans="1:72">
      <c r="A4499" t="s">
        <v>13100</v>
      </c>
      <c r="B4499" t="s">
        <v>8765</v>
      </c>
      <c r="D4499" s="83"/>
      <c r="G4499" s="83"/>
      <c r="H4499" s="83"/>
      <c r="BT4499" s="83"/>
    </row>
    <row r="4500" spans="1:72">
      <c r="A4500" t="s">
        <v>13101</v>
      </c>
      <c r="B4500" t="s">
        <v>13102</v>
      </c>
      <c r="D4500" s="83"/>
      <c r="G4500" s="83"/>
      <c r="H4500" s="83"/>
      <c r="BT4500" s="83"/>
    </row>
    <row r="4501" spans="1:72">
      <c r="A4501" t="s">
        <v>13103</v>
      </c>
      <c r="B4501" t="s">
        <v>4766</v>
      </c>
      <c r="D4501" s="83"/>
      <c r="G4501" s="83"/>
      <c r="H4501" s="83"/>
      <c r="BT4501" s="83"/>
    </row>
    <row r="4502" spans="1:72">
      <c r="A4502" t="s">
        <v>13104</v>
      </c>
      <c r="B4502" t="s">
        <v>13105</v>
      </c>
      <c r="D4502" s="83"/>
      <c r="G4502" s="83"/>
      <c r="H4502" s="83"/>
      <c r="BT4502" s="83"/>
    </row>
    <row r="4503" spans="1:72">
      <c r="A4503" t="s">
        <v>13106</v>
      </c>
      <c r="B4503" t="s">
        <v>13107</v>
      </c>
      <c r="D4503" s="83"/>
      <c r="G4503" s="83"/>
      <c r="H4503" s="83"/>
      <c r="BT4503" s="83"/>
    </row>
    <row r="4504" spans="1:72">
      <c r="A4504" t="s">
        <v>13108</v>
      </c>
      <c r="B4504" t="s">
        <v>8009</v>
      </c>
      <c r="D4504" s="83"/>
      <c r="G4504" s="83"/>
      <c r="H4504" s="83"/>
      <c r="BT4504" s="83"/>
    </row>
    <row r="4505" spans="1:72">
      <c r="A4505" t="s">
        <v>13109</v>
      </c>
      <c r="B4505" t="s">
        <v>13110</v>
      </c>
      <c r="D4505" s="83"/>
      <c r="G4505" s="83"/>
      <c r="H4505" s="83"/>
      <c r="BT4505" s="83"/>
    </row>
    <row r="4506" spans="1:72">
      <c r="A4506" t="s">
        <v>13111</v>
      </c>
      <c r="B4506" t="s">
        <v>834</v>
      </c>
      <c r="D4506" s="83"/>
      <c r="G4506" s="83"/>
      <c r="H4506" s="83"/>
      <c r="BT4506" s="83"/>
    </row>
    <row r="4507" spans="1:72">
      <c r="A4507" t="s">
        <v>13112</v>
      </c>
      <c r="B4507" t="s">
        <v>13113</v>
      </c>
      <c r="D4507" s="83"/>
      <c r="G4507" s="83"/>
      <c r="H4507" s="83"/>
      <c r="BT4507" s="83"/>
    </row>
    <row r="4508" spans="1:72">
      <c r="A4508" t="s">
        <v>13114</v>
      </c>
      <c r="B4508" t="s">
        <v>13115</v>
      </c>
      <c r="D4508" s="83"/>
      <c r="G4508" s="83"/>
      <c r="H4508" s="83"/>
      <c r="BT4508" s="83"/>
    </row>
    <row r="4509" spans="1:72">
      <c r="A4509" t="s">
        <v>13116</v>
      </c>
      <c r="B4509" t="s">
        <v>13117</v>
      </c>
      <c r="D4509" s="83"/>
      <c r="G4509" s="83"/>
      <c r="H4509" s="83"/>
      <c r="BT4509" s="83"/>
    </row>
    <row r="4510" spans="1:72">
      <c r="A4510" t="s">
        <v>13118</v>
      </c>
      <c r="B4510" t="s">
        <v>13119</v>
      </c>
      <c r="D4510" s="83"/>
      <c r="G4510" s="83"/>
      <c r="H4510" s="83"/>
      <c r="BT4510" s="83"/>
    </row>
    <row r="4511" spans="1:72">
      <c r="A4511" t="s">
        <v>13120</v>
      </c>
      <c r="B4511" t="s">
        <v>13121</v>
      </c>
      <c r="D4511" s="83"/>
      <c r="G4511" s="83"/>
      <c r="H4511" s="83"/>
      <c r="BT4511" s="83"/>
    </row>
    <row r="4512" spans="1:72">
      <c r="A4512" t="s">
        <v>13122</v>
      </c>
      <c r="B4512" t="s">
        <v>388</v>
      </c>
      <c r="D4512" s="83"/>
      <c r="G4512" s="83"/>
      <c r="H4512" s="83"/>
      <c r="BT4512" s="83"/>
    </row>
    <row r="4513" spans="1:72">
      <c r="A4513" t="s">
        <v>13123</v>
      </c>
      <c r="B4513" t="s">
        <v>8217</v>
      </c>
      <c r="D4513" s="83"/>
      <c r="G4513" s="83"/>
      <c r="H4513" s="83"/>
      <c r="BT4513" s="83"/>
    </row>
    <row r="4514" spans="1:72">
      <c r="A4514" t="s">
        <v>13124</v>
      </c>
      <c r="B4514" t="s">
        <v>13125</v>
      </c>
      <c r="D4514" s="83"/>
      <c r="G4514" s="83"/>
      <c r="H4514" s="83"/>
      <c r="BT4514" s="83"/>
    </row>
    <row r="4515" spans="1:72">
      <c r="A4515" t="s">
        <v>13126</v>
      </c>
      <c r="B4515" t="s">
        <v>13127</v>
      </c>
      <c r="D4515" s="83"/>
      <c r="G4515" s="83"/>
      <c r="H4515" s="83"/>
      <c r="BT4515" s="83"/>
    </row>
    <row r="4516" spans="1:72">
      <c r="A4516" t="s">
        <v>13128</v>
      </c>
      <c r="B4516" t="s">
        <v>13129</v>
      </c>
      <c r="D4516" s="83"/>
      <c r="G4516" s="83"/>
      <c r="H4516" s="83"/>
      <c r="BT4516" s="83"/>
    </row>
    <row r="4517" spans="1:72">
      <c r="A4517" t="s">
        <v>13130</v>
      </c>
      <c r="B4517" t="s">
        <v>13131</v>
      </c>
      <c r="D4517" s="83"/>
      <c r="G4517" s="83"/>
      <c r="H4517" s="83"/>
      <c r="BT4517" s="83"/>
    </row>
    <row r="4518" spans="1:72">
      <c r="A4518" t="s">
        <v>13132</v>
      </c>
      <c r="B4518" t="s">
        <v>13133</v>
      </c>
      <c r="D4518" s="83"/>
      <c r="G4518" s="83"/>
      <c r="H4518" s="83"/>
      <c r="BT4518" s="83"/>
    </row>
    <row r="4519" spans="1:72">
      <c r="A4519" t="s">
        <v>13134</v>
      </c>
      <c r="B4519" t="s">
        <v>13135</v>
      </c>
      <c r="D4519" s="83"/>
      <c r="G4519" s="83"/>
      <c r="H4519" s="83"/>
      <c r="BT4519" s="83"/>
    </row>
    <row r="4520" spans="1:72">
      <c r="A4520" t="s">
        <v>13136</v>
      </c>
      <c r="B4520" t="s">
        <v>13137</v>
      </c>
      <c r="D4520" s="83"/>
      <c r="G4520" s="83"/>
      <c r="H4520" s="83"/>
      <c r="BT4520" s="83"/>
    </row>
    <row r="4521" spans="1:72">
      <c r="A4521" t="s">
        <v>13138</v>
      </c>
      <c r="B4521" t="s">
        <v>13139</v>
      </c>
      <c r="D4521" s="83"/>
      <c r="G4521" s="83"/>
      <c r="H4521" s="83"/>
      <c r="BT4521" s="83"/>
    </row>
    <row r="4522" spans="1:72">
      <c r="A4522" t="s">
        <v>13140</v>
      </c>
      <c r="B4522" t="s">
        <v>4455</v>
      </c>
      <c r="D4522" s="83"/>
      <c r="G4522" s="83"/>
      <c r="H4522" s="83"/>
      <c r="BT4522" s="83"/>
    </row>
    <row r="4523" spans="1:72">
      <c r="A4523" t="s">
        <v>13141</v>
      </c>
      <c r="B4523" t="s">
        <v>13142</v>
      </c>
      <c r="D4523" s="83"/>
      <c r="G4523" s="83"/>
      <c r="H4523" s="83"/>
      <c r="BT4523" s="83"/>
    </row>
    <row r="4524" spans="1:72">
      <c r="A4524" t="s">
        <v>13143</v>
      </c>
      <c r="B4524" t="s">
        <v>13144</v>
      </c>
      <c r="D4524" s="83"/>
      <c r="G4524" s="83"/>
      <c r="H4524" s="83"/>
      <c r="BT4524" s="83"/>
    </row>
    <row r="4525" spans="1:72">
      <c r="A4525" t="s">
        <v>13145</v>
      </c>
      <c r="B4525" t="s">
        <v>13146</v>
      </c>
      <c r="D4525" s="83"/>
      <c r="G4525" s="83"/>
      <c r="H4525" s="83"/>
      <c r="BT4525" s="83"/>
    </row>
    <row r="4526" spans="1:72">
      <c r="A4526" t="s">
        <v>13147</v>
      </c>
      <c r="B4526" t="s">
        <v>13148</v>
      </c>
      <c r="D4526" s="83"/>
      <c r="G4526" s="83"/>
      <c r="H4526" s="83"/>
      <c r="BT4526" s="83"/>
    </row>
    <row r="4527" spans="1:72">
      <c r="A4527" t="s">
        <v>13149</v>
      </c>
      <c r="B4527" t="s">
        <v>8189</v>
      </c>
      <c r="D4527" s="83"/>
      <c r="G4527" s="83"/>
      <c r="H4527" s="83"/>
      <c r="BT4527" s="83"/>
    </row>
    <row r="4528" spans="1:72">
      <c r="A4528" t="s">
        <v>13150</v>
      </c>
      <c r="B4528" t="s">
        <v>13151</v>
      </c>
      <c r="D4528" s="83"/>
      <c r="G4528" s="83"/>
      <c r="H4528" s="83"/>
      <c r="BT4528" s="83"/>
    </row>
    <row r="4529" spans="1:72">
      <c r="A4529" t="s">
        <v>13152</v>
      </c>
      <c r="B4529" t="s">
        <v>12868</v>
      </c>
      <c r="D4529" s="83"/>
      <c r="G4529" s="83"/>
      <c r="H4529" s="83"/>
      <c r="BT4529" s="83"/>
    </row>
    <row r="4530" spans="1:72">
      <c r="A4530" t="s">
        <v>13153</v>
      </c>
      <c r="B4530" t="s">
        <v>13154</v>
      </c>
      <c r="D4530" s="83"/>
      <c r="G4530" s="83"/>
      <c r="H4530" s="83"/>
      <c r="BT4530" s="83"/>
    </row>
    <row r="4531" spans="1:72">
      <c r="A4531" t="s">
        <v>13155</v>
      </c>
      <c r="B4531" t="s">
        <v>13156</v>
      </c>
      <c r="D4531" s="83"/>
      <c r="G4531" s="83"/>
      <c r="H4531" s="83"/>
      <c r="BT4531" s="83"/>
    </row>
    <row r="4532" spans="1:72">
      <c r="A4532" t="s">
        <v>13157</v>
      </c>
      <c r="B4532" t="s">
        <v>196</v>
      </c>
      <c r="D4532" s="83"/>
      <c r="G4532" s="83"/>
      <c r="H4532" s="83"/>
      <c r="BT4532" s="83"/>
    </row>
    <row r="4533" spans="1:72">
      <c r="A4533" t="s">
        <v>13158</v>
      </c>
      <c r="B4533" t="s">
        <v>13159</v>
      </c>
      <c r="D4533" s="83"/>
      <c r="G4533" s="83"/>
      <c r="H4533" s="83"/>
      <c r="BT4533" s="83"/>
    </row>
    <row r="4534" spans="1:72">
      <c r="A4534" t="s">
        <v>13160</v>
      </c>
      <c r="B4534" t="s">
        <v>83</v>
      </c>
      <c r="D4534" s="83"/>
      <c r="G4534" s="83"/>
      <c r="H4534" s="83"/>
      <c r="BT4534" s="83"/>
    </row>
    <row r="4535" spans="1:72">
      <c r="A4535" t="s">
        <v>13161</v>
      </c>
      <c r="B4535" t="s">
        <v>13162</v>
      </c>
      <c r="D4535" s="83"/>
      <c r="G4535" s="83"/>
      <c r="H4535" s="83"/>
      <c r="BT4535" s="83"/>
    </row>
    <row r="4536" spans="1:72">
      <c r="A4536" t="s">
        <v>13163</v>
      </c>
      <c r="B4536" t="s">
        <v>1112</v>
      </c>
      <c r="D4536" s="83"/>
      <c r="G4536" s="83"/>
      <c r="H4536" s="83"/>
      <c r="BT4536" s="83"/>
    </row>
    <row r="4537" spans="1:72">
      <c r="A4537" t="s">
        <v>13164</v>
      </c>
      <c r="B4537" t="s">
        <v>13165</v>
      </c>
      <c r="D4537" s="83"/>
      <c r="G4537" s="83"/>
      <c r="H4537" s="83"/>
      <c r="BT4537" s="83"/>
    </row>
    <row r="4538" spans="1:72">
      <c r="A4538" t="s">
        <v>13166</v>
      </c>
      <c r="B4538" t="s">
        <v>13167</v>
      </c>
      <c r="D4538" s="83"/>
      <c r="G4538" s="83"/>
      <c r="H4538" s="83"/>
      <c r="BT4538" s="83"/>
    </row>
    <row r="4539" spans="1:72">
      <c r="A4539" t="s">
        <v>13168</v>
      </c>
      <c r="B4539" t="s">
        <v>13169</v>
      </c>
      <c r="D4539" s="83"/>
      <c r="G4539" s="83"/>
      <c r="H4539" s="83"/>
      <c r="BT4539" s="83"/>
    </row>
    <row r="4540" spans="1:72">
      <c r="A4540" t="s">
        <v>13170</v>
      </c>
      <c r="B4540" t="s">
        <v>6696</v>
      </c>
      <c r="D4540" s="83"/>
      <c r="G4540" s="83"/>
      <c r="H4540" s="83"/>
      <c r="BT4540" s="83"/>
    </row>
    <row r="4541" spans="1:72">
      <c r="A4541" t="s">
        <v>13171</v>
      </c>
      <c r="B4541" t="s">
        <v>13172</v>
      </c>
      <c r="D4541" s="83"/>
      <c r="G4541" s="83"/>
      <c r="H4541" s="83"/>
      <c r="BT4541" s="83"/>
    </row>
    <row r="4542" spans="1:72">
      <c r="A4542" t="s">
        <v>13173</v>
      </c>
      <c r="B4542" t="s">
        <v>4426</v>
      </c>
      <c r="D4542" s="83"/>
      <c r="G4542" s="83"/>
      <c r="H4542" s="83"/>
      <c r="BT4542" s="83"/>
    </row>
    <row r="4543" spans="1:72">
      <c r="A4543" t="s">
        <v>13174</v>
      </c>
      <c r="B4543" t="s">
        <v>13175</v>
      </c>
      <c r="D4543" s="83"/>
      <c r="G4543" s="83"/>
      <c r="H4543" s="83"/>
      <c r="BT4543" s="83"/>
    </row>
    <row r="4544" spans="1:72">
      <c r="A4544" t="s">
        <v>13176</v>
      </c>
      <c r="B4544" t="s">
        <v>13177</v>
      </c>
      <c r="D4544" s="83"/>
      <c r="G4544" s="83"/>
      <c r="H4544" s="83"/>
      <c r="BT4544" s="83"/>
    </row>
    <row r="4545" spans="1:72">
      <c r="A4545" t="s">
        <v>13178</v>
      </c>
      <c r="B4545" t="s">
        <v>13179</v>
      </c>
      <c r="D4545" s="83"/>
      <c r="G4545" s="83"/>
      <c r="H4545" s="83"/>
      <c r="BT4545" s="83"/>
    </row>
    <row r="4546" spans="1:72">
      <c r="A4546" t="s">
        <v>13180</v>
      </c>
      <c r="B4546" t="s">
        <v>13181</v>
      </c>
      <c r="D4546" s="83"/>
      <c r="G4546" s="83"/>
      <c r="H4546" s="83"/>
      <c r="BT4546" s="83"/>
    </row>
    <row r="4547" spans="1:72">
      <c r="A4547" t="s">
        <v>13182</v>
      </c>
      <c r="B4547" t="s">
        <v>13183</v>
      </c>
      <c r="D4547" s="83"/>
      <c r="G4547" s="83"/>
      <c r="H4547" s="83"/>
      <c r="BT4547" s="83"/>
    </row>
    <row r="4548" spans="1:72">
      <c r="A4548" t="s">
        <v>13184</v>
      </c>
      <c r="B4548" t="s">
        <v>13185</v>
      </c>
      <c r="D4548" s="83"/>
      <c r="G4548" s="83"/>
      <c r="H4548" s="83"/>
      <c r="BT4548" s="83"/>
    </row>
    <row r="4549" spans="1:72">
      <c r="A4549" t="s">
        <v>13186</v>
      </c>
      <c r="B4549" t="s">
        <v>13187</v>
      </c>
      <c r="D4549" s="83"/>
      <c r="G4549" s="83"/>
      <c r="H4549" s="83"/>
      <c r="BT4549" s="83"/>
    </row>
    <row r="4550" spans="1:72">
      <c r="A4550" t="s">
        <v>13188</v>
      </c>
      <c r="B4550" t="s">
        <v>13189</v>
      </c>
      <c r="D4550" s="83"/>
      <c r="G4550" s="83"/>
      <c r="H4550" s="83"/>
      <c r="BT4550" s="83"/>
    </row>
    <row r="4551" spans="1:72">
      <c r="A4551" t="s">
        <v>13190</v>
      </c>
      <c r="B4551" t="s">
        <v>13191</v>
      </c>
      <c r="D4551" s="83"/>
      <c r="G4551" s="83"/>
      <c r="H4551" s="83"/>
      <c r="BT4551" s="83"/>
    </row>
    <row r="4552" spans="1:72">
      <c r="A4552" t="s">
        <v>13192</v>
      </c>
      <c r="B4552" t="s">
        <v>13193</v>
      </c>
      <c r="D4552" s="83"/>
      <c r="G4552" s="83"/>
      <c r="H4552" s="83"/>
      <c r="BT4552" s="83"/>
    </row>
    <row r="4553" spans="1:72">
      <c r="A4553" t="s">
        <v>13194</v>
      </c>
      <c r="B4553" t="s">
        <v>13195</v>
      </c>
      <c r="D4553" s="83"/>
      <c r="G4553" s="83"/>
      <c r="H4553" s="83"/>
      <c r="BT4553" s="83"/>
    </row>
    <row r="4554" spans="1:72">
      <c r="A4554" t="s">
        <v>13196</v>
      </c>
      <c r="B4554" t="s">
        <v>13197</v>
      </c>
      <c r="D4554" s="83"/>
      <c r="G4554" s="83"/>
      <c r="H4554" s="83"/>
      <c r="BT4554" s="83"/>
    </row>
    <row r="4555" spans="1:72">
      <c r="A4555" t="s">
        <v>13198</v>
      </c>
      <c r="B4555" t="s">
        <v>13199</v>
      </c>
      <c r="D4555" s="83"/>
      <c r="G4555" s="83"/>
      <c r="H4555" s="83"/>
      <c r="BT4555" s="83"/>
    </row>
    <row r="4556" spans="1:72">
      <c r="A4556" t="s">
        <v>13200</v>
      </c>
      <c r="B4556" t="s">
        <v>13201</v>
      </c>
      <c r="D4556" s="83"/>
      <c r="G4556" s="83"/>
      <c r="H4556" s="83"/>
      <c r="BT4556" s="83"/>
    </row>
    <row r="4557" spans="1:72">
      <c r="A4557" t="s">
        <v>13202</v>
      </c>
      <c r="B4557" t="s">
        <v>13203</v>
      </c>
      <c r="D4557" s="83"/>
      <c r="G4557" s="83"/>
      <c r="H4557" s="83"/>
      <c r="BT4557" s="83"/>
    </row>
    <row r="4558" spans="1:72">
      <c r="A4558" t="s">
        <v>13204</v>
      </c>
      <c r="B4558" t="s">
        <v>834</v>
      </c>
      <c r="D4558" s="83"/>
      <c r="G4558" s="83"/>
      <c r="H4558" s="83"/>
      <c r="BT4558" s="83"/>
    </row>
    <row r="4559" spans="1:72">
      <c r="A4559" t="s">
        <v>13205</v>
      </c>
      <c r="B4559" t="s">
        <v>13206</v>
      </c>
      <c r="D4559" s="83"/>
      <c r="G4559" s="83"/>
      <c r="H4559" s="83"/>
      <c r="BT4559" s="83"/>
    </row>
    <row r="4560" spans="1:72">
      <c r="A4560" t="s">
        <v>13207</v>
      </c>
      <c r="B4560" t="s">
        <v>13208</v>
      </c>
      <c r="D4560" s="83"/>
      <c r="G4560" s="83"/>
      <c r="H4560" s="83"/>
      <c r="BT4560" s="83"/>
    </row>
    <row r="4561" spans="1:72">
      <c r="A4561" t="s">
        <v>13209</v>
      </c>
      <c r="B4561" t="s">
        <v>89</v>
      </c>
      <c r="D4561" s="83"/>
      <c r="G4561" s="83"/>
      <c r="H4561" s="83"/>
      <c r="BT4561" s="83"/>
    </row>
    <row r="4562" spans="1:72">
      <c r="A4562" t="s">
        <v>13210</v>
      </c>
      <c r="B4562" t="s">
        <v>13211</v>
      </c>
      <c r="D4562" s="83"/>
      <c r="G4562" s="83"/>
      <c r="H4562" s="83"/>
      <c r="BT4562" s="83"/>
    </row>
    <row r="4563" spans="1:72">
      <c r="A4563" t="s">
        <v>13212</v>
      </c>
      <c r="B4563" t="s">
        <v>13213</v>
      </c>
      <c r="D4563" s="83"/>
      <c r="G4563" s="83"/>
      <c r="H4563" s="83"/>
      <c r="BT4563" s="83"/>
    </row>
    <row r="4564" spans="1:72">
      <c r="A4564" t="s">
        <v>13214</v>
      </c>
      <c r="B4564" t="s">
        <v>1377</v>
      </c>
      <c r="D4564" s="83"/>
      <c r="G4564" s="83"/>
      <c r="H4564" s="83"/>
      <c r="BT4564" s="83"/>
    </row>
    <row r="4565" spans="1:72">
      <c r="A4565" t="s">
        <v>13215</v>
      </c>
      <c r="B4565" t="s">
        <v>10881</v>
      </c>
      <c r="D4565" s="83"/>
      <c r="G4565" s="83"/>
      <c r="H4565" s="83"/>
      <c r="BT4565" s="83"/>
    </row>
    <row r="4566" spans="1:72">
      <c r="A4566" t="s">
        <v>13216</v>
      </c>
      <c r="B4566" t="s">
        <v>9141</v>
      </c>
      <c r="D4566" s="83"/>
      <c r="G4566" s="83"/>
      <c r="H4566" s="83"/>
      <c r="BT4566" s="83"/>
    </row>
    <row r="4567" spans="1:72">
      <c r="A4567" t="s">
        <v>13217</v>
      </c>
      <c r="B4567" t="s">
        <v>13218</v>
      </c>
      <c r="D4567" s="83"/>
      <c r="G4567" s="83"/>
      <c r="H4567" s="83"/>
      <c r="BT4567" s="83"/>
    </row>
    <row r="4568" spans="1:72">
      <c r="A4568" t="s">
        <v>13219</v>
      </c>
      <c r="B4568" t="s">
        <v>2494</v>
      </c>
      <c r="D4568" s="83"/>
      <c r="G4568" s="83"/>
      <c r="H4568" s="83"/>
      <c r="BT4568" s="83"/>
    </row>
    <row r="4569" spans="1:72">
      <c r="A4569" t="s">
        <v>13220</v>
      </c>
      <c r="B4569" t="s">
        <v>13221</v>
      </c>
      <c r="D4569" s="83"/>
      <c r="G4569" s="83"/>
      <c r="H4569" s="83"/>
      <c r="BT4569" s="83"/>
    </row>
    <row r="4570" spans="1:72">
      <c r="A4570" t="s">
        <v>13222</v>
      </c>
      <c r="B4570" t="s">
        <v>13223</v>
      </c>
      <c r="D4570" s="83"/>
      <c r="G4570" s="83"/>
      <c r="H4570" s="83"/>
      <c r="BT4570" s="83"/>
    </row>
    <row r="4571" spans="1:72">
      <c r="A4571" t="s">
        <v>13224</v>
      </c>
      <c r="B4571" t="s">
        <v>13225</v>
      </c>
      <c r="D4571" s="83"/>
      <c r="G4571" s="83"/>
      <c r="H4571" s="83"/>
      <c r="BT4571" s="83"/>
    </row>
    <row r="4572" spans="1:72">
      <c r="A4572" t="s">
        <v>13226</v>
      </c>
      <c r="B4572" t="s">
        <v>13227</v>
      </c>
      <c r="D4572" s="83"/>
      <c r="G4572" s="83"/>
      <c r="H4572" s="83"/>
      <c r="BT4572" s="83"/>
    </row>
    <row r="4573" spans="1:72">
      <c r="A4573" t="s">
        <v>13228</v>
      </c>
      <c r="B4573" t="s">
        <v>13229</v>
      </c>
      <c r="D4573" s="83"/>
      <c r="G4573" s="83"/>
      <c r="H4573" s="83"/>
      <c r="BT4573" s="83"/>
    </row>
    <row r="4574" spans="1:72">
      <c r="A4574" t="s">
        <v>13230</v>
      </c>
      <c r="B4574" t="s">
        <v>6363</v>
      </c>
      <c r="D4574" s="83"/>
      <c r="G4574" s="83"/>
      <c r="H4574" s="83"/>
      <c r="BT4574" s="83"/>
    </row>
    <row r="4575" spans="1:72">
      <c r="A4575" t="s">
        <v>13231</v>
      </c>
      <c r="B4575" t="s">
        <v>450</v>
      </c>
      <c r="D4575" s="83"/>
      <c r="G4575" s="83"/>
      <c r="H4575" s="83"/>
      <c r="BT4575" s="83"/>
    </row>
    <row r="4576" spans="1:72">
      <c r="A4576" t="s">
        <v>13232</v>
      </c>
      <c r="B4576" t="s">
        <v>13233</v>
      </c>
      <c r="D4576" s="83"/>
      <c r="G4576" s="83"/>
      <c r="H4576" s="83"/>
      <c r="BT4576" s="83"/>
    </row>
    <row r="4577" spans="1:72">
      <c r="A4577" t="s">
        <v>13234</v>
      </c>
      <c r="B4577" t="s">
        <v>13235</v>
      </c>
      <c r="D4577" s="83"/>
      <c r="G4577" s="83"/>
      <c r="H4577" s="83"/>
      <c r="BT4577" s="83"/>
    </row>
    <row r="4578" spans="1:72">
      <c r="A4578" t="s">
        <v>13236</v>
      </c>
      <c r="B4578" t="s">
        <v>857</v>
      </c>
      <c r="D4578" s="83"/>
      <c r="G4578" s="83"/>
      <c r="H4578" s="83"/>
      <c r="BT4578" s="83"/>
    </row>
    <row r="4579" spans="1:72">
      <c r="A4579" t="s">
        <v>13237</v>
      </c>
      <c r="B4579" t="s">
        <v>13221</v>
      </c>
      <c r="D4579" s="83"/>
      <c r="G4579" s="83"/>
      <c r="H4579" s="83"/>
      <c r="BT4579" s="83"/>
    </row>
    <row r="4580" spans="1:72">
      <c r="A4580" t="s">
        <v>13238</v>
      </c>
      <c r="B4580" t="s">
        <v>13239</v>
      </c>
      <c r="D4580" s="83"/>
      <c r="G4580" s="83"/>
      <c r="H4580" s="83"/>
      <c r="BT4580" s="83"/>
    </row>
    <row r="4581" spans="1:72">
      <c r="A4581" t="s">
        <v>13240</v>
      </c>
      <c r="B4581" t="s">
        <v>13241</v>
      </c>
      <c r="D4581" s="83"/>
      <c r="G4581" s="83"/>
      <c r="H4581" s="83"/>
      <c r="BT4581" s="83"/>
    </row>
    <row r="4582" spans="1:72">
      <c r="A4582" t="s">
        <v>13242</v>
      </c>
      <c r="B4582" t="s">
        <v>13243</v>
      </c>
      <c r="D4582" s="83"/>
      <c r="G4582" s="83"/>
      <c r="H4582" s="83"/>
      <c r="BT4582" s="83"/>
    </row>
    <row r="4583" spans="1:72">
      <c r="A4583" t="s">
        <v>13244</v>
      </c>
      <c r="B4583" t="s">
        <v>280</v>
      </c>
      <c r="D4583" s="83"/>
      <c r="G4583" s="83"/>
      <c r="H4583" s="83"/>
      <c r="BT4583" s="83"/>
    </row>
    <row r="4584" spans="1:72">
      <c r="A4584" t="s">
        <v>13245</v>
      </c>
      <c r="B4584" t="s">
        <v>13246</v>
      </c>
      <c r="D4584" s="83"/>
      <c r="G4584" s="83"/>
      <c r="H4584" s="83"/>
      <c r="BT4584" s="83"/>
    </row>
    <row r="4585" spans="1:72">
      <c r="A4585" t="s">
        <v>13247</v>
      </c>
      <c r="B4585" t="s">
        <v>11682</v>
      </c>
      <c r="D4585" s="83"/>
      <c r="G4585" s="83"/>
      <c r="H4585" s="83"/>
      <c r="BT4585" s="83"/>
    </row>
    <row r="4586" spans="1:72">
      <c r="A4586" t="s">
        <v>13248</v>
      </c>
      <c r="B4586" t="s">
        <v>13249</v>
      </c>
      <c r="D4586" s="83"/>
      <c r="G4586" s="83"/>
      <c r="H4586" s="83"/>
      <c r="BT4586" s="83"/>
    </row>
    <row r="4587" spans="1:72">
      <c r="A4587" t="s">
        <v>13250</v>
      </c>
      <c r="B4587" t="s">
        <v>13251</v>
      </c>
      <c r="D4587" s="83"/>
      <c r="G4587" s="83"/>
      <c r="H4587" s="83"/>
      <c r="BT4587" s="83"/>
    </row>
    <row r="4588" spans="1:72">
      <c r="A4588" t="s">
        <v>13252</v>
      </c>
      <c r="B4588" t="s">
        <v>13253</v>
      </c>
      <c r="D4588" s="83"/>
      <c r="G4588" s="83"/>
      <c r="H4588" s="83"/>
      <c r="BT4588" s="83"/>
    </row>
    <row r="4589" spans="1:72">
      <c r="A4589" t="s">
        <v>13254</v>
      </c>
      <c r="B4589" t="s">
        <v>13255</v>
      </c>
      <c r="D4589" s="83"/>
      <c r="G4589" s="83"/>
      <c r="H4589" s="83"/>
      <c r="BT4589" s="83"/>
    </row>
    <row r="4590" spans="1:72">
      <c r="A4590" t="s">
        <v>13256</v>
      </c>
      <c r="B4590" t="s">
        <v>13257</v>
      </c>
      <c r="D4590" s="83"/>
      <c r="G4590" s="83"/>
      <c r="H4590" s="83"/>
      <c r="BT4590" s="83"/>
    </row>
    <row r="4591" spans="1:72">
      <c r="A4591" t="s">
        <v>13258</v>
      </c>
      <c r="B4591" t="s">
        <v>13259</v>
      </c>
      <c r="D4591" s="83"/>
      <c r="G4591" s="83"/>
      <c r="H4591" s="83"/>
      <c r="BT4591" s="83"/>
    </row>
    <row r="4592" spans="1:72">
      <c r="A4592" t="s">
        <v>13260</v>
      </c>
      <c r="B4592" t="s">
        <v>13261</v>
      </c>
      <c r="D4592" s="83"/>
      <c r="G4592" s="83"/>
      <c r="H4592" s="83"/>
      <c r="BT4592" s="83"/>
    </row>
    <row r="4593" spans="1:72">
      <c r="A4593" t="s">
        <v>13262</v>
      </c>
      <c r="B4593" t="s">
        <v>13263</v>
      </c>
      <c r="D4593" s="83"/>
      <c r="G4593" s="83"/>
      <c r="H4593" s="83"/>
      <c r="BT4593" s="83"/>
    </row>
    <row r="4594" spans="1:72">
      <c r="A4594" t="s">
        <v>13264</v>
      </c>
      <c r="B4594" t="s">
        <v>13265</v>
      </c>
      <c r="D4594" s="83"/>
      <c r="G4594" s="83"/>
      <c r="H4594" s="83"/>
      <c r="BT4594" s="83"/>
    </row>
    <row r="4595" spans="1:72">
      <c r="A4595" t="s">
        <v>13266</v>
      </c>
      <c r="B4595" t="s">
        <v>13267</v>
      </c>
      <c r="D4595" s="83"/>
      <c r="G4595" s="83"/>
      <c r="H4595" s="83"/>
      <c r="BT4595" s="83"/>
    </row>
    <row r="4596" spans="1:72">
      <c r="A4596" t="s">
        <v>13268</v>
      </c>
      <c r="B4596" t="s">
        <v>6132</v>
      </c>
      <c r="D4596" s="83"/>
      <c r="G4596" s="83"/>
      <c r="H4596" s="83"/>
      <c r="BT4596" s="83"/>
    </row>
    <row r="4597" spans="1:72">
      <c r="A4597" t="s">
        <v>13269</v>
      </c>
      <c r="B4597" t="s">
        <v>13270</v>
      </c>
      <c r="D4597" s="83"/>
      <c r="G4597" s="83"/>
      <c r="H4597" s="83"/>
      <c r="BT4597" s="83"/>
    </row>
    <row r="4598" spans="1:72">
      <c r="A4598" t="s">
        <v>13271</v>
      </c>
      <c r="B4598" t="s">
        <v>13272</v>
      </c>
      <c r="D4598" s="83"/>
      <c r="G4598" s="83"/>
      <c r="H4598" s="83"/>
      <c r="BT4598" s="83"/>
    </row>
    <row r="4599" spans="1:72">
      <c r="A4599" t="s">
        <v>13273</v>
      </c>
      <c r="B4599" t="s">
        <v>13274</v>
      </c>
      <c r="D4599" s="83"/>
      <c r="G4599" s="83"/>
      <c r="H4599" s="83"/>
      <c r="BT4599" s="83"/>
    </row>
    <row r="4600" spans="1:72">
      <c r="A4600" t="s">
        <v>13275</v>
      </c>
      <c r="B4600" t="s">
        <v>13276</v>
      </c>
      <c r="D4600" s="83"/>
      <c r="G4600" s="83"/>
      <c r="H4600" s="83"/>
      <c r="BT4600" s="83"/>
    </row>
    <row r="4601" spans="1:72">
      <c r="A4601" t="s">
        <v>13277</v>
      </c>
      <c r="B4601" t="s">
        <v>5744</v>
      </c>
      <c r="D4601" s="83"/>
      <c r="G4601" s="83"/>
      <c r="H4601" s="83"/>
      <c r="BT4601" s="83"/>
    </row>
    <row r="4602" spans="1:72">
      <c r="A4602" t="s">
        <v>13278</v>
      </c>
      <c r="B4602" t="s">
        <v>13279</v>
      </c>
      <c r="D4602" s="83"/>
      <c r="G4602" s="83"/>
      <c r="H4602" s="83"/>
      <c r="BT4602" s="83"/>
    </row>
    <row r="4603" spans="1:72">
      <c r="A4603" t="s">
        <v>13280</v>
      </c>
      <c r="B4603" t="s">
        <v>13281</v>
      </c>
      <c r="D4603" s="83"/>
      <c r="G4603" s="83"/>
      <c r="H4603" s="83"/>
      <c r="BT4603" s="83"/>
    </row>
    <row r="4604" spans="1:72">
      <c r="A4604" t="s">
        <v>13282</v>
      </c>
      <c r="B4604" t="s">
        <v>372</v>
      </c>
      <c r="D4604" s="83"/>
      <c r="G4604" s="83"/>
      <c r="H4604" s="83"/>
      <c r="BT4604" s="83"/>
    </row>
    <row r="4605" spans="1:72">
      <c r="A4605" t="s">
        <v>13283</v>
      </c>
      <c r="B4605" t="s">
        <v>13284</v>
      </c>
      <c r="D4605" s="83"/>
      <c r="G4605" s="83"/>
      <c r="H4605" s="83"/>
      <c r="BT4605" s="83"/>
    </row>
    <row r="4606" spans="1:72">
      <c r="A4606" t="s">
        <v>13285</v>
      </c>
      <c r="B4606" t="s">
        <v>1171</v>
      </c>
      <c r="D4606" s="83"/>
      <c r="G4606" s="83"/>
      <c r="H4606" s="83"/>
      <c r="BT4606" s="83"/>
    </row>
    <row r="4607" spans="1:72">
      <c r="A4607" t="s">
        <v>13286</v>
      </c>
      <c r="B4607" t="s">
        <v>104</v>
      </c>
      <c r="D4607" s="83"/>
      <c r="G4607" s="83"/>
      <c r="H4607" s="83"/>
      <c r="BT4607" s="83"/>
    </row>
    <row r="4608" spans="1:72">
      <c r="A4608" t="s">
        <v>13287</v>
      </c>
      <c r="B4608" t="s">
        <v>2477</v>
      </c>
      <c r="D4608" s="83"/>
      <c r="G4608" s="83"/>
      <c r="H4608" s="83"/>
      <c r="BT4608" s="83"/>
    </row>
    <row r="4609" spans="1:72">
      <c r="A4609" t="s">
        <v>13288</v>
      </c>
      <c r="B4609" t="s">
        <v>5760</v>
      </c>
      <c r="D4609" s="83"/>
      <c r="G4609" s="83"/>
      <c r="H4609" s="83"/>
      <c r="BT4609" s="83"/>
    </row>
    <row r="4610" spans="1:72">
      <c r="A4610" t="s">
        <v>13289</v>
      </c>
      <c r="B4610" t="s">
        <v>10681</v>
      </c>
      <c r="D4610" s="83"/>
      <c r="G4610" s="83"/>
      <c r="H4610" s="83"/>
      <c r="BT4610" s="83"/>
    </row>
    <row r="4611" spans="1:72">
      <c r="A4611" t="s">
        <v>13290</v>
      </c>
      <c r="B4611" t="s">
        <v>13291</v>
      </c>
      <c r="D4611" s="83"/>
      <c r="G4611" s="83"/>
      <c r="H4611" s="83"/>
      <c r="BT4611" s="83"/>
    </row>
    <row r="4612" spans="1:72">
      <c r="A4612" t="s">
        <v>13292</v>
      </c>
      <c r="B4612" t="s">
        <v>6403</v>
      </c>
      <c r="D4612" s="83"/>
      <c r="G4612" s="83"/>
      <c r="H4612" s="83"/>
      <c r="BT4612" s="83"/>
    </row>
    <row r="4613" spans="1:72">
      <c r="A4613" t="s">
        <v>13293</v>
      </c>
      <c r="B4613" t="s">
        <v>13294</v>
      </c>
      <c r="D4613" s="83"/>
      <c r="G4613" s="83"/>
      <c r="H4613" s="83"/>
      <c r="BT4613" s="83"/>
    </row>
    <row r="4614" spans="1:72">
      <c r="A4614" t="s">
        <v>13295</v>
      </c>
      <c r="B4614" t="s">
        <v>13296</v>
      </c>
      <c r="D4614" s="83"/>
      <c r="G4614" s="83"/>
      <c r="H4614" s="83"/>
      <c r="BT4614" s="83"/>
    </row>
    <row r="4615" spans="1:72">
      <c r="A4615" t="s">
        <v>13297</v>
      </c>
      <c r="B4615" t="s">
        <v>6920</v>
      </c>
      <c r="D4615" s="83"/>
      <c r="G4615" s="83"/>
      <c r="H4615" s="83"/>
      <c r="BT4615" s="83"/>
    </row>
    <row r="4616" spans="1:72">
      <c r="A4616" t="s">
        <v>13298</v>
      </c>
      <c r="B4616" t="s">
        <v>13299</v>
      </c>
      <c r="D4616" s="83"/>
      <c r="G4616" s="83"/>
      <c r="H4616" s="83"/>
      <c r="BT4616" s="83"/>
    </row>
    <row r="4617" spans="1:72">
      <c r="A4617" t="s">
        <v>13300</v>
      </c>
      <c r="B4617" t="s">
        <v>7247</v>
      </c>
      <c r="D4617" s="83"/>
      <c r="G4617" s="83"/>
      <c r="H4617" s="83"/>
      <c r="BT4617" s="83"/>
    </row>
    <row r="4618" spans="1:72">
      <c r="A4618" t="s">
        <v>13301</v>
      </c>
      <c r="B4618" t="s">
        <v>13302</v>
      </c>
      <c r="D4618" s="83"/>
      <c r="G4618" s="83"/>
      <c r="H4618" s="83"/>
      <c r="BT4618" s="83"/>
    </row>
    <row r="4619" spans="1:72">
      <c r="A4619" t="s">
        <v>13303</v>
      </c>
      <c r="B4619" t="s">
        <v>13304</v>
      </c>
      <c r="D4619" s="83"/>
      <c r="G4619" s="83"/>
      <c r="H4619" s="83"/>
      <c r="BT4619" s="83"/>
    </row>
    <row r="4620" spans="1:72">
      <c r="A4620" t="s">
        <v>13305</v>
      </c>
      <c r="B4620" t="s">
        <v>13306</v>
      </c>
      <c r="D4620" s="83"/>
      <c r="G4620" s="83"/>
      <c r="H4620" s="83"/>
      <c r="BT4620" s="83"/>
    </row>
    <row r="4621" spans="1:72">
      <c r="A4621" t="s">
        <v>13307</v>
      </c>
      <c r="B4621" t="s">
        <v>13308</v>
      </c>
      <c r="D4621" s="83"/>
      <c r="G4621" s="83"/>
      <c r="H4621" s="83"/>
      <c r="BT4621" s="83"/>
    </row>
    <row r="4622" spans="1:72">
      <c r="A4622" t="s">
        <v>13309</v>
      </c>
      <c r="B4622" t="s">
        <v>11469</v>
      </c>
      <c r="D4622" s="83"/>
      <c r="G4622" s="83"/>
      <c r="H4622" s="83"/>
      <c r="BT4622" s="83"/>
    </row>
    <row r="4623" spans="1:72">
      <c r="A4623" t="s">
        <v>13310</v>
      </c>
      <c r="B4623" t="s">
        <v>402</v>
      </c>
      <c r="D4623" s="83"/>
      <c r="G4623" s="83"/>
      <c r="H4623" s="83"/>
      <c r="BT4623" s="83"/>
    </row>
    <row r="4624" spans="1:72">
      <c r="A4624" t="s">
        <v>13311</v>
      </c>
      <c r="B4624" t="s">
        <v>13312</v>
      </c>
      <c r="D4624" s="83"/>
      <c r="G4624" s="83"/>
      <c r="H4624" s="83"/>
      <c r="BT4624" s="83"/>
    </row>
    <row r="4625" spans="1:72">
      <c r="A4625" t="s">
        <v>13313</v>
      </c>
      <c r="B4625" t="s">
        <v>13314</v>
      </c>
      <c r="D4625" s="83"/>
      <c r="G4625" s="83"/>
      <c r="H4625" s="83"/>
      <c r="BT4625" s="83"/>
    </row>
    <row r="4626" spans="1:72">
      <c r="A4626" t="s">
        <v>13315</v>
      </c>
      <c r="B4626" t="s">
        <v>13316</v>
      </c>
      <c r="D4626" s="83"/>
      <c r="G4626" s="83"/>
      <c r="H4626" s="83"/>
      <c r="BT4626" s="83"/>
    </row>
    <row r="4627" spans="1:72">
      <c r="A4627" t="s">
        <v>13317</v>
      </c>
      <c r="B4627" t="s">
        <v>13318</v>
      </c>
      <c r="D4627" s="83"/>
      <c r="G4627" s="83"/>
      <c r="H4627" s="83"/>
      <c r="BT4627" s="83"/>
    </row>
    <row r="4628" spans="1:72">
      <c r="A4628" t="s">
        <v>13319</v>
      </c>
      <c r="B4628" t="s">
        <v>9098</v>
      </c>
      <c r="D4628" s="83"/>
      <c r="G4628" s="83"/>
      <c r="H4628" s="83"/>
      <c r="BT4628" s="83"/>
    </row>
    <row r="4629" spans="1:72">
      <c r="A4629" t="s">
        <v>13320</v>
      </c>
      <c r="B4629" t="s">
        <v>13321</v>
      </c>
      <c r="D4629" s="83"/>
      <c r="G4629" s="83"/>
      <c r="H4629" s="83"/>
      <c r="BT4629" s="83"/>
    </row>
    <row r="4630" spans="1:72">
      <c r="A4630" t="s">
        <v>13322</v>
      </c>
      <c r="B4630" t="s">
        <v>13323</v>
      </c>
      <c r="D4630" s="83"/>
      <c r="G4630" s="83"/>
      <c r="H4630" s="83"/>
      <c r="BT4630" s="83"/>
    </row>
    <row r="4631" spans="1:72">
      <c r="A4631" t="s">
        <v>13324</v>
      </c>
      <c r="B4631" t="s">
        <v>4933</v>
      </c>
      <c r="D4631" s="83"/>
      <c r="G4631" s="83"/>
      <c r="H4631" s="83"/>
      <c r="BT4631" s="83"/>
    </row>
    <row r="4632" spans="1:72">
      <c r="A4632" t="s">
        <v>13325</v>
      </c>
      <c r="B4632" t="s">
        <v>13326</v>
      </c>
      <c r="D4632" s="83"/>
      <c r="G4632" s="83"/>
      <c r="H4632" s="83"/>
      <c r="BT4632" s="83"/>
    </row>
    <row r="4633" spans="1:72">
      <c r="A4633" t="s">
        <v>13327</v>
      </c>
      <c r="B4633" t="s">
        <v>1098</v>
      </c>
      <c r="D4633" s="83"/>
      <c r="G4633" s="83"/>
      <c r="H4633" s="83"/>
      <c r="BT4633" s="83"/>
    </row>
    <row r="4634" spans="1:72">
      <c r="A4634" t="s">
        <v>13328</v>
      </c>
      <c r="B4634" t="s">
        <v>13329</v>
      </c>
      <c r="D4634" s="83"/>
      <c r="G4634" s="83"/>
      <c r="H4634" s="83"/>
      <c r="BT4634" s="83"/>
    </row>
    <row r="4635" spans="1:72">
      <c r="A4635" t="s">
        <v>13330</v>
      </c>
      <c r="B4635" t="s">
        <v>3566</v>
      </c>
      <c r="D4635" s="83"/>
      <c r="G4635" s="83"/>
      <c r="H4635" s="83"/>
      <c r="BT4635" s="83"/>
    </row>
    <row r="4636" spans="1:72">
      <c r="A4636" t="s">
        <v>13331</v>
      </c>
      <c r="B4636" t="s">
        <v>13332</v>
      </c>
      <c r="D4636" s="83"/>
      <c r="G4636" s="83"/>
      <c r="H4636" s="83"/>
      <c r="BT4636" s="83"/>
    </row>
    <row r="4637" spans="1:72">
      <c r="A4637" t="s">
        <v>13333</v>
      </c>
      <c r="B4637" t="s">
        <v>13334</v>
      </c>
      <c r="D4637" s="83"/>
      <c r="G4637" s="83"/>
      <c r="H4637" s="83"/>
      <c r="BT4637" s="83"/>
    </row>
    <row r="4638" spans="1:72">
      <c r="A4638" t="s">
        <v>13335</v>
      </c>
      <c r="B4638" t="s">
        <v>13336</v>
      </c>
      <c r="D4638" s="83"/>
      <c r="G4638" s="83"/>
      <c r="H4638" s="83"/>
      <c r="BT4638" s="83"/>
    </row>
    <row r="4639" spans="1:72">
      <c r="A4639" t="s">
        <v>13337</v>
      </c>
      <c r="B4639" t="s">
        <v>13338</v>
      </c>
      <c r="D4639" s="83"/>
      <c r="G4639" s="83"/>
      <c r="H4639" s="83"/>
      <c r="BT4639" s="83"/>
    </row>
    <row r="4640" spans="1:72">
      <c r="A4640" t="s">
        <v>13339</v>
      </c>
      <c r="B4640" t="s">
        <v>13340</v>
      </c>
      <c r="D4640" s="83"/>
      <c r="G4640" s="83"/>
      <c r="H4640" s="83"/>
      <c r="BT4640" s="83"/>
    </row>
    <row r="4641" spans="1:72">
      <c r="A4641" t="s">
        <v>13341</v>
      </c>
      <c r="B4641" t="s">
        <v>13342</v>
      </c>
      <c r="D4641" s="83"/>
      <c r="G4641" s="83"/>
      <c r="H4641" s="83"/>
      <c r="BT4641" s="83"/>
    </row>
    <row r="4642" spans="1:72">
      <c r="A4642" t="s">
        <v>13343</v>
      </c>
      <c r="B4642" t="s">
        <v>3201</v>
      </c>
      <c r="D4642" s="83"/>
      <c r="G4642" s="83"/>
      <c r="H4642" s="83"/>
      <c r="BT4642" s="83"/>
    </row>
    <row r="4643" spans="1:72">
      <c r="A4643" t="s">
        <v>13344</v>
      </c>
      <c r="B4643" t="s">
        <v>13345</v>
      </c>
      <c r="D4643" s="83"/>
      <c r="G4643" s="83"/>
      <c r="H4643" s="83"/>
      <c r="BT4643" s="83"/>
    </row>
    <row r="4644" spans="1:72">
      <c r="A4644" t="s">
        <v>13346</v>
      </c>
      <c r="B4644" t="s">
        <v>5087</v>
      </c>
      <c r="D4644" s="83"/>
      <c r="G4644" s="83"/>
      <c r="H4644" s="83"/>
      <c r="BT4644" s="83"/>
    </row>
    <row r="4645" spans="1:72">
      <c r="A4645" t="s">
        <v>13347</v>
      </c>
      <c r="B4645" t="s">
        <v>13348</v>
      </c>
      <c r="D4645" s="83"/>
      <c r="G4645" s="83"/>
      <c r="H4645" s="83"/>
      <c r="BT4645" s="83"/>
    </row>
    <row r="4646" spans="1:72">
      <c r="A4646" t="s">
        <v>13349</v>
      </c>
      <c r="B4646" t="s">
        <v>13350</v>
      </c>
      <c r="D4646" s="83"/>
      <c r="G4646" s="83"/>
      <c r="H4646" s="83"/>
      <c r="BT4646" s="83"/>
    </row>
    <row r="4647" spans="1:72">
      <c r="A4647" t="s">
        <v>13351</v>
      </c>
      <c r="B4647" t="s">
        <v>518</v>
      </c>
      <c r="D4647" s="83"/>
      <c r="G4647" s="83"/>
      <c r="H4647" s="83"/>
      <c r="BT4647" s="83"/>
    </row>
    <row r="4648" spans="1:72">
      <c r="A4648" t="s">
        <v>13352</v>
      </c>
      <c r="B4648" t="s">
        <v>13353</v>
      </c>
      <c r="D4648" s="83"/>
      <c r="G4648" s="83"/>
      <c r="H4648" s="83"/>
      <c r="BT4648" s="83"/>
    </row>
    <row r="4649" spans="1:72">
      <c r="A4649" t="s">
        <v>13354</v>
      </c>
      <c r="B4649" t="s">
        <v>13355</v>
      </c>
      <c r="D4649" s="83"/>
      <c r="G4649" s="83"/>
      <c r="H4649" s="83"/>
      <c r="BT4649" s="83"/>
    </row>
    <row r="4650" spans="1:72">
      <c r="A4650" t="s">
        <v>13356</v>
      </c>
      <c r="B4650" t="s">
        <v>13357</v>
      </c>
      <c r="D4650" s="83"/>
      <c r="G4650" s="83"/>
      <c r="H4650" s="83"/>
      <c r="BT4650" s="83"/>
    </row>
    <row r="4651" spans="1:72">
      <c r="A4651" t="s">
        <v>13358</v>
      </c>
      <c r="B4651" t="s">
        <v>13359</v>
      </c>
      <c r="D4651" s="83"/>
      <c r="G4651" s="83"/>
      <c r="H4651" s="83"/>
      <c r="BT4651" s="83"/>
    </row>
    <row r="4652" spans="1:72">
      <c r="A4652" t="s">
        <v>13360</v>
      </c>
      <c r="B4652" t="s">
        <v>13361</v>
      </c>
      <c r="D4652" s="83"/>
      <c r="G4652" s="83"/>
      <c r="H4652" s="83"/>
      <c r="BT4652" s="83"/>
    </row>
    <row r="4653" spans="1:72">
      <c r="A4653" t="s">
        <v>13362</v>
      </c>
      <c r="B4653" t="s">
        <v>13363</v>
      </c>
      <c r="D4653" s="83"/>
      <c r="G4653" s="83"/>
      <c r="H4653" s="83"/>
      <c r="BT4653" s="83"/>
    </row>
    <row r="4654" spans="1:72">
      <c r="A4654" t="s">
        <v>13364</v>
      </c>
      <c r="B4654" t="s">
        <v>13365</v>
      </c>
      <c r="D4654" s="83"/>
      <c r="G4654" s="83"/>
      <c r="H4654" s="83"/>
      <c r="BT4654" s="83"/>
    </row>
    <row r="4655" spans="1:72">
      <c r="A4655" t="s">
        <v>13366</v>
      </c>
      <c r="B4655" t="s">
        <v>13367</v>
      </c>
      <c r="D4655" s="83"/>
      <c r="G4655" s="83"/>
      <c r="H4655" s="83"/>
      <c r="BT4655" s="83"/>
    </row>
    <row r="4656" spans="1:72">
      <c r="A4656" t="s">
        <v>13368</v>
      </c>
      <c r="B4656" t="s">
        <v>13369</v>
      </c>
      <c r="D4656" s="83"/>
      <c r="G4656" s="83"/>
      <c r="H4656" s="83"/>
      <c r="BT4656" s="83"/>
    </row>
    <row r="4657" spans="1:72">
      <c r="A4657" t="s">
        <v>13370</v>
      </c>
      <c r="B4657" t="s">
        <v>13371</v>
      </c>
      <c r="D4657" s="83"/>
      <c r="G4657" s="83"/>
      <c r="H4657" s="83"/>
      <c r="BT4657" s="83"/>
    </row>
    <row r="4658" spans="1:72">
      <c r="A4658" t="s">
        <v>13372</v>
      </c>
      <c r="B4658" t="s">
        <v>13373</v>
      </c>
      <c r="D4658" s="83"/>
      <c r="G4658" s="83"/>
      <c r="H4658" s="83"/>
      <c r="BT4658" s="83"/>
    </row>
    <row r="4659" spans="1:72">
      <c r="A4659" t="s">
        <v>13374</v>
      </c>
      <c r="B4659" t="s">
        <v>13375</v>
      </c>
      <c r="D4659" s="83"/>
      <c r="G4659" s="83"/>
      <c r="H4659" s="83"/>
      <c r="BT4659" s="83"/>
    </row>
    <row r="4660" spans="1:72">
      <c r="A4660" t="s">
        <v>13376</v>
      </c>
      <c r="B4660" t="s">
        <v>13377</v>
      </c>
      <c r="D4660" s="83"/>
      <c r="G4660" s="83"/>
      <c r="H4660" s="83"/>
      <c r="BT4660" s="83"/>
    </row>
    <row r="4661" spans="1:72">
      <c r="A4661" t="s">
        <v>13378</v>
      </c>
      <c r="B4661" t="s">
        <v>13379</v>
      </c>
      <c r="D4661" s="83"/>
      <c r="G4661" s="83"/>
      <c r="H4661" s="83"/>
      <c r="BT4661" s="83"/>
    </row>
    <row r="4662" spans="1:72">
      <c r="A4662" t="s">
        <v>13380</v>
      </c>
      <c r="B4662" t="s">
        <v>2609</v>
      </c>
      <c r="D4662" s="83"/>
      <c r="G4662" s="83"/>
      <c r="H4662" s="83"/>
      <c r="BT4662" s="83"/>
    </row>
    <row r="4663" spans="1:72">
      <c r="A4663" t="s">
        <v>13381</v>
      </c>
      <c r="B4663" t="s">
        <v>1999</v>
      </c>
      <c r="D4663" s="83"/>
      <c r="G4663" s="83"/>
      <c r="H4663" s="83"/>
      <c r="BT4663" s="83"/>
    </row>
    <row r="4664" spans="1:72">
      <c r="A4664" t="s">
        <v>13382</v>
      </c>
      <c r="B4664" t="s">
        <v>7957</v>
      </c>
      <c r="D4664" s="83"/>
      <c r="G4664" s="83"/>
      <c r="H4664" s="83"/>
      <c r="BT4664" s="83"/>
    </row>
    <row r="4665" spans="1:72">
      <c r="A4665" t="s">
        <v>13383</v>
      </c>
      <c r="B4665" t="s">
        <v>13384</v>
      </c>
      <c r="D4665" s="83"/>
      <c r="G4665" s="83"/>
      <c r="H4665" s="83"/>
      <c r="BT4665" s="83"/>
    </row>
    <row r="4666" spans="1:72">
      <c r="A4666" t="s">
        <v>13385</v>
      </c>
      <c r="B4666" t="s">
        <v>13386</v>
      </c>
      <c r="D4666" s="83"/>
      <c r="G4666" s="83"/>
      <c r="H4666" s="83"/>
      <c r="BT4666" s="83"/>
    </row>
    <row r="4667" spans="1:72">
      <c r="A4667" t="s">
        <v>13387</v>
      </c>
      <c r="B4667" t="s">
        <v>13388</v>
      </c>
      <c r="D4667" s="83"/>
      <c r="G4667" s="83"/>
      <c r="H4667" s="83"/>
      <c r="BT4667" s="83"/>
    </row>
    <row r="4668" spans="1:72">
      <c r="A4668" t="s">
        <v>13389</v>
      </c>
      <c r="B4668" t="s">
        <v>3430</v>
      </c>
      <c r="D4668" s="83"/>
      <c r="G4668" s="83"/>
      <c r="H4668" s="83"/>
      <c r="BT4668" s="83"/>
    </row>
    <row r="4669" spans="1:72">
      <c r="A4669" t="s">
        <v>13390</v>
      </c>
      <c r="B4669" t="s">
        <v>6941</v>
      </c>
      <c r="D4669" s="83"/>
      <c r="G4669" s="83"/>
      <c r="H4669" s="83"/>
      <c r="BT4669" s="83"/>
    </row>
    <row r="4670" spans="1:72">
      <c r="A4670" t="s">
        <v>13391</v>
      </c>
      <c r="B4670" t="s">
        <v>13392</v>
      </c>
      <c r="D4670" s="83"/>
      <c r="G4670" s="83"/>
      <c r="H4670" s="83"/>
      <c r="BT4670" s="83"/>
    </row>
    <row r="4671" spans="1:72">
      <c r="A4671" t="s">
        <v>13393</v>
      </c>
      <c r="B4671" t="s">
        <v>13394</v>
      </c>
      <c r="D4671" s="83"/>
      <c r="G4671" s="83"/>
      <c r="H4671" s="83"/>
      <c r="BT4671" s="83"/>
    </row>
    <row r="4672" spans="1:72">
      <c r="A4672" t="s">
        <v>13395</v>
      </c>
      <c r="B4672" t="s">
        <v>13396</v>
      </c>
      <c r="D4672" s="83"/>
      <c r="G4672" s="83"/>
      <c r="H4672" s="83"/>
      <c r="BT4672" s="83"/>
    </row>
    <row r="4673" spans="1:72">
      <c r="A4673" t="s">
        <v>13397</v>
      </c>
      <c r="B4673" t="s">
        <v>3422</v>
      </c>
      <c r="D4673" s="83"/>
      <c r="G4673" s="83"/>
      <c r="H4673" s="83"/>
      <c r="BT4673" s="83"/>
    </row>
    <row r="4674" spans="1:72">
      <c r="A4674" t="s">
        <v>13398</v>
      </c>
      <c r="B4674" t="s">
        <v>3560</v>
      </c>
      <c r="D4674" s="83"/>
      <c r="G4674" s="83"/>
      <c r="H4674" s="83"/>
      <c r="BT4674" s="83"/>
    </row>
    <row r="4675" spans="1:72">
      <c r="A4675" t="s">
        <v>13399</v>
      </c>
      <c r="B4675" t="s">
        <v>13400</v>
      </c>
      <c r="D4675" s="83"/>
      <c r="G4675" s="83"/>
      <c r="H4675" s="83"/>
      <c r="BT4675" s="83"/>
    </row>
    <row r="4676" spans="1:72">
      <c r="A4676" t="s">
        <v>13401</v>
      </c>
      <c r="B4676" t="s">
        <v>13402</v>
      </c>
      <c r="D4676" s="83"/>
      <c r="G4676" s="83"/>
      <c r="H4676" s="83"/>
      <c r="BT4676" s="83"/>
    </row>
    <row r="4677" spans="1:72">
      <c r="A4677" t="s">
        <v>13403</v>
      </c>
      <c r="B4677" t="s">
        <v>13404</v>
      </c>
      <c r="D4677" s="83"/>
      <c r="G4677" s="83"/>
      <c r="H4677" s="83"/>
      <c r="BT4677" s="83"/>
    </row>
    <row r="4678" spans="1:72">
      <c r="A4678" t="s">
        <v>13405</v>
      </c>
      <c r="B4678" t="s">
        <v>13406</v>
      </c>
      <c r="D4678" s="83"/>
      <c r="G4678" s="83"/>
      <c r="H4678" s="83"/>
      <c r="BT4678" s="83"/>
    </row>
    <row r="4679" spans="1:72">
      <c r="A4679" t="s">
        <v>13407</v>
      </c>
      <c r="B4679" t="s">
        <v>13408</v>
      </c>
      <c r="D4679" s="83"/>
      <c r="G4679" s="83"/>
      <c r="H4679" s="83"/>
      <c r="BT4679" s="83"/>
    </row>
    <row r="4680" spans="1:72">
      <c r="A4680" t="s">
        <v>13409</v>
      </c>
      <c r="B4680" t="s">
        <v>13410</v>
      </c>
      <c r="D4680" s="83"/>
      <c r="G4680" s="83"/>
      <c r="H4680" s="83"/>
      <c r="BT4680" s="83"/>
    </row>
    <row r="4681" spans="1:72">
      <c r="A4681" t="s">
        <v>13411</v>
      </c>
      <c r="B4681" t="s">
        <v>12136</v>
      </c>
      <c r="D4681" s="83"/>
      <c r="G4681" s="83"/>
      <c r="H4681" s="83"/>
      <c r="BT4681" s="83"/>
    </row>
    <row r="4682" spans="1:72">
      <c r="A4682" t="s">
        <v>13412</v>
      </c>
      <c r="B4682" t="s">
        <v>13413</v>
      </c>
      <c r="D4682" s="83"/>
      <c r="G4682" s="83"/>
      <c r="H4682" s="83"/>
      <c r="BT4682" s="83"/>
    </row>
    <row r="4683" spans="1:72">
      <c r="A4683" t="s">
        <v>13414</v>
      </c>
      <c r="B4683" t="s">
        <v>13415</v>
      </c>
      <c r="D4683" s="83"/>
      <c r="G4683" s="83"/>
      <c r="H4683" s="83"/>
      <c r="BT4683" s="83"/>
    </row>
    <row r="4684" spans="1:72">
      <c r="A4684" t="s">
        <v>13416</v>
      </c>
      <c r="B4684" t="s">
        <v>13417</v>
      </c>
      <c r="D4684" s="83"/>
      <c r="G4684" s="83"/>
      <c r="H4684" s="83"/>
      <c r="BT4684" s="83"/>
    </row>
    <row r="4685" spans="1:72">
      <c r="A4685" t="s">
        <v>13418</v>
      </c>
      <c r="B4685" t="s">
        <v>13419</v>
      </c>
      <c r="D4685" s="83"/>
      <c r="G4685" s="83"/>
      <c r="H4685" s="83"/>
      <c r="BT4685" s="83"/>
    </row>
    <row r="4686" spans="1:72">
      <c r="A4686" t="s">
        <v>13420</v>
      </c>
      <c r="B4686" t="s">
        <v>13421</v>
      </c>
      <c r="D4686" s="83"/>
      <c r="G4686" s="83"/>
      <c r="H4686" s="83"/>
      <c r="BT4686" s="83"/>
    </row>
    <row r="4687" spans="1:72">
      <c r="A4687" t="s">
        <v>13422</v>
      </c>
      <c r="B4687" t="s">
        <v>13423</v>
      </c>
      <c r="D4687" s="83"/>
      <c r="G4687" s="83"/>
      <c r="H4687" s="83"/>
      <c r="BT4687" s="83"/>
    </row>
    <row r="4688" spans="1:72">
      <c r="A4688" t="s">
        <v>13424</v>
      </c>
      <c r="B4688" t="s">
        <v>13425</v>
      </c>
      <c r="D4688" s="83"/>
      <c r="G4688" s="83"/>
      <c r="H4688" s="83"/>
      <c r="BT4688" s="83"/>
    </row>
    <row r="4689" spans="1:72">
      <c r="A4689" t="s">
        <v>13426</v>
      </c>
      <c r="B4689" t="s">
        <v>13427</v>
      </c>
      <c r="D4689" s="83"/>
      <c r="G4689" s="83"/>
      <c r="H4689" s="83"/>
      <c r="BT4689" s="83"/>
    </row>
    <row r="4690" spans="1:72">
      <c r="A4690" t="s">
        <v>13428</v>
      </c>
      <c r="B4690" t="s">
        <v>10675</v>
      </c>
      <c r="D4690" s="83"/>
      <c r="G4690" s="83"/>
      <c r="H4690" s="83"/>
      <c r="BT4690" s="83"/>
    </row>
    <row r="4691" spans="1:72">
      <c r="A4691" t="s">
        <v>13429</v>
      </c>
      <c r="B4691" t="s">
        <v>1137</v>
      </c>
      <c r="D4691" s="83"/>
      <c r="G4691" s="83"/>
      <c r="H4691" s="83"/>
      <c r="BT4691" s="83"/>
    </row>
    <row r="4692" spans="1:72">
      <c r="A4692" t="s">
        <v>13430</v>
      </c>
      <c r="B4692" t="s">
        <v>13431</v>
      </c>
      <c r="D4692" s="83"/>
      <c r="G4692" s="83"/>
      <c r="H4692" s="83"/>
      <c r="BT4692" s="83"/>
    </row>
    <row r="4693" spans="1:72">
      <c r="A4693" t="s">
        <v>13432</v>
      </c>
      <c r="B4693" t="s">
        <v>13433</v>
      </c>
      <c r="D4693" s="83"/>
      <c r="G4693" s="83"/>
      <c r="H4693" s="83"/>
      <c r="BT4693" s="83"/>
    </row>
    <row r="4694" spans="1:72">
      <c r="A4694" t="s">
        <v>13434</v>
      </c>
      <c r="B4694" t="s">
        <v>13435</v>
      </c>
      <c r="D4694" s="83"/>
      <c r="G4694" s="83"/>
      <c r="H4694" s="83"/>
      <c r="BT4694" s="83"/>
    </row>
    <row r="4695" spans="1:72">
      <c r="A4695" t="s">
        <v>13436</v>
      </c>
      <c r="B4695" t="s">
        <v>2494</v>
      </c>
      <c r="D4695" s="83"/>
      <c r="G4695" s="83"/>
      <c r="H4695" s="83"/>
      <c r="BT4695" s="83"/>
    </row>
    <row r="4696" spans="1:72">
      <c r="A4696" t="s">
        <v>13437</v>
      </c>
      <c r="B4696" t="s">
        <v>13438</v>
      </c>
      <c r="D4696" s="83"/>
      <c r="G4696" s="83"/>
      <c r="H4696" s="83"/>
      <c r="BT4696" s="83"/>
    </row>
    <row r="4697" spans="1:72">
      <c r="A4697" t="s">
        <v>13439</v>
      </c>
      <c r="B4697" t="s">
        <v>5760</v>
      </c>
      <c r="D4697" s="83"/>
      <c r="G4697" s="83"/>
      <c r="H4697" s="83"/>
      <c r="BT4697" s="83"/>
    </row>
    <row r="4698" spans="1:72">
      <c r="A4698" t="s">
        <v>13440</v>
      </c>
      <c r="B4698" t="s">
        <v>13441</v>
      </c>
      <c r="D4698" s="83"/>
      <c r="G4698" s="83"/>
      <c r="H4698" s="83"/>
      <c r="BT4698" s="83"/>
    </row>
    <row r="4699" spans="1:72">
      <c r="A4699" t="s">
        <v>13442</v>
      </c>
      <c r="B4699" t="s">
        <v>13443</v>
      </c>
      <c r="D4699" s="83"/>
      <c r="G4699" s="83"/>
      <c r="H4699" s="83"/>
      <c r="BT4699" s="83"/>
    </row>
    <row r="4700" spans="1:72">
      <c r="A4700" t="s">
        <v>13444</v>
      </c>
      <c r="B4700" t="s">
        <v>13445</v>
      </c>
      <c r="D4700" s="83"/>
      <c r="G4700" s="83"/>
      <c r="H4700" s="83"/>
      <c r="BT4700" s="83"/>
    </row>
    <row r="4701" spans="1:72">
      <c r="A4701" t="s">
        <v>13446</v>
      </c>
      <c r="B4701" t="s">
        <v>225</v>
      </c>
      <c r="D4701" s="83"/>
      <c r="G4701" s="83"/>
      <c r="H4701" s="83"/>
      <c r="BT4701" s="83"/>
    </row>
    <row r="4702" spans="1:72">
      <c r="A4702" t="s">
        <v>13447</v>
      </c>
      <c r="B4702" t="s">
        <v>13448</v>
      </c>
      <c r="D4702" s="83"/>
      <c r="G4702" s="83"/>
      <c r="H4702" s="83"/>
      <c r="BT4702" s="83"/>
    </row>
    <row r="4703" spans="1:72">
      <c r="A4703" t="s">
        <v>13449</v>
      </c>
      <c r="B4703" t="s">
        <v>13450</v>
      </c>
      <c r="D4703" s="83"/>
      <c r="G4703" s="83"/>
      <c r="H4703" s="83"/>
      <c r="BT4703" s="83"/>
    </row>
    <row r="4704" spans="1:72">
      <c r="A4704" t="s">
        <v>13451</v>
      </c>
      <c r="B4704" t="s">
        <v>11469</v>
      </c>
      <c r="D4704" s="83"/>
      <c r="G4704" s="83"/>
      <c r="H4704" s="83"/>
      <c r="BT4704" s="83"/>
    </row>
    <row r="4705" spans="1:72">
      <c r="A4705" t="s">
        <v>13452</v>
      </c>
      <c r="B4705" t="s">
        <v>13453</v>
      </c>
      <c r="D4705" s="83"/>
      <c r="G4705" s="83"/>
      <c r="H4705" s="83"/>
      <c r="BT4705" s="83"/>
    </row>
    <row r="4706" spans="1:72">
      <c r="A4706" t="s">
        <v>13454</v>
      </c>
      <c r="B4706" t="s">
        <v>13455</v>
      </c>
      <c r="D4706" s="83"/>
      <c r="G4706" s="83"/>
      <c r="H4706" s="83"/>
      <c r="BT4706" s="83"/>
    </row>
    <row r="4707" spans="1:72">
      <c r="A4707" t="s">
        <v>13456</v>
      </c>
      <c r="B4707" t="s">
        <v>13457</v>
      </c>
      <c r="D4707" s="83"/>
      <c r="G4707" s="83"/>
      <c r="H4707" s="83"/>
      <c r="BT4707" s="83"/>
    </row>
    <row r="4708" spans="1:72">
      <c r="A4708" t="s">
        <v>13458</v>
      </c>
      <c r="B4708" t="s">
        <v>13459</v>
      </c>
      <c r="D4708" s="83"/>
      <c r="G4708" s="83"/>
      <c r="H4708" s="83"/>
      <c r="BT4708" s="83"/>
    </row>
    <row r="4709" spans="1:72">
      <c r="A4709" t="s">
        <v>13460</v>
      </c>
      <c r="B4709" t="s">
        <v>1667</v>
      </c>
      <c r="D4709" s="83"/>
      <c r="G4709" s="83"/>
      <c r="H4709" s="83"/>
      <c r="BT4709" s="83"/>
    </row>
    <row r="4710" spans="1:72">
      <c r="A4710" t="s">
        <v>13461</v>
      </c>
      <c r="B4710" t="s">
        <v>4426</v>
      </c>
      <c r="D4710" s="83"/>
      <c r="G4710" s="83"/>
      <c r="H4710" s="83"/>
      <c r="BT4710" s="83"/>
    </row>
    <row r="4711" spans="1:72">
      <c r="A4711" t="s">
        <v>13462</v>
      </c>
      <c r="B4711" t="s">
        <v>13463</v>
      </c>
      <c r="D4711" s="83"/>
      <c r="G4711" s="83"/>
      <c r="H4711" s="83"/>
      <c r="BT4711" s="83"/>
    </row>
    <row r="4712" spans="1:72">
      <c r="A4712" t="s">
        <v>13464</v>
      </c>
      <c r="B4712" t="s">
        <v>2921</v>
      </c>
      <c r="D4712" s="83"/>
      <c r="G4712" s="83"/>
      <c r="H4712" s="83"/>
      <c r="BT4712" s="83"/>
    </row>
    <row r="4713" spans="1:72">
      <c r="A4713" t="s">
        <v>13465</v>
      </c>
      <c r="B4713" t="s">
        <v>13466</v>
      </c>
      <c r="D4713" s="83"/>
      <c r="G4713" s="83"/>
      <c r="H4713" s="83"/>
      <c r="BT4713" s="83"/>
    </row>
    <row r="4714" spans="1:72">
      <c r="A4714" t="s">
        <v>13467</v>
      </c>
      <c r="B4714" t="s">
        <v>4908</v>
      </c>
      <c r="D4714" s="83"/>
      <c r="G4714" s="83"/>
      <c r="H4714" s="83"/>
      <c r="BT4714" s="83"/>
    </row>
    <row r="4715" spans="1:72">
      <c r="A4715" t="s">
        <v>13468</v>
      </c>
      <c r="B4715" t="s">
        <v>13469</v>
      </c>
      <c r="D4715" s="83"/>
      <c r="G4715" s="83"/>
      <c r="H4715" s="83"/>
      <c r="BT4715" s="83"/>
    </row>
    <row r="4716" spans="1:72">
      <c r="A4716" t="s">
        <v>13470</v>
      </c>
      <c r="B4716" t="s">
        <v>13471</v>
      </c>
      <c r="D4716" s="83"/>
      <c r="G4716" s="83"/>
      <c r="H4716" s="83"/>
      <c r="BT4716" s="83"/>
    </row>
    <row r="4717" spans="1:72">
      <c r="A4717" t="s">
        <v>13472</v>
      </c>
      <c r="B4717" t="s">
        <v>2548</v>
      </c>
      <c r="D4717" s="83"/>
      <c r="G4717" s="83"/>
      <c r="H4717" s="83"/>
      <c r="BT4717" s="83"/>
    </row>
    <row r="4718" spans="1:72">
      <c r="A4718" t="s">
        <v>13473</v>
      </c>
      <c r="B4718" t="s">
        <v>13474</v>
      </c>
      <c r="D4718" s="83"/>
      <c r="G4718" s="83"/>
      <c r="H4718" s="83"/>
      <c r="BT4718" s="83"/>
    </row>
    <row r="4719" spans="1:72">
      <c r="A4719" t="s">
        <v>13475</v>
      </c>
      <c r="B4719" t="s">
        <v>13476</v>
      </c>
      <c r="D4719" s="83"/>
      <c r="G4719" s="83"/>
      <c r="H4719" s="83"/>
      <c r="BT4719" s="83"/>
    </row>
    <row r="4720" spans="1:72">
      <c r="A4720" t="s">
        <v>13477</v>
      </c>
      <c r="B4720" t="s">
        <v>13478</v>
      </c>
      <c r="D4720" s="83"/>
      <c r="G4720" s="83"/>
      <c r="H4720" s="83"/>
      <c r="BT4720" s="83"/>
    </row>
    <row r="4721" spans="1:72">
      <c r="A4721" t="s">
        <v>13479</v>
      </c>
      <c r="B4721" t="s">
        <v>13480</v>
      </c>
      <c r="D4721" s="83"/>
      <c r="G4721" s="83"/>
      <c r="H4721" s="83"/>
      <c r="BT4721" s="83"/>
    </row>
    <row r="4722" spans="1:72">
      <c r="A4722" t="s">
        <v>13481</v>
      </c>
      <c r="B4722" t="s">
        <v>13482</v>
      </c>
      <c r="D4722" s="83"/>
      <c r="G4722" s="83"/>
      <c r="H4722" s="83"/>
      <c r="BT4722" s="83"/>
    </row>
    <row r="4723" spans="1:72">
      <c r="A4723" t="s">
        <v>13483</v>
      </c>
      <c r="B4723" t="s">
        <v>13484</v>
      </c>
      <c r="D4723" s="83"/>
      <c r="G4723" s="83"/>
      <c r="H4723" s="83"/>
      <c r="BT4723" s="83"/>
    </row>
    <row r="4724" spans="1:72">
      <c r="A4724" t="s">
        <v>13485</v>
      </c>
      <c r="B4724" t="s">
        <v>13486</v>
      </c>
      <c r="D4724" s="83"/>
      <c r="G4724" s="83"/>
      <c r="H4724" s="83"/>
      <c r="BT4724" s="83"/>
    </row>
    <row r="4725" spans="1:72">
      <c r="A4725" t="s">
        <v>13487</v>
      </c>
      <c r="B4725" t="s">
        <v>13488</v>
      </c>
      <c r="D4725" s="83"/>
      <c r="G4725" s="83"/>
      <c r="H4725" s="83"/>
      <c r="BT4725" s="83"/>
    </row>
    <row r="4726" spans="1:72">
      <c r="A4726" t="s">
        <v>13489</v>
      </c>
      <c r="B4726" t="s">
        <v>5727</v>
      </c>
      <c r="D4726" s="83"/>
      <c r="G4726" s="83"/>
      <c r="H4726" s="83"/>
      <c r="BT4726" s="83"/>
    </row>
    <row r="4727" spans="1:72">
      <c r="A4727" t="s">
        <v>13490</v>
      </c>
      <c r="B4727" t="s">
        <v>13491</v>
      </c>
      <c r="D4727" s="83"/>
      <c r="G4727" s="83"/>
      <c r="H4727" s="83"/>
      <c r="BT4727" s="83"/>
    </row>
    <row r="4728" spans="1:72">
      <c r="A4728" t="s">
        <v>13492</v>
      </c>
      <c r="B4728" t="s">
        <v>2708</v>
      </c>
      <c r="D4728" s="83"/>
      <c r="G4728" s="83"/>
      <c r="H4728" s="83"/>
      <c r="BT4728" s="83"/>
    </row>
    <row r="4729" spans="1:72">
      <c r="A4729" t="s">
        <v>13493</v>
      </c>
      <c r="B4729" t="s">
        <v>7715</v>
      </c>
      <c r="D4729" s="83"/>
      <c r="G4729" s="83"/>
      <c r="H4729" s="83"/>
      <c r="BT4729" s="83"/>
    </row>
    <row r="4730" spans="1:72">
      <c r="A4730" t="s">
        <v>13494</v>
      </c>
      <c r="B4730" t="s">
        <v>13495</v>
      </c>
      <c r="D4730" s="83"/>
      <c r="G4730" s="83"/>
      <c r="H4730" s="83"/>
      <c r="BT4730" s="83"/>
    </row>
    <row r="4731" spans="1:72">
      <c r="A4731" t="s">
        <v>13496</v>
      </c>
      <c r="B4731" t="s">
        <v>690</v>
      </c>
      <c r="D4731" s="83"/>
      <c r="G4731" s="83"/>
      <c r="H4731" s="83"/>
      <c r="BT4731" s="83"/>
    </row>
    <row r="4732" spans="1:72">
      <c r="A4732" t="s">
        <v>13497</v>
      </c>
      <c r="B4732" t="s">
        <v>4017</v>
      </c>
      <c r="D4732" s="83"/>
      <c r="G4732" s="83"/>
      <c r="H4732" s="83"/>
      <c r="BT4732" s="83"/>
    </row>
    <row r="4733" spans="1:72">
      <c r="A4733" t="s">
        <v>13498</v>
      </c>
      <c r="B4733" t="s">
        <v>13499</v>
      </c>
      <c r="D4733" s="83"/>
      <c r="G4733" s="83"/>
      <c r="H4733" s="83"/>
      <c r="BT4733" s="83"/>
    </row>
    <row r="4734" spans="1:72">
      <c r="A4734" t="s">
        <v>13500</v>
      </c>
      <c r="B4734" t="s">
        <v>13121</v>
      </c>
      <c r="D4734" s="83"/>
      <c r="G4734" s="83"/>
      <c r="H4734" s="83"/>
      <c r="BT4734" s="83"/>
    </row>
    <row r="4735" spans="1:72">
      <c r="A4735" t="s">
        <v>13501</v>
      </c>
      <c r="B4735" t="s">
        <v>13502</v>
      </c>
      <c r="D4735" s="83"/>
      <c r="G4735" s="83"/>
      <c r="H4735" s="83"/>
      <c r="BT4735" s="83"/>
    </row>
    <row r="4736" spans="1:72">
      <c r="A4736" t="s">
        <v>13503</v>
      </c>
      <c r="B4736" t="s">
        <v>13504</v>
      </c>
      <c r="D4736" s="83"/>
      <c r="G4736" s="83"/>
      <c r="H4736" s="83"/>
      <c r="BT4736" s="83"/>
    </row>
    <row r="4737" spans="1:72">
      <c r="A4737" t="s">
        <v>13505</v>
      </c>
      <c r="B4737" t="s">
        <v>13506</v>
      </c>
      <c r="D4737" s="83"/>
      <c r="G4737" s="83"/>
      <c r="H4737" s="83"/>
      <c r="BT4737" s="83"/>
    </row>
    <row r="4738" spans="1:72">
      <c r="A4738" t="s">
        <v>13507</v>
      </c>
      <c r="B4738" t="s">
        <v>9060</v>
      </c>
      <c r="D4738" s="83"/>
      <c r="G4738" s="83"/>
      <c r="H4738" s="83"/>
      <c r="BT4738" s="83"/>
    </row>
    <row r="4739" spans="1:72">
      <c r="A4739" t="s">
        <v>13508</v>
      </c>
      <c r="B4739" t="s">
        <v>13509</v>
      </c>
      <c r="D4739" s="83"/>
      <c r="G4739" s="83"/>
      <c r="H4739" s="83"/>
      <c r="BT4739" s="83"/>
    </row>
    <row r="4740" spans="1:72">
      <c r="A4740" t="s">
        <v>13510</v>
      </c>
      <c r="B4740" t="s">
        <v>13511</v>
      </c>
      <c r="D4740" s="83"/>
      <c r="G4740" s="83"/>
      <c r="H4740" s="83"/>
      <c r="BT4740" s="83"/>
    </row>
    <row r="4741" spans="1:72">
      <c r="A4741" t="s">
        <v>13512</v>
      </c>
      <c r="B4741" t="s">
        <v>13513</v>
      </c>
      <c r="D4741" s="83"/>
      <c r="G4741" s="83"/>
      <c r="H4741" s="83"/>
      <c r="BT4741" s="83"/>
    </row>
    <row r="4742" spans="1:72">
      <c r="A4742" t="s">
        <v>13514</v>
      </c>
      <c r="B4742" t="s">
        <v>13515</v>
      </c>
      <c r="D4742" s="83"/>
      <c r="G4742" s="83"/>
      <c r="H4742" s="83"/>
      <c r="BT4742" s="83"/>
    </row>
    <row r="4743" spans="1:72">
      <c r="A4743" t="s">
        <v>13516</v>
      </c>
      <c r="B4743" t="s">
        <v>332</v>
      </c>
      <c r="D4743" s="83"/>
      <c r="G4743" s="83"/>
      <c r="H4743" s="83"/>
      <c r="BT4743" s="83"/>
    </row>
    <row r="4744" spans="1:72">
      <c r="A4744" t="s">
        <v>13517</v>
      </c>
      <c r="B4744" t="s">
        <v>4013</v>
      </c>
      <c r="D4744" s="83"/>
      <c r="G4744" s="83"/>
      <c r="H4744" s="83"/>
      <c r="BT4744" s="83"/>
    </row>
    <row r="4745" spans="1:72">
      <c r="A4745" t="s">
        <v>13518</v>
      </c>
      <c r="B4745" t="s">
        <v>5983</v>
      </c>
      <c r="D4745" s="83"/>
      <c r="G4745" s="83"/>
      <c r="H4745" s="83"/>
      <c r="BT4745" s="83"/>
    </row>
    <row r="4746" spans="1:72">
      <c r="A4746" t="s">
        <v>13519</v>
      </c>
      <c r="B4746" t="s">
        <v>13520</v>
      </c>
      <c r="D4746" s="83"/>
      <c r="G4746" s="83"/>
      <c r="H4746" s="83"/>
      <c r="BT4746" s="83"/>
    </row>
    <row r="4747" spans="1:72">
      <c r="A4747" t="s">
        <v>13521</v>
      </c>
      <c r="B4747" t="s">
        <v>13522</v>
      </c>
      <c r="D4747" s="83"/>
      <c r="G4747" s="83"/>
      <c r="H4747" s="83"/>
      <c r="BT4747" s="83"/>
    </row>
    <row r="4748" spans="1:72">
      <c r="A4748" t="s">
        <v>13523</v>
      </c>
      <c r="B4748" t="s">
        <v>13524</v>
      </c>
      <c r="D4748" s="83"/>
      <c r="G4748" s="83"/>
      <c r="H4748" s="83"/>
      <c r="BT4748" s="83"/>
    </row>
    <row r="4749" spans="1:72">
      <c r="A4749" t="s">
        <v>13525</v>
      </c>
      <c r="B4749" t="s">
        <v>13526</v>
      </c>
      <c r="D4749" s="83"/>
      <c r="G4749" s="83"/>
      <c r="H4749" s="83"/>
      <c r="BT4749" s="83"/>
    </row>
    <row r="4750" spans="1:72">
      <c r="A4750" t="s">
        <v>13527</v>
      </c>
      <c r="B4750" t="s">
        <v>13528</v>
      </c>
      <c r="D4750" s="83"/>
      <c r="G4750" s="83"/>
      <c r="H4750" s="83"/>
      <c r="BT4750" s="83"/>
    </row>
    <row r="4751" spans="1:72">
      <c r="A4751" t="s">
        <v>13529</v>
      </c>
      <c r="B4751" t="s">
        <v>13530</v>
      </c>
      <c r="D4751" s="83"/>
      <c r="G4751" s="83"/>
      <c r="H4751" s="83"/>
      <c r="BT4751" s="83"/>
    </row>
    <row r="4752" spans="1:72">
      <c r="A4752" t="s">
        <v>13531</v>
      </c>
      <c r="B4752" t="s">
        <v>5150</v>
      </c>
      <c r="D4752" s="83"/>
      <c r="G4752" s="83"/>
      <c r="H4752" s="83"/>
      <c r="BT4752" s="83"/>
    </row>
    <row r="4753" spans="1:72">
      <c r="A4753" t="s">
        <v>13532</v>
      </c>
      <c r="B4753" t="s">
        <v>13533</v>
      </c>
      <c r="D4753" s="83"/>
      <c r="G4753" s="83"/>
      <c r="H4753" s="83"/>
      <c r="BT4753" s="83"/>
    </row>
    <row r="4754" spans="1:72">
      <c r="A4754" t="s">
        <v>13534</v>
      </c>
      <c r="B4754" t="s">
        <v>13535</v>
      </c>
      <c r="D4754" s="83"/>
      <c r="G4754" s="83"/>
      <c r="H4754" s="83"/>
      <c r="BT4754" s="83"/>
    </row>
    <row r="4755" spans="1:72">
      <c r="A4755" t="s">
        <v>13536</v>
      </c>
      <c r="B4755" t="s">
        <v>13537</v>
      </c>
      <c r="D4755" s="83"/>
      <c r="G4755" s="83"/>
      <c r="H4755" s="83"/>
      <c r="BT4755" s="83"/>
    </row>
    <row r="4756" spans="1:72">
      <c r="A4756" t="s">
        <v>13538</v>
      </c>
      <c r="B4756" t="s">
        <v>13539</v>
      </c>
      <c r="D4756" s="83"/>
      <c r="G4756" s="83"/>
      <c r="H4756" s="83"/>
      <c r="BT4756" s="83"/>
    </row>
    <row r="4757" spans="1:72">
      <c r="A4757" t="s">
        <v>13540</v>
      </c>
      <c r="B4757" t="s">
        <v>13541</v>
      </c>
      <c r="D4757" s="83"/>
      <c r="G4757" s="83"/>
      <c r="H4757" s="83"/>
      <c r="BT4757" s="83"/>
    </row>
    <row r="4758" spans="1:72">
      <c r="A4758" t="s">
        <v>13542</v>
      </c>
      <c r="B4758" t="s">
        <v>13543</v>
      </c>
      <c r="D4758" s="83"/>
      <c r="G4758" s="83"/>
      <c r="H4758" s="83"/>
      <c r="BT4758" s="83"/>
    </row>
    <row r="4759" spans="1:72">
      <c r="A4759" t="s">
        <v>13544</v>
      </c>
      <c r="B4759" t="s">
        <v>13545</v>
      </c>
      <c r="D4759" s="83"/>
      <c r="G4759" s="83"/>
      <c r="H4759" s="83"/>
      <c r="BT4759" s="83"/>
    </row>
    <row r="4760" spans="1:72">
      <c r="A4760" t="s">
        <v>13546</v>
      </c>
      <c r="B4760" t="s">
        <v>3389</v>
      </c>
      <c r="D4760" s="83"/>
      <c r="G4760" s="83"/>
      <c r="H4760" s="83"/>
      <c r="BT4760" s="83"/>
    </row>
    <row r="4761" spans="1:72">
      <c r="A4761" t="s">
        <v>13547</v>
      </c>
      <c r="B4761" t="s">
        <v>473</v>
      </c>
      <c r="D4761" s="83"/>
      <c r="G4761" s="83"/>
      <c r="H4761" s="83"/>
      <c r="BT4761" s="83"/>
    </row>
    <row r="4762" spans="1:72">
      <c r="A4762" t="s">
        <v>13548</v>
      </c>
      <c r="B4762" t="s">
        <v>13549</v>
      </c>
      <c r="D4762" s="83"/>
      <c r="G4762" s="83"/>
      <c r="H4762" s="83"/>
      <c r="BT4762" s="83"/>
    </row>
    <row r="4763" spans="1:72">
      <c r="A4763" t="s">
        <v>13550</v>
      </c>
      <c r="B4763" t="s">
        <v>13551</v>
      </c>
      <c r="D4763" s="83"/>
      <c r="G4763" s="83"/>
      <c r="H4763" s="83"/>
      <c r="BT4763" s="83"/>
    </row>
    <row r="4764" spans="1:72">
      <c r="A4764" t="s">
        <v>13552</v>
      </c>
      <c r="B4764" t="s">
        <v>13553</v>
      </c>
      <c r="D4764" s="83"/>
      <c r="G4764" s="83"/>
      <c r="H4764" s="83"/>
      <c r="BT4764" s="83"/>
    </row>
    <row r="4765" spans="1:72">
      <c r="A4765" t="s">
        <v>13554</v>
      </c>
      <c r="B4765" t="s">
        <v>10893</v>
      </c>
      <c r="D4765" s="83"/>
      <c r="G4765" s="83"/>
      <c r="H4765" s="83"/>
      <c r="BT4765" s="83"/>
    </row>
    <row r="4766" spans="1:72">
      <c r="A4766" t="s">
        <v>13555</v>
      </c>
      <c r="B4766" t="s">
        <v>13556</v>
      </c>
      <c r="D4766" s="83"/>
      <c r="G4766" s="83"/>
      <c r="H4766" s="83"/>
      <c r="BT4766" s="83"/>
    </row>
    <row r="4767" spans="1:72">
      <c r="A4767" t="s">
        <v>13557</v>
      </c>
      <c r="B4767" t="s">
        <v>13558</v>
      </c>
      <c r="D4767" s="83"/>
      <c r="G4767" s="83"/>
      <c r="H4767" s="83"/>
      <c r="BT4767" s="83"/>
    </row>
    <row r="4768" spans="1:72">
      <c r="A4768" t="s">
        <v>13559</v>
      </c>
      <c r="B4768" t="s">
        <v>7143</v>
      </c>
      <c r="D4768" s="83"/>
      <c r="G4768" s="83"/>
      <c r="H4768" s="83"/>
      <c r="BT4768" s="83"/>
    </row>
    <row r="4769" spans="1:72">
      <c r="A4769" t="s">
        <v>13560</v>
      </c>
      <c r="B4769" t="s">
        <v>13561</v>
      </c>
      <c r="D4769" s="83"/>
      <c r="G4769" s="83"/>
      <c r="H4769" s="83"/>
      <c r="BT4769" s="83"/>
    </row>
    <row r="4770" spans="1:72">
      <c r="A4770" t="s">
        <v>13562</v>
      </c>
      <c r="B4770" t="s">
        <v>13563</v>
      </c>
      <c r="D4770" s="83"/>
      <c r="G4770" s="83"/>
      <c r="H4770" s="83"/>
      <c r="BT4770" s="83"/>
    </row>
    <row r="4771" spans="1:72">
      <c r="A4771" t="s">
        <v>13564</v>
      </c>
      <c r="B4771" t="s">
        <v>13565</v>
      </c>
      <c r="D4771" s="83"/>
      <c r="G4771" s="83"/>
      <c r="H4771" s="83"/>
      <c r="BT4771" s="83"/>
    </row>
    <row r="4772" spans="1:72">
      <c r="A4772" t="s">
        <v>13566</v>
      </c>
      <c r="B4772" t="s">
        <v>13567</v>
      </c>
      <c r="D4772" s="83"/>
      <c r="G4772" s="83"/>
      <c r="H4772" s="83"/>
      <c r="BT4772" s="83"/>
    </row>
    <row r="4773" spans="1:72">
      <c r="A4773" t="s">
        <v>13568</v>
      </c>
      <c r="B4773" t="s">
        <v>7045</v>
      </c>
      <c r="D4773" s="83"/>
      <c r="G4773" s="83"/>
      <c r="H4773" s="83"/>
      <c r="BT4773" s="83"/>
    </row>
    <row r="4774" spans="1:72">
      <c r="A4774" t="s">
        <v>13569</v>
      </c>
      <c r="B4774" t="s">
        <v>13570</v>
      </c>
      <c r="D4774" s="83"/>
      <c r="G4774" s="83"/>
      <c r="H4774" s="83"/>
      <c r="BT4774" s="83"/>
    </row>
    <row r="4775" spans="1:72">
      <c r="A4775" t="s">
        <v>13571</v>
      </c>
      <c r="B4775" t="s">
        <v>13572</v>
      </c>
      <c r="D4775" s="83"/>
      <c r="G4775" s="83"/>
      <c r="H4775" s="83"/>
      <c r="BT4775" s="83"/>
    </row>
    <row r="4776" spans="1:72">
      <c r="A4776" t="s">
        <v>13573</v>
      </c>
      <c r="B4776" t="s">
        <v>13574</v>
      </c>
      <c r="D4776" s="83"/>
      <c r="G4776" s="83"/>
      <c r="H4776" s="83"/>
      <c r="BT4776" s="83"/>
    </row>
    <row r="4777" spans="1:72">
      <c r="A4777" t="s">
        <v>13575</v>
      </c>
      <c r="B4777" t="s">
        <v>13576</v>
      </c>
      <c r="D4777" s="83"/>
      <c r="G4777" s="83"/>
      <c r="H4777" s="83"/>
      <c r="BT4777" s="83"/>
    </row>
    <row r="4778" spans="1:72">
      <c r="A4778" t="s">
        <v>13577</v>
      </c>
      <c r="B4778" t="s">
        <v>225</v>
      </c>
      <c r="D4778" s="83"/>
      <c r="G4778" s="83"/>
      <c r="H4778" s="83"/>
      <c r="BT4778" s="83"/>
    </row>
    <row r="4779" spans="1:72">
      <c r="A4779" t="s">
        <v>13578</v>
      </c>
      <c r="B4779" t="s">
        <v>13579</v>
      </c>
      <c r="D4779" s="83"/>
      <c r="G4779" s="83"/>
      <c r="H4779" s="83"/>
      <c r="BT4779" s="83"/>
    </row>
    <row r="4780" spans="1:72">
      <c r="A4780" t="s">
        <v>13580</v>
      </c>
      <c r="B4780" t="s">
        <v>10129</v>
      </c>
      <c r="D4780" s="83"/>
      <c r="G4780" s="83"/>
      <c r="H4780" s="83"/>
      <c r="BT4780" s="83"/>
    </row>
    <row r="4781" spans="1:72">
      <c r="A4781" t="s">
        <v>13581</v>
      </c>
      <c r="B4781" t="s">
        <v>13582</v>
      </c>
      <c r="D4781" s="83"/>
      <c r="G4781" s="83"/>
      <c r="H4781" s="83"/>
      <c r="BT4781" s="83"/>
    </row>
    <row r="4782" spans="1:72">
      <c r="A4782" t="s">
        <v>13583</v>
      </c>
      <c r="B4782" t="s">
        <v>13584</v>
      </c>
      <c r="D4782" s="83"/>
      <c r="G4782" s="83"/>
      <c r="H4782" s="83"/>
      <c r="BT4782" s="83"/>
    </row>
    <row r="4783" spans="1:72">
      <c r="A4783" t="s">
        <v>13585</v>
      </c>
      <c r="B4783" t="s">
        <v>13586</v>
      </c>
      <c r="D4783" s="83"/>
      <c r="G4783" s="83"/>
      <c r="H4783" s="83"/>
      <c r="BT4783" s="83"/>
    </row>
    <row r="4784" spans="1:72">
      <c r="A4784" t="s">
        <v>13587</v>
      </c>
      <c r="B4784" t="s">
        <v>13588</v>
      </c>
      <c r="D4784" s="83"/>
      <c r="G4784" s="83"/>
      <c r="H4784" s="83"/>
      <c r="BT4784" s="83"/>
    </row>
    <row r="4785" spans="1:72">
      <c r="A4785" t="s">
        <v>13589</v>
      </c>
      <c r="B4785" t="s">
        <v>13590</v>
      </c>
      <c r="D4785" s="83"/>
      <c r="G4785" s="83"/>
      <c r="H4785" s="83"/>
      <c r="BT4785" s="83"/>
    </row>
    <row r="4786" spans="1:72">
      <c r="A4786" t="s">
        <v>13591</v>
      </c>
      <c r="B4786" t="s">
        <v>4683</v>
      </c>
      <c r="D4786" s="83"/>
      <c r="G4786" s="83"/>
      <c r="H4786" s="83"/>
      <c r="BT4786" s="83"/>
    </row>
    <row r="4787" spans="1:72">
      <c r="A4787" t="s">
        <v>13592</v>
      </c>
      <c r="B4787" t="s">
        <v>13593</v>
      </c>
      <c r="D4787" s="83"/>
      <c r="G4787" s="83"/>
      <c r="H4787" s="83"/>
      <c r="BT4787" s="83"/>
    </row>
    <row r="4788" spans="1:72">
      <c r="A4788" t="s">
        <v>13594</v>
      </c>
      <c r="B4788" t="s">
        <v>13595</v>
      </c>
      <c r="D4788" s="83"/>
      <c r="G4788" s="83"/>
      <c r="H4788" s="83"/>
      <c r="BT4788" s="83"/>
    </row>
    <row r="4789" spans="1:72">
      <c r="A4789" t="s">
        <v>13596</v>
      </c>
      <c r="B4789" t="s">
        <v>13597</v>
      </c>
      <c r="D4789" s="83"/>
      <c r="G4789" s="83"/>
      <c r="H4789" s="83"/>
      <c r="BT4789" s="83"/>
    </row>
    <row r="4790" spans="1:72">
      <c r="A4790" t="s">
        <v>13598</v>
      </c>
      <c r="B4790" t="s">
        <v>13599</v>
      </c>
      <c r="D4790" s="83"/>
      <c r="G4790" s="83"/>
      <c r="H4790" s="83"/>
      <c r="BT4790" s="83"/>
    </row>
    <row r="4791" spans="1:72">
      <c r="A4791" t="s">
        <v>13600</v>
      </c>
      <c r="B4791" t="s">
        <v>13601</v>
      </c>
      <c r="D4791" s="83"/>
      <c r="G4791" s="83"/>
      <c r="H4791" s="83"/>
      <c r="BT4791" s="83"/>
    </row>
    <row r="4792" spans="1:72">
      <c r="A4792" t="s">
        <v>13602</v>
      </c>
      <c r="B4792" t="s">
        <v>4683</v>
      </c>
      <c r="D4792" s="83"/>
      <c r="G4792" s="83"/>
      <c r="H4792" s="83"/>
      <c r="BT4792" s="83"/>
    </row>
    <row r="4793" spans="1:72">
      <c r="A4793" t="s">
        <v>13603</v>
      </c>
      <c r="B4793" t="s">
        <v>13604</v>
      </c>
      <c r="D4793" s="83"/>
      <c r="G4793" s="83"/>
      <c r="H4793" s="83"/>
      <c r="BT4793" s="83"/>
    </row>
    <row r="4794" spans="1:72">
      <c r="A4794" t="s">
        <v>13605</v>
      </c>
      <c r="B4794" t="s">
        <v>13606</v>
      </c>
      <c r="D4794" s="83"/>
      <c r="G4794" s="83"/>
      <c r="H4794" s="83"/>
      <c r="BT4794" s="83"/>
    </row>
    <row r="4795" spans="1:72">
      <c r="A4795" t="s">
        <v>13607</v>
      </c>
      <c r="B4795" t="s">
        <v>13608</v>
      </c>
      <c r="D4795" s="83"/>
      <c r="G4795" s="83"/>
      <c r="H4795" s="83"/>
      <c r="BT4795" s="83"/>
    </row>
    <row r="4796" spans="1:72">
      <c r="A4796" t="s">
        <v>13609</v>
      </c>
      <c r="B4796" t="s">
        <v>13610</v>
      </c>
      <c r="D4796" s="83"/>
      <c r="G4796" s="83"/>
      <c r="H4796" s="83"/>
      <c r="BT4796" s="83"/>
    </row>
    <row r="4797" spans="1:72">
      <c r="A4797" t="s">
        <v>13611</v>
      </c>
      <c r="B4797" t="s">
        <v>9079</v>
      </c>
      <c r="D4797" s="83"/>
      <c r="G4797" s="83"/>
      <c r="H4797" s="83"/>
      <c r="BT4797" s="83"/>
    </row>
    <row r="4798" spans="1:72">
      <c r="A4798" t="s">
        <v>13612</v>
      </c>
      <c r="B4798" t="s">
        <v>13613</v>
      </c>
      <c r="D4798" s="83"/>
      <c r="G4798" s="83"/>
      <c r="H4798" s="83"/>
      <c r="BT4798" s="83"/>
    </row>
    <row r="4799" spans="1:72">
      <c r="A4799" t="s">
        <v>13614</v>
      </c>
      <c r="B4799" t="s">
        <v>2387</v>
      </c>
      <c r="D4799" s="83"/>
      <c r="G4799" s="83"/>
      <c r="H4799" s="83"/>
      <c r="BT4799" s="83"/>
    </row>
    <row r="4800" spans="1:72">
      <c r="A4800" t="s">
        <v>13615</v>
      </c>
      <c r="B4800" t="s">
        <v>13616</v>
      </c>
      <c r="D4800" s="83"/>
      <c r="G4800" s="83"/>
      <c r="H4800" s="83"/>
      <c r="BT4800" s="83"/>
    </row>
    <row r="4801" spans="1:72">
      <c r="A4801" t="s">
        <v>13617</v>
      </c>
      <c r="B4801" t="s">
        <v>13618</v>
      </c>
      <c r="D4801" s="83"/>
      <c r="G4801" s="83"/>
      <c r="H4801" s="83"/>
      <c r="BT4801" s="83"/>
    </row>
    <row r="4802" spans="1:72">
      <c r="A4802" t="s">
        <v>13619</v>
      </c>
      <c r="B4802" t="s">
        <v>8835</v>
      </c>
      <c r="D4802" s="83"/>
      <c r="G4802" s="83"/>
      <c r="H4802" s="83"/>
      <c r="BT4802" s="83"/>
    </row>
    <row r="4803" spans="1:72">
      <c r="A4803" t="s">
        <v>13620</v>
      </c>
      <c r="B4803" t="s">
        <v>13621</v>
      </c>
      <c r="D4803" s="83"/>
      <c r="G4803" s="83"/>
      <c r="H4803" s="83"/>
      <c r="BT4803" s="83"/>
    </row>
    <row r="4804" spans="1:72">
      <c r="A4804" t="s">
        <v>13622</v>
      </c>
      <c r="B4804" t="s">
        <v>13623</v>
      </c>
      <c r="D4804" s="83"/>
      <c r="G4804" s="83"/>
      <c r="H4804" s="83"/>
      <c r="BT4804" s="83"/>
    </row>
    <row r="4805" spans="1:72">
      <c r="A4805" t="s">
        <v>13624</v>
      </c>
      <c r="B4805" t="s">
        <v>13625</v>
      </c>
      <c r="D4805" s="83"/>
      <c r="G4805" s="83"/>
      <c r="H4805" s="83"/>
      <c r="BT4805" s="83"/>
    </row>
    <row r="4806" spans="1:72">
      <c r="A4806" t="s">
        <v>13626</v>
      </c>
      <c r="B4806" t="s">
        <v>12661</v>
      </c>
      <c r="D4806" s="83"/>
      <c r="G4806" s="83"/>
      <c r="H4806" s="83"/>
      <c r="BT4806" s="83"/>
    </row>
    <row r="4807" spans="1:72">
      <c r="A4807" t="s">
        <v>13627</v>
      </c>
      <c r="B4807" t="s">
        <v>6273</v>
      </c>
      <c r="D4807" s="83"/>
      <c r="G4807" s="83"/>
      <c r="H4807" s="83"/>
      <c r="BT4807" s="83"/>
    </row>
    <row r="4808" spans="1:72">
      <c r="A4808" t="s">
        <v>13628</v>
      </c>
      <c r="B4808" t="s">
        <v>13629</v>
      </c>
      <c r="D4808" s="83"/>
      <c r="G4808" s="83"/>
      <c r="H4808" s="83"/>
      <c r="BT4808" s="83"/>
    </row>
    <row r="4809" spans="1:72">
      <c r="A4809" t="s">
        <v>13630</v>
      </c>
      <c r="B4809" t="s">
        <v>13631</v>
      </c>
      <c r="D4809" s="83"/>
      <c r="G4809" s="83"/>
      <c r="H4809" s="83"/>
      <c r="BT4809" s="83"/>
    </row>
    <row r="4810" spans="1:72">
      <c r="A4810" t="s">
        <v>13632</v>
      </c>
      <c r="B4810" t="s">
        <v>13633</v>
      </c>
      <c r="D4810" s="83"/>
      <c r="G4810" s="83"/>
      <c r="H4810" s="83"/>
      <c r="BT4810" s="83"/>
    </row>
    <row r="4811" spans="1:72">
      <c r="A4811" t="s">
        <v>13634</v>
      </c>
      <c r="B4811" t="s">
        <v>13635</v>
      </c>
      <c r="D4811" s="83"/>
      <c r="G4811" s="83"/>
      <c r="H4811" s="83"/>
      <c r="BT4811" s="83"/>
    </row>
    <row r="4812" spans="1:72">
      <c r="A4812" t="s">
        <v>13636</v>
      </c>
      <c r="B4812" t="s">
        <v>13637</v>
      </c>
      <c r="D4812" s="83"/>
      <c r="G4812" s="83"/>
      <c r="H4812" s="83"/>
      <c r="BT4812" s="83"/>
    </row>
    <row r="4813" spans="1:72">
      <c r="A4813" t="s">
        <v>13638</v>
      </c>
      <c r="B4813" t="s">
        <v>13639</v>
      </c>
      <c r="D4813" s="83"/>
      <c r="G4813" s="83"/>
      <c r="H4813" s="83"/>
      <c r="BT4813" s="83"/>
    </row>
    <row r="4814" spans="1:72">
      <c r="A4814" t="s">
        <v>13640</v>
      </c>
      <c r="B4814" t="s">
        <v>13641</v>
      </c>
      <c r="D4814" s="83"/>
      <c r="G4814" s="83"/>
      <c r="H4814" s="83"/>
      <c r="BT4814" s="83"/>
    </row>
    <row r="4815" spans="1:72">
      <c r="A4815" t="s">
        <v>13642</v>
      </c>
      <c r="B4815" t="s">
        <v>13643</v>
      </c>
      <c r="D4815" s="83"/>
      <c r="G4815" s="83"/>
      <c r="H4815" s="83"/>
      <c r="BT4815" s="83"/>
    </row>
    <row r="4816" spans="1:72">
      <c r="A4816" t="s">
        <v>13644</v>
      </c>
      <c r="B4816" t="s">
        <v>8256</v>
      </c>
      <c r="D4816" s="83"/>
      <c r="G4816" s="83"/>
      <c r="H4816" s="83"/>
      <c r="BT4816" s="83"/>
    </row>
    <row r="4817" spans="1:72">
      <c r="A4817" t="s">
        <v>13645</v>
      </c>
      <c r="B4817" t="s">
        <v>7392</v>
      </c>
      <c r="D4817" s="83"/>
      <c r="G4817" s="83"/>
      <c r="H4817" s="83"/>
      <c r="BT4817" s="83"/>
    </row>
    <row r="4818" spans="1:72">
      <c r="A4818" t="s">
        <v>13646</v>
      </c>
      <c r="B4818" t="s">
        <v>13647</v>
      </c>
      <c r="D4818" s="83"/>
      <c r="G4818" s="83"/>
      <c r="H4818" s="83"/>
      <c r="BT4818" s="83"/>
    </row>
    <row r="4819" spans="1:72">
      <c r="A4819" t="s">
        <v>13648</v>
      </c>
      <c r="B4819" t="s">
        <v>13649</v>
      </c>
      <c r="D4819" s="83"/>
      <c r="G4819" s="83"/>
      <c r="H4819" s="83"/>
      <c r="BT4819" s="83"/>
    </row>
    <row r="4820" spans="1:72">
      <c r="A4820" t="s">
        <v>13650</v>
      </c>
      <c r="B4820" t="s">
        <v>13651</v>
      </c>
      <c r="D4820" s="83"/>
      <c r="G4820" s="83"/>
      <c r="H4820" s="83"/>
      <c r="BT4820" s="83"/>
    </row>
    <row r="4821" spans="1:72">
      <c r="A4821" t="s">
        <v>13652</v>
      </c>
      <c r="B4821" t="s">
        <v>11415</v>
      </c>
      <c r="D4821" s="83"/>
      <c r="G4821" s="83"/>
      <c r="H4821" s="83"/>
      <c r="BT4821" s="83"/>
    </row>
    <row r="4822" spans="1:72">
      <c r="A4822" t="s">
        <v>13653</v>
      </c>
      <c r="B4822" t="s">
        <v>13654</v>
      </c>
      <c r="D4822" s="83"/>
      <c r="G4822" s="83"/>
      <c r="H4822" s="83"/>
      <c r="BT4822" s="83"/>
    </row>
    <row r="4823" spans="1:72">
      <c r="A4823" t="s">
        <v>13655</v>
      </c>
      <c r="B4823" t="s">
        <v>13656</v>
      </c>
      <c r="D4823" s="83"/>
      <c r="G4823" s="83"/>
      <c r="H4823" s="83"/>
      <c r="BT4823" s="83"/>
    </row>
    <row r="4824" spans="1:72">
      <c r="A4824" t="s">
        <v>13657</v>
      </c>
      <c r="B4824" t="s">
        <v>13658</v>
      </c>
      <c r="D4824" s="83"/>
      <c r="G4824" s="83"/>
      <c r="H4824" s="83"/>
      <c r="BT4824" s="83"/>
    </row>
    <row r="4825" spans="1:72">
      <c r="A4825" t="s">
        <v>13659</v>
      </c>
      <c r="B4825" t="s">
        <v>13660</v>
      </c>
      <c r="D4825" s="83"/>
      <c r="G4825" s="83"/>
      <c r="H4825" s="83"/>
      <c r="BT4825" s="83"/>
    </row>
    <row r="4826" spans="1:72">
      <c r="A4826" t="s">
        <v>13661</v>
      </c>
      <c r="B4826" t="s">
        <v>13662</v>
      </c>
      <c r="D4826" s="83"/>
      <c r="G4826" s="83"/>
      <c r="H4826" s="83"/>
      <c r="BT4826" s="83"/>
    </row>
    <row r="4827" spans="1:72">
      <c r="A4827" t="s">
        <v>13663</v>
      </c>
      <c r="B4827" t="s">
        <v>13664</v>
      </c>
      <c r="D4827" s="83"/>
      <c r="G4827" s="83"/>
      <c r="H4827" s="83"/>
      <c r="BT4827" s="83"/>
    </row>
    <row r="4828" spans="1:72">
      <c r="A4828" t="s">
        <v>13665</v>
      </c>
      <c r="B4828" t="s">
        <v>13666</v>
      </c>
      <c r="D4828" s="83"/>
      <c r="G4828" s="83"/>
      <c r="H4828" s="83"/>
      <c r="BT4828" s="83"/>
    </row>
    <row r="4829" spans="1:72">
      <c r="A4829" t="s">
        <v>13667</v>
      </c>
      <c r="B4829" t="s">
        <v>13668</v>
      </c>
      <c r="D4829" s="83"/>
      <c r="G4829" s="83"/>
      <c r="H4829" s="83"/>
      <c r="BT4829" s="83"/>
    </row>
    <row r="4830" spans="1:72">
      <c r="A4830" t="s">
        <v>13669</v>
      </c>
      <c r="B4830" t="s">
        <v>13670</v>
      </c>
      <c r="D4830" s="83"/>
      <c r="G4830" s="83"/>
      <c r="H4830" s="83"/>
      <c r="BT4830" s="83"/>
    </row>
    <row r="4831" spans="1:72">
      <c r="A4831" t="s">
        <v>13671</v>
      </c>
      <c r="B4831" t="s">
        <v>2779</v>
      </c>
      <c r="D4831" s="83"/>
      <c r="G4831" s="83"/>
      <c r="H4831" s="83"/>
      <c r="BT4831" s="83"/>
    </row>
    <row r="4832" spans="1:72">
      <c r="A4832" t="s">
        <v>13672</v>
      </c>
      <c r="B4832" t="s">
        <v>13673</v>
      </c>
      <c r="D4832" s="83"/>
      <c r="G4832" s="83"/>
      <c r="H4832" s="83"/>
      <c r="BT4832" s="83"/>
    </row>
    <row r="4833" spans="1:72">
      <c r="A4833" t="s">
        <v>13674</v>
      </c>
      <c r="B4833" t="s">
        <v>13675</v>
      </c>
      <c r="D4833" s="83"/>
      <c r="G4833" s="83"/>
      <c r="H4833" s="83"/>
      <c r="BT4833" s="83"/>
    </row>
    <row r="4834" spans="1:72">
      <c r="A4834" t="s">
        <v>13676</v>
      </c>
      <c r="B4834" t="s">
        <v>13677</v>
      </c>
      <c r="D4834" s="83"/>
      <c r="G4834" s="83"/>
      <c r="H4834" s="83"/>
      <c r="BT4834" s="83"/>
    </row>
    <row r="4835" spans="1:72">
      <c r="A4835" t="s">
        <v>13678</v>
      </c>
      <c r="B4835" t="s">
        <v>13679</v>
      </c>
      <c r="D4835" s="83"/>
      <c r="G4835" s="83"/>
      <c r="H4835" s="83"/>
      <c r="BT4835" s="83"/>
    </row>
    <row r="4836" spans="1:72">
      <c r="A4836" t="s">
        <v>13680</v>
      </c>
      <c r="B4836" t="s">
        <v>10731</v>
      </c>
      <c r="D4836" s="83"/>
      <c r="G4836" s="83"/>
      <c r="H4836" s="83"/>
      <c r="BT4836" s="83"/>
    </row>
    <row r="4837" spans="1:72">
      <c r="A4837" t="s">
        <v>13681</v>
      </c>
      <c r="B4837" t="s">
        <v>13682</v>
      </c>
      <c r="D4837" s="83"/>
      <c r="G4837" s="83"/>
      <c r="H4837" s="83"/>
      <c r="BT4837" s="83"/>
    </row>
    <row r="4838" spans="1:72">
      <c r="A4838" t="s">
        <v>13683</v>
      </c>
      <c r="B4838" t="s">
        <v>13684</v>
      </c>
      <c r="D4838" s="83"/>
      <c r="G4838" s="83"/>
      <c r="H4838" s="83"/>
      <c r="BT4838" s="83"/>
    </row>
    <row r="4839" spans="1:72">
      <c r="A4839" t="s">
        <v>13685</v>
      </c>
      <c r="B4839" t="s">
        <v>13686</v>
      </c>
      <c r="D4839" s="83"/>
      <c r="G4839" s="83"/>
      <c r="H4839" s="83"/>
      <c r="BT4839" s="83"/>
    </row>
    <row r="4840" spans="1:72">
      <c r="A4840" t="s">
        <v>13687</v>
      </c>
      <c r="B4840" t="s">
        <v>13688</v>
      </c>
      <c r="D4840" s="83"/>
      <c r="G4840" s="83"/>
      <c r="H4840" s="83"/>
      <c r="BT4840" s="83"/>
    </row>
    <row r="4841" spans="1:72">
      <c r="A4841" t="s">
        <v>13689</v>
      </c>
      <c r="B4841" t="s">
        <v>13690</v>
      </c>
      <c r="D4841" s="83"/>
      <c r="G4841" s="83"/>
      <c r="H4841" s="83"/>
      <c r="BT4841" s="83"/>
    </row>
    <row r="4842" spans="1:72">
      <c r="A4842" t="s">
        <v>13691</v>
      </c>
      <c r="B4842" t="s">
        <v>8918</v>
      </c>
      <c r="D4842" s="83"/>
      <c r="G4842" s="83"/>
      <c r="H4842" s="83"/>
      <c r="BT4842" s="83"/>
    </row>
    <row r="4843" spans="1:72">
      <c r="A4843" t="s">
        <v>13692</v>
      </c>
      <c r="B4843" t="s">
        <v>13662</v>
      </c>
      <c r="D4843" s="83"/>
      <c r="G4843" s="83"/>
      <c r="H4843" s="83"/>
      <c r="BT4843" s="83"/>
    </row>
    <row r="4844" spans="1:72">
      <c r="A4844" t="s">
        <v>13693</v>
      </c>
      <c r="B4844" t="s">
        <v>13694</v>
      </c>
      <c r="D4844" s="83"/>
      <c r="G4844" s="83"/>
      <c r="H4844" s="83"/>
      <c r="BT4844" s="83"/>
    </row>
    <row r="4845" spans="1:72">
      <c r="A4845" t="s">
        <v>13695</v>
      </c>
      <c r="B4845" t="s">
        <v>12285</v>
      </c>
      <c r="D4845" s="83"/>
      <c r="G4845" s="83"/>
      <c r="H4845" s="83"/>
      <c r="BT4845" s="83"/>
    </row>
    <row r="4846" spans="1:72">
      <c r="A4846" t="s">
        <v>13696</v>
      </c>
      <c r="B4846" t="s">
        <v>6829</v>
      </c>
      <c r="D4846" s="83"/>
      <c r="G4846" s="83"/>
      <c r="H4846" s="83"/>
      <c r="BT4846" s="83"/>
    </row>
    <row r="4847" spans="1:72">
      <c r="A4847" t="s">
        <v>13697</v>
      </c>
      <c r="B4847" t="s">
        <v>7312</v>
      </c>
      <c r="D4847" s="83"/>
      <c r="G4847" s="83"/>
      <c r="H4847" s="83"/>
      <c r="BT4847" s="83"/>
    </row>
    <row r="4848" spans="1:72">
      <c r="A4848" t="s">
        <v>13698</v>
      </c>
      <c r="B4848" t="s">
        <v>13699</v>
      </c>
      <c r="D4848" s="83"/>
      <c r="G4848" s="83"/>
      <c r="H4848" s="83"/>
      <c r="BT4848" s="83"/>
    </row>
    <row r="4849" spans="1:72">
      <c r="A4849" t="s">
        <v>13700</v>
      </c>
      <c r="B4849" t="s">
        <v>13701</v>
      </c>
      <c r="D4849" s="83"/>
      <c r="G4849" s="83"/>
      <c r="H4849" s="83"/>
      <c r="BT4849" s="83"/>
    </row>
    <row r="4850" spans="1:72">
      <c r="A4850" t="s">
        <v>13702</v>
      </c>
      <c r="B4850" t="s">
        <v>13703</v>
      </c>
      <c r="D4850" s="83"/>
      <c r="G4850" s="83"/>
      <c r="H4850" s="83"/>
      <c r="BT4850" s="83"/>
    </row>
    <row r="4851" spans="1:72">
      <c r="A4851" t="s">
        <v>13704</v>
      </c>
      <c r="B4851" t="s">
        <v>6485</v>
      </c>
      <c r="D4851" s="83"/>
      <c r="G4851" s="83"/>
      <c r="H4851" s="83"/>
      <c r="BT4851" s="83"/>
    </row>
    <row r="4852" spans="1:72">
      <c r="A4852" t="s">
        <v>13705</v>
      </c>
      <c r="B4852" t="s">
        <v>13706</v>
      </c>
      <c r="D4852" s="83"/>
      <c r="G4852" s="83"/>
      <c r="H4852" s="83"/>
      <c r="BT4852" s="83"/>
    </row>
    <row r="4853" spans="1:72">
      <c r="A4853" t="s">
        <v>13707</v>
      </c>
      <c r="B4853" t="s">
        <v>13708</v>
      </c>
      <c r="D4853" s="83"/>
      <c r="G4853" s="83"/>
      <c r="H4853" s="83"/>
      <c r="BT4853" s="83"/>
    </row>
    <row r="4854" spans="1:72">
      <c r="A4854" t="s">
        <v>13709</v>
      </c>
      <c r="B4854" t="s">
        <v>13710</v>
      </c>
      <c r="D4854" s="83"/>
      <c r="G4854" s="83"/>
      <c r="H4854" s="83"/>
      <c r="BT4854" s="83"/>
    </row>
    <row r="4855" spans="1:72">
      <c r="A4855" t="s">
        <v>13711</v>
      </c>
      <c r="B4855" t="s">
        <v>13712</v>
      </c>
      <c r="D4855" s="83"/>
      <c r="G4855" s="83"/>
      <c r="H4855" s="83"/>
      <c r="BT4855" s="83"/>
    </row>
    <row r="4856" spans="1:72">
      <c r="A4856" t="s">
        <v>13713</v>
      </c>
      <c r="B4856" t="s">
        <v>4908</v>
      </c>
      <c r="D4856" s="83"/>
      <c r="G4856" s="83"/>
      <c r="H4856" s="83"/>
      <c r="BT4856" s="83"/>
    </row>
    <row r="4857" spans="1:72">
      <c r="A4857" t="s">
        <v>13714</v>
      </c>
      <c r="B4857" t="s">
        <v>13715</v>
      </c>
      <c r="D4857" s="83"/>
      <c r="G4857" s="83"/>
      <c r="H4857" s="83"/>
      <c r="BT4857" s="83"/>
    </row>
    <row r="4858" spans="1:72">
      <c r="A4858" t="s">
        <v>13716</v>
      </c>
      <c r="B4858" t="s">
        <v>13717</v>
      </c>
      <c r="D4858" s="83"/>
      <c r="G4858" s="83"/>
      <c r="H4858" s="83"/>
      <c r="BT4858" s="83"/>
    </row>
    <row r="4859" spans="1:72">
      <c r="A4859" t="s">
        <v>13718</v>
      </c>
      <c r="B4859" t="s">
        <v>13719</v>
      </c>
      <c r="D4859" s="83"/>
      <c r="G4859" s="83"/>
      <c r="H4859" s="83"/>
      <c r="BT4859" s="83"/>
    </row>
    <row r="4860" spans="1:72">
      <c r="A4860" t="s">
        <v>13720</v>
      </c>
      <c r="B4860" t="s">
        <v>13721</v>
      </c>
      <c r="D4860" s="83"/>
      <c r="G4860" s="83"/>
      <c r="H4860" s="83"/>
      <c r="BT4860" s="83"/>
    </row>
    <row r="4861" spans="1:72">
      <c r="A4861" t="s">
        <v>13722</v>
      </c>
      <c r="B4861" t="s">
        <v>13723</v>
      </c>
      <c r="D4861" s="83"/>
      <c r="G4861" s="83"/>
      <c r="H4861" s="83"/>
      <c r="BT4861" s="83"/>
    </row>
    <row r="4862" spans="1:72">
      <c r="A4862" t="s">
        <v>13724</v>
      </c>
      <c r="B4862" t="s">
        <v>13725</v>
      </c>
      <c r="D4862" s="83"/>
      <c r="G4862" s="83"/>
      <c r="H4862" s="83"/>
      <c r="BT4862" s="83"/>
    </row>
    <row r="4863" spans="1:72">
      <c r="A4863" t="s">
        <v>13726</v>
      </c>
      <c r="B4863" t="s">
        <v>13727</v>
      </c>
      <c r="D4863" s="83"/>
      <c r="G4863" s="83"/>
      <c r="H4863" s="83"/>
      <c r="BT4863" s="83"/>
    </row>
    <row r="4864" spans="1:72">
      <c r="A4864" t="s">
        <v>13728</v>
      </c>
      <c r="B4864" t="s">
        <v>13729</v>
      </c>
      <c r="D4864" s="83"/>
      <c r="G4864" s="83"/>
      <c r="H4864" s="83"/>
      <c r="BT4864" s="83"/>
    </row>
    <row r="4865" spans="1:72">
      <c r="A4865" t="s">
        <v>13730</v>
      </c>
      <c r="B4865" t="s">
        <v>13731</v>
      </c>
      <c r="D4865" s="83"/>
      <c r="G4865" s="83"/>
      <c r="H4865" s="83"/>
      <c r="BT4865" s="83"/>
    </row>
    <row r="4866" spans="1:72">
      <c r="A4866" t="s">
        <v>13732</v>
      </c>
      <c r="B4866" t="s">
        <v>13733</v>
      </c>
      <c r="D4866" s="83"/>
      <c r="G4866" s="83"/>
      <c r="H4866" s="83"/>
      <c r="BT4866" s="83"/>
    </row>
    <row r="4867" spans="1:72">
      <c r="A4867" t="s">
        <v>13734</v>
      </c>
      <c r="B4867" t="s">
        <v>13735</v>
      </c>
      <c r="D4867" s="83"/>
      <c r="G4867" s="83"/>
      <c r="H4867" s="83"/>
      <c r="BT4867" s="83"/>
    </row>
    <row r="4868" spans="1:72">
      <c r="A4868" t="s">
        <v>13736</v>
      </c>
      <c r="B4868" t="s">
        <v>13737</v>
      </c>
      <c r="D4868" s="83"/>
      <c r="G4868" s="83"/>
      <c r="H4868" s="83"/>
      <c r="BT4868" s="83"/>
    </row>
    <row r="4869" spans="1:72">
      <c r="A4869" t="s">
        <v>13738</v>
      </c>
      <c r="B4869" t="s">
        <v>13739</v>
      </c>
      <c r="D4869" s="83"/>
      <c r="G4869" s="83"/>
      <c r="H4869" s="83"/>
      <c r="BT4869" s="83"/>
    </row>
    <row r="4870" spans="1:72">
      <c r="A4870" t="s">
        <v>13740</v>
      </c>
      <c r="B4870" t="s">
        <v>7312</v>
      </c>
      <c r="D4870" s="83"/>
      <c r="G4870" s="83"/>
      <c r="H4870" s="83"/>
      <c r="BT4870" s="83"/>
    </row>
    <row r="4871" spans="1:72">
      <c r="A4871" t="s">
        <v>13741</v>
      </c>
      <c r="B4871" t="s">
        <v>13742</v>
      </c>
      <c r="D4871" s="83"/>
      <c r="G4871" s="83"/>
      <c r="H4871" s="83"/>
      <c r="BT4871" s="83"/>
    </row>
    <row r="4872" spans="1:72">
      <c r="A4872" t="s">
        <v>13743</v>
      </c>
      <c r="B4872" t="s">
        <v>13744</v>
      </c>
      <c r="D4872" s="83"/>
      <c r="G4872" s="83"/>
      <c r="H4872" s="83"/>
      <c r="BT4872" s="83"/>
    </row>
    <row r="4873" spans="1:72">
      <c r="A4873" t="s">
        <v>13745</v>
      </c>
      <c r="B4873" t="s">
        <v>13746</v>
      </c>
      <c r="D4873" s="83"/>
      <c r="G4873" s="83"/>
      <c r="H4873" s="83"/>
      <c r="BT4873" s="83"/>
    </row>
    <row r="4874" spans="1:72">
      <c r="A4874" t="s">
        <v>13747</v>
      </c>
      <c r="B4874" t="s">
        <v>13748</v>
      </c>
      <c r="D4874" s="83"/>
      <c r="G4874" s="83"/>
      <c r="H4874" s="83"/>
      <c r="BT4874" s="83"/>
    </row>
    <row r="4875" spans="1:72">
      <c r="A4875" t="s">
        <v>13749</v>
      </c>
      <c r="B4875" t="s">
        <v>13750</v>
      </c>
      <c r="D4875" s="83"/>
      <c r="G4875" s="83"/>
      <c r="H4875" s="83"/>
      <c r="BT4875" s="83"/>
    </row>
    <row r="4876" spans="1:72">
      <c r="A4876" t="s">
        <v>13751</v>
      </c>
      <c r="B4876" t="s">
        <v>13752</v>
      </c>
      <c r="D4876" s="83"/>
      <c r="G4876" s="83"/>
      <c r="H4876" s="83"/>
      <c r="BT4876" s="83"/>
    </row>
    <row r="4877" spans="1:72">
      <c r="A4877" t="s">
        <v>13753</v>
      </c>
      <c r="B4877" t="s">
        <v>7486</v>
      </c>
      <c r="D4877" s="83"/>
      <c r="G4877" s="83"/>
      <c r="H4877" s="83"/>
      <c r="BT4877" s="83"/>
    </row>
    <row r="4878" spans="1:72">
      <c r="A4878" t="s">
        <v>13754</v>
      </c>
      <c r="B4878" t="s">
        <v>13755</v>
      </c>
      <c r="D4878" s="83"/>
      <c r="G4878" s="83"/>
      <c r="H4878" s="83"/>
      <c r="BT4878" s="83"/>
    </row>
    <row r="4879" spans="1:72">
      <c r="A4879" t="s">
        <v>13756</v>
      </c>
      <c r="B4879" t="s">
        <v>13757</v>
      </c>
      <c r="D4879" s="83"/>
      <c r="G4879" s="83"/>
      <c r="H4879" s="83"/>
      <c r="BT4879" s="83"/>
    </row>
    <row r="4880" spans="1:72">
      <c r="A4880" t="s">
        <v>13758</v>
      </c>
      <c r="B4880" t="s">
        <v>13759</v>
      </c>
      <c r="D4880" s="83"/>
      <c r="G4880" s="83"/>
      <c r="H4880" s="83"/>
      <c r="BT4880" s="83"/>
    </row>
    <row r="4881" spans="1:72">
      <c r="A4881" t="s">
        <v>13760</v>
      </c>
      <c r="B4881" t="s">
        <v>12594</v>
      </c>
      <c r="D4881" s="83"/>
      <c r="G4881" s="83"/>
      <c r="H4881" s="83"/>
      <c r="BT4881" s="83"/>
    </row>
    <row r="4882" spans="1:72">
      <c r="A4882" t="s">
        <v>13761</v>
      </c>
      <c r="B4882" t="s">
        <v>13762</v>
      </c>
      <c r="D4882" s="83"/>
      <c r="G4882" s="83"/>
      <c r="H4882" s="83"/>
      <c r="BT4882" s="83"/>
    </row>
    <row r="4883" spans="1:72">
      <c r="A4883" t="s">
        <v>13763</v>
      </c>
      <c r="B4883" t="s">
        <v>13764</v>
      </c>
      <c r="D4883" s="83"/>
      <c r="G4883" s="83"/>
      <c r="H4883" s="83"/>
      <c r="BT4883" s="83"/>
    </row>
    <row r="4884" spans="1:72">
      <c r="A4884" t="s">
        <v>13765</v>
      </c>
      <c r="B4884" t="s">
        <v>586</v>
      </c>
      <c r="D4884" s="83"/>
      <c r="G4884" s="83"/>
      <c r="H4884" s="83"/>
      <c r="BT4884" s="83"/>
    </row>
    <row r="4885" spans="1:72">
      <c r="A4885" t="s">
        <v>13766</v>
      </c>
      <c r="B4885" t="s">
        <v>13767</v>
      </c>
      <c r="D4885" s="83"/>
      <c r="G4885" s="83"/>
      <c r="H4885" s="83"/>
      <c r="BT4885" s="83"/>
    </row>
    <row r="4886" spans="1:72">
      <c r="A4886" t="s">
        <v>13768</v>
      </c>
      <c r="B4886" t="s">
        <v>13769</v>
      </c>
      <c r="D4886" s="83"/>
      <c r="G4886" s="83"/>
      <c r="H4886" s="83"/>
      <c r="BT4886" s="83"/>
    </row>
    <row r="4887" spans="1:72">
      <c r="A4887" t="s">
        <v>13770</v>
      </c>
      <c r="B4887" t="s">
        <v>13771</v>
      </c>
      <c r="D4887" s="83"/>
      <c r="G4887" s="83"/>
      <c r="H4887" s="83"/>
      <c r="BT4887" s="83"/>
    </row>
    <row r="4888" spans="1:72">
      <c r="A4888" t="s">
        <v>13772</v>
      </c>
      <c r="B4888" t="s">
        <v>10386</v>
      </c>
      <c r="D4888" s="83"/>
      <c r="G4888" s="83"/>
      <c r="H4888" s="83"/>
      <c r="BT4888" s="83"/>
    </row>
    <row r="4889" spans="1:72">
      <c r="A4889" t="s">
        <v>13773</v>
      </c>
      <c r="B4889" t="s">
        <v>11252</v>
      </c>
      <c r="D4889" s="83"/>
      <c r="G4889" s="83"/>
      <c r="H4889" s="83"/>
      <c r="BT4889" s="83"/>
    </row>
    <row r="4890" spans="1:72">
      <c r="A4890" t="s">
        <v>13774</v>
      </c>
      <c r="B4890" t="s">
        <v>13775</v>
      </c>
      <c r="D4890" s="83"/>
      <c r="G4890" s="83"/>
      <c r="H4890" s="83"/>
      <c r="BT4890" s="83"/>
    </row>
    <row r="4891" spans="1:72">
      <c r="A4891" t="s">
        <v>13776</v>
      </c>
      <c r="B4891" t="s">
        <v>13777</v>
      </c>
      <c r="D4891" s="83"/>
      <c r="G4891" s="83"/>
      <c r="H4891" s="83"/>
      <c r="BT4891" s="83"/>
    </row>
    <row r="4892" spans="1:72">
      <c r="A4892" t="s">
        <v>13778</v>
      </c>
      <c r="B4892" t="s">
        <v>13779</v>
      </c>
      <c r="D4892" s="83"/>
      <c r="G4892" s="83"/>
      <c r="H4892" s="83"/>
      <c r="BT4892" s="83"/>
    </row>
    <row r="4893" spans="1:72">
      <c r="A4893" t="s">
        <v>13780</v>
      </c>
      <c r="B4893" t="s">
        <v>13781</v>
      </c>
      <c r="D4893" s="83"/>
      <c r="G4893" s="83"/>
      <c r="H4893" s="83"/>
      <c r="BT4893" s="83"/>
    </row>
    <row r="4894" spans="1:72">
      <c r="A4894" t="s">
        <v>13782</v>
      </c>
      <c r="B4894" t="s">
        <v>13783</v>
      </c>
      <c r="D4894" s="83"/>
      <c r="G4894" s="83"/>
      <c r="H4894" s="83"/>
      <c r="BT4894" s="83"/>
    </row>
    <row r="4895" spans="1:72">
      <c r="A4895" t="s">
        <v>13784</v>
      </c>
      <c r="B4895" t="s">
        <v>13785</v>
      </c>
      <c r="D4895" s="83"/>
      <c r="G4895" s="83"/>
      <c r="H4895" s="83"/>
      <c r="BT4895" s="83"/>
    </row>
    <row r="4896" spans="1:72">
      <c r="A4896" t="s">
        <v>13786</v>
      </c>
      <c r="B4896" t="s">
        <v>13787</v>
      </c>
      <c r="D4896" s="83"/>
      <c r="G4896" s="83"/>
      <c r="H4896" s="83"/>
      <c r="BT4896" s="83"/>
    </row>
    <row r="4897" spans="1:72">
      <c r="A4897" t="s">
        <v>13788</v>
      </c>
      <c r="B4897" t="s">
        <v>13789</v>
      </c>
      <c r="D4897" s="83"/>
      <c r="G4897" s="83"/>
      <c r="H4897" s="83"/>
      <c r="BT4897" s="83"/>
    </row>
    <row r="4898" spans="1:72">
      <c r="A4898" t="s">
        <v>13790</v>
      </c>
      <c r="B4898" t="s">
        <v>13791</v>
      </c>
      <c r="D4898" s="83"/>
      <c r="G4898" s="83"/>
      <c r="H4898" s="83"/>
      <c r="BT4898" s="83"/>
    </row>
    <row r="4899" spans="1:72">
      <c r="A4899" t="s">
        <v>13792</v>
      </c>
      <c r="B4899" t="s">
        <v>7312</v>
      </c>
      <c r="D4899" s="83"/>
      <c r="G4899" s="83"/>
      <c r="H4899" s="83"/>
      <c r="BT4899" s="83"/>
    </row>
    <row r="4900" spans="1:72">
      <c r="A4900" t="s">
        <v>13793</v>
      </c>
      <c r="B4900" t="s">
        <v>13794</v>
      </c>
      <c r="D4900" s="83"/>
      <c r="G4900" s="83"/>
      <c r="H4900" s="83"/>
      <c r="BT4900" s="83"/>
    </row>
    <row r="4901" spans="1:72">
      <c r="A4901" t="s">
        <v>13795</v>
      </c>
      <c r="B4901" t="s">
        <v>13796</v>
      </c>
      <c r="D4901" s="83"/>
      <c r="G4901" s="83"/>
      <c r="H4901" s="83"/>
      <c r="BT4901" s="83"/>
    </row>
    <row r="4902" spans="1:72">
      <c r="A4902" t="s">
        <v>13797</v>
      </c>
      <c r="B4902" t="s">
        <v>13798</v>
      </c>
      <c r="D4902" s="83"/>
      <c r="G4902" s="83"/>
      <c r="H4902" s="83"/>
      <c r="BT4902" s="83"/>
    </row>
    <row r="4903" spans="1:72">
      <c r="A4903" t="s">
        <v>13799</v>
      </c>
      <c r="B4903" t="s">
        <v>3479</v>
      </c>
      <c r="D4903" s="83"/>
      <c r="G4903" s="83"/>
      <c r="H4903" s="83"/>
      <c r="BT4903" s="83"/>
    </row>
    <row r="4904" spans="1:72">
      <c r="A4904" t="s">
        <v>13800</v>
      </c>
      <c r="B4904" t="s">
        <v>8415</v>
      </c>
      <c r="D4904" s="83"/>
      <c r="G4904" s="83"/>
      <c r="H4904" s="83"/>
      <c r="BT4904" s="83"/>
    </row>
    <row r="4905" spans="1:72">
      <c r="A4905" t="s">
        <v>13801</v>
      </c>
      <c r="B4905" t="s">
        <v>13802</v>
      </c>
      <c r="D4905" s="83"/>
      <c r="G4905" s="83"/>
      <c r="H4905" s="83"/>
      <c r="BT4905" s="83"/>
    </row>
    <row r="4906" spans="1:72">
      <c r="A4906" t="s">
        <v>13803</v>
      </c>
      <c r="B4906" t="s">
        <v>8883</v>
      </c>
      <c r="D4906" s="83"/>
      <c r="G4906" s="83"/>
      <c r="H4906" s="83"/>
      <c r="BT4906" s="83"/>
    </row>
    <row r="4907" spans="1:72">
      <c r="A4907" t="s">
        <v>13804</v>
      </c>
      <c r="B4907" t="s">
        <v>13805</v>
      </c>
      <c r="D4907" s="83"/>
      <c r="G4907" s="83"/>
      <c r="H4907" s="83"/>
      <c r="BT4907" s="83"/>
    </row>
    <row r="4908" spans="1:72">
      <c r="A4908" t="s">
        <v>13806</v>
      </c>
      <c r="B4908" t="s">
        <v>3349</v>
      </c>
      <c r="D4908" s="83"/>
      <c r="G4908" s="83"/>
      <c r="H4908" s="83"/>
      <c r="BT4908" s="83"/>
    </row>
    <row r="4909" spans="1:72">
      <c r="A4909" t="s">
        <v>13807</v>
      </c>
      <c r="B4909" t="s">
        <v>961</v>
      </c>
      <c r="D4909" s="83"/>
      <c r="G4909" s="83"/>
      <c r="H4909" s="83"/>
      <c r="BT4909" s="83"/>
    </row>
    <row r="4910" spans="1:72">
      <c r="A4910" t="s">
        <v>13808</v>
      </c>
      <c r="B4910" t="s">
        <v>13809</v>
      </c>
      <c r="D4910" s="83"/>
      <c r="G4910" s="83"/>
      <c r="H4910" s="83"/>
      <c r="BT4910" s="83"/>
    </row>
    <row r="4911" spans="1:72">
      <c r="A4911" t="s">
        <v>13810</v>
      </c>
      <c r="B4911" t="s">
        <v>13811</v>
      </c>
      <c r="D4911" s="83"/>
      <c r="G4911" s="83"/>
      <c r="H4911" s="83"/>
      <c r="BT4911" s="83"/>
    </row>
    <row r="4912" spans="1:72">
      <c r="A4912" t="s">
        <v>13812</v>
      </c>
      <c r="B4912" t="s">
        <v>961</v>
      </c>
      <c r="D4912" s="83"/>
      <c r="G4912" s="83"/>
      <c r="H4912" s="83"/>
      <c r="BT4912" s="83"/>
    </row>
    <row r="4913" spans="1:72">
      <c r="A4913" t="s">
        <v>13813</v>
      </c>
      <c r="B4913" t="s">
        <v>3566</v>
      </c>
      <c r="D4913" s="83"/>
      <c r="G4913" s="83"/>
      <c r="H4913" s="83"/>
      <c r="BT4913" s="83"/>
    </row>
    <row r="4914" spans="1:72">
      <c r="A4914" t="s">
        <v>13814</v>
      </c>
      <c r="B4914" t="s">
        <v>3553</v>
      </c>
      <c r="D4914" s="83"/>
      <c r="G4914" s="83"/>
      <c r="H4914" s="83"/>
      <c r="BT4914" s="83"/>
    </row>
    <row r="4915" spans="1:72">
      <c r="A4915" t="s">
        <v>13815</v>
      </c>
      <c r="B4915" t="s">
        <v>13816</v>
      </c>
      <c r="D4915" s="83"/>
      <c r="G4915" s="83"/>
      <c r="H4915" s="83"/>
      <c r="BT4915" s="83"/>
    </row>
    <row r="4916" spans="1:72">
      <c r="A4916" t="s">
        <v>13817</v>
      </c>
      <c r="B4916" t="s">
        <v>13818</v>
      </c>
      <c r="D4916" s="83"/>
      <c r="G4916" s="83"/>
      <c r="H4916" s="83"/>
      <c r="BT4916" s="83"/>
    </row>
    <row r="4917" spans="1:72">
      <c r="A4917" t="s">
        <v>13819</v>
      </c>
      <c r="B4917" t="s">
        <v>12562</v>
      </c>
      <c r="D4917" s="83"/>
      <c r="G4917" s="83"/>
      <c r="H4917" s="83"/>
      <c r="BT4917" s="83"/>
    </row>
    <row r="4918" spans="1:72">
      <c r="A4918" t="s">
        <v>13820</v>
      </c>
      <c r="B4918" t="s">
        <v>13821</v>
      </c>
      <c r="D4918" s="83"/>
      <c r="G4918" s="83"/>
      <c r="H4918" s="83"/>
      <c r="BT4918" s="83"/>
    </row>
    <row r="4919" spans="1:72">
      <c r="A4919" t="s">
        <v>13822</v>
      </c>
      <c r="B4919" t="s">
        <v>11142</v>
      </c>
      <c r="D4919" s="83"/>
      <c r="G4919" s="83"/>
      <c r="H4919" s="83"/>
      <c r="BT4919" s="83"/>
    </row>
    <row r="4920" spans="1:72">
      <c r="A4920" t="s">
        <v>13823</v>
      </c>
      <c r="B4920" t="s">
        <v>13824</v>
      </c>
      <c r="D4920" s="83"/>
      <c r="G4920" s="83"/>
      <c r="H4920" s="83"/>
      <c r="BT4920" s="83"/>
    </row>
    <row r="4921" spans="1:72">
      <c r="A4921" t="s">
        <v>13825</v>
      </c>
      <c r="B4921" t="s">
        <v>13826</v>
      </c>
      <c r="D4921" s="83"/>
      <c r="G4921" s="83"/>
      <c r="H4921" s="83"/>
      <c r="BT4921" s="83"/>
    </row>
    <row r="4922" spans="1:72">
      <c r="A4922" t="s">
        <v>13827</v>
      </c>
      <c r="B4922" t="s">
        <v>13828</v>
      </c>
      <c r="D4922" s="83"/>
      <c r="G4922" s="83"/>
      <c r="H4922" s="83"/>
      <c r="BT4922" s="83"/>
    </row>
    <row r="4923" spans="1:72">
      <c r="A4923" t="s">
        <v>13829</v>
      </c>
      <c r="B4923" t="s">
        <v>13830</v>
      </c>
      <c r="D4923" s="83"/>
      <c r="G4923" s="83"/>
      <c r="H4923" s="83"/>
      <c r="BT4923" s="83"/>
    </row>
    <row r="4924" spans="1:72">
      <c r="A4924" t="s">
        <v>13831</v>
      </c>
      <c r="B4924" t="s">
        <v>13832</v>
      </c>
      <c r="D4924" s="83"/>
      <c r="G4924" s="83"/>
      <c r="H4924" s="83"/>
      <c r="BT4924" s="83"/>
    </row>
    <row r="4925" spans="1:72">
      <c r="A4925" t="s">
        <v>13833</v>
      </c>
      <c r="B4925" t="s">
        <v>13834</v>
      </c>
      <c r="D4925" s="83"/>
      <c r="G4925" s="83"/>
      <c r="H4925" s="83"/>
      <c r="BT4925" s="83"/>
    </row>
    <row r="4926" spans="1:72">
      <c r="A4926" t="s">
        <v>13835</v>
      </c>
      <c r="B4926" t="s">
        <v>13836</v>
      </c>
      <c r="D4926" s="83"/>
      <c r="G4926" s="83"/>
      <c r="H4926" s="83"/>
      <c r="BT4926" s="83"/>
    </row>
    <row r="4927" spans="1:72">
      <c r="A4927" t="s">
        <v>13837</v>
      </c>
      <c r="B4927" t="s">
        <v>13838</v>
      </c>
      <c r="D4927" s="83"/>
      <c r="G4927" s="83"/>
      <c r="H4927" s="83"/>
      <c r="BT4927" s="83"/>
    </row>
    <row r="4928" spans="1:72">
      <c r="A4928" t="s">
        <v>13839</v>
      </c>
      <c r="B4928" t="s">
        <v>2618</v>
      </c>
      <c r="D4928" s="83"/>
      <c r="G4928" s="83"/>
      <c r="H4928" s="83"/>
      <c r="BT4928" s="83"/>
    </row>
    <row r="4929" spans="1:72">
      <c r="A4929" t="s">
        <v>13840</v>
      </c>
      <c r="B4929" t="s">
        <v>13841</v>
      </c>
      <c r="D4929" s="83"/>
      <c r="G4929" s="83"/>
      <c r="H4929" s="83"/>
      <c r="BT4929" s="83"/>
    </row>
    <row r="4930" spans="1:72">
      <c r="A4930" t="s">
        <v>13842</v>
      </c>
      <c r="B4930" t="s">
        <v>13843</v>
      </c>
      <c r="D4930" s="83"/>
      <c r="G4930" s="83"/>
      <c r="H4930" s="83"/>
      <c r="BT4930" s="83"/>
    </row>
    <row r="4931" spans="1:72">
      <c r="A4931" t="s">
        <v>13844</v>
      </c>
      <c r="B4931" t="s">
        <v>13845</v>
      </c>
      <c r="D4931" s="83"/>
      <c r="G4931" s="83"/>
      <c r="H4931" s="83"/>
      <c r="BT4931" s="83"/>
    </row>
    <row r="4932" spans="1:72">
      <c r="A4932" t="s">
        <v>13846</v>
      </c>
      <c r="B4932" t="s">
        <v>13847</v>
      </c>
      <c r="D4932" s="83"/>
      <c r="G4932" s="83"/>
      <c r="H4932" s="83"/>
      <c r="BT4932" s="83"/>
    </row>
    <row r="4933" spans="1:72">
      <c r="A4933" t="s">
        <v>13848</v>
      </c>
      <c r="B4933" t="s">
        <v>6256</v>
      </c>
      <c r="D4933" s="83"/>
      <c r="G4933" s="83"/>
      <c r="H4933" s="83"/>
      <c r="BT4933" s="83"/>
    </row>
    <row r="4934" spans="1:72">
      <c r="A4934" t="s">
        <v>13849</v>
      </c>
      <c r="B4934" t="s">
        <v>1989</v>
      </c>
      <c r="D4934" s="83"/>
      <c r="G4934" s="83"/>
      <c r="H4934" s="83"/>
      <c r="BT4934" s="83"/>
    </row>
    <row r="4935" spans="1:72">
      <c r="A4935" t="s">
        <v>13850</v>
      </c>
      <c r="B4935" t="s">
        <v>1999</v>
      </c>
      <c r="D4935" s="83"/>
      <c r="G4935" s="83"/>
      <c r="H4935" s="83"/>
      <c r="BT4935" s="83"/>
    </row>
    <row r="4936" spans="1:72">
      <c r="A4936" t="s">
        <v>13851</v>
      </c>
      <c r="B4936" t="s">
        <v>13852</v>
      </c>
      <c r="D4936" s="83"/>
      <c r="G4936" s="83"/>
      <c r="H4936" s="83"/>
      <c r="BT4936" s="83"/>
    </row>
    <row r="4937" spans="1:72">
      <c r="A4937" t="s">
        <v>13853</v>
      </c>
      <c r="B4937" t="s">
        <v>13854</v>
      </c>
      <c r="D4937" s="83"/>
      <c r="G4937" s="83"/>
      <c r="H4937" s="83"/>
      <c r="BT4937" s="83"/>
    </row>
    <row r="4938" spans="1:72">
      <c r="A4938" t="s">
        <v>13855</v>
      </c>
      <c r="B4938" t="s">
        <v>13856</v>
      </c>
      <c r="D4938" s="83"/>
      <c r="G4938" s="83"/>
      <c r="H4938" s="83"/>
      <c r="BT4938" s="83"/>
    </row>
    <row r="4939" spans="1:72">
      <c r="A4939" t="s">
        <v>13857</v>
      </c>
      <c r="B4939" t="s">
        <v>13858</v>
      </c>
      <c r="D4939" s="83"/>
      <c r="G4939" s="83"/>
      <c r="H4939" s="83"/>
      <c r="BT4939" s="83"/>
    </row>
    <row r="4940" spans="1:72">
      <c r="A4940" t="s">
        <v>13859</v>
      </c>
      <c r="B4940" t="s">
        <v>13860</v>
      </c>
      <c r="D4940" s="83"/>
      <c r="G4940" s="83"/>
      <c r="H4940" s="83"/>
      <c r="BT4940" s="83"/>
    </row>
    <row r="4941" spans="1:72">
      <c r="A4941" t="s">
        <v>13861</v>
      </c>
      <c r="B4941" t="s">
        <v>13862</v>
      </c>
      <c r="D4941" s="83"/>
      <c r="G4941" s="83"/>
      <c r="H4941" s="83"/>
      <c r="BT4941" s="83"/>
    </row>
    <row r="4942" spans="1:72">
      <c r="A4942" t="s">
        <v>13863</v>
      </c>
      <c r="B4942" t="s">
        <v>13864</v>
      </c>
      <c r="D4942" s="83"/>
      <c r="G4942" s="83"/>
      <c r="H4942" s="83"/>
      <c r="BT4942" s="83"/>
    </row>
    <row r="4943" spans="1:72">
      <c r="A4943" t="s">
        <v>13865</v>
      </c>
      <c r="B4943" t="s">
        <v>13866</v>
      </c>
      <c r="D4943" s="83"/>
      <c r="G4943" s="83"/>
      <c r="H4943" s="83"/>
      <c r="BT4943" s="83"/>
    </row>
    <row r="4944" spans="1:72">
      <c r="A4944" t="s">
        <v>13867</v>
      </c>
      <c r="B4944" t="s">
        <v>13868</v>
      </c>
      <c r="D4944" s="83"/>
      <c r="G4944" s="83"/>
      <c r="H4944" s="83"/>
      <c r="BT4944" s="83"/>
    </row>
    <row r="4945" spans="1:72">
      <c r="A4945" t="s">
        <v>13869</v>
      </c>
      <c r="B4945" t="s">
        <v>13870</v>
      </c>
      <c r="D4945" s="83"/>
      <c r="G4945" s="83"/>
      <c r="H4945" s="83"/>
      <c r="BT4945" s="83"/>
    </row>
    <row r="4946" spans="1:72">
      <c r="A4946" t="s">
        <v>13871</v>
      </c>
      <c r="B4946" t="s">
        <v>13872</v>
      </c>
      <c r="D4946" s="83"/>
      <c r="G4946" s="83"/>
      <c r="H4946" s="83"/>
      <c r="BT4946" s="83"/>
    </row>
    <row r="4947" spans="1:72">
      <c r="A4947" t="s">
        <v>13873</v>
      </c>
      <c r="B4947" t="s">
        <v>13874</v>
      </c>
      <c r="D4947" s="83"/>
      <c r="G4947" s="83"/>
      <c r="H4947" s="83"/>
      <c r="BT4947" s="83"/>
    </row>
    <row r="4948" spans="1:72">
      <c r="A4948" t="s">
        <v>13875</v>
      </c>
      <c r="B4948" t="s">
        <v>13876</v>
      </c>
      <c r="D4948" s="83"/>
      <c r="G4948" s="83"/>
      <c r="H4948" s="83"/>
      <c r="BT4948" s="83"/>
    </row>
    <row r="4949" spans="1:72">
      <c r="A4949" t="s">
        <v>13877</v>
      </c>
      <c r="B4949" t="s">
        <v>12744</v>
      </c>
      <c r="D4949" s="83"/>
      <c r="G4949" s="83"/>
      <c r="H4949" s="83"/>
      <c r="BT4949" s="83"/>
    </row>
    <row r="4950" spans="1:72">
      <c r="A4950" t="s">
        <v>13878</v>
      </c>
      <c r="B4950" t="s">
        <v>13879</v>
      </c>
      <c r="D4950" s="83"/>
      <c r="G4950" s="83"/>
      <c r="H4950" s="83"/>
      <c r="BT4950" s="83"/>
    </row>
    <row r="4951" spans="1:72">
      <c r="A4951" t="s">
        <v>13880</v>
      </c>
      <c r="B4951" t="s">
        <v>10763</v>
      </c>
      <c r="D4951" s="83"/>
      <c r="G4951" s="83"/>
      <c r="H4951" s="83"/>
      <c r="BT4951" s="83"/>
    </row>
    <row r="4952" spans="1:72">
      <c r="A4952" t="s">
        <v>13881</v>
      </c>
      <c r="B4952" t="s">
        <v>961</v>
      </c>
      <c r="D4952" s="83"/>
      <c r="G4952" s="83"/>
      <c r="H4952" s="83"/>
      <c r="BT4952" s="83"/>
    </row>
    <row r="4953" spans="1:72">
      <c r="A4953" t="s">
        <v>13882</v>
      </c>
      <c r="B4953" t="s">
        <v>13883</v>
      </c>
      <c r="D4953" s="83"/>
      <c r="G4953" s="83"/>
      <c r="H4953" s="83"/>
      <c r="BT4953" s="83"/>
    </row>
    <row r="4954" spans="1:72">
      <c r="A4954" t="s">
        <v>13884</v>
      </c>
      <c r="B4954" t="s">
        <v>3043</v>
      </c>
      <c r="D4954" s="83"/>
      <c r="G4954" s="83"/>
      <c r="H4954" s="83"/>
      <c r="BT4954" s="83"/>
    </row>
    <row r="4955" spans="1:72">
      <c r="A4955" t="s">
        <v>13885</v>
      </c>
      <c r="B4955" t="s">
        <v>13886</v>
      </c>
      <c r="D4955" s="83"/>
      <c r="G4955" s="83"/>
      <c r="H4955" s="83"/>
      <c r="BT4955" s="83"/>
    </row>
    <row r="4956" spans="1:72">
      <c r="A4956" t="s">
        <v>13887</v>
      </c>
      <c r="B4956" t="s">
        <v>13888</v>
      </c>
      <c r="D4956" s="83"/>
      <c r="G4956" s="83"/>
      <c r="H4956" s="83"/>
      <c r="BT4956" s="83"/>
    </row>
    <row r="4957" spans="1:72">
      <c r="A4957" t="s">
        <v>13889</v>
      </c>
      <c r="B4957" t="s">
        <v>13890</v>
      </c>
      <c r="D4957" s="83"/>
      <c r="G4957" s="83"/>
      <c r="H4957" s="83"/>
      <c r="BT4957" s="83"/>
    </row>
    <row r="4958" spans="1:72">
      <c r="A4958" t="s">
        <v>13891</v>
      </c>
      <c r="B4958" t="s">
        <v>13892</v>
      </c>
      <c r="D4958" s="83"/>
      <c r="G4958" s="83"/>
      <c r="H4958" s="83"/>
      <c r="BT4958" s="83"/>
    </row>
    <row r="4959" spans="1:72">
      <c r="A4959" t="s">
        <v>13893</v>
      </c>
      <c r="B4959" t="s">
        <v>13894</v>
      </c>
      <c r="D4959" s="83"/>
      <c r="G4959" s="83"/>
      <c r="H4959" s="83"/>
      <c r="BT4959" s="83"/>
    </row>
    <row r="4960" spans="1:72">
      <c r="A4960" t="s">
        <v>13895</v>
      </c>
      <c r="B4960" t="s">
        <v>13896</v>
      </c>
      <c r="D4960" s="83"/>
      <c r="G4960" s="83"/>
      <c r="H4960" s="83"/>
      <c r="BT4960" s="83"/>
    </row>
    <row r="4961" spans="1:72">
      <c r="A4961" t="s">
        <v>13897</v>
      </c>
      <c r="B4961" t="s">
        <v>13898</v>
      </c>
      <c r="D4961" s="83"/>
      <c r="G4961" s="83"/>
      <c r="H4961" s="83"/>
      <c r="BT4961" s="83"/>
    </row>
    <row r="4962" spans="1:72">
      <c r="A4962" t="s">
        <v>13899</v>
      </c>
      <c r="B4962" t="s">
        <v>13900</v>
      </c>
      <c r="D4962" s="83"/>
      <c r="G4962" s="83"/>
      <c r="H4962" s="83"/>
      <c r="BT4962" s="83"/>
    </row>
    <row r="4963" spans="1:72">
      <c r="A4963" t="s">
        <v>13901</v>
      </c>
      <c r="B4963" t="s">
        <v>13902</v>
      </c>
      <c r="D4963" s="83"/>
      <c r="G4963" s="83"/>
      <c r="H4963" s="83"/>
      <c r="BT4963" s="83"/>
    </row>
    <row r="4964" spans="1:72">
      <c r="A4964" t="s">
        <v>13903</v>
      </c>
      <c r="B4964" t="s">
        <v>3725</v>
      </c>
      <c r="D4964" s="83"/>
      <c r="G4964" s="83"/>
      <c r="H4964" s="83"/>
      <c r="BT4964" s="83"/>
    </row>
    <row r="4965" spans="1:72">
      <c r="A4965" t="s">
        <v>13904</v>
      </c>
      <c r="B4965" t="s">
        <v>13905</v>
      </c>
      <c r="D4965" s="83"/>
      <c r="G4965" s="83"/>
      <c r="H4965" s="83"/>
      <c r="BT4965" s="83"/>
    </row>
    <row r="4966" spans="1:72">
      <c r="A4966" t="s">
        <v>13906</v>
      </c>
      <c r="B4966" t="s">
        <v>13907</v>
      </c>
      <c r="D4966" s="83"/>
      <c r="G4966" s="83"/>
      <c r="H4966" s="83"/>
      <c r="BT4966" s="83"/>
    </row>
    <row r="4967" spans="1:72">
      <c r="A4967" t="s">
        <v>13908</v>
      </c>
      <c r="B4967" t="s">
        <v>4044</v>
      </c>
      <c r="D4967" s="83"/>
      <c r="G4967" s="83"/>
      <c r="H4967" s="83"/>
      <c r="BT4967" s="83"/>
    </row>
    <row r="4968" spans="1:72">
      <c r="A4968" t="s">
        <v>13909</v>
      </c>
      <c r="B4968" t="s">
        <v>13910</v>
      </c>
      <c r="D4968" s="83"/>
      <c r="G4968" s="83"/>
      <c r="H4968" s="83"/>
      <c r="BT4968" s="83"/>
    </row>
    <row r="4969" spans="1:72">
      <c r="A4969" t="s">
        <v>13911</v>
      </c>
      <c r="B4969" t="s">
        <v>7312</v>
      </c>
      <c r="D4969" s="83"/>
      <c r="G4969" s="83"/>
      <c r="H4969" s="83"/>
      <c r="BT4969" s="83"/>
    </row>
    <row r="4970" spans="1:72">
      <c r="A4970" t="s">
        <v>13912</v>
      </c>
      <c r="B4970" t="s">
        <v>13913</v>
      </c>
      <c r="D4970" s="83"/>
      <c r="G4970" s="83"/>
      <c r="H4970" s="83"/>
      <c r="BT4970" s="83"/>
    </row>
    <row r="4971" spans="1:72">
      <c r="A4971" t="s">
        <v>13914</v>
      </c>
      <c r="B4971" t="s">
        <v>13915</v>
      </c>
      <c r="D4971" s="83"/>
      <c r="G4971" s="83"/>
      <c r="H4971" s="83"/>
      <c r="BT4971" s="83"/>
    </row>
    <row r="4972" spans="1:72">
      <c r="A4972" t="s">
        <v>13916</v>
      </c>
      <c r="B4972" t="s">
        <v>13917</v>
      </c>
      <c r="D4972" s="83"/>
      <c r="G4972" s="83"/>
      <c r="H4972" s="83"/>
      <c r="BT4972" s="83"/>
    </row>
    <row r="4973" spans="1:72">
      <c r="A4973" t="s">
        <v>13918</v>
      </c>
      <c r="B4973" t="s">
        <v>13919</v>
      </c>
      <c r="D4973" s="83"/>
      <c r="G4973" s="83"/>
      <c r="H4973" s="83"/>
      <c r="BT4973" s="83"/>
    </row>
    <row r="4974" spans="1:72">
      <c r="A4974" t="s">
        <v>13920</v>
      </c>
      <c r="B4974" t="s">
        <v>13921</v>
      </c>
      <c r="D4974" s="83"/>
      <c r="G4974" s="83"/>
      <c r="H4974" s="83"/>
      <c r="BT4974" s="83"/>
    </row>
    <row r="4975" spans="1:72">
      <c r="A4975" t="s">
        <v>13922</v>
      </c>
      <c r="B4975" t="s">
        <v>13923</v>
      </c>
      <c r="D4975" s="83"/>
      <c r="G4975" s="83"/>
      <c r="H4975" s="83"/>
      <c r="BT4975" s="83"/>
    </row>
    <row r="4976" spans="1:72">
      <c r="A4976" t="s">
        <v>13924</v>
      </c>
      <c r="B4976" t="s">
        <v>13925</v>
      </c>
      <c r="D4976" s="83"/>
      <c r="G4976" s="83"/>
      <c r="H4976" s="83"/>
      <c r="BT4976" s="83"/>
    </row>
    <row r="4977" spans="1:72">
      <c r="A4977" t="s">
        <v>13926</v>
      </c>
      <c r="B4977" t="s">
        <v>533</v>
      </c>
      <c r="D4977" s="83"/>
      <c r="G4977" s="83"/>
      <c r="H4977" s="83"/>
      <c r="BT4977" s="83"/>
    </row>
    <row r="4978" spans="1:72">
      <c r="A4978" t="s">
        <v>13927</v>
      </c>
      <c r="B4978" t="s">
        <v>12859</v>
      </c>
      <c r="D4978" s="83"/>
      <c r="G4978" s="83"/>
      <c r="H4978" s="83"/>
      <c r="BT4978" s="83"/>
    </row>
    <row r="4979" spans="1:72">
      <c r="A4979" t="s">
        <v>13928</v>
      </c>
      <c r="B4979" t="s">
        <v>13929</v>
      </c>
      <c r="D4979" s="83"/>
      <c r="G4979" s="83"/>
      <c r="H4979" s="83"/>
      <c r="BT4979" s="83"/>
    </row>
    <row r="4980" spans="1:72">
      <c r="A4980" t="s">
        <v>13930</v>
      </c>
      <c r="B4980" t="s">
        <v>13931</v>
      </c>
      <c r="D4980" s="83"/>
      <c r="G4980" s="83"/>
      <c r="H4980" s="83"/>
      <c r="BT4980" s="83"/>
    </row>
    <row r="4981" spans="1:72">
      <c r="A4981" t="s">
        <v>13932</v>
      </c>
      <c r="B4981" t="s">
        <v>13933</v>
      </c>
      <c r="D4981" s="83"/>
      <c r="G4981" s="83"/>
      <c r="H4981" s="83"/>
      <c r="BT4981" s="83"/>
    </row>
    <row r="4982" spans="1:72">
      <c r="A4982" t="s">
        <v>13934</v>
      </c>
      <c r="B4982" t="s">
        <v>55</v>
      </c>
      <c r="D4982" s="83"/>
      <c r="G4982" s="83"/>
      <c r="H4982" s="83"/>
      <c r="BT4982" s="83"/>
    </row>
    <row r="4983" spans="1:72">
      <c r="A4983" t="s">
        <v>13935</v>
      </c>
      <c r="B4983" t="s">
        <v>13936</v>
      </c>
      <c r="D4983" s="83"/>
      <c r="G4983" s="83"/>
      <c r="H4983" s="83"/>
      <c r="BT4983" s="83"/>
    </row>
    <row r="4984" spans="1:72">
      <c r="A4984" t="s">
        <v>13937</v>
      </c>
      <c r="B4984" t="s">
        <v>13938</v>
      </c>
      <c r="D4984" s="83"/>
      <c r="G4984" s="83"/>
      <c r="H4984" s="83"/>
      <c r="BT4984" s="83"/>
    </row>
    <row r="4985" spans="1:72">
      <c r="A4985" t="s">
        <v>13939</v>
      </c>
      <c r="B4985" t="s">
        <v>13940</v>
      </c>
      <c r="D4985" s="83"/>
      <c r="G4985" s="83"/>
      <c r="H4985" s="83"/>
      <c r="BT4985" s="83"/>
    </row>
    <row r="4986" spans="1:72">
      <c r="A4986" t="s">
        <v>13941</v>
      </c>
      <c r="B4986" t="s">
        <v>13942</v>
      </c>
      <c r="D4986" s="83"/>
      <c r="G4986" s="83"/>
      <c r="H4986" s="83"/>
      <c r="BT4986" s="83"/>
    </row>
    <row r="4987" spans="1:72">
      <c r="A4987" t="s">
        <v>13943</v>
      </c>
      <c r="B4987" t="s">
        <v>13944</v>
      </c>
      <c r="D4987" s="83"/>
      <c r="G4987" s="83"/>
      <c r="H4987" s="83"/>
      <c r="BT4987" s="83"/>
    </row>
    <row r="4988" spans="1:72">
      <c r="A4988" t="s">
        <v>13945</v>
      </c>
      <c r="B4988" t="s">
        <v>13946</v>
      </c>
      <c r="D4988" s="83"/>
      <c r="G4988" s="83"/>
      <c r="H4988" s="83"/>
      <c r="BT4988" s="83"/>
    </row>
    <row r="4989" spans="1:72">
      <c r="A4989" t="s">
        <v>13947</v>
      </c>
      <c r="B4989" t="s">
        <v>13948</v>
      </c>
      <c r="D4989" s="83"/>
      <c r="G4989" s="83"/>
      <c r="H4989" s="83"/>
      <c r="BT4989" s="83"/>
    </row>
    <row r="4990" spans="1:72">
      <c r="A4990" t="s">
        <v>13949</v>
      </c>
      <c r="B4990" t="s">
        <v>13950</v>
      </c>
      <c r="D4990" s="83"/>
      <c r="G4990" s="83"/>
      <c r="H4990" s="83"/>
      <c r="BT4990" s="83"/>
    </row>
    <row r="4991" spans="1:72">
      <c r="A4991" t="s">
        <v>13951</v>
      </c>
      <c r="B4991" t="s">
        <v>13952</v>
      </c>
      <c r="D4991" s="83"/>
      <c r="G4991" s="83"/>
      <c r="H4991" s="83"/>
      <c r="BT4991" s="83"/>
    </row>
    <row r="4992" spans="1:72">
      <c r="A4992" t="s">
        <v>13953</v>
      </c>
      <c r="B4992" t="s">
        <v>13954</v>
      </c>
      <c r="D4992" s="83"/>
      <c r="G4992" s="83"/>
      <c r="H4992" s="83"/>
      <c r="BT4992" s="83"/>
    </row>
    <row r="4993" spans="1:72">
      <c r="A4993" t="s">
        <v>13955</v>
      </c>
      <c r="B4993" t="s">
        <v>8826</v>
      </c>
      <c r="D4993" s="83"/>
      <c r="G4993" s="83"/>
      <c r="H4993" s="83"/>
      <c r="BT4993" s="83"/>
    </row>
    <row r="4994" spans="1:72">
      <c r="A4994" t="s">
        <v>13956</v>
      </c>
      <c r="B4994" t="s">
        <v>4766</v>
      </c>
      <c r="D4994" s="83"/>
      <c r="G4994" s="83"/>
      <c r="H4994" s="83"/>
      <c r="BT4994" s="83"/>
    </row>
    <row r="4995" spans="1:72">
      <c r="A4995" t="s">
        <v>13957</v>
      </c>
      <c r="B4995" t="s">
        <v>13958</v>
      </c>
      <c r="D4995" s="83"/>
      <c r="G4995" s="83"/>
      <c r="H4995" s="83"/>
      <c r="BT4995" s="83"/>
    </row>
    <row r="4996" spans="1:72">
      <c r="A4996" t="s">
        <v>13959</v>
      </c>
      <c r="B4996" t="s">
        <v>13960</v>
      </c>
      <c r="D4996" s="83"/>
      <c r="G4996" s="83"/>
      <c r="H4996" s="83"/>
      <c r="BT4996" s="83"/>
    </row>
    <row r="4997" spans="1:72">
      <c r="A4997" t="s">
        <v>13961</v>
      </c>
      <c r="B4997" t="s">
        <v>13962</v>
      </c>
      <c r="D4997" s="83"/>
      <c r="G4997" s="83"/>
      <c r="H4997" s="83"/>
      <c r="BT4997" s="83"/>
    </row>
    <row r="4998" spans="1:72">
      <c r="A4998" t="s">
        <v>13963</v>
      </c>
      <c r="B4998" t="s">
        <v>267</v>
      </c>
      <c r="D4998" s="83"/>
      <c r="G4998" s="83"/>
      <c r="H4998" s="83"/>
      <c r="BT4998" s="83"/>
    </row>
    <row r="4999" spans="1:72">
      <c r="A4999" t="s">
        <v>13964</v>
      </c>
      <c r="B4999" t="s">
        <v>13965</v>
      </c>
      <c r="D4999" s="83"/>
      <c r="G4999" s="83"/>
      <c r="H4999" s="83"/>
      <c r="BT4999" s="83"/>
    </row>
    <row r="5000" spans="1:72">
      <c r="A5000" t="s">
        <v>13966</v>
      </c>
      <c r="B5000" t="s">
        <v>13967</v>
      </c>
      <c r="D5000" s="83"/>
      <c r="G5000" s="83"/>
      <c r="H5000" s="83"/>
      <c r="BT5000" s="83"/>
    </row>
    <row r="5001" spans="1:72">
      <c r="A5001" t="s">
        <v>13968</v>
      </c>
      <c r="B5001" t="s">
        <v>13969</v>
      </c>
      <c r="D5001" s="83"/>
      <c r="G5001" s="83"/>
      <c r="H5001" s="83"/>
      <c r="BT5001" s="83"/>
    </row>
    <row r="5002" spans="1:72">
      <c r="A5002" t="s">
        <v>13970</v>
      </c>
      <c r="B5002" t="s">
        <v>13971</v>
      </c>
      <c r="D5002" s="83"/>
      <c r="G5002" s="83"/>
      <c r="H5002" s="83"/>
      <c r="BT5002" s="83"/>
    </row>
    <row r="5003" spans="1:72">
      <c r="A5003" t="s">
        <v>13972</v>
      </c>
      <c r="B5003" t="s">
        <v>13973</v>
      </c>
      <c r="D5003" s="83"/>
      <c r="G5003" s="83"/>
      <c r="H5003" s="83"/>
      <c r="BT5003" s="83"/>
    </row>
    <row r="5004" spans="1:72">
      <c r="A5004" t="s">
        <v>13974</v>
      </c>
      <c r="B5004" t="s">
        <v>13975</v>
      </c>
      <c r="D5004" s="83"/>
      <c r="G5004" s="83"/>
      <c r="H5004" s="83"/>
      <c r="BT5004" s="83"/>
    </row>
    <row r="5005" spans="1:72">
      <c r="A5005" t="s">
        <v>13976</v>
      </c>
      <c r="B5005" t="s">
        <v>13977</v>
      </c>
      <c r="D5005" s="83"/>
      <c r="G5005" s="83"/>
      <c r="H5005" s="83"/>
      <c r="BT5005" s="83"/>
    </row>
    <row r="5006" spans="1:72">
      <c r="A5006" t="s">
        <v>13978</v>
      </c>
      <c r="B5006" t="s">
        <v>13979</v>
      </c>
      <c r="D5006" s="83"/>
      <c r="G5006" s="83"/>
      <c r="H5006" s="83"/>
      <c r="BT5006" s="83"/>
    </row>
    <row r="5007" spans="1:72">
      <c r="A5007" t="s">
        <v>13980</v>
      </c>
      <c r="B5007" t="s">
        <v>13981</v>
      </c>
      <c r="D5007" s="83"/>
      <c r="G5007" s="83"/>
      <c r="H5007" s="83"/>
      <c r="BT5007" s="83"/>
    </row>
    <row r="5008" spans="1:72">
      <c r="A5008" t="s">
        <v>13982</v>
      </c>
      <c r="B5008" t="s">
        <v>13983</v>
      </c>
      <c r="D5008" s="83"/>
      <c r="G5008" s="83"/>
      <c r="H5008" s="83"/>
      <c r="BT5008" s="83"/>
    </row>
    <row r="5009" spans="1:72">
      <c r="A5009" t="s">
        <v>13984</v>
      </c>
      <c r="B5009" t="s">
        <v>13985</v>
      </c>
      <c r="D5009" s="83"/>
      <c r="G5009" s="83"/>
      <c r="H5009" s="83"/>
      <c r="BT5009" s="83"/>
    </row>
    <row r="5010" spans="1:72">
      <c r="A5010" t="s">
        <v>13986</v>
      </c>
      <c r="B5010" t="s">
        <v>13987</v>
      </c>
      <c r="D5010" s="83"/>
      <c r="G5010" s="83"/>
      <c r="H5010" s="83"/>
      <c r="BT5010" s="83"/>
    </row>
    <row r="5011" spans="1:72">
      <c r="A5011" t="s">
        <v>13988</v>
      </c>
      <c r="B5011" t="s">
        <v>13989</v>
      </c>
      <c r="D5011" s="83"/>
      <c r="G5011" s="83"/>
      <c r="H5011" s="83"/>
      <c r="BT5011" s="83"/>
    </row>
    <row r="5012" spans="1:72">
      <c r="A5012" t="s">
        <v>13990</v>
      </c>
      <c r="B5012" t="s">
        <v>772</v>
      </c>
      <c r="D5012" s="83"/>
      <c r="G5012" s="83"/>
      <c r="H5012" s="83"/>
      <c r="BT5012" s="83"/>
    </row>
    <row r="5013" spans="1:72">
      <c r="A5013" t="s">
        <v>13991</v>
      </c>
      <c r="B5013" t="s">
        <v>13992</v>
      </c>
      <c r="D5013" s="83"/>
      <c r="G5013" s="83"/>
      <c r="H5013" s="83"/>
      <c r="BT5013" s="83"/>
    </row>
    <row r="5014" spans="1:72">
      <c r="A5014" t="s">
        <v>13993</v>
      </c>
      <c r="B5014" t="s">
        <v>13994</v>
      </c>
      <c r="D5014" s="83"/>
      <c r="G5014" s="83"/>
      <c r="H5014" s="83"/>
      <c r="BT5014" s="83"/>
    </row>
    <row r="5015" spans="1:72">
      <c r="A5015" t="s">
        <v>13995</v>
      </c>
      <c r="B5015" t="s">
        <v>13225</v>
      </c>
      <c r="D5015" s="83"/>
      <c r="G5015" s="83"/>
      <c r="H5015" s="83"/>
      <c r="BT5015" s="83"/>
    </row>
    <row r="5016" spans="1:72">
      <c r="A5016" t="s">
        <v>13996</v>
      </c>
      <c r="B5016" t="s">
        <v>13997</v>
      </c>
      <c r="D5016" s="83"/>
      <c r="G5016" s="83"/>
      <c r="H5016" s="83"/>
      <c r="BT5016" s="83"/>
    </row>
    <row r="5017" spans="1:72">
      <c r="A5017" t="s">
        <v>13998</v>
      </c>
      <c r="B5017" t="s">
        <v>13999</v>
      </c>
      <c r="D5017" s="83"/>
      <c r="G5017" s="83"/>
      <c r="H5017" s="83"/>
      <c r="BT5017" s="83"/>
    </row>
    <row r="5018" spans="1:72">
      <c r="A5018" t="s">
        <v>14000</v>
      </c>
      <c r="B5018" t="s">
        <v>3082</v>
      </c>
      <c r="D5018" s="83"/>
      <c r="G5018" s="83"/>
      <c r="H5018" s="83"/>
      <c r="BT5018" s="83"/>
    </row>
    <row r="5019" spans="1:72">
      <c r="A5019" t="s">
        <v>14001</v>
      </c>
      <c r="B5019" t="s">
        <v>14002</v>
      </c>
      <c r="D5019" s="83"/>
      <c r="G5019" s="83"/>
      <c r="H5019" s="83"/>
      <c r="BT5019" s="83"/>
    </row>
    <row r="5020" spans="1:72">
      <c r="A5020" t="s">
        <v>14003</v>
      </c>
      <c r="B5020" t="s">
        <v>14004</v>
      </c>
      <c r="D5020" s="83"/>
      <c r="G5020" s="83"/>
      <c r="H5020" s="83"/>
      <c r="BT5020" s="83"/>
    </row>
    <row r="5021" spans="1:72">
      <c r="A5021" t="s">
        <v>14005</v>
      </c>
      <c r="B5021" t="s">
        <v>14006</v>
      </c>
      <c r="D5021" s="83"/>
      <c r="G5021" s="83"/>
      <c r="H5021" s="83"/>
      <c r="BT5021" s="83"/>
    </row>
    <row r="5022" spans="1:72">
      <c r="A5022" t="s">
        <v>14007</v>
      </c>
      <c r="B5022" t="s">
        <v>14008</v>
      </c>
      <c r="D5022" s="83"/>
      <c r="G5022" s="83"/>
      <c r="H5022" s="83"/>
      <c r="BT5022" s="83"/>
    </row>
    <row r="5023" spans="1:72">
      <c r="A5023" t="s">
        <v>14009</v>
      </c>
      <c r="B5023" t="s">
        <v>1999</v>
      </c>
      <c r="D5023" s="83"/>
      <c r="G5023" s="83"/>
      <c r="H5023" s="83"/>
      <c r="BT5023" s="83"/>
    </row>
    <row r="5024" spans="1:72">
      <c r="A5024" t="s">
        <v>14010</v>
      </c>
      <c r="B5024" t="s">
        <v>14011</v>
      </c>
      <c r="D5024" s="83"/>
      <c r="G5024" s="83"/>
      <c r="H5024" s="83"/>
      <c r="BT5024" s="83"/>
    </row>
    <row r="5025" spans="1:72">
      <c r="A5025" t="s">
        <v>14012</v>
      </c>
      <c r="B5025" t="s">
        <v>14013</v>
      </c>
      <c r="D5025" s="83"/>
      <c r="G5025" s="83"/>
      <c r="H5025" s="83"/>
      <c r="BT5025" s="83"/>
    </row>
    <row r="5026" spans="1:72">
      <c r="A5026" t="s">
        <v>14014</v>
      </c>
      <c r="B5026" t="s">
        <v>14015</v>
      </c>
      <c r="D5026" s="83"/>
      <c r="G5026" s="83"/>
      <c r="H5026" s="83"/>
      <c r="BT5026" s="83"/>
    </row>
    <row r="5027" spans="1:72">
      <c r="A5027" t="s">
        <v>14016</v>
      </c>
      <c r="B5027" t="s">
        <v>7873</v>
      </c>
      <c r="D5027" s="83"/>
      <c r="G5027" s="83"/>
      <c r="H5027" s="83"/>
      <c r="BT5027" s="83"/>
    </row>
    <row r="5028" spans="1:72">
      <c r="A5028" t="s">
        <v>14017</v>
      </c>
      <c r="B5028" t="s">
        <v>9141</v>
      </c>
      <c r="D5028" s="83"/>
      <c r="G5028" s="83"/>
      <c r="H5028" s="83"/>
      <c r="BT5028" s="83"/>
    </row>
    <row r="5029" spans="1:72">
      <c r="A5029" t="s">
        <v>14018</v>
      </c>
      <c r="B5029" t="s">
        <v>3807</v>
      </c>
      <c r="D5029" s="83"/>
      <c r="G5029" s="83"/>
      <c r="H5029" s="83"/>
      <c r="BT5029" s="83"/>
    </row>
    <row r="5030" spans="1:72">
      <c r="A5030" t="s">
        <v>14019</v>
      </c>
      <c r="B5030" t="s">
        <v>4376</v>
      </c>
      <c r="D5030" s="83"/>
      <c r="G5030" s="83"/>
      <c r="H5030" s="83"/>
      <c r="BT5030" s="83"/>
    </row>
    <row r="5031" spans="1:72">
      <c r="A5031" t="s">
        <v>14020</v>
      </c>
      <c r="B5031" t="s">
        <v>14021</v>
      </c>
      <c r="D5031" s="83"/>
      <c r="G5031" s="83"/>
      <c r="H5031" s="83"/>
      <c r="BT5031" s="83"/>
    </row>
    <row r="5032" spans="1:72">
      <c r="A5032" t="s">
        <v>14022</v>
      </c>
      <c r="B5032" t="s">
        <v>14023</v>
      </c>
      <c r="D5032" s="83"/>
      <c r="G5032" s="83"/>
      <c r="H5032" s="83"/>
      <c r="BT5032" s="83"/>
    </row>
    <row r="5033" spans="1:72">
      <c r="A5033" t="s">
        <v>14024</v>
      </c>
      <c r="B5033" t="s">
        <v>473</v>
      </c>
      <c r="D5033" s="83"/>
      <c r="G5033" s="83"/>
      <c r="H5033" s="83"/>
      <c r="BT5033" s="83"/>
    </row>
    <row r="5034" spans="1:72">
      <c r="A5034" t="s">
        <v>14025</v>
      </c>
      <c r="B5034" t="s">
        <v>11852</v>
      </c>
      <c r="D5034" s="83"/>
      <c r="G5034" s="83"/>
      <c r="H5034" s="83"/>
      <c r="BT5034" s="83"/>
    </row>
    <row r="5035" spans="1:72">
      <c r="A5035" t="s">
        <v>14026</v>
      </c>
      <c r="B5035" t="s">
        <v>14027</v>
      </c>
      <c r="D5035" s="83"/>
      <c r="G5035" s="83"/>
      <c r="H5035" s="83"/>
      <c r="BT5035" s="83"/>
    </row>
    <row r="5036" spans="1:72">
      <c r="A5036" t="s">
        <v>14028</v>
      </c>
      <c r="B5036" t="s">
        <v>14029</v>
      </c>
      <c r="D5036" s="83"/>
      <c r="G5036" s="83"/>
      <c r="H5036" s="83"/>
      <c r="BT5036" s="83"/>
    </row>
    <row r="5037" spans="1:72">
      <c r="A5037" t="s">
        <v>14030</v>
      </c>
      <c r="B5037" t="s">
        <v>14031</v>
      </c>
      <c r="D5037" s="83"/>
      <c r="G5037" s="83"/>
      <c r="H5037" s="83"/>
      <c r="BT5037" s="83"/>
    </row>
    <row r="5038" spans="1:72">
      <c r="A5038" t="s">
        <v>14032</v>
      </c>
      <c r="B5038" t="s">
        <v>14033</v>
      </c>
      <c r="D5038" s="83"/>
      <c r="G5038" s="83"/>
      <c r="H5038" s="83"/>
      <c r="BT5038" s="83"/>
    </row>
    <row r="5039" spans="1:72">
      <c r="A5039" t="s">
        <v>14034</v>
      </c>
      <c r="B5039" t="s">
        <v>14035</v>
      </c>
      <c r="D5039" s="83"/>
      <c r="G5039" s="83"/>
      <c r="H5039" s="83"/>
      <c r="BT5039" s="83"/>
    </row>
    <row r="5040" spans="1:72">
      <c r="A5040" t="s">
        <v>14036</v>
      </c>
      <c r="B5040" t="s">
        <v>14037</v>
      </c>
      <c r="D5040" s="83"/>
      <c r="G5040" s="83"/>
      <c r="H5040" s="83"/>
      <c r="BT5040" s="83"/>
    </row>
    <row r="5041" spans="1:72">
      <c r="A5041" t="s">
        <v>14038</v>
      </c>
      <c r="B5041" t="s">
        <v>14039</v>
      </c>
      <c r="D5041" s="83"/>
      <c r="G5041" s="83"/>
      <c r="H5041" s="83"/>
      <c r="BT5041" s="83"/>
    </row>
    <row r="5042" spans="1:72">
      <c r="A5042" t="s">
        <v>14040</v>
      </c>
      <c r="B5042" t="s">
        <v>8770</v>
      </c>
      <c r="D5042" s="83"/>
      <c r="G5042" s="83"/>
      <c r="H5042" s="83"/>
      <c r="BT5042" s="83"/>
    </row>
    <row r="5043" spans="1:72">
      <c r="A5043" t="s">
        <v>14041</v>
      </c>
      <c r="B5043" t="s">
        <v>14042</v>
      </c>
      <c r="D5043" s="83"/>
      <c r="G5043" s="83"/>
      <c r="H5043" s="83"/>
      <c r="BT5043" s="83"/>
    </row>
    <row r="5044" spans="1:72">
      <c r="A5044" t="s">
        <v>14043</v>
      </c>
      <c r="B5044" t="s">
        <v>14044</v>
      </c>
      <c r="D5044" s="83"/>
      <c r="G5044" s="83"/>
      <c r="H5044" s="83"/>
      <c r="BT5044" s="83"/>
    </row>
    <row r="5045" spans="1:72">
      <c r="A5045" t="s">
        <v>14045</v>
      </c>
      <c r="B5045" t="s">
        <v>14046</v>
      </c>
      <c r="D5045" s="83"/>
      <c r="G5045" s="83"/>
      <c r="H5045" s="83"/>
      <c r="BT5045" s="83"/>
    </row>
    <row r="5046" spans="1:72">
      <c r="A5046" t="s">
        <v>14047</v>
      </c>
      <c r="B5046" t="s">
        <v>14048</v>
      </c>
      <c r="D5046" s="83"/>
      <c r="G5046" s="83"/>
      <c r="H5046" s="83"/>
      <c r="BT5046" s="83"/>
    </row>
    <row r="5047" spans="1:72">
      <c r="A5047" t="s">
        <v>14049</v>
      </c>
      <c r="B5047" t="s">
        <v>14050</v>
      </c>
      <c r="D5047" s="83"/>
      <c r="G5047" s="83"/>
      <c r="H5047" s="83"/>
      <c r="BT5047" s="83"/>
    </row>
    <row r="5048" spans="1:72">
      <c r="A5048" t="s">
        <v>14051</v>
      </c>
      <c r="B5048" t="s">
        <v>14052</v>
      </c>
      <c r="D5048" s="83"/>
      <c r="G5048" s="83"/>
      <c r="H5048" s="83"/>
      <c r="BT5048" s="83"/>
    </row>
    <row r="5049" spans="1:72">
      <c r="A5049" t="s">
        <v>14053</v>
      </c>
      <c r="B5049" t="s">
        <v>14054</v>
      </c>
      <c r="D5049" s="83"/>
      <c r="G5049" s="83"/>
      <c r="H5049" s="83"/>
      <c r="BT5049" s="83"/>
    </row>
    <row r="5050" spans="1:72">
      <c r="A5050" t="s">
        <v>14055</v>
      </c>
      <c r="B5050" t="s">
        <v>14056</v>
      </c>
      <c r="D5050" s="83"/>
      <c r="G5050" s="83"/>
      <c r="H5050" s="83"/>
      <c r="BT5050" s="83"/>
    </row>
    <row r="5051" spans="1:72">
      <c r="A5051" t="s">
        <v>14057</v>
      </c>
      <c r="B5051" t="s">
        <v>14058</v>
      </c>
      <c r="D5051" s="83"/>
      <c r="G5051" s="83"/>
      <c r="H5051" s="83"/>
      <c r="BT5051" s="83"/>
    </row>
    <row r="5052" spans="1:72">
      <c r="A5052" t="s">
        <v>14059</v>
      </c>
      <c r="B5052" t="s">
        <v>14060</v>
      </c>
      <c r="D5052" s="83"/>
      <c r="G5052" s="83"/>
      <c r="H5052" s="83"/>
      <c r="BT5052" s="83"/>
    </row>
    <row r="5053" spans="1:72">
      <c r="A5053" t="s">
        <v>14061</v>
      </c>
      <c r="B5053" t="s">
        <v>14062</v>
      </c>
      <c r="D5053" s="83"/>
      <c r="G5053" s="83"/>
      <c r="H5053" s="83"/>
      <c r="BT5053" s="83"/>
    </row>
    <row r="5054" spans="1:72">
      <c r="A5054" t="s">
        <v>14063</v>
      </c>
      <c r="B5054" t="s">
        <v>14064</v>
      </c>
      <c r="D5054" s="83"/>
      <c r="G5054" s="83"/>
      <c r="H5054" s="83"/>
      <c r="BT5054" s="83"/>
    </row>
    <row r="5055" spans="1:72">
      <c r="A5055" t="s">
        <v>14065</v>
      </c>
      <c r="B5055" t="s">
        <v>12106</v>
      </c>
      <c r="D5055" s="83"/>
      <c r="G5055" s="83"/>
      <c r="H5055" s="83"/>
      <c r="BT5055" s="83"/>
    </row>
    <row r="5056" spans="1:72">
      <c r="A5056" t="s">
        <v>14066</v>
      </c>
      <c r="B5056" t="s">
        <v>14067</v>
      </c>
      <c r="D5056" s="83"/>
      <c r="G5056" s="83"/>
      <c r="H5056" s="83"/>
      <c r="BT5056" s="83"/>
    </row>
    <row r="5057" spans="1:72">
      <c r="A5057" t="s">
        <v>14068</v>
      </c>
      <c r="B5057" t="s">
        <v>7582</v>
      </c>
      <c r="D5057" s="83"/>
      <c r="G5057" s="83"/>
      <c r="H5057" s="83"/>
      <c r="BT5057" s="83"/>
    </row>
    <row r="5058" spans="1:72">
      <c r="A5058" t="s">
        <v>14069</v>
      </c>
      <c r="B5058" t="s">
        <v>332</v>
      </c>
      <c r="D5058" s="83"/>
      <c r="G5058" s="83"/>
      <c r="H5058" s="83"/>
      <c r="BT5058" s="83"/>
    </row>
    <row r="5059" spans="1:72">
      <c r="A5059" t="s">
        <v>14070</v>
      </c>
      <c r="B5059" t="s">
        <v>14071</v>
      </c>
      <c r="D5059" s="83"/>
      <c r="G5059" s="83"/>
      <c r="H5059" s="83"/>
      <c r="BT5059" s="83"/>
    </row>
    <row r="5060" spans="1:72">
      <c r="A5060" t="s">
        <v>14072</v>
      </c>
      <c r="B5060" t="s">
        <v>834</v>
      </c>
      <c r="D5060" s="83"/>
      <c r="G5060" s="83"/>
      <c r="H5060" s="83"/>
      <c r="BT5060" s="83"/>
    </row>
    <row r="5061" spans="1:72">
      <c r="A5061" t="s">
        <v>14073</v>
      </c>
      <c r="B5061" t="s">
        <v>6793</v>
      </c>
      <c r="D5061" s="83"/>
      <c r="G5061" s="83"/>
      <c r="H5061" s="83"/>
      <c r="BT5061" s="83"/>
    </row>
    <row r="5062" spans="1:72">
      <c r="A5062" t="s">
        <v>14074</v>
      </c>
      <c r="B5062" t="s">
        <v>14075</v>
      </c>
      <c r="D5062" s="83"/>
      <c r="G5062" s="83"/>
      <c r="H5062" s="83"/>
      <c r="BT5062" s="83"/>
    </row>
    <row r="5063" spans="1:72">
      <c r="A5063" t="s">
        <v>14076</v>
      </c>
      <c r="B5063" t="s">
        <v>14077</v>
      </c>
      <c r="D5063" s="83"/>
      <c r="G5063" s="83"/>
      <c r="H5063" s="83"/>
      <c r="BT5063" s="83"/>
    </row>
    <row r="5064" spans="1:72">
      <c r="A5064" t="s">
        <v>14078</v>
      </c>
      <c r="B5064" t="s">
        <v>14079</v>
      </c>
      <c r="D5064" s="83"/>
      <c r="G5064" s="83"/>
      <c r="H5064" s="83"/>
      <c r="BT5064" s="83"/>
    </row>
    <row r="5065" spans="1:72">
      <c r="A5065" t="s">
        <v>14080</v>
      </c>
      <c r="B5065" t="s">
        <v>1901</v>
      </c>
      <c r="D5065" s="83"/>
      <c r="G5065" s="83"/>
      <c r="H5065" s="83"/>
      <c r="BT5065" s="83"/>
    </row>
    <row r="5066" spans="1:72">
      <c r="A5066" t="s">
        <v>14081</v>
      </c>
      <c r="B5066" t="s">
        <v>13225</v>
      </c>
      <c r="D5066" s="83"/>
      <c r="G5066" s="83"/>
      <c r="H5066" s="83"/>
      <c r="BT5066" s="83"/>
    </row>
    <row r="5067" spans="1:72">
      <c r="A5067" t="s">
        <v>14082</v>
      </c>
      <c r="B5067" t="s">
        <v>2114</v>
      </c>
      <c r="D5067" s="83"/>
      <c r="G5067" s="83"/>
      <c r="H5067" s="83"/>
      <c r="BT5067" s="83"/>
    </row>
    <row r="5068" spans="1:72">
      <c r="A5068" t="s">
        <v>14083</v>
      </c>
      <c r="B5068" t="s">
        <v>14084</v>
      </c>
      <c r="D5068" s="83"/>
      <c r="G5068" s="83"/>
      <c r="H5068" s="83"/>
      <c r="BT5068" s="83"/>
    </row>
    <row r="5069" spans="1:72">
      <c r="A5069" t="s">
        <v>14085</v>
      </c>
      <c r="B5069" t="s">
        <v>14086</v>
      </c>
      <c r="D5069" s="83"/>
      <c r="G5069" s="83"/>
      <c r="H5069" s="83"/>
      <c r="BT5069" s="83"/>
    </row>
    <row r="5070" spans="1:72">
      <c r="A5070" t="s">
        <v>14087</v>
      </c>
      <c r="B5070" t="s">
        <v>14088</v>
      </c>
      <c r="D5070" s="83"/>
      <c r="G5070" s="83"/>
      <c r="H5070" s="83"/>
      <c r="BT5070" s="83"/>
    </row>
    <row r="5071" spans="1:72">
      <c r="A5071" t="s">
        <v>14089</v>
      </c>
      <c r="B5071" t="s">
        <v>14090</v>
      </c>
      <c r="D5071" s="83"/>
      <c r="G5071" s="83"/>
      <c r="H5071" s="83"/>
      <c r="BT5071" s="83"/>
    </row>
    <row r="5072" spans="1:72">
      <c r="A5072" t="s">
        <v>14091</v>
      </c>
      <c r="B5072" t="s">
        <v>14092</v>
      </c>
      <c r="D5072" s="83"/>
      <c r="G5072" s="83"/>
      <c r="H5072" s="83"/>
      <c r="BT5072" s="83"/>
    </row>
    <row r="5073" spans="1:72">
      <c r="A5073" t="s">
        <v>14093</v>
      </c>
      <c r="B5073" t="s">
        <v>14094</v>
      </c>
      <c r="D5073" s="83"/>
      <c r="G5073" s="83"/>
      <c r="H5073" s="83"/>
      <c r="BT5073" s="83"/>
    </row>
    <row r="5074" spans="1:72">
      <c r="A5074" t="s">
        <v>14095</v>
      </c>
      <c r="B5074" t="s">
        <v>14096</v>
      </c>
      <c r="D5074" s="83"/>
      <c r="G5074" s="83"/>
      <c r="H5074" s="83"/>
      <c r="BT5074" s="83"/>
    </row>
    <row r="5075" spans="1:72">
      <c r="A5075" t="s">
        <v>14097</v>
      </c>
      <c r="B5075" t="s">
        <v>14098</v>
      </c>
      <c r="D5075" s="83"/>
      <c r="G5075" s="83"/>
      <c r="H5075" s="83"/>
      <c r="BT5075" s="83"/>
    </row>
    <row r="5076" spans="1:72">
      <c r="A5076" t="s">
        <v>14099</v>
      </c>
      <c r="B5076" t="s">
        <v>14100</v>
      </c>
      <c r="D5076" s="83"/>
      <c r="G5076" s="83"/>
      <c r="H5076" s="83"/>
      <c r="BT5076" s="83"/>
    </row>
    <row r="5077" spans="1:72">
      <c r="A5077" t="s">
        <v>14101</v>
      </c>
      <c r="B5077" t="s">
        <v>14102</v>
      </c>
      <c r="D5077" s="83"/>
      <c r="G5077" s="83"/>
      <c r="H5077" s="83"/>
      <c r="BT5077" s="83"/>
    </row>
    <row r="5078" spans="1:72">
      <c r="A5078" t="s">
        <v>14103</v>
      </c>
      <c r="B5078" t="s">
        <v>14104</v>
      </c>
      <c r="D5078" s="83"/>
      <c r="G5078" s="83"/>
      <c r="H5078" s="83"/>
      <c r="BT5078" s="83"/>
    </row>
    <row r="5079" spans="1:72">
      <c r="A5079" t="s">
        <v>14105</v>
      </c>
      <c r="B5079" t="s">
        <v>14106</v>
      </c>
      <c r="D5079" s="83"/>
      <c r="G5079" s="83"/>
      <c r="H5079" s="83"/>
      <c r="BT5079" s="83"/>
    </row>
    <row r="5080" spans="1:72">
      <c r="A5080" t="s">
        <v>14107</v>
      </c>
      <c r="B5080" t="s">
        <v>14108</v>
      </c>
      <c r="D5080" s="83"/>
      <c r="G5080" s="83"/>
      <c r="H5080" s="83"/>
      <c r="BT5080" s="83"/>
    </row>
    <row r="5081" spans="1:72">
      <c r="A5081" t="s">
        <v>14109</v>
      </c>
      <c r="B5081" t="s">
        <v>14110</v>
      </c>
      <c r="D5081" s="83"/>
      <c r="G5081" s="83"/>
      <c r="H5081" s="83"/>
      <c r="BT5081" s="83"/>
    </row>
    <row r="5082" spans="1:72">
      <c r="A5082" t="s">
        <v>14111</v>
      </c>
      <c r="B5082" t="s">
        <v>14112</v>
      </c>
      <c r="D5082" s="83"/>
      <c r="G5082" s="83"/>
      <c r="H5082" s="83"/>
      <c r="BT5082" s="83"/>
    </row>
    <row r="5083" spans="1:72">
      <c r="A5083" t="s">
        <v>14113</v>
      </c>
      <c r="B5083" t="s">
        <v>14114</v>
      </c>
      <c r="D5083" s="83"/>
      <c r="G5083" s="83"/>
      <c r="H5083" s="83"/>
      <c r="BT5083" s="83"/>
    </row>
    <row r="5084" spans="1:72">
      <c r="A5084" t="s">
        <v>14115</v>
      </c>
      <c r="B5084" t="s">
        <v>14116</v>
      </c>
      <c r="D5084" s="83"/>
      <c r="G5084" s="83"/>
      <c r="H5084" s="83"/>
      <c r="BT5084" s="83"/>
    </row>
    <row r="5085" spans="1:72">
      <c r="A5085" t="s">
        <v>14117</v>
      </c>
      <c r="B5085" t="s">
        <v>14118</v>
      </c>
      <c r="D5085" s="83"/>
      <c r="G5085" s="83"/>
      <c r="H5085" s="83"/>
      <c r="BT5085" s="83"/>
    </row>
    <row r="5086" spans="1:72">
      <c r="A5086" t="s">
        <v>14119</v>
      </c>
      <c r="B5086" t="s">
        <v>14120</v>
      </c>
      <c r="D5086" s="83"/>
      <c r="G5086" s="83"/>
      <c r="H5086" s="83"/>
      <c r="BT5086" s="83"/>
    </row>
    <row r="5087" spans="1:72">
      <c r="A5087" t="s">
        <v>14121</v>
      </c>
      <c r="B5087" t="s">
        <v>14122</v>
      </c>
      <c r="D5087" s="83"/>
      <c r="G5087" s="83"/>
      <c r="H5087" s="83"/>
      <c r="BT5087" s="83"/>
    </row>
    <row r="5088" spans="1:72">
      <c r="A5088" t="s">
        <v>14123</v>
      </c>
      <c r="B5088" t="s">
        <v>14124</v>
      </c>
      <c r="D5088" s="83"/>
      <c r="G5088" s="83"/>
      <c r="H5088" s="83"/>
      <c r="BT5088" s="83"/>
    </row>
    <row r="5089" spans="1:72">
      <c r="A5089" t="s">
        <v>14125</v>
      </c>
      <c r="B5089" t="s">
        <v>14126</v>
      </c>
      <c r="D5089" s="83"/>
      <c r="G5089" s="83"/>
      <c r="H5089" s="83"/>
      <c r="BT5089" s="83"/>
    </row>
    <row r="5090" spans="1:72">
      <c r="A5090" t="s">
        <v>14127</v>
      </c>
      <c r="B5090" t="s">
        <v>14128</v>
      </c>
      <c r="D5090" s="83"/>
      <c r="G5090" s="83"/>
      <c r="H5090" s="83"/>
      <c r="BT5090" s="83"/>
    </row>
    <row r="5091" spans="1:72">
      <c r="A5091" t="s">
        <v>14129</v>
      </c>
      <c r="B5091" t="s">
        <v>14130</v>
      </c>
      <c r="D5091" s="83"/>
      <c r="G5091" s="83"/>
      <c r="H5091" s="83"/>
      <c r="BT5091" s="83"/>
    </row>
    <row r="5092" spans="1:72">
      <c r="A5092" t="s">
        <v>14131</v>
      </c>
      <c r="B5092" t="s">
        <v>14132</v>
      </c>
      <c r="D5092" s="83"/>
      <c r="G5092" s="83"/>
      <c r="H5092" s="83"/>
      <c r="BT5092" s="83"/>
    </row>
    <row r="5093" spans="1:72">
      <c r="A5093" t="s">
        <v>14133</v>
      </c>
      <c r="B5093" t="s">
        <v>14134</v>
      </c>
      <c r="D5093" s="83"/>
      <c r="G5093" s="83"/>
      <c r="H5093" s="83"/>
      <c r="BT5093" s="83"/>
    </row>
    <row r="5094" spans="1:72">
      <c r="A5094" s="136" t="s">
        <v>15193</v>
      </c>
      <c r="B5094" t="s">
        <v>14114</v>
      </c>
      <c r="D5094" s="83"/>
      <c r="G5094" s="83"/>
      <c r="H5094" s="83"/>
      <c r="BT5094" s="83"/>
    </row>
    <row r="5095" spans="1:72">
      <c r="A5095" t="s">
        <v>14135</v>
      </c>
      <c r="B5095" t="s">
        <v>8852</v>
      </c>
      <c r="D5095" s="83"/>
      <c r="G5095" s="83"/>
      <c r="H5095" s="83"/>
      <c r="BT5095" s="83"/>
    </row>
    <row r="5096" spans="1:72">
      <c r="A5096" t="s">
        <v>14136</v>
      </c>
      <c r="B5096" t="s">
        <v>14137</v>
      </c>
      <c r="D5096" s="83"/>
      <c r="G5096" s="83"/>
      <c r="H5096" s="83"/>
      <c r="BT5096" s="83"/>
    </row>
    <row r="5097" spans="1:72">
      <c r="A5097" t="s">
        <v>14138</v>
      </c>
      <c r="B5097" t="s">
        <v>14139</v>
      </c>
      <c r="D5097" s="83"/>
      <c r="G5097" s="83"/>
      <c r="H5097" s="83"/>
      <c r="BT5097" s="83"/>
    </row>
    <row r="5098" spans="1:72">
      <c r="A5098" t="s">
        <v>14140</v>
      </c>
      <c r="B5098" t="s">
        <v>14141</v>
      </c>
      <c r="D5098" s="83"/>
      <c r="G5098" s="83"/>
      <c r="H5098" s="83"/>
      <c r="BT5098" s="83"/>
    </row>
    <row r="5099" spans="1:72">
      <c r="A5099" t="s">
        <v>14142</v>
      </c>
      <c r="B5099" t="s">
        <v>14143</v>
      </c>
      <c r="D5099" s="83"/>
      <c r="G5099" s="83"/>
      <c r="H5099" s="83"/>
      <c r="BT5099" s="83"/>
    </row>
    <row r="5100" spans="1:72">
      <c r="A5100" t="s">
        <v>14144</v>
      </c>
      <c r="B5100" t="s">
        <v>14145</v>
      </c>
      <c r="D5100" s="83"/>
      <c r="G5100" s="83"/>
      <c r="H5100" s="83"/>
      <c r="BT5100" s="83"/>
    </row>
    <row r="5101" spans="1:72">
      <c r="A5101" t="s">
        <v>14146</v>
      </c>
      <c r="B5101" t="s">
        <v>14147</v>
      </c>
      <c r="D5101" s="83"/>
      <c r="G5101" s="83"/>
      <c r="H5101" s="83"/>
      <c r="BT5101" s="83"/>
    </row>
    <row r="5102" spans="1:72">
      <c r="A5102" t="s">
        <v>14148</v>
      </c>
      <c r="B5102" t="s">
        <v>11924</v>
      </c>
      <c r="D5102" s="83"/>
      <c r="G5102" s="83"/>
      <c r="H5102" s="83"/>
      <c r="BT5102" s="83"/>
    </row>
    <row r="5103" spans="1:72">
      <c r="A5103" t="s">
        <v>14149</v>
      </c>
      <c r="B5103" t="s">
        <v>961</v>
      </c>
      <c r="D5103" s="83"/>
      <c r="G5103" s="83"/>
      <c r="H5103" s="83"/>
      <c r="BT5103" s="83"/>
    </row>
    <row r="5104" spans="1:72">
      <c r="A5104" t="s">
        <v>14150</v>
      </c>
      <c r="B5104" t="s">
        <v>9103</v>
      </c>
      <c r="D5104" s="83"/>
      <c r="G5104" s="83"/>
      <c r="H5104" s="83"/>
      <c r="BT5104" s="83"/>
    </row>
    <row r="5105" spans="1:72">
      <c r="A5105" t="s">
        <v>14151</v>
      </c>
      <c r="B5105" t="s">
        <v>14152</v>
      </c>
      <c r="D5105" s="83"/>
      <c r="G5105" s="83"/>
      <c r="H5105" s="83"/>
      <c r="BT5105" s="83"/>
    </row>
    <row r="5106" spans="1:72">
      <c r="A5106" t="s">
        <v>14153</v>
      </c>
      <c r="B5106" t="s">
        <v>14154</v>
      </c>
      <c r="D5106" s="83"/>
      <c r="G5106" s="83"/>
      <c r="H5106" s="83"/>
      <c r="BT5106" s="83"/>
    </row>
    <row r="5107" spans="1:72">
      <c r="A5107" t="s">
        <v>14155</v>
      </c>
      <c r="B5107" t="s">
        <v>4376</v>
      </c>
      <c r="D5107" s="83"/>
      <c r="G5107" s="83"/>
      <c r="H5107" s="83"/>
      <c r="BT5107" s="83"/>
    </row>
    <row r="5108" spans="1:72">
      <c r="A5108" t="s">
        <v>14156</v>
      </c>
      <c r="B5108" t="s">
        <v>14157</v>
      </c>
      <c r="D5108" s="83"/>
      <c r="G5108" s="83"/>
      <c r="H5108" s="83"/>
      <c r="BT5108" s="83"/>
    </row>
    <row r="5109" spans="1:72">
      <c r="A5109" t="s">
        <v>14158</v>
      </c>
      <c r="B5109" t="s">
        <v>11063</v>
      </c>
      <c r="D5109" s="83"/>
      <c r="G5109" s="83"/>
      <c r="H5109" s="83"/>
      <c r="BT5109" s="83"/>
    </row>
    <row r="5110" spans="1:72">
      <c r="A5110" t="s">
        <v>14159</v>
      </c>
      <c r="B5110" t="s">
        <v>14160</v>
      </c>
      <c r="D5110" s="83"/>
      <c r="G5110" s="83"/>
      <c r="H5110" s="83"/>
      <c r="BT5110" s="83"/>
    </row>
    <row r="5111" spans="1:72">
      <c r="A5111" t="s">
        <v>14161</v>
      </c>
      <c r="B5111" t="s">
        <v>14162</v>
      </c>
      <c r="D5111" s="83"/>
      <c r="G5111" s="83"/>
      <c r="H5111" s="83"/>
      <c r="BT5111" s="83"/>
    </row>
    <row r="5112" spans="1:72">
      <c r="A5112" t="s">
        <v>14163</v>
      </c>
      <c r="B5112" t="s">
        <v>2138</v>
      </c>
      <c r="D5112" s="83"/>
      <c r="G5112" s="83"/>
      <c r="H5112" s="83"/>
      <c r="BT5112" s="83"/>
    </row>
    <row r="5113" spans="1:72">
      <c r="A5113" t="s">
        <v>14164</v>
      </c>
      <c r="B5113" t="s">
        <v>14165</v>
      </c>
      <c r="D5113" s="83"/>
      <c r="G5113" s="83"/>
      <c r="H5113" s="83"/>
      <c r="BT5113" s="83"/>
    </row>
    <row r="5114" spans="1:72">
      <c r="A5114" t="s">
        <v>14166</v>
      </c>
      <c r="B5114" t="s">
        <v>14167</v>
      </c>
      <c r="D5114" s="83"/>
      <c r="G5114" s="83"/>
      <c r="H5114" s="83"/>
      <c r="BT5114" s="83"/>
    </row>
    <row r="5115" spans="1:72">
      <c r="A5115" t="s">
        <v>14168</v>
      </c>
      <c r="B5115" t="s">
        <v>5129</v>
      </c>
      <c r="D5115" s="83"/>
      <c r="G5115" s="83"/>
      <c r="H5115" s="83"/>
      <c r="BT5115" s="83"/>
    </row>
    <row r="5116" spans="1:72">
      <c r="A5116" t="s">
        <v>14169</v>
      </c>
      <c r="B5116" t="s">
        <v>14170</v>
      </c>
      <c r="D5116" s="83"/>
      <c r="G5116" s="83"/>
      <c r="H5116" s="83"/>
      <c r="BT5116" s="83"/>
    </row>
    <row r="5117" spans="1:72">
      <c r="A5117" t="s">
        <v>14171</v>
      </c>
      <c r="B5117" t="s">
        <v>14172</v>
      </c>
      <c r="D5117" s="83"/>
      <c r="G5117" s="83"/>
      <c r="H5117" s="83"/>
      <c r="BT5117" s="83"/>
    </row>
    <row r="5118" spans="1:72">
      <c r="A5118" t="s">
        <v>14173</v>
      </c>
      <c r="B5118" t="s">
        <v>14174</v>
      </c>
      <c r="D5118" s="83"/>
      <c r="G5118" s="83"/>
      <c r="H5118" s="83"/>
      <c r="BT5118" s="83"/>
    </row>
    <row r="5119" spans="1:72">
      <c r="A5119" t="s">
        <v>14175</v>
      </c>
      <c r="B5119" t="s">
        <v>14176</v>
      </c>
      <c r="D5119" s="83"/>
      <c r="G5119" s="83"/>
      <c r="H5119" s="83"/>
      <c r="BT5119" s="83"/>
    </row>
    <row r="5120" spans="1:72">
      <c r="A5120" t="s">
        <v>14177</v>
      </c>
      <c r="B5120" t="s">
        <v>5465</v>
      </c>
      <c r="D5120" s="83"/>
      <c r="G5120" s="83"/>
      <c r="H5120" s="83"/>
      <c r="BT5120" s="83"/>
    </row>
    <row r="5121" spans="1:72">
      <c r="A5121" t="s">
        <v>14178</v>
      </c>
      <c r="B5121" t="s">
        <v>14179</v>
      </c>
      <c r="D5121" s="83"/>
      <c r="G5121" s="83"/>
      <c r="H5121" s="83"/>
      <c r="BT5121" s="83"/>
    </row>
    <row r="5122" spans="1:72">
      <c r="A5122" t="s">
        <v>14180</v>
      </c>
      <c r="B5122" t="s">
        <v>14181</v>
      </c>
      <c r="D5122" s="83"/>
      <c r="G5122" s="83"/>
      <c r="H5122" s="83"/>
      <c r="BT5122" s="83"/>
    </row>
    <row r="5123" spans="1:72">
      <c r="A5123" t="s">
        <v>14182</v>
      </c>
      <c r="B5123" t="s">
        <v>3065</v>
      </c>
      <c r="D5123" s="83"/>
      <c r="G5123" s="83"/>
      <c r="H5123" s="83"/>
      <c r="BT5123" s="83"/>
    </row>
    <row r="5124" spans="1:72">
      <c r="A5124" t="s">
        <v>14183</v>
      </c>
      <c r="B5124" t="s">
        <v>14184</v>
      </c>
      <c r="D5124" s="83"/>
      <c r="G5124" s="83"/>
      <c r="H5124" s="83"/>
      <c r="BT5124" s="83"/>
    </row>
    <row r="5125" spans="1:72">
      <c r="A5125" t="s">
        <v>14185</v>
      </c>
      <c r="B5125" t="s">
        <v>14186</v>
      </c>
      <c r="D5125" s="83"/>
      <c r="G5125" s="83"/>
      <c r="H5125" s="83"/>
      <c r="BT5125" s="83"/>
    </row>
    <row r="5126" spans="1:72">
      <c r="A5126" t="s">
        <v>14187</v>
      </c>
      <c r="B5126" t="s">
        <v>14188</v>
      </c>
      <c r="D5126" s="83"/>
      <c r="G5126" s="83"/>
      <c r="H5126" s="83"/>
      <c r="BT5126" s="83"/>
    </row>
    <row r="5127" spans="1:72">
      <c r="A5127" t="s">
        <v>14189</v>
      </c>
      <c r="B5127" t="s">
        <v>14190</v>
      </c>
      <c r="D5127" s="83"/>
      <c r="G5127" s="83"/>
      <c r="H5127" s="83"/>
      <c r="BT5127" s="83"/>
    </row>
    <row r="5128" spans="1:72">
      <c r="A5128" t="s">
        <v>14191</v>
      </c>
      <c r="B5128" t="s">
        <v>14192</v>
      </c>
      <c r="D5128" s="83"/>
      <c r="G5128" s="83"/>
      <c r="H5128" s="83"/>
      <c r="BT5128" s="83"/>
    </row>
    <row r="5129" spans="1:72">
      <c r="A5129" t="s">
        <v>14193</v>
      </c>
      <c r="B5129" t="s">
        <v>14194</v>
      </c>
      <c r="D5129" s="83"/>
      <c r="G5129" s="83"/>
      <c r="H5129" s="83"/>
      <c r="BT5129" s="83"/>
    </row>
    <row r="5130" spans="1:72">
      <c r="A5130" t="s">
        <v>14195</v>
      </c>
      <c r="B5130" t="s">
        <v>14196</v>
      </c>
      <c r="D5130" s="83"/>
      <c r="G5130" s="83"/>
      <c r="H5130" s="83"/>
      <c r="BT5130" s="83"/>
    </row>
    <row r="5131" spans="1:72">
      <c r="A5131" t="s">
        <v>14197</v>
      </c>
      <c r="B5131" t="s">
        <v>14198</v>
      </c>
      <c r="D5131" s="83"/>
      <c r="G5131" s="83"/>
      <c r="H5131" s="83"/>
      <c r="BT5131" s="83"/>
    </row>
    <row r="5132" spans="1:72">
      <c r="A5132" t="s">
        <v>14199</v>
      </c>
      <c r="B5132" t="s">
        <v>8272</v>
      </c>
      <c r="D5132" s="83"/>
      <c r="G5132" s="83"/>
      <c r="H5132" s="83"/>
      <c r="BT5132" s="83"/>
    </row>
    <row r="5133" spans="1:72">
      <c r="A5133" t="s">
        <v>14200</v>
      </c>
      <c r="B5133" t="s">
        <v>9150</v>
      </c>
      <c r="D5133" s="83"/>
      <c r="G5133" s="83"/>
      <c r="H5133" s="83"/>
      <c r="BT5133" s="83"/>
    </row>
    <row r="5134" spans="1:72">
      <c r="A5134" t="s">
        <v>14201</v>
      </c>
      <c r="B5134" t="s">
        <v>14202</v>
      </c>
      <c r="D5134" s="83"/>
      <c r="G5134" s="83"/>
      <c r="H5134" s="83"/>
      <c r="BT5134" s="83"/>
    </row>
    <row r="5135" spans="1:72">
      <c r="A5135" t="s">
        <v>14203</v>
      </c>
      <c r="B5135" t="s">
        <v>14204</v>
      </c>
      <c r="D5135" s="83"/>
      <c r="G5135" s="83"/>
      <c r="H5135" s="83"/>
      <c r="BT5135" s="83"/>
    </row>
    <row r="5136" spans="1:72">
      <c r="A5136" t="s">
        <v>14205</v>
      </c>
      <c r="B5136" t="s">
        <v>7750</v>
      </c>
      <c r="D5136" s="83"/>
      <c r="G5136" s="83"/>
      <c r="H5136" s="83"/>
      <c r="BT5136" s="83"/>
    </row>
    <row r="5137" spans="1:72">
      <c r="A5137" t="s">
        <v>14206</v>
      </c>
      <c r="B5137" t="s">
        <v>14207</v>
      </c>
      <c r="D5137" s="83"/>
      <c r="G5137" s="83"/>
      <c r="H5137" s="83"/>
      <c r="BT5137" s="83"/>
    </row>
    <row r="5138" spans="1:72">
      <c r="A5138" t="s">
        <v>14208</v>
      </c>
      <c r="B5138" t="s">
        <v>14209</v>
      </c>
      <c r="D5138" s="83"/>
      <c r="G5138" s="83"/>
      <c r="H5138" s="83"/>
      <c r="BT5138" s="83"/>
    </row>
    <row r="5139" spans="1:72">
      <c r="A5139" t="s">
        <v>14210</v>
      </c>
      <c r="B5139" t="s">
        <v>11252</v>
      </c>
      <c r="D5139" s="83"/>
      <c r="G5139" s="83"/>
      <c r="H5139" s="83"/>
      <c r="BT5139" s="83"/>
    </row>
    <row r="5140" spans="1:72">
      <c r="A5140" t="s">
        <v>14211</v>
      </c>
      <c r="B5140" t="s">
        <v>14212</v>
      </c>
      <c r="D5140" s="83"/>
      <c r="G5140" s="83"/>
      <c r="H5140" s="83"/>
      <c r="BT5140" s="83"/>
    </row>
    <row r="5141" spans="1:72">
      <c r="A5141" t="s">
        <v>14213</v>
      </c>
      <c r="B5141" t="s">
        <v>14214</v>
      </c>
      <c r="D5141" s="83"/>
      <c r="G5141" s="83"/>
      <c r="H5141" s="83"/>
      <c r="BT5141" s="83"/>
    </row>
    <row r="5142" spans="1:72">
      <c r="A5142" t="s">
        <v>14215</v>
      </c>
      <c r="B5142" t="s">
        <v>14216</v>
      </c>
      <c r="D5142" s="83"/>
      <c r="G5142" s="83"/>
      <c r="H5142" s="83"/>
      <c r="BT5142" s="83"/>
    </row>
    <row r="5143" spans="1:72">
      <c r="A5143" t="s">
        <v>14217</v>
      </c>
      <c r="B5143" t="s">
        <v>1838</v>
      </c>
      <c r="D5143" s="83"/>
      <c r="G5143" s="83"/>
      <c r="H5143" s="83"/>
      <c r="BT5143" s="83"/>
    </row>
    <row r="5144" spans="1:72">
      <c r="A5144" t="s">
        <v>14218</v>
      </c>
      <c r="B5144" t="s">
        <v>14219</v>
      </c>
      <c r="D5144" s="83"/>
      <c r="G5144" s="83"/>
      <c r="H5144" s="83"/>
      <c r="BT5144" s="83"/>
    </row>
    <row r="5145" spans="1:72">
      <c r="A5145" t="s">
        <v>14220</v>
      </c>
      <c r="B5145" t="s">
        <v>14221</v>
      </c>
      <c r="D5145" s="83"/>
      <c r="G5145" s="83"/>
      <c r="H5145" s="83"/>
      <c r="BT5145" s="83"/>
    </row>
    <row r="5146" spans="1:72">
      <c r="A5146" t="s">
        <v>14222</v>
      </c>
      <c r="B5146" t="s">
        <v>718</v>
      </c>
      <c r="D5146" s="83"/>
      <c r="G5146" s="83"/>
      <c r="H5146" s="83"/>
      <c r="BT5146" s="83"/>
    </row>
    <row r="5147" spans="1:72">
      <c r="A5147" t="s">
        <v>14223</v>
      </c>
      <c r="B5147" t="s">
        <v>747</v>
      </c>
      <c r="D5147" s="83"/>
      <c r="G5147" s="83"/>
      <c r="H5147" s="83"/>
      <c r="BT5147" s="83"/>
    </row>
    <row r="5148" spans="1:72">
      <c r="A5148" t="s">
        <v>14224</v>
      </c>
      <c r="B5148" t="s">
        <v>6984</v>
      </c>
      <c r="D5148" s="83"/>
      <c r="G5148" s="83"/>
      <c r="H5148" s="83"/>
      <c r="BT5148" s="83"/>
    </row>
    <row r="5149" spans="1:72">
      <c r="A5149" t="s">
        <v>14225</v>
      </c>
      <c r="B5149" t="s">
        <v>731</v>
      </c>
      <c r="D5149" s="83"/>
      <c r="G5149" s="83"/>
      <c r="H5149" s="83"/>
      <c r="BT5149" s="83"/>
    </row>
    <row r="5150" spans="1:72">
      <c r="A5150" t="s">
        <v>14226</v>
      </c>
      <c r="B5150" t="s">
        <v>8770</v>
      </c>
      <c r="D5150" s="83"/>
      <c r="G5150" s="83"/>
      <c r="H5150" s="83"/>
      <c r="BT5150" s="83"/>
    </row>
    <row r="5151" spans="1:72">
      <c r="A5151" t="s">
        <v>14227</v>
      </c>
      <c r="B5151" t="s">
        <v>14228</v>
      </c>
      <c r="D5151" s="83"/>
      <c r="G5151" s="83"/>
      <c r="H5151" s="83"/>
      <c r="BT5151" s="83"/>
    </row>
    <row r="5152" spans="1:72">
      <c r="A5152" t="s">
        <v>14229</v>
      </c>
      <c r="B5152" t="s">
        <v>12994</v>
      </c>
      <c r="D5152" s="83"/>
      <c r="G5152" s="83"/>
      <c r="H5152" s="83"/>
      <c r="BT5152" s="83"/>
    </row>
    <row r="5153" spans="1:72">
      <c r="A5153" t="s">
        <v>14230</v>
      </c>
      <c r="B5153" t="s">
        <v>5622</v>
      </c>
      <c r="D5153" s="83"/>
      <c r="G5153" s="83"/>
      <c r="H5153" s="83"/>
      <c r="BT5153" s="83"/>
    </row>
    <row r="5154" spans="1:72">
      <c r="A5154" t="s">
        <v>14231</v>
      </c>
      <c r="B5154" t="s">
        <v>14232</v>
      </c>
      <c r="D5154" s="83"/>
      <c r="G5154" s="83"/>
      <c r="H5154" s="83"/>
      <c r="BT5154" s="83"/>
    </row>
    <row r="5155" spans="1:72">
      <c r="A5155" t="s">
        <v>14233</v>
      </c>
      <c r="B5155" t="s">
        <v>14234</v>
      </c>
      <c r="D5155" s="83"/>
      <c r="G5155" s="83"/>
      <c r="H5155" s="83"/>
      <c r="BT5155" s="83"/>
    </row>
    <row r="5156" spans="1:72">
      <c r="A5156" t="s">
        <v>14235</v>
      </c>
      <c r="B5156" t="s">
        <v>14236</v>
      </c>
      <c r="D5156" s="83"/>
      <c r="G5156" s="83"/>
      <c r="H5156" s="83"/>
      <c r="BT5156" s="83"/>
    </row>
    <row r="5157" spans="1:72">
      <c r="A5157" t="s">
        <v>14237</v>
      </c>
      <c r="B5157" t="s">
        <v>14238</v>
      </c>
      <c r="D5157" s="83"/>
      <c r="G5157" s="83"/>
      <c r="H5157" s="83"/>
      <c r="BT5157" s="83"/>
    </row>
    <row r="5158" spans="1:72">
      <c r="A5158" t="s">
        <v>14239</v>
      </c>
      <c r="B5158" t="s">
        <v>10786</v>
      </c>
      <c r="D5158" s="83"/>
      <c r="G5158" s="83"/>
      <c r="H5158" s="83"/>
      <c r="BT5158" s="83"/>
    </row>
    <row r="5159" spans="1:72">
      <c r="A5159" t="s">
        <v>14240</v>
      </c>
      <c r="B5159" t="s">
        <v>859</v>
      </c>
      <c r="D5159" s="83"/>
      <c r="G5159" s="83"/>
      <c r="H5159" s="83"/>
      <c r="BT5159" s="83"/>
    </row>
    <row r="5160" spans="1:72">
      <c r="A5160" t="s">
        <v>14241</v>
      </c>
      <c r="B5160" t="s">
        <v>14242</v>
      </c>
      <c r="D5160" s="83"/>
      <c r="G5160" s="83"/>
      <c r="H5160" s="83"/>
      <c r="BT5160" s="83"/>
    </row>
    <row r="5161" spans="1:72">
      <c r="A5161" t="s">
        <v>14243</v>
      </c>
      <c r="B5161" t="s">
        <v>2494</v>
      </c>
      <c r="D5161" s="83"/>
      <c r="G5161" s="83"/>
      <c r="H5161" s="83"/>
      <c r="BT5161" s="83"/>
    </row>
    <row r="5162" spans="1:72">
      <c r="A5162" t="s">
        <v>14244</v>
      </c>
      <c r="B5162" t="s">
        <v>14245</v>
      </c>
      <c r="D5162" s="83"/>
      <c r="G5162" s="83"/>
      <c r="H5162" s="83"/>
      <c r="BT5162" s="83"/>
    </row>
    <row r="5163" spans="1:72">
      <c r="A5163" t="s">
        <v>14246</v>
      </c>
      <c r="B5163" t="s">
        <v>14247</v>
      </c>
      <c r="D5163" s="83"/>
      <c r="G5163" s="83"/>
      <c r="H5163" s="83"/>
      <c r="BT5163" s="83"/>
    </row>
    <row r="5164" spans="1:72">
      <c r="A5164" t="s">
        <v>14248</v>
      </c>
      <c r="B5164" t="s">
        <v>14249</v>
      </c>
      <c r="D5164" s="83"/>
      <c r="G5164" s="83"/>
      <c r="H5164" s="83"/>
      <c r="BT5164" s="83"/>
    </row>
    <row r="5165" spans="1:72">
      <c r="A5165" t="s">
        <v>14250</v>
      </c>
      <c r="B5165" t="s">
        <v>14251</v>
      </c>
      <c r="D5165" s="83"/>
      <c r="G5165" s="83"/>
      <c r="H5165" s="83"/>
      <c r="BT5165" s="83"/>
    </row>
    <row r="5166" spans="1:72">
      <c r="A5166" t="s">
        <v>14252</v>
      </c>
      <c r="B5166" t="s">
        <v>14253</v>
      </c>
      <c r="D5166" s="83"/>
      <c r="G5166" s="83"/>
      <c r="H5166" s="83"/>
      <c r="BT5166" s="83"/>
    </row>
    <row r="5167" spans="1:72">
      <c r="A5167" t="s">
        <v>14254</v>
      </c>
      <c r="B5167" t="s">
        <v>3349</v>
      </c>
      <c r="D5167" s="83"/>
      <c r="G5167" s="83"/>
      <c r="H5167" s="83"/>
      <c r="BT5167" s="83"/>
    </row>
    <row r="5168" spans="1:72">
      <c r="A5168" t="s">
        <v>14255</v>
      </c>
      <c r="B5168" t="s">
        <v>1318</v>
      </c>
      <c r="D5168" s="83"/>
      <c r="G5168" s="83"/>
      <c r="H5168" s="83"/>
      <c r="BT5168" s="83"/>
    </row>
    <row r="5169" spans="1:72">
      <c r="A5169" t="s">
        <v>14256</v>
      </c>
      <c r="B5169" t="s">
        <v>14257</v>
      </c>
      <c r="D5169" s="83"/>
      <c r="G5169" s="83"/>
      <c r="H5169" s="83"/>
      <c r="BT5169" s="83"/>
    </row>
    <row r="5170" spans="1:72">
      <c r="A5170" t="s">
        <v>14258</v>
      </c>
      <c r="B5170" t="s">
        <v>14259</v>
      </c>
      <c r="D5170" s="83"/>
      <c r="G5170" s="83"/>
      <c r="H5170" s="83"/>
      <c r="BT5170" s="83"/>
    </row>
    <row r="5171" spans="1:72">
      <c r="A5171" t="s">
        <v>14260</v>
      </c>
      <c r="B5171" t="s">
        <v>14261</v>
      </c>
      <c r="D5171" s="83"/>
      <c r="G5171" s="83"/>
      <c r="H5171" s="83"/>
      <c r="BT5171" s="83"/>
    </row>
    <row r="5172" spans="1:72">
      <c r="A5172" t="s">
        <v>14262</v>
      </c>
      <c r="B5172" t="s">
        <v>14263</v>
      </c>
      <c r="D5172" s="83"/>
      <c r="G5172" s="83"/>
      <c r="H5172" s="83"/>
      <c r="BT5172" s="83"/>
    </row>
    <row r="5173" spans="1:72">
      <c r="A5173" t="s">
        <v>14264</v>
      </c>
      <c r="B5173" t="s">
        <v>14265</v>
      </c>
      <c r="D5173" s="83"/>
      <c r="G5173" s="83"/>
      <c r="H5173" s="83"/>
      <c r="BT5173" s="83"/>
    </row>
    <row r="5174" spans="1:72">
      <c r="A5174" t="s">
        <v>14266</v>
      </c>
      <c r="B5174" t="s">
        <v>14267</v>
      </c>
      <c r="D5174" s="83"/>
      <c r="G5174" s="83"/>
      <c r="H5174" s="83"/>
      <c r="BT5174" s="83"/>
    </row>
    <row r="5175" spans="1:72">
      <c r="A5175" t="s">
        <v>14268</v>
      </c>
      <c r="B5175" t="s">
        <v>14046</v>
      </c>
      <c r="D5175" s="83"/>
      <c r="G5175" s="83"/>
      <c r="H5175" s="83"/>
      <c r="BT5175" s="83"/>
    </row>
    <row r="5176" spans="1:72">
      <c r="A5176" t="s">
        <v>14269</v>
      </c>
      <c r="B5176" t="s">
        <v>14270</v>
      </c>
      <c r="D5176" s="83"/>
      <c r="G5176" s="83"/>
      <c r="H5176" s="83"/>
      <c r="BT5176" s="83"/>
    </row>
    <row r="5177" spans="1:72">
      <c r="A5177" t="s">
        <v>14271</v>
      </c>
      <c r="B5177" t="s">
        <v>3857</v>
      </c>
      <c r="D5177" s="83"/>
      <c r="G5177" s="83"/>
      <c r="H5177" s="83"/>
      <c r="BT5177" s="83"/>
    </row>
    <row r="5178" spans="1:72">
      <c r="A5178" t="s">
        <v>14272</v>
      </c>
      <c r="B5178" t="s">
        <v>12648</v>
      </c>
      <c r="D5178" s="83"/>
      <c r="G5178" s="83"/>
      <c r="H5178" s="83"/>
      <c r="BT5178" s="83"/>
    </row>
    <row r="5179" spans="1:72">
      <c r="A5179" t="s">
        <v>14273</v>
      </c>
      <c r="B5179" t="s">
        <v>14274</v>
      </c>
      <c r="D5179" s="83"/>
      <c r="G5179" s="83"/>
      <c r="H5179" s="83"/>
      <c r="BT5179" s="83"/>
    </row>
    <row r="5180" spans="1:72">
      <c r="A5180" t="s">
        <v>14275</v>
      </c>
      <c r="B5180" t="s">
        <v>14276</v>
      </c>
      <c r="D5180" s="83"/>
      <c r="G5180" s="83"/>
      <c r="H5180" s="83"/>
      <c r="BT5180" s="83"/>
    </row>
    <row r="5181" spans="1:72">
      <c r="A5181" t="s">
        <v>14277</v>
      </c>
      <c r="B5181" t="s">
        <v>3725</v>
      </c>
      <c r="D5181" s="83"/>
      <c r="G5181" s="83"/>
      <c r="H5181" s="83"/>
      <c r="BT5181" s="83"/>
    </row>
    <row r="5182" spans="1:72">
      <c r="A5182" t="s">
        <v>14278</v>
      </c>
      <c r="B5182" t="s">
        <v>14279</v>
      </c>
      <c r="D5182" s="83"/>
      <c r="G5182" s="83"/>
      <c r="H5182" s="83"/>
      <c r="BT5182" s="83"/>
    </row>
    <row r="5183" spans="1:72">
      <c r="A5183" t="s">
        <v>14280</v>
      </c>
      <c r="B5183" t="s">
        <v>2779</v>
      </c>
      <c r="D5183" s="83"/>
      <c r="G5183" s="83"/>
      <c r="H5183" s="83"/>
      <c r="BT5183" s="83"/>
    </row>
    <row r="5184" spans="1:72">
      <c r="A5184" t="s">
        <v>14281</v>
      </c>
      <c r="B5184" t="s">
        <v>14282</v>
      </c>
      <c r="D5184" s="83"/>
      <c r="G5184" s="83"/>
      <c r="H5184" s="83"/>
      <c r="BT5184" s="83"/>
    </row>
    <row r="5185" spans="1:72">
      <c r="A5185" t="s">
        <v>14283</v>
      </c>
      <c r="B5185" t="s">
        <v>14284</v>
      </c>
      <c r="D5185" s="83"/>
      <c r="G5185" s="83"/>
      <c r="H5185" s="83"/>
      <c r="BT5185" s="83"/>
    </row>
    <row r="5186" spans="1:72">
      <c r="A5186" t="s">
        <v>14285</v>
      </c>
      <c r="B5186" t="s">
        <v>8182</v>
      </c>
      <c r="D5186" s="83"/>
      <c r="G5186" s="83"/>
      <c r="H5186" s="83"/>
      <c r="BT5186" s="83"/>
    </row>
    <row r="5187" spans="1:72">
      <c r="A5187" t="s">
        <v>14286</v>
      </c>
      <c r="B5187" t="s">
        <v>5040</v>
      </c>
      <c r="D5187" s="83"/>
      <c r="G5187" s="83"/>
      <c r="H5187" s="83"/>
      <c r="BT5187" s="83"/>
    </row>
    <row r="5188" spans="1:72">
      <c r="A5188" t="s">
        <v>14287</v>
      </c>
      <c r="B5188" t="s">
        <v>14288</v>
      </c>
      <c r="D5188" s="83"/>
      <c r="G5188" s="83"/>
      <c r="H5188" s="83"/>
      <c r="BT5188" s="83"/>
    </row>
    <row r="5189" spans="1:72">
      <c r="A5189" t="s">
        <v>14289</v>
      </c>
      <c r="B5189" t="s">
        <v>14290</v>
      </c>
      <c r="D5189" s="83"/>
      <c r="G5189" s="83"/>
      <c r="H5189" s="83"/>
      <c r="BT5189" s="83"/>
    </row>
    <row r="5190" spans="1:72">
      <c r="A5190" t="s">
        <v>14291</v>
      </c>
      <c r="B5190" t="s">
        <v>14292</v>
      </c>
      <c r="D5190" s="83"/>
      <c r="G5190" s="83"/>
      <c r="H5190" s="83"/>
      <c r="BT5190" s="83"/>
    </row>
    <row r="5191" spans="1:72">
      <c r="A5191" t="s">
        <v>14293</v>
      </c>
      <c r="B5191" t="s">
        <v>14294</v>
      </c>
      <c r="D5191" s="83"/>
      <c r="G5191" s="83"/>
      <c r="H5191" s="83"/>
      <c r="BT5191" s="83"/>
    </row>
    <row r="5192" spans="1:72">
      <c r="A5192" t="s">
        <v>14295</v>
      </c>
      <c r="B5192" t="s">
        <v>14296</v>
      </c>
      <c r="D5192" s="83"/>
      <c r="G5192" s="83"/>
      <c r="H5192" s="83"/>
      <c r="BT5192" s="83"/>
    </row>
    <row r="5193" spans="1:72">
      <c r="A5193" t="s">
        <v>14297</v>
      </c>
      <c r="B5193" t="s">
        <v>12522</v>
      </c>
      <c r="D5193" s="83"/>
      <c r="G5193" s="83"/>
      <c r="H5193" s="83"/>
      <c r="BT5193" s="83"/>
    </row>
    <row r="5194" spans="1:72">
      <c r="A5194" t="s">
        <v>14298</v>
      </c>
      <c r="B5194" t="s">
        <v>10280</v>
      </c>
      <c r="D5194" s="83"/>
      <c r="G5194" s="83"/>
      <c r="H5194" s="83"/>
      <c r="BT5194" s="83"/>
    </row>
    <row r="5195" spans="1:72">
      <c r="A5195" t="s">
        <v>14299</v>
      </c>
      <c r="B5195" t="s">
        <v>14300</v>
      </c>
      <c r="D5195" s="83"/>
      <c r="G5195" s="83"/>
      <c r="H5195" s="83"/>
      <c r="BT5195" s="83"/>
    </row>
    <row r="5196" spans="1:72">
      <c r="A5196" t="s">
        <v>14301</v>
      </c>
      <c r="B5196" t="s">
        <v>14302</v>
      </c>
      <c r="D5196" s="83"/>
      <c r="G5196" s="83"/>
      <c r="H5196" s="83"/>
      <c r="BT5196" s="83"/>
    </row>
    <row r="5197" spans="1:72">
      <c r="A5197" t="s">
        <v>14303</v>
      </c>
      <c r="B5197" t="s">
        <v>14304</v>
      </c>
      <c r="D5197" s="83"/>
      <c r="G5197" s="83"/>
      <c r="H5197" s="83"/>
      <c r="BT5197" s="83"/>
    </row>
    <row r="5198" spans="1:72">
      <c r="A5198" t="s">
        <v>14305</v>
      </c>
      <c r="B5198" t="s">
        <v>841</v>
      </c>
      <c r="D5198" s="83"/>
      <c r="G5198" s="83"/>
      <c r="H5198" s="83"/>
      <c r="BT5198" s="83"/>
    </row>
    <row r="5199" spans="1:72">
      <c r="A5199" t="s">
        <v>14306</v>
      </c>
      <c r="B5199" t="s">
        <v>14307</v>
      </c>
      <c r="D5199" s="83"/>
      <c r="G5199" s="83"/>
      <c r="H5199" s="83"/>
      <c r="BT5199" s="83"/>
    </row>
    <row r="5200" spans="1:72">
      <c r="A5200" t="s">
        <v>14308</v>
      </c>
      <c r="B5200" t="s">
        <v>14309</v>
      </c>
      <c r="D5200" s="83"/>
      <c r="G5200" s="83"/>
      <c r="H5200" s="83"/>
      <c r="BT5200" s="83"/>
    </row>
    <row r="5201" spans="1:72">
      <c r="A5201" t="s">
        <v>14310</v>
      </c>
      <c r="B5201" t="s">
        <v>14311</v>
      </c>
      <c r="D5201" s="83"/>
      <c r="G5201" s="83"/>
      <c r="H5201" s="83"/>
      <c r="BT5201" s="83"/>
    </row>
    <row r="5202" spans="1:72">
      <c r="A5202" t="s">
        <v>14312</v>
      </c>
      <c r="B5202" t="s">
        <v>12408</v>
      </c>
      <c r="D5202" s="83"/>
      <c r="G5202" s="83"/>
      <c r="H5202" s="83"/>
      <c r="BT5202" s="83"/>
    </row>
    <row r="5203" spans="1:72">
      <c r="A5203" t="s">
        <v>14313</v>
      </c>
      <c r="B5203" t="s">
        <v>14314</v>
      </c>
      <c r="D5203" s="83"/>
      <c r="G5203" s="83"/>
      <c r="H5203" s="83"/>
      <c r="BT5203" s="83"/>
    </row>
    <row r="5204" spans="1:72">
      <c r="A5204" t="s">
        <v>14315</v>
      </c>
      <c r="B5204" t="s">
        <v>14316</v>
      </c>
      <c r="D5204" s="83"/>
      <c r="G5204" s="83"/>
      <c r="H5204" s="83"/>
      <c r="BT5204" s="83"/>
    </row>
    <row r="5205" spans="1:72">
      <c r="A5205" t="s">
        <v>14317</v>
      </c>
      <c r="B5205" t="s">
        <v>14318</v>
      </c>
      <c r="D5205" s="83"/>
      <c r="G5205" s="83"/>
      <c r="H5205" s="83"/>
      <c r="BT5205" s="83"/>
    </row>
    <row r="5206" spans="1:72">
      <c r="A5206" t="s">
        <v>14319</v>
      </c>
      <c r="B5206" t="s">
        <v>14320</v>
      </c>
      <c r="D5206" s="83"/>
      <c r="G5206" s="83"/>
      <c r="H5206" s="83"/>
      <c r="BT5206" s="83"/>
    </row>
    <row r="5207" spans="1:72">
      <c r="A5207" t="s">
        <v>14321</v>
      </c>
      <c r="B5207" t="s">
        <v>14322</v>
      </c>
      <c r="D5207" s="83"/>
      <c r="G5207" s="83"/>
      <c r="H5207" s="83"/>
      <c r="BT5207" s="83"/>
    </row>
    <row r="5208" spans="1:72">
      <c r="A5208" t="s">
        <v>14323</v>
      </c>
      <c r="B5208" t="s">
        <v>14324</v>
      </c>
      <c r="D5208" s="83"/>
      <c r="G5208" s="83"/>
      <c r="H5208" s="83"/>
      <c r="BT5208" s="83"/>
    </row>
    <row r="5209" spans="1:72">
      <c r="A5209" t="s">
        <v>14325</v>
      </c>
      <c r="B5209" t="s">
        <v>14326</v>
      </c>
      <c r="D5209" s="83"/>
      <c r="G5209" s="83"/>
      <c r="H5209" s="83"/>
      <c r="BT5209" s="83"/>
    </row>
    <row r="5210" spans="1:72">
      <c r="A5210" t="s">
        <v>14327</v>
      </c>
      <c r="B5210" t="s">
        <v>14328</v>
      </c>
      <c r="D5210" s="83"/>
      <c r="G5210" s="83"/>
      <c r="H5210" s="83"/>
      <c r="BT5210" s="83"/>
    </row>
    <row r="5211" spans="1:72">
      <c r="A5211" t="s">
        <v>14329</v>
      </c>
      <c r="B5211" t="s">
        <v>14330</v>
      </c>
      <c r="D5211" s="83"/>
      <c r="G5211" s="83"/>
      <c r="H5211" s="83"/>
      <c r="BT5211" s="83"/>
    </row>
    <row r="5212" spans="1:72">
      <c r="A5212" t="s">
        <v>14331</v>
      </c>
      <c r="B5212" t="s">
        <v>4142</v>
      </c>
      <c r="D5212" s="83"/>
      <c r="G5212" s="83"/>
      <c r="H5212" s="83"/>
      <c r="BT5212" s="83"/>
    </row>
    <row r="5213" spans="1:72">
      <c r="A5213" t="s">
        <v>14332</v>
      </c>
      <c r="B5213" t="s">
        <v>14333</v>
      </c>
      <c r="D5213" s="83"/>
      <c r="G5213" s="83"/>
      <c r="H5213" s="83"/>
      <c r="BT5213" s="83"/>
    </row>
    <row r="5214" spans="1:72">
      <c r="A5214" t="s">
        <v>14334</v>
      </c>
      <c r="B5214" t="s">
        <v>14335</v>
      </c>
      <c r="D5214" s="83"/>
      <c r="G5214" s="83"/>
      <c r="H5214" s="83"/>
      <c r="BT5214" s="83"/>
    </row>
    <row r="5215" spans="1:72">
      <c r="A5215" t="s">
        <v>14336</v>
      </c>
      <c r="B5215" t="s">
        <v>14337</v>
      </c>
      <c r="D5215" s="83"/>
      <c r="G5215" s="83"/>
      <c r="H5215" s="83"/>
      <c r="BT5215" s="83"/>
    </row>
    <row r="5216" spans="1:72">
      <c r="A5216" t="s">
        <v>14338</v>
      </c>
      <c r="B5216" t="s">
        <v>5204</v>
      </c>
      <c r="D5216" s="83"/>
      <c r="G5216" s="83"/>
      <c r="H5216" s="83"/>
      <c r="BT5216" s="83"/>
    </row>
    <row r="5217" spans="1:72">
      <c r="A5217" t="s">
        <v>14339</v>
      </c>
      <c r="B5217" t="s">
        <v>1445</v>
      </c>
      <c r="D5217" s="83"/>
      <c r="G5217" s="83"/>
      <c r="H5217" s="83"/>
      <c r="BT5217" s="83"/>
    </row>
    <row r="5218" spans="1:72">
      <c r="A5218" t="s">
        <v>14340</v>
      </c>
      <c r="B5218" t="s">
        <v>8428</v>
      </c>
      <c r="D5218" s="83"/>
      <c r="G5218" s="83"/>
      <c r="H5218" s="83"/>
      <c r="BT5218" s="83"/>
    </row>
    <row r="5219" spans="1:72">
      <c r="A5219" t="s">
        <v>14341</v>
      </c>
      <c r="B5219" t="s">
        <v>4450</v>
      </c>
      <c r="D5219" s="83"/>
      <c r="G5219" s="83"/>
      <c r="H5219" s="83"/>
      <c r="BT5219" s="83"/>
    </row>
    <row r="5220" spans="1:72">
      <c r="A5220" t="s">
        <v>14342</v>
      </c>
      <c r="B5220" t="s">
        <v>14343</v>
      </c>
      <c r="D5220" s="83"/>
      <c r="G5220" s="83"/>
      <c r="H5220" s="83"/>
      <c r="BT5220" s="83"/>
    </row>
    <row r="5221" spans="1:72">
      <c r="A5221" t="s">
        <v>14344</v>
      </c>
      <c r="B5221" t="s">
        <v>14345</v>
      </c>
      <c r="D5221" s="83"/>
      <c r="G5221" s="83"/>
      <c r="H5221" s="83"/>
      <c r="BT5221" s="83"/>
    </row>
    <row r="5222" spans="1:72">
      <c r="A5222" t="s">
        <v>14346</v>
      </c>
      <c r="B5222" t="s">
        <v>8182</v>
      </c>
      <c r="D5222" s="83"/>
      <c r="G5222" s="83"/>
      <c r="H5222" s="83"/>
      <c r="BT5222" s="83"/>
    </row>
    <row r="5223" spans="1:72">
      <c r="A5223" t="s">
        <v>14347</v>
      </c>
      <c r="B5223" t="s">
        <v>14348</v>
      </c>
      <c r="D5223" s="83"/>
      <c r="G5223" s="83"/>
      <c r="H5223" s="83"/>
      <c r="BT5223" s="83"/>
    </row>
    <row r="5224" spans="1:72">
      <c r="A5224" t="s">
        <v>14349</v>
      </c>
      <c r="B5224" t="s">
        <v>6656</v>
      </c>
      <c r="D5224" s="83"/>
      <c r="G5224" s="83"/>
      <c r="H5224" s="83"/>
      <c r="BT5224" s="83"/>
    </row>
    <row r="5225" spans="1:72">
      <c r="A5225" t="s">
        <v>14350</v>
      </c>
      <c r="B5225" t="s">
        <v>14351</v>
      </c>
      <c r="D5225" s="83"/>
      <c r="G5225" s="83"/>
      <c r="H5225" s="83"/>
      <c r="BT5225" s="83"/>
    </row>
    <row r="5226" spans="1:72">
      <c r="A5226" t="s">
        <v>14352</v>
      </c>
      <c r="B5226" t="s">
        <v>14353</v>
      </c>
      <c r="D5226" s="83"/>
      <c r="G5226" s="83"/>
      <c r="H5226" s="83"/>
      <c r="BT5226" s="83"/>
    </row>
    <row r="5227" spans="1:72">
      <c r="A5227" t="s">
        <v>14354</v>
      </c>
      <c r="B5227" t="s">
        <v>8711</v>
      </c>
      <c r="D5227" s="83"/>
      <c r="G5227" s="83"/>
      <c r="H5227" s="83"/>
      <c r="BT5227" s="83"/>
    </row>
    <row r="5228" spans="1:72">
      <c r="A5228" t="s">
        <v>14355</v>
      </c>
      <c r="B5228" t="s">
        <v>14356</v>
      </c>
      <c r="D5228" s="83"/>
      <c r="G5228" s="83"/>
      <c r="H5228" s="83"/>
      <c r="BT5228" s="83"/>
    </row>
    <row r="5229" spans="1:72">
      <c r="A5229" t="s">
        <v>14357</v>
      </c>
      <c r="B5229" t="s">
        <v>14358</v>
      </c>
      <c r="D5229" s="83"/>
      <c r="G5229" s="83"/>
      <c r="H5229" s="83"/>
      <c r="BT5229" s="83"/>
    </row>
    <row r="5230" spans="1:72">
      <c r="A5230" t="s">
        <v>14359</v>
      </c>
      <c r="B5230" t="s">
        <v>14360</v>
      </c>
      <c r="D5230" s="83"/>
      <c r="G5230" s="83"/>
      <c r="H5230" s="83"/>
      <c r="BT5230" s="83"/>
    </row>
    <row r="5231" spans="1:72">
      <c r="A5231" t="s">
        <v>14361</v>
      </c>
      <c r="B5231" t="s">
        <v>14362</v>
      </c>
      <c r="D5231" s="83"/>
      <c r="G5231" s="83"/>
      <c r="H5231" s="83"/>
      <c r="BT5231" s="83"/>
    </row>
    <row r="5232" spans="1:72">
      <c r="A5232" t="s">
        <v>14363</v>
      </c>
      <c r="B5232" t="s">
        <v>14364</v>
      </c>
      <c r="D5232" s="83"/>
      <c r="G5232" s="83"/>
      <c r="H5232" s="83"/>
      <c r="BT5232" s="83"/>
    </row>
    <row r="5233" spans="1:72">
      <c r="A5233" t="s">
        <v>14365</v>
      </c>
      <c r="B5233" t="s">
        <v>5760</v>
      </c>
      <c r="D5233" s="83"/>
      <c r="G5233" s="83"/>
      <c r="H5233" s="83"/>
      <c r="BT5233" s="83"/>
    </row>
    <row r="5234" spans="1:72">
      <c r="A5234" t="s">
        <v>14366</v>
      </c>
      <c r="B5234" t="s">
        <v>14367</v>
      </c>
      <c r="D5234" s="83"/>
      <c r="G5234" s="83"/>
      <c r="H5234" s="83"/>
      <c r="BT5234" s="83"/>
    </row>
    <row r="5235" spans="1:72">
      <c r="A5235" t="s">
        <v>14368</v>
      </c>
      <c r="B5235" t="s">
        <v>14369</v>
      </c>
      <c r="D5235" s="83"/>
      <c r="G5235" s="83"/>
      <c r="H5235" s="83"/>
      <c r="BT5235" s="83"/>
    </row>
    <row r="5236" spans="1:72">
      <c r="A5236" t="s">
        <v>14370</v>
      </c>
      <c r="B5236" t="s">
        <v>14371</v>
      </c>
      <c r="D5236" s="83"/>
      <c r="G5236" s="83"/>
      <c r="H5236" s="83"/>
      <c r="BT5236" s="83"/>
    </row>
    <row r="5237" spans="1:72">
      <c r="A5237" t="s">
        <v>14372</v>
      </c>
      <c r="B5237" t="s">
        <v>14373</v>
      </c>
      <c r="D5237" s="83"/>
      <c r="G5237" s="83"/>
      <c r="H5237" s="83"/>
      <c r="BT5237" s="83"/>
    </row>
    <row r="5238" spans="1:72">
      <c r="A5238" t="s">
        <v>14374</v>
      </c>
      <c r="B5238" t="s">
        <v>14375</v>
      </c>
      <c r="D5238" s="83"/>
      <c r="G5238" s="83"/>
      <c r="H5238" s="83"/>
      <c r="BT5238" s="83"/>
    </row>
    <row r="5239" spans="1:72">
      <c r="A5239" t="s">
        <v>14376</v>
      </c>
      <c r="B5239" t="s">
        <v>14377</v>
      </c>
      <c r="D5239" s="83"/>
      <c r="G5239" s="83"/>
      <c r="H5239" s="83"/>
      <c r="BT5239" s="83"/>
    </row>
    <row r="5240" spans="1:72">
      <c r="A5240" t="s">
        <v>14378</v>
      </c>
      <c r="B5240" t="s">
        <v>14379</v>
      </c>
      <c r="D5240" s="83"/>
      <c r="G5240" s="83"/>
      <c r="H5240" s="83"/>
      <c r="BT5240" s="83"/>
    </row>
    <row r="5241" spans="1:72">
      <c r="A5241" t="s">
        <v>14380</v>
      </c>
      <c r="B5241" t="s">
        <v>14381</v>
      </c>
      <c r="D5241" s="83"/>
      <c r="G5241" s="83"/>
      <c r="H5241" s="83"/>
      <c r="BT5241" s="83"/>
    </row>
    <row r="5242" spans="1:72">
      <c r="A5242" t="s">
        <v>14382</v>
      </c>
      <c r="B5242" t="s">
        <v>14383</v>
      </c>
      <c r="D5242" s="83"/>
      <c r="G5242" s="83"/>
      <c r="H5242" s="83"/>
      <c r="BT5242" s="83"/>
    </row>
    <row r="5243" spans="1:72">
      <c r="A5243" t="s">
        <v>14384</v>
      </c>
      <c r="B5243" t="s">
        <v>332</v>
      </c>
      <c r="D5243" s="83"/>
      <c r="G5243" s="83"/>
      <c r="H5243" s="83"/>
      <c r="BT5243" s="83"/>
    </row>
    <row r="5244" spans="1:72">
      <c r="A5244" t="s">
        <v>14385</v>
      </c>
      <c r="B5244" t="s">
        <v>14386</v>
      </c>
      <c r="D5244" s="83"/>
      <c r="G5244" s="83"/>
      <c r="H5244" s="83"/>
      <c r="BT5244" s="83"/>
    </row>
    <row r="5245" spans="1:72">
      <c r="A5245" t="s">
        <v>14387</v>
      </c>
      <c r="B5245" t="s">
        <v>11713</v>
      </c>
      <c r="D5245" s="83"/>
      <c r="G5245" s="83"/>
      <c r="H5245" s="83"/>
      <c r="BT5245" s="83"/>
    </row>
    <row r="5246" spans="1:72">
      <c r="A5246" t="s">
        <v>14388</v>
      </c>
      <c r="B5246" t="s">
        <v>14389</v>
      </c>
      <c r="D5246" s="83"/>
      <c r="G5246" s="83"/>
      <c r="H5246" s="83"/>
      <c r="BT5246" s="83"/>
    </row>
    <row r="5247" spans="1:72">
      <c r="A5247" t="s">
        <v>14390</v>
      </c>
      <c r="B5247" t="s">
        <v>14391</v>
      </c>
      <c r="D5247" s="83"/>
      <c r="G5247" s="83"/>
      <c r="H5247" s="83"/>
      <c r="BT5247" s="83"/>
    </row>
    <row r="5248" spans="1:72">
      <c r="A5248" t="s">
        <v>14392</v>
      </c>
      <c r="B5248" t="s">
        <v>14393</v>
      </c>
      <c r="D5248" s="83"/>
      <c r="G5248" s="83"/>
      <c r="H5248" s="83"/>
      <c r="BT5248" s="83"/>
    </row>
    <row r="5249" spans="1:72">
      <c r="A5249" t="s">
        <v>14394</v>
      </c>
      <c r="B5249" t="s">
        <v>14395</v>
      </c>
      <c r="D5249" s="83"/>
      <c r="G5249" s="83"/>
      <c r="H5249" s="83"/>
      <c r="BT5249" s="83"/>
    </row>
    <row r="5250" spans="1:72">
      <c r="A5250" t="s">
        <v>14396</v>
      </c>
      <c r="B5250" t="s">
        <v>7312</v>
      </c>
      <c r="D5250" s="83"/>
      <c r="G5250" s="83"/>
      <c r="H5250" s="83"/>
      <c r="BT5250" s="83"/>
    </row>
    <row r="5251" spans="1:72">
      <c r="A5251" t="s">
        <v>14397</v>
      </c>
      <c r="B5251" t="s">
        <v>11406</v>
      </c>
      <c r="D5251" s="83"/>
      <c r="G5251" s="83"/>
      <c r="H5251" s="83"/>
      <c r="BT5251" s="83"/>
    </row>
    <row r="5252" spans="1:72">
      <c r="A5252" t="s">
        <v>14398</v>
      </c>
      <c r="B5252" t="s">
        <v>14399</v>
      </c>
      <c r="D5252" s="83"/>
      <c r="G5252" s="83"/>
      <c r="H5252" s="83"/>
      <c r="BT5252" s="83"/>
    </row>
    <row r="5253" spans="1:72">
      <c r="A5253" t="s">
        <v>14400</v>
      </c>
      <c r="B5253" t="s">
        <v>428</v>
      </c>
      <c r="D5253" s="83"/>
      <c r="G5253" s="83"/>
      <c r="H5253" s="83"/>
      <c r="BT5253" s="83"/>
    </row>
    <row r="5254" spans="1:72">
      <c r="A5254" t="s">
        <v>14401</v>
      </c>
      <c r="B5254" t="s">
        <v>14402</v>
      </c>
      <c r="D5254" s="83"/>
      <c r="G5254" s="83"/>
      <c r="H5254" s="83"/>
      <c r="BT5254" s="83"/>
    </row>
    <row r="5255" spans="1:72">
      <c r="A5255" t="s">
        <v>14403</v>
      </c>
      <c r="B5255" t="s">
        <v>14404</v>
      </c>
      <c r="D5255" s="83"/>
      <c r="G5255" s="83"/>
      <c r="H5255" s="83"/>
      <c r="BT5255" s="83"/>
    </row>
    <row r="5256" spans="1:72">
      <c r="A5256" t="s">
        <v>14405</v>
      </c>
      <c r="B5256" t="s">
        <v>14406</v>
      </c>
      <c r="D5256" s="83"/>
      <c r="G5256" s="83"/>
      <c r="H5256" s="83"/>
      <c r="BT5256" s="83"/>
    </row>
    <row r="5257" spans="1:72">
      <c r="A5257" t="s">
        <v>14407</v>
      </c>
      <c r="B5257" t="s">
        <v>3201</v>
      </c>
      <c r="D5257" s="83"/>
      <c r="G5257" s="83"/>
      <c r="H5257" s="83"/>
      <c r="BT5257" s="83"/>
    </row>
    <row r="5258" spans="1:72">
      <c r="A5258" t="s">
        <v>14408</v>
      </c>
      <c r="B5258" t="s">
        <v>14409</v>
      </c>
      <c r="D5258" s="83"/>
      <c r="G5258" s="83"/>
      <c r="H5258" s="83"/>
      <c r="BT5258" s="83"/>
    </row>
    <row r="5259" spans="1:72">
      <c r="A5259" t="s">
        <v>14410</v>
      </c>
      <c r="B5259" t="s">
        <v>906</v>
      </c>
      <c r="D5259" s="83"/>
      <c r="G5259" s="83"/>
      <c r="H5259" s="83"/>
      <c r="BT5259" s="83"/>
    </row>
    <row r="5260" spans="1:72">
      <c r="A5260" t="s">
        <v>14411</v>
      </c>
      <c r="B5260" t="s">
        <v>980</v>
      </c>
      <c r="D5260" s="83"/>
      <c r="G5260" s="83"/>
      <c r="H5260" s="83"/>
      <c r="BT5260" s="83"/>
    </row>
    <row r="5261" spans="1:72">
      <c r="A5261" t="s">
        <v>14412</v>
      </c>
      <c r="B5261" t="s">
        <v>14413</v>
      </c>
      <c r="D5261" s="83"/>
      <c r="G5261" s="83"/>
      <c r="H5261" s="83"/>
      <c r="BT5261" s="83"/>
    </row>
    <row r="5262" spans="1:72">
      <c r="A5262" t="s">
        <v>14414</v>
      </c>
      <c r="B5262" t="s">
        <v>14415</v>
      </c>
      <c r="D5262" s="83"/>
      <c r="G5262" s="83"/>
      <c r="H5262" s="83"/>
      <c r="BT5262" s="83"/>
    </row>
    <row r="5263" spans="1:72">
      <c r="A5263" t="s">
        <v>14416</v>
      </c>
      <c r="B5263" t="s">
        <v>14417</v>
      </c>
      <c r="D5263" s="83"/>
      <c r="G5263" s="83"/>
      <c r="H5263" s="83"/>
      <c r="BT5263" s="83"/>
    </row>
    <row r="5264" spans="1:72">
      <c r="A5264" t="s">
        <v>14418</v>
      </c>
      <c r="B5264" t="s">
        <v>14419</v>
      </c>
      <c r="D5264" s="83"/>
      <c r="G5264" s="83"/>
      <c r="H5264" s="83"/>
      <c r="BT5264" s="83"/>
    </row>
    <row r="5265" spans="1:72">
      <c r="A5265" t="s">
        <v>14420</v>
      </c>
      <c r="B5265" t="s">
        <v>14421</v>
      </c>
      <c r="D5265" s="83"/>
      <c r="G5265" s="83"/>
      <c r="H5265" s="83"/>
      <c r="BT5265" s="83"/>
    </row>
    <row r="5266" spans="1:72">
      <c r="A5266" t="s">
        <v>14422</v>
      </c>
      <c r="B5266" t="s">
        <v>10763</v>
      </c>
      <c r="D5266" s="83"/>
      <c r="G5266" s="83"/>
      <c r="H5266" s="83"/>
      <c r="BT5266" s="83"/>
    </row>
    <row r="5267" spans="1:72">
      <c r="A5267" t="s">
        <v>14423</v>
      </c>
      <c r="B5267" t="s">
        <v>14424</v>
      </c>
      <c r="D5267" s="83"/>
      <c r="G5267" s="83"/>
      <c r="H5267" s="83"/>
      <c r="BT5267" s="83"/>
    </row>
    <row r="5268" spans="1:72">
      <c r="A5268" t="s">
        <v>14425</v>
      </c>
      <c r="B5268" t="s">
        <v>14426</v>
      </c>
      <c r="D5268" s="83"/>
      <c r="G5268" s="83"/>
      <c r="H5268" s="83"/>
      <c r="BT5268" s="83"/>
    </row>
    <row r="5269" spans="1:72">
      <c r="A5269" t="s">
        <v>14427</v>
      </c>
      <c r="B5269" t="s">
        <v>14428</v>
      </c>
      <c r="D5269" s="83"/>
      <c r="G5269" s="83"/>
      <c r="H5269" s="83"/>
      <c r="BT5269" s="83"/>
    </row>
    <row r="5270" spans="1:72">
      <c r="A5270" t="s">
        <v>14429</v>
      </c>
      <c r="B5270" t="s">
        <v>14430</v>
      </c>
      <c r="D5270" s="83"/>
      <c r="G5270" s="83"/>
      <c r="H5270" s="83"/>
      <c r="BT5270" s="83"/>
    </row>
    <row r="5271" spans="1:72">
      <c r="A5271" t="s">
        <v>14431</v>
      </c>
      <c r="B5271" t="s">
        <v>3112</v>
      </c>
      <c r="D5271" s="83"/>
      <c r="G5271" s="83"/>
      <c r="H5271" s="83"/>
      <c r="BT5271" s="83"/>
    </row>
    <row r="5272" spans="1:72">
      <c r="A5272" t="s">
        <v>14432</v>
      </c>
      <c r="B5272" t="s">
        <v>11278</v>
      </c>
      <c r="D5272" s="83"/>
      <c r="G5272" s="83"/>
      <c r="H5272" s="83"/>
      <c r="BT5272" s="83"/>
    </row>
    <row r="5273" spans="1:72">
      <c r="A5273" t="s">
        <v>14433</v>
      </c>
      <c r="B5273" t="s">
        <v>2387</v>
      </c>
      <c r="D5273" s="83"/>
      <c r="G5273" s="83"/>
      <c r="H5273" s="83"/>
      <c r="BT5273" s="83"/>
    </row>
    <row r="5274" spans="1:72">
      <c r="A5274" t="s">
        <v>14434</v>
      </c>
      <c r="B5274" t="s">
        <v>14435</v>
      </c>
      <c r="D5274" s="83"/>
      <c r="G5274" s="83"/>
      <c r="H5274" s="83"/>
      <c r="BT5274" s="83"/>
    </row>
    <row r="5275" spans="1:72">
      <c r="A5275" t="s">
        <v>14436</v>
      </c>
      <c r="B5275" t="s">
        <v>14437</v>
      </c>
      <c r="D5275" s="83"/>
      <c r="G5275" s="83"/>
      <c r="H5275" s="83"/>
      <c r="BT5275" s="83"/>
    </row>
    <row r="5276" spans="1:72">
      <c r="A5276" t="s">
        <v>14438</v>
      </c>
      <c r="B5276" t="s">
        <v>14439</v>
      </c>
      <c r="D5276" s="83"/>
      <c r="G5276" s="83"/>
      <c r="H5276" s="83"/>
      <c r="BT5276" s="83"/>
    </row>
    <row r="5277" spans="1:72">
      <c r="A5277" t="s">
        <v>14440</v>
      </c>
      <c r="B5277" t="s">
        <v>4142</v>
      </c>
      <c r="D5277" s="83"/>
      <c r="G5277" s="83"/>
      <c r="H5277" s="83"/>
      <c r="BT5277" s="83"/>
    </row>
    <row r="5278" spans="1:72">
      <c r="A5278" t="s">
        <v>14441</v>
      </c>
      <c r="B5278" t="s">
        <v>14442</v>
      </c>
      <c r="D5278" s="83"/>
      <c r="G5278" s="83"/>
      <c r="H5278" s="83"/>
      <c r="BT5278" s="83"/>
    </row>
    <row r="5279" spans="1:72">
      <c r="A5279" t="s">
        <v>14443</v>
      </c>
      <c r="B5279" t="s">
        <v>14444</v>
      </c>
      <c r="D5279" s="83"/>
      <c r="G5279" s="83"/>
      <c r="H5279" s="83"/>
      <c r="BT5279" s="83"/>
    </row>
    <row r="5280" spans="1:72">
      <c r="A5280" t="s">
        <v>14445</v>
      </c>
      <c r="B5280" t="s">
        <v>14446</v>
      </c>
      <c r="D5280" s="83"/>
      <c r="G5280" s="83"/>
      <c r="H5280" s="83"/>
      <c r="BT5280" s="83"/>
    </row>
    <row r="5281" spans="1:72">
      <c r="A5281" t="s">
        <v>14447</v>
      </c>
      <c r="B5281" t="s">
        <v>14448</v>
      </c>
      <c r="D5281" s="83"/>
      <c r="G5281" s="83"/>
      <c r="H5281" s="83"/>
      <c r="BT5281" s="83"/>
    </row>
    <row r="5282" spans="1:72">
      <c r="A5282" t="s">
        <v>14449</v>
      </c>
      <c r="B5282" t="s">
        <v>14450</v>
      </c>
      <c r="D5282" s="83"/>
      <c r="G5282" s="83"/>
      <c r="H5282" s="83"/>
      <c r="BT5282" s="83"/>
    </row>
    <row r="5283" spans="1:72">
      <c r="A5283" t="s">
        <v>14451</v>
      </c>
      <c r="B5283" t="s">
        <v>2203</v>
      </c>
      <c r="D5283" s="83"/>
      <c r="G5283" s="83"/>
      <c r="H5283" s="83"/>
      <c r="BT5283" s="83"/>
    </row>
    <row r="5284" spans="1:72">
      <c r="A5284" t="s">
        <v>14452</v>
      </c>
      <c r="B5284" t="s">
        <v>14453</v>
      </c>
      <c r="D5284" s="83"/>
      <c r="G5284" s="83"/>
      <c r="H5284" s="83"/>
      <c r="BT5284" s="83"/>
    </row>
    <row r="5285" spans="1:72">
      <c r="A5285" t="s">
        <v>14454</v>
      </c>
      <c r="B5285" t="s">
        <v>14455</v>
      </c>
      <c r="D5285" s="83"/>
      <c r="G5285" s="83"/>
      <c r="H5285" s="83"/>
      <c r="BT5285" s="83"/>
    </row>
    <row r="5286" spans="1:72">
      <c r="A5286" t="s">
        <v>14456</v>
      </c>
      <c r="B5286" t="s">
        <v>14457</v>
      </c>
      <c r="D5286" s="83"/>
      <c r="G5286" s="83"/>
      <c r="H5286" s="83"/>
      <c r="BT5286" s="83"/>
    </row>
    <row r="5287" spans="1:72">
      <c r="A5287" t="s">
        <v>14458</v>
      </c>
      <c r="B5287" t="s">
        <v>14459</v>
      </c>
      <c r="D5287" s="83"/>
      <c r="G5287" s="83"/>
      <c r="H5287" s="83"/>
      <c r="BT5287" s="83"/>
    </row>
    <row r="5288" spans="1:72">
      <c r="A5288" t="s">
        <v>14460</v>
      </c>
      <c r="B5288" t="s">
        <v>14461</v>
      </c>
      <c r="D5288" s="83"/>
      <c r="G5288" s="83"/>
      <c r="H5288" s="83"/>
      <c r="BT5288" s="83"/>
    </row>
    <row r="5289" spans="1:72">
      <c r="A5289" t="s">
        <v>14462</v>
      </c>
      <c r="B5289" t="s">
        <v>14463</v>
      </c>
      <c r="D5289" s="83"/>
      <c r="G5289" s="83"/>
      <c r="H5289" s="83"/>
      <c r="BT5289" s="83"/>
    </row>
    <row r="5290" spans="1:72">
      <c r="A5290" t="s">
        <v>14464</v>
      </c>
      <c r="B5290" t="s">
        <v>14465</v>
      </c>
      <c r="D5290" s="83"/>
      <c r="G5290" s="83"/>
      <c r="H5290" s="83"/>
      <c r="BT5290" s="83"/>
    </row>
    <row r="5291" spans="1:72">
      <c r="A5291" t="s">
        <v>14466</v>
      </c>
      <c r="B5291" t="s">
        <v>533</v>
      </c>
      <c r="D5291" s="83"/>
      <c r="G5291" s="83"/>
      <c r="H5291" s="83"/>
      <c r="BT5291" s="83"/>
    </row>
    <row r="5292" spans="1:72">
      <c r="A5292" t="s">
        <v>14467</v>
      </c>
      <c r="B5292" t="s">
        <v>849</v>
      </c>
      <c r="D5292" s="83"/>
      <c r="G5292" s="83"/>
      <c r="H5292" s="83"/>
      <c r="BT5292" s="83"/>
    </row>
    <row r="5293" spans="1:72">
      <c r="A5293" t="s">
        <v>14468</v>
      </c>
      <c r="B5293" t="s">
        <v>14469</v>
      </c>
      <c r="D5293" s="83"/>
      <c r="G5293" s="83"/>
      <c r="H5293" s="83"/>
      <c r="BT5293" s="83"/>
    </row>
    <row r="5294" spans="1:72">
      <c r="A5294" t="s">
        <v>14470</v>
      </c>
      <c r="B5294" t="s">
        <v>14471</v>
      </c>
      <c r="D5294" s="83"/>
      <c r="G5294" s="83"/>
      <c r="H5294" s="83"/>
      <c r="BT5294" s="83"/>
    </row>
    <row r="5295" spans="1:72">
      <c r="A5295" t="s">
        <v>14472</v>
      </c>
      <c r="B5295" t="s">
        <v>14473</v>
      </c>
      <c r="D5295" s="83"/>
      <c r="G5295" s="83"/>
      <c r="H5295" s="83"/>
      <c r="BT5295" s="83"/>
    </row>
    <row r="5296" spans="1:72">
      <c r="A5296" t="s">
        <v>14474</v>
      </c>
      <c r="B5296" t="s">
        <v>3566</v>
      </c>
      <c r="D5296" s="83"/>
      <c r="G5296" s="83"/>
      <c r="H5296" s="83"/>
      <c r="BT5296" s="83"/>
    </row>
    <row r="5297" spans="1:72">
      <c r="A5297" t="s">
        <v>14475</v>
      </c>
      <c r="B5297" t="s">
        <v>2138</v>
      </c>
      <c r="D5297" s="83"/>
      <c r="G5297" s="83"/>
      <c r="H5297" s="83"/>
      <c r="BT5297" s="83"/>
    </row>
    <row r="5298" spans="1:72">
      <c r="A5298" t="s">
        <v>14476</v>
      </c>
      <c r="B5298" t="s">
        <v>14477</v>
      </c>
      <c r="D5298" s="83"/>
      <c r="G5298" s="83"/>
      <c r="H5298" s="83"/>
      <c r="BT5298" s="83"/>
    </row>
    <row r="5299" spans="1:72">
      <c r="A5299" t="s">
        <v>14478</v>
      </c>
      <c r="B5299" t="s">
        <v>14479</v>
      </c>
      <c r="D5299" s="83"/>
      <c r="G5299" s="83"/>
      <c r="H5299" s="83"/>
      <c r="BT5299" s="83"/>
    </row>
    <row r="5300" spans="1:72">
      <c r="A5300" t="s">
        <v>14480</v>
      </c>
      <c r="B5300" t="s">
        <v>14481</v>
      </c>
      <c r="D5300" s="83"/>
      <c r="G5300" s="83"/>
      <c r="H5300" s="83"/>
      <c r="BT5300" s="83"/>
    </row>
    <row r="5301" spans="1:72">
      <c r="A5301" t="s">
        <v>14482</v>
      </c>
      <c r="B5301" t="s">
        <v>14483</v>
      </c>
      <c r="D5301" s="83"/>
      <c r="G5301" s="83"/>
      <c r="H5301" s="83"/>
      <c r="BT5301" s="83"/>
    </row>
    <row r="5302" spans="1:72">
      <c r="A5302" t="s">
        <v>14484</v>
      </c>
      <c r="B5302" t="s">
        <v>14485</v>
      </c>
      <c r="D5302" s="83"/>
      <c r="G5302" s="83"/>
      <c r="H5302" s="83"/>
      <c r="BT5302" s="83"/>
    </row>
    <row r="5303" spans="1:72">
      <c r="A5303" t="s">
        <v>14486</v>
      </c>
      <c r="B5303" t="s">
        <v>14487</v>
      </c>
      <c r="D5303" s="83"/>
      <c r="G5303" s="83"/>
      <c r="H5303" s="83"/>
      <c r="BT5303" s="83"/>
    </row>
    <row r="5304" spans="1:72">
      <c r="A5304" t="s">
        <v>14488</v>
      </c>
      <c r="B5304" t="s">
        <v>14489</v>
      </c>
      <c r="D5304" s="83"/>
      <c r="G5304" s="83"/>
      <c r="H5304" s="83"/>
      <c r="BT5304" s="83"/>
    </row>
    <row r="5305" spans="1:72">
      <c r="A5305" t="s">
        <v>14490</v>
      </c>
      <c r="B5305" t="s">
        <v>14491</v>
      </c>
      <c r="D5305" s="83"/>
      <c r="G5305" s="83"/>
      <c r="H5305" s="83"/>
      <c r="BT5305" s="83"/>
    </row>
    <row r="5306" spans="1:72">
      <c r="A5306" t="s">
        <v>14492</v>
      </c>
      <c r="B5306" t="s">
        <v>14493</v>
      </c>
      <c r="D5306" s="83"/>
      <c r="G5306" s="83"/>
      <c r="H5306" s="83"/>
      <c r="BT5306" s="83"/>
    </row>
    <row r="5307" spans="1:72">
      <c r="A5307" t="s">
        <v>14494</v>
      </c>
      <c r="B5307" t="s">
        <v>14495</v>
      </c>
      <c r="D5307" s="83"/>
      <c r="G5307" s="83"/>
      <c r="H5307" s="83"/>
      <c r="BT5307" s="83"/>
    </row>
    <row r="5308" spans="1:72">
      <c r="A5308" t="s">
        <v>14496</v>
      </c>
      <c r="B5308" t="s">
        <v>14497</v>
      </c>
      <c r="D5308" s="83"/>
      <c r="G5308" s="83"/>
      <c r="H5308" s="83"/>
      <c r="BT5308" s="83"/>
    </row>
    <row r="5309" spans="1:72">
      <c r="A5309" t="s">
        <v>14498</v>
      </c>
      <c r="B5309" t="s">
        <v>14499</v>
      </c>
      <c r="D5309" s="83"/>
      <c r="G5309" s="83"/>
      <c r="H5309" s="83"/>
      <c r="BT5309" s="83"/>
    </row>
    <row r="5310" spans="1:72">
      <c r="A5310" t="s">
        <v>14500</v>
      </c>
      <c r="B5310" t="s">
        <v>14501</v>
      </c>
      <c r="D5310" s="83"/>
      <c r="G5310" s="83"/>
      <c r="H5310" s="83"/>
      <c r="BT5310" s="83"/>
    </row>
    <row r="5311" spans="1:72">
      <c r="A5311" t="s">
        <v>14502</v>
      </c>
      <c r="B5311" t="s">
        <v>14503</v>
      </c>
      <c r="D5311" s="83"/>
      <c r="G5311" s="83"/>
      <c r="H5311" s="83"/>
      <c r="BT5311" s="83"/>
    </row>
    <row r="5312" spans="1:72">
      <c r="A5312" t="s">
        <v>14504</v>
      </c>
      <c r="B5312" t="s">
        <v>6984</v>
      </c>
      <c r="D5312" s="83"/>
      <c r="G5312" s="83"/>
      <c r="H5312" s="83"/>
      <c r="BT5312" s="83"/>
    </row>
    <row r="5313" spans="1:72">
      <c r="A5313" t="s">
        <v>14505</v>
      </c>
      <c r="B5313" t="s">
        <v>14506</v>
      </c>
      <c r="D5313" s="83"/>
      <c r="G5313" s="83"/>
      <c r="H5313" s="83"/>
      <c r="BT5313" s="83"/>
    </row>
    <row r="5314" spans="1:72">
      <c r="A5314" t="s">
        <v>14507</v>
      </c>
      <c r="B5314" t="s">
        <v>14508</v>
      </c>
      <c r="D5314" s="83"/>
      <c r="G5314" s="83"/>
      <c r="H5314" s="83"/>
      <c r="BT5314" s="83"/>
    </row>
    <row r="5315" spans="1:72">
      <c r="A5315" t="s">
        <v>14509</v>
      </c>
      <c r="B5315" t="s">
        <v>14510</v>
      </c>
      <c r="D5315" s="83"/>
      <c r="G5315" s="83"/>
      <c r="H5315" s="83"/>
      <c r="BT5315" s="83"/>
    </row>
    <row r="5316" spans="1:72">
      <c r="A5316" t="s">
        <v>14511</v>
      </c>
      <c r="B5316" t="s">
        <v>14512</v>
      </c>
      <c r="D5316" s="83"/>
      <c r="G5316" s="83"/>
      <c r="H5316" s="83"/>
      <c r="BT5316" s="83"/>
    </row>
    <row r="5317" spans="1:72">
      <c r="A5317" t="s">
        <v>14513</v>
      </c>
      <c r="B5317" t="s">
        <v>14514</v>
      </c>
      <c r="D5317" s="83"/>
      <c r="G5317" s="83"/>
      <c r="H5317" s="83"/>
      <c r="BT5317" s="83"/>
    </row>
    <row r="5318" spans="1:72">
      <c r="A5318" t="s">
        <v>14515</v>
      </c>
      <c r="B5318" t="s">
        <v>14516</v>
      </c>
      <c r="D5318" s="83"/>
      <c r="G5318" s="83"/>
      <c r="H5318" s="83"/>
      <c r="BT5318" s="83"/>
    </row>
    <row r="5319" spans="1:72">
      <c r="A5319" t="s">
        <v>14517</v>
      </c>
      <c r="B5319" t="s">
        <v>2090</v>
      </c>
      <c r="D5319" s="83"/>
      <c r="G5319" s="83"/>
      <c r="H5319" s="83"/>
      <c r="BT5319" s="83"/>
    </row>
    <row r="5320" spans="1:72">
      <c r="A5320" t="s">
        <v>14518</v>
      </c>
      <c r="B5320" t="s">
        <v>9077</v>
      </c>
      <c r="D5320" s="83"/>
      <c r="G5320" s="83"/>
      <c r="H5320" s="83"/>
      <c r="BT5320" s="83"/>
    </row>
    <row r="5321" spans="1:72">
      <c r="A5321" t="s">
        <v>14519</v>
      </c>
      <c r="B5321" t="s">
        <v>834</v>
      </c>
      <c r="D5321" s="83"/>
      <c r="G5321" s="83"/>
      <c r="H5321" s="83"/>
      <c r="BT5321" s="83"/>
    </row>
    <row r="5322" spans="1:72">
      <c r="A5322" t="s">
        <v>14520</v>
      </c>
      <c r="B5322" t="s">
        <v>14521</v>
      </c>
      <c r="D5322" s="83"/>
      <c r="G5322" s="83"/>
      <c r="H5322" s="83"/>
      <c r="BT5322" s="83"/>
    </row>
    <row r="5323" spans="1:72">
      <c r="A5323" t="s">
        <v>14522</v>
      </c>
      <c r="B5323" t="s">
        <v>14523</v>
      </c>
      <c r="D5323" s="83"/>
      <c r="G5323" s="83"/>
      <c r="H5323" s="83"/>
      <c r="BT5323" s="83"/>
    </row>
    <row r="5324" spans="1:72">
      <c r="A5324" t="s">
        <v>14524</v>
      </c>
      <c r="B5324" t="s">
        <v>14525</v>
      </c>
      <c r="D5324" s="83"/>
      <c r="G5324" s="83"/>
      <c r="H5324" s="83"/>
      <c r="BT5324" s="83"/>
    </row>
    <row r="5325" spans="1:72">
      <c r="A5325" t="s">
        <v>14526</v>
      </c>
      <c r="B5325" t="s">
        <v>14527</v>
      </c>
      <c r="D5325" s="83"/>
      <c r="G5325" s="83"/>
      <c r="H5325" s="83"/>
      <c r="BT5325" s="83"/>
    </row>
    <row r="5326" spans="1:72">
      <c r="A5326" t="s">
        <v>14528</v>
      </c>
      <c r="B5326" t="s">
        <v>3895</v>
      </c>
      <c r="D5326" s="83"/>
      <c r="G5326" s="83"/>
      <c r="H5326" s="83"/>
      <c r="BT5326" s="83"/>
    </row>
    <row r="5327" spans="1:72">
      <c r="A5327" t="s">
        <v>14529</v>
      </c>
      <c r="B5327" t="s">
        <v>14530</v>
      </c>
      <c r="D5327" s="83"/>
      <c r="G5327" s="83"/>
      <c r="H5327" s="83"/>
      <c r="BT5327" s="83"/>
    </row>
    <row r="5328" spans="1:72">
      <c r="A5328" t="s">
        <v>14531</v>
      </c>
      <c r="B5328" t="s">
        <v>12351</v>
      </c>
      <c r="D5328" s="83"/>
      <c r="G5328" s="83"/>
      <c r="H5328" s="83"/>
      <c r="BT5328" s="83"/>
    </row>
    <row r="5329" spans="1:72">
      <c r="A5329" t="s">
        <v>14532</v>
      </c>
      <c r="B5329" t="s">
        <v>14533</v>
      </c>
      <c r="D5329" s="83"/>
      <c r="G5329" s="83"/>
      <c r="H5329" s="83"/>
      <c r="BT5329" s="83"/>
    </row>
    <row r="5330" spans="1:72">
      <c r="A5330" t="s">
        <v>14534</v>
      </c>
      <c r="B5330" t="s">
        <v>14535</v>
      </c>
      <c r="D5330" s="83"/>
      <c r="G5330" s="83"/>
      <c r="H5330" s="83"/>
      <c r="BT5330" s="83"/>
    </row>
    <row r="5331" spans="1:72">
      <c r="A5331" t="s">
        <v>14536</v>
      </c>
      <c r="B5331" t="s">
        <v>14537</v>
      </c>
      <c r="D5331" s="83"/>
      <c r="G5331" s="83"/>
      <c r="H5331" s="83"/>
      <c r="BT5331" s="83"/>
    </row>
    <row r="5332" spans="1:72">
      <c r="A5332" t="s">
        <v>14538</v>
      </c>
      <c r="B5332" t="s">
        <v>14539</v>
      </c>
      <c r="D5332" s="83"/>
      <c r="G5332" s="83"/>
      <c r="H5332" s="83"/>
      <c r="BT5332" s="83"/>
    </row>
    <row r="5333" spans="1:72">
      <c r="A5333" t="s">
        <v>14540</v>
      </c>
      <c r="B5333" t="s">
        <v>14541</v>
      </c>
      <c r="D5333" s="83"/>
      <c r="G5333" s="83"/>
      <c r="H5333" s="83"/>
      <c r="BT5333" s="83"/>
    </row>
    <row r="5334" spans="1:72">
      <c r="A5334" t="s">
        <v>14542</v>
      </c>
      <c r="B5334" t="s">
        <v>11063</v>
      </c>
      <c r="D5334" s="83"/>
      <c r="G5334" s="83"/>
      <c r="H5334" s="83"/>
      <c r="BT5334" s="83"/>
    </row>
    <row r="5335" spans="1:72">
      <c r="A5335" t="s">
        <v>14543</v>
      </c>
      <c r="B5335" t="s">
        <v>10701</v>
      </c>
      <c r="D5335" s="83"/>
      <c r="G5335" s="83"/>
      <c r="H5335" s="83"/>
      <c r="BT5335" s="83"/>
    </row>
    <row r="5336" spans="1:72">
      <c r="A5336" t="s">
        <v>14544</v>
      </c>
      <c r="B5336" t="s">
        <v>14545</v>
      </c>
      <c r="D5336" s="83"/>
      <c r="G5336" s="83"/>
      <c r="H5336" s="83"/>
      <c r="BT5336" s="83"/>
    </row>
    <row r="5337" spans="1:72">
      <c r="A5337" t="s">
        <v>14546</v>
      </c>
      <c r="B5337" t="s">
        <v>14547</v>
      </c>
      <c r="D5337" s="83"/>
      <c r="G5337" s="83"/>
      <c r="H5337" s="83"/>
      <c r="BT5337" s="83"/>
    </row>
    <row r="5338" spans="1:72">
      <c r="A5338" t="s">
        <v>14548</v>
      </c>
      <c r="B5338" t="s">
        <v>14549</v>
      </c>
      <c r="D5338" s="83"/>
      <c r="G5338" s="83"/>
      <c r="H5338" s="83"/>
      <c r="BT5338" s="83"/>
    </row>
    <row r="5339" spans="1:72">
      <c r="A5339" t="s">
        <v>14550</v>
      </c>
      <c r="B5339" t="s">
        <v>14551</v>
      </c>
      <c r="D5339" s="83"/>
      <c r="G5339" s="83"/>
      <c r="H5339" s="83"/>
      <c r="BT5339" s="83"/>
    </row>
    <row r="5340" spans="1:72">
      <c r="A5340" t="s">
        <v>14552</v>
      </c>
      <c r="B5340" t="s">
        <v>14553</v>
      </c>
      <c r="D5340" s="83"/>
      <c r="G5340" s="83"/>
      <c r="H5340" s="83"/>
      <c r="BT5340" s="83"/>
    </row>
    <row r="5341" spans="1:72">
      <c r="A5341" t="s">
        <v>14554</v>
      </c>
      <c r="B5341" t="s">
        <v>14253</v>
      </c>
      <c r="D5341" s="83"/>
      <c r="G5341" s="83"/>
      <c r="H5341" s="83"/>
      <c r="BT5341" s="83"/>
    </row>
    <row r="5342" spans="1:72">
      <c r="A5342" t="s">
        <v>14555</v>
      </c>
      <c r="B5342" t="s">
        <v>14556</v>
      </c>
      <c r="D5342" s="83"/>
      <c r="G5342" s="83"/>
      <c r="H5342" s="83"/>
      <c r="BT5342" s="83"/>
    </row>
    <row r="5343" spans="1:72">
      <c r="A5343" t="s">
        <v>14557</v>
      </c>
      <c r="B5343" t="s">
        <v>14558</v>
      </c>
      <c r="D5343" s="83"/>
      <c r="G5343" s="83"/>
      <c r="H5343" s="83"/>
      <c r="BT5343" s="83"/>
    </row>
    <row r="5344" spans="1:72">
      <c r="A5344" t="s">
        <v>14559</v>
      </c>
      <c r="B5344" t="s">
        <v>14560</v>
      </c>
      <c r="D5344" s="83"/>
      <c r="G5344" s="83"/>
      <c r="H5344" s="83"/>
      <c r="BT5344" s="83"/>
    </row>
    <row r="5345" spans="1:72">
      <c r="A5345" t="s">
        <v>14561</v>
      </c>
      <c r="B5345" t="s">
        <v>14562</v>
      </c>
      <c r="D5345" s="83"/>
      <c r="G5345" s="83"/>
      <c r="H5345" s="83"/>
      <c r="BT5345" s="83"/>
    </row>
    <row r="5346" spans="1:72">
      <c r="A5346" t="s">
        <v>14563</v>
      </c>
      <c r="B5346" t="s">
        <v>14564</v>
      </c>
      <c r="D5346" s="83"/>
      <c r="G5346" s="83"/>
      <c r="H5346" s="83"/>
      <c r="BT5346" s="83"/>
    </row>
    <row r="5347" spans="1:72">
      <c r="A5347" t="s">
        <v>14565</v>
      </c>
      <c r="B5347" t="s">
        <v>14566</v>
      </c>
      <c r="D5347" s="83"/>
      <c r="G5347" s="83"/>
      <c r="H5347" s="83"/>
      <c r="BT5347" s="83"/>
    </row>
    <row r="5348" spans="1:72">
      <c r="A5348" t="s">
        <v>14567</v>
      </c>
      <c r="B5348" t="s">
        <v>14568</v>
      </c>
      <c r="D5348" s="83"/>
      <c r="G5348" s="83"/>
      <c r="H5348" s="83"/>
      <c r="BT5348" s="83"/>
    </row>
    <row r="5349" spans="1:72">
      <c r="A5349" t="s">
        <v>14569</v>
      </c>
      <c r="B5349" t="s">
        <v>14570</v>
      </c>
      <c r="D5349" s="83"/>
      <c r="G5349" s="83"/>
      <c r="H5349" s="83"/>
      <c r="BT5349" s="83"/>
    </row>
    <row r="5350" spans="1:72">
      <c r="A5350" t="s">
        <v>14571</v>
      </c>
      <c r="B5350" t="s">
        <v>14572</v>
      </c>
      <c r="D5350" s="83"/>
      <c r="G5350" s="83"/>
      <c r="H5350" s="83"/>
      <c r="BT5350" s="83"/>
    </row>
    <row r="5351" spans="1:72">
      <c r="A5351" t="s">
        <v>14573</v>
      </c>
      <c r="B5351" t="s">
        <v>731</v>
      </c>
      <c r="D5351" s="83"/>
      <c r="G5351" s="83"/>
      <c r="H5351" s="83"/>
      <c r="BT5351" s="83"/>
    </row>
    <row r="5352" spans="1:72">
      <c r="A5352" t="s">
        <v>14574</v>
      </c>
      <c r="B5352" t="s">
        <v>14575</v>
      </c>
      <c r="D5352" s="83"/>
      <c r="G5352" s="83"/>
      <c r="H5352" s="83"/>
      <c r="BT5352" s="83"/>
    </row>
    <row r="5353" spans="1:72">
      <c r="A5353" t="s">
        <v>14576</v>
      </c>
      <c r="B5353" t="s">
        <v>14577</v>
      </c>
      <c r="D5353" s="83"/>
      <c r="G5353" s="83"/>
      <c r="H5353" s="83"/>
      <c r="BT5353" s="83"/>
    </row>
    <row r="5354" spans="1:72">
      <c r="A5354" t="s">
        <v>14578</v>
      </c>
      <c r="B5354" t="s">
        <v>14579</v>
      </c>
      <c r="D5354" s="83"/>
      <c r="G5354" s="83"/>
      <c r="H5354" s="83"/>
      <c r="BT5354" s="83"/>
    </row>
    <row r="5355" spans="1:72">
      <c r="A5355" t="s">
        <v>14580</v>
      </c>
      <c r="B5355" t="s">
        <v>14581</v>
      </c>
      <c r="D5355" s="83"/>
      <c r="G5355" s="83"/>
      <c r="H5355" s="83"/>
      <c r="BT5355" s="83"/>
    </row>
    <row r="5356" spans="1:72">
      <c r="A5356" t="s">
        <v>14582</v>
      </c>
      <c r="B5356" t="s">
        <v>14583</v>
      </c>
      <c r="D5356" s="83"/>
      <c r="G5356" s="83"/>
      <c r="H5356" s="83"/>
      <c r="BT5356" s="83"/>
    </row>
    <row r="5357" spans="1:72">
      <c r="A5357" t="s">
        <v>14584</v>
      </c>
      <c r="B5357" t="s">
        <v>14585</v>
      </c>
      <c r="D5357" s="83"/>
      <c r="G5357" s="83"/>
      <c r="H5357" s="83"/>
      <c r="BT5357" s="83"/>
    </row>
    <row r="5358" spans="1:72">
      <c r="A5358" t="s">
        <v>14586</v>
      </c>
      <c r="B5358" t="s">
        <v>14587</v>
      </c>
      <c r="D5358" s="83"/>
      <c r="G5358" s="83"/>
      <c r="H5358" s="83"/>
      <c r="BT5358" s="83"/>
    </row>
    <row r="5359" spans="1:72">
      <c r="A5359" t="s">
        <v>14588</v>
      </c>
      <c r="B5359" t="s">
        <v>14589</v>
      </c>
      <c r="D5359" s="83"/>
      <c r="G5359" s="83"/>
      <c r="H5359" s="83"/>
      <c r="BT5359" s="83"/>
    </row>
    <row r="5360" spans="1:72">
      <c r="A5360" t="s">
        <v>14590</v>
      </c>
      <c r="B5360" t="s">
        <v>14591</v>
      </c>
      <c r="D5360" s="83"/>
      <c r="G5360" s="83"/>
      <c r="H5360" s="83"/>
      <c r="BT5360" s="83"/>
    </row>
    <row r="5361" spans="1:72">
      <c r="A5361" t="s">
        <v>14592</v>
      </c>
      <c r="B5361" t="s">
        <v>14593</v>
      </c>
      <c r="D5361" s="83"/>
      <c r="G5361" s="83"/>
      <c r="H5361" s="83"/>
      <c r="BT5361" s="83"/>
    </row>
    <row r="5362" spans="1:72">
      <c r="A5362" t="s">
        <v>14594</v>
      </c>
      <c r="B5362" t="s">
        <v>14595</v>
      </c>
      <c r="D5362" s="83"/>
      <c r="G5362" s="83"/>
      <c r="H5362" s="83"/>
      <c r="BT5362" s="83"/>
    </row>
    <row r="5363" spans="1:72">
      <c r="A5363" t="s">
        <v>14596</v>
      </c>
      <c r="B5363" t="s">
        <v>14597</v>
      </c>
      <c r="D5363" s="83"/>
      <c r="G5363" s="83"/>
      <c r="H5363" s="83"/>
      <c r="BT5363" s="83"/>
    </row>
    <row r="5364" spans="1:72">
      <c r="A5364" t="s">
        <v>14598</v>
      </c>
      <c r="B5364" t="s">
        <v>3653</v>
      </c>
      <c r="D5364" s="83"/>
      <c r="G5364" s="83"/>
      <c r="H5364" s="83"/>
      <c r="BT5364" s="83"/>
    </row>
    <row r="5365" spans="1:72">
      <c r="A5365" t="s">
        <v>14599</v>
      </c>
      <c r="B5365" t="s">
        <v>14600</v>
      </c>
      <c r="D5365" s="83"/>
      <c r="G5365" s="83"/>
      <c r="H5365" s="83"/>
      <c r="BT5365" s="83"/>
    </row>
    <row r="5366" spans="1:72">
      <c r="A5366" t="s">
        <v>14601</v>
      </c>
      <c r="B5366" t="s">
        <v>85</v>
      </c>
      <c r="D5366" s="83"/>
      <c r="G5366" s="83"/>
      <c r="H5366" s="83"/>
      <c r="BT5366" s="83"/>
    </row>
    <row r="5367" spans="1:72">
      <c r="A5367" t="s">
        <v>14602</v>
      </c>
      <c r="B5367" t="s">
        <v>7296</v>
      </c>
      <c r="D5367" s="83"/>
      <c r="G5367" s="83"/>
      <c r="H5367" s="83"/>
      <c r="BT5367" s="83"/>
    </row>
    <row r="5368" spans="1:72">
      <c r="A5368" t="s">
        <v>14603</v>
      </c>
      <c r="B5368" t="s">
        <v>4991</v>
      </c>
      <c r="D5368" s="83"/>
      <c r="G5368" s="83"/>
      <c r="H5368" s="83"/>
      <c r="BT5368" s="83"/>
    </row>
    <row r="5369" spans="1:72">
      <c r="A5369" t="s">
        <v>14604</v>
      </c>
      <c r="B5369" t="s">
        <v>83</v>
      </c>
      <c r="D5369" s="83"/>
      <c r="G5369" s="83"/>
      <c r="H5369" s="83"/>
      <c r="BT5369" s="83"/>
    </row>
    <row r="5370" spans="1:72">
      <c r="A5370" t="s">
        <v>14605</v>
      </c>
      <c r="B5370" t="s">
        <v>4908</v>
      </c>
      <c r="D5370" s="83"/>
      <c r="G5370" s="83"/>
      <c r="H5370" s="83"/>
      <c r="BT5370" s="83"/>
    </row>
    <row r="5371" spans="1:72">
      <c r="A5371" t="s">
        <v>14606</v>
      </c>
      <c r="B5371" t="s">
        <v>14607</v>
      </c>
      <c r="D5371" s="83"/>
      <c r="G5371" s="83"/>
      <c r="H5371" s="83"/>
      <c r="BT5371" s="83"/>
    </row>
    <row r="5372" spans="1:72">
      <c r="A5372" t="s">
        <v>14608</v>
      </c>
      <c r="B5372" t="s">
        <v>14609</v>
      </c>
      <c r="D5372" s="83"/>
      <c r="G5372" s="83"/>
      <c r="H5372" s="83"/>
      <c r="BT5372" s="83"/>
    </row>
    <row r="5373" spans="1:72">
      <c r="A5373" t="s">
        <v>14610</v>
      </c>
      <c r="B5373" t="s">
        <v>14611</v>
      </c>
      <c r="D5373" s="83"/>
      <c r="G5373" s="83"/>
      <c r="H5373" s="83"/>
      <c r="BT5373" s="83"/>
    </row>
    <row r="5374" spans="1:72">
      <c r="A5374" t="s">
        <v>14612</v>
      </c>
      <c r="B5374" t="s">
        <v>6943</v>
      </c>
      <c r="D5374" s="83"/>
      <c r="G5374" s="83"/>
      <c r="H5374" s="83"/>
      <c r="BT5374" s="83"/>
    </row>
    <row r="5375" spans="1:72">
      <c r="A5375" t="s">
        <v>14613</v>
      </c>
      <c r="B5375" t="s">
        <v>14614</v>
      </c>
      <c r="D5375" s="83"/>
      <c r="G5375" s="83"/>
      <c r="H5375" s="83"/>
      <c r="BT5375" s="83"/>
    </row>
    <row r="5376" spans="1:72">
      <c r="A5376" t="s">
        <v>14615</v>
      </c>
      <c r="B5376" t="s">
        <v>14616</v>
      </c>
      <c r="D5376" s="83"/>
      <c r="G5376" s="83"/>
      <c r="H5376" s="83"/>
      <c r="BT5376" s="83"/>
    </row>
    <row r="5377" spans="1:72">
      <c r="A5377" t="s">
        <v>14617</v>
      </c>
      <c r="B5377" t="s">
        <v>4738</v>
      </c>
      <c r="D5377" s="83"/>
      <c r="G5377" s="83"/>
      <c r="H5377" s="83"/>
      <c r="BT5377" s="83"/>
    </row>
    <row r="5378" spans="1:72">
      <c r="A5378" t="s">
        <v>14618</v>
      </c>
      <c r="B5378" t="s">
        <v>14619</v>
      </c>
      <c r="D5378" s="83"/>
      <c r="G5378" s="83"/>
      <c r="H5378" s="83"/>
      <c r="BT5378" s="83"/>
    </row>
    <row r="5379" spans="1:72">
      <c r="A5379" t="s">
        <v>14620</v>
      </c>
      <c r="B5379" t="s">
        <v>14621</v>
      </c>
      <c r="D5379" s="83"/>
      <c r="G5379" s="83"/>
      <c r="H5379" s="83"/>
      <c r="BT5379" s="83"/>
    </row>
    <row r="5380" spans="1:72">
      <c r="A5380" t="s">
        <v>14622</v>
      </c>
      <c r="B5380" t="s">
        <v>14623</v>
      </c>
      <c r="D5380" s="83"/>
      <c r="G5380" s="83"/>
      <c r="H5380" s="83"/>
      <c r="BT5380" s="83"/>
    </row>
    <row r="5381" spans="1:72">
      <c r="A5381" t="s">
        <v>14624</v>
      </c>
      <c r="B5381" t="s">
        <v>10718</v>
      </c>
      <c r="D5381" s="83"/>
      <c r="G5381" s="83"/>
      <c r="H5381" s="83"/>
      <c r="BT5381" s="83"/>
    </row>
    <row r="5382" spans="1:72">
      <c r="A5382" t="s">
        <v>14625</v>
      </c>
      <c r="B5382" t="s">
        <v>14626</v>
      </c>
      <c r="D5382" s="83"/>
      <c r="G5382" s="83"/>
      <c r="H5382" s="83"/>
      <c r="BT5382" s="83"/>
    </row>
    <row r="5383" spans="1:72">
      <c r="A5383" t="s">
        <v>14627</v>
      </c>
      <c r="B5383" t="s">
        <v>14628</v>
      </c>
      <c r="D5383" s="83"/>
      <c r="G5383" s="83"/>
      <c r="H5383" s="83"/>
      <c r="BT5383" s="83"/>
    </row>
    <row r="5384" spans="1:72">
      <c r="A5384" t="s">
        <v>14629</v>
      </c>
      <c r="B5384" t="s">
        <v>14630</v>
      </c>
      <c r="D5384" s="83"/>
      <c r="G5384" s="83"/>
      <c r="H5384" s="83"/>
      <c r="BT5384" s="83"/>
    </row>
    <row r="5385" spans="1:72">
      <c r="A5385" t="s">
        <v>14631</v>
      </c>
      <c r="B5385" t="s">
        <v>14632</v>
      </c>
      <c r="D5385" s="83"/>
      <c r="G5385" s="83"/>
      <c r="H5385" s="83"/>
      <c r="BT5385" s="83"/>
    </row>
    <row r="5386" spans="1:72">
      <c r="A5386" t="s">
        <v>14633</v>
      </c>
      <c r="B5386" t="s">
        <v>14634</v>
      </c>
      <c r="D5386" s="83"/>
      <c r="G5386" s="83"/>
      <c r="H5386" s="83"/>
      <c r="BT5386" s="83"/>
    </row>
    <row r="5387" spans="1:72">
      <c r="A5387" t="s">
        <v>14635</v>
      </c>
      <c r="B5387" t="s">
        <v>14636</v>
      </c>
      <c r="D5387" s="83"/>
      <c r="G5387" s="83"/>
      <c r="H5387" s="83"/>
      <c r="BT5387" s="83"/>
    </row>
    <row r="5388" spans="1:72">
      <c r="A5388" t="s">
        <v>14637</v>
      </c>
      <c r="B5388" t="s">
        <v>14638</v>
      </c>
      <c r="D5388" s="83"/>
      <c r="G5388" s="83"/>
      <c r="H5388" s="83"/>
      <c r="BT5388" s="83"/>
    </row>
    <row r="5389" spans="1:72">
      <c r="A5389" t="s">
        <v>14639</v>
      </c>
      <c r="B5389" t="s">
        <v>3857</v>
      </c>
      <c r="D5389" s="83"/>
      <c r="G5389" s="83"/>
      <c r="H5389" s="83"/>
      <c r="BT5389" s="83"/>
    </row>
    <row r="5390" spans="1:72">
      <c r="A5390" t="s">
        <v>14640</v>
      </c>
      <c r="B5390" t="s">
        <v>14641</v>
      </c>
      <c r="D5390" s="83"/>
      <c r="G5390" s="83"/>
      <c r="H5390" s="83"/>
      <c r="BT5390" s="83"/>
    </row>
    <row r="5391" spans="1:72">
      <c r="A5391" t="s">
        <v>14642</v>
      </c>
      <c r="B5391" t="s">
        <v>14643</v>
      </c>
      <c r="D5391" s="83"/>
      <c r="G5391" s="83"/>
      <c r="H5391" s="83"/>
      <c r="BT5391" s="83"/>
    </row>
    <row r="5392" spans="1:72">
      <c r="A5392" t="s">
        <v>14644</v>
      </c>
      <c r="B5392" t="s">
        <v>14645</v>
      </c>
      <c r="D5392" s="83"/>
      <c r="G5392" s="83"/>
      <c r="H5392" s="83"/>
      <c r="BT5392" s="83"/>
    </row>
    <row r="5393" spans="1:72">
      <c r="A5393" t="s">
        <v>14646</v>
      </c>
      <c r="B5393" t="s">
        <v>8834</v>
      </c>
      <c r="D5393" s="83"/>
      <c r="G5393" s="83"/>
      <c r="H5393" s="83"/>
      <c r="BT5393" s="83"/>
    </row>
    <row r="5394" spans="1:72">
      <c r="A5394" t="s">
        <v>14647</v>
      </c>
      <c r="B5394" t="s">
        <v>4991</v>
      </c>
      <c r="D5394" s="83"/>
      <c r="G5394" s="83"/>
      <c r="H5394" s="83"/>
      <c r="BT5394" s="83"/>
    </row>
    <row r="5395" spans="1:72">
      <c r="A5395" t="s">
        <v>14648</v>
      </c>
      <c r="B5395" t="s">
        <v>14649</v>
      </c>
      <c r="D5395" s="83"/>
      <c r="G5395" s="83"/>
      <c r="H5395" s="83"/>
      <c r="BT5395" s="83"/>
    </row>
    <row r="5396" spans="1:72">
      <c r="A5396" t="s">
        <v>14650</v>
      </c>
      <c r="B5396" t="s">
        <v>14651</v>
      </c>
      <c r="D5396" s="83"/>
      <c r="G5396" s="83"/>
      <c r="H5396" s="83"/>
      <c r="BT5396" s="83"/>
    </row>
    <row r="5397" spans="1:72">
      <c r="A5397" t="s">
        <v>14652</v>
      </c>
      <c r="B5397" t="s">
        <v>10786</v>
      </c>
      <c r="D5397" s="83"/>
      <c r="G5397" s="83"/>
      <c r="H5397" s="83"/>
      <c r="BT5397" s="83"/>
    </row>
    <row r="5398" spans="1:72">
      <c r="A5398" t="s">
        <v>14653</v>
      </c>
      <c r="B5398" t="s">
        <v>14654</v>
      </c>
      <c r="D5398" s="83"/>
      <c r="G5398" s="83"/>
      <c r="H5398" s="83"/>
      <c r="BT5398" s="83"/>
    </row>
    <row r="5399" spans="1:72">
      <c r="A5399" t="s">
        <v>14655</v>
      </c>
      <c r="B5399" t="s">
        <v>2494</v>
      </c>
      <c r="D5399" s="83"/>
      <c r="G5399" s="83"/>
      <c r="H5399" s="83"/>
      <c r="BT5399" s="83"/>
    </row>
    <row r="5400" spans="1:72">
      <c r="A5400" t="s">
        <v>14656</v>
      </c>
      <c r="B5400" t="s">
        <v>14657</v>
      </c>
      <c r="D5400" s="83"/>
      <c r="G5400" s="83"/>
      <c r="H5400" s="83"/>
      <c r="BT5400" s="83"/>
    </row>
    <row r="5401" spans="1:72">
      <c r="A5401" t="s">
        <v>14658</v>
      </c>
      <c r="B5401" t="s">
        <v>14659</v>
      </c>
      <c r="D5401" s="83"/>
      <c r="G5401" s="83"/>
      <c r="H5401" s="83"/>
      <c r="BT5401" s="83"/>
    </row>
    <row r="5402" spans="1:72">
      <c r="A5402" t="s">
        <v>14660</v>
      </c>
      <c r="B5402" t="s">
        <v>14661</v>
      </c>
      <c r="D5402" s="83"/>
      <c r="G5402" s="83"/>
      <c r="H5402" s="83"/>
      <c r="BT5402" s="83"/>
    </row>
    <row r="5403" spans="1:72">
      <c r="A5403" t="s">
        <v>14662</v>
      </c>
      <c r="B5403" t="s">
        <v>14663</v>
      </c>
      <c r="D5403" s="83"/>
      <c r="G5403" s="83"/>
      <c r="H5403" s="83"/>
      <c r="BT5403" s="83"/>
    </row>
    <row r="5404" spans="1:72">
      <c r="A5404" t="s">
        <v>14664</v>
      </c>
      <c r="B5404" t="s">
        <v>14665</v>
      </c>
      <c r="D5404" s="83"/>
      <c r="G5404" s="83"/>
      <c r="H5404" s="83"/>
      <c r="BT5404" s="83"/>
    </row>
    <row r="5405" spans="1:72">
      <c r="A5405" t="s">
        <v>14666</v>
      </c>
      <c r="B5405" t="s">
        <v>12543</v>
      </c>
      <c r="D5405" s="83"/>
      <c r="G5405" s="83"/>
      <c r="H5405" s="83"/>
      <c r="BT5405" s="83"/>
    </row>
    <row r="5406" spans="1:72">
      <c r="A5406" t="s">
        <v>14667</v>
      </c>
      <c r="B5406" t="s">
        <v>11838</v>
      </c>
      <c r="D5406" s="83"/>
      <c r="G5406" s="83"/>
      <c r="H5406" s="83"/>
      <c r="BT5406" s="83"/>
    </row>
    <row r="5407" spans="1:72">
      <c r="A5407" t="s">
        <v>14668</v>
      </c>
      <c r="B5407" t="s">
        <v>4142</v>
      </c>
      <c r="D5407" s="83"/>
      <c r="G5407" s="83"/>
      <c r="H5407" s="83"/>
      <c r="BT5407" s="83"/>
    </row>
    <row r="5408" spans="1:72">
      <c r="A5408" t="s">
        <v>14669</v>
      </c>
      <c r="B5408" t="s">
        <v>14670</v>
      </c>
      <c r="D5408" s="83"/>
      <c r="G5408" s="83"/>
      <c r="H5408" s="83"/>
      <c r="BT5408" s="83"/>
    </row>
    <row r="5409" spans="1:72">
      <c r="A5409" t="s">
        <v>14671</v>
      </c>
      <c r="B5409" t="s">
        <v>4142</v>
      </c>
      <c r="D5409" s="83"/>
      <c r="G5409" s="83"/>
      <c r="H5409" s="83"/>
      <c r="BT5409" s="83"/>
    </row>
    <row r="5410" spans="1:72">
      <c r="A5410" t="s">
        <v>14672</v>
      </c>
      <c r="B5410" t="s">
        <v>14673</v>
      </c>
      <c r="D5410" s="83"/>
      <c r="G5410" s="83"/>
      <c r="H5410" s="83"/>
      <c r="BT5410" s="83"/>
    </row>
    <row r="5411" spans="1:72">
      <c r="A5411" t="s">
        <v>14674</v>
      </c>
      <c r="B5411" t="s">
        <v>14675</v>
      </c>
      <c r="D5411" s="83"/>
      <c r="G5411" s="83"/>
      <c r="H5411" s="83"/>
      <c r="BT5411" s="83"/>
    </row>
    <row r="5412" spans="1:72">
      <c r="A5412" t="s">
        <v>14676</v>
      </c>
      <c r="B5412" t="s">
        <v>14677</v>
      </c>
      <c r="D5412" s="83"/>
      <c r="G5412" s="83"/>
      <c r="H5412" s="83"/>
      <c r="BT5412" s="83"/>
    </row>
    <row r="5413" spans="1:72">
      <c r="A5413" t="s">
        <v>14678</v>
      </c>
      <c r="B5413" t="s">
        <v>14679</v>
      </c>
      <c r="D5413" s="83"/>
      <c r="G5413" s="83"/>
      <c r="H5413" s="83"/>
      <c r="BT5413" s="83"/>
    </row>
    <row r="5414" spans="1:72">
      <c r="A5414" t="s">
        <v>14680</v>
      </c>
      <c r="B5414" t="s">
        <v>1280</v>
      </c>
      <c r="D5414" s="83"/>
      <c r="G5414" s="83"/>
      <c r="H5414" s="83"/>
      <c r="BT5414" s="83"/>
    </row>
    <row r="5415" spans="1:72">
      <c r="A5415" t="s">
        <v>14681</v>
      </c>
      <c r="B5415" t="s">
        <v>14682</v>
      </c>
      <c r="D5415" s="83"/>
      <c r="G5415" s="83"/>
      <c r="H5415" s="83"/>
      <c r="BT5415" s="83"/>
    </row>
    <row r="5416" spans="1:72">
      <c r="A5416" t="s">
        <v>14683</v>
      </c>
      <c r="B5416" t="s">
        <v>14684</v>
      </c>
      <c r="D5416" s="83"/>
      <c r="G5416" s="83"/>
      <c r="H5416" s="83"/>
      <c r="BT5416" s="83"/>
    </row>
    <row r="5417" spans="1:72">
      <c r="A5417" t="s">
        <v>14685</v>
      </c>
      <c r="B5417" t="s">
        <v>14686</v>
      </c>
      <c r="D5417" s="83"/>
      <c r="G5417" s="83"/>
      <c r="H5417" s="83"/>
      <c r="BT5417" s="83"/>
    </row>
    <row r="5418" spans="1:72">
      <c r="A5418" t="s">
        <v>14687</v>
      </c>
      <c r="B5418" t="s">
        <v>13012</v>
      </c>
      <c r="D5418" s="83"/>
      <c r="G5418" s="83"/>
      <c r="H5418" s="83"/>
      <c r="BT5418" s="83"/>
    </row>
    <row r="5419" spans="1:72">
      <c r="A5419" t="s">
        <v>14688</v>
      </c>
      <c r="B5419" t="s">
        <v>7354</v>
      </c>
      <c r="D5419" s="83"/>
      <c r="G5419" s="83"/>
      <c r="H5419" s="83"/>
      <c r="BT5419" s="83"/>
    </row>
    <row r="5420" spans="1:72">
      <c r="A5420" t="s">
        <v>14689</v>
      </c>
      <c r="B5420" t="s">
        <v>14690</v>
      </c>
      <c r="D5420" s="83"/>
      <c r="G5420" s="83"/>
      <c r="H5420" s="83"/>
      <c r="BT5420" s="83"/>
    </row>
    <row r="5421" spans="1:72">
      <c r="A5421" t="s">
        <v>14691</v>
      </c>
      <c r="B5421" t="s">
        <v>2494</v>
      </c>
      <c r="D5421" s="83"/>
      <c r="G5421" s="83"/>
      <c r="H5421" s="83"/>
      <c r="BT5421" s="83"/>
    </row>
    <row r="5422" spans="1:72">
      <c r="A5422" t="s">
        <v>14692</v>
      </c>
      <c r="B5422" t="s">
        <v>14693</v>
      </c>
      <c r="D5422" s="83"/>
      <c r="G5422" s="83"/>
      <c r="H5422" s="83"/>
      <c r="BT5422" s="83"/>
    </row>
    <row r="5423" spans="1:72">
      <c r="A5423" t="s">
        <v>14694</v>
      </c>
      <c r="B5423" t="s">
        <v>85</v>
      </c>
      <c r="D5423" s="83"/>
      <c r="G5423" s="83"/>
      <c r="H5423" s="83"/>
      <c r="BT5423" s="83"/>
    </row>
    <row r="5424" spans="1:72">
      <c r="A5424" t="s">
        <v>14695</v>
      </c>
      <c r="B5424" t="s">
        <v>14696</v>
      </c>
      <c r="D5424" s="83"/>
      <c r="G5424" s="83"/>
      <c r="H5424" s="83"/>
      <c r="BT5424" s="83"/>
    </row>
    <row r="5425" spans="1:72">
      <c r="A5425" t="s">
        <v>14697</v>
      </c>
      <c r="B5425" t="s">
        <v>2387</v>
      </c>
      <c r="D5425" s="83"/>
      <c r="G5425" s="83"/>
      <c r="H5425" s="83"/>
      <c r="BT5425" s="83"/>
    </row>
    <row r="5426" spans="1:72">
      <c r="A5426" t="s">
        <v>14698</v>
      </c>
      <c r="B5426" t="s">
        <v>2754</v>
      </c>
      <c r="D5426" s="83"/>
      <c r="G5426" s="83"/>
      <c r="H5426" s="83"/>
      <c r="BT5426" s="83"/>
    </row>
    <row r="5427" spans="1:72">
      <c r="A5427" t="s">
        <v>14699</v>
      </c>
      <c r="B5427" t="s">
        <v>14700</v>
      </c>
      <c r="D5427" s="83"/>
      <c r="G5427" s="83"/>
      <c r="H5427" s="83"/>
      <c r="BT5427" s="83"/>
    </row>
    <row r="5428" spans="1:72">
      <c r="A5428" t="s">
        <v>14701</v>
      </c>
      <c r="B5428" t="s">
        <v>14702</v>
      </c>
      <c r="D5428" s="83"/>
      <c r="G5428" s="83"/>
      <c r="H5428" s="83"/>
      <c r="BT5428" s="83"/>
    </row>
    <row r="5429" spans="1:72">
      <c r="A5429" t="s">
        <v>14703</v>
      </c>
      <c r="B5429" t="s">
        <v>7660</v>
      </c>
      <c r="D5429" s="83"/>
      <c r="G5429" s="83"/>
      <c r="H5429" s="83"/>
      <c r="BT5429" s="83"/>
    </row>
    <row r="5430" spans="1:72">
      <c r="A5430" t="s">
        <v>14704</v>
      </c>
      <c r="B5430" t="s">
        <v>14705</v>
      </c>
      <c r="D5430" s="83"/>
      <c r="G5430" s="83"/>
      <c r="H5430" s="83"/>
      <c r="BT5430" s="83"/>
    </row>
    <row r="5431" spans="1:72">
      <c r="A5431" t="s">
        <v>14706</v>
      </c>
      <c r="B5431" t="s">
        <v>14707</v>
      </c>
      <c r="D5431" s="83"/>
      <c r="G5431" s="83"/>
      <c r="H5431" s="83"/>
      <c r="BT5431" s="83"/>
    </row>
    <row r="5432" spans="1:72">
      <c r="A5432" t="s">
        <v>14708</v>
      </c>
      <c r="B5432" t="s">
        <v>8415</v>
      </c>
      <c r="D5432" s="83"/>
      <c r="G5432" s="83"/>
      <c r="H5432" s="83"/>
      <c r="BT5432" s="83"/>
    </row>
    <row r="5433" spans="1:72">
      <c r="A5433" t="s">
        <v>14709</v>
      </c>
      <c r="B5433" t="s">
        <v>10681</v>
      </c>
      <c r="D5433" s="83"/>
      <c r="G5433" s="83"/>
      <c r="H5433" s="83"/>
      <c r="BT5433" s="83"/>
    </row>
    <row r="5434" spans="1:72">
      <c r="A5434" t="s">
        <v>14710</v>
      </c>
      <c r="B5434" t="s">
        <v>867</v>
      </c>
      <c r="D5434" s="83"/>
      <c r="G5434" s="83"/>
      <c r="H5434" s="83"/>
      <c r="BT5434" s="83"/>
    </row>
    <row r="5435" spans="1:72">
      <c r="A5435" t="s">
        <v>14711</v>
      </c>
      <c r="B5435" t="s">
        <v>3260</v>
      </c>
      <c r="D5435" s="83"/>
      <c r="G5435" s="83"/>
      <c r="H5435" s="83"/>
      <c r="BT5435" s="83"/>
    </row>
    <row r="5436" spans="1:72">
      <c r="A5436" t="s">
        <v>14712</v>
      </c>
      <c r="B5436" t="s">
        <v>14713</v>
      </c>
      <c r="D5436" s="83"/>
      <c r="G5436" s="83"/>
      <c r="H5436" s="83"/>
      <c r="BT5436" s="83"/>
    </row>
    <row r="5437" spans="1:72">
      <c r="A5437" t="s">
        <v>14714</v>
      </c>
      <c r="B5437" t="s">
        <v>4717</v>
      </c>
      <c r="D5437" s="83"/>
      <c r="G5437" s="83"/>
      <c r="H5437" s="83"/>
      <c r="BT5437" s="83"/>
    </row>
    <row r="5438" spans="1:72">
      <c r="A5438" t="s">
        <v>14715</v>
      </c>
      <c r="B5438" t="s">
        <v>14716</v>
      </c>
      <c r="D5438" s="83"/>
      <c r="G5438" s="83"/>
      <c r="H5438" s="83"/>
      <c r="BT5438" s="83"/>
    </row>
    <row r="5439" spans="1:72">
      <c r="A5439" t="s">
        <v>14717</v>
      </c>
      <c r="B5439" t="s">
        <v>14718</v>
      </c>
      <c r="D5439" s="83"/>
      <c r="G5439" s="83"/>
      <c r="H5439" s="83"/>
      <c r="BT5439" s="83"/>
    </row>
    <row r="5440" spans="1:72">
      <c r="A5440" t="s">
        <v>14719</v>
      </c>
      <c r="B5440" t="s">
        <v>14377</v>
      </c>
      <c r="D5440" s="83"/>
      <c r="G5440" s="83"/>
      <c r="H5440" s="83"/>
      <c r="BT5440" s="83"/>
    </row>
    <row r="5441" spans="1:72">
      <c r="A5441" t="s">
        <v>14720</v>
      </c>
      <c r="B5441" t="s">
        <v>1999</v>
      </c>
      <c r="D5441" s="83"/>
      <c r="G5441" s="83"/>
      <c r="H5441" s="83"/>
      <c r="BT5441" s="83"/>
    </row>
    <row r="5442" spans="1:72">
      <c r="A5442" t="s">
        <v>14721</v>
      </c>
      <c r="B5442" t="s">
        <v>14722</v>
      </c>
      <c r="D5442" s="83"/>
      <c r="G5442" s="83"/>
      <c r="H5442" s="83"/>
      <c r="BT5442" s="83"/>
    </row>
    <row r="5443" spans="1:72">
      <c r="A5443" t="s">
        <v>14723</v>
      </c>
      <c r="B5443" t="s">
        <v>14724</v>
      </c>
      <c r="D5443" s="83"/>
      <c r="G5443" s="83"/>
      <c r="H5443" s="83"/>
      <c r="BT5443" s="83"/>
    </row>
    <row r="5444" spans="1:72">
      <c r="A5444" t="s">
        <v>14725</v>
      </c>
      <c r="B5444" t="s">
        <v>14726</v>
      </c>
      <c r="D5444" s="83"/>
      <c r="G5444" s="83"/>
      <c r="H5444" s="83"/>
      <c r="BT5444" s="83"/>
    </row>
    <row r="5445" spans="1:72">
      <c r="A5445" t="s">
        <v>14727</v>
      </c>
      <c r="B5445" t="s">
        <v>460</v>
      </c>
      <c r="D5445" s="83"/>
      <c r="G5445" s="83"/>
      <c r="H5445" s="83"/>
      <c r="BT5445" s="83"/>
    </row>
    <row r="5446" spans="1:72">
      <c r="A5446" t="s">
        <v>14728</v>
      </c>
      <c r="B5446" t="s">
        <v>13759</v>
      </c>
      <c r="D5446" s="83"/>
      <c r="G5446" s="83"/>
      <c r="H5446" s="83"/>
      <c r="BT5446" s="83"/>
    </row>
    <row r="5447" spans="1:72">
      <c r="A5447" t="s">
        <v>14729</v>
      </c>
      <c r="B5447" t="s">
        <v>14730</v>
      </c>
      <c r="D5447" s="83"/>
      <c r="G5447" s="83"/>
      <c r="H5447" s="83"/>
      <c r="BT5447" s="83"/>
    </row>
    <row r="5448" spans="1:72">
      <c r="A5448" t="s">
        <v>14731</v>
      </c>
      <c r="B5448" t="s">
        <v>14732</v>
      </c>
      <c r="D5448" s="83"/>
      <c r="G5448" s="83"/>
      <c r="H5448" s="83"/>
      <c r="BT5448" s="83"/>
    </row>
    <row r="5449" spans="1:72">
      <c r="A5449" t="s">
        <v>14733</v>
      </c>
      <c r="B5449" t="s">
        <v>14734</v>
      </c>
      <c r="D5449" s="83"/>
      <c r="G5449" s="83"/>
      <c r="H5449" s="83"/>
      <c r="BT5449" s="83"/>
    </row>
    <row r="5450" spans="1:72">
      <c r="A5450" t="s">
        <v>14735</v>
      </c>
      <c r="B5450" t="s">
        <v>14736</v>
      </c>
      <c r="D5450" s="83"/>
      <c r="G5450" s="83"/>
      <c r="H5450" s="83"/>
      <c r="BT5450" s="83"/>
    </row>
    <row r="5451" spans="1:72">
      <c r="A5451" t="s">
        <v>14737</v>
      </c>
      <c r="B5451" t="s">
        <v>3725</v>
      </c>
      <c r="D5451" s="83"/>
      <c r="G5451" s="83"/>
      <c r="H5451" s="83"/>
      <c r="BT5451" s="83"/>
    </row>
    <row r="5452" spans="1:72">
      <c r="A5452" t="s">
        <v>14738</v>
      </c>
      <c r="B5452" t="s">
        <v>3163</v>
      </c>
      <c r="D5452" s="83"/>
      <c r="G5452" s="83"/>
      <c r="H5452" s="83"/>
      <c r="BT5452" s="83"/>
    </row>
    <row r="5453" spans="1:72">
      <c r="A5453" t="s">
        <v>14739</v>
      </c>
      <c r="B5453" t="s">
        <v>1910</v>
      </c>
      <c r="D5453" s="83"/>
      <c r="G5453" s="83"/>
      <c r="H5453" s="83"/>
      <c r="BT5453" s="83"/>
    </row>
    <row r="5454" spans="1:72">
      <c r="A5454" t="s">
        <v>14740</v>
      </c>
      <c r="B5454" t="s">
        <v>14741</v>
      </c>
      <c r="D5454" s="83"/>
      <c r="G5454" s="83"/>
      <c r="H5454" s="83"/>
      <c r="BT5454" s="83"/>
    </row>
    <row r="5455" spans="1:72">
      <c r="A5455" t="s">
        <v>14742</v>
      </c>
      <c r="B5455" t="s">
        <v>14743</v>
      </c>
      <c r="D5455" s="83"/>
      <c r="G5455" s="83"/>
      <c r="H5455" s="83"/>
      <c r="BT5455" s="83"/>
    </row>
    <row r="5456" spans="1:72">
      <c r="A5456" t="s">
        <v>14744</v>
      </c>
      <c r="B5456" t="s">
        <v>14745</v>
      </c>
      <c r="D5456" s="83"/>
      <c r="G5456" s="83"/>
      <c r="H5456" s="83"/>
      <c r="BT5456" s="83"/>
    </row>
    <row r="5457" spans="1:72">
      <c r="A5457" t="s">
        <v>14746</v>
      </c>
      <c r="B5457" t="s">
        <v>14747</v>
      </c>
      <c r="D5457" s="83"/>
      <c r="G5457" s="83"/>
      <c r="H5457" s="83"/>
      <c r="BT5457" s="83"/>
    </row>
    <row r="5458" spans="1:72">
      <c r="A5458" t="s">
        <v>14748</v>
      </c>
      <c r="B5458" t="s">
        <v>14749</v>
      </c>
      <c r="D5458" s="83"/>
      <c r="G5458" s="83"/>
      <c r="H5458" s="83"/>
      <c r="BT5458" s="83"/>
    </row>
    <row r="5459" spans="1:72">
      <c r="A5459" t="s">
        <v>14750</v>
      </c>
      <c r="B5459" t="s">
        <v>14751</v>
      </c>
      <c r="D5459" s="83"/>
      <c r="G5459" s="83"/>
      <c r="H5459" s="83"/>
      <c r="BT5459" s="83"/>
    </row>
    <row r="5460" spans="1:72">
      <c r="A5460" t="s">
        <v>14752</v>
      </c>
      <c r="B5460" t="s">
        <v>14753</v>
      </c>
      <c r="D5460" s="83"/>
      <c r="G5460" s="83"/>
      <c r="H5460" s="83"/>
      <c r="BT5460" s="83"/>
    </row>
    <row r="5461" spans="1:72">
      <c r="A5461" t="s">
        <v>14754</v>
      </c>
      <c r="B5461" t="s">
        <v>14755</v>
      </c>
      <c r="D5461" s="83"/>
      <c r="G5461" s="83"/>
      <c r="H5461" s="83"/>
      <c r="BT5461" s="83"/>
    </row>
    <row r="5462" spans="1:72">
      <c r="A5462" t="s">
        <v>14756</v>
      </c>
      <c r="B5462" t="s">
        <v>236</v>
      </c>
      <c r="D5462" s="83"/>
      <c r="G5462" s="83"/>
      <c r="H5462" s="83"/>
      <c r="BT5462" s="83"/>
    </row>
    <row r="5463" spans="1:72">
      <c r="A5463" t="s">
        <v>14757</v>
      </c>
      <c r="B5463" t="s">
        <v>14758</v>
      </c>
      <c r="D5463" s="83"/>
      <c r="G5463" s="83"/>
      <c r="H5463" s="83"/>
      <c r="BT5463" s="83"/>
    </row>
    <row r="5464" spans="1:72">
      <c r="A5464" t="s">
        <v>14759</v>
      </c>
      <c r="B5464" t="s">
        <v>14760</v>
      </c>
      <c r="D5464" s="83"/>
      <c r="G5464" s="83"/>
      <c r="H5464" s="83"/>
      <c r="BT5464" s="83"/>
    </row>
    <row r="5465" spans="1:72">
      <c r="A5465" t="s">
        <v>14761</v>
      </c>
      <c r="B5465" t="s">
        <v>14762</v>
      </c>
      <c r="D5465" s="83"/>
      <c r="G5465" s="83"/>
      <c r="H5465" s="83"/>
      <c r="BT5465" s="83"/>
    </row>
    <row r="5466" spans="1:72">
      <c r="A5466" t="s">
        <v>14763</v>
      </c>
      <c r="B5466" t="s">
        <v>14764</v>
      </c>
      <c r="D5466" s="83"/>
      <c r="G5466" s="83"/>
      <c r="H5466" s="83"/>
      <c r="BT5466" s="83"/>
    </row>
    <row r="5467" spans="1:72">
      <c r="A5467" t="s">
        <v>14765</v>
      </c>
      <c r="B5467" t="s">
        <v>14766</v>
      </c>
      <c r="D5467" s="83"/>
      <c r="G5467" s="83"/>
      <c r="H5467" s="83"/>
      <c r="BT5467" s="83"/>
    </row>
    <row r="5468" spans="1:72">
      <c r="A5468" t="s">
        <v>14767</v>
      </c>
      <c r="B5468" t="s">
        <v>1881</v>
      </c>
      <c r="D5468" s="83"/>
      <c r="G5468" s="83"/>
      <c r="H5468" s="83"/>
      <c r="BT5468" s="83"/>
    </row>
    <row r="5469" spans="1:72">
      <c r="A5469" t="s">
        <v>14768</v>
      </c>
      <c r="B5469" t="s">
        <v>14769</v>
      </c>
      <c r="D5469" s="83"/>
      <c r="G5469" s="83"/>
      <c r="H5469" s="83"/>
      <c r="BT5469" s="83"/>
    </row>
    <row r="5470" spans="1:72">
      <c r="A5470" t="s">
        <v>14770</v>
      </c>
      <c r="B5470" t="s">
        <v>14771</v>
      </c>
      <c r="D5470" s="83"/>
      <c r="G5470" s="83"/>
      <c r="H5470" s="83"/>
      <c r="BT5470" s="83"/>
    </row>
    <row r="5471" spans="1:72">
      <c r="A5471" t="s">
        <v>14772</v>
      </c>
      <c r="B5471" t="s">
        <v>14773</v>
      </c>
      <c r="D5471" s="83"/>
      <c r="G5471" s="83"/>
      <c r="H5471" s="83"/>
      <c r="BT5471" s="83"/>
    </row>
    <row r="5472" spans="1:72">
      <c r="A5472" t="s">
        <v>14774</v>
      </c>
      <c r="B5472" t="s">
        <v>14775</v>
      </c>
      <c r="D5472" s="83"/>
      <c r="G5472" s="83"/>
      <c r="H5472" s="83"/>
      <c r="BT5472" s="83"/>
    </row>
    <row r="5473" spans="1:72">
      <c r="A5473" t="s">
        <v>14776</v>
      </c>
      <c r="B5473" t="s">
        <v>14777</v>
      </c>
      <c r="D5473" s="83"/>
      <c r="G5473" s="83"/>
      <c r="H5473" s="83"/>
      <c r="BT5473" s="83"/>
    </row>
    <row r="5474" spans="1:72">
      <c r="A5474" t="s">
        <v>14778</v>
      </c>
      <c r="B5474" t="s">
        <v>14779</v>
      </c>
      <c r="D5474" s="83"/>
      <c r="G5474" s="83"/>
      <c r="H5474" s="83"/>
      <c r="BT5474" s="83"/>
    </row>
    <row r="5475" spans="1:72">
      <c r="A5475" t="s">
        <v>14780</v>
      </c>
      <c r="B5475" t="s">
        <v>8182</v>
      </c>
      <c r="D5475" s="83"/>
      <c r="G5475" s="83"/>
      <c r="H5475" s="83"/>
      <c r="BT5475" s="83"/>
    </row>
    <row r="5476" spans="1:72">
      <c r="A5476" t="s">
        <v>14781</v>
      </c>
      <c r="B5476" t="s">
        <v>14782</v>
      </c>
      <c r="D5476" s="83"/>
      <c r="G5476" s="83"/>
      <c r="H5476" s="83"/>
      <c r="BT5476" s="83"/>
    </row>
    <row r="5477" spans="1:72">
      <c r="A5477" t="s">
        <v>14783</v>
      </c>
      <c r="B5477" t="s">
        <v>6877</v>
      </c>
      <c r="D5477" s="83"/>
      <c r="G5477" s="83"/>
      <c r="H5477" s="83"/>
      <c r="BT5477" s="83"/>
    </row>
    <row r="5478" spans="1:72">
      <c r="A5478" t="s">
        <v>14784</v>
      </c>
      <c r="B5478" t="s">
        <v>5000</v>
      </c>
      <c r="D5478" s="83"/>
      <c r="G5478" s="83"/>
      <c r="H5478" s="83"/>
      <c r="BT5478" s="83"/>
    </row>
    <row r="5479" spans="1:72">
      <c r="A5479" t="s">
        <v>14785</v>
      </c>
      <c r="B5479" t="s">
        <v>14786</v>
      </c>
      <c r="D5479" s="83"/>
      <c r="G5479" s="83"/>
      <c r="H5479" s="83"/>
      <c r="BT5479" s="83"/>
    </row>
    <row r="5480" spans="1:72">
      <c r="A5480" t="s">
        <v>14787</v>
      </c>
      <c r="B5480" t="s">
        <v>14788</v>
      </c>
      <c r="D5480" s="83"/>
      <c r="G5480" s="83"/>
      <c r="H5480" s="83"/>
      <c r="BT5480" s="83"/>
    </row>
    <row r="5481" spans="1:72">
      <c r="A5481" t="s">
        <v>14789</v>
      </c>
      <c r="B5481" t="s">
        <v>2351</v>
      </c>
      <c r="D5481" s="83"/>
      <c r="G5481" s="83"/>
      <c r="H5481" s="83"/>
      <c r="BT5481" s="83"/>
    </row>
    <row r="5482" spans="1:72">
      <c r="A5482" t="s">
        <v>14790</v>
      </c>
      <c r="B5482" t="s">
        <v>14791</v>
      </c>
      <c r="D5482" s="83"/>
      <c r="G5482" s="83"/>
      <c r="H5482" s="83"/>
      <c r="BT5482" s="83"/>
    </row>
    <row r="5483" spans="1:72">
      <c r="A5483" t="s">
        <v>14792</v>
      </c>
      <c r="B5483" t="s">
        <v>14793</v>
      </c>
      <c r="D5483" s="83"/>
      <c r="G5483" s="83"/>
      <c r="H5483" s="83"/>
      <c r="BT5483" s="83"/>
    </row>
    <row r="5484" spans="1:72">
      <c r="A5484" t="s">
        <v>14794</v>
      </c>
      <c r="B5484" t="s">
        <v>14795</v>
      </c>
      <c r="D5484" s="83"/>
      <c r="G5484" s="83"/>
      <c r="H5484" s="83"/>
      <c r="BT5484" s="83"/>
    </row>
    <row r="5485" spans="1:72">
      <c r="A5485" t="s">
        <v>14796</v>
      </c>
      <c r="B5485" t="s">
        <v>14797</v>
      </c>
      <c r="D5485" s="83"/>
      <c r="G5485" s="83"/>
      <c r="H5485" s="83"/>
      <c r="BT5485" s="83"/>
    </row>
    <row r="5486" spans="1:72">
      <c r="A5486" t="s">
        <v>14798</v>
      </c>
      <c r="B5486" t="s">
        <v>14799</v>
      </c>
      <c r="D5486" s="83"/>
      <c r="G5486" s="83"/>
      <c r="H5486" s="83"/>
      <c r="BT5486" s="83"/>
    </row>
    <row r="5487" spans="1:72">
      <c r="A5487" t="s">
        <v>14800</v>
      </c>
      <c r="B5487" t="s">
        <v>12450</v>
      </c>
      <c r="D5487" s="83"/>
      <c r="G5487" s="83"/>
      <c r="H5487" s="83"/>
      <c r="BT5487" s="83"/>
    </row>
    <row r="5488" spans="1:72">
      <c r="A5488" t="s">
        <v>14801</v>
      </c>
      <c r="B5488" t="s">
        <v>14802</v>
      </c>
      <c r="D5488" s="83"/>
      <c r="G5488" s="83"/>
      <c r="H5488" s="83"/>
      <c r="BT5488" s="83"/>
    </row>
    <row r="5489" spans="1:72">
      <c r="A5489" t="s">
        <v>14803</v>
      </c>
      <c r="B5489" t="s">
        <v>3361</v>
      </c>
      <c r="D5489" s="83"/>
      <c r="G5489" s="83"/>
      <c r="H5489" s="83"/>
      <c r="BT5489" s="83"/>
    </row>
    <row r="5490" spans="1:72">
      <c r="A5490" t="s">
        <v>14804</v>
      </c>
      <c r="B5490" t="s">
        <v>14805</v>
      </c>
      <c r="D5490" s="83"/>
      <c r="G5490" s="83"/>
      <c r="H5490" s="83"/>
      <c r="BT5490" s="83"/>
    </row>
    <row r="5491" spans="1:72">
      <c r="A5491" t="s">
        <v>14806</v>
      </c>
      <c r="B5491" t="s">
        <v>14807</v>
      </c>
      <c r="D5491" s="83"/>
      <c r="G5491" s="83"/>
      <c r="H5491" s="83"/>
      <c r="BT5491" s="83"/>
    </row>
    <row r="5492" spans="1:72">
      <c r="A5492" t="s">
        <v>14808</v>
      </c>
      <c r="B5492" t="s">
        <v>2160</v>
      </c>
      <c r="D5492" s="83"/>
      <c r="G5492" s="83"/>
      <c r="H5492" s="83"/>
      <c r="BT5492" s="83"/>
    </row>
    <row r="5493" spans="1:72">
      <c r="A5493" t="s">
        <v>14809</v>
      </c>
      <c r="B5493" t="s">
        <v>12834</v>
      </c>
      <c r="D5493" s="83"/>
      <c r="G5493" s="83"/>
      <c r="H5493" s="83"/>
      <c r="BT5493" s="83"/>
    </row>
    <row r="5494" spans="1:72">
      <c r="A5494" t="s">
        <v>14810</v>
      </c>
      <c r="B5494" t="s">
        <v>480</v>
      </c>
      <c r="D5494" s="83"/>
      <c r="G5494" s="83"/>
      <c r="H5494" s="83"/>
      <c r="BT5494" s="83"/>
    </row>
    <row r="5495" spans="1:72">
      <c r="A5495" t="s">
        <v>14811</v>
      </c>
      <c r="B5495" t="s">
        <v>14812</v>
      </c>
      <c r="D5495" s="83"/>
      <c r="G5495" s="83"/>
      <c r="H5495" s="83"/>
      <c r="BT5495" s="83"/>
    </row>
    <row r="5496" spans="1:72">
      <c r="A5496" t="s">
        <v>14813</v>
      </c>
      <c r="B5496" t="s">
        <v>14814</v>
      </c>
      <c r="D5496" s="83"/>
      <c r="G5496" s="83"/>
      <c r="H5496" s="83"/>
      <c r="BT5496" s="83"/>
    </row>
    <row r="5497" spans="1:72">
      <c r="A5497" t="s">
        <v>14815</v>
      </c>
      <c r="B5497" t="s">
        <v>1489</v>
      </c>
      <c r="D5497" s="83"/>
      <c r="G5497" s="83"/>
      <c r="H5497" s="83"/>
      <c r="BT5497" s="83"/>
    </row>
    <row r="5498" spans="1:72">
      <c r="A5498" t="s">
        <v>14816</v>
      </c>
      <c r="B5498" t="s">
        <v>14817</v>
      </c>
      <c r="D5498" s="83"/>
      <c r="G5498" s="83"/>
      <c r="H5498" s="83"/>
      <c r="BT5498" s="83"/>
    </row>
    <row r="5499" spans="1:72">
      <c r="A5499" t="s">
        <v>14818</v>
      </c>
      <c r="B5499" t="s">
        <v>14819</v>
      </c>
      <c r="D5499" s="83"/>
      <c r="G5499" s="83"/>
      <c r="H5499" s="83"/>
      <c r="BT5499" s="83"/>
    </row>
    <row r="5500" spans="1:72">
      <c r="A5500" t="s">
        <v>14820</v>
      </c>
      <c r="B5500" t="s">
        <v>14821</v>
      </c>
      <c r="D5500" s="83"/>
      <c r="G5500" s="83"/>
      <c r="H5500" s="83"/>
      <c r="BT5500" s="83"/>
    </row>
    <row r="5501" spans="1:72">
      <c r="A5501" t="s">
        <v>14822</v>
      </c>
      <c r="B5501" t="s">
        <v>6464</v>
      </c>
      <c r="D5501" s="83"/>
      <c r="G5501" s="83"/>
      <c r="H5501" s="83"/>
      <c r="BT5501" s="83"/>
    </row>
    <row r="5502" spans="1:72">
      <c r="A5502" t="s">
        <v>14823</v>
      </c>
      <c r="B5502" t="s">
        <v>11838</v>
      </c>
      <c r="D5502" s="83"/>
      <c r="G5502" s="83"/>
      <c r="H5502" s="83"/>
      <c r="BT5502" s="83"/>
    </row>
    <row r="5503" spans="1:72">
      <c r="A5503" t="s">
        <v>14824</v>
      </c>
      <c r="B5503" t="s">
        <v>14825</v>
      </c>
      <c r="D5503" s="83"/>
      <c r="G5503" s="83"/>
      <c r="H5503" s="83"/>
      <c r="BT5503" s="83"/>
    </row>
    <row r="5504" spans="1:72">
      <c r="A5504" t="s">
        <v>14826</v>
      </c>
      <c r="B5504" t="s">
        <v>14827</v>
      </c>
      <c r="D5504" s="83"/>
      <c r="G5504" s="83"/>
      <c r="H5504" s="83"/>
      <c r="BT5504" s="83"/>
    </row>
    <row r="5505" spans="1:72">
      <c r="A5505" t="s">
        <v>14828</v>
      </c>
      <c r="B5505" t="s">
        <v>14829</v>
      </c>
      <c r="D5505" s="83"/>
      <c r="G5505" s="83"/>
      <c r="H5505" s="83"/>
      <c r="BT5505" s="83"/>
    </row>
    <row r="5506" spans="1:72">
      <c r="A5506" t="s">
        <v>14830</v>
      </c>
      <c r="B5506" t="s">
        <v>14831</v>
      </c>
      <c r="D5506" s="83"/>
      <c r="G5506" s="83"/>
      <c r="H5506" s="83"/>
      <c r="BT5506" s="83"/>
    </row>
    <row r="5507" spans="1:72">
      <c r="A5507" t="s">
        <v>14832</v>
      </c>
      <c r="B5507" t="s">
        <v>66</v>
      </c>
      <c r="D5507" s="83"/>
      <c r="G5507" s="83"/>
      <c r="H5507" s="83"/>
      <c r="BT5507" s="83"/>
    </row>
    <row r="5508" spans="1:72">
      <c r="A5508" t="s">
        <v>14833</v>
      </c>
      <c r="B5508" t="s">
        <v>2101</v>
      </c>
      <c r="D5508" s="83"/>
      <c r="G5508" s="83"/>
      <c r="H5508" s="83"/>
      <c r="BT5508" s="83"/>
    </row>
    <row r="5509" spans="1:72">
      <c r="A5509" t="s">
        <v>14834</v>
      </c>
      <c r="B5509" t="s">
        <v>14835</v>
      </c>
      <c r="D5509" s="83"/>
      <c r="G5509" s="83"/>
      <c r="H5509" s="83"/>
      <c r="BT5509" s="83"/>
    </row>
    <row r="5510" spans="1:72">
      <c r="A5510" t="s">
        <v>14836</v>
      </c>
      <c r="B5510" t="s">
        <v>14837</v>
      </c>
      <c r="D5510" s="83"/>
      <c r="G5510" s="83"/>
      <c r="H5510" s="83"/>
      <c r="BT5510" s="83"/>
    </row>
    <row r="5511" spans="1:72">
      <c r="A5511" t="s">
        <v>14838</v>
      </c>
      <c r="B5511" t="s">
        <v>14839</v>
      </c>
      <c r="D5511" s="83"/>
      <c r="G5511" s="83"/>
      <c r="H5511" s="83"/>
      <c r="BT5511" s="83"/>
    </row>
    <row r="5512" spans="1:72">
      <c r="A5512" t="s">
        <v>14840</v>
      </c>
      <c r="B5512" t="s">
        <v>14841</v>
      </c>
      <c r="D5512" s="83"/>
      <c r="G5512" s="83"/>
      <c r="H5512" s="83"/>
      <c r="BT5512" s="83"/>
    </row>
    <row r="5513" spans="1:72">
      <c r="A5513" t="s">
        <v>14842</v>
      </c>
      <c r="B5513" t="s">
        <v>14843</v>
      </c>
      <c r="D5513" s="83"/>
      <c r="G5513" s="83"/>
      <c r="H5513" s="83"/>
      <c r="BT5513" s="83"/>
    </row>
    <row r="5514" spans="1:72">
      <c r="A5514" t="s">
        <v>14844</v>
      </c>
      <c r="B5514" t="s">
        <v>14845</v>
      </c>
      <c r="D5514" s="83"/>
      <c r="G5514" s="83"/>
      <c r="H5514" s="83"/>
      <c r="BT5514" s="83"/>
    </row>
    <row r="5515" spans="1:72">
      <c r="A5515" t="s">
        <v>14846</v>
      </c>
      <c r="B5515" t="s">
        <v>11059</v>
      </c>
      <c r="D5515" s="83"/>
      <c r="G5515" s="83"/>
      <c r="H5515" s="83"/>
      <c r="BT5515" s="83"/>
    </row>
    <row r="5516" spans="1:72">
      <c r="A5516" t="s">
        <v>14847</v>
      </c>
      <c r="B5516" t="s">
        <v>14848</v>
      </c>
      <c r="D5516" s="83"/>
      <c r="G5516" s="83"/>
      <c r="H5516" s="83"/>
      <c r="BT5516" s="83"/>
    </row>
    <row r="5517" spans="1:72">
      <c r="A5517" t="s">
        <v>14849</v>
      </c>
      <c r="B5517" t="s">
        <v>9141</v>
      </c>
      <c r="D5517" s="83"/>
      <c r="G5517" s="83"/>
      <c r="H5517" s="83"/>
      <c r="BT5517" s="83"/>
    </row>
    <row r="5518" spans="1:72">
      <c r="A5518" t="s">
        <v>14850</v>
      </c>
      <c r="B5518" t="s">
        <v>14851</v>
      </c>
      <c r="D5518" s="83"/>
      <c r="G5518" s="83"/>
      <c r="H5518" s="83"/>
      <c r="BT5518" s="83"/>
    </row>
    <row r="5519" spans="1:72">
      <c r="A5519" t="s">
        <v>14852</v>
      </c>
      <c r="B5519" t="s">
        <v>14853</v>
      </c>
      <c r="D5519" s="83"/>
      <c r="G5519" s="83"/>
      <c r="H5519" s="83"/>
      <c r="BT5519" s="83"/>
    </row>
    <row r="5520" spans="1:72">
      <c r="A5520" t="s">
        <v>14854</v>
      </c>
      <c r="B5520" t="s">
        <v>6523</v>
      </c>
      <c r="D5520" s="83"/>
      <c r="G5520" s="83"/>
      <c r="H5520" s="83"/>
      <c r="BT5520" s="83"/>
    </row>
    <row r="5521" spans="1:72">
      <c r="A5521" t="s">
        <v>14855</v>
      </c>
      <c r="B5521" t="s">
        <v>14856</v>
      </c>
      <c r="D5521" s="83"/>
      <c r="G5521" s="83"/>
      <c r="H5521" s="83"/>
      <c r="BT5521" s="83"/>
    </row>
    <row r="5522" spans="1:72">
      <c r="A5522" t="s">
        <v>14857</v>
      </c>
      <c r="B5522" t="s">
        <v>13715</v>
      </c>
      <c r="D5522" s="83"/>
      <c r="G5522" s="83"/>
      <c r="H5522" s="83"/>
      <c r="BT5522" s="83"/>
    </row>
    <row r="5523" spans="1:72">
      <c r="A5523" t="s">
        <v>14858</v>
      </c>
      <c r="B5523" t="s">
        <v>332</v>
      </c>
      <c r="D5523" s="83"/>
      <c r="G5523" s="83"/>
      <c r="H5523" s="83"/>
      <c r="BT5523" s="83"/>
    </row>
    <row r="5524" spans="1:72">
      <c r="A5524" t="s">
        <v>14859</v>
      </c>
      <c r="B5524" t="s">
        <v>14860</v>
      </c>
      <c r="D5524" s="83"/>
      <c r="G5524" s="83"/>
      <c r="H5524" s="83"/>
      <c r="BT5524" s="83"/>
    </row>
    <row r="5525" spans="1:72">
      <c r="A5525" t="s">
        <v>14861</v>
      </c>
      <c r="B5525" t="s">
        <v>9286</v>
      </c>
      <c r="D5525" s="83"/>
      <c r="G5525" s="83"/>
      <c r="H5525" s="83"/>
      <c r="BT5525" s="83"/>
    </row>
    <row r="5526" spans="1:72">
      <c r="A5526" t="s">
        <v>14862</v>
      </c>
      <c r="B5526" t="s">
        <v>14863</v>
      </c>
      <c r="D5526" s="83"/>
      <c r="G5526" s="83"/>
      <c r="H5526" s="83"/>
      <c r="BT5526" s="83"/>
    </row>
    <row r="5527" spans="1:72">
      <c r="A5527" t="s">
        <v>14864</v>
      </c>
      <c r="B5527" t="s">
        <v>14865</v>
      </c>
      <c r="D5527" s="83"/>
      <c r="G5527" s="83"/>
      <c r="H5527" s="83"/>
      <c r="BT5527" s="83"/>
    </row>
    <row r="5528" spans="1:72">
      <c r="A5528" t="s">
        <v>14866</v>
      </c>
      <c r="B5528" t="s">
        <v>14867</v>
      </c>
      <c r="D5528" s="83"/>
      <c r="G5528" s="83"/>
      <c r="H5528" s="83"/>
      <c r="BT5528" s="83"/>
    </row>
    <row r="5529" spans="1:72">
      <c r="A5529" t="s">
        <v>14868</v>
      </c>
      <c r="B5529" t="s">
        <v>14869</v>
      </c>
      <c r="D5529" s="83"/>
      <c r="G5529" s="83"/>
      <c r="H5529" s="83"/>
      <c r="BT5529" s="83"/>
    </row>
    <row r="5530" spans="1:72">
      <c r="A5530" t="s">
        <v>14870</v>
      </c>
      <c r="B5530" t="s">
        <v>1134</v>
      </c>
      <c r="D5530" s="83"/>
      <c r="G5530" s="83"/>
      <c r="H5530" s="83"/>
      <c r="BT5530" s="83"/>
    </row>
    <row r="5531" spans="1:72">
      <c r="A5531" t="s">
        <v>14871</v>
      </c>
      <c r="B5531" t="s">
        <v>1112</v>
      </c>
      <c r="D5531" s="83"/>
      <c r="G5531" s="83"/>
      <c r="H5531" s="83"/>
      <c r="BT5531" s="83"/>
    </row>
    <row r="5532" spans="1:72">
      <c r="A5532" t="s">
        <v>14872</v>
      </c>
      <c r="B5532" t="s">
        <v>8415</v>
      </c>
      <c r="D5532" s="83"/>
      <c r="G5532" s="83"/>
      <c r="H5532" s="83"/>
      <c r="BT5532" s="83"/>
    </row>
    <row r="5533" spans="1:72">
      <c r="A5533" t="s">
        <v>14873</v>
      </c>
      <c r="B5533" t="s">
        <v>14874</v>
      </c>
      <c r="D5533" s="83"/>
      <c r="G5533" s="83"/>
      <c r="H5533" s="83"/>
      <c r="BT5533" s="83"/>
    </row>
    <row r="5534" spans="1:72">
      <c r="A5534" t="s">
        <v>14875</v>
      </c>
      <c r="B5534" t="s">
        <v>14876</v>
      </c>
      <c r="D5534" s="83"/>
      <c r="G5534" s="83"/>
      <c r="H5534" s="83"/>
      <c r="BT5534" s="83"/>
    </row>
    <row r="5535" spans="1:72">
      <c r="A5535" t="s">
        <v>14877</v>
      </c>
      <c r="B5535" t="s">
        <v>4039</v>
      </c>
      <c r="D5535" s="83"/>
      <c r="G5535" s="83"/>
      <c r="H5535" s="83"/>
      <c r="BT5535" s="83"/>
    </row>
    <row r="5536" spans="1:72">
      <c r="A5536" t="s">
        <v>14878</v>
      </c>
      <c r="B5536" t="s">
        <v>14879</v>
      </c>
      <c r="D5536" s="83"/>
      <c r="G5536" s="83"/>
      <c r="H5536" s="83"/>
      <c r="BT5536" s="83"/>
    </row>
    <row r="5537" spans="1:72">
      <c r="A5537" t="s">
        <v>14880</v>
      </c>
      <c r="B5537" t="s">
        <v>14881</v>
      </c>
      <c r="D5537" s="83"/>
      <c r="G5537" s="83"/>
      <c r="H5537" s="83"/>
      <c r="BT5537" s="83"/>
    </row>
    <row r="5538" spans="1:72">
      <c r="A5538" t="s">
        <v>14882</v>
      </c>
      <c r="B5538" t="s">
        <v>1166</v>
      </c>
      <c r="D5538" s="83"/>
      <c r="G5538" s="83"/>
      <c r="H5538" s="83"/>
      <c r="BT5538" s="83"/>
    </row>
    <row r="5539" spans="1:72">
      <c r="A5539" t="s">
        <v>14883</v>
      </c>
      <c r="B5539" t="s">
        <v>2896</v>
      </c>
      <c r="D5539" s="83"/>
      <c r="G5539" s="83"/>
      <c r="H5539" s="83"/>
      <c r="BT5539" s="83"/>
    </row>
    <row r="5540" spans="1:72">
      <c r="A5540" t="s">
        <v>14884</v>
      </c>
      <c r="B5540" t="s">
        <v>460</v>
      </c>
      <c r="D5540" s="83"/>
      <c r="G5540" s="83"/>
      <c r="H5540" s="83"/>
      <c r="BT5540" s="83"/>
    </row>
    <row r="5541" spans="1:72">
      <c r="A5541" t="s">
        <v>14885</v>
      </c>
      <c r="B5541" t="s">
        <v>556</v>
      </c>
      <c r="D5541" s="83"/>
      <c r="G5541" s="83"/>
      <c r="H5541" s="83"/>
      <c r="BT5541" s="83"/>
    </row>
    <row r="5542" spans="1:72">
      <c r="A5542" t="s">
        <v>14886</v>
      </c>
      <c r="B5542" t="s">
        <v>2114</v>
      </c>
      <c r="D5542" s="83"/>
      <c r="G5542" s="83"/>
      <c r="H5542" s="83"/>
      <c r="BT5542" s="83"/>
    </row>
    <row r="5543" spans="1:72">
      <c r="A5543" t="s">
        <v>14887</v>
      </c>
      <c r="B5543" t="s">
        <v>14888</v>
      </c>
      <c r="D5543" s="83"/>
      <c r="G5543" s="83"/>
      <c r="H5543" s="83"/>
      <c r="BT5543" s="83"/>
    </row>
    <row r="5544" spans="1:72">
      <c r="A5544" t="s">
        <v>14889</v>
      </c>
      <c r="B5544" t="s">
        <v>14890</v>
      </c>
      <c r="D5544" s="83"/>
      <c r="G5544" s="83"/>
      <c r="H5544" s="83"/>
      <c r="BT5544" s="83"/>
    </row>
    <row r="5545" spans="1:72">
      <c r="A5545" t="s">
        <v>14891</v>
      </c>
      <c r="B5545" t="s">
        <v>6948</v>
      </c>
      <c r="D5545" s="83"/>
      <c r="G5545" s="83"/>
      <c r="H5545" s="83"/>
      <c r="BT5545" s="83"/>
    </row>
    <row r="5546" spans="1:72">
      <c r="A5546" t="s">
        <v>14892</v>
      </c>
      <c r="B5546" t="s">
        <v>14893</v>
      </c>
      <c r="D5546" s="83"/>
      <c r="G5546" s="83"/>
      <c r="H5546" s="83"/>
      <c r="BT5546" s="83"/>
    </row>
    <row r="5547" spans="1:72">
      <c r="A5547" t="s">
        <v>14894</v>
      </c>
      <c r="B5547" t="s">
        <v>420</v>
      </c>
      <c r="D5547" s="83"/>
      <c r="G5547" s="83"/>
      <c r="H5547" s="83"/>
      <c r="BT5547" s="83"/>
    </row>
    <row r="5548" spans="1:72">
      <c r="A5548" t="s">
        <v>14895</v>
      </c>
      <c r="B5548" t="s">
        <v>7280</v>
      </c>
      <c r="D5548" s="83"/>
      <c r="G5548" s="83"/>
      <c r="H5548" s="83"/>
      <c r="BT5548" s="83"/>
    </row>
    <row r="5549" spans="1:72">
      <c r="A5549" t="s">
        <v>14896</v>
      </c>
      <c r="B5549" t="s">
        <v>14897</v>
      </c>
      <c r="D5549" s="83"/>
      <c r="G5549" s="83"/>
      <c r="H5549" s="83"/>
      <c r="BT5549" s="83"/>
    </row>
    <row r="5550" spans="1:72">
      <c r="A5550" t="s">
        <v>14898</v>
      </c>
      <c r="B5550" t="s">
        <v>14899</v>
      </c>
      <c r="D5550" s="83"/>
      <c r="G5550" s="83"/>
      <c r="H5550" s="83"/>
      <c r="BT5550" s="83"/>
    </row>
    <row r="5551" spans="1:72">
      <c r="A5551" t="s">
        <v>14900</v>
      </c>
      <c r="B5551" t="s">
        <v>14901</v>
      </c>
      <c r="D5551" s="83"/>
      <c r="G5551" s="83"/>
      <c r="H5551" s="83"/>
      <c r="BT5551" s="83"/>
    </row>
    <row r="5552" spans="1:72">
      <c r="A5552" t="s">
        <v>14902</v>
      </c>
      <c r="B5552" t="s">
        <v>14903</v>
      </c>
      <c r="D5552" s="83"/>
      <c r="G5552" s="83"/>
      <c r="H5552" s="83"/>
      <c r="BT5552" s="83"/>
    </row>
    <row r="5553" spans="1:72">
      <c r="A5553" t="s">
        <v>14904</v>
      </c>
      <c r="B5553" t="s">
        <v>14905</v>
      </c>
      <c r="D5553" s="83"/>
      <c r="G5553" s="83"/>
      <c r="H5553" s="83"/>
      <c r="BT5553" s="83"/>
    </row>
    <row r="5554" spans="1:72">
      <c r="A5554" t="s">
        <v>14906</v>
      </c>
      <c r="B5554" t="s">
        <v>4426</v>
      </c>
      <c r="D5554" s="83"/>
      <c r="G5554" s="83"/>
      <c r="H5554" s="83"/>
      <c r="BT5554" s="83"/>
    </row>
    <row r="5555" spans="1:72">
      <c r="A5555" t="s">
        <v>14907</v>
      </c>
      <c r="B5555" t="s">
        <v>14908</v>
      </c>
      <c r="D5555" s="83"/>
      <c r="G5555" s="83"/>
      <c r="H5555" s="83"/>
      <c r="BT5555" s="83"/>
    </row>
    <row r="5556" spans="1:72">
      <c r="A5556" t="s">
        <v>14909</v>
      </c>
      <c r="B5556" t="s">
        <v>14910</v>
      </c>
      <c r="D5556" s="83"/>
      <c r="G5556" s="83"/>
      <c r="H5556" s="83"/>
      <c r="BT5556" s="83"/>
    </row>
    <row r="5557" spans="1:72">
      <c r="A5557" t="s">
        <v>15109</v>
      </c>
      <c r="B5557" t="s">
        <v>7375</v>
      </c>
      <c r="D5557" s="83"/>
      <c r="G5557" s="83"/>
      <c r="H5557" s="83"/>
      <c r="BT5557" s="83"/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9"/>
  <dimension ref="A1:B70"/>
  <sheetViews>
    <sheetView topLeftCell="A22" workbookViewId="0">
      <selection activeCell="E16" sqref="E16"/>
    </sheetView>
  </sheetViews>
  <sheetFormatPr defaultRowHeight="14.4"/>
  <cols>
    <col min="1" max="1" width="10.21875" bestFit="1" customWidth="1"/>
    <col min="2" max="2" width="35" bestFit="1" customWidth="1"/>
  </cols>
  <sheetData>
    <row r="1" spans="1:2" ht="15" thickBot="1">
      <c r="A1" s="6" t="s">
        <v>9567</v>
      </c>
      <c r="B1" s="7" t="s">
        <v>9475</v>
      </c>
    </row>
    <row r="2" spans="1:2" ht="15" thickTop="1">
      <c r="A2" s="8" t="s">
        <v>9568</v>
      </c>
      <c r="B2" s="9" t="s">
        <v>9349</v>
      </c>
    </row>
    <row r="3" spans="1:2">
      <c r="A3" s="8" t="s">
        <v>9569</v>
      </c>
      <c r="B3" s="10" t="s">
        <v>9351</v>
      </c>
    </row>
    <row r="4" spans="1:2">
      <c r="A4" s="8" t="s">
        <v>9570</v>
      </c>
      <c r="B4" s="9" t="s">
        <v>9352</v>
      </c>
    </row>
    <row r="5" spans="1:2">
      <c r="A5" s="8" t="s">
        <v>9571</v>
      </c>
      <c r="B5" s="10" t="s">
        <v>9353</v>
      </c>
    </row>
    <row r="6" spans="1:2">
      <c r="A6" s="8" t="s">
        <v>9572</v>
      </c>
      <c r="B6" s="9" t="s">
        <v>9354</v>
      </c>
    </row>
    <row r="7" spans="1:2">
      <c r="A7" s="8" t="s">
        <v>9573</v>
      </c>
      <c r="B7" s="10" t="s">
        <v>9356</v>
      </c>
    </row>
    <row r="8" spans="1:2">
      <c r="A8" s="8" t="s">
        <v>9574</v>
      </c>
      <c r="B8" s="9" t="s">
        <v>9358</v>
      </c>
    </row>
    <row r="9" spans="1:2">
      <c r="A9" s="8" t="s">
        <v>9575</v>
      </c>
      <c r="B9" s="10" t="s">
        <v>9360</v>
      </c>
    </row>
    <row r="10" spans="1:2">
      <c r="A10" s="8" t="s">
        <v>9576</v>
      </c>
      <c r="B10" s="9" t="s">
        <v>9362</v>
      </c>
    </row>
    <row r="11" spans="1:2">
      <c r="A11" s="8" t="s">
        <v>9577</v>
      </c>
      <c r="B11" s="10" t="s">
        <v>9364</v>
      </c>
    </row>
    <row r="12" spans="1:2">
      <c r="A12" s="8" t="s">
        <v>9578</v>
      </c>
      <c r="B12" s="9" t="s">
        <v>9365</v>
      </c>
    </row>
    <row r="13" spans="1:2">
      <c r="A13" s="8" t="s">
        <v>9579</v>
      </c>
      <c r="B13" s="10" t="s">
        <v>9367</v>
      </c>
    </row>
    <row r="14" spans="1:2">
      <c r="A14" s="8" t="s">
        <v>9580</v>
      </c>
      <c r="B14" s="9" t="s">
        <v>9369</v>
      </c>
    </row>
    <row r="15" spans="1:2">
      <c r="A15" s="8" t="s">
        <v>9581</v>
      </c>
      <c r="B15" s="10" t="s">
        <v>9370</v>
      </c>
    </row>
    <row r="16" spans="1:2">
      <c r="A16" s="8" t="s">
        <v>9582</v>
      </c>
      <c r="B16" s="9" t="s">
        <v>9372</v>
      </c>
    </row>
    <row r="17" spans="1:2">
      <c r="A17" s="8" t="s">
        <v>9583</v>
      </c>
      <c r="B17" s="10" t="s">
        <v>9374</v>
      </c>
    </row>
    <row r="18" spans="1:2">
      <c r="A18" s="8" t="s">
        <v>9584</v>
      </c>
      <c r="B18" s="9" t="s">
        <v>9376</v>
      </c>
    </row>
    <row r="19" spans="1:2">
      <c r="A19" s="8" t="s">
        <v>9585</v>
      </c>
      <c r="B19" s="10" t="s">
        <v>9378</v>
      </c>
    </row>
    <row r="20" spans="1:2">
      <c r="A20" s="8" t="s">
        <v>9586</v>
      </c>
      <c r="B20" s="9" t="s">
        <v>9380</v>
      </c>
    </row>
    <row r="21" spans="1:2">
      <c r="A21" s="8" t="s">
        <v>9587</v>
      </c>
      <c r="B21" s="10" t="s">
        <v>9382</v>
      </c>
    </row>
    <row r="22" spans="1:2">
      <c r="A22" s="8" t="s">
        <v>9588</v>
      </c>
      <c r="B22" s="9" t="s">
        <v>9383</v>
      </c>
    </row>
    <row r="23" spans="1:2">
      <c r="A23" s="8" t="s">
        <v>9589</v>
      </c>
      <c r="B23" s="10" t="s">
        <v>9385</v>
      </c>
    </row>
    <row r="24" spans="1:2">
      <c r="A24" s="8" t="s">
        <v>9590</v>
      </c>
      <c r="B24" s="9" t="s">
        <v>9387</v>
      </c>
    </row>
    <row r="25" spans="1:2">
      <c r="A25" s="8" t="s">
        <v>9591</v>
      </c>
      <c r="B25" s="10" t="s">
        <v>9389</v>
      </c>
    </row>
    <row r="26" spans="1:2">
      <c r="A26" s="8" t="s">
        <v>9592</v>
      </c>
      <c r="B26" s="9" t="s">
        <v>9390</v>
      </c>
    </row>
    <row r="27" spans="1:2">
      <c r="A27" s="8" t="s">
        <v>9593</v>
      </c>
      <c r="B27" s="10" t="s">
        <v>9392</v>
      </c>
    </row>
    <row r="28" spans="1:2">
      <c r="A28" s="8" t="s">
        <v>9594</v>
      </c>
      <c r="B28" s="9" t="s">
        <v>9394</v>
      </c>
    </row>
    <row r="29" spans="1:2">
      <c r="A29" s="8" t="s">
        <v>9595</v>
      </c>
      <c r="B29" s="10" t="s">
        <v>9396</v>
      </c>
    </row>
    <row r="30" spans="1:2">
      <c r="A30" s="8" t="s">
        <v>9596</v>
      </c>
      <c r="B30" s="9" t="s">
        <v>9397</v>
      </c>
    </row>
    <row r="31" spans="1:2">
      <c r="A31" s="8" t="s">
        <v>9597</v>
      </c>
      <c r="B31" s="10" t="s">
        <v>9399</v>
      </c>
    </row>
    <row r="32" spans="1:2">
      <c r="A32" s="8" t="s">
        <v>9598</v>
      </c>
      <c r="B32" s="9" t="s">
        <v>9401</v>
      </c>
    </row>
    <row r="33" spans="1:2">
      <c r="A33" s="8" t="s">
        <v>9599</v>
      </c>
      <c r="B33" s="10" t="s">
        <v>9403</v>
      </c>
    </row>
    <row r="34" spans="1:2">
      <c r="A34" s="8" t="s">
        <v>9600</v>
      </c>
      <c r="B34" s="9" t="s">
        <v>9404</v>
      </c>
    </row>
    <row r="35" spans="1:2">
      <c r="A35" s="8" t="s">
        <v>9601</v>
      </c>
      <c r="B35" s="10" t="s">
        <v>9406</v>
      </c>
    </row>
    <row r="36" spans="1:2">
      <c r="A36" s="8" t="s">
        <v>9602</v>
      </c>
      <c r="B36" s="9" t="s">
        <v>9408</v>
      </c>
    </row>
    <row r="37" spans="1:2">
      <c r="A37" s="8" t="s">
        <v>9603</v>
      </c>
      <c r="B37" s="10" t="s">
        <v>9410</v>
      </c>
    </row>
    <row r="38" spans="1:2">
      <c r="A38" s="8" t="s">
        <v>9604</v>
      </c>
      <c r="B38" s="9" t="s">
        <v>9412</v>
      </c>
    </row>
    <row r="39" spans="1:2">
      <c r="A39" s="8" t="s">
        <v>9605</v>
      </c>
      <c r="B39" s="10" t="s">
        <v>9414</v>
      </c>
    </row>
    <row r="40" spans="1:2">
      <c r="A40" s="8" t="s">
        <v>9606</v>
      </c>
      <c r="B40" s="9" t="s">
        <v>9416</v>
      </c>
    </row>
    <row r="41" spans="1:2">
      <c r="A41" s="8" t="s">
        <v>9607</v>
      </c>
      <c r="B41" s="10" t="s">
        <v>9418</v>
      </c>
    </row>
    <row r="42" spans="1:2">
      <c r="A42" s="8" t="s">
        <v>9608</v>
      </c>
      <c r="B42" s="9" t="s">
        <v>9419</v>
      </c>
    </row>
    <row r="43" spans="1:2">
      <c r="A43" s="8" t="s">
        <v>9609</v>
      </c>
      <c r="B43" s="10" t="s">
        <v>9421</v>
      </c>
    </row>
    <row r="44" spans="1:2">
      <c r="A44" s="8" t="s">
        <v>9610</v>
      </c>
      <c r="B44" s="9" t="s">
        <v>9422</v>
      </c>
    </row>
    <row r="45" spans="1:2">
      <c r="A45" s="8" t="s">
        <v>9611</v>
      </c>
      <c r="B45" s="10" t="s">
        <v>9424</v>
      </c>
    </row>
    <row r="46" spans="1:2">
      <c r="A46" s="8" t="s">
        <v>9612</v>
      </c>
      <c r="B46" s="9" t="s">
        <v>9425</v>
      </c>
    </row>
    <row r="47" spans="1:2">
      <c r="A47" s="8" t="s">
        <v>9613</v>
      </c>
      <c r="B47" s="10" t="s">
        <v>9426</v>
      </c>
    </row>
    <row r="48" spans="1:2">
      <c r="A48" s="8" t="s">
        <v>9614</v>
      </c>
      <c r="B48" s="9" t="s">
        <v>9428</v>
      </c>
    </row>
    <row r="49" spans="1:2">
      <c r="A49" s="8" t="s">
        <v>9615</v>
      </c>
      <c r="B49" s="10" t="s">
        <v>9430</v>
      </c>
    </row>
    <row r="50" spans="1:2">
      <c r="A50" s="8" t="s">
        <v>9616</v>
      </c>
      <c r="B50" s="9" t="s">
        <v>9431</v>
      </c>
    </row>
    <row r="51" spans="1:2">
      <c r="A51" s="8" t="s">
        <v>9617</v>
      </c>
      <c r="B51" s="10" t="s">
        <v>9433</v>
      </c>
    </row>
    <row r="52" spans="1:2">
      <c r="A52" s="8" t="s">
        <v>9618</v>
      </c>
      <c r="B52" s="9" t="s">
        <v>9435</v>
      </c>
    </row>
    <row r="53" spans="1:2">
      <c r="A53" s="8" t="s">
        <v>9619</v>
      </c>
      <c r="B53" s="10" t="s">
        <v>9436</v>
      </c>
    </row>
    <row r="54" spans="1:2">
      <c r="A54" s="8" t="s">
        <v>9620</v>
      </c>
      <c r="B54" s="9" t="s">
        <v>9438</v>
      </c>
    </row>
    <row r="55" spans="1:2">
      <c r="A55" s="8" t="s">
        <v>9621</v>
      </c>
      <c r="B55" s="10" t="s">
        <v>9440</v>
      </c>
    </row>
    <row r="56" spans="1:2">
      <c r="A56" s="8" t="s">
        <v>9622</v>
      </c>
      <c r="B56" s="9" t="s">
        <v>9442</v>
      </c>
    </row>
    <row r="57" spans="1:2">
      <c r="A57" s="8" t="s">
        <v>9623</v>
      </c>
      <c r="B57" s="10" t="s">
        <v>9444</v>
      </c>
    </row>
    <row r="58" spans="1:2">
      <c r="A58" s="8" t="s">
        <v>9624</v>
      </c>
      <c r="B58" s="9" t="s">
        <v>9446</v>
      </c>
    </row>
    <row r="59" spans="1:2">
      <c r="A59" s="8" t="s">
        <v>9625</v>
      </c>
      <c r="B59" s="10" t="s">
        <v>9448</v>
      </c>
    </row>
    <row r="60" spans="1:2">
      <c r="A60" s="8" t="s">
        <v>9626</v>
      </c>
      <c r="B60" s="9" t="s">
        <v>9450</v>
      </c>
    </row>
    <row r="61" spans="1:2">
      <c r="A61" s="8" t="s">
        <v>9627</v>
      </c>
      <c r="B61" s="10" t="s">
        <v>9452</v>
      </c>
    </row>
    <row r="62" spans="1:2">
      <c r="A62" s="8" t="s">
        <v>9628</v>
      </c>
      <c r="B62" s="9" t="s">
        <v>9454</v>
      </c>
    </row>
    <row r="63" spans="1:2">
      <c r="A63" s="8" t="s">
        <v>9629</v>
      </c>
      <c r="B63" s="10" t="s">
        <v>9456</v>
      </c>
    </row>
    <row r="64" spans="1:2">
      <c r="A64" s="8" t="s">
        <v>9630</v>
      </c>
      <c r="B64" s="9" t="s">
        <v>9458</v>
      </c>
    </row>
    <row r="65" spans="1:2">
      <c r="A65" s="8" t="s">
        <v>9631</v>
      </c>
      <c r="B65" s="10" t="s">
        <v>9460</v>
      </c>
    </row>
    <row r="66" spans="1:2">
      <c r="A66" s="8" t="s">
        <v>9632</v>
      </c>
      <c r="B66" s="9" t="s">
        <v>9461</v>
      </c>
    </row>
    <row r="67" spans="1:2">
      <c r="A67" s="8" t="s">
        <v>9633</v>
      </c>
      <c r="B67" s="10" t="s">
        <v>9462</v>
      </c>
    </row>
    <row r="68" spans="1:2">
      <c r="A68" s="8" t="s">
        <v>9634</v>
      </c>
      <c r="B68" s="9" t="s">
        <v>9464</v>
      </c>
    </row>
    <row r="69" spans="1:2">
      <c r="A69" s="8" t="s">
        <v>9635</v>
      </c>
      <c r="B69" s="10" t="s">
        <v>9466</v>
      </c>
    </row>
    <row r="70" spans="1:2">
      <c r="A70" s="8" t="s">
        <v>9636</v>
      </c>
      <c r="B70" s="9" t="s">
        <v>9468</v>
      </c>
    </row>
  </sheetData>
  <autoFilter ref="A1:B70" xr:uid="{00000000-0009-0000-0000-000011000000}">
    <sortState xmlns:xlrd2="http://schemas.microsoft.com/office/spreadsheetml/2017/richdata2" ref="A2:B70">
      <sortCondition ref="A1:A70"/>
    </sortState>
  </autoFilter>
  <pageMargins left="0.7" right="0.7" top="0.75" bottom="0.75" header="0.3" footer="0.3"/>
  <pageSetup paperSize="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"/>
  <dimension ref="A1:S83"/>
  <sheetViews>
    <sheetView view="pageBreakPreview" topLeftCell="A67" zoomScaleNormal="100" zoomScaleSheetLayoutView="100" workbookViewId="0">
      <selection activeCell="P8" sqref="P8"/>
    </sheetView>
  </sheetViews>
  <sheetFormatPr defaultRowHeight="14.4"/>
  <cols>
    <col min="1" max="1" width="7" style="131" customWidth="1"/>
    <col min="2" max="2" width="23.21875" style="132" customWidth="1"/>
    <col min="3" max="4" width="5.77734375" hidden="1" customWidth="1"/>
    <col min="5" max="18" width="5.77734375" customWidth="1"/>
  </cols>
  <sheetData>
    <row r="1" spans="1:19" s="131" customFormat="1">
      <c r="A1" s="131" t="s">
        <v>1</v>
      </c>
      <c r="B1" s="133" t="s">
        <v>9475</v>
      </c>
      <c r="C1" s="131" t="s">
        <v>10051</v>
      </c>
      <c r="D1" s="131" t="s">
        <v>10052</v>
      </c>
      <c r="E1" s="131" t="s">
        <v>10053</v>
      </c>
      <c r="F1" s="131" t="s">
        <v>10054</v>
      </c>
      <c r="G1" s="131" t="s">
        <v>10055</v>
      </c>
      <c r="H1" s="131" t="s">
        <v>10056</v>
      </c>
      <c r="I1" s="131" t="s">
        <v>10057</v>
      </c>
      <c r="J1" s="131" t="s">
        <v>10058</v>
      </c>
      <c r="K1" s="131" t="s">
        <v>10059</v>
      </c>
      <c r="L1" s="131" t="s">
        <v>10060</v>
      </c>
      <c r="M1" s="131" t="s">
        <v>10061</v>
      </c>
      <c r="N1" s="131" t="s">
        <v>10062</v>
      </c>
      <c r="O1" s="131" t="s">
        <v>10063</v>
      </c>
      <c r="P1" s="131" t="s">
        <v>10064</v>
      </c>
      <c r="Q1" s="131" t="s">
        <v>10065</v>
      </c>
      <c r="R1" s="131" t="s">
        <v>10066</v>
      </c>
      <c r="S1" s="131" t="s">
        <v>10067</v>
      </c>
    </row>
    <row r="2" spans="1:19" ht="30" customHeight="1">
      <c r="A2" s="131" t="s">
        <v>9350</v>
      </c>
      <c r="B2" s="132" t="s">
        <v>9641</v>
      </c>
      <c r="C2" s="131">
        <v>2</v>
      </c>
      <c r="D2" s="131">
        <v>1</v>
      </c>
      <c r="E2" s="131">
        <v>1</v>
      </c>
      <c r="F2" s="131">
        <v>1</v>
      </c>
      <c r="G2" s="131">
        <v>2</v>
      </c>
      <c r="H2" s="131">
        <v>0</v>
      </c>
      <c r="I2" s="131">
        <v>0</v>
      </c>
      <c r="J2" s="131">
        <v>0</v>
      </c>
      <c r="K2" s="131">
        <v>2</v>
      </c>
      <c r="L2" s="131">
        <v>0</v>
      </c>
      <c r="M2" s="131">
        <v>0</v>
      </c>
      <c r="N2" s="131">
        <v>0</v>
      </c>
      <c r="O2" s="131">
        <v>0</v>
      </c>
      <c r="P2" s="131">
        <v>0</v>
      </c>
      <c r="Q2" s="131">
        <v>0</v>
      </c>
      <c r="R2" s="131">
        <v>0</v>
      </c>
      <c r="S2" s="131">
        <f>SUM(Table28[[#This Row],[THP3]:[THP15]])</f>
        <v>6</v>
      </c>
    </row>
    <row r="3" spans="1:19" ht="30" customHeight="1">
      <c r="A3" s="131" t="s">
        <v>7</v>
      </c>
      <c r="B3" s="132" t="s">
        <v>9354</v>
      </c>
      <c r="C3" s="131">
        <v>0</v>
      </c>
      <c r="D3" s="131">
        <v>3</v>
      </c>
      <c r="E3" s="131">
        <v>0</v>
      </c>
      <c r="F3" s="131">
        <v>0</v>
      </c>
      <c r="G3" s="131">
        <v>2</v>
      </c>
      <c r="H3" s="131">
        <v>2</v>
      </c>
      <c r="I3" s="131">
        <v>1</v>
      </c>
      <c r="J3" s="131">
        <v>4</v>
      </c>
      <c r="K3" s="131">
        <v>4</v>
      </c>
      <c r="L3" s="131">
        <v>0</v>
      </c>
      <c r="M3" s="131">
        <v>2</v>
      </c>
      <c r="N3" s="131">
        <v>0</v>
      </c>
      <c r="O3" s="131">
        <v>0</v>
      </c>
      <c r="P3" s="131">
        <v>1</v>
      </c>
      <c r="Q3" s="131">
        <v>2</v>
      </c>
      <c r="R3" s="131">
        <v>0</v>
      </c>
      <c r="S3" s="131">
        <f>SUM(Table28[[#This Row],[THP3]:[THP15]])</f>
        <v>18</v>
      </c>
    </row>
    <row r="4" spans="1:19" ht="30" customHeight="1">
      <c r="A4" s="131" t="s">
        <v>9355</v>
      </c>
      <c r="B4" s="132" t="s">
        <v>9356</v>
      </c>
      <c r="C4" s="131">
        <v>0</v>
      </c>
      <c r="D4" s="131">
        <v>3</v>
      </c>
      <c r="E4" s="131">
        <v>2</v>
      </c>
      <c r="F4" s="131">
        <v>2</v>
      </c>
      <c r="G4" s="131">
        <v>2</v>
      </c>
      <c r="H4" s="131">
        <v>0</v>
      </c>
      <c r="I4" s="131">
        <v>2</v>
      </c>
      <c r="J4" s="131">
        <v>2</v>
      </c>
      <c r="K4" s="131">
        <v>3</v>
      </c>
      <c r="L4" s="131">
        <v>0</v>
      </c>
      <c r="M4" s="131">
        <v>0</v>
      </c>
      <c r="N4" s="131">
        <v>3</v>
      </c>
      <c r="O4" s="131">
        <v>1</v>
      </c>
      <c r="P4" s="131">
        <v>1</v>
      </c>
      <c r="Q4" s="131">
        <v>3</v>
      </c>
      <c r="R4" s="131">
        <v>1</v>
      </c>
      <c r="S4" s="131">
        <f>SUM(Table28[[#This Row],[THP3]:[THP15]])</f>
        <v>22</v>
      </c>
    </row>
    <row r="5" spans="1:19" ht="30" customHeight="1">
      <c r="A5" s="131" t="s">
        <v>9357</v>
      </c>
      <c r="B5" s="132" t="s">
        <v>9358</v>
      </c>
      <c r="C5" s="131">
        <v>0</v>
      </c>
      <c r="D5" s="131">
        <v>2</v>
      </c>
      <c r="E5" s="131">
        <v>2</v>
      </c>
      <c r="F5" s="131">
        <v>2</v>
      </c>
      <c r="G5" s="131">
        <v>3</v>
      </c>
      <c r="H5" s="131">
        <v>3</v>
      </c>
      <c r="I5" s="131">
        <v>0</v>
      </c>
      <c r="J5" s="131">
        <v>4</v>
      </c>
      <c r="K5" s="131">
        <v>3</v>
      </c>
      <c r="L5" s="131">
        <v>1</v>
      </c>
      <c r="M5" s="131">
        <v>2</v>
      </c>
      <c r="N5" s="131">
        <v>0</v>
      </c>
      <c r="O5" s="131">
        <v>1</v>
      </c>
      <c r="P5" s="131">
        <v>0</v>
      </c>
      <c r="Q5" s="131">
        <v>0</v>
      </c>
      <c r="R5" s="131">
        <v>1</v>
      </c>
      <c r="S5" s="131">
        <f>SUM(Table28[[#This Row],[THP3]:[THP15]])</f>
        <v>22</v>
      </c>
    </row>
    <row r="6" spans="1:19" ht="30" customHeight="1">
      <c r="A6" s="131" t="s">
        <v>9359</v>
      </c>
      <c r="B6" s="132" t="s">
        <v>9929</v>
      </c>
      <c r="C6" s="131">
        <v>0</v>
      </c>
      <c r="D6" s="131">
        <v>2</v>
      </c>
      <c r="E6" s="131">
        <v>0</v>
      </c>
      <c r="F6" s="131">
        <v>0</v>
      </c>
      <c r="G6" s="131">
        <v>4</v>
      </c>
      <c r="H6" s="131">
        <v>4</v>
      </c>
      <c r="I6" s="131">
        <v>2</v>
      </c>
      <c r="J6" s="131">
        <v>3</v>
      </c>
      <c r="K6" s="131">
        <v>1</v>
      </c>
      <c r="L6" s="131">
        <v>1</v>
      </c>
      <c r="M6" s="131">
        <v>2</v>
      </c>
      <c r="N6" s="131">
        <v>1</v>
      </c>
      <c r="O6" s="131">
        <v>1</v>
      </c>
      <c r="P6" s="131">
        <v>0</v>
      </c>
      <c r="Q6" s="131">
        <v>0</v>
      </c>
      <c r="R6" s="131">
        <v>2</v>
      </c>
      <c r="S6" s="131">
        <f>SUM(Table28[[#This Row],[THP3]:[THP15]])</f>
        <v>21</v>
      </c>
    </row>
    <row r="7" spans="1:19" ht="30" customHeight="1">
      <c r="A7" s="131" t="s">
        <v>9361</v>
      </c>
      <c r="B7" s="132" t="s">
        <v>9362</v>
      </c>
      <c r="C7" s="131">
        <v>0</v>
      </c>
      <c r="D7" s="131">
        <v>2</v>
      </c>
      <c r="E7" s="131">
        <v>2</v>
      </c>
      <c r="F7" s="131">
        <v>2</v>
      </c>
      <c r="G7" s="131">
        <v>2</v>
      </c>
      <c r="H7" s="131">
        <v>1</v>
      </c>
      <c r="I7" s="131">
        <v>3</v>
      </c>
      <c r="J7" s="131">
        <v>2</v>
      </c>
      <c r="K7" s="131">
        <v>3</v>
      </c>
      <c r="L7" s="131">
        <v>0</v>
      </c>
      <c r="M7" s="131">
        <v>2</v>
      </c>
      <c r="N7" s="131">
        <v>1</v>
      </c>
      <c r="O7" s="131">
        <v>0</v>
      </c>
      <c r="P7" s="131">
        <v>0</v>
      </c>
      <c r="Q7" s="131">
        <v>0</v>
      </c>
      <c r="R7" s="131">
        <v>3</v>
      </c>
      <c r="S7" s="131">
        <f>SUM(Table28[[#This Row],[THP3]:[THP15]])</f>
        <v>21</v>
      </c>
    </row>
    <row r="8" spans="1:19" ht="30" customHeight="1">
      <c r="A8" s="131" t="s">
        <v>9363</v>
      </c>
      <c r="B8" s="132" t="s">
        <v>9364</v>
      </c>
      <c r="C8" s="131">
        <v>2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  <c r="L8" s="131">
        <v>0</v>
      </c>
      <c r="M8" s="131">
        <v>0</v>
      </c>
      <c r="N8" s="131">
        <v>0</v>
      </c>
      <c r="O8" s="131">
        <v>2</v>
      </c>
      <c r="P8" s="131">
        <v>0</v>
      </c>
      <c r="Q8" s="131">
        <v>0</v>
      </c>
      <c r="R8" s="131">
        <v>2</v>
      </c>
      <c r="S8" s="131">
        <f>SUM(Table28[[#This Row],[THP3]:[THP15]])</f>
        <v>4</v>
      </c>
    </row>
    <row r="9" spans="1:19" ht="30" customHeight="1">
      <c r="A9" s="131" t="s">
        <v>6</v>
      </c>
      <c r="B9" s="132" t="s">
        <v>9365</v>
      </c>
      <c r="C9" s="131">
        <v>0</v>
      </c>
      <c r="D9" s="131">
        <v>2</v>
      </c>
      <c r="E9" s="131">
        <v>2</v>
      </c>
      <c r="F9" s="131">
        <v>2</v>
      </c>
      <c r="G9" s="131">
        <v>3</v>
      </c>
      <c r="H9" s="131">
        <v>1</v>
      </c>
      <c r="I9" s="131">
        <v>2</v>
      </c>
      <c r="J9" s="131">
        <v>3</v>
      </c>
      <c r="K9" s="131">
        <v>4</v>
      </c>
      <c r="L9" s="131">
        <v>1</v>
      </c>
      <c r="M9" s="131">
        <v>1</v>
      </c>
      <c r="N9" s="131">
        <v>2</v>
      </c>
      <c r="O9" s="131">
        <v>2</v>
      </c>
      <c r="P9" s="131">
        <v>2</v>
      </c>
      <c r="Q9" s="131">
        <v>2</v>
      </c>
      <c r="R9" s="131">
        <v>3</v>
      </c>
      <c r="S9" s="131">
        <f>SUM(Table28[[#This Row],[THP3]:[THP15]])</f>
        <v>30</v>
      </c>
    </row>
    <row r="10" spans="1:19" ht="30" customHeight="1">
      <c r="A10" s="131" t="s">
        <v>9366</v>
      </c>
      <c r="B10" s="132" t="s">
        <v>9685</v>
      </c>
      <c r="C10" s="131">
        <v>1</v>
      </c>
      <c r="D10" s="131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1</v>
      </c>
      <c r="J10" s="131">
        <v>0</v>
      </c>
      <c r="K10" s="131">
        <v>0</v>
      </c>
      <c r="L10" s="131">
        <v>0</v>
      </c>
      <c r="M10" s="131">
        <v>0</v>
      </c>
      <c r="N10" s="131">
        <v>0</v>
      </c>
      <c r="O10" s="131">
        <v>0</v>
      </c>
      <c r="P10" s="131">
        <v>0</v>
      </c>
      <c r="Q10" s="131">
        <v>0</v>
      </c>
      <c r="R10" s="131">
        <v>2</v>
      </c>
      <c r="S10" s="131">
        <f>SUM(Table28[[#This Row],[THP3]:[THP15]])</f>
        <v>3</v>
      </c>
    </row>
    <row r="11" spans="1:19" ht="30" customHeight="1">
      <c r="A11" s="131" t="s">
        <v>9368</v>
      </c>
      <c r="B11" s="132" t="s">
        <v>9861</v>
      </c>
      <c r="C11" s="131">
        <v>0</v>
      </c>
      <c r="D11" s="131">
        <v>2</v>
      </c>
      <c r="E11" s="131">
        <v>0</v>
      </c>
      <c r="F11" s="131">
        <v>0</v>
      </c>
      <c r="G11" s="131">
        <v>0</v>
      </c>
      <c r="H11" s="131">
        <v>2</v>
      </c>
      <c r="I11" s="131">
        <v>1</v>
      </c>
      <c r="J11" s="131">
        <v>1</v>
      </c>
      <c r="K11" s="131">
        <v>0</v>
      </c>
      <c r="L11" s="131">
        <v>0</v>
      </c>
      <c r="M11" s="131">
        <v>0</v>
      </c>
      <c r="N11" s="131">
        <v>0</v>
      </c>
      <c r="O11" s="131">
        <v>0</v>
      </c>
      <c r="P11" s="131">
        <v>2</v>
      </c>
      <c r="Q11" s="131">
        <v>1</v>
      </c>
      <c r="R11" s="131">
        <v>0</v>
      </c>
      <c r="S11" s="131">
        <f>SUM(Table28[[#This Row],[THP3]:[THP15]])</f>
        <v>7</v>
      </c>
    </row>
    <row r="12" spans="1:19" ht="30" customHeight="1">
      <c r="A12" s="131" t="s">
        <v>12</v>
      </c>
      <c r="B12" s="132" t="s">
        <v>9370</v>
      </c>
      <c r="C12" s="131">
        <v>0</v>
      </c>
      <c r="D12" s="131">
        <v>2</v>
      </c>
      <c r="E12" s="131">
        <v>0</v>
      </c>
      <c r="F12" s="131">
        <v>0</v>
      </c>
      <c r="G12" s="131">
        <v>1</v>
      </c>
      <c r="H12" s="131">
        <v>2</v>
      </c>
      <c r="I12" s="131">
        <v>1</v>
      </c>
      <c r="J12" s="131">
        <v>4</v>
      </c>
      <c r="K12" s="131">
        <v>2</v>
      </c>
      <c r="L12" s="131">
        <v>2</v>
      </c>
      <c r="M12" s="131">
        <v>0</v>
      </c>
      <c r="N12" s="131">
        <v>3</v>
      </c>
      <c r="O12" s="131">
        <v>2</v>
      </c>
      <c r="P12" s="131">
        <v>2</v>
      </c>
      <c r="Q12" s="131">
        <v>4</v>
      </c>
      <c r="R12" s="131">
        <v>2</v>
      </c>
      <c r="S12" s="131">
        <f>SUM(Table28[[#This Row],[THP3]:[THP15]])</f>
        <v>25</v>
      </c>
    </row>
    <row r="13" spans="1:19" ht="30" customHeight="1">
      <c r="A13" s="131" t="s">
        <v>9371</v>
      </c>
      <c r="B13" s="132" t="s">
        <v>9372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31">
        <v>0</v>
      </c>
      <c r="L13" s="131">
        <v>0</v>
      </c>
      <c r="M13" s="131">
        <v>0</v>
      </c>
      <c r="N13" s="131">
        <v>0</v>
      </c>
      <c r="O13" s="131">
        <v>0</v>
      </c>
      <c r="P13" s="131">
        <v>0</v>
      </c>
      <c r="Q13" s="131">
        <v>0</v>
      </c>
      <c r="R13" s="131">
        <v>0</v>
      </c>
      <c r="S13" s="131">
        <f>SUM(Table28[[#This Row],[THP3]:[THP15]])</f>
        <v>0</v>
      </c>
    </row>
    <row r="14" spans="1:19" ht="30" customHeight="1">
      <c r="A14" s="131" t="s">
        <v>9373</v>
      </c>
      <c r="B14" s="132" t="s">
        <v>9374</v>
      </c>
      <c r="C14" s="131">
        <v>1</v>
      </c>
      <c r="D14" s="131">
        <v>4</v>
      </c>
      <c r="E14" s="131">
        <v>4</v>
      </c>
      <c r="F14" s="131">
        <v>4</v>
      </c>
      <c r="G14" s="131">
        <v>4</v>
      </c>
      <c r="H14" s="131">
        <v>5</v>
      </c>
      <c r="I14" s="131">
        <v>5</v>
      </c>
      <c r="J14" s="131">
        <v>5</v>
      </c>
      <c r="K14" s="131">
        <v>6</v>
      </c>
      <c r="L14" s="131">
        <v>2</v>
      </c>
      <c r="M14" s="131">
        <v>3</v>
      </c>
      <c r="N14" s="131">
        <v>0</v>
      </c>
      <c r="O14" s="131">
        <v>2</v>
      </c>
      <c r="P14" s="131">
        <v>2</v>
      </c>
      <c r="Q14" s="131">
        <v>2</v>
      </c>
      <c r="R14" s="131">
        <v>4</v>
      </c>
      <c r="S14" s="131">
        <f>SUM(Table28[[#This Row],[THP3]:[THP15]])</f>
        <v>48</v>
      </c>
    </row>
    <row r="15" spans="1:19" ht="30" customHeight="1">
      <c r="A15" s="131" t="s">
        <v>9375</v>
      </c>
      <c r="B15" s="132" t="s">
        <v>9376</v>
      </c>
      <c r="C15" s="131">
        <v>1</v>
      </c>
      <c r="D15" s="131">
        <v>2</v>
      </c>
      <c r="E15" s="131">
        <v>4</v>
      </c>
      <c r="F15" s="131">
        <v>4</v>
      </c>
      <c r="G15" s="131">
        <v>5</v>
      </c>
      <c r="H15" s="131">
        <v>7</v>
      </c>
      <c r="I15" s="131">
        <v>1</v>
      </c>
      <c r="J15" s="131">
        <v>2</v>
      </c>
      <c r="K15" s="131">
        <v>0</v>
      </c>
      <c r="L15" s="131">
        <v>3</v>
      </c>
      <c r="M15" s="131">
        <v>2</v>
      </c>
      <c r="N15" s="131">
        <v>1</v>
      </c>
      <c r="O15" s="131">
        <v>1</v>
      </c>
      <c r="P15" s="131">
        <v>1</v>
      </c>
      <c r="Q15" s="131">
        <v>1</v>
      </c>
      <c r="R15" s="131">
        <v>3</v>
      </c>
      <c r="S15" s="131">
        <f>SUM(Table28[[#This Row],[THP3]:[THP15]])</f>
        <v>35</v>
      </c>
    </row>
    <row r="16" spans="1:19" ht="30" customHeight="1">
      <c r="A16" s="131" t="s">
        <v>9377</v>
      </c>
      <c r="B16" s="132" t="s">
        <v>9378</v>
      </c>
      <c r="C16" s="131">
        <v>0</v>
      </c>
      <c r="D16" s="131">
        <v>3</v>
      </c>
      <c r="E16" s="131">
        <v>1</v>
      </c>
      <c r="F16" s="131">
        <v>1</v>
      </c>
      <c r="G16" s="131">
        <v>4</v>
      </c>
      <c r="H16" s="131">
        <v>2</v>
      </c>
      <c r="I16" s="131">
        <v>0</v>
      </c>
      <c r="J16" s="131">
        <v>0</v>
      </c>
      <c r="K16" s="131">
        <v>1</v>
      </c>
      <c r="L16" s="131">
        <v>1</v>
      </c>
      <c r="M16" s="131">
        <v>0</v>
      </c>
      <c r="N16" s="131">
        <v>0</v>
      </c>
      <c r="O16" s="131">
        <v>1</v>
      </c>
      <c r="P16" s="131">
        <v>0</v>
      </c>
      <c r="Q16" s="131">
        <v>0</v>
      </c>
      <c r="R16" s="131">
        <v>0</v>
      </c>
      <c r="S16" s="131">
        <f>SUM(Table28[[#This Row],[THP3]:[THP15]])</f>
        <v>11</v>
      </c>
    </row>
    <row r="17" spans="1:19" ht="30" customHeight="1">
      <c r="A17" s="131" t="s">
        <v>9379</v>
      </c>
      <c r="B17" s="132" t="s">
        <v>9380</v>
      </c>
      <c r="C17" s="131">
        <v>0</v>
      </c>
      <c r="D17" s="131">
        <v>1</v>
      </c>
      <c r="E17" s="131">
        <v>0</v>
      </c>
      <c r="F17" s="131">
        <v>0</v>
      </c>
      <c r="G17" s="131">
        <v>0</v>
      </c>
      <c r="H17" s="131">
        <v>1</v>
      </c>
      <c r="I17" s="131">
        <v>0</v>
      </c>
      <c r="J17" s="131">
        <v>4</v>
      </c>
      <c r="K17" s="131">
        <v>2</v>
      </c>
      <c r="L17" s="131">
        <v>0</v>
      </c>
      <c r="M17" s="131">
        <v>1</v>
      </c>
      <c r="N17" s="131">
        <v>1</v>
      </c>
      <c r="O17" s="131">
        <v>0</v>
      </c>
      <c r="P17" s="131">
        <v>0</v>
      </c>
      <c r="Q17" s="131">
        <v>1</v>
      </c>
      <c r="R17" s="131">
        <v>0</v>
      </c>
      <c r="S17" s="131">
        <f>SUM(Table28[[#This Row],[THP3]:[THP15]])</f>
        <v>10</v>
      </c>
    </row>
    <row r="18" spans="1:19" ht="30" customHeight="1">
      <c r="A18" s="131" t="s">
        <v>9381</v>
      </c>
      <c r="B18" s="132" t="s">
        <v>9679</v>
      </c>
      <c r="C18" s="131">
        <v>0</v>
      </c>
      <c r="D18" s="131">
        <v>4</v>
      </c>
      <c r="E18" s="131">
        <v>2</v>
      </c>
      <c r="F18" s="131">
        <v>2</v>
      </c>
      <c r="G18" s="131">
        <v>4</v>
      </c>
      <c r="H18" s="131">
        <v>3</v>
      </c>
      <c r="I18" s="131">
        <v>3</v>
      </c>
      <c r="J18" s="131">
        <v>3</v>
      </c>
      <c r="K18" s="131">
        <v>4</v>
      </c>
      <c r="L18" s="131">
        <v>1</v>
      </c>
      <c r="M18" s="131">
        <v>0</v>
      </c>
      <c r="N18" s="131">
        <v>1</v>
      </c>
      <c r="O18" s="131">
        <v>0</v>
      </c>
      <c r="P18" s="131">
        <v>2</v>
      </c>
      <c r="Q18" s="131">
        <v>0</v>
      </c>
      <c r="R18" s="131">
        <v>3</v>
      </c>
      <c r="S18" s="131">
        <f>SUM(Table28[[#This Row],[THP3]:[THP15]])</f>
        <v>28</v>
      </c>
    </row>
    <row r="19" spans="1:19" ht="30" customHeight="1">
      <c r="A19" s="131" t="s">
        <v>9384</v>
      </c>
      <c r="B19" s="132" t="s">
        <v>9385</v>
      </c>
      <c r="C19" s="131">
        <v>0</v>
      </c>
      <c r="D19" s="131">
        <v>3</v>
      </c>
      <c r="E19" s="131">
        <v>1</v>
      </c>
      <c r="F19" s="131">
        <v>1</v>
      </c>
      <c r="G19" s="131">
        <v>3</v>
      </c>
      <c r="H19" s="131">
        <v>0</v>
      </c>
      <c r="I19" s="131">
        <v>0</v>
      </c>
      <c r="J19" s="131">
        <v>0</v>
      </c>
      <c r="K19" s="131">
        <v>2</v>
      </c>
      <c r="L19" s="131">
        <v>2</v>
      </c>
      <c r="M19" s="131">
        <v>1</v>
      </c>
      <c r="N19" s="131">
        <v>1</v>
      </c>
      <c r="O19" s="131">
        <v>0</v>
      </c>
      <c r="P19" s="131">
        <v>0</v>
      </c>
      <c r="Q19" s="131">
        <v>3</v>
      </c>
      <c r="R19" s="131">
        <v>1</v>
      </c>
      <c r="S19" s="131">
        <f>SUM(Table28[[#This Row],[THP3]:[THP15]])</f>
        <v>15</v>
      </c>
    </row>
    <row r="20" spans="1:19" ht="30" customHeight="1">
      <c r="A20" s="131" t="s">
        <v>9386</v>
      </c>
      <c r="B20" s="132" t="s">
        <v>9387</v>
      </c>
      <c r="C20" s="131">
        <v>1</v>
      </c>
      <c r="D20" s="131">
        <v>1</v>
      </c>
      <c r="E20" s="131">
        <v>1</v>
      </c>
      <c r="F20" s="131">
        <v>1</v>
      </c>
      <c r="G20" s="131">
        <v>4</v>
      </c>
      <c r="H20" s="131">
        <v>3</v>
      </c>
      <c r="I20" s="131">
        <v>3</v>
      </c>
      <c r="J20" s="131">
        <v>0</v>
      </c>
      <c r="K20" s="131">
        <v>3</v>
      </c>
      <c r="L20" s="131">
        <v>0</v>
      </c>
      <c r="M20" s="131">
        <v>0</v>
      </c>
      <c r="N20" s="131">
        <v>1</v>
      </c>
      <c r="O20" s="131">
        <v>1</v>
      </c>
      <c r="P20" s="131">
        <v>0</v>
      </c>
      <c r="Q20" s="131">
        <v>0</v>
      </c>
      <c r="R20" s="131">
        <v>0</v>
      </c>
      <c r="S20" s="131">
        <f>SUM(Table28[[#This Row],[THP3]:[THP15]])</f>
        <v>17</v>
      </c>
    </row>
    <row r="21" spans="1:19" ht="30" customHeight="1">
      <c r="A21" s="131" t="s">
        <v>9388</v>
      </c>
      <c r="B21" s="132" t="s">
        <v>9389</v>
      </c>
      <c r="C21" s="131">
        <v>0</v>
      </c>
      <c r="D21" s="131">
        <v>2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1">
        <v>0</v>
      </c>
      <c r="L21" s="131">
        <v>0</v>
      </c>
      <c r="M21" s="131">
        <v>0</v>
      </c>
      <c r="N21" s="131">
        <v>0</v>
      </c>
      <c r="O21" s="131">
        <v>0</v>
      </c>
      <c r="P21" s="131">
        <v>0</v>
      </c>
      <c r="Q21" s="131">
        <v>1</v>
      </c>
      <c r="R21" s="131">
        <v>3</v>
      </c>
      <c r="S21" s="131">
        <f>SUM(Table28[[#This Row],[THP3]:[THP15]])</f>
        <v>4</v>
      </c>
    </row>
    <row r="22" spans="1:19" ht="30" customHeight="1">
      <c r="A22" s="131" t="s">
        <v>17</v>
      </c>
      <c r="B22" s="132" t="s">
        <v>9390</v>
      </c>
      <c r="C22" s="131">
        <v>0</v>
      </c>
      <c r="D22" s="131">
        <v>2</v>
      </c>
      <c r="E22" s="131">
        <v>3</v>
      </c>
      <c r="F22" s="131">
        <v>3</v>
      </c>
      <c r="G22" s="131">
        <v>1</v>
      </c>
      <c r="H22" s="131">
        <v>1</v>
      </c>
      <c r="I22" s="131">
        <v>0</v>
      </c>
      <c r="J22" s="131">
        <v>1</v>
      </c>
      <c r="K22" s="131">
        <v>0</v>
      </c>
      <c r="L22" s="131">
        <v>0</v>
      </c>
      <c r="M22" s="131">
        <v>1</v>
      </c>
      <c r="N22" s="131">
        <v>0</v>
      </c>
      <c r="O22" s="131">
        <v>1</v>
      </c>
      <c r="P22" s="131">
        <v>0</v>
      </c>
      <c r="Q22" s="131">
        <v>0</v>
      </c>
      <c r="R22" s="131">
        <v>2</v>
      </c>
      <c r="S22" s="131">
        <f>SUM(Table28[[#This Row],[THP3]:[THP15]])</f>
        <v>13</v>
      </c>
    </row>
    <row r="23" spans="1:19" ht="30" customHeight="1">
      <c r="A23" s="131" t="s">
        <v>9391</v>
      </c>
      <c r="B23" s="132" t="s">
        <v>9392</v>
      </c>
      <c r="C23" s="131">
        <v>1</v>
      </c>
      <c r="D23" s="131">
        <v>0</v>
      </c>
      <c r="E23" s="131">
        <v>0</v>
      </c>
      <c r="F23" s="131">
        <v>0</v>
      </c>
      <c r="G23" s="131">
        <v>5</v>
      </c>
      <c r="H23" s="131">
        <v>6</v>
      </c>
      <c r="I23" s="131">
        <v>2</v>
      </c>
      <c r="J23" s="131">
        <v>2</v>
      </c>
      <c r="K23" s="131">
        <v>3</v>
      </c>
      <c r="L23" s="131">
        <v>4</v>
      </c>
      <c r="M23" s="131">
        <v>1</v>
      </c>
      <c r="N23" s="131">
        <v>1</v>
      </c>
      <c r="O23" s="131">
        <v>1</v>
      </c>
      <c r="P23" s="131">
        <v>0</v>
      </c>
      <c r="Q23" s="131">
        <v>0</v>
      </c>
      <c r="R23" s="131">
        <v>2</v>
      </c>
      <c r="S23" s="131">
        <f>SUM(Table28[[#This Row],[THP3]:[THP15]])</f>
        <v>27</v>
      </c>
    </row>
    <row r="24" spans="1:19" ht="30" customHeight="1">
      <c r="A24" s="131" t="s">
        <v>9393</v>
      </c>
      <c r="B24" s="132" t="s">
        <v>9394</v>
      </c>
      <c r="C24" s="131">
        <v>0</v>
      </c>
      <c r="D24" s="131">
        <v>3</v>
      </c>
      <c r="E24" s="131">
        <v>2</v>
      </c>
      <c r="F24" s="131">
        <v>2</v>
      </c>
      <c r="G24" s="131">
        <v>2</v>
      </c>
      <c r="H24" s="131">
        <v>5</v>
      </c>
      <c r="I24" s="131">
        <v>3</v>
      </c>
      <c r="J24" s="131">
        <v>3</v>
      </c>
      <c r="K24" s="131">
        <v>2</v>
      </c>
      <c r="L24" s="131">
        <v>1</v>
      </c>
      <c r="M24" s="131">
        <v>2</v>
      </c>
      <c r="N24" s="131">
        <v>2</v>
      </c>
      <c r="O24" s="131">
        <v>0</v>
      </c>
      <c r="P24" s="131">
        <v>1</v>
      </c>
      <c r="Q24" s="131">
        <v>0</v>
      </c>
      <c r="R24" s="131">
        <v>4</v>
      </c>
      <c r="S24" s="131">
        <f>SUM(Table28[[#This Row],[THP3]:[THP15]])</f>
        <v>29</v>
      </c>
    </row>
    <row r="25" spans="1:19" ht="30" customHeight="1">
      <c r="A25" s="131" t="s">
        <v>9395</v>
      </c>
      <c r="B25" s="132" t="s">
        <v>9396</v>
      </c>
      <c r="C25" s="131">
        <v>0</v>
      </c>
      <c r="D25" s="131">
        <v>4</v>
      </c>
      <c r="E25" s="131">
        <v>2</v>
      </c>
      <c r="F25" s="131">
        <v>2</v>
      </c>
      <c r="G25" s="131">
        <v>4</v>
      </c>
      <c r="H25" s="131">
        <v>3</v>
      </c>
      <c r="I25" s="131">
        <v>2</v>
      </c>
      <c r="J25" s="131">
        <v>1</v>
      </c>
      <c r="K25" s="131">
        <v>3</v>
      </c>
      <c r="L25" s="131">
        <v>3</v>
      </c>
      <c r="M25" s="131">
        <v>2</v>
      </c>
      <c r="N25" s="131">
        <v>0</v>
      </c>
      <c r="O25" s="131">
        <v>1</v>
      </c>
      <c r="P25" s="131">
        <v>0</v>
      </c>
      <c r="Q25" s="131">
        <v>1</v>
      </c>
      <c r="R25" s="131">
        <v>3</v>
      </c>
      <c r="S25" s="131">
        <f>SUM(Table28[[#This Row],[THP3]:[THP15]])</f>
        <v>27</v>
      </c>
    </row>
    <row r="26" spans="1:19" ht="30" customHeight="1">
      <c r="A26" s="131" t="s">
        <v>9</v>
      </c>
      <c r="B26" s="132" t="s">
        <v>9397</v>
      </c>
      <c r="C26" s="131">
        <v>0</v>
      </c>
      <c r="D26" s="131">
        <v>1</v>
      </c>
      <c r="E26" s="131">
        <v>0</v>
      </c>
      <c r="F26" s="131">
        <v>0</v>
      </c>
      <c r="G26" s="131">
        <v>1</v>
      </c>
      <c r="H26" s="131">
        <v>1</v>
      </c>
      <c r="I26" s="131">
        <v>2</v>
      </c>
      <c r="J26" s="131">
        <v>3</v>
      </c>
      <c r="K26" s="131">
        <v>2</v>
      </c>
      <c r="L26" s="131">
        <v>2</v>
      </c>
      <c r="M26" s="131">
        <v>0</v>
      </c>
      <c r="N26" s="131">
        <v>1</v>
      </c>
      <c r="O26" s="131">
        <v>1</v>
      </c>
      <c r="P26" s="131">
        <v>2</v>
      </c>
      <c r="Q26" s="131">
        <v>2</v>
      </c>
      <c r="R26" s="131">
        <v>1</v>
      </c>
      <c r="S26" s="131">
        <f>SUM(Table28[[#This Row],[THP3]:[THP15]])</f>
        <v>18</v>
      </c>
    </row>
    <row r="27" spans="1:19" ht="30" customHeight="1">
      <c r="A27" s="131" t="s">
        <v>9398</v>
      </c>
      <c r="B27" s="132" t="s">
        <v>9399</v>
      </c>
      <c r="C27" s="131">
        <v>0</v>
      </c>
      <c r="D27" s="131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1</v>
      </c>
      <c r="K27" s="131">
        <v>0</v>
      </c>
      <c r="L27" s="131">
        <v>0</v>
      </c>
      <c r="M27" s="131">
        <v>0</v>
      </c>
      <c r="N27" s="131">
        <v>1</v>
      </c>
      <c r="O27" s="131">
        <v>0</v>
      </c>
      <c r="P27" s="131">
        <v>0</v>
      </c>
      <c r="Q27" s="131">
        <v>0</v>
      </c>
      <c r="R27" s="131">
        <v>2</v>
      </c>
      <c r="S27" s="131">
        <f>SUM(Table28[[#This Row],[THP3]:[THP15]])</f>
        <v>4</v>
      </c>
    </row>
    <row r="28" spans="1:19" ht="30" customHeight="1">
      <c r="A28" s="131" t="s">
        <v>9400</v>
      </c>
      <c r="B28" s="132" t="s">
        <v>9401</v>
      </c>
      <c r="C28" s="131">
        <v>0</v>
      </c>
      <c r="D28" s="131">
        <v>4</v>
      </c>
      <c r="E28" s="131">
        <v>2</v>
      </c>
      <c r="F28" s="131">
        <v>2</v>
      </c>
      <c r="G28" s="131">
        <v>4</v>
      </c>
      <c r="H28" s="131">
        <v>4</v>
      </c>
      <c r="I28" s="131">
        <v>3</v>
      </c>
      <c r="J28" s="131">
        <v>4</v>
      </c>
      <c r="K28" s="131">
        <v>2</v>
      </c>
      <c r="L28" s="131">
        <v>1</v>
      </c>
      <c r="M28" s="131">
        <v>1</v>
      </c>
      <c r="N28" s="131">
        <v>2</v>
      </c>
      <c r="O28" s="131">
        <v>1</v>
      </c>
      <c r="P28" s="131">
        <v>0</v>
      </c>
      <c r="Q28" s="131">
        <v>1</v>
      </c>
      <c r="R28" s="131">
        <v>4</v>
      </c>
      <c r="S28" s="131">
        <f>SUM(Table28[[#This Row],[THP3]:[THP15]])</f>
        <v>31</v>
      </c>
    </row>
    <row r="29" spans="1:19" ht="30" customHeight="1">
      <c r="A29" s="131" t="s">
        <v>9402</v>
      </c>
      <c r="B29" s="132" t="s">
        <v>9681</v>
      </c>
      <c r="C29" s="131">
        <v>3</v>
      </c>
      <c r="D29" s="131">
        <v>0</v>
      </c>
      <c r="E29" s="131">
        <v>1</v>
      </c>
      <c r="F29" s="131">
        <v>1</v>
      </c>
      <c r="G29" s="131">
        <v>0</v>
      </c>
      <c r="H29" s="131">
        <v>0</v>
      </c>
      <c r="I29" s="131">
        <v>0</v>
      </c>
      <c r="J29" s="131">
        <v>0</v>
      </c>
      <c r="K29" s="131">
        <v>1</v>
      </c>
      <c r="L29" s="131">
        <v>0</v>
      </c>
      <c r="M29" s="131">
        <v>0</v>
      </c>
      <c r="N29" s="131">
        <v>2</v>
      </c>
      <c r="O29" s="131">
        <v>1</v>
      </c>
      <c r="P29" s="131">
        <v>0</v>
      </c>
      <c r="Q29" s="131">
        <v>2</v>
      </c>
      <c r="R29" s="131">
        <v>2</v>
      </c>
      <c r="S29" s="131">
        <f>SUM(Table28[[#This Row],[THP3]:[THP15]])</f>
        <v>10</v>
      </c>
    </row>
    <row r="30" spans="1:19" ht="30" customHeight="1">
      <c r="A30" s="131" t="s">
        <v>11</v>
      </c>
      <c r="B30" s="132" t="s">
        <v>9404</v>
      </c>
      <c r="C30" s="131">
        <v>0</v>
      </c>
      <c r="D30" s="131">
        <v>3</v>
      </c>
      <c r="E30" s="131">
        <v>2</v>
      </c>
      <c r="F30" s="131">
        <v>2</v>
      </c>
      <c r="G30" s="131">
        <v>3</v>
      </c>
      <c r="H30" s="131">
        <v>1</v>
      </c>
      <c r="I30" s="131">
        <v>1</v>
      </c>
      <c r="J30" s="131">
        <v>4</v>
      </c>
      <c r="K30" s="131">
        <v>3</v>
      </c>
      <c r="L30" s="131">
        <v>2</v>
      </c>
      <c r="M30" s="131">
        <v>3</v>
      </c>
      <c r="N30" s="131">
        <v>1</v>
      </c>
      <c r="O30" s="131">
        <v>1</v>
      </c>
      <c r="P30" s="131">
        <v>0</v>
      </c>
      <c r="Q30" s="131">
        <v>0</v>
      </c>
      <c r="R30" s="131">
        <v>2</v>
      </c>
      <c r="S30" s="131">
        <f>SUM(Table28[[#This Row],[THP3]:[THP15]])</f>
        <v>25</v>
      </c>
    </row>
    <row r="31" spans="1:19" ht="30" customHeight="1">
      <c r="A31" s="131" t="s">
        <v>9405</v>
      </c>
      <c r="B31" s="132" t="s">
        <v>9406</v>
      </c>
      <c r="C31" s="131">
        <v>1</v>
      </c>
      <c r="D31" s="131">
        <v>3</v>
      </c>
      <c r="E31" s="131">
        <v>0</v>
      </c>
      <c r="F31" s="131">
        <v>0</v>
      </c>
      <c r="G31" s="131">
        <v>4</v>
      </c>
      <c r="H31" s="131">
        <v>1</v>
      </c>
      <c r="I31" s="131">
        <v>2</v>
      </c>
      <c r="J31" s="131">
        <v>1</v>
      </c>
      <c r="K31" s="131">
        <v>1</v>
      </c>
      <c r="L31" s="131">
        <v>0</v>
      </c>
      <c r="M31" s="131">
        <v>0</v>
      </c>
      <c r="N31" s="131">
        <v>0</v>
      </c>
      <c r="O31" s="131">
        <v>0</v>
      </c>
      <c r="P31" s="131">
        <v>0</v>
      </c>
      <c r="Q31" s="131">
        <v>0</v>
      </c>
      <c r="R31" s="131">
        <v>0</v>
      </c>
      <c r="S31" s="131">
        <f>SUM(Table28[[#This Row],[THP3]:[THP15]])</f>
        <v>9</v>
      </c>
    </row>
    <row r="32" spans="1:19" ht="30" customHeight="1">
      <c r="A32" s="131" t="s">
        <v>9407</v>
      </c>
      <c r="B32" s="132" t="s">
        <v>9408</v>
      </c>
      <c r="C32" s="131">
        <v>0</v>
      </c>
      <c r="D32" s="131">
        <v>0</v>
      </c>
      <c r="E32" s="131">
        <v>0</v>
      </c>
      <c r="F32" s="131">
        <v>0</v>
      </c>
      <c r="G32" s="131">
        <v>3</v>
      </c>
      <c r="H32" s="131">
        <v>2</v>
      </c>
      <c r="I32" s="131">
        <v>0</v>
      </c>
      <c r="J32" s="131">
        <v>0</v>
      </c>
      <c r="K32" s="131">
        <v>0</v>
      </c>
      <c r="L32" s="131">
        <v>0</v>
      </c>
      <c r="M32" s="131">
        <v>0</v>
      </c>
      <c r="N32" s="131">
        <v>0</v>
      </c>
      <c r="O32" s="131">
        <v>0</v>
      </c>
      <c r="P32" s="131">
        <v>0</v>
      </c>
      <c r="Q32" s="131">
        <v>0</v>
      </c>
      <c r="R32" s="131">
        <v>2</v>
      </c>
      <c r="S32" s="131">
        <f>SUM(Table28[[#This Row],[THP3]:[THP15]])</f>
        <v>7</v>
      </c>
    </row>
    <row r="33" spans="1:19" ht="30" customHeight="1">
      <c r="A33" s="131" t="s">
        <v>9409</v>
      </c>
      <c r="B33" s="132" t="s">
        <v>9410</v>
      </c>
      <c r="C33" s="131">
        <v>0</v>
      </c>
      <c r="D33" s="131">
        <v>2</v>
      </c>
      <c r="E33" s="131">
        <v>0</v>
      </c>
      <c r="F33" s="131">
        <v>0</v>
      </c>
      <c r="G33" s="131">
        <v>3</v>
      </c>
      <c r="H33" s="131">
        <v>0</v>
      </c>
      <c r="I33" s="131">
        <v>0</v>
      </c>
      <c r="J33" s="131">
        <v>2</v>
      </c>
      <c r="K33" s="131">
        <v>3</v>
      </c>
      <c r="L33" s="131">
        <v>2</v>
      </c>
      <c r="M33" s="131">
        <v>1</v>
      </c>
      <c r="N33" s="131">
        <v>0</v>
      </c>
      <c r="O33" s="131">
        <v>0</v>
      </c>
      <c r="P33" s="131">
        <v>3</v>
      </c>
      <c r="Q33" s="131">
        <v>1</v>
      </c>
      <c r="R33" s="131">
        <v>1</v>
      </c>
      <c r="S33" s="131">
        <f>SUM(Table28[[#This Row],[THP3]:[THP15]])</f>
        <v>16</v>
      </c>
    </row>
    <row r="34" spans="1:19" ht="30" customHeight="1">
      <c r="A34" s="131" t="s">
        <v>9411</v>
      </c>
      <c r="B34" s="132" t="s">
        <v>9412</v>
      </c>
      <c r="C34" s="131">
        <v>1</v>
      </c>
      <c r="D34" s="131">
        <v>3</v>
      </c>
      <c r="E34" s="131">
        <v>5</v>
      </c>
      <c r="F34" s="131">
        <v>5</v>
      </c>
      <c r="G34" s="131">
        <v>4</v>
      </c>
      <c r="H34" s="131">
        <v>3</v>
      </c>
      <c r="I34" s="131">
        <v>5</v>
      </c>
      <c r="J34" s="131">
        <v>4</v>
      </c>
      <c r="K34" s="131">
        <v>2</v>
      </c>
      <c r="L34" s="131">
        <v>1</v>
      </c>
      <c r="M34" s="131">
        <v>2</v>
      </c>
      <c r="N34" s="131">
        <v>1</v>
      </c>
      <c r="O34" s="131">
        <v>1</v>
      </c>
      <c r="P34" s="131">
        <v>1</v>
      </c>
      <c r="Q34" s="131">
        <v>1</v>
      </c>
      <c r="R34" s="131">
        <v>0</v>
      </c>
      <c r="S34" s="131">
        <f>SUM(Table28[[#This Row],[THP3]:[THP15]])</f>
        <v>35</v>
      </c>
    </row>
    <row r="35" spans="1:19" ht="30" customHeight="1">
      <c r="A35" s="131" t="s">
        <v>9413</v>
      </c>
      <c r="B35" s="132" t="s">
        <v>9414</v>
      </c>
      <c r="C35" s="131">
        <v>0</v>
      </c>
      <c r="D35" s="131">
        <v>4</v>
      </c>
      <c r="E35" s="131">
        <v>3</v>
      </c>
      <c r="F35" s="131">
        <v>3</v>
      </c>
      <c r="G35" s="131">
        <v>6</v>
      </c>
      <c r="H35" s="131">
        <v>6</v>
      </c>
      <c r="I35" s="131">
        <v>4</v>
      </c>
      <c r="J35" s="131">
        <v>2</v>
      </c>
      <c r="K35" s="131">
        <v>2</v>
      </c>
      <c r="L35" s="131">
        <v>3</v>
      </c>
      <c r="M35" s="131">
        <v>2</v>
      </c>
      <c r="N35" s="131">
        <v>0</v>
      </c>
      <c r="O35" s="131">
        <v>2</v>
      </c>
      <c r="P35" s="131">
        <v>0</v>
      </c>
      <c r="Q35" s="131">
        <v>2</v>
      </c>
      <c r="R35" s="131">
        <v>1</v>
      </c>
      <c r="S35" s="131">
        <f>SUM(Table28[[#This Row],[THP3]:[THP15]])</f>
        <v>36</v>
      </c>
    </row>
    <row r="36" spans="1:19" ht="30" customHeight="1">
      <c r="A36" s="131" t="s">
        <v>9415</v>
      </c>
      <c r="B36" s="132" t="s">
        <v>9964</v>
      </c>
      <c r="C36" s="131">
        <v>4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1</v>
      </c>
      <c r="K36" s="131">
        <v>1</v>
      </c>
      <c r="L36" s="131">
        <v>0</v>
      </c>
      <c r="M36" s="131">
        <v>0</v>
      </c>
      <c r="N36" s="131">
        <v>0</v>
      </c>
      <c r="O36" s="131">
        <v>1</v>
      </c>
      <c r="P36" s="131">
        <v>0</v>
      </c>
      <c r="Q36" s="131">
        <v>0</v>
      </c>
      <c r="R36" s="131">
        <v>3</v>
      </c>
      <c r="S36" s="131">
        <f>SUM(Table28[[#This Row],[THP3]:[THP15]])</f>
        <v>6</v>
      </c>
    </row>
    <row r="37" spans="1:19" ht="30" customHeight="1">
      <c r="A37" s="131" t="s">
        <v>9417</v>
      </c>
      <c r="B37" s="132" t="s">
        <v>9418</v>
      </c>
      <c r="C37" s="131">
        <v>1</v>
      </c>
      <c r="D37" s="131">
        <v>1</v>
      </c>
      <c r="E37" s="131">
        <v>1</v>
      </c>
      <c r="F37" s="131">
        <v>1</v>
      </c>
      <c r="G37" s="131">
        <v>2</v>
      </c>
      <c r="H37" s="131">
        <v>0</v>
      </c>
      <c r="I37" s="131">
        <v>1</v>
      </c>
      <c r="J37" s="131">
        <v>0</v>
      </c>
      <c r="K37" s="131">
        <v>1</v>
      </c>
      <c r="L37" s="131">
        <v>0</v>
      </c>
      <c r="M37" s="131">
        <v>1</v>
      </c>
      <c r="N37" s="131">
        <v>0</v>
      </c>
      <c r="O37" s="131">
        <v>1</v>
      </c>
      <c r="P37" s="131">
        <v>2</v>
      </c>
      <c r="Q37" s="131">
        <v>0</v>
      </c>
      <c r="R37" s="131">
        <v>3</v>
      </c>
      <c r="S37" s="131">
        <f>SUM(Table28[[#This Row],[THP3]:[THP15]])</f>
        <v>13</v>
      </c>
    </row>
    <row r="38" spans="1:19" ht="30" customHeight="1">
      <c r="A38" s="131" t="s">
        <v>8</v>
      </c>
      <c r="B38" s="132" t="s">
        <v>9419</v>
      </c>
      <c r="C38" s="131">
        <v>0</v>
      </c>
      <c r="D38" s="131">
        <v>1</v>
      </c>
      <c r="E38" s="131">
        <v>0</v>
      </c>
      <c r="F38" s="131">
        <v>0</v>
      </c>
      <c r="G38" s="131">
        <v>3</v>
      </c>
      <c r="H38" s="131">
        <v>0</v>
      </c>
      <c r="I38" s="131">
        <v>0</v>
      </c>
      <c r="J38" s="131">
        <v>1</v>
      </c>
      <c r="K38" s="131">
        <v>0</v>
      </c>
      <c r="L38" s="131">
        <v>1</v>
      </c>
      <c r="M38" s="131">
        <v>1</v>
      </c>
      <c r="N38" s="131">
        <v>0</v>
      </c>
      <c r="O38" s="131">
        <v>0</v>
      </c>
      <c r="P38" s="131">
        <v>0</v>
      </c>
      <c r="Q38" s="131">
        <v>0</v>
      </c>
      <c r="R38" s="131">
        <v>1</v>
      </c>
      <c r="S38" s="131">
        <f>SUM(Table28[[#This Row],[THP3]:[THP15]])</f>
        <v>7</v>
      </c>
    </row>
    <row r="39" spans="1:19" ht="30" customHeight="1">
      <c r="A39" s="131" t="s">
        <v>9420</v>
      </c>
      <c r="B39" s="132" t="s">
        <v>9421</v>
      </c>
      <c r="C39" s="131">
        <v>1</v>
      </c>
      <c r="D39" s="131">
        <v>4</v>
      </c>
      <c r="E39" s="131">
        <v>5</v>
      </c>
      <c r="F39" s="131">
        <v>5</v>
      </c>
      <c r="G39" s="131">
        <v>5</v>
      </c>
      <c r="H39" s="131">
        <v>5</v>
      </c>
      <c r="I39" s="131">
        <v>5</v>
      </c>
      <c r="J39" s="131">
        <v>5</v>
      </c>
      <c r="K39" s="131">
        <v>3</v>
      </c>
      <c r="L39" s="131">
        <v>1</v>
      </c>
      <c r="M39" s="131">
        <v>4</v>
      </c>
      <c r="N39" s="131">
        <v>0</v>
      </c>
      <c r="O39" s="131">
        <v>1</v>
      </c>
      <c r="P39" s="131">
        <v>1</v>
      </c>
      <c r="Q39" s="131">
        <v>2</v>
      </c>
      <c r="R39" s="131">
        <v>4</v>
      </c>
      <c r="S39" s="131">
        <f>SUM(Table28[[#This Row],[THP3]:[THP15]])</f>
        <v>46</v>
      </c>
    </row>
    <row r="40" spans="1:19" ht="30" customHeight="1">
      <c r="A40" s="131" t="s">
        <v>9423</v>
      </c>
      <c r="B40" s="132" t="s">
        <v>9424</v>
      </c>
      <c r="C40" s="131">
        <v>0</v>
      </c>
      <c r="D40" s="131">
        <v>2</v>
      </c>
      <c r="E40" s="131">
        <v>0</v>
      </c>
      <c r="F40" s="131">
        <v>0</v>
      </c>
      <c r="G40" s="131">
        <v>1</v>
      </c>
      <c r="H40" s="131">
        <v>1</v>
      </c>
      <c r="I40" s="131">
        <v>2</v>
      </c>
      <c r="J40" s="131">
        <v>4</v>
      </c>
      <c r="K40" s="131">
        <v>4</v>
      </c>
      <c r="L40" s="131">
        <v>2</v>
      </c>
      <c r="M40" s="131">
        <v>2</v>
      </c>
      <c r="N40" s="131">
        <v>1</v>
      </c>
      <c r="O40" s="131">
        <v>1</v>
      </c>
      <c r="P40" s="131">
        <v>2</v>
      </c>
      <c r="Q40" s="131">
        <v>2</v>
      </c>
      <c r="R40" s="131">
        <v>2</v>
      </c>
      <c r="S40" s="131">
        <f>SUM(Table28[[#This Row],[THP3]:[THP15]])</f>
        <v>24</v>
      </c>
    </row>
    <row r="41" spans="1:19" ht="30" customHeight="1">
      <c r="A41" s="131" t="s">
        <v>15</v>
      </c>
      <c r="B41" s="132" t="s">
        <v>9425</v>
      </c>
      <c r="C41" s="131">
        <v>0</v>
      </c>
      <c r="D41" s="131">
        <v>2</v>
      </c>
      <c r="E41" s="131">
        <v>1</v>
      </c>
      <c r="F41" s="131">
        <v>1</v>
      </c>
      <c r="G41" s="131">
        <v>3</v>
      </c>
      <c r="H41" s="131">
        <v>0</v>
      </c>
      <c r="I41" s="131">
        <v>3</v>
      </c>
      <c r="J41" s="131">
        <v>3</v>
      </c>
      <c r="K41" s="131">
        <v>1</v>
      </c>
      <c r="L41" s="131">
        <v>1</v>
      </c>
      <c r="M41" s="131">
        <v>1</v>
      </c>
      <c r="N41" s="131">
        <v>1</v>
      </c>
      <c r="O41" s="131">
        <v>1</v>
      </c>
      <c r="P41" s="131">
        <v>1</v>
      </c>
      <c r="Q41" s="131">
        <v>0</v>
      </c>
      <c r="R41" s="131">
        <v>1</v>
      </c>
      <c r="S41" s="131">
        <f>SUM(Table28[[#This Row],[THP3]:[THP15]])</f>
        <v>18</v>
      </c>
    </row>
    <row r="42" spans="1:19" ht="30" customHeight="1">
      <c r="A42" s="131" t="s">
        <v>13</v>
      </c>
      <c r="B42" s="132" t="s">
        <v>9426</v>
      </c>
      <c r="C42" s="131">
        <v>0</v>
      </c>
      <c r="D42" s="131">
        <v>3</v>
      </c>
      <c r="E42" s="131">
        <v>1</v>
      </c>
      <c r="F42" s="131">
        <v>1</v>
      </c>
      <c r="G42" s="131">
        <v>2</v>
      </c>
      <c r="H42" s="131">
        <v>1</v>
      </c>
      <c r="I42" s="131">
        <v>0</v>
      </c>
      <c r="J42" s="131">
        <v>3</v>
      </c>
      <c r="K42" s="131">
        <v>1</v>
      </c>
      <c r="L42" s="131">
        <v>1</v>
      </c>
      <c r="M42" s="131">
        <v>4</v>
      </c>
      <c r="N42" s="131">
        <v>1</v>
      </c>
      <c r="O42" s="131">
        <v>1</v>
      </c>
      <c r="P42" s="131">
        <v>0</v>
      </c>
      <c r="Q42" s="131">
        <v>0</v>
      </c>
      <c r="R42" s="131">
        <v>3</v>
      </c>
      <c r="S42" s="131">
        <f>SUM(Table28[[#This Row],[THP3]:[THP15]])</f>
        <v>19</v>
      </c>
    </row>
    <row r="43" spans="1:19" ht="30" customHeight="1">
      <c r="A43" s="131" t="s">
        <v>9427</v>
      </c>
      <c r="B43" s="132" t="s">
        <v>9428</v>
      </c>
      <c r="C43" s="131">
        <v>0</v>
      </c>
      <c r="D43" s="131">
        <v>0</v>
      </c>
      <c r="E43" s="131">
        <v>0</v>
      </c>
      <c r="F43" s="131">
        <v>0</v>
      </c>
      <c r="G43" s="131">
        <v>2</v>
      </c>
      <c r="H43" s="131">
        <v>0</v>
      </c>
      <c r="I43" s="131">
        <v>1</v>
      </c>
      <c r="J43" s="131">
        <v>0</v>
      </c>
      <c r="K43" s="131">
        <v>1</v>
      </c>
      <c r="L43" s="131">
        <v>0</v>
      </c>
      <c r="M43" s="131">
        <v>0</v>
      </c>
      <c r="N43" s="131">
        <v>1</v>
      </c>
      <c r="O43" s="131">
        <v>1</v>
      </c>
      <c r="P43" s="131">
        <v>1</v>
      </c>
      <c r="Q43" s="131">
        <v>0</v>
      </c>
      <c r="R43" s="131">
        <v>2</v>
      </c>
      <c r="S43" s="131">
        <f>SUM(Table28[[#This Row],[THP3]:[THP15]])</f>
        <v>9</v>
      </c>
    </row>
    <row r="44" spans="1:19" ht="30" customHeight="1">
      <c r="A44" s="131" t="s">
        <v>9429</v>
      </c>
      <c r="B44" s="132" t="s">
        <v>9646</v>
      </c>
      <c r="C44" s="131">
        <v>0</v>
      </c>
      <c r="D44" s="131">
        <v>3</v>
      </c>
      <c r="E44" s="131">
        <v>0</v>
      </c>
      <c r="F44" s="131">
        <v>0</v>
      </c>
      <c r="G44" s="131">
        <v>2</v>
      </c>
      <c r="H44" s="131">
        <v>4</v>
      </c>
      <c r="I44" s="131">
        <v>0</v>
      </c>
      <c r="J44" s="131">
        <v>2</v>
      </c>
      <c r="K44" s="131">
        <v>0</v>
      </c>
      <c r="L44" s="131">
        <v>0</v>
      </c>
      <c r="M44" s="131">
        <v>0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31">
        <f>SUM(Table28[[#This Row],[THP3]:[THP15]])</f>
        <v>8</v>
      </c>
    </row>
    <row r="45" spans="1:19" ht="30" customHeight="1">
      <c r="A45" s="131" t="s">
        <v>9432</v>
      </c>
      <c r="B45" s="132" t="s">
        <v>9433</v>
      </c>
      <c r="C45" s="131">
        <v>0</v>
      </c>
      <c r="D45" s="131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31">
        <v>0</v>
      </c>
      <c r="L45" s="131">
        <v>1</v>
      </c>
      <c r="M45" s="131">
        <v>0</v>
      </c>
      <c r="N45" s="131">
        <v>0</v>
      </c>
      <c r="O45" s="131">
        <v>1</v>
      </c>
      <c r="P45" s="131">
        <v>0</v>
      </c>
      <c r="Q45" s="131">
        <v>0</v>
      </c>
      <c r="R45" s="131">
        <v>2</v>
      </c>
      <c r="S45" s="131">
        <f>SUM(Table28[[#This Row],[THP3]:[THP15]])</f>
        <v>4</v>
      </c>
    </row>
    <row r="46" spans="1:19" ht="30" customHeight="1">
      <c r="A46" s="131" t="s">
        <v>9434</v>
      </c>
      <c r="B46" s="132" t="s">
        <v>9699</v>
      </c>
      <c r="C46" s="131">
        <v>1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  <c r="L46" s="131">
        <v>0</v>
      </c>
      <c r="M46" s="131">
        <v>0</v>
      </c>
      <c r="N46" s="131">
        <v>0</v>
      </c>
      <c r="O46" s="131">
        <v>0</v>
      </c>
      <c r="P46" s="131">
        <v>1</v>
      </c>
      <c r="Q46" s="131">
        <v>0</v>
      </c>
      <c r="R46" s="131">
        <v>3</v>
      </c>
      <c r="S46" s="131">
        <f>SUM(Table28[[#This Row],[THP3]:[THP15]])</f>
        <v>4</v>
      </c>
    </row>
    <row r="47" spans="1:19" ht="30" customHeight="1">
      <c r="A47" s="131" t="s">
        <v>9437</v>
      </c>
      <c r="B47" s="132" t="s">
        <v>9438</v>
      </c>
      <c r="C47" s="131">
        <v>2</v>
      </c>
      <c r="D47" s="131">
        <v>0</v>
      </c>
      <c r="E47" s="131">
        <v>2</v>
      </c>
      <c r="F47" s="131">
        <v>2</v>
      </c>
      <c r="G47" s="131">
        <v>2</v>
      </c>
      <c r="H47" s="131">
        <v>0</v>
      </c>
      <c r="I47" s="131">
        <v>0</v>
      </c>
      <c r="J47" s="131">
        <v>1</v>
      </c>
      <c r="K47" s="131">
        <v>0</v>
      </c>
      <c r="L47" s="131">
        <v>0</v>
      </c>
      <c r="M47" s="131">
        <v>0</v>
      </c>
      <c r="N47" s="131">
        <v>0</v>
      </c>
      <c r="O47" s="131">
        <v>1</v>
      </c>
      <c r="P47" s="131">
        <v>1</v>
      </c>
      <c r="Q47" s="131">
        <v>1</v>
      </c>
      <c r="R47" s="131">
        <v>2</v>
      </c>
      <c r="S47" s="131">
        <f>SUM(Table28[[#This Row],[THP3]:[THP15]])</f>
        <v>12</v>
      </c>
    </row>
    <row r="48" spans="1:19" ht="30" customHeight="1">
      <c r="A48" s="131" t="s">
        <v>9439</v>
      </c>
      <c r="B48" s="132" t="s">
        <v>9440</v>
      </c>
      <c r="C48" s="131">
        <v>0</v>
      </c>
      <c r="D48" s="131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1">
        <v>0</v>
      </c>
      <c r="L48" s="131">
        <v>0</v>
      </c>
      <c r="M48" s="131">
        <v>0</v>
      </c>
      <c r="N48" s="131">
        <v>0</v>
      </c>
      <c r="O48" s="131">
        <v>0</v>
      </c>
      <c r="P48" s="131">
        <v>0</v>
      </c>
      <c r="Q48" s="131">
        <v>1</v>
      </c>
      <c r="R48" s="131">
        <v>0</v>
      </c>
      <c r="S48" s="131">
        <f>SUM(Table28[[#This Row],[THP3]:[THP15]])</f>
        <v>1</v>
      </c>
    </row>
    <row r="49" spans="1:19" ht="30" customHeight="1">
      <c r="A49" s="131" t="s">
        <v>9441</v>
      </c>
      <c r="B49" s="132" t="s">
        <v>9442</v>
      </c>
      <c r="C49" s="131">
        <v>0</v>
      </c>
      <c r="D49" s="131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  <c r="L49" s="131">
        <v>0</v>
      </c>
      <c r="M49" s="131">
        <v>0</v>
      </c>
      <c r="N49" s="131">
        <v>0</v>
      </c>
      <c r="O49" s="131">
        <v>0</v>
      </c>
      <c r="P49" s="131">
        <v>0</v>
      </c>
      <c r="Q49" s="131">
        <v>0</v>
      </c>
      <c r="R49" s="131">
        <v>0</v>
      </c>
      <c r="S49" s="131">
        <f>SUM(Table28[[#This Row],[THP3]:[THP15]])</f>
        <v>0</v>
      </c>
    </row>
    <row r="50" spans="1:19" ht="30" customHeight="1">
      <c r="A50" s="131" t="s">
        <v>9443</v>
      </c>
      <c r="B50" s="132" t="s">
        <v>9682</v>
      </c>
      <c r="C50" s="131">
        <v>1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  <c r="L50" s="131">
        <v>0</v>
      </c>
      <c r="M50" s="131">
        <v>0</v>
      </c>
      <c r="N50" s="131">
        <v>0</v>
      </c>
      <c r="O50" s="131">
        <v>1</v>
      </c>
      <c r="P50" s="131">
        <v>0</v>
      </c>
      <c r="Q50" s="131">
        <v>0</v>
      </c>
      <c r="R50" s="131">
        <v>2</v>
      </c>
      <c r="S50" s="131">
        <f>SUM(Table28[[#This Row],[THP3]:[THP15]])</f>
        <v>3</v>
      </c>
    </row>
    <row r="51" spans="1:19" ht="30" customHeight="1">
      <c r="A51" s="131" t="s">
        <v>9445</v>
      </c>
      <c r="B51" s="132" t="s">
        <v>9446</v>
      </c>
      <c r="C51" s="131">
        <v>1</v>
      </c>
      <c r="D51" s="131">
        <v>0</v>
      </c>
      <c r="E51" s="131">
        <v>0</v>
      </c>
      <c r="F51" s="131">
        <v>0</v>
      </c>
      <c r="G51" s="131">
        <v>0</v>
      </c>
      <c r="H51" s="131">
        <v>0</v>
      </c>
      <c r="I51" s="131">
        <v>0</v>
      </c>
      <c r="J51" s="131">
        <v>0</v>
      </c>
      <c r="K51" s="131">
        <v>1</v>
      </c>
      <c r="L51" s="131">
        <v>0</v>
      </c>
      <c r="M51" s="131">
        <v>0</v>
      </c>
      <c r="N51" s="131">
        <v>2</v>
      </c>
      <c r="O51" s="131">
        <v>1</v>
      </c>
      <c r="P51" s="131">
        <v>0</v>
      </c>
      <c r="Q51" s="131">
        <v>0</v>
      </c>
      <c r="R51" s="131">
        <v>3</v>
      </c>
      <c r="S51" s="131">
        <f>SUM(Table28[[#This Row],[THP3]:[THP15]])</f>
        <v>7</v>
      </c>
    </row>
    <row r="52" spans="1:19" ht="30" customHeight="1">
      <c r="A52" s="131" t="s">
        <v>9447</v>
      </c>
      <c r="B52" s="132" t="s">
        <v>9448</v>
      </c>
      <c r="C52" s="131">
        <v>2</v>
      </c>
      <c r="D52" s="131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1</v>
      </c>
      <c r="K52" s="131">
        <v>0</v>
      </c>
      <c r="L52" s="131">
        <v>1</v>
      </c>
      <c r="M52" s="131">
        <v>0</v>
      </c>
      <c r="N52" s="131">
        <v>1</v>
      </c>
      <c r="O52" s="131">
        <v>1</v>
      </c>
      <c r="P52" s="131">
        <v>1</v>
      </c>
      <c r="Q52" s="131">
        <v>1</v>
      </c>
      <c r="R52" s="131">
        <v>3</v>
      </c>
      <c r="S52" s="131">
        <f>SUM(Table28[[#This Row],[THP3]:[THP15]])</f>
        <v>9</v>
      </c>
    </row>
    <row r="53" spans="1:19" ht="30" customHeight="1">
      <c r="A53" s="131" t="s">
        <v>9449</v>
      </c>
      <c r="B53" s="132" t="s">
        <v>9450</v>
      </c>
      <c r="C53" s="131">
        <v>0</v>
      </c>
      <c r="D53" s="131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  <c r="L53" s="131">
        <v>0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1</v>
      </c>
      <c r="S53" s="131">
        <f>SUM(Table28[[#This Row],[THP3]:[THP15]])</f>
        <v>1</v>
      </c>
    </row>
    <row r="54" spans="1:19" ht="30" customHeight="1">
      <c r="A54" s="131" t="s">
        <v>9451</v>
      </c>
      <c r="B54" s="132" t="s">
        <v>9452</v>
      </c>
      <c r="C54" s="131">
        <v>0</v>
      </c>
      <c r="D54" s="131">
        <v>0</v>
      </c>
      <c r="E54" s="131">
        <v>0</v>
      </c>
      <c r="F54" s="131">
        <v>0</v>
      </c>
      <c r="G54" s="131">
        <v>0</v>
      </c>
      <c r="H54" s="131">
        <v>0</v>
      </c>
      <c r="I54" s="131">
        <v>0</v>
      </c>
      <c r="J54" s="131">
        <v>0</v>
      </c>
      <c r="K54" s="131">
        <v>0</v>
      </c>
      <c r="L54" s="131">
        <v>0</v>
      </c>
      <c r="M54" s="131">
        <v>0</v>
      </c>
      <c r="N54" s="131">
        <v>0</v>
      </c>
      <c r="O54" s="131">
        <v>0</v>
      </c>
      <c r="P54" s="131">
        <v>1</v>
      </c>
      <c r="Q54" s="131">
        <v>0</v>
      </c>
      <c r="R54" s="131">
        <v>1</v>
      </c>
      <c r="S54" s="131">
        <f>SUM(Table28[[#This Row],[THP3]:[THP15]])</f>
        <v>2</v>
      </c>
    </row>
    <row r="55" spans="1:19" ht="30" customHeight="1">
      <c r="A55" s="131" t="s">
        <v>9453</v>
      </c>
      <c r="B55" s="132" t="s">
        <v>9454</v>
      </c>
      <c r="C55" s="131">
        <v>1</v>
      </c>
      <c r="D55" s="131">
        <v>5</v>
      </c>
      <c r="E55" s="131">
        <v>4</v>
      </c>
      <c r="F55" s="131">
        <v>4</v>
      </c>
      <c r="G55" s="131">
        <v>6</v>
      </c>
      <c r="H55" s="131">
        <v>5</v>
      </c>
      <c r="I55" s="131">
        <v>3</v>
      </c>
      <c r="J55" s="131">
        <v>5</v>
      </c>
      <c r="K55" s="131">
        <v>4</v>
      </c>
      <c r="L55" s="131">
        <v>3</v>
      </c>
      <c r="M55" s="131">
        <v>2</v>
      </c>
      <c r="N55" s="131">
        <v>1</v>
      </c>
      <c r="O55" s="131">
        <v>1</v>
      </c>
      <c r="P55" s="131">
        <v>2</v>
      </c>
      <c r="Q55" s="131">
        <v>2</v>
      </c>
      <c r="R55" s="131">
        <v>2</v>
      </c>
      <c r="S55" s="131">
        <f>SUM(Table28[[#This Row],[THP3]:[THP15]])</f>
        <v>44</v>
      </c>
    </row>
    <row r="56" spans="1:19" ht="30" customHeight="1">
      <c r="A56" s="131" t="s">
        <v>9455</v>
      </c>
      <c r="B56" s="132" t="s">
        <v>9456</v>
      </c>
      <c r="C56" s="131">
        <v>0</v>
      </c>
      <c r="D56" s="131">
        <v>0</v>
      </c>
      <c r="E56" s="131">
        <v>0</v>
      </c>
      <c r="F56" s="131">
        <v>0</v>
      </c>
      <c r="G56" s="131">
        <v>0</v>
      </c>
      <c r="H56" s="131">
        <v>0</v>
      </c>
      <c r="I56" s="131">
        <v>0</v>
      </c>
      <c r="J56" s="131">
        <v>0</v>
      </c>
      <c r="K56" s="131">
        <v>0</v>
      </c>
      <c r="L56" s="131">
        <v>0</v>
      </c>
      <c r="M56" s="131">
        <v>0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f>SUM(Table28[[#This Row],[THP3]:[THP15]])</f>
        <v>0</v>
      </c>
    </row>
    <row r="57" spans="1:19" ht="30" customHeight="1">
      <c r="A57" s="131" t="s">
        <v>9457</v>
      </c>
      <c r="B57" s="132" t="s">
        <v>9458</v>
      </c>
      <c r="C57" s="131">
        <v>0</v>
      </c>
      <c r="D57" s="131">
        <v>0</v>
      </c>
      <c r="E57" s="131">
        <v>2</v>
      </c>
      <c r="F57" s="131">
        <v>2</v>
      </c>
      <c r="G57" s="131">
        <v>5</v>
      </c>
      <c r="H57" s="131">
        <v>0</v>
      </c>
      <c r="I57" s="131">
        <v>0</v>
      </c>
      <c r="J57" s="131">
        <v>0</v>
      </c>
      <c r="K57" s="131">
        <v>0</v>
      </c>
      <c r="L57" s="131">
        <v>1</v>
      </c>
      <c r="M57" s="131">
        <v>2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f>SUM(Table28[[#This Row],[THP3]:[THP15]])</f>
        <v>12</v>
      </c>
    </row>
    <row r="58" spans="1:19" ht="30" customHeight="1">
      <c r="A58" s="131" t="s">
        <v>9463</v>
      </c>
      <c r="B58" s="132" t="s">
        <v>9464</v>
      </c>
      <c r="C58" s="131">
        <v>0</v>
      </c>
      <c r="D58" s="131">
        <v>0</v>
      </c>
      <c r="E58" s="131">
        <v>0</v>
      </c>
      <c r="F58" s="131">
        <v>0</v>
      </c>
      <c r="G58" s="131">
        <v>0</v>
      </c>
      <c r="H58" s="131">
        <v>0</v>
      </c>
      <c r="I58" s="131">
        <v>0</v>
      </c>
      <c r="J58" s="131">
        <v>0</v>
      </c>
      <c r="K58" s="131">
        <v>0</v>
      </c>
      <c r="L58" s="131">
        <v>0</v>
      </c>
      <c r="M58" s="131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f>SUM(Table28[[#This Row],[THP3]:[THP15]])</f>
        <v>0</v>
      </c>
    </row>
    <row r="59" spans="1:19" ht="30" customHeight="1">
      <c r="A59" s="131" t="s">
        <v>9465</v>
      </c>
      <c r="B59" s="132" t="s">
        <v>9466</v>
      </c>
      <c r="C59" s="131">
        <v>2</v>
      </c>
      <c r="D59" s="131">
        <v>1</v>
      </c>
      <c r="E59" s="131">
        <v>0</v>
      </c>
      <c r="F59" s="131">
        <v>0</v>
      </c>
      <c r="G59" s="131">
        <v>2</v>
      </c>
      <c r="H59" s="131">
        <v>0</v>
      </c>
      <c r="I59" s="131">
        <v>2</v>
      </c>
      <c r="J59" s="131">
        <v>1</v>
      </c>
      <c r="K59" s="131">
        <v>0</v>
      </c>
      <c r="L59" s="131">
        <v>0</v>
      </c>
      <c r="M59" s="131">
        <v>0</v>
      </c>
      <c r="N59" s="131">
        <v>2</v>
      </c>
      <c r="O59" s="131">
        <v>1</v>
      </c>
      <c r="P59" s="131">
        <v>0</v>
      </c>
      <c r="Q59" s="131">
        <v>0</v>
      </c>
      <c r="R59" s="131">
        <v>2</v>
      </c>
      <c r="S59" s="131">
        <f>SUM(Table28[[#This Row],[THP3]:[THP15]])</f>
        <v>10</v>
      </c>
    </row>
    <row r="60" spans="1:19" ht="30" customHeight="1">
      <c r="A60" s="131" t="s">
        <v>9467</v>
      </c>
      <c r="B60" s="132" t="s">
        <v>9642</v>
      </c>
      <c r="C60" s="131">
        <v>0</v>
      </c>
      <c r="D60" s="131">
        <v>0</v>
      </c>
      <c r="E60" s="131">
        <v>3</v>
      </c>
      <c r="F60" s="131">
        <v>3</v>
      </c>
      <c r="G60" s="131">
        <v>6</v>
      </c>
      <c r="H60" s="131">
        <v>3</v>
      </c>
      <c r="I60" s="131">
        <v>3</v>
      </c>
      <c r="J60" s="131">
        <v>0</v>
      </c>
      <c r="K60" s="131">
        <v>0</v>
      </c>
      <c r="L60" s="131">
        <v>0</v>
      </c>
      <c r="M60" s="131">
        <v>0</v>
      </c>
      <c r="N60" s="131">
        <v>0</v>
      </c>
      <c r="O60" s="131">
        <v>2</v>
      </c>
      <c r="P60" s="131">
        <v>0</v>
      </c>
      <c r="Q60" s="131">
        <v>1</v>
      </c>
      <c r="R60" s="131">
        <v>0</v>
      </c>
      <c r="S60" s="131">
        <f>SUM(Table28[[#This Row],[THP3]:[THP15]])</f>
        <v>21</v>
      </c>
    </row>
    <row r="61" spans="1:19" ht="30" customHeight="1">
      <c r="A61" s="131" t="s">
        <v>9470</v>
      </c>
      <c r="B61" s="132" t="s">
        <v>9678</v>
      </c>
      <c r="C61" s="131">
        <v>2</v>
      </c>
      <c r="D61" s="131">
        <v>0</v>
      </c>
      <c r="E61" s="131">
        <v>2</v>
      </c>
      <c r="F61" s="131">
        <v>2</v>
      </c>
      <c r="G61" s="131">
        <v>1</v>
      </c>
      <c r="H61" s="131">
        <v>0</v>
      </c>
      <c r="I61" s="131">
        <v>0</v>
      </c>
      <c r="J61" s="131">
        <v>0</v>
      </c>
      <c r="K61" s="131">
        <v>0</v>
      </c>
      <c r="L61" s="131">
        <v>1</v>
      </c>
      <c r="M61" s="131">
        <v>0</v>
      </c>
      <c r="N61" s="131">
        <v>0</v>
      </c>
      <c r="O61" s="131">
        <v>1</v>
      </c>
      <c r="P61" s="131">
        <v>0</v>
      </c>
      <c r="Q61" s="131">
        <v>0</v>
      </c>
      <c r="R61" s="131">
        <v>4</v>
      </c>
      <c r="S61" s="131">
        <f>SUM(Table28[[#This Row],[THP3]:[THP15]])</f>
        <v>11</v>
      </c>
    </row>
    <row r="62" spans="1:19" ht="30" customHeight="1">
      <c r="A62" s="131" t="s">
        <v>9471</v>
      </c>
      <c r="B62" s="132" t="s">
        <v>9680</v>
      </c>
      <c r="C62" s="131">
        <v>1</v>
      </c>
      <c r="D62" s="131">
        <v>0</v>
      </c>
      <c r="E62" s="131">
        <v>0</v>
      </c>
      <c r="F62" s="131">
        <v>0</v>
      </c>
      <c r="G62" s="131">
        <v>0</v>
      </c>
      <c r="H62" s="131">
        <v>0</v>
      </c>
      <c r="I62" s="131">
        <v>1</v>
      </c>
      <c r="J62" s="131">
        <v>1</v>
      </c>
      <c r="K62" s="131">
        <v>1</v>
      </c>
      <c r="L62" s="131">
        <v>0</v>
      </c>
      <c r="M62" s="131">
        <v>0</v>
      </c>
      <c r="N62" s="131">
        <v>2</v>
      </c>
      <c r="O62" s="131">
        <v>3</v>
      </c>
      <c r="P62" s="131">
        <v>0</v>
      </c>
      <c r="Q62" s="131">
        <v>1</v>
      </c>
      <c r="R62" s="131">
        <v>3</v>
      </c>
      <c r="S62" s="131">
        <f>SUM(Table28[[#This Row],[THP3]:[THP15]])</f>
        <v>12</v>
      </c>
    </row>
    <row r="63" spans="1:19" ht="30" customHeight="1">
      <c r="A63" s="131" t="s">
        <v>9472</v>
      </c>
      <c r="B63" s="132" t="s">
        <v>9683</v>
      </c>
      <c r="C63" s="131">
        <v>2</v>
      </c>
      <c r="D63" s="131">
        <v>1</v>
      </c>
      <c r="E63" s="131">
        <v>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  <c r="L63" s="131">
        <v>1</v>
      </c>
      <c r="M63" s="131">
        <v>0</v>
      </c>
      <c r="N63" s="131">
        <v>1</v>
      </c>
      <c r="O63" s="131">
        <v>1</v>
      </c>
      <c r="P63" s="131">
        <v>1</v>
      </c>
      <c r="Q63" s="131">
        <v>1</v>
      </c>
      <c r="R63" s="131">
        <v>4</v>
      </c>
      <c r="S63" s="131">
        <f>SUM(Table28[[#This Row],[THP3]:[THP15]])</f>
        <v>9</v>
      </c>
    </row>
    <row r="64" spans="1:19" ht="30" customHeight="1">
      <c r="A64" s="131" t="s">
        <v>9473</v>
      </c>
      <c r="B64" s="132" t="s">
        <v>9684</v>
      </c>
      <c r="C64" s="131">
        <v>2</v>
      </c>
      <c r="D64" s="131">
        <v>0</v>
      </c>
      <c r="E64" s="131">
        <v>1</v>
      </c>
      <c r="F64" s="131">
        <v>1</v>
      </c>
      <c r="G64" s="131">
        <v>2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  <c r="M64" s="131">
        <v>0</v>
      </c>
      <c r="N64" s="131">
        <v>0</v>
      </c>
      <c r="O64" s="131">
        <v>1</v>
      </c>
      <c r="P64" s="131">
        <v>0</v>
      </c>
      <c r="Q64" s="131">
        <v>0</v>
      </c>
      <c r="R64" s="131">
        <v>3</v>
      </c>
      <c r="S64" s="131">
        <f>SUM(Table28[[#This Row],[THP3]:[THP15]])</f>
        <v>8</v>
      </c>
    </row>
    <row r="65" spans="1:19" ht="30" customHeight="1">
      <c r="A65" s="131" t="s">
        <v>9474</v>
      </c>
      <c r="B65" s="132" t="s">
        <v>9686</v>
      </c>
      <c r="C65" s="131">
        <v>0</v>
      </c>
      <c r="D65" s="131">
        <v>0</v>
      </c>
      <c r="E65" s="131">
        <v>0</v>
      </c>
      <c r="F65" s="131">
        <v>0</v>
      </c>
      <c r="G65" s="131">
        <v>1</v>
      </c>
      <c r="H65" s="131">
        <v>0</v>
      </c>
      <c r="I65" s="131">
        <v>2</v>
      </c>
      <c r="J65" s="131">
        <v>1</v>
      </c>
      <c r="K65" s="131">
        <v>1</v>
      </c>
      <c r="L65" s="131">
        <v>0</v>
      </c>
      <c r="M65" s="131">
        <v>0</v>
      </c>
      <c r="N65" s="131">
        <v>1</v>
      </c>
      <c r="O65" s="131">
        <v>0</v>
      </c>
      <c r="P65" s="131">
        <v>0</v>
      </c>
      <c r="Q65" s="131">
        <v>1</v>
      </c>
      <c r="R65" s="131">
        <v>3</v>
      </c>
      <c r="S65" s="131">
        <f>SUM(Table28[[#This Row],[THP3]:[THP15]])</f>
        <v>10</v>
      </c>
    </row>
    <row r="66" spans="1:19" ht="30" customHeight="1">
      <c r="A66" s="131" t="s">
        <v>9687</v>
      </c>
      <c r="B66" s="132" t="s">
        <v>9688</v>
      </c>
      <c r="C66" s="131">
        <v>1</v>
      </c>
      <c r="D66" s="131">
        <v>0</v>
      </c>
      <c r="E66" s="131">
        <v>0</v>
      </c>
      <c r="F66" s="131">
        <v>0</v>
      </c>
      <c r="G66" s="131">
        <v>0</v>
      </c>
      <c r="H66" s="131">
        <v>0</v>
      </c>
      <c r="I66" s="131">
        <v>0</v>
      </c>
      <c r="J66" s="131">
        <v>0</v>
      </c>
      <c r="K66" s="131">
        <v>1</v>
      </c>
      <c r="L66" s="131">
        <v>0</v>
      </c>
      <c r="M66" s="131">
        <v>0</v>
      </c>
      <c r="N66" s="131">
        <v>0</v>
      </c>
      <c r="O66" s="131">
        <v>0</v>
      </c>
      <c r="P66" s="131">
        <v>1</v>
      </c>
      <c r="Q66" s="131">
        <v>1</v>
      </c>
      <c r="R66" s="131">
        <v>3</v>
      </c>
      <c r="S66" s="131">
        <f>SUM(Table28[[#This Row],[THP3]:[THP15]])</f>
        <v>6</v>
      </c>
    </row>
    <row r="67" spans="1:19" ht="30" customHeight="1">
      <c r="A67" s="131" t="s">
        <v>9689</v>
      </c>
      <c r="B67" s="132" t="s">
        <v>9693</v>
      </c>
      <c r="C67" s="131">
        <v>0</v>
      </c>
      <c r="D67" s="131">
        <v>0</v>
      </c>
      <c r="E67" s="131">
        <v>0</v>
      </c>
      <c r="F67" s="131">
        <v>0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  <c r="L67" s="131">
        <v>0</v>
      </c>
      <c r="M67" s="131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1</v>
      </c>
      <c r="S67" s="131">
        <f>SUM(Table28[[#This Row],[THP3]:[THP15]])</f>
        <v>1</v>
      </c>
    </row>
    <row r="68" spans="1:19" ht="30" customHeight="1">
      <c r="A68" s="131" t="s">
        <v>9690</v>
      </c>
      <c r="B68" s="132" t="s">
        <v>9694</v>
      </c>
      <c r="C68" s="131">
        <v>0</v>
      </c>
      <c r="D68" s="131">
        <v>0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  <c r="L68" s="131">
        <v>0</v>
      </c>
      <c r="M68" s="131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1</v>
      </c>
      <c r="S68" s="131">
        <f>SUM(Table28[[#This Row],[THP3]:[THP15]])</f>
        <v>1</v>
      </c>
    </row>
    <row r="69" spans="1:19" ht="30" customHeight="1">
      <c r="A69" s="131" t="s">
        <v>9692</v>
      </c>
      <c r="B69" s="132" t="s">
        <v>9932</v>
      </c>
      <c r="C69" s="131">
        <v>0</v>
      </c>
      <c r="D69" s="131">
        <v>1</v>
      </c>
      <c r="E69" s="131">
        <v>0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  <c r="M69" s="131">
        <v>0</v>
      </c>
      <c r="N69" s="131">
        <v>0</v>
      </c>
      <c r="O69" s="131">
        <v>1</v>
      </c>
      <c r="P69" s="131">
        <v>1</v>
      </c>
      <c r="Q69" s="131">
        <v>0</v>
      </c>
      <c r="R69" s="131">
        <v>4</v>
      </c>
      <c r="S69" s="131">
        <f>SUM(Table28[[#This Row],[THP3]:[THP15]])</f>
        <v>6</v>
      </c>
    </row>
    <row r="70" spans="1:19" ht="30" customHeight="1">
      <c r="A70" s="131" t="s">
        <v>9695</v>
      </c>
      <c r="B70" s="132" t="s">
        <v>9696</v>
      </c>
      <c r="C70" s="131">
        <v>0</v>
      </c>
      <c r="D70" s="131">
        <v>0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  <c r="L70" s="131">
        <v>0</v>
      </c>
      <c r="M70" s="131">
        <v>0</v>
      </c>
      <c r="N70" s="131">
        <v>0</v>
      </c>
      <c r="O70" s="131">
        <v>1</v>
      </c>
      <c r="P70" s="131">
        <v>0</v>
      </c>
      <c r="Q70" s="131">
        <v>0</v>
      </c>
      <c r="R70" s="131">
        <v>1</v>
      </c>
      <c r="S70" s="131">
        <f>SUM(Table28[[#This Row],[THP3]:[THP15]])</f>
        <v>2</v>
      </c>
    </row>
    <row r="71" spans="1:19" ht="30" customHeight="1">
      <c r="A71" s="131" t="s">
        <v>9697</v>
      </c>
      <c r="B71" s="132" t="s">
        <v>9698</v>
      </c>
      <c r="C71" s="131">
        <v>0</v>
      </c>
      <c r="D71" s="131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  <c r="M71" s="131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f>SUM(Table28[[#This Row],[THP3]:[THP15]])</f>
        <v>0</v>
      </c>
    </row>
    <row r="72" spans="1:19" ht="30" customHeight="1">
      <c r="A72" s="131" t="s">
        <v>9700</v>
      </c>
      <c r="B72" s="132" t="s">
        <v>9701</v>
      </c>
      <c r="C72" s="131">
        <v>2</v>
      </c>
      <c r="D72" s="131">
        <v>0</v>
      </c>
      <c r="E72" s="131">
        <v>0</v>
      </c>
      <c r="F72" s="131">
        <v>0</v>
      </c>
      <c r="G72" s="131">
        <v>0</v>
      </c>
      <c r="H72" s="131">
        <v>0</v>
      </c>
      <c r="I72" s="131">
        <v>0</v>
      </c>
      <c r="J72" s="131">
        <v>1</v>
      </c>
      <c r="K72" s="131">
        <v>0</v>
      </c>
      <c r="L72" s="131">
        <v>0</v>
      </c>
      <c r="M72" s="131">
        <v>0</v>
      </c>
      <c r="N72" s="131">
        <v>0</v>
      </c>
      <c r="O72" s="131">
        <v>0</v>
      </c>
      <c r="P72" s="131">
        <v>0</v>
      </c>
      <c r="Q72" s="131">
        <v>0</v>
      </c>
      <c r="R72" s="131">
        <v>3</v>
      </c>
      <c r="S72" s="131">
        <f>SUM(Table28[[#This Row],[THP3]:[THP15]])</f>
        <v>4</v>
      </c>
    </row>
    <row r="73" spans="1:19" ht="30" customHeight="1">
      <c r="A73" s="131" t="s">
        <v>9703</v>
      </c>
      <c r="B73" s="132" t="s">
        <v>9702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1">
        <v>0</v>
      </c>
      <c r="K73" s="131">
        <v>0</v>
      </c>
      <c r="L73" s="131">
        <v>0</v>
      </c>
      <c r="M73" s="131">
        <v>0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f>SUM(Table28[[#This Row],[THP3]:[THP15]])</f>
        <v>0</v>
      </c>
    </row>
    <row r="74" spans="1:19" ht="30" customHeight="1">
      <c r="A74" s="131" t="s">
        <v>9706</v>
      </c>
      <c r="B74" s="132" t="s">
        <v>9707</v>
      </c>
      <c r="C74" s="131">
        <v>0</v>
      </c>
      <c r="D74" s="131">
        <v>0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31">
        <v>0</v>
      </c>
      <c r="L74" s="131">
        <v>0</v>
      </c>
      <c r="M74" s="131">
        <v>0</v>
      </c>
      <c r="N74" s="131">
        <v>0</v>
      </c>
      <c r="O74" s="131">
        <v>0</v>
      </c>
      <c r="P74" s="131">
        <v>0</v>
      </c>
      <c r="Q74" s="131">
        <v>0</v>
      </c>
      <c r="R74" s="131">
        <v>1</v>
      </c>
      <c r="S74" s="131">
        <f>SUM(Table28[[#This Row],[THP3]:[THP15]])</f>
        <v>1</v>
      </c>
    </row>
    <row r="75" spans="1:19" ht="30" customHeight="1">
      <c r="A75" s="131" t="s">
        <v>9708</v>
      </c>
      <c r="B75" s="132" t="s">
        <v>9963</v>
      </c>
      <c r="C75" s="131">
        <v>0</v>
      </c>
      <c r="D75" s="131">
        <v>0</v>
      </c>
      <c r="E75" s="131">
        <v>0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31">
        <v>0</v>
      </c>
      <c r="L75" s="131">
        <v>0</v>
      </c>
      <c r="M75" s="131">
        <v>0</v>
      </c>
      <c r="N75" s="131">
        <v>0</v>
      </c>
      <c r="O75" s="131">
        <v>0</v>
      </c>
      <c r="P75" s="131">
        <v>0</v>
      </c>
      <c r="Q75" s="131">
        <v>0</v>
      </c>
      <c r="R75" s="131">
        <v>1</v>
      </c>
      <c r="S75" s="131">
        <f>SUM(Table28[[#This Row],[THP3]:[THP15]])</f>
        <v>1</v>
      </c>
    </row>
    <row r="76" spans="1:19" ht="30" customHeight="1">
      <c r="A76" s="131" t="s">
        <v>9709</v>
      </c>
      <c r="B76" s="132" t="s">
        <v>9710</v>
      </c>
      <c r="C76" s="131">
        <v>0</v>
      </c>
      <c r="D76" s="131">
        <v>0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31">
        <v>0</v>
      </c>
      <c r="K76" s="131">
        <v>0</v>
      </c>
      <c r="L76" s="131">
        <v>0</v>
      </c>
      <c r="M76" s="131">
        <v>0</v>
      </c>
      <c r="N76" s="131">
        <v>0</v>
      </c>
      <c r="O76" s="131">
        <v>0</v>
      </c>
      <c r="P76" s="131">
        <v>0</v>
      </c>
      <c r="Q76" s="131">
        <v>0</v>
      </c>
      <c r="R76" s="131">
        <v>1</v>
      </c>
      <c r="S76" s="131">
        <f>SUM(Table28[[#This Row],[THP3]:[THP15]])</f>
        <v>1</v>
      </c>
    </row>
    <row r="77" spans="1:19" ht="30" customHeight="1">
      <c r="A77" s="131" t="s">
        <v>9711</v>
      </c>
      <c r="B77" s="132" t="s">
        <v>9712</v>
      </c>
      <c r="C77" s="131">
        <v>0</v>
      </c>
      <c r="D77" s="131">
        <v>0</v>
      </c>
      <c r="E77" s="131">
        <v>0</v>
      </c>
      <c r="F77" s="131">
        <v>0</v>
      </c>
      <c r="G77" s="131">
        <v>0</v>
      </c>
      <c r="H77" s="131">
        <v>0</v>
      </c>
      <c r="I77" s="131">
        <v>0</v>
      </c>
      <c r="J77" s="131">
        <v>0</v>
      </c>
      <c r="K77" s="131">
        <v>0</v>
      </c>
      <c r="L77" s="131">
        <v>0</v>
      </c>
      <c r="M77" s="131">
        <v>0</v>
      </c>
      <c r="N77" s="131">
        <v>0</v>
      </c>
      <c r="O77" s="131">
        <v>0</v>
      </c>
      <c r="P77" s="131">
        <v>0</v>
      </c>
      <c r="Q77" s="131">
        <v>0</v>
      </c>
      <c r="R77" s="131">
        <v>0</v>
      </c>
      <c r="S77" s="131">
        <f>SUM(Table28[[#This Row],[THP3]:[THP15]])</f>
        <v>0</v>
      </c>
    </row>
    <row r="78" spans="1:19" ht="30" customHeight="1">
      <c r="A78" s="131" t="s">
        <v>9863</v>
      </c>
      <c r="B78" s="132" t="s">
        <v>9870</v>
      </c>
      <c r="C78" s="131">
        <v>0</v>
      </c>
      <c r="D78" s="131">
        <v>0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31">
        <v>0</v>
      </c>
      <c r="K78" s="131">
        <v>0</v>
      </c>
      <c r="L78" s="131">
        <v>1</v>
      </c>
      <c r="M78" s="131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f>SUM(Table28[[#This Row],[THP3]:[THP15]])</f>
        <v>1</v>
      </c>
    </row>
    <row r="79" spans="1:19" ht="30" customHeight="1" thickBot="1">
      <c r="A79" s="131" t="s">
        <v>9938</v>
      </c>
      <c r="B79" s="132" t="s">
        <v>9939</v>
      </c>
      <c r="C79" s="131">
        <v>0</v>
      </c>
      <c r="D79" s="131">
        <v>0</v>
      </c>
      <c r="E79" s="131">
        <v>0</v>
      </c>
      <c r="F79" s="131">
        <v>0</v>
      </c>
      <c r="G79" s="131">
        <v>0</v>
      </c>
      <c r="H79" s="131">
        <v>0</v>
      </c>
      <c r="I79" s="131">
        <v>0</v>
      </c>
      <c r="J79" s="131">
        <v>0</v>
      </c>
      <c r="K79" s="131">
        <v>0</v>
      </c>
      <c r="L79" s="131">
        <v>0</v>
      </c>
      <c r="M79" s="131">
        <v>0</v>
      </c>
      <c r="N79" s="131">
        <v>0</v>
      </c>
      <c r="O79" s="131">
        <v>0</v>
      </c>
      <c r="P79" s="131">
        <v>0</v>
      </c>
      <c r="Q79" s="131">
        <v>0</v>
      </c>
      <c r="R79" s="131">
        <v>3</v>
      </c>
      <c r="S79" s="131">
        <f>SUM(Table28[[#This Row],[THP3]:[THP15]])</f>
        <v>3</v>
      </c>
    </row>
    <row r="80" spans="1:19" ht="15" thickBot="1">
      <c r="A80" s="362" t="s">
        <v>9800</v>
      </c>
      <c r="B80" s="363"/>
      <c r="C80" s="134">
        <f>SUM(Table28[THP1])</f>
        <v>40</v>
      </c>
      <c r="D80" s="134">
        <f>SUM(Table28[THP2])</f>
        <v>92</v>
      </c>
      <c r="E80" s="134">
        <f>SUM(Table28[THP3])</f>
        <v>64</v>
      </c>
      <c r="F80" s="134">
        <f>SUM(Table28[THP4])</f>
        <v>64</v>
      </c>
      <c r="G80" s="134">
        <f>SUM(Table28[THP5])</f>
        <v>128</v>
      </c>
      <c r="H80" s="134">
        <f>SUM(Table28[THP6A])</f>
        <v>88</v>
      </c>
      <c r="I80" s="134">
        <f>SUM(Table28[THP6B])</f>
        <v>72</v>
      </c>
      <c r="J80" s="134">
        <f>SUM(Table28[THP7])</f>
        <v>95</v>
      </c>
      <c r="K80" s="134">
        <f>SUM(Table28[THP8])</f>
        <v>84</v>
      </c>
      <c r="L80" s="134">
        <f>SUM(Table28[THP9])</f>
        <v>48</v>
      </c>
      <c r="M80" s="134">
        <f>SUM(Table28[THP10])</f>
        <v>48</v>
      </c>
      <c r="N80" s="134">
        <f>SUM(Table28[THP11])</f>
        <v>40</v>
      </c>
      <c r="O80" s="134">
        <f>SUM(Table28[THP12])</f>
        <v>48</v>
      </c>
      <c r="P80" s="134">
        <f>SUM(Table28[THP13])</f>
        <v>36</v>
      </c>
      <c r="Q80" s="134">
        <f>SUM(Table28[THP14])</f>
        <v>44</v>
      </c>
      <c r="R80" s="134">
        <f>SUM(Table28[THP15])</f>
        <v>132</v>
      </c>
      <c r="S80" s="135">
        <f>SUM(Table28[JMLH])</f>
        <v>991</v>
      </c>
    </row>
    <row r="82" spans="15:15">
      <c r="O82" t="s">
        <v>10068</v>
      </c>
    </row>
    <row r="83" spans="15:15">
      <c r="O83" t="s">
        <v>10069</v>
      </c>
    </row>
  </sheetData>
  <mergeCells count="1">
    <mergeCell ref="A80:B80"/>
  </mergeCells>
  <pageMargins left="0.39370078740157483" right="0.39370078740157483" top="0.74803149606299213" bottom="0.74803149606299213" header="0.31496062992125984" footer="0.31496062992125984"/>
  <pageSetup paperSize="5" scale="97" orientation="landscape" r:id="rId1"/>
  <rowBreaks count="2" manualBreakCount="2">
    <brk id="29" max="16383" man="1"/>
    <brk id="54" max="16383" man="1"/>
  </row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516"/>
  <sheetViews>
    <sheetView view="pageBreakPreview" topLeftCell="A509" zoomScale="115" zoomScaleNormal="100" zoomScaleSheetLayoutView="115" workbookViewId="0">
      <selection activeCell="B517" sqref="B517"/>
    </sheetView>
  </sheetViews>
  <sheetFormatPr defaultColWidth="9.21875" defaultRowHeight="14.4"/>
  <cols>
    <col min="1" max="1" width="5.77734375" style="255" customWidth="1"/>
    <col min="2" max="2" width="15.21875" style="256" customWidth="1"/>
    <col min="3" max="3" width="27.44140625" style="255" bestFit="1" customWidth="1"/>
    <col min="4" max="4" width="18.44140625" style="257" bestFit="1" customWidth="1"/>
    <col min="5" max="5" width="11.77734375" style="258" customWidth="1"/>
    <col min="6" max="6" width="9.44140625" style="258" bestFit="1" customWidth="1"/>
    <col min="7" max="7" width="14.77734375" style="258" bestFit="1" customWidth="1"/>
    <col min="8" max="8" width="18.21875" style="255" customWidth="1"/>
    <col min="9" max="9" width="18.44140625" style="255" bestFit="1" customWidth="1"/>
    <col min="10" max="16384" width="9.21875" style="255"/>
  </cols>
  <sheetData>
    <row r="1" spans="1:9">
      <c r="A1" s="255" t="s">
        <v>3</v>
      </c>
      <c r="B1" s="256" t="s">
        <v>9553</v>
      </c>
      <c r="C1" s="255" t="s">
        <v>9477</v>
      </c>
      <c r="D1" s="257" t="s">
        <v>9555</v>
      </c>
      <c r="E1" s="258" t="s">
        <v>9673</v>
      </c>
      <c r="F1" s="258" t="s">
        <v>9672</v>
      </c>
      <c r="G1" s="258" t="s">
        <v>9676</v>
      </c>
      <c r="H1" s="255" t="s">
        <v>9671</v>
      </c>
      <c r="I1" s="255" t="s">
        <v>9677</v>
      </c>
    </row>
    <row r="2" spans="1:9">
      <c r="A2" s="255">
        <v>1</v>
      </c>
      <c r="B2" s="84" t="s">
        <v>10479</v>
      </c>
      <c r="C2" s="255" t="str">
        <f>VLOOKUP(B2,TblDataMhs[],2)</f>
        <v>NURSAM</v>
      </c>
      <c r="D2" s="257">
        <v>43119</v>
      </c>
      <c r="E2" s="258">
        <v>100000</v>
      </c>
      <c r="F2" s="258">
        <v>40000</v>
      </c>
      <c r="G2" s="258" t="s">
        <v>15105</v>
      </c>
      <c r="H2" s="255" t="s">
        <v>9675</v>
      </c>
      <c r="I2" s="258" t="str">
        <f>TEXT(Table12[[#This Row],[TglPendaftaran]],"dd mmmm yyyy")</f>
        <v>19 January 2018</v>
      </c>
    </row>
    <row r="3" spans="1:9">
      <c r="A3" s="255">
        <v>2</v>
      </c>
      <c r="B3" s="4" t="s">
        <v>11956</v>
      </c>
      <c r="C3" s="255" t="str">
        <f>VLOOKUP(B3,TblDataMhs[],2)</f>
        <v>ROSMIATI</v>
      </c>
      <c r="D3" s="257">
        <v>43164</v>
      </c>
      <c r="E3" s="258">
        <v>100000</v>
      </c>
      <c r="F3" s="258">
        <v>40000</v>
      </c>
      <c r="G3" s="12" t="s">
        <v>15110</v>
      </c>
      <c r="H3" s="255" t="s">
        <v>9675</v>
      </c>
      <c r="I3" s="258" t="str">
        <f>TEXT(Table12[[#This Row],[TglPendaftaran]],"dd mmmm yyyy")</f>
        <v>05 March 2018</v>
      </c>
    </row>
    <row r="4" spans="1:9">
      <c r="A4" s="255">
        <v>3</v>
      </c>
      <c r="B4" s="84" t="s">
        <v>12893</v>
      </c>
      <c r="C4" s="255" t="str">
        <f>VLOOKUP(B4,TblDataMhs[],2)</f>
        <v>AGUSWATI</v>
      </c>
      <c r="D4" s="257">
        <v>43165</v>
      </c>
      <c r="E4" s="258">
        <v>100000</v>
      </c>
      <c r="F4" s="258">
        <v>40000</v>
      </c>
      <c r="G4" s="258" t="s">
        <v>15111</v>
      </c>
      <c r="H4" s="255" t="s">
        <v>9675</v>
      </c>
      <c r="I4" s="258" t="str">
        <f>TEXT(Table12[[#This Row],[TglPendaftaran]],"dd mmmm yyyy")</f>
        <v>06 March 2018</v>
      </c>
    </row>
    <row r="5" spans="1:9">
      <c r="A5" s="255">
        <v>4</v>
      </c>
      <c r="B5" s="4" t="s">
        <v>12801</v>
      </c>
      <c r="C5" s="255" t="str">
        <f>VLOOKUP(B5,TblDataMhs[],2)</f>
        <v>MARZELIYANI TAHIR</v>
      </c>
      <c r="D5" s="257">
        <v>43165</v>
      </c>
      <c r="E5" s="258">
        <v>100000</v>
      </c>
      <c r="F5" s="258">
        <v>40000</v>
      </c>
      <c r="G5" s="12" t="s">
        <v>15112</v>
      </c>
      <c r="H5" s="255" t="s">
        <v>9675</v>
      </c>
      <c r="I5" s="258" t="str">
        <f>TEXT(Table12[[#This Row],[TglPendaftaran]],"dd mmmm yyyy")</f>
        <v>06 March 2018</v>
      </c>
    </row>
    <row r="6" spans="1:9">
      <c r="A6" s="255">
        <v>5</v>
      </c>
      <c r="B6" s="84" t="s">
        <v>13016</v>
      </c>
      <c r="C6" s="255" t="str">
        <f>VLOOKUP(B6,TblDataMhs[],2)</f>
        <v>NURMIANTI</v>
      </c>
      <c r="D6" s="257">
        <v>43165</v>
      </c>
      <c r="E6" s="258">
        <v>100000</v>
      </c>
      <c r="F6" s="258">
        <v>40000</v>
      </c>
      <c r="G6" s="258" t="s">
        <v>15113</v>
      </c>
      <c r="H6" s="255" t="s">
        <v>9675</v>
      </c>
      <c r="I6" s="258" t="str">
        <f>TEXT(Table12[[#This Row],[TglPendaftaran]],"dd mmmm yyyy")</f>
        <v>06 March 2018</v>
      </c>
    </row>
    <row r="7" spans="1:9">
      <c r="A7" s="255">
        <v>6</v>
      </c>
      <c r="B7" s="4" t="s">
        <v>13030</v>
      </c>
      <c r="C7" s="255" t="str">
        <f>VLOOKUP(B7,TblDataMhs[],2)</f>
        <v>WAHYUNI</v>
      </c>
      <c r="D7" s="257">
        <v>43165</v>
      </c>
      <c r="E7" s="258">
        <v>100000</v>
      </c>
      <c r="F7" s="258">
        <v>40000</v>
      </c>
      <c r="G7" s="12" t="s">
        <v>15114</v>
      </c>
      <c r="H7" s="255" t="s">
        <v>9675</v>
      </c>
      <c r="I7" s="258" t="str">
        <f>TEXT(Table12[[#This Row],[TglPendaftaran]],"dd mmmm yyyy")</f>
        <v>06 March 2018</v>
      </c>
    </row>
    <row r="8" spans="1:9">
      <c r="A8" s="255">
        <v>7</v>
      </c>
      <c r="B8" s="84" t="s">
        <v>13087</v>
      </c>
      <c r="C8" s="255" t="str">
        <f>VLOOKUP(B8,TblDataMhs[],2)</f>
        <v>MASLUHA</v>
      </c>
      <c r="D8" s="257">
        <v>43165</v>
      </c>
      <c r="E8" s="258">
        <v>100000</v>
      </c>
      <c r="F8" s="258">
        <v>40000</v>
      </c>
      <c r="G8" s="258" t="s">
        <v>15115</v>
      </c>
      <c r="H8" s="255" t="s">
        <v>9675</v>
      </c>
      <c r="I8" s="258" t="str">
        <f>TEXT(Table12[[#This Row],[TglPendaftaran]],"dd mmmm yyyy")</f>
        <v>06 March 2018</v>
      </c>
    </row>
    <row r="9" spans="1:9">
      <c r="A9" s="255">
        <v>8</v>
      </c>
      <c r="B9" s="4" t="s">
        <v>13205</v>
      </c>
      <c r="C9" s="255" t="str">
        <f>VLOOKUP(B9,TblDataMhs[],2)</f>
        <v>NURYATI</v>
      </c>
      <c r="D9" s="257">
        <v>43165</v>
      </c>
      <c r="E9" s="258">
        <v>100000</v>
      </c>
      <c r="F9" s="258">
        <v>40000</v>
      </c>
      <c r="G9" s="12" t="s">
        <v>15116</v>
      </c>
      <c r="H9" s="255" t="s">
        <v>9675</v>
      </c>
      <c r="I9" s="258" t="str">
        <f>TEXT(Table12[[#This Row],[TglPendaftaran]],"dd mmmm yyyy")</f>
        <v>06 March 2018</v>
      </c>
    </row>
    <row r="10" spans="1:9">
      <c r="A10" s="255">
        <v>9</v>
      </c>
      <c r="B10" s="84" t="s">
        <v>13052</v>
      </c>
      <c r="C10" s="255" t="str">
        <f>VLOOKUP(B10,TblDataMhs[],2)</f>
        <v>SYAFRUDDIN</v>
      </c>
      <c r="D10" s="257">
        <v>43165</v>
      </c>
      <c r="E10" s="258">
        <v>100000</v>
      </c>
      <c r="F10" s="258">
        <v>40000</v>
      </c>
      <c r="G10" s="258" t="s">
        <v>15117</v>
      </c>
      <c r="H10" s="255" t="s">
        <v>9675</v>
      </c>
      <c r="I10" s="258" t="str">
        <f>TEXT(Table12[[#This Row],[TglPendaftaran]],"dd mmmm yyyy")</f>
        <v>06 March 2018</v>
      </c>
    </row>
    <row r="11" spans="1:9">
      <c r="A11" s="255">
        <v>10</v>
      </c>
      <c r="B11" s="4" t="s">
        <v>13108</v>
      </c>
      <c r="C11" s="255" t="str">
        <f>VLOOKUP(B11,TblDataMhs[],2)</f>
        <v>SARINA</v>
      </c>
      <c r="D11" s="257">
        <v>43165</v>
      </c>
      <c r="E11" s="258">
        <v>100000</v>
      </c>
      <c r="F11" s="258">
        <v>40000</v>
      </c>
      <c r="G11" s="12" t="s">
        <v>15118</v>
      </c>
      <c r="H11" s="255" t="s">
        <v>9675</v>
      </c>
      <c r="I11" s="258" t="str">
        <f>TEXT(Table12[[#This Row],[TglPendaftaran]],"dd mmmm yyyy")</f>
        <v>06 March 2018</v>
      </c>
    </row>
    <row r="12" spans="1:9">
      <c r="A12" s="255">
        <v>11</v>
      </c>
      <c r="B12" s="84" t="s">
        <v>12503</v>
      </c>
      <c r="C12" s="255" t="str">
        <f>VLOOKUP(B12,TblDataMhs[],2)</f>
        <v>NURHANISAH</v>
      </c>
      <c r="D12" s="257">
        <v>43165</v>
      </c>
      <c r="E12" s="258">
        <v>100000</v>
      </c>
      <c r="F12" s="258">
        <v>40000</v>
      </c>
      <c r="G12" s="258" t="s">
        <v>15119</v>
      </c>
      <c r="H12" s="255" t="s">
        <v>9675</v>
      </c>
      <c r="I12" s="258" t="str">
        <f>TEXT(Table12[[#This Row],[TglPendaftaran]],"dd mmmm yyyy")</f>
        <v>06 March 2018</v>
      </c>
    </row>
    <row r="13" spans="1:9">
      <c r="A13" s="255">
        <v>12</v>
      </c>
      <c r="B13" s="4" t="s">
        <v>12392</v>
      </c>
      <c r="C13" s="255" t="str">
        <f>VLOOKUP(B13,TblDataMhs[],2)</f>
        <v>NABILATUL MUNAWARA</v>
      </c>
      <c r="D13" s="257">
        <v>43171</v>
      </c>
      <c r="E13" s="258">
        <v>100000</v>
      </c>
      <c r="F13" s="258">
        <v>40000</v>
      </c>
      <c r="G13" s="12" t="s">
        <v>15120</v>
      </c>
      <c r="H13" s="255" t="s">
        <v>9675</v>
      </c>
      <c r="I13" s="258" t="str">
        <f>TEXT(Table12[[#This Row],[TglPendaftaran]],"dd mmmm yyyy")</f>
        <v>12 March 2018</v>
      </c>
    </row>
    <row r="14" spans="1:9">
      <c r="A14" s="255">
        <v>13</v>
      </c>
      <c r="B14" s="84" t="s">
        <v>11480</v>
      </c>
      <c r="C14" s="255" t="str">
        <f>VLOOKUP(B14,TblDataMhs[],2)</f>
        <v>NASRIANI</v>
      </c>
      <c r="D14" s="257">
        <v>43173</v>
      </c>
      <c r="E14" s="258">
        <v>100000</v>
      </c>
      <c r="F14" s="258">
        <v>40000</v>
      </c>
      <c r="G14" s="258" t="s">
        <v>15121</v>
      </c>
      <c r="H14" s="255" t="s">
        <v>9675</v>
      </c>
      <c r="I14" s="258" t="str">
        <f>TEXT(Table12[[#This Row],[TglPendaftaran]],"dd mmmm yyyy")</f>
        <v>14 March 2018</v>
      </c>
    </row>
    <row r="15" spans="1:9">
      <c r="A15" s="255">
        <v>14</v>
      </c>
      <c r="B15" s="4" t="s">
        <v>12904</v>
      </c>
      <c r="C15" s="255" t="str">
        <f>VLOOKUP(B15,TblDataMhs[],2)</f>
        <v>NUR ASIAH Y</v>
      </c>
      <c r="D15" s="257">
        <v>43175</v>
      </c>
      <c r="E15" s="258">
        <v>100000</v>
      </c>
      <c r="F15" s="258">
        <v>40000</v>
      </c>
      <c r="G15" s="12" t="s">
        <v>15122</v>
      </c>
      <c r="H15" s="255" t="s">
        <v>9675</v>
      </c>
      <c r="I15" s="258" t="str">
        <f>TEXT(Table12[[#This Row],[TglPendaftaran]],"dd mmmm yyyy")</f>
        <v>16 March 2018</v>
      </c>
    </row>
    <row r="16" spans="1:9">
      <c r="A16" s="255">
        <v>15</v>
      </c>
      <c r="B16" s="84" t="s">
        <v>13204</v>
      </c>
      <c r="C16" s="255" t="str">
        <f>VLOOKUP(B16,TblDataMhs[],2)</f>
        <v>MUSDALIFAH</v>
      </c>
      <c r="D16" s="257">
        <v>43186</v>
      </c>
      <c r="E16" s="258">
        <v>100000</v>
      </c>
      <c r="F16" s="258">
        <v>40000</v>
      </c>
      <c r="G16" s="258" t="s">
        <v>15123</v>
      </c>
      <c r="H16" s="255" t="s">
        <v>9675</v>
      </c>
      <c r="I16" s="258" t="str">
        <f>TEXT(Table12[[#This Row],[TglPendaftaran]],"dd mmmm yyyy")</f>
        <v>27 March 2018</v>
      </c>
    </row>
    <row r="17" spans="1:9">
      <c r="A17" s="255">
        <v>16</v>
      </c>
      <c r="B17" s="4" t="s">
        <v>12463</v>
      </c>
      <c r="C17" s="255" t="str">
        <f>VLOOKUP(B17,TblDataMhs[],2)</f>
        <v>MUHAMMAD AYYUB SYAMSUL</v>
      </c>
      <c r="D17" s="257">
        <v>43186</v>
      </c>
      <c r="E17" s="258">
        <v>100000</v>
      </c>
      <c r="F17" s="258">
        <v>40000</v>
      </c>
      <c r="G17" s="12" t="s">
        <v>15124</v>
      </c>
      <c r="H17" s="255" t="s">
        <v>9675</v>
      </c>
      <c r="I17" s="258" t="str">
        <f>TEXT(Table12[[#This Row],[TglPendaftaran]],"dd mmmm yyyy")</f>
        <v>27 March 2018</v>
      </c>
    </row>
    <row r="18" spans="1:9">
      <c r="A18" s="255">
        <v>17</v>
      </c>
      <c r="B18" s="84" t="s">
        <v>13064</v>
      </c>
      <c r="C18" s="255" t="str">
        <f>VLOOKUP(B18,TblDataMhs[],2)</f>
        <v>WARNIATI</v>
      </c>
      <c r="D18" s="257">
        <v>43187</v>
      </c>
      <c r="E18" s="258">
        <v>100000</v>
      </c>
      <c r="F18" s="258">
        <v>40000</v>
      </c>
      <c r="G18" s="258" t="s">
        <v>15125</v>
      </c>
      <c r="H18" s="255" t="s">
        <v>9675</v>
      </c>
      <c r="I18" s="258" t="str">
        <f>TEXT(Table12[[#This Row],[TglPendaftaran]],"dd mmmm yyyy")</f>
        <v>28 March 2018</v>
      </c>
    </row>
    <row r="19" spans="1:9">
      <c r="A19" s="255">
        <v>18</v>
      </c>
      <c r="B19" s="4" t="s">
        <v>12660</v>
      </c>
      <c r="C19" s="255" t="str">
        <f>VLOOKUP(B19,TblDataMhs[],2)</f>
        <v>FIRMAN</v>
      </c>
      <c r="D19" s="257">
        <v>43193</v>
      </c>
      <c r="E19" s="258">
        <v>100000</v>
      </c>
      <c r="F19" s="258">
        <v>40000</v>
      </c>
      <c r="G19" s="12" t="s">
        <v>15126</v>
      </c>
      <c r="H19" s="255" t="s">
        <v>9675</v>
      </c>
      <c r="I19" s="258" t="str">
        <f>TEXT(Table12[[#This Row],[TglPendaftaran]],"dd mmmm yyyy")</f>
        <v>03 April 2018</v>
      </c>
    </row>
    <row r="20" spans="1:9">
      <c r="A20" s="255">
        <v>19</v>
      </c>
      <c r="B20" s="84" t="s">
        <v>14731</v>
      </c>
      <c r="C20" s="255" t="str">
        <f>VLOOKUP(B20,TblDataMhs[],2)</f>
        <v>ASRIADI ARIFIN</v>
      </c>
      <c r="D20" s="257">
        <v>43193</v>
      </c>
      <c r="E20" s="258">
        <v>100000</v>
      </c>
      <c r="F20" s="258">
        <v>40000</v>
      </c>
      <c r="G20" s="258" t="s">
        <v>15127</v>
      </c>
      <c r="H20" s="255" t="s">
        <v>9675</v>
      </c>
      <c r="I20" s="258" t="str">
        <f>TEXT(Table12[[#This Row],[TglPendaftaran]],"dd mmmm yyyy")</f>
        <v>03 April 2018</v>
      </c>
    </row>
    <row r="21" spans="1:9">
      <c r="A21" s="255">
        <v>20</v>
      </c>
      <c r="B21" s="4" t="s">
        <v>12403</v>
      </c>
      <c r="C21" s="255" t="str">
        <f>VLOOKUP(B21,TblDataMhs[],2)</f>
        <v>HASTRIANI</v>
      </c>
      <c r="D21" s="257">
        <v>43196</v>
      </c>
      <c r="E21" s="258">
        <v>100000</v>
      </c>
      <c r="F21" s="258">
        <v>40000</v>
      </c>
      <c r="G21" s="12" t="s">
        <v>15130</v>
      </c>
      <c r="H21" s="255" t="s">
        <v>9675</v>
      </c>
      <c r="I21" s="258" t="str">
        <f>TEXT(Table12[[#This Row],[TglPendaftaran]],"dd mmmm yyyy")</f>
        <v>06 April 2018</v>
      </c>
    </row>
    <row r="22" spans="1:9">
      <c r="A22" s="255">
        <v>21</v>
      </c>
      <c r="B22" s="84" t="s">
        <v>12099</v>
      </c>
      <c r="C22" s="255" t="str">
        <f>VLOOKUP(B22,TblDataMhs[],2)</f>
        <v>MUH. MUIS NUR</v>
      </c>
      <c r="D22" s="257">
        <v>43196</v>
      </c>
      <c r="E22" s="258">
        <v>100000</v>
      </c>
      <c r="F22" s="258">
        <v>40000</v>
      </c>
      <c r="G22" s="258" t="s">
        <v>15131</v>
      </c>
      <c r="H22" s="255" t="s">
        <v>9675</v>
      </c>
      <c r="I22" s="258" t="str">
        <f>TEXT(Table12[[#This Row],[TglPendaftaran]],"dd mmmm yyyy")</f>
        <v>06 April 2018</v>
      </c>
    </row>
    <row r="23" spans="1:9">
      <c r="A23" s="255">
        <v>22</v>
      </c>
      <c r="B23" s="4" t="s">
        <v>12426</v>
      </c>
      <c r="C23" s="255" t="str">
        <f>VLOOKUP(B23,TblDataMhs[],2)</f>
        <v>ROSDIANA</v>
      </c>
      <c r="D23" s="257">
        <v>43202</v>
      </c>
      <c r="E23" s="258">
        <v>100000</v>
      </c>
      <c r="F23" s="258">
        <v>40000</v>
      </c>
      <c r="G23" s="12" t="s">
        <v>15132</v>
      </c>
      <c r="H23" s="255" t="s">
        <v>9675</v>
      </c>
      <c r="I23" s="258" t="str">
        <f>TEXT(Table12[[#This Row],[TglPendaftaran]],"dd mmmm yyyy")</f>
        <v>12 April 2018</v>
      </c>
    </row>
    <row r="24" spans="1:9">
      <c r="A24" s="255">
        <v>23</v>
      </c>
      <c r="B24" s="84" t="s">
        <v>12487</v>
      </c>
      <c r="C24" s="255" t="str">
        <f>VLOOKUP(B24,TblDataMhs[],2)</f>
        <v>NURHAINI</v>
      </c>
      <c r="D24" s="257">
        <v>43202</v>
      </c>
      <c r="E24" s="258">
        <v>100000</v>
      </c>
      <c r="F24" s="258">
        <v>40000</v>
      </c>
      <c r="G24" s="258" t="s">
        <v>15133</v>
      </c>
      <c r="H24" s="255" t="s">
        <v>9675</v>
      </c>
      <c r="I24" s="258" t="str">
        <f>TEXT(Table12[[#This Row],[TglPendaftaran]],"dd mmmm yyyy")</f>
        <v>12 April 2018</v>
      </c>
    </row>
    <row r="25" spans="1:9">
      <c r="A25" s="255">
        <v>24</v>
      </c>
      <c r="B25" s="4" t="s">
        <v>14733</v>
      </c>
      <c r="C25" s="255" t="str">
        <f>VLOOKUP(B25,TblDataMhs[],2)</f>
        <v>DIAN  NOVIANTI</v>
      </c>
      <c r="D25" s="257">
        <v>43202</v>
      </c>
      <c r="E25" s="258">
        <v>100000</v>
      </c>
      <c r="F25" s="258">
        <v>40000</v>
      </c>
      <c r="G25" s="12" t="s">
        <v>15134</v>
      </c>
      <c r="H25" s="255" t="s">
        <v>9675</v>
      </c>
      <c r="I25" s="258" t="str">
        <f>TEXT(Table12[[#This Row],[TglPendaftaran]],"dd mmmm yyyy")</f>
        <v>12 April 2018</v>
      </c>
    </row>
    <row r="26" spans="1:9">
      <c r="A26" s="255">
        <v>25</v>
      </c>
      <c r="B26" s="84" t="s">
        <v>12984</v>
      </c>
      <c r="C26" s="255" t="str">
        <f>VLOOKUP(B26,TblDataMhs[],2)</f>
        <v>NURWAHIDAH SAHIRUDDIN</v>
      </c>
      <c r="D26" s="257">
        <v>43202</v>
      </c>
      <c r="E26" s="258">
        <v>100000</v>
      </c>
      <c r="F26" s="258">
        <v>40000</v>
      </c>
      <c r="G26" s="258" t="s">
        <v>15135</v>
      </c>
      <c r="H26" s="255" t="s">
        <v>9675</v>
      </c>
      <c r="I26" s="258" t="str">
        <f>TEXT(Table12[[#This Row],[TglPendaftaran]],"dd mmmm yyyy")</f>
        <v>12 April 2018</v>
      </c>
    </row>
    <row r="27" spans="1:9">
      <c r="A27" s="255">
        <v>26</v>
      </c>
      <c r="B27" s="4" t="s">
        <v>12359</v>
      </c>
      <c r="C27" s="255" t="str">
        <f>VLOOKUP(B27,TblDataMhs[],2)</f>
        <v>GILANG RAMADHAN H</v>
      </c>
      <c r="D27" s="257">
        <v>43208</v>
      </c>
      <c r="E27" s="258">
        <v>100000</v>
      </c>
      <c r="F27" s="258">
        <v>40000</v>
      </c>
      <c r="G27" s="12" t="s">
        <v>15136</v>
      </c>
      <c r="H27" s="255" t="s">
        <v>9675</v>
      </c>
      <c r="I27" s="258" t="str">
        <f>TEXT(Table12[[#This Row],[TglPendaftaran]],"dd mmmm yyyy")</f>
        <v>18 April 2018</v>
      </c>
    </row>
    <row r="28" spans="1:9">
      <c r="A28" s="255">
        <v>27</v>
      </c>
      <c r="B28" s="84" t="s">
        <v>13150</v>
      </c>
      <c r="C28" s="255" t="str">
        <f>VLOOKUP(B28,TblDataMhs[],2)</f>
        <v>ZULFAHRY ABU HASMY</v>
      </c>
      <c r="D28" s="257">
        <v>43213</v>
      </c>
      <c r="E28" s="258">
        <v>100000</v>
      </c>
      <c r="F28" s="258">
        <v>40000</v>
      </c>
      <c r="G28" s="258" t="s">
        <v>15137</v>
      </c>
      <c r="H28" s="255" t="s">
        <v>9675</v>
      </c>
      <c r="I28" s="258" t="str">
        <f>TEXT(Table12[[#This Row],[TglPendaftaran]],"dd mmmm yyyy")</f>
        <v>23 April 2018</v>
      </c>
    </row>
    <row r="29" spans="1:9">
      <c r="A29" s="255">
        <v>28</v>
      </c>
      <c r="B29" s="4" t="s">
        <v>14115</v>
      </c>
      <c r="C29" s="255" t="str">
        <f>VLOOKUP(B29,TblDataMhs[],2)</f>
        <v>NURFAJRI HASBULLAH</v>
      </c>
      <c r="D29" s="257">
        <v>43222</v>
      </c>
      <c r="E29" s="258">
        <v>100000</v>
      </c>
      <c r="F29" s="258">
        <v>40000</v>
      </c>
      <c r="G29" s="12" t="s">
        <v>15142</v>
      </c>
      <c r="H29" s="255" t="s">
        <v>9675</v>
      </c>
      <c r="I29" s="258" t="str">
        <f>TEXT(Table12[[#This Row],[TglPendaftaran]],"dd mmmm yyyy")</f>
        <v>02 May 2018</v>
      </c>
    </row>
    <row r="30" spans="1:9">
      <c r="A30" s="255">
        <v>29</v>
      </c>
      <c r="B30" s="84" t="s">
        <v>12049</v>
      </c>
      <c r="C30" s="255" t="str">
        <f>VLOOKUP(B30,TblDataMhs[],2)</f>
        <v>NURMAULIAH</v>
      </c>
      <c r="D30" s="257">
        <v>43228</v>
      </c>
      <c r="E30" s="258">
        <v>100000</v>
      </c>
      <c r="F30" s="258">
        <v>40000</v>
      </c>
      <c r="G30" s="258" t="s">
        <v>15143</v>
      </c>
      <c r="H30" s="255" t="s">
        <v>9675</v>
      </c>
      <c r="I30" s="258" t="str">
        <f>TEXT(Table12[[#This Row],[TglPendaftaran]],"dd mmmm yyyy")</f>
        <v>08 May 2018</v>
      </c>
    </row>
    <row r="31" spans="1:9">
      <c r="A31" s="255">
        <v>30</v>
      </c>
      <c r="B31" s="4" t="s">
        <v>12622</v>
      </c>
      <c r="C31" s="255" t="str">
        <f>VLOOKUP(B31,TblDataMhs[],2)</f>
        <v>FATIMAH</v>
      </c>
      <c r="D31" s="257">
        <v>43229</v>
      </c>
      <c r="E31" s="258">
        <v>100000</v>
      </c>
      <c r="F31" s="258">
        <v>40000</v>
      </c>
      <c r="G31" s="12" t="s">
        <v>15144</v>
      </c>
      <c r="H31" s="255" t="s">
        <v>9675</v>
      </c>
      <c r="I31" s="258" t="str">
        <f>TEXT(Table12[[#This Row],[TglPendaftaran]],"dd mmmm yyyy")</f>
        <v>09 May 2018</v>
      </c>
    </row>
    <row r="32" spans="1:9">
      <c r="A32" s="255">
        <v>31</v>
      </c>
      <c r="B32" s="84" t="s">
        <v>13072</v>
      </c>
      <c r="C32" s="255" t="str">
        <f>VLOOKUP(B32,TblDataMhs[],2)</f>
        <v>SUDARMAN</v>
      </c>
      <c r="D32" s="257">
        <v>43229</v>
      </c>
      <c r="E32" s="258">
        <v>100000</v>
      </c>
      <c r="F32" s="258">
        <v>40000</v>
      </c>
      <c r="G32" s="258" t="s">
        <v>15145</v>
      </c>
      <c r="H32" s="255" t="s">
        <v>9675</v>
      </c>
      <c r="I32" s="258" t="str">
        <f>TEXT(Table12[[#This Row],[TglPendaftaran]],"dd mmmm yyyy")</f>
        <v>09 May 2018</v>
      </c>
    </row>
    <row r="33" spans="1:9">
      <c r="A33" s="255">
        <v>32</v>
      </c>
      <c r="B33" s="4" t="s">
        <v>13953</v>
      </c>
      <c r="C33" s="255" t="str">
        <f>VLOOKUP(B33,TblDataMhs[],2)</f>
        <v>NURFITRI</v>
      </c>
      <c r="D33" s="257">
        <v>43234</v>
      </c>
      <c r="E33" s="258">
        <v>100000</v>
      </c>
      <c r="F33" s="258">
        <v>40000</v>
      </c>
      <c r="G33" s="12" t="s">
        <v>15146</v>
      </c>
      <c r="H33" s="255" t="s">
        <v>9675</v>
      </c>
      <c r="I33" s="258" t="str">
        <f>TEXT(Table12[[#This Row],[TglPendaftaran]],"dd mmmm yyyy")</f>
        <v>14 May 2018</v>
      </c>
    </row>
    <row r="34" spans="1:9">
      <c r="A34" s="255">
        <v>33</v>
      </c>
      <c r="B34" s="84" t="s">
        <v>13358</v>
      </c>
      <c r="C34" s="255" t="str">
        <f>VLOOKUP(B34,TblDataMhs[],2)</f>
        <v>SULFIKAR MUHAEMIN</v>
      </c>
      <c r="D34" s="257">
        <v>43243</v>
      </c>
      <c r="E34" s="258">
        <v>100000</v>
      </c>
      <c r="F34" s="258">
        <v>40000</v>
      </c>
      <c r="G34" s="258" t="s">
        <v>15147</v>
      </c>
      <c r="H34" s="255" t="s">
        <v>9675</v>
      </c>
      <c r="I34" s="258" t="str">
        <f>TEXT(Table12[[#This Row],[TglPendaftaran]],"dd mmmm yyyy")</f>
        <v>23 May 2018</v>
      </c>
    </row>
    <row r="35" spans="1:9">
      <c r="A35" s="255">
        <v>34</v>
      </c>
      <c r="B35" s="4" t="s">
        <v>14049</v>
      </c>
      <c r="C35" s="255" t="str">
        <f>VLOOKUP(B35,TblDataMhs[],2)</f>
        <v>NOVIA TIRTASARI</v>
      </c>
      <c r="D35" s="257">
        <v>43243</v>
      </c>
      <c r="E35" s="258">
        <v>100000</v>
      </c>
      <c r="F35" s="258">
        <v>40000</v>
      </c>
      <c r="G35" s="12" t="s">
        <v>15148</v>
      </c>
      <c r="H35" s="255" t="s">
        <v>9675</v>
      </c>
      <c r="I35" s="258" t="str">
        <f>TEXT(Table12[[#This Row],[TglPendaftaran]],"dd mmmm yyyy")</f>
        <v>23 May 2018</v>
      </c>
    </row>
    <row r="36" spans="1:9">
      <c r="A36" s="255">
        <v>35</v>
      </c>
      <c r="B36" s="84" t="s">
        <v>12466</v>
      </c>
      <c r="C36" s="255" t="str">
        <f>VLOOKUP(B36,TblDataMhs[],2)</f>
        <v>WARDA</v>
      </c>
      <c r="D36" s="257">
        <v>43243</v>
      </c>
      <c r="E36" s="258">
        <v>100000</v>
      </c>
      <c r="F36" s="258">
        <v>40000</v>
      </c>
      <c r="G36" s="258" t="s">
        <v>15149</v>
      </c>
      <c r="H36" s="255" t="s">
        <v>9675</v>
      </c>
      <c r="I36" s="258" t="str">
        <f>TEXT(Table12[[#This Row],[TglPendaftaran]],"dd mmmm yyyy")</f>
        <v>23 May 2018</v>
      </c>
    </row>
    <row r="37" spans="1:9">
      <c r="A37" s="255">
        <v>36</v>
      </c>
      <c r="B37" s="4" t="s">
        <v>10713</v>
      </c>
      <c r="C37" s="255" t="str">
        <f>VLOOKUP(B37,TblDataMhs[],2)</f>
        <v>MIRNAWATI</v>
      </c>
      <c r="D37" s="257">
        <v>43243</v>
      </c>
      <c r="E37" s="258">
        <v>100000</v>
      </c>
      <c r="F37" s="258">
        <v>40000</v>
      </c>
      <c r="G37" s="12" t="s">
        <v>15150</v>
      </c>
      <c r="H37" s="255" t="s">
        <v>9675</v>
      </c>
      <c r="I37" s="258" t="str">
        <f>TEXT(Table12[[#This Row],[TglPendaftaran]],"dd mmmm yyyy")</f>
        <v>23 May 2018</v>
      </c>
    </row>
    <row r="38" spans="1:9">
      <c r="A38" s="255">
        <v>37</v>
      </c>
      <c r="B38" s="84" t="s">
        <v>12538</v>
      </c>
      <c r="C38" s="255" t="str">
        <f>VLOOKUP(B38,TblDataMhs[],2)</f>
        <v>ILMIKHAIRAT PALRA</v>
      </c>
      <c r="D38" s="257">
        <v>43244</v>
      </c>
      <c r="E38" s="258">
        <v>100000</v>
      </c>
      <c r="F38" s="258">
        <v>40000</v>
      </c>
      <c r="G38" s="258" t="s">
        <v>15151</v>
      </c>
      <c r="H38" s="255" t="s">
        <v>9675</v>
      </c>
      <c r="I38" s="258" t="str">
        <f>TEXT(Table12[[#This Row],[TglPendaftaran]],"dd mmmm yyyy")</f>
        <v>24 May 2018</v>
      </c>
    </row>
    <row r="39" spans="1:9">
      <c r="A39" s="255">
        <v>38</v>
      </c>
      <c r="B39" s="4" t="s">
        <v>13341</v>
      </c>
      <c r="C39" s="255" t="str">
        <f>VLOOKUP(B39,TblDataMhs[],2)</f>
        <v>NURHIKMAH AMRAH</v>
      </c>
      <c r="D39" s="257">
        <v>43245</v>
      </c>
      <c r="E39" s="258">
        <v>100000</v>
      </c>
      <c r="F39" s="258">
        <v>40000</v>
      </c>
      <c r="G39" s="12" t="s">
        <v>15152</v>
      </c>
      <c r="H39" s="255" t="s">
        <v>9675</v>
      </c>
      <c r="I39" s="258" t="str">
        <f>TEXT(Table12[[#This Row],[TglPendaftaran]],"dd mmmm yyyy")</f>
        <v>25 May 2018</v>
      </c>
    </row>
    <row r="40" spans="1:9">
      <c r="A40" s="255">
        <v>39</v>
      </c>
      <c r="B40" s="84" t="s">
        <v>11695</v>
      </c>
      <c r="C40" s="255" t="str">
        <f>VLOOKUP(B40,TblDataMhs[],2)</f>
        <v>SITTI HARDIANTI</v>
      </c>
      <c r="D40" s="257">
        <v>43259</v>
      </c>
      <c r="E40" s="258">
        <v>100000</v>
      </c>
      <c r="F40" s="258">
        <v>40000</v>
      </c>
      <c r="G40" s="258" t="s">
        <v>15153</v>
      </c>
      <c r="H40" s="255" t="s">
        <v>9675</v>
      </c>
      <c r="I40" s="258" t="str">
        <f>TEXT(Table12[[#This Row],[TglPendaftaran]],"dd mmmm yyyy")</f>
        <v>08 June 2018</v>
      </c>
    </row>
    <row r="41" spans="1:9">
      <c r="A41" s="255">
        <v>40</v>
      </c>
      <c r="B41" s="4" t="s">
        <v>13696</v>
      </c>
      <c r="C41" s="255" t="str">
        <f>VLOOKUP(B41,TblDataMhs[],2)</f>
        <v>MASRIANI</v>
      </c>
      <c r="D41" s="257">
        <v>43259</v>
      </c>
      <c r="E41" s="258">
        <v>100000</v>
      </c>
      <c r="F41" s="258">
        <v>40000</v>
      </c>
      <c r="G41" s="12" t="s">
        <v>15154</v>
      </c>
      <c r="H41" s="255" t="s">
        <v>9675</v>
      </c>
      <c r="I41" s="258" t="str">
        <f>TEXT(Table12[[#This Row],[TglPendaftaran]],"dd mmmm yyyy")</f>
        <v>08 June 2018</v>
      </c>
    </row>
    <row r="42" spans="1:9">
      <c r="A42" s="255">
        <v>41</v>
      </c>
      <c r="B42" s="84" t="s">
        <v>12583</v>
      </c>
      <c r="C42" s="255" t="str">
        <f>VLOOKUP(B42,TblDataMhs[],2)</f>
        <v>SARNI</v>
      </c>
      <c r="D42" s="257">
        <v>43259</v>
      </c>
      <c r="E42" s="258">
        <v>100000</v>
      </c>
      <c r="F42" s="258">
        <v>40000</v>
      </c>
      <c r="G42" s="258" t="s">
        <v>15155</v>
      </c>
      <c r="H42" s="255" t="s">
        <v>9675</v>
      </c>
      <c r="I42" s="258" t="str">
        <f>TEXT(Table12[[#This Row],[TglPendaftaran]],"dd mmmm yyyy")</f>
        <v>08 June 2018</v>
      </c>
    </row>
    <row r="43" spans="1:9">
      <c r="A43" s="255">
        <v>42</v>
      </c>
      <c r="B43" s="4" t="s">
        <v>13882</v>
      </c>
      <c r="C43" s="255" t="str">
        <f>VLOOKUP(B43,TblDataMhs[],2)</f>
        <v>SITI LESTARI</v>
      </c>
      <c r="D43" s="257">
        <v>43259</v>
      </c>
      <c r="E43" s="258">
        <v>100000</v>
      </c>
      <c r="F43" s="258">
        <v>40000</v>
      </c>
      <c r="G43" s="12" t="s">
        <v>15156</v>
      </c>
      <c r="H43" s="255" t="s">
        <v>9675</v>
      </c>
      <c r="I43" s="258" t="str">
        <f>TEXT(Table12[[#This Row],[TglPendaftaran]],"dd mmmm yyyy")</f>
        <v>08 June 2018</v>
      </c>
    </row>
    <row r="44" spans="1:9">
      <c r="A44" s="255">
        <v>43</v>
      </c>
      <c r="B44" s="84" t="s">
        <v>14111</v>
      </c>
      <c r="C44" s="255" t="str">
        <f>VLOOKUP(B44,TblDataMhs[],2)</f>
        <v>ST. AISYA RAMADHANA</v>
      </c>
      <c r="D44" s="257">
        <v>43272</v>
      </c>
      <c r="E44" s="258">
        <v>100000</v>
      </c>
      <c r="F44" s="258">
        <v>40000</v>
      </c>
      <c r="G44" s="258" t="s">
        <v>15157</v>
      </c>
      <c r="H44" s="255" t="s">
        <v>9675</v>
      </c>
      <c r="I44" s="258" t="str">
        <f>TEXT(Table12[[#This Row],[TglPendaftaran]],"dd mmmm yyyy")</f>
        <v>21 June 2018</v>
      </c>
    </row>
    <row r="45" spans="1:9">
      <c r="A45" s="255">
        <v>44</v>
      </c>
      <c r="B45" s="4" t="s">
        <v>13442</v>
      </c>
      <c r="C45" s="255" t="str">
        <f>VLOOKUP(B45,TblDataMhs[],2)</f>
        <v>SUGISMAN</v>
      </c>
      <c r="D45" s="257">
        <v>43276</v>
      </c>
      <c r="E45" s="258">
        <v>100000</v>
      </c>
      <c r="F45" s="258">
        <v>40000</v>
      </c>
      <c r="G45" s="12" t="s">
        <v>15158</v>
      </c>
      <c r="H45" s="255" t="s">
        <v>9675</v>
      </c>
      <c r="I45" s="258" t="str">
        <f>TEXT(Table12[[#This Row],[TglPendaftaran]],"dd mmmm yyyy")</f>
        <v>25 June 2018</v>
      </c>
    </row>
    <row r="46" spans="1:9">
      <c r="A46" s="255">
        <v>45</v>
      </c>
      <c r="B46" s="84" t="s">
        <v>13540</v>
      </c>
      <c r="C46" s="255" t="str">
        <f>VLOOKUP(B46,TblDataMhs[],2)</f>
        <v>RIRIN MUSDALIFAH</v>
      </c>
      <c r="D46" s="257">
        <v>43279</v>
      </c>
      <c r="E46" s="258">
        <v>100000</v>
      </c>
      <c r="F46" s="258">
        <v>40000</v>
      </c>
      <c r="G46" s="258" t="s">
        <v>15159</v>
      </c>
      <c r="H46" s="255" t="s">
        <v>9675</v>
      </c>
      <c r="I46" s="258" t="str">
        <f>TEXT(Table12[[#This Row],[TglPendaftaran]],"dd mmmm yyyy")</f>
        <v>28 June 2018</v>
      </c>
    </row>
    <row r="47" spans="1:9">
      <c r="A47" s="255">
        <v>46</v>
      </c>
      <c r="B47" s="4" t="s">
        <v>14571</v>
      </c>
      <c r="C47" s="255" t="str">
        <f>VLOOKUP(B47,TblDataMhs[],2)</f>
        <v>HASMIANA</v>
      </c>
      <c r="D47" s="257">
        <v>43279</v>
      </c>
      <c r="E47" s="258">
        <v>100000</v>
      </c>
      <c r="F47" s="258">
        <v>40000</v>
      </c>
      <c r="G47" s="12" t="s">
        <v>15160</v>
      </c>
      <c r="H47" s="255" t="s">
        <v>9675</v>
      </c>
      <c r="I47" s="258" t="str">
        <f>TEXT(Table12[[#This Row],[TglPendaftaran]],"dd mmmm yyyy")</f>
        <v>28 June 2018</v>
      </c>
    </row>
    <row r="48" spans="1:9">
      <c r="A48" s="255">
        <v>47</v>
      </c>
      <c r="B48" s="4" t="s">
        <v>14187</v>
      </c>
      <c r="C48" s="255" t="str">
        <f>VLOOKUP(B48,TblDataMhs[],2)</f>
        <v>MASHURAH</v>
      </c>
      <c r="D48" s="257">
        <v>43279</v>
      </c>
      <c r="E48" s="258">
        <v>100000</v>
      </c>
      <c r="F48" s="258">
        <v>40000</v>
      </c>
      <c r="G48" s="12" t="s">
        <v>15161</v>
      </c>
      <c r="H48" s="255" t="s">
        <v>9675</v>
      </c>
      <c r="I48" s="258" t="str">
        <f>TEXT(Table12[[#This Row],[TglPendaftaran]],"dd mmmm yyyy")</f>
        <v>28 June 2018</v>
      </c>
    </row>
    <row r="49" spans="1:9">
      <c r="A49" s="255">
        <v>48</v>
      </c>
      <c r="B49" s="4" t="s">
        <v>13327</v>
      </c>
      <c r="C49" s="255" t="str">
        <f>VLOOKUP(B49,TblDataMhs[],2)</f>
        <v>HASTUTI</v>
      </c>
      <c r="D49" s="257">
        <v>43280</v>
      </c>
      <c r="E49" s="258">
        <v>100000</v>
      </c>
      <c r="F49" s="258">
        <v>40000</v>
      </c>
      <c r="G49" s="258" t="s">
        <v>15162</v>
      </c>
      <c r="H49" s="255" t="s">
        <v>9675</v>
      </c>
      <c r="I49" s="258" t="str">
        <f>TEXT(Table12[[#This Row],[TglPendaftaran]],"dd mmmm yyyy")</f>
        <v>29 June 2018</v>
      </c>
    </row>
    <row r="50" spans="1:9">
      <c r="A50" s="255">
        <v>49</v>
      </c>
      <c r="B50" s="4" t="s">
        <v>14823</v>
      </c>
      <c r="C50" s="255" t="str">
        <f>VLOOKUP(B50,TblDataMhs[],2)</f>
        <v>AWALUDDIN</v>
      </c>
      <c r="D50" s="257">
        <v>43284</v>
      </c>
      <c r="E50" s="258">
        <v>100000</v>
      </c>
      <c r="F50" s="258">
        <v>40000</v>
      </c>
      <c r="G50" s="12" t="s">
        <v>15163</v>
      </c>
      <c r="H50" s="255" t="s">
        <v>9675</v>
      </c>
      <c r="I50" s="258" t="str">
        <f>TEXT(Table12[[#This Row],[TglPendaftaran]],"dd mmmm yyyy")</f>
        <v>03 July 2018</v>
      </c>
    </row>
    <row r="51" spans="1:9">
      <c r="A51" s="255">
        <v>50</v>
      </c>
      <c r="B51" s="4" t="s">
        <v>13709</v>
      </c>
      <c r="C51" s="255" t="str">
        <f>VLOOKUP(B51,TblDataMhs[],2)</f>
        <v>SRI ADLIYANI ANNAS</v>
      </c>
      <c r="D51" s="257">
        <v>43285</v>
      </c>
      <c r="E51" s="258">
        <v>100000</v>
      </c>
      <c r="F51" s="258">
        <v>40000</v>
      </c>
      <c r="G51" s="12" t="s">
        <v>15164</v>
      </c>
      <c r="H51" s="255" t="s">
        <v>9675</v>
      </c>
      <c r="I51" s="258" t="str">
        <f>TEXT(Table12[[#This Row],[TglPendaftaran]],"dd mmmm yyyy")</f>
        <v>04 July 2018</v>
      </c>
    </row>
    <row r="52" spans="1:9">
      <c r="A52" s="255">
        <v>51</v>
      </c>
      <c r="B52" s="4" t="s">
        <v>14515</v>
      </c>
      <c r="C52" s="255" t="str">
        <f>VLOOKUP(B52,TblDataMhs[],2)</f>
        <v>RISDA YANTI</v>
      </c>
      <c r="D52" s="257">
        <v>43285</v>
      </c>
      <c r="E52" s="258">
        <v>100000</v>
      </c>
      <c r="F52" s="258">
        <v>40000</v>
      </c>
      <c r="G52" s="258" t="s">
        <v>15165</v>
      </c>
      <c r="H52" s="255" t="s">
        <v>9675</v>
      </c>
      <c r="I52" s="258" t="str">
        <f>TEXT(Table12[[#This Row],[TglPendaftaran]],"dd mmmm yyyy")</f>
        <v>04 July 2018</v>
      </c>
    </row>
    <row r="53" spans="1:9">
      <c r="A53" s="255">
        <v>52</v>
      </c>
      <c r="B53" s="4" t="s">
        <v>14043</v>
      </c>
      <c r="C53" s="255" t="str">
        <f>VLOOKUP(B53,TblDataMhs[],2)</f>
        <v>DEBY DWI ANDRIANI</v>
      </c>
      <c r="D53" s="257">
        <v>43285</v>
      </c>
      <c r="E53" s="258">
        <v>100000</v>
      </c>
      <c r="F53" s="258">
        <v>40000</v>
      </c>
      <c r="G53" s="12" t="s">
        <v>15166</v>
      </c>
      <c r="H53" s="255" t="s">
        <v>9675</v>
      </c>
      <c r="I53" s="258" t="str">
        <f>TEXT(Table12[[#This Row],[TglPendaftaran]],"dd mmmm yyyy")</f>
        <v>04 July 2018</v>
      </c>
    </row>
    <row r="54" spans="1:9">
      <c r="A54" s="255">
        <v>53</v>
      </c>
      <c r="B54" s="4" t="s">
        <v>13585</v>
      </c>
      <c r="C54" s="255" t="str">
        <f>VLOOKUP(B54,TblDataMhs[],2)</f>
        <v>ANDI HADIJAH LATIF</v>
      </c>
      <c r="D54" s="257">
        <v>43287</v>
      </c>
      <c r="E54" s="258">
        <v>100000</v>
      </c>
      <c r="F54" s="258">
        <v>40000</v>
      </c>
      <c r="G54" s="12" t="s">
        <v>15167</v>
      </c>
      <c r="H54" s="255" t="s">
        <v>9675</v>
      </c>
      <c r="I54" s="258" t="str">
        <f>TEXT(Table12[[#This Row],[TglPendaftaran]],"dd mmmm yyyy")</f>
        <v>06 July 2018</v>
      </c>
    </row>
    <row r="55" spans="1:9">
      <c r="A55" s="255">
        <v>54</v>
      </c>
      <c r="B55" s="4" t="s">
        <v>12881</v>
      </c>
      <c r="C55" s="255" t="str">
        <f>VLOOKUP(B55,TblDataMhs[],2)</f>
        <v>NURJANNAH</v>
      </c>
      <c r="D55" s="257">
        <v>43287</v>
      </c>
      <c r="E55" s="258">
        <v>100000</v>
      </c>
      <c r="F55" s="258">
        <v>40000</v>
      </c>
      <c r="G55" s="258" t="s">
        <v>15168</v>
      </c>
      <c r="H55" s="255" t="s">
        <v>9675</v>
      </c>
      <c r="I55" s="258" t="str">
        <f>TEXT(Table12[[#This Row],[TglPendaftaran]],"dd mmmm yyyy")</f>
        <v>06 July 2018</v>
      </c>
    </row>
    <row r="56" spans="1:9">
      <c r="A56" s="255">
        <v>55</v>
      </c>
      <c r="B56" s="4" t="s">
        <v>14834</v>
      </c>
      <c r="C56" s="255" t="str">
        <f>VLOOKUP(B56,TblDataMhs[],2)</f>
        <v>DEWI ALFIAH</v>
      </c>
      <c r="D56" s="257">
        <v>43291</v>
      </c>
      <c r="E56" s="258">
        <v>100000</v>
      </c>
      <c r="F56" s="258">
        <v>40000</v>
      </c>
      <c r="G56" s="12" t="s">
        <v>15169</v>
      </c>
      <c r="H56" s="255" t="s">
        <v>9675</v>
      </c>
      <c r="I56" s="258" t="str">
        <f>TEXT(Table12[[#This Row],[TglPendaftaran]],"dd mmmm yyyy")</f>
        <v>10 July 2018</v>
      </c>
    </row>
    <row r="57" spans="1:9">
      <c r="A57" s="255">
        <v>56</v>
      </c>
      <c r="B57" s="4" t="s">
        <v>13391</v>
      </c>
      <c r="C57" s="255" t="str">
        <f>VLOOKUP(B57,TblDataMhs[],2)</f>
        <v>SITTI.HARDIYANTI.SHM</v>
      </c>
      <c r="D57" s="257">
        <v>43291</v>
      </c>
      <c r="E57" s="258">
        <v>100000</v>
      </c>
      <c r="F57" s="258">
        <v>40000</v>
      </c>
      <c r="G57" s="12" t="s">
        <v>15170</v>
      </c>
      <c r="H57" s="255" t="s">
        <v>9675</v>
      </c>
      <c r="I57" s="258" t="str">
        <f>TEXT(Table12[[#This Row],[TglPendaftaran]],"dd mmmm yyyy")</f>
        <v>10 July 2018</v>
      </c>
    </row>
    <row r="58" spans="1:9">
      <c r="A58" s="255">
        <v>57</v>
      </c>
      <c r="B58" s="4" t="s">
        <v>13343</v>
      </c>
      <c r="C58" s="255" t="str">
        <f>VLOOKUP(B58,TblDataMhs[],2)</f>
        <v>SARTIKA</v>
      </c>
      <c r="D58" s="257">
        <v>43291</v>
      </c>
      <c r="E58" s="258">
        <v>100000</v>
      </c>
      <c r="F58" s="258">
        <v>40000</v>
      </c>
      <c r="G58" s="258" t="s">
        <v>15171</v>
      </c>
      <c r="H58" s="255" t="s">
        <v>9675</v>
      </c>
      <c r="I58" s="258" t="str">
        <f>TEXT(Table12[[#This Row],[TglPendaftaran]],"dd mmmm yyyy")</f>
        <v>10 July 2018</v>
      </c>
    </row>
    <row r="59" spans="1:9">
      <c r="A59" s="255">
        <v>58</v>
      </c>
      <c r="B59" s="4" t="s">
        <v>14640</v>
      </c>
      <c r="C59" s="255" t="str">
        <f>VLOOKUP(B59,TblDataMhs[],2)</f>
        <v>M. RIDWAN SETIAWAN</v>
      </c>
      <c r="D59" s="257">
        <v>43292</v>
      </c>
      <c r="E59" s="258">
        <v>100000</v>
      </c>
      <c r="F59" s="258">
        <v>40000</v>
      </c>
      <c r="G59" s="12" t="s">
        <v>15172</v>
      </c>
      <c r="H59" s="255" t="s">
        <v>9675</v>
      </c>
      <c r="I59" s="258" t="str">
        <f>TEXT(Table12[[#This Row],[TglPendaftaran]],"dd mmmm yyyy")</f>
        <v>11 July 2018</v>
      </c>
    </row>
    <row r="60" spans="1:9">
      <c r="A60" s="255">
        <v>59</v>
      </c>
      <c r="B60" s="4" t="s">
        <v>13547</v>
      </c>
      <c r="C60" s="255" t="str">
        <f>VLOOKUP(B60,TblDataMhs[],2)</f>
        <v>DAHLIA</v>
      </c>
      <c r="D60" s="257">
        <v>43293</v>
      </c>
      <c r="E60" s="258">
        <v>100000</v>
      </c>
      <c r="F60" s="258">
        <v>40000</v>
      </c>
      <c r="G60" s="12" t="s">
        <v>15173</v>
      </c>
      <c r="H60" s="255" t="s">
        <v>9675</v>
      </c>
      <c r="I60" s="258" t="str">
        <f>TEXT(Table12[[#This Row],[TglPendaftaran]],"dd mmmm yyyy")</f>
        <v>12 July 2018</v>
      </c>
    </row>
    <row r="61" spans="1:9">
      <c r="A61" s="255">
        <v>60</v>
      </c>
      <c r="B61" s="4" t="s">
        <v>14873</v>
      </c>
      <c r="C61" s="255" t="str">
        <f>VLOOKUP(B61,TblDataMhs[],2)</f>
        <v>NURSAFITRI</v>
      </c>
      <c r="D61" s="257">
        <v>43297</v>
      </c>
      <c r="E61" s="258">
        <v>100000</v>
      </c>
      <c r="F61" s="258">
        <v>40000</v>
      </c>
      <c r="G61" s="258" t="s">
        <v>15174</v>
      </c>
      <c r="H61" s="255" t="s">
        <v>9675</v>
      </c>
      <c r="I61" s="258" t="str">
        <f>TEXT(Table12[[#This Row],[TglPendaftaran]],"dd mmmm yyyy")</f>
        <v>16 July 2018</v>
      </c>
    </row>
    <row r="62" spans="1:9">
      <c r="A62" s="255">
        <v>61</v>
      </c>
      <c r="B62" s="4" t="s">
        <v>13644</v>
      </c>
      <c r="C62" s="255" t="str">
        <f>VLOOKUP(B62,TblDataMhs[],2)</f>
        <v>SITTI AMINAH</v>
      </c>
      <c r="D62" s="257">
        <v>43298</v>
      </c>
      <c r="E62" s="258">
        <v>100000</v>
      </c>
      <c r="F62" s="258">
        <v>40000</v>
      </c>
      <c r="G62" s="12" t="s">
        <v>15175</v>
      </c>
      <c r="H62" s="255" t="s">
        <v>9675</v>
      </c>
      <c r="I62" s="258" t="str">
        <f>TEXT(Table12[[#This Row],[TglPendaftaran]],"dd mmmm yyyy")</f>
        <v>17 July 2018</v>
      </c>
    </row>
    <row r="63" spans="1:9">
      <c r="A63" s="255">
        <v>62</v>
      </c>
      <c r="B63" s="4" t="s">
        <v>13652</v>
      </c>
      <c r="C63" s="255" t="str">
        <f>VLOOKUP(B63,TblDataMhs[],2)</f>
        <v>SUAIB</v>
      </c>
      <c r="D63" s="257">
        <v>43298</v>
      </c>
      <c r="E63" s="258">
        <v>100000</v>
      </c>
      <c r="F63" s="258">
        <v>40000</v>
      </c>
      <c r="G63" s="12" t="s">
        <v>15176</v>
      </c>
      <c r="H63" s="255" t="s">
        <v>9675</v>
      </c>
      <c r="I63" s="258" t="str">
        <f>TEXT(Table12[[#This Row],[TglPendaftaran]],"dd mmmm yyyy")</f>
        <v>17 July 2018</v>
      </c>
    </row>
    <row r="64" spans="1:9">
      <c r="A64" s="255">
        <v>63</v>
      </c>
      <c r="B64" s="4" t="s">
        <v>14517</v>
      </c>
      <c r="C64" s="255" t="str">
        <f>VLOOKUP(B64,TblDataMhs[],2)</f>
        <v>HAPSA</v>
      </c>
      <c r="D64" s="257">
        <v>43298</v>
      </c>
      <c r="E64" s="258">
        <v>100000</v>
      </c>
      <c r="F64" s="258">
        <v>40000</v>
      </c>
      <c r="G64" s="12" t="s">
        <v>15177</v>
      </c>
      <c r="H64" s="255" t="s">
        <v>9675</v>
      </c>
      <c r="I64" s="258" t="str">
        <f>TEXT(Table12[[#This Row],[TglPendaftaran]],"dd mmmm yyyy")</f>
        <v>17 July 2018</v>
      </c>
    </row>
    <row r="65" spans="1:9">
      <c r="A65" s="255">
        <v>64</v>
      </c>
      <c r="B65" s="4" t="s">
        <v>14142</v>
      </c>
      <c r="C65" s="255" t="str">
        <f>VLOOKUP(B65,TblDataMhs[],2)</f>
        <v>FAUSYAH ANWAR</v>
      </c>
      <c r="D65" s="257">
        <v>43298</v>
      </c>
      <c r="E65" s="258">
        <v>100000</v>
      </c>
      <c r="F65" s="258">
        <v>40000</v>
      </c>
      <c r="G65" s="12" t="s">
        <v>15178</v>
      </c>
      <c r="H65" s="255" t="s">
        <v>9675</v>
      </c>
      <c r="I65" s="258" t="str">
        <f>TEXT(Table12[[#This Row],[TglPendaftaran]],"dd mmmm yyyy")</f>
        <v>17 July 2018</v>
      </c>
    </row>
    <row r="66" spans="1:9">
      <c r="A66" s="255">
        <v>65</v>
      </c>
      <c r="B66" s="4" t="s">
        <v>14723</v>
      </c>
      <c r="C66" s="255" t="str">
        <f>VLOOKUP(B66,TblDataMhs[],2)</f>
        <v>IRSANDI</v>
      </c>
      <c r="D66" s="257">
        <v>43298</v>
      </c>
      <c r="E66" s="258">
        <v>100000</v>
      </c>
      <c r="F66" s="258">
        <v>40000</v>
      </c>
      <c r="G66" s="12" t="s">
        <v>15179</v>
      </c>
      <c r="H66" s="255" t="s">
        <v>9675</v>
      </c>
      <c r="I66" s="258" t="str">
        <f>TEXT(Table12[[#This Row],[TglPendaftaran]],"dd mmmm yyyy")</f>
        <v>17 July 2018</v>
      </c>
    </row>
    <row r="67" spans="1:9">
      <c r="A67" s="255">
        <v>66</v>
      </c>
      <c r="B67" s="4" t="s">
        <v>13346</v>
      </c>
      <c r="C67" s="255" t="str">
        <f>VLOOKUP(B67,TblDataMhs[],2)</f>
        <v>RATNASARI</v>
      </c>
      <c r="D67" s="257">
        <v>43298</v>
      </c>
      <c r="E67" s="258">
        <v>100000</v>
      </c>
      <c r="F67" s="258">
        <v>40000</v>
      </c>
      <c r="G67" s="12" t="s">
        <v>15180</v>
      </c>
      <c r="H67" s="255" t="s">
        <v>9675</v>
      </c>
      <c r="I67" s="258" t="str">
        <f>TEXT(Table12[[#This Row],[TglPendaftaran]],"dd mmmm yyyy")</f>
        <v>17 July 2018</v>
      </c>
    </row>
    <row r="68" spans="1:9">
      <c r="A68" s="255">
        <v>67</v>
      </c>
      <c r="B68" s="4" t="s">
        <v>14878</v>
      </c>
      <c r="C68" s="255" t="str">
        <f>VLOOKUP(B68,TblDataMhs[],2)</f>
        <v>NUR ALIYAH</v>
      </c>
      <c r="D68" s="257">
        <v>43298</v>
      </c>
      <c r="E68" s="258">
        <v>100000</v>
      </c>
      <c r="F68" s="258">
        <v>40000</v>
      </c>
      <c r="G68" s="12" t="s">
        <v>15181</v>
      </c>
      <c r="H68" s="255" t="s">
        <v>9675</v>
      </c>
      <c r="I68" s="258" t="str">
        <f>TEXT(Table12[[#This Row],[TglPendaftaran]],"dd mmmm yyyy")</f>
        <v>17 July 2018</v>
      </c>
    </row>
    <row r="69" spans="1:9">
      <c r="A69" s="255">
        <v>68</v>
      </c>
      <c r="B69" s="4" t="s">
        <v>13564</v>
      </c>
      <c r="C69" s="255" t="str">
        <f>VLOOKUP(B69,TblDataMhs[],2)</f>
        <v>ALFUHERA</v>
      </c>
      <c r="D69" s="257">
        <v>43298</v>
      </c>
      <c r="E69" s="258">
        <v>100000</v>
      </c>
      <c r="F69" s="258">
        <v>40000</v>
      </c>
      <c r="G69" s="12" t="s">
        <v>15182</v>
      </c>
      <c r="H69" s="255" t="s">
        <v>9675</v>
      </c>
      <c r="I69" s="258" t="str">
        <f>TEXT(Table12[[#This Row],[TglPendaftaran]],"dd mmmm yyyy")</f>
        <v>17 July 2018</v>
      </c>
    </row>
    <row r="70" spans="1:9">
      <c r="A70" s="255">
        <v>69</v>
      </c>
      <c r="B70" s="4" t="s">
        <v>14066</v>
      </c>
      <c r="C70" s="255" t="str">
        <f>VLOOKUP(B70,TblDataMhs[],2)</f>
        <v>SUMMA</v>
      </c>
      <c r="D70" s="257">
        <v>43298</v>
      </c>
      <c r="E70" s="258">
        <v>100000</v>
      </c>
      <c r="F70" s="258">
        <v>40000</v>
      </c>
      <c r="G70" s="12" t="s">
        <v>15183</v>
      </c>
      <c r="H70" s="255" t="s">
        <v>9675</v>
      </c>
      <c r="I70" s="258" t="str">
        <f>TEXT(Table12[[#This Row],[TglPendaftaran]],"dd mmmm yyyy")</f>
        <v>17 July 2018</v>
      </c>
    </row>
    <row r="71" spans="1:9">
      <c r="A71" s="255">
        <v>70</v>
      </c>
      <c r="B71" s="4" t="s">
        <v>14526</v>
      </c>
      <c r="C71" s="255" t="str">
        <f>VLOOKUP(B71,TblDataMhs[],2)</f>
        <v>MUHADIR</v>
      </c>
      <c r="D71" s="257">
        <v>43298</v>
      </c>
      <c r="E71" s="258">
        <v>100000</v>
      </c>
      <c r="F71" s="258">
        <v>40000</v>
      </c>
      <c r="G71" s="12" t="s">
        <v>15184</v>
      </c>
      <c r="H71" s="255" t="s">
        <v>9675</v>
      </c>
      <c r="I71" s="258" t="str">
        <f>TEXT(Table12[[#This Row],[TglPendaftaran]],"dd mmmm yyyy")</f>
        <v>17 July 2018</v>
      </c>
    </row>
    <row r="72" spans="1:9">
      <c r="A72" s="255">
        <v>71</v>
      </c>
      <c r="B72" s="4" t="s">
        <v>14672</v>
      </c>
      <c r="C72" s="255" t="str">
        <f>VLOOKUP(B72,TblDataMhs[],2)</f>
        <v>RUHATI</v>
      </c>
      <c r="D72" s="257">
        <v>43299</v>
      </c>
      <c r="E72" s="258">
        <v>100000</v>
      </c>
      <c r="F72" s="258">
        <v>40000</v>
      </c>
      <c r="G72" s="12" t="s">
        <v>15185</v>
      </c>
      <c r="H72" s="255" t="s">
        <v>9675</v>
      </c>
      <c r="I72" s="258" t="str">
        <f>TEXT(Table12[[#This Row],[TglPendaftaran]],"dd mmmm yyyy")</f>
        <v>18 July 2018</v>
      </c>
    </row>
    <row r="73" spans="1:9">
      <c r="A73" s="255">
        <v>72</v>
      </c>
      <c r="B73" s="4" t="s">
        <v>13700</v>
      </c>
      <c r="C73" s="255" t="str">
        <f>VLOOKUP(B73,TblDataMhs[],2)</f>
        <v>WIDYA PRIBADIYANTI ARESKI</v>
      </c>
      <c r="D73" s="257">
        <v>43299</v>
      </c>
      <c r="E73" s="258">
        <v>100000</v>
      </c>
      <c r="F73" s="258">
        <v>40000</v>
      </c>
      <c r="G73" s="12" t="s">
        <v>15186</v>
      </c>
      <c r="H73" s="255" t="s">
        <v>9675</v>
      </c>
      <c r="I73" s="258" t="str">
        <f>TEXT(Table12[[#This Row],[TglPendaftaran]],"dd mmmm yyyy")</f>
        <v>18 July 2018</v>
      </c>
    </row>
    <row r="74" spans="1:9">
      <c r="A74" s="255">
        <v>73</v>
      </c>
      <c r="B74" s="4" t="s">
        <v>14548</v>
      </c>
      <c r="C74" s="255" t="str">
        <f>VLOOKUP(B74,TblDataMhs[],2)</f>
        <v>CITRA DEWI</v>
      </c>
      <c r="D74" s="257">
        <v>43301</v>
      </c>
      <c r="E74" s="258">
        <v>100000</v>
      </c>
      <c r="F74" s="258">
        <v>40000</v>
      </c>
      <c r="G74" s="12" t="s">
        <v>15187</v>
      </c>
      <c r="H74" s="255" t="s">
        <v>9675</v>
      </c>
      <c r="I74" s="258" t="str">
        <f>TEXT(Table12[[#This Row],[TglPendaftaran]],"dd mmmm yyyy")</f>
        <v>20 July 2018</v>
      </c>
    </row>
    <row r="75" spans="1:9">
      <c r="A75" s="255">
        <v>74</v>
      </c>
      <c r="B75" s="4" t="s">
        <v>13315</v>
      </c>
      <c r="C75" s="255" t="str">
        <f>VLOOKUP(B75,TblDataMhs[],2)</f>
        <v>NURMUJAHIDAH</v>
      </c>
      <c r="D75" s="257">
        <v>43301</v>
      </c>
      <c r="E75" s="258">
        <v>100000</v>
      </c>
      <c r="F75" s="258">
        <v>40000</v>
      </c>
      <c r="G75" s="12" t="s">
        <v>15188</v>
      </c>
      <c r="H75" s="255" t="s">
        <v>9675</v>
      </c>
      <c r="I75" s="258" t="str">
        <f>TEXT(Table12[[#This Row],[TglPendaftaran]],"dd mmmm yyyy")</f>
        <v>20 July 2018</v>
      </c>
    </row>
    <row r="76" spans="1:9">
      <c r="A76" s="255">
        <v>75</v>
      </c>
      <c r="B76" s="4" t="s">
        <v>12321</v>
      </c>
      <c r="C76" s="255" t="str">
        <f>VLOOKUP(B76,TblDataMhs[],2)</f>
        <v>MANSYUARNA</v>
      </c>
      <c r="D76" s="257">
        <v>43304</v>
      </c>
      <c r="E76" s="258">
        <v>100000</v>
      </c>
      <c r="F76" s="258">
        <v>40000</v>
      </c>
      <c r="G76" s="12" t="s">
        <v>15189</v>
      </c>
      <c r="H76" s="255" t="s">
        <v>9675</v>
      </c>
      <c r="I76" s="258" t="str">
        <f>TEXT(Table12[[#This Row],[TglPendaftaran]],"dd mmmm yyyy")</f>
        <v>23 July 2018</v>
      </c>
    </row>
    <row r="77" spans="1:9">
      <c r="A77" s="255">
        <v>76</v>
      </c>
      <c r="B77" s="4" t="s">
        <v>12962</v>
      </c>
      <c r="C77" s="255" t="str">
        <f>VLOOKUP(B77,TblDataMhs[],2)</f>
        <v>NURUL AMALIA</v>
      </c>
      <c r="D77" s="257">
        <v>43304</v>
      </c>
      <c r="E77" s="258">
        <v>100000</v>
      </c>
      <c r="F77" s="258">
        <v>40000</v>
      </c>
      <c r="G77" s="12" t="s">
        <v>15190</v>
      </c>
      <c r="H77" s="255" t="s">
        <v>9675</v>
      </c>
      <c r="I77" s="258" t="str">
        <f>TEXT(Table12[[#This Row],[TglPendaftaran]],"dd mmmm yyyy")</f>
        <v>23 July 2018</v>
      </c>
    </row>
    <row r="78" spans="1:9">
      <c r="A78" s="255">
        <v>77</v>
      </c>
      <c r="B78" s="4" t="s">
        <v>13001</v>
      </c>
      <c r="C78" s="255" t="str">
        <f>VLOOKUP(B78,TblDataMhs[],2)</f>
        <v>FITHRIAH</v>
      </c>
      <c r="D78" s="257">
        <v>43304</v>
      </c>
      <c r="E78" s="258">
        <v>100000</v>
      </c>
      <c r="F78" s="258">
        <v>40000</v>
      </c>
      <c r="G78" s="12" t="s">
        <v>15191</v>
      </c>
      <c r="H78" s="255" t="s">
        <v>9675</v>
      </c>
      <c r="I78" s="258" t="str">
        <f>TEXT(Table12[[#This Row],[TglPendaftaran]],"dd mmmm yyyy")</f>
        <v>23 July 2018</v>
      </c>
    </row>
    <row r="79" spans="1:9">
      <c r="A79" s="255">
        <v>78</v>
      </c>
      <c r="B79" s="4" t="s">
        <v>13009</v>
      </c>
      <c r="C79" s="255" t="str">
        <f>VLOOKUP(B79,TblDataMhs[],2)</f>
        <v>AYUDIAH RESKI UTAMI</v>
      </c>
      <c r="D79" s="257">
        <v>43305</v>
      </c>
      <c r="E79" s="258">
        <v>100000</v>
      </c>
      <c r="F79" s="258">
        <v>40000</v>
      </c>
      <c r="G79" s="12" t="s">
        <v>15195</v>
      </c>
      <c r="H79" s="255" t="s">
        <v>9675</v>
      </c>
      <c r="I79" s="258" t="str">
        <f>TEXT(Table12[[#This Row],[TglPendaftaran]],"dd mmmm yyyy")</f>
        <v>24 July 2018</v>
      </c>
    </row>
    <row r="80" spans="1:9">
      <c r="A80" s="255">
        <v>79</v>
      </c>
      <c r="B80" s="4" t="s">
        <v>13695</v>
      </c>
      <c r="C80" s="255" t="str">
        <f>VLOOKUP(B80,TblDataMhs[],2)</f>
        <v>RASDIANA</v>
      </c>
      <c r="D80" s="257">
        <v>43305</v>
      </c>
      <c r="E80" s="258">
        <v>100000</v>
      </c>
      <c r="F80" s="258">
        <v>40000</v>
      </c>
      <c r="G80" s="12" t="s">
        <v>15196</v>
      </c>
      <c r="H80" s="255" t="s">
        <v>9675</v>
      </c>
      <c r="I80" s="258" t="str">
        <f>TEXT(Table12[[#This Row],[TglPendaftaran]],"dd mmmm yyyy")</f>
        <v>24 July 2018</v>
      </c>
    </row>
    <row r="81" spans="1:9">
      <c r="A81" s="255">
        <v>80</v>
      </c>
      <c r="B81" s="4" t="s">
        <v>14250</v>
      </c>
      <c r="C81" s="255" t="str">
        <f>VLOOKUP(B81,TblDataMhs[],2)</f>
        <v>SUCI RAMADHANI</v>
      </c>
      <c r="D81" s="257">
        <v>43306</v>
      </c>
      <c r="E81" s="258">
        <v>100000</v>
      </c>
      <c r="F81" s="258">
        <v>40000</v>
      </c>
      <c r="G81" s="12" t="s">
        <v>15197</v>
      </c>
      <c r="H81" s="255" t="s">
        <v>9675</v>
      </c>
      <c r="I81" s="258" t="str">
        <f>TEXT(Table12[[#This Row],[TglPendaftaran]],"dd mmmm yyyy")</f>
        <v>25 July 2018</v>
      </c>
    </row>
    <row r="82" spans="1:9">
      <c r="A82" s="255">
        <v>81</v>
      </c>
      <c r="B82" s="4" t="s">
        <v>14272</v>
      </c>
      <c r="C82" s="255" t="str">
        <f>VLOOKUP(B82,TblDataMhs[],2)</f>
        <v>AYU ANDIRA</v>
      </c>
      <c r="D82" s="257">
        <v>43307</v>
      </c>
      <c r="E82" s="258">
        <v>100000</v>
      </c>
      <c r="F82" s="258">
        <v>40000</v>
      </c>
      <c r="G82" s="12" t="s">
        <v>15198</v>
      </c>
      <c r="H82" s="255" t="s">
        <v>9675</v>
      </c>
      <c r="I82" s="258" t="str">
        <f>TEXT(Table12[[#This Row],[TglPendaftaran]],"dd mmmm yyyy")</f>
        <v>26 July 2018</v>
      </c>
    </row>
    <row r="83" spans="1:9">
      <c r="A83" s="255">
        <v>82</v>
      </c>
      <c r="B83" s="4" t="s">
        <v>14808</v>
      </c>
      <c r="C83" s="255" t="str">
        <f>VLOOKUP(B83,TblDataMhs[],2)</f>
        <v>ASRIANI</v>
      </c>
      <c r="D83" s="257">
        <v>43307</v>
      </c>
      <c r="E83" s="258">
        <v>100000</v>
      </c>
      <c r="F83" s="258">
        <v>40000</v>
      </c>
      <c r="G83" s="12" t="s">
        <v>15199</v>
      </c>
      <c r="H83" s="255" t="s">
        <v>9675</v>
      </c>
      <c r="I83" s="258" t="str">
        <f>TEXT(Table12[[#This Row],[TglPendaftaran]],"dd mmmm yyyy")</f>
        <v>26 July 2018</v>
      </c>
    </row>
    <row r="84" spans="1:9">
      <c r="A84" s="255">
        <v>83</v>
      </c>
      <c r="B84" s="4" t="s">
        <v>14871</v>
      </c>
      <c r="C84" s="255" t="str">
        <f>VLOOKUP(B84,TblDataMhs[],2)</f>
        <v>IRMAYANTI</v>
      </c>
      <c r="D84" s="257">
        <v>43307</v>
      </c>
      <c r="E84" s="258">
        <v>100000</v>
      </c>
      <c r="F84" s="258">
        <v>40000</v>
      </c>
      <c r="G84" s="12" t="s">
        <v>15200</v>
      </c>
      <c r="H84" s="255" t="s">
        <v>9675</v>
      </c>
      <c r="I84" s="258" t="str">
        <f>TEXT(Table12[[#This Row],[TglPendaftaran]],"dd mmmm yyyy")</f>
        <v>26 July 2018</v>
      </c>
    </row>
    <row r="85" spans="1:9">
      <c r="A85" s="255">
        <v>84</v>
      </c>
      <c r="B85" s="4" t="s">
        <v>14900</v>
      </c>
      <c r="C85" s="255" t="str">
        <f>VLOOKUP(B85,TblDataMhs[],2)</f>
        <v>LINDA BAHARUDDIN</v>
      </c>
      <c r="D85" s="257">
        <v>43307</v>
      </c>
      <c r="E85" s="258">
        <v>100000</v>
      </c>
      <c r="F85" s="258">
        <v>40000</v>
      </c>
      <c r="G85" s="12" t="s">
        <v>15201</v>
      </c>
      <c r="H85" s="255" t="s">
        <v>9675</v>
      </c>
      <c r="I85" s="258" t="str">
        <f>TEXT(Table12[[#This Row],[TglPendaftaran]],"dd mmmm yyyy")</f>
        <v>26 July 2018</v>
      </c>
    </row>
    <row r="86" spans="1:9">
      <c r="A86" s="255">
        <v>85</v>
      </c>
      <c r="B86" s="4" t="s">
        <v>14868</v>
      </c>
      <c r="C86" s="255" t="str">
        <f>VLOOKUP(B86,TblDataMhs[],2)</f>
        <v>NUR ILHAM SYAH</v>
      </c>
      <c r="D86" s="257">
        <v>43307</v>
      </c>
      <c r="E86" s="258">
        <v>100000</v>
      </c>
      <c r="F86" s="258">
        <v>40000</v>
      </c>
      <c r="G86" s="12" t="s">
        <v>15202</v>
      </c>
      <c r="H86" s="255" t="s">
        <v>9675</v>
      </c>
      <c r="I86" s="258" t="str">
        <f>TEXT(Table12[[#This Row],[TglPendaftaran]],"dd mmmm yyyy")</f>
        <v>26 July 2018</v>
      </c>
    </row>
    <row r="87" spans="1:9">
      <c r="A87" s="255">
        <v>86</v>
      </c>
      <c r="B87" s="4" t="s">
        <v>12413</v>
      </c>
      <c r="C87" s="255" t="str">
        <f>VLOOKUP(B87,TblDataMhs[],2)</f>
        <v>ANDI MUH. ALWI</v>
      </c>
      <c r="D87" s="257">
        <v>43307</v>
      </c>
      <c r="E87" s="258">
        <v>100000</v>
      </c>
      <c r="F87" s="258">
        <v>40000</v>
      </c>
      <c r="G87" s="12" t="s">
        <v>15203</v>
      </c>
      <c r="H87" s="255" t="s">
        <v>9675</v>
      </c>
      <c r="I87" s="258" t="str">
        <f>TEXT(Table12[[#This Row],[TglPendaftaran]],"dd mmmm yyyy")</f>
        <v>26 July 2018</v>
      </c>
    </row>
    <row r="88" spans="1:9">
      <c r="A88" s="255">
        <v>87</v>
      </c>
      <c r="B88" s="4" t="s">
        <v>13559</v>
      </c>
      <c r="C88" s="255" t="str">
        <f>VLOOKUP(B88,TblDataMhs[],2)</f>
        <v>NURLAELAH</v>
      </c>
      <c r="D88" s="257">
        <v>43307</v>
      </c>
      <c r="E88" s="258">
        <v>100000</v>
      </c>
      <c r="F88" s="258">
        <v>40000</v>
      </c>
      <c r="G88" s="12" t="s">
        <v>15204</v>
      </c>
      <c r="H88" s="255" t="s">
        <v>9675</v>
      </c>
      <c r="I88" s="258" t="str">
        <f>TEXT(Table12[[#This Row],[TglPendaftaran]],"dd mmmm yyyy")</f>
        <v>26 July 2018</v>
      </c>
    </row>
    <row r="89" spans="1:9">
      <c r="A89" s="255">
        <v>88</v>
      </c>
      <c r="B89" s="4" t="s">
        <v>13403</v>
      </c>
      <c r="C89" s="255" t="str">
        <f>VLOOKUP(B89,TblDataMhs[],2)</f>
        <v>KHUSNUL KHATIMAH ILYAS</v>
      </c>
      <c r="D89" s="257">
        <v>43308</v>
      </c>
      <c r="E89" s="258">
        <v>100000</v>
      </c>
      <c r="F89" s="258">
        <v>40000</v>
      </c>
      <c r="G89" s="12" t="s">
        <v>15205</v>
      </c>
      <c r="H89" s="255" t="s">
        <v>9675</v>
      </c>
      <c r="I89" s="258" t="str">
        <f>TEXT(Table12[[#This Row],[TglPendaftaran]],"dd mmmm yyyy")</f>
        <v>27 July 2018</v>
      </c>
    </row>
    <row r="90" spans="1:9">
      <c r="A90" s="255">
        <v>89</v>
      </c>
      <c r="B90" s="4" t="s">
        <v>14185</v>
      </c>
      <c r="C90" s="255" t="str">
        <f>VLOOKUP(B90,TblDataMhs[],2)</f>
        <v>NUR AMALIAH NASIR</v>
      </c>
      <c r="D90" s="257">
        <v>43311</v>
      </c>
      <c r="E90" s="258">
        <v>100000</v>
      </c>
      <c r="F90" s="258">
        <v>40000</v>
      </c>
      <c r="G90" s="12" t="s">
        <v>15206</v>
      </c>
      <c r="H90" s="255" t="s">
        <v>9675</v>
      </c>
      <c r="I90" s="258" t="str">
        <f>TEXT(Table12[[#This Row],[TglPendaftaran]],"dd mmmm yyyy")</f>
        <v>30 July 2018</v>
      </c>
    </row>
    <row r="91" spans="1:9">
      <c r="A91" s="255">
        <v>90</v>
      </c>
      <c r="B91" s="4" t="s">
        <v>13578</v>
      </c>
      <c r="C91" s="255" t="str">
        <f>VLOOKUP(B91,TblDataMhs[],2)</f>
        <v>DESY PRATIWI</v>
      </c>
      <c r="D91" s="257">
        <v>43311</v>
      </c>
      <c r="E91" s="258">
        <v>100000</v>
      </c>
      <c r="F91" s="258">
        <v>40000</v>
      </c>
      <c r="G91" s="12" t="s">
        <v>15207</v>
      </c>
      <c r="H91" s="255" t="s">
        <v>9675</v>
      </c>
      <c r="I91" s="258" t="str">
        <f>TEXT(Table12[[#This Row],[TglPendaftaran]],"dd mmmm yyyy")</f>
        <v>30 July 2018</v>
      </c>
    </row>
    <row r="92" spans="1:9">
      <c r="A92" s="255">
        <v>91</v>
      </c>
      <c r="B92" s="4" t="s">
        <v>14832</v>
      </c>
      <c r="C92" s="255" t="str">
        <f>VLOOKUP(B92,TblDataMhs[],2)</f>
        <v>RAHMAH</v>
      </c>
      <c r="D92" s="257">
        <v>43311</v>
      </c>
      <c r="E92" s="258">
        <v>100000</v>
      </c>
      <c r="F92" s="258">
        <v>40000</v>
      </c>
      <c r="G92" s="12" t="s">
        <v>15208</v>
      </c>
      <c r="H92" s="255" t="s">
        <v>9675</v>
      </c>
      <c r="I92" s="258" t="str">
        <f>TEXT(Table12[[#This Row],[TglPendaftaran]],"dd mmmm yyyy")</f>
        <v>30 July 2018</v>
      </c>
    </row>
    <row r="93" spans="1:9">
      <c r="A93" s="255">
        <v>92</v>
      </c>
      <c r="B93" s="4" t="s">
        <v>13472</v>
      </c>
      <c r="C93" s="255" t="str">
        <f>VLOOKUP(B93,TblDataMhs[],2)</f>
        <v>FITRIAH</v>
      </c>
      <c r="D93" s="257">
        <v>43311</v>
      </c>
      <c r="E93" s="258">
        <v>100000</v>
      </c>
      <c r="F93" s="258">
        <v>40000</v>
      </c>
      <c r="G93" s="12" t="s">
        <v>15209</v>
      </c>
      <c r="H93" s="255" t="s">
        <v>9675</v>
      </c>
      <c r="I93" s="258" t="str">
        <f>TEXT(Table12[[#This Row],[TglPendaftaran]],"dd mmmm yyyy")</f>
        <v>30 July 2018</v>
      </c>
    </row>
    <row r="94" spans="1:9">
      <c r="A94" s="255">
        <v>93</v>
      </c>
      <c r="B94" s="4" t="s">
        <v>12747</v>
      </c>
      <c r="C94" s="255" t="str">
        <f>VLOOKUP(B94,TblDataMhs[],2)</f>
        <v>MUHAMMAD ILHAM SYAM</v>
      </c>
      <c r="D94" s="257">
        <v>43311</v>
      </c>
      <c r="E94" s="258">
        <v>100000</v>
      </c>
      <c r="F94" s="258">
        <v>40000</v>
      </c>
      <c r="G94" s="12" t="s">
        <v>15210</v>
      </c>
      <c r="H94" s="255" t="s">
        <v>9675</v>
      </c>
      <c r="I94" s="258" t="str">
        <f>TEXT(Table12[[#This Row],[TglPendaftaran]],"dd mmmm yyyy")</f>
        <v>30 July 2018</v>
      </c>
    </row>
    <row r="95" spans="1:9">
      <c r="A95" s="255">
        <v>94</v>
      </c>
      <c r="B95" s="4" t="s">
        <v>14639</v>
      </c>
      <c r="C95" s="255" t="str">
        <f>VLOOKUP(B95,TblDataMhs[],2)</f>
        <v>SALMA</v>
      </c>
      <c r="D95" s="257">
        <v>43312</v>
      </c>
      <c r="E95" s="258">
        <v>100000</v>
      </c>
      <c r="F95" s="258">
        <v>40000</v>
      </c>
      <c r="G95" s="12" t="s">
        <v>15211</v>
      </c>
      <c r="H95" s="255" t="s">
        <v>9675</v>
      </c>
      <c r="I95" s="258" t="str">
        <f>TEXT(Table12[[#This Row],[TglPendaftaran]],"dd mmmm yyyy")</f>
        <v>31 July 2018</v>
      </c>
    </row>
    <row r="96" spans="1:9">
      <c r="A96" s="255">
        <v>95</v>
      </c>
      <c r="B96" s="4" t="s">
        <v>13124</v>
      </c>
      <c r="C96" s="255" t="str">
        <f>VLOOKUP(B96,TblDataMhs[],2)</f>
        <v>HERWANDI</v>
      </c>
      <c r="D96" s="257">
        <v>43312</v>
      </c>
      <c r="E96" s="258">
        <v>100000</v>
      </c>
      <c r="F96" s="258">
        <v>40000</v>
      </c>
      <c r="G96" s="12" t="s">
        <v>15212</v>
      </c>
      <c r="H96" s="255" t="s">
        <v>9675</v>
      </c>
      <c r="I96" s="258" t="str">
        <f>TEXT(Table12[[#This Row],[TglPendaftaran]],"dd mmmm yyyy")</f>
        <v>31 July 2018</v>
      </c>
    </row>
    <row r="97" spans="1:9">
      <c r="A97" s="255">
        <v>96</v>
      </c>
      <c r="B97" s="4" t="s">
        <v>14095</v>
      </c>
      <c r="C97" s="255" t="str">
        <f>VLOOKUP(B97,TblDataMhs[],2)</f>
        <v>NELDA K</v>
      </c>
      <c r="D97" s="257">
        <v>43312</v>
      </c>
      <c r="E97" s="258">
        <v>100000</v>
      </c>
      <c r="F97" s="258">
        <v>40000</v>
      </c>
      <c r="G97" s="12" t="s">
        <v>15213</v>
      </c>
      <c r="H97" s="255" t="s">
        <v>9675</v>
      </c>
      <c r="I97" s="258" t="str">
        <f>TEXT(Table12[[#This Row],[TglPendaftaran]],"dd mmmm yyyy")</f>
        <v>31 July 2018</v>
      </c>
    </row>
    <row r="98" spans="1:9">
      <c r="A98" s="255">
        <v>97</v>
      </c>
      <c r="B98" s="4" t="s">
        <v>13009</v>
      </c>
      <c r="C98" s="255" t="str">
        <f>VLOOKUP(B98,TblDataMhs[],2)</f>
        <v>AYUDIAH RESKI UTAMI</v>
      </c>
      <c r="D98" s="257">
        <v>43305</v>
      </c>
      <c r="E98" s="258">
        <v>100000</v>
      </c>
      <c r="F98" s="258">
        <v>40000</v>
      </c>
      <c r="G98" s="12" t="s">
        <v>15214</v>
      </c>
      <c r="H98" s="255" t="s">
        <v>9675</v>
      </c>
      <c r="I98" s="258" t="str">
        <f>TEXT(Table12[[#This Row],[TglPendaftaran]],"dd mmmm yyyy")</f>
        <v>24 July 2018</v>
      </c>
    </row>
    <row r="99" spans="1:9">
      <c r="A99" s="255">
        <v>98</v>
      </c>
      <c r="B99" s="4" t="s">
        <v>14511</v>
      </c>
      <c r="C99" s="255" t="str">
        <f>VLOOKUP(B99,TblDataMhs[],2)</f>
        <v>FITRI HANDAYANI</v>
      </c>
      <c r="D99" s="257">
        <v>43313</v>
      </c>
      <c r="E99" s="258">
        <v>100000</v>
      </c>
      <c r="F99" s="258">
        <v>40000</v>
      </c>
      <c r="G99" s="12" t="s">
        <v>15215</v>
      </c>
      <c r="H99" s="255" t="s">
        <v>9675</v>
      </c>
      <c r="I99" s="258" t="str">
        <f>TEXT(Table12[[#This Row],[TglPendaftaran]],"dd mmmm yyyy")</f>
        <v>01 August 2018</v>
      </c>
    </row>
    <row r="100" spans="1:9">
      <c r="A100" s="255">
        <v>99</v>
      </c>
      <c r="B100" s="4" t="s">
        <v>13803</v>
      </c>
      <c r="C100" s="255" t="str">
        <f>VLOOKUP(B100,TblDataMhs[],2)</f>
        <v>RISNAH</v>
      </c>
      <c r="D100" s="257">
        <v>43313</v>
      </c>
      <c r="E100" s="258">
        <v>100000</v>
      </c>
      <c r="F100" s="258">
        <v>40000</v>
      </c>
      <c r="G100" s="12" t="s">
        <v>15216</v>
      </c>
      <c r="H100" s="255" t="s">
        <v>9675</v>
      </c>
      <c r="I100" s="258" t="str">
        <f>TEXT(Table12[[#This Row],[TglPendaftaran]],"dd mmmm yyyy")</f>
        <v>01 August 2018</v>
      </c>
    </row>
    <row r="101" spans="1:9">
      <c r="A101" s="255">
        <v>100</v>
      </c>
      <c r="B101" s="4" t="s">
        <v>14223</v>
      </c>
      <c r="C101" s="255" t="str">
        <f>VLOOKUP(B101,TblDataMhs[],2)</f>
        <v>SALMAWATI</v>
      </c>
      <c r="D101" s="257">
        <v>43313</v>
      </c>
      <c r="E101" s="258">
        <v>100000</v>
      </c>
      <c r="F101" s="258">
        <v>40000</v>
      </c>
      <c r="G101" s="12" t="s">
        <v>15217</v>
      </c>
      <c r="H101" s="255" t="s">
        <v>9675</v>
      </c>
      <c r="I101" s="258" t="str">
        <f>TEXT(Table12[[#This Row],[TglPendaftaran]],"dd mmmm yyyy")</f>
        <v>01 August 2018</v>
      </c>
    </row>
    <row r="102" spans="1:9">
      <c r="A102" s="255">
        <v>101</v>
      </c>
      <c r="B102" s="4" t="s">
        <v>11659</v>
      </c>
      <c r="C102" s="255" t="str">
        <f>VLOOKUP(B102,TblDataMhs[],2)</f>
        <v>DARMAWATI</v>
      </c>
      <c r="D102" s="257">
        <v>43314</v>
      </c>
      <c r="E102" s="258">
        <v>100000</v>
      </c>
      <c r="F102" s="258">
        <v>40000</v>
      </c>
      <c r="G102" s="12" t="s">
        <v>15218</v>
      </c>
      <c r="H102" s="255" t="s">
        <v>9675</v>
      </c>
      <c r="I102" s="258" t="str">
        <f>TEXT(Table12[[#This Row],[TglPendaftaran]],"dd mmmm yyyy")</f>
        <v>02 August 2018</v>
      </c>
    </row>
    <row r="103" spans="1:9">
      <c r="A103" s="255">
        <v>102</v>
      </c>
      <c r="B103" s="4" t="s">
        <v>12477</v>
      </c>
      <c r="C103" s="255" t="str">
        <f>VLOOKUP(B103,TblDataMhs[],2)</f>
        <v>AISYAH</v>
      </c>
      <c r="D103" s="257">
        <v>43315</v>
      </c>
      <c r="E103" s="258">
        <v>100000</v>
      </c>
      <c r="F103" s="258">
        <v>40000</v>
      </c>
      <c r="G103" s="12" t="s">
        <v>15219</v>
      </c>
      <c r="H103" s="255" t="s">
        <v>9675</v>
      </c>
      <c r="I103" s="258" t="str">
        <f>TEXT(Table12[[#This Row],[TglPendaftaran]],"dd mmmm yyyy")</f>
        <v>03 August 2018</v>
      </c>
    </row>
    <row r="104" spans="1:9">
      <c r="A104" s="255">
        <v>103</v>
      </c>
      <c r="B104" s="4" t="s">
        <v>13347</v>
      </c>
      <c r="C104" s="255" t="str">
        <f>VLOOKUP(B104,TblDataMhs[],2)</f>
        <v>ANDI ZAENAL</v>
      </c>
      <c r="D104" s="257">
        <v>43318</v>
      </c>
      <c r="E104" s="258">
        <v>100000</v>
      </c>
      <c r="F104" s="258">
        <v>40000</v>
      </c>
      <c r="G104" s="12" t="s">
        <v>15220</v>
      </c>
      <c r="H104" s="255" t="s">
        <v>9675</v>
      </c>
      <c r="I104" s="258" t="str">
        <f>TEXT(Table12[[#This Row],[TglPendaftaran]],"dd mmmm yyyy")</f>
        <v>06 August 2018</v>
      </c>
    </row>
    <row r="105" spans="1:9">
      <c r="A105" s="255">
        <v>104</v>
      </c>
      <c r="B105" s="4" t="s">
        <v>14146</v>
      </c>
      <c r="C105" s="255" t="str">
        <f>VLOOKUP(B105,TblDataMhs[],2)</f>
        <v>ARNITA LADDA</v>
      </c>
      <c r="D105" s="257">
        <v>43318</v>
      </c>
      <c r="E105" s="258">
        <v>100000</v>
      </c>
      <c r="F105" s="258">
        <v>40000</v>
      </c>
      <c r="G105" s="12" t="s">
        <v>15221</v>
      </c>
      <c r="H105" s="255" t="s">
        <v>9675</v>
      </c>
      <c r="I105" s="258" t="str">
        <f>TEXT(Table12[[#This Row],[TglPendaftaran]],"dd mmmm yyyy")</f>
        <v>06 August 2018</v>
      </c>
    </row>
    <row r="106" spans="1:9">
      <c r="A106" s="255">
        <v>105</v>
      </c>
      <c r="B106" s="4" t="s">
        <v>14197</v>
      </c>
      <c r="C106" s="255" t="str">
        <f>VLOOKUP(B106,TblDataMhs[],2)</f>
        <v>NURAEDAH</v>
      </c>
      <c r="D106" s="257">
        <v>43318</v>
      </c>
      <c r="E106" s="258">
        <v>100000</v>
      </c>
      <c r="F106" s="258">
        <v>40000</v>
      </c>
      <c r="G106" s="12" t="s">
        <v>15222</v>
      </c>
      <c r="H106" s="255" t="s">
        <v>9675</v>
      </c>
      <c r="I106" s="258" t="str">
        <f>TEXT(Table12[[#This Row],[TglPendaftaran]],"dd mmmm yyyy")</f>
        <v>06 August 2018</v>
      </c>
    </row>
    <row r="107" spans="1:9">
      <c r="A107" s="255">
        <v>106</v>
      </c>
      <c r="B107" s="4" t="s">
        <v>13697</v>
      </c>
      <c r="C107" s="255" t="str">
        <f>VLOOKUP(B107,TblDataMhs[],2)</f>
        <v>MUTMAINNAH</v>
      </c>
      <c r="D107" s="257">
        <v>43318</v>
      </c>
      <c r="E107" s="258">
        <v>100000</v>
      </c>
      <c r="F107" s="258">
        <v>40000</v>
      </c>
      <c r="G107" s="12" t="s">
        <v>15223</v>
      </c>
      <c r="H107" s="255" t="s">
        <v>9675</v>
      </c>
      <c r="I107" s="258" t="str">
        <f>TEXT(Table12[[#This Row],[TglPendaftaran]],"dd mmmm yyyy")</f>
        <v>06 August 2018</v>
      </c>
    </row>
    <row r="108" spans="1:9">
      <c r="A108" s="255">
        <v>107</v>
      </c>
      <c r="B108" s="4" t="s">
        <v>13790</v>
      </c>
      <c r="C108" s="255" t="str">
        <f>VLOOKUP(B108,TblDataMhs[],2)</f>
        <v>RISMAYANI.A</v>
      </c>
      <c r="D108" s="257">
        <v>43318</v>
      </c>
      <c r="E108" s="258">
        <v>100000</v>
      </c>
      <c r="F108" s="258">
        <v>40000</v>
      </c>
      <c r="G108" s="12" t="s">
        <v>15224</v>
      </c>
      <c r="H108" s="255" t="s">
        <v>9675</v>
      </c>
      <c r="I108" s="258" t="str">
        <f>TEXT(Table12[[#This Row],[TglPendaftaran]],"dd mmmm yyyy")</f>
        <v>06 August 2018</v>
      </c>
    </row>
    <row r="109" spans="1:9">
      <c r="A109" s="255">
        <v>108</v>
      </c>
      <c r="B109" s="4" t="s">
        <v>14519</v>
      </c>
      <c r="C109" s="255" t="str">
        <f>VLOOKUP(B109,TblDataMhs[],2)</f>
        <v>MUSDALIFAH</v>
      </c>
      <c r="D109" s="257">
        <v>43318</v>
      </c>
      <c r="E109" s="258">
        <v>100000</v>
      </c>
      <c r="F109" s="258">
        <v>40000</v>
      </c>
      <c r="G109" s="12" t="s">
        <v>15225</v>
      </c>
      <c r="H109" s="255" t="s">
        <v>9675</v>
      </c>
      <c r="I109" s="258" t="str">
        <f>TEXT(Table12[[#This Row],[TglPendaftaran]],"dd mmmm yyyy")</f>
        <v>06 August 2018</v>
      </c>
    </row>
    <row r="110" spans="1:9">
      <c r="A110" s="255">
        <v>109</v>
      </c>
      <c r="B110" s="4" t="s">
        <v>14576</v>
      </c>
      <c r="C110" s="255" t="str">
        <f>VLOOKUP(B110,TblDataMhs[],2)</f>
        <v>ZULFHAIDS HUSAIN</v>
      </c>
      <c r="D110" s="257">
        <v>43318</v>
      </c>
      <c r="E110" s="258">
        <v>100000</v>
      </c>
      <c r="F110" s="258">
        <v>40000</v>
      </c>
      <c r="G110" s="12" t="s">
        <v>15226</v>
      </c>
      <c r="H110" s="255" t="s">
        <v>9675</v>
      </c>
      <c r="I110" s="258" t="str">
        <f>TEXT(Table12[[#This Row],[TglPendaftaran]],"dd mmmm yyyy")</f>
        <v>06 August 2018</v>
      </c>
    </row>
    <row r="111" spans="1:9">
      <c r="A111" s="255">
        <v>110</v>
      </c>
      <c r="B111" s="4" t="s">
        <v>15193</v>
      </c>
      <c r="C111" s="255" t="str">
        <f>VLOOKUP(B111,TblDataMhs[],2)</f>
        <v>KHAERUNNISA</v>
      </c>
      <c r="D111" s="257">
        <v>43318</v>
      </c>
      <c r="E111" s="258">
        <v>100000</v>
      </c>
      <c r="F111" s="258">
        <v>40000</v>
      </c>
      <c r="G111" s="12" t="s">
        <v>15227</v>
      </c>
      <c r="H111" s="255" t="s">
        <v>9675</v>
      </c>
      <c r="I111" s="258" t="str">
        <f>TEXT(Table12[[#This Row],[TglPendaftaran]],"dd mmmm yyyy")</f>
        <v>06 August 2018</v>
      </c>
    </row>
    <row r="112" spans="1:9">
      <c r="A112" s="255">
        <v>111</v>
      </c>
      <c r="B112" s="4" t="s">
        <v>12641</v>
      </c>
      <c r="C112" s="255" t="str">
        <f>VLOOKUP(B112,TblDataMhs[],2)</f>
        <v>KARTIKASARI</v>
      </c>
      <c r="D112" s="257">
        <v>43318</v>
      </c>
      <c r="E112" s="258">
        <v>100000</v>
      </c>
      <c r="F112" s="258">
        <v>40000</v>
      </c>
      <c r="G112" s="12" t="s">
        <v>15228</v>
      </c>
      <c r="H112" s="255" t="s">
        <v>9675</v>
      </c>
      <c r="I112" s="258" t="str">
        <f>TEXT(Table12[[#This Row],[TglPendaftaran]],"dd mmmm yyyy")</f>
        <v>06 August 2018</v>
      </c>
    </row>
    <row r="113" spans="1:9">
      <c r="A113" s="255">
        <v>112</v>
      </c>
      <c r="B113" s="4" t="s">
        <v>12192</v>
      </c>
      <c r="C113" s="255" t="str">
        <f>VLOOKUP(B113,TblDataMhs[],2)</f>
        <v>MUHAMMAD ARAS</v>
      </c>
      <c r="D113" s="257">
        <v>43318</v>
      </c>
      <c r="E113" s="258">
        <v>100000</v>
      </c>
      <c r="F113" s="258">
        <v>40000</v>
      </c>
      <c r="G113" s="12" t="s">
        <v>15229</v>
      </c>
      <c r="H113" s="255" t="s">
        <v>9675</v>
      </c>
      <c r="I113" s="258" t="str">
        <f>TEXT(Table12[[#This Row],[TglPendaftaran]],"dd mmmm yyyy")</f>
        <v>06 August 2018</v>
      </c>
    </row>
    <row r="114" spans="1:9">
      <c r="A114" s="255">
        <v>113</v>
      </c>
      <c r="B114" s="4" t="s">
        <v>14038</v>
      </c>
      <c r="C114" s="255" t="str">
        <f>VLOOKUP(B114,TblDataMhs[],2)</f>
        <v>M.AGUS</v>
      </c>
      <c r="D114" s="257">
        <v>43318</v>
      </c>
      <c r="E114" s="258">
        <v>100000</v>
      </c>
      <c r="F114" s="258">
        <v>40000</v>
      </c>
      <c r="G114" s="12" t="s">
        <v>15230</v>
      </c>
      <c r="H114" s="255" t="s">
        <v>9675</v>
      </c>
      <c r="I114" s="258" t="str">
        <f>TEXT(Table12[[#This Row],[TglPendaftaran]],"dd mmmm yyyy")</f>
        <v>06 August 2018</v>
      </c>
    </row>
    <row r="115" spans="1:9">
      <c r="A115" s="255">
        <v>114</v>
      </c>
      <c r="B115" s="4" t="s">
        <v>13349</v>
      </c>
      <c r="C115" s="255" t="str">
        <f>VLOOKUP(B115,TblDataMhs[],2)</f>
        <v>MUTMAINNAH MAHMUDDIN</v>
      </c>
      <c r="D115" s="257">
        <v>43319</v>
      </c>
      <c r="E115" s="258">
        <v>100000</v>
      </c>
      <c r="F115" s="258">
        <v>40000</v>
      </c>
      <c r="G115" s="12" t="s">
        <v>15231</v>
      </c>
      <c r="H115" s="255" t="s">
        <v>9675</v>
      </c>
      <c r="I115" s="258" t="str">
        <f>TEXT(Table12[[#This Row],[TglPendaftaran]],"dd mmmm yyyy")</f>
        <v>07 August 2018</v>
      </c>
    </row>
    <row r="116" spans="1:9">
      <c r="A116" s="255">
        <v>115</v>
      </c>
      <c r="B116" s="4" t="s">
        <v>11581</v>
      </c>
      <c r="C116" s="255" t="str">
        <f>VLOOKUP(B116,TblDataMhs[],2)</f>
        <v>HAMDANA</v>
      </c>
      <c r="D116" s="257">
        <v>43319</v>
      </c>
      <c r="E116" s="258">
        <v>100000</v>
      </c>
      <c r="F116" s="258">
        <v>40000</v>
      </c>
      <c r="G116" s="12" t="s">
        <v>15232</v>
      </c>
      <c r="H116" s="255" t="s">
        <v>9675</v>
      </c>
      <c r="I116" s="258" t="str">
        <f>TEXT(Table12[[#This Row],[TglPendaftaran]],"dd mmmm yyyy")</f>
        <v>07 August 2018</v>
      </c>
    </row>
    <row r="117" spans="1:9">
      <c r="A117" s="255">
        <v>116</v>
      </c>
      <c r="B117" s="4" t="s">
        <v>14849</v>
      </c>
      <c r="C117" s="255" t="str">
        <f>VLOOKUP(B117,TblDataMhs[],2)</f>
        <v>RISNAWATI</v>
      </c>
      <c r="D117" s="257">
        <v>43320</v>
      </c>
      <c r="E117" s="258">
        <v>100000</v>
      </c>
      <c r="F117" s="258">
        <v>40000</v>
      </c>
      <c r="G117" s="12" t="s">
        <v>15233</v>
      </c>
      <c r="H117" s="255" t="s">
        <v>9675</v>
      </c>
      <c r="I117" s="258" t="str">
        <f>TEXT(Table12[[#This Row],[TglPendaftaran]],"dd mmmm yyyy")</f>
        <v>08 August 2018</v>
      </c>
    </row>
    <row r="118" spans="1:9">
      <c r="A118" s="255">
        <v>117</v>
      </c>
      <c r="B118" s="4" t="s">
        <v>12418</v>
      </c>
      <c r="C118" s="255" t="str">
        <f>VLOOKUP(B118,TblDataMhs[],2)</f>
        <v>SRI RAHAYU S</v>
      </c>
      <c r="D118" s="257">
        <v>43320</v>
      </c>
      <c r="E118" s="258">
        <v>100000</v>
      </c>
      <c r="F118" s="258">
        <v>40000</v>
      </c>
      <c r="G118" s="12" t="s">
        <v>15234</v>
      </c>
      <c r="H118" s="255" t="s">
        <v>9675</v>
      </c>
      <c r="I118" s="258" t="str">
        <f>TEXT(Table12[[#This Row],[TglPendaftaran]],"dd mmmm yyyy")</f>
        <v>08 August 2018</v>
      </c>
    </row>
    <row r="119" spans="1:9">
      <c r="A119" s="255">
        <v>118</v>
      </c>
      <c r="B119" s="4" t="s">
        <v>14652</v>
      </c>
      <c r="C119" s="255" t="str">
        <f>VLOOKUP(B119,TblDataMhs[],2)</f>
        <v>RISKA</v>
      </c>
      <c r="D119" s="257">
        <v>43320</v>
      </c>
      <c r="E119" s="258">
        <v>100000</v>
      </c>
      <c r="F119" s="258">
        <v>40000</v>
      </c>
      <c r="G119" s="12" t="s">
        <v>15235</v>
      </c>
      <c r="H119" s="255" t="s">
        <v>9675</v>
      </c>
      <c r="I119" s="258" t="str">
        <f>TEXT(Table12[[#This Row],[TglPendaftaran]],"dd mmmm yyyy")</f>
        <v>08 August 2018</v>
      </c>
    </row>
    <row r="120" spans="1:9">
      <c r="A120" s="255">
        <v>119</v>
      </c>
      <c r="B120" s="4" t="s">
        <v>13311</v>
      </c>
      <c r="C120" s="255" t="str">
        <f>VLOOKUP(B120,TblDataMhs[],2)</f>
        <v>DARWANSYAH</v>
      </c>
      <c r="D120" s="257">
        <v>43320</v>
      </c>
      <c r="E120" s="258">
        <v>100000</v>
      </c>
      <c r="F120" s="258">
        <v>40000</v>
      </c>
      <c r="G120" s="12" t="s">
        <v>15236</v>
      </c>
      <c r="H120" s="255" t="s">
        <v>9675</v>
      </c>
      <c r="I120" s="258" t="str">
        <f>TEXT(Table12[[#This Row],[TglPendaftaran]],"dd mmmm yyyy")</f>
        <v>08 August 2018</v>
      </c>
    </row>
    <row r="121" spans="1:9">
      <c r="A121" s="255">
        <v>120</v>
      </c>
      <c r="B121" s="4" t="s">
        <v>12974</v>
      </c>
      <c r="C121" s="255" t="str">
        <f>VLOOKUP(B121,TblDataMhs[],2)</f>
        <v>ASDIVAYANTI</v>
      </c>
      <c r="D121" s="257">
        <v>43320</v>
      </c>
      <c r="E121" s="258">
        <v>100000</v>
      </c>
      <c r="F121" s="258">
        <v>40000</v>
      </c>
      <c r="G121" s="12" t="s">
        <v>15237</v>
      </c>
      <c r="H121" s="255" t="s">
        <v>9675</v>
      </c>
      <c r="I121" s="258" t="str">
        <f>TEXT(Table12[[#This Row],[TglPendaftaran]],"dd mmmm yyyy")</f>
        <v>08 August 2018</v>
      </c>
    </row>
    <row r="122" spans="1:9">
      <c r="A122" s="255">
        <v>121</v>
      </c>
      <c r="B122" s="4" t="s">
        <v>12956</v>
      </c>
      <c r="C122" s="255" t="str">
        <f>VLOOKUP(B122,TblDataMhs[],2)</f>
        <v>RISKAYANTI</v>
      </c>
      <c r="D122" s="257">
        <v>43320</v>
      </c>
      <c r="E122" s="258">
        <v>100000</v>
      </c>
      <c r="F122" s="258">
        <v>40000</v>
      </c>
      <c r="G122" s="12" t="s">
        <v>15238</v>
      </c>
      <c r="H122" s="255" t="s">
        <v>9675</v>
      </c>
      <c r="I122" s="258" t="str">
        <f>TEXT(Table12[[#This Row],[TglPendaftaran]],"dd mmmm yyyy")</f>
        <v>08 August 2018</v>
      </c>
    </row>
    <row r="123" spans="1:9">
      <c r="A123" s="255">
        <v>122</v>
      </c>
      <c r="B123" s="4" t="s">
        <v>13136</v>
      </c>
      <c r="C123" s="255" t="str">
        <f>VLOOKUP(B123,TblDataMhs[],2)</f>
        <v>NUR IFQAH HILMIYANI.S</v>
      </c>
      <c r="D123" s="257">
        <v>43320</v>
      </c>
      <c r="E123" s="258">
        <v>100000</v>
      </c>
      <c r="F123" s="258">
        <v>40000</v>
      </c>
      <c r="G123" s="12" t="s">
        <v>15239</v>
      </c>
      <c r="H123" s="255" t="s">
        <v>9675</v>
      </c>
      <c r="I123" s="258" t="str">
        <f>TEXT(Table12[[#This Row],[TglPendaftaran]],"dd mmmm yyyy")</f>
        <v>08 August 2018</v>
      </c>
    </row>
    <row r="124" spans="1:9">
      <c r="A124" s="255">
        <v>123</v>
      </c>
      <c r="B124" s="4" t="s">
        <v>14213</v>
      </c>
      <c r="C124" s="255" t="str">
        <f>VLOOKUP(B124,TblDataMhs[],2)</f>
        <v>MISRA</v>
      </c>
      <c r="D124" s="257">
        <v>43320</v>
      </c>
      <c r="E124" s="258">
        <v>100000</v>
      </c>
      <c r="F124" s="258">
        <v>40000</v>
      </c>
      <c r="G124" s="12" t="s">
        <v>15240</v>
      </c>
      <c r="H124" s="255" t="s">
        <v>9675</v>
      </c>
      <c r="I124" s="258" t="str">
        <f>TEXT(Table12[[#This Row],[TglPendaftaran]],"dd mmmm yyyy")</f>
        <v>08 August 2018</v>
      </c>
    </row>
    <row r="125" spans="1:9">
      <c r="A125" s="255">
        <v>124</v>
      </c>
      <c r="B125" s="4" t="s">
        <v>14496</v>
      </c>
      <c r="C125" s="255" t="str">
        <f>VLOOKUP(B125,TblDataMhs[],2)</f>
        <v>NUR ELIZA</v>
      </c>
      <c r="D125" s="257">
        <v>43321</v>
      </c>
      <c r="E125" s="258">
        <v>100000</v>
      </c>
      <c r="F125" s="258">
        <v>40000</v>
      </c>
      <c r="G125" s="12" t="s">
        <v>15241</v>
      </c>
      <c r="H125" s="255" t="s">
        <v>9675</v>
      </c>
      <c r="I125" s="258" t="str">
        <f>TEXT(Table12[[#This Row],[TglPendaftaran]],"dd mmmm yyyy")</f>
        <v>09 August 2018</v>
      </c>
    </row>
    <row r="126" spans="1:9">
      <c r="A126" s="255">
        <v>125</v>
      </c>
      <c r="B126" s="4" t="s">
        <v>14280</v>
      </c>
      <c r="C126" s="255" t="str">
        <f>VLOOKUP(B126,TblDataMhs[],2)</f>
        <v>JUMIATI</v>
      </c>
      <c r="D126" s="257">
        <v>43321</v>
      </c>
      <c r="E126" s="258">
        <v>100000</v>
      </c>
      <c r="F126" s="258">
        <v>40000</v>
      </c>
      <c r="G126" s="12" t="s">
        <v>15242</v>
      </c>
      <c r="H126" s="255" t="s">
        <v>9675</v>
      </c>
      <c r="I126" s="258" t="str">
        <f>TEXT(Table12[[#This Row],[TglPendaftaran]],"dd mmmm yyyy")</f>
        <v>09 August 2018</v>
      </c>
    </row>
    <row r="127" spans="1:9">
      <c r="A127" s="255">
        <v>126</v>
      </c>
      <c r="B127" s="4" t="s">
        <v>14546</v>
      </c>
      <c r="C127" s="255" t="str">
        <f>VLOOKUP(B127,TblDataMhs[],2)</f>
        <v>MUH. YANDI SIRAJUDDIN</v>
      </c>
      <c r="D127" s="257">
        <v>43322</v>
      </c>
      <c r="E127" s="258">
        <v>100000</v>
      </c>
      <c r="F127" s="258">
        <v>40000</v>
      </c>
      <c r="G127" s="12" t="s">
        <v>15243</v>
      </c>
      <c r="H127" s="255" t="s">
        <v>9675</v>
      </c>
      <c r="I127" s="258" t="str">
        <f>TEXT(Table12[[#This Row],[TglPendaftaran]],"dd mmmm yyyy")</f>
        <v>10 August 2018</v>
      </c>
    </row>
    <row r="128" spans="1:9">
      <c r="A128" s="255">
        <v>127</v>
      </c>
      <c r="B128" s="4" t="s">
        <v>14206</v>
      </c>
      <c r="C128" s="255" t="str">
        <f>VLOOKUP(B128,TblDataMhs[],2)</f>
        <v>ANNARIKA</v>
      </c>
      <c r="D128" s="257">
        <v>43322</v>
      </c>
      <c r="E128" s="258">
        <v>100000</v>
      </c>
      <c r="F128" s="258">
        <v>40000</v>
      </c>
      <c r="G128" s="12" t="s">
        <v>15244</v>
      </c>
      <c r="H128" s="255" t="s">
        <v>9675</v>
      </c>
      <c r="I128" s="258" t="str">
        <f>TEXT(Table12[[#This Row],[TglPendaftaran]],"dd mmmm yyyy")</f>
        <v>10 August 2018</v>
      </c>
    </row>
    <row r="129" spans="1:9">
      <c r="A129" s="255">
        <v>128</v>
      </c>
      <c r="B129" s="4" t="s">
        <v>12915</v>
      </c>
      <c r="C129" s="255" t="str">
        <f>VLOOKUP(B129,TblDataMhs[],2)</f>
        <v>MULKI SAHNUR</v>
      </c>
      <c r="D129" s="257">
        <v>43322</v>
      </c>
      <c r="E129" s="258">
        <v>100000</v>
      </c>
      <c r="F129" s="258">
        <v>40000</v>
      </c>
      <c r="G129" s="12" t="s">
        <v>15245</v>
      </c>
      <c r="H129" s="255" t="s">
        <v>9675</v>
      </c>
      <c r="I129" s="258" t="str">
        <f>TEXT(Table12[[#This Row],[TglPendaftaran]],"dd mmmm yyyy")</f>
        <v>10 August 2018</v>
      </c>
    </row>
    <row r="130" spans="1:9">
      <c r="A130" s="255">
        <v>129</v>
      </c>
      <c r="B130" s="4" t="s">
        <v>14655</v>
      </c>
      <c r="C130" s="255" t="str">
        <f>VLOOKUP(B130,TblDataMhs[],2)</f>
        <v>YULIANA</v>
      </c>
      <c r="D130" s="257">
        <v>43322</v>
      </c>
      <c r="E130" s="258">
        <v>100000</v>
      </c>
      <c r="F130" s="258">
        <v>40000</v>
      </c>
      <c r="G130" s="12" t="s">
        <v>15246</v>
      </c>
      <c r="H130" s="255" t="s">
        <v>9675</v>
      </c>
      <c r="I130" s="258" t="str">
        <f>TEXT(Table12[[#This Row],[TglPendaftaran]],"dd mmmm yyyy")</f>
        <v>10 August 2018</v>
      </c>
    </row>
    <row r="131" spans="1:9">
      <c r="A131" s="255">
        <v>130</v>
      </c>
      <c r="B131" s="4" t="s">
        <v>14612</v>
      </c>
      <c r="C131" s="255" t="str">
        <f>VLOOKUP(B131,TblDataMhs[],2)</f>
        <v>KASMIATI</v>
      </c>
      <c r="D131" s="257">
        <v>43322</v>
      </c>
      <c r="E131" s="258">
        <v>100000</v>
      </c>
      <c r="F131" s="258">
        <v>40000</v>
      </c>
      <c r="G131" s="12" t="s">
        <v>15247</v>
      </c>
      <c r="H131" s="255" t="s">
        <v>9675</v>
      </c>
      <c r="I131" s="258" t="str">
        <f>TEXT(Table12[[#This Row],[TglPendaftaran]],"dd mmmm yyyy")</f>
        <v>10 August 2018</v>
      </c>
    </row>
    <row r="132" spans="1:9">
      <c r="A132" s="255">
        <v>131</v>
      </c>
      <c r="B132" s="4" t="s">
        <v>14642</v>
      </c>
      <c r="C132" s="255" t="str">
        <f>VLOOKUP(B132,TblDataMhs[],2)</f>
        <v>NELLY LESTARI</v>
      </c>
      <c r="D132" s="257">
        <v>43322</v>
      </c>
      <c r="E132" s="258">
        <v>100000</v>
      </c>
      <c r="F132" s="258">
        <v>40000</v>
      </c>
      <c r="G132" s="12" t="s">
        <v>15248</v>
      </c>
      <c r="H132" s="255" t="s">
        <v>9675</v>
      </c>
      <c r="I132" s="258" t="str">
        <f>TEXT(Table12[[#This Row],[TglPendaftaran]],"dd mmmm yyyy")</f>
        <v>10 August 2018</v>
      </c>
    </row>
    <row r="133" spans="1:9">
      <c r="A133" s="255">
        <v>132</v>
      </c>
      <c r="B133" s="4" t="s">
        <v>14598</v>
      </c>
      <c r="C133" s="255" t="str">
        <f>VLOOKUP(B133,TblDataMhs[],2)</f>
        <v>SUMARNI</v>
      </c>
      <c r="D133" s="257">
        <v>43322</v>
      </c>
      <c r="E133" s="258">
        <v>100000</v>
      </c>
      <c r="F133" s="258">
        <v>40000</v>
      </c>
      <c r="G133" s="12" t="s">
        <v>15249</v>
      </c>
      <c r="H133" s="255" t="s">
        <v>9675</v>
      </c>
      <c r="I133" s="258" t="str">
        <f>TEXT(Table12[[#This Row],[TglPendaftaran]],"dd mmmm yyyy")</f>
        <v>10 August 2018</v>
      </c>
    </row>
    <row r="134" spans="1:9">
      <c r="A134" s="255">
        <v>133</v>
      </c>
      <c r="B134" s="4" t="s">
        <v>14683</v>
      </c>
      <c r="C134" s="255" t="str">
        <f>VLOOKUP(B134,TblDataMhs[],2)</f>
        <v>AKMAL BASRI</v>
      </c>
      <c r="D134" s="257">
        <v>43322</v>
      </c>
      <c r="E134" s="258">
        <v>100000</v>
      </c>
      <c r="F134" s="258">
        <v>40000</v>
      </c>
      <c r="G134" s="12" t="s">
        <v>15250</v>
      </c>
      <c r="H134" s="255" t="s">
        <v>9675</v>
      </c>
      <c r="I134" s="258" t="str">
        <f>TEXT(Table12[[#This Row],[TglPendaftaran]],"dd mmmm yyyy")</f>
        <v>10 August 2018</v>
      </c>
    </row>
    <row r="135" spans="1:9">
      <c r="A135" s="255">
        <v>134</v>
      </c>
      <c r="B135" s="4" t="s">
        <v>14087</v>
      </c>
      <c r="C135" s="255" t="str">
        <f>VLOOKUP(B135,TblDataMhs[],2)</f>
        <v>ADE AYU SUKMA</v>
      </c>
      <c r="D135" s="257">
        <v>43322</v>
      </c>
      <c r="E135" s="258">
        <v>100000</v>
      </c>
      <c r="F135" s="258">
        <v>40000</v>
      </c>
      <c r="G135" s="12" t="s">
        <v>15251</v>
      </c>
      <c r="H135" s="255" t="s">
        <v>9675</v>
      </c>
      <c r="I135" s="258" t="str">
        <f>TEXT(Table12[[#This Row],[TglPendaftaran]],"dd mmmm yyyy")</f>
        <v>10 August 2018</v>
      </c>
    </row>
    <row r="136" spans="1:9">
      <c r="A136" s="255">
        <v>135</v>
      </c>
      <c r="B136" s="4" t="s">
        <v>14161</v>
      </c>
      <c r="C136" s="255" t="str">
        <f>VLOOKUP(B136,TblDataMhs[],2)</f>
        <v>LISDAYANTI</v>
      </c>
      <c r="D136" s="257">
        <v>43322</v>
      </c>
      <c r="E136" s="258">
        <v>100000</v>
      </c>
      <c r="F136" s="258">
        <v>40000</v>
      </c>
      <c r="G136" s="12" t="s">
        <v>15252</v>
      </c>
      <c r="H136" s="255" t="s">
        <v>9675</v>
      </c>
      <c r="I136" s="258" t="str">
        <f>TEXT(Table12[[#This Row],[TglPendaftaran]],"dd mmmm yyyy")</f>
        <v>10 August 2018</v>
      </c>
    </row>
    <row r="137" spans="1:9">
      <c r="A137" s="255">
        <v>136</v>
      </c>
      <c r="B137" s="4" t="s">
        <v>14227</v>
      </c>
      <c r="C137" s="255" t="str">
        <f>VLOOKUP(B137,TblDataMhs[],2)</f>
        <v>RISKA AMALIAH</v>
      </c>
      <c r="D137" s="257">
        <v>43322</v>
      </c>
      <c r="E137" s="258">
        <v>100000</v>
      </c>
      <c r="F137" s="258">
        <v>40000</v>
      </c>
      <c r="G137" s="12" t="s">
        <v>15253</v>
      </c>
      <c r="H137" s="255" t="s">
        <v>9675</v>
      </c>
      <c r="I137" s="258" t="str">
        <f>TEXT(Table12[[#This Row],[TglPendaftaran]],"dd mmmm yyyy")</f>
        <v>10 August 2018</v>
      </c>
    </row>
    <row r="138" spans="1:9">
      <c r="A138" s="255">
        <v>137</v>
      </c>
      <c r="B138" s="4" t="s">
        <v>12070</v>
      </c>
      <c r="C138" s="255" t="str">
        <f>VLOOKUP(B138,TblDataMhs[],2)</f>
        <v>ARISKA</v>
      </c>
      <c r="D138" s="257">
        <v>43322</v>
      </c>
      <c r="E138" s="258">
        <v>100000</v>
      </c>
      <c r="F138" s="258">
        <v>40000</v>
      </c>
      <c r="G138" s="12" t="s">
        <v>15254</v>
      </c>
      <c r="H138" s="255" t="s">
        <v>9675</v>
      </c>
      <c r="I138" s="258" t="str">
        <f>TEXT(Table12[[#This Row],[TglPendaftaran]],"dd mmmm yyyy")</f>
        <v>10 August 2018</v>
      </c>
    </row>
    <row r="139" spans="1:9">
      <c r="A139" s="255">
        <v>138</v>
      </c>
      <c r="B139" s="4" t="s">
        <v>12666</v>
      </c>
      <c r="C139" s="255" t="str">
        <f>VLOOKUP(B139,TblDataMhs[],2)</f>
        <v>SHULFIANY</v>
      </c>
      <c r="D139" s="257">
        <v>43322</v>
      </c>
      <c r="E139" s="258">
        <v>100000</v>
      </c>
      <c r="F139" s="258">
        <v>40000</v>
      </c>
      <c r="G139" s="12" t="s">
        <v>15255</v>
      </c>
      <c r="H139" s="255" t="s">
        <v>9675</v>
      </c>
      <c r="I139" s="258" t="str">
        <f>TEXT(Table12[[#This Row],[TglPendaftaran]],"dd mmmm yyyy")</f>
        <v>10 August 2018</v>
      </c>
    </row>
    <row r="140" spans="1:9">
      <c r="A140" s="255">
        <v>139</v>
      </c>
      <c r="B140" s="4" t="s">
        <v>13799</v>
      </c>
      <c r="C140" s="255" t="str">
        <f>VLOOKUP(B140,TblDataMhs[],2)</f>
        <v>RAMLI</v>
      </c>
      <c r="D140" s="257">
        <v>43322</v>
      </c>
      <c r="E140" s="258">
        <v>100000</v>
      </c>
      <c r="F140" s="258">
        <v>40000</v>
      </c>
      <c r="G140" s="12" t="s">
        <v>15256</v>
      </c>
      <c r="H140" s="255" t="s">
        <v>9675</v>
      </c>
      <c r="I140" s="258" t="str">
        <f>TEXT(Table12[[#This Row],[TglPendaftaran]],"dd mmmm yyyy")</f>
        <v>10 August 2018</v>
      </c>
    </row>
    <row r="141" spans="1:9">
      <c r="A141" s="255">
        <v>140</v>
      </c>
      <c r="B141" s="4" t="s">
        <v>13996</v>
      </c>
      <c r="C141" s="255" t="str">
        <f>VLOOKUP(B141,TblDataMhs[],2)</f>
        <v>ANDI RATRI SUWANDINI</v>
      </c>
      <c r="D141" s="257">
        <v>43322</v>
      </c>
      <c r="E141" s="258">
        <v>100000</v>
      </c>
      <c r="F141" s="258">
        <v>40000</v>
      </c>
      <c r="G141" s="12" t="s">
        <v>15257</v>
      </c>
      <c r="H141" s="255" t="s">
        <v>9675</v>
      </c>
      <c r="I141" s="258" t="str">
        <f>TEXT(Table12[[#This Row],[TglPendaftaran]],"dd mmmm yyyy")</f>
        <v>10 August 2018</v>
      </c>
    </row>
    <row r="142" spans="1:9">
      <c r="A142" s="255">
        <v>141</v>
      </c>
      <c r="B142" s="4" t="s">
        <v>13895</v>
      </c>
      <c r="C142" s="255" t="str">
        <f>VLOOKUP(B142,TblDataMhs[],2)</f>
        <v>SITTI HASRINA</v>
      </c>
      <c r="D142" s="257">
        <v>43322</v>
      </c>
      <c r="E142" s="258">
        <v>100000</v>
      </c>
      <c r="F142" s="258">
        <v>40000</v>
      </c>
      <c r="G142" s="12" t="s">
        <v>15258</v>
      </c>
      <c r="H142" s="255" t="s">
        <v>9675</v>
      </c>
      <c r="I142" s="258" t="str">
        <f>TEXT(Table12[[#This Row],[TglPendaftaran]],"dd mmmm yyyy")</f>
        <v>10 August 2018</v>
      </c>
    </row>
    <row r="143" spans="1:9">
      <c r="A143" s="255">
        <v>142</v>
      </c>
      <c r="B143" s="4" t="s">
        <v>13955</v>
      </c>
      <c r="C143" s="255" t="str">
        <f>VLOOKUP(B143,TblDataMhs[],2)</f>
        <v>HASLINDAH</v>
      </c>
      <c r="D143" s="257">
        <v>43322</v>
      </c>
      <c r="E143" s="258">
        <v>100000</v>
      </c>
      <c r="F143" s="258">
        <v>40000</v>
      </c>
      <c r="G143" s="12" t="s">
        <v>15259</v>
      </c>
      <c r="H143" s="255" t="s">
        <v>9675</v>
      </c>
      <c r="I143" s="258" t="str">
        <f>TEXT(Table12[[#This Row],[TglPendaftaran]],"dd mmmm yyyy")</f>
        <v>10 August 2018</v>
      </c>
    </row>
    <row r="144" spans="1:9">
      <c r="A144" s="255">
        <v>143</v>
      </c>
      <c r="B144" s="4" t="s">
        <v>13880</v>
      </c>
      <c r="C144" s="255" t="str">
        <f>VLOOKUP(B144,TblDataMhs[],2)</f>
        <v>HARIANI</v>
      </c>
      <c r="D144" s="257">
        <v>43322</v>
      </c>
      <c r="E144" s="258">
        <v>100000</v>
      </c>
      <c r="F144" s="258">
        <v>40000</v>
      </c>
      <c r="G144" s="12" t="s">
        <v>15260</v>
      </c>
      <c r="H144" s="255" t="s">
        <v>9675</v>
      </c>
      <c r="I144" s="258" t="str">
        <f>TEXT(Table12[[#This Row],[TglPendaftaran]],"dd mmmm yyyy")</f>
        <v>10 August 2018</v>
      </c>
    </row>
    <row r="145" spans="1:9">
      <c r="A145" s="255">
        <v>144</v>
      </c>
      <c r="B145" s="4" t="s">
        <v>13924</v>
      </c>
      <c r="C145" s="255" t="str">
        <f>VLOOKUP(B145,TblDataMhs[],2)</f>
        <v>TASMA DARI</v>
      </c>
      <c r="D145" s="257">
        <v>43322</v>
      </c>
      <c r="E145" s="258">
        <v>100000</v>
      </c>
      <c r="F145" s="258">
        <v>40000</v>
      </c>
      <c r="G145" s="12" t="s">
        <v>15261</v>
      </c>
      <c r="H145" s="255" t="s">
        <v>9675</v>
      </c>
      <c r="I145" s="258" t="str">
        <f>TEXT(Table12[[#This Row],[TglPendaftaran]],"dd mmmm yyyy")</f>
        <v>10 August 2018</v>
      </c>
    </row>
    <row r="146" spans="1:9">
      <c r="A146" s="255">
        <v>145</v>
      </c>
      <c r="B146" s="4" t="s">
        <v>13800</v>
      </c>
      <c r="C146" s="255" t="str">
        <f>VLOOKUP(B146,TblDataMhs[],2)</f>
        <v>NASRAH</v>
      </c>
      <c r="D146" s="257">
        <v>43322</v>
      </c>
      <c r="E146" s="258">
        <v>100000</v>
      </c>
      <c r="F146" s="258">
        <v>40000</v>
      </c>
      <c r="G146" s="12" t="s">
        <v>15262</v>
      </c>
      <c r="H146" s="255" t="s">
        <v>9675</v>
      </c>
      <c r="I146" s="258" t="str">
        <f>TEXT(Table12[[#This Row],[TglPendaftaran]],"dd mmmm yyyy")</f>
        <v>10 August 2018</v>
      </c>
    </row>
    <row r="147" spans="1:9">
      <c r="A147" s="255">
        <v>146</v>
      </c>
      <c r="B147" s="4" t="s">
        <v>13434</v>
      </c>
      <c r="C147" s="255" t="str">
        <f>VLOOKUP(B147,TblDataMhs[],2)</f>
        <v>HAMZAH AMIRULLAH</v>
      </c>
      <c r="D147" s="257">
        <v>43322</v>
      </c>
      <c r="E147" s="258">
        <v>100000</v>
      </c>
      <c r="F147" s="258">
        <v>40000</v>
      </c>
      <c r="G147" s="12" t="s">
        <v>15263</v>
      </c>
      <c r="H147" s="255" t="s">
        <v>9675</v>
      </c>
      <c r="I147" s="258" t="str">
        <f>TEXT(Table12[[#This Row],[TglPendaftaran]],"dd mmmm yyyy")</f>
        <v>10 August 2018</v>
      </c>
    </row>
    <row r="148" spans="1:9">
      <c r="A148" s="255">
        <v>147</v>
      </c>
      <c r="B148" s="4" t="s">
        <v>13754</v>
      </c>
      <c r="C148" s="255" t="str">
        <f>VLOOKUP(B148,TblDataMhs[],2)</f>
        <v>ASRAN</v>
      </c>
      <c r="D148" s="257">
        <v>43322</v>
      </c>
      <c r="E148" s="258">
        <v>100000</v>
      </c>
      <c r="F148" s="258">
        <v>40000</v>
      </c>
      <c r="G148" s="12" t="s">
        <v>15264</v>
      </c>
      <c r="H148" s="255" t="s">
        <v>9675</v>
      </c>
      <c r="I148" s="258" t="str">
        <f>TEXT(Table12[[#This Row],[TglPendaftaran]],"dd mmmm yyyy")</f>
        <v>10 August 2018</v>
      </c>
    </row>
    <row r="149" spans="1:9">
      <c r="A149" s="255">
        <v>148</v>
      </c>
      <c r="B149" s="4" t="s">
        <v>11841</v>
      </c>
      <c r="C149" s="255" t="str">
        <f>VLOOKUP(B149,TblDataMhs[],2)</f>
        <v>VERADHILLA BASRIE ABBAS</v>
      </c>
      <c r="D149" s="257">
        <v>43322</v>
      </c>
      <c r="E149" s="258">
        <v>100000</v>
      </c>
      <c r="F149" s="258">
        <v>40000</v>
      </c>
      <c r="G149" s="12" t="s">
        <v>15265</v>
      </c>
      <c r="H149" s="255" t="s">
        <v>9675</v>
      </c>
      <c r="I149" s="258" t="str">
        <f>TEXT(Table12[[#This Row],[TglPendaftaran]],"dd mmmm yyyy")</f>
        <v>10 August 2018</v>
      </c>
    </row>
    <row r="150" spans="1:9">
      <c r="A150" s="255">
        <v>149</v>
      </c>
      <c r="B150" s="4" t="s">
        <v>11702</v>
      </c>
      <c r="C150" s="255" t="str">
        <f>VLOOKUP(B150,TblDataMhs[],2)</f>
        <v>EKY ELJUM SUMARKINA</v>
      </c>
      <c r="D150" s="257">
        <v>43322</v>
      </c>
      <c r="E150" s="258">
        <v>100000</v>
      </c>
      <c r="F150" s="258">
        <v>40000</v>
      </c>
      <c r="G150" s="12" t="s">
        <v>15266</v>
      </c>
      <c r="H150" s="255" t="s">
        <v>9675</v>
      </c>
      <c r="I150" s="258" t="str">
        <f>TEXT(Table12[[#This Row],[TglPendaftaran]],"dd mmmm yyyy")</f>
        <v>10 August 2018</v>
      </c>
    </row>
    <row r="151" spans="1:9">
      <c r="A151" s="255">
        <v>150</v>
      </c>
      <c r="B151" s="4" t="s">
        <v>11851</v>
      </c>
      <c r="C151" s="255" t="str">
        <f>VLOOKUP(B151,TblDataMhs[],2)</f>
        <v>UMMI KALSUM</v>
      </c>
      <c r="D151" s="257">
        <v>43322</v>
      </c>
      <c r="E151" s="258">
        <v>100000</v>
      </c>
      <c r="F151" s="258">
        <v>40000</v>
      </c>
      <c r="G151" s="12" t="s">
        <v>15267</v>
      </c>
      <c r="H151" s="255" t="s">
        <v>9675</v>
      </c>
      <c r="I151" s="258" t="str">
        <f>TEXT(Table12[[#This Row],[TglPendaftaran]],"dd mmmm yyyy")</f>
        <v>10 August 2018</v>
      </c>
    </row>
    <row r="152" spans="1:9">
      <c r="A152" s="255">
        <v>151</v>
      </c>
      <c r="B152" s="4" t="s">
        <v>11951</v>
      </c>
      <c r="C152" s="255" t="str">
        <f>VLOOKUP(B152,TblDataMhs[],2)</f>
        <v>AMELIA</v>
      </c>
      <c r="D152" s="257">
        <v>43322</v>
      </c>
      <c r="E152" s="258">
        <v>100000</v>
      </c>
      <c r="F152" s="258">
        <v>40000</v>
      </c>
      <c r="G152" s="12" t="s">
        <v>15268</v>
      </c>
      <c r="H152" s="255" t="s">
        <v>9675</v>
      </c>
      <c r="I152" s="258" t="str">
        <f>TEXT(Table12[[#This Row],[TglPendaftaran]],"dd mmmm yyyy")</f>
        <v>10 August 2018</v>
      </c>
    </row>
    <row r="153" spans="1:9">
      <c r="A153" s="255">
        <v>152</v>
      </c>
      <c r="B153" s="4" t="s">
        <v>11521</v>
      </c>
      <c r="C153" s="255" t="str">
        <f>VLOOKUP(B153,TblDataMhs[],2)</f>
        <v>QADRIAH RAHMAN</v>
      </c>
      <c r="D153" s="257">
        <v>43322</v>
      </c>
      <c r="E153" s="258">
        <v>100000</v>
      </c>
      <c r="F153" s="258">
        <v>40000</v>
      </c>
      <c r="G153" s="12" t="s">
        <v>15269</v>
      </c>
      <c r="H153" s="255" t="s">
        <v>9675</v>
      </c>
      <c r="I153" s="258" t="str">
        <f>TEXT(Table12[[#This Row],[TglPendaftaran]],"dd mmmm yyyy")</f>
        <v>10 August 2018</v>
      </c>
    </row>
    <row r="154" spans="1:9">
      <c r="A154" s="255">
        <v>153</v>
      </c>
      <c r="B154" s="4" t="s">
        <v>14195</v>
      </c>
      <c r="C154" s="255" t="str">
        <f>VLOOKUP(B154,TblDataMhs[],2)</f>
        <v>NURUL ASNI</v>
      </c>
      <c r="D154" s="257">
        <v>43322</v>
      </c>
      <c r="E154" s="258">
        <v>100000</v>
      </c>
      <c r="F154" s="258">
        <v>40000</v>
      </c>
      <c r="G154" s="12" t="s">
        <v>15270</v>
      </c>
      <c r="H154" s="255" t="s">
        <v>9675</v>
      </c>
      <c r="I154" s="258" t="str">
        <f>TEXT(Table12[[#This Row],[TglPendaftaran]],"dd mmmm yyyy")</f>
        <v>10 August 2018</v>
      </c>
    </row>
    <row r="155" spans="1:9">
      <c r="A155" s="255">
        <v>154</v>
      </c>
      <c r="B155" s="4" t="s">
        <v>13398</v>
      </c>
      <c r="C155" s="255" t="str">
        <f>VLOOKUP(B155,TblDataMhs[],2)</f>
        <v>BAKRI</v>
      </c>
      <c r="D155" s="257">
        <v>43368</v>
      </c>
      <c r="E155" s="258">
        <v>100000</v>
      </c>
      <c r="F155" s="258">
        <v>40000</v>
      </c>
      <c r="G155" s="12" t="s">
        <v>15271</v>
      </c>
      <c r="H155" s="255" t="s">
        <v>9675</v>
      </c>
      <c r="I155" s="258" t="str">
        <f>TEXT(Table12[[#This Row],[TglPendaftaran]],"dd mmmm yyyy")</f>
        <v>25 September 2018</v>
      </c>
    </row>
    <row r="156" spans="1:9">
      <c r="A156" s="255">
        <v>155</v>
      </c>
      <c r="B156" s="4" t="s">
        <v>13964</v>
      </c>
      <c r="C156" s="255" t="str">
        <f>VLOOKUP(B156,TblDataMhs[],2)</f>
        <v>NURUL ISTIQAMAH ASAD</v>
      </c>
      <c r="D156" s="257">
        <v>43368</v>
      </c>
      <c r="E156" s="258">
        <v>100000</v>
      </c>
      <c r="F156" s="258">
        <v>40000</v>
      </c>
      <c r="G156" s="12" t="s">
        <v>15272</v>
      </c>
      <c r="H156" s="255" t="s">
        <v>9675</v>
      </c>
      <c r="I156" s="258" t="str">
        <f>TEXT(Table12[[#This Row],[TglPendaftaran]],"dd mmmm yyyy")</f>
        <v>25 September 2018</v>
      </c>
    </row>
    <row r="157" spans="1:9">
      <c r="A157" s="255">
        <v>156</v>
      </c>
      <c r="B157" s="4" t="s">
        <v>13401</v>
      </c>
      <c r="C157" s="255" t="str">
        <f>VLOOKUP(B157,TblDataMhs[],2)</f>
        <v>HUSNUL KHATIMAH</v>
      </c>
      <c r="D157" s="257">
        <v>43368</v>
      </c>
      <c r="E157" s="258">
        <v>100000</v>
      </c>
      <c r="F157" s="258">
        <v>40000</v>
      </c>
      <c r="G157" s="12" t="s">
        <v>15273</v>
      </c>
      <c r="H157" s="255" t="s">
        <v>9675</v>
      </c>
      <c r="I157" s="258" t="str">
        <f>TEXT(Table12[[#This Row],[TglPendaftaran]],"dd mmmm yyyy")</f>
        <v>25 September 2018</v>
      </c>
    </row>
    <row r="158" spans="1:9">
      <c r="A158" s="255">
        <v>157</v>
      </c>
      <c r="B158" s="4" t="s">
        <v>13544</v>
      </c>
      <c r="C158" s="255" t="str">
        <f>VLOOKUP(B158,TblDataMhs[],2)</f>
        <v>RISDA SINRING</v>
      </c>
      <c r="D158" s="257">
        <v>43368</v>
      </c>
      <c r="E158" s="258">
        <v>100000</v>
      </c>
      <c r="F158" s="258">
        <v>40000</v>
      </c>
      <c r="G158" s="12" t="s">
        <v>15274</v>
      </c>
      <c r="H158" s="255" t="s">
        <v>9675</v>
      </c>
      <c r="I158" s="258" t="str">
        <f>TEXT(Table12[[#This Row],[TglPendaftaran]],"dd mmmm yyyy")</f>
        <v>25 September 2018</v>
      </c>
    </row>
    <row r="159" spans="1:9">
      <c r="A159" s="255">
        <v>158</v>
      </c>
      <c r="B159" s="4" t="s">
        <v>13951</v>
      </c>
      <c r="C159" s="255" t="str">
        <f>VLOOKUP(B159,TblDataMhs[],2)</f>
        <v>FITRIANI.S</v>
      </c>
      <c r="D159" s="257">
        <v>43368</v>
      </c>
      <c r="E159" s="258">
        <v>100000</v>
      </c>
      <c r="F159" s="258">
        <v>40000</v>
      </c>
      <c r="G159" s="12" t="s">
        <v>15275</v>
      </c>
      <c r="H159" s="255" t="s">
        <v>9675</v>
      </c>
      <c r="I159" s="258" t="str">
        <f>TEXT(Table12[[#This Row],[TglPendaftaran]],"dd mmmm yyyy")</f>
        <v>25 September 2018</v>
      </c>
    </row>
    <row r="160" spans="1:9">
      <c r="A160" s="255">
        <v>159</v>
      </c>
      <c r="B160" s="4" t="s">
        <v>13831</v>
      </c>
      <c r="C160" s="255" t="str">
        <f>VLOOKUP(B160,TblDataMhs[],2)</f>
        <v>SELVY AFRIANTY</v>
      </c>
      <c r="D160" s="257">
        <v>43368</v>
      </c>
      <c r="E160" s="258">
        <v>100000</v>
      </c>
      <c r="F160" s="258">
        <v>40000</v>
      </c>
      <c r="G160" s="12" t="s">
        <v>15276</v>
      </c>
      <c r="H160" s="255" t="s">
        <v>9675</v>
      </c>
      <c r="I160" s="258" t="str">
        <f>TEXT(Table12[[#This Row],[TglPendaftaran]],"dd mmmm yyyy")</f>
        <v>25 September 2018</v>
      </c>
    </row>
    <row r="161" spans="1:9">
      <c r="A161" s="255">
        <v>160</v>
      </c>
      <c r="B161" s="4" t="s">
        <v>13628</v>
      </c>
      <c r="C161" s="255" t="str">
        <f>VLOOKUP(B161,TblDataMhs[],2)</f>
        <v>RAHMINA</v>
      </c>
      <c r="D161" s="257">
        <v>43368</v>
      </c>
      <c r="E161" s="258">
        <v>100000</v>
      </c>
      <c r="F161" s="258">
        <v>40000</v>
      </c>
      <c r="G161" s="12" t="s">
        <v>15277</v>
      </c>
      <c r="H161" s="255" t="s">
        <v>9675</v>
      </c>
      <c r="I161" s="258" t="str">
        <f>TEXT(Table12[[#This Row],[TglPendaftaran]],"dd mmmm yyyy")</f>
        <v>25 September 2018</v>
      </c>
    </row>
    <row r="162" spans="1:9">
      <c r="A162" s="255">
        <v>161</v>
      </c>
      <c r="B162" s="4" t="s">
        <v>13317</v>
      </c>
      <c r="C162" s="255" t="str">
        <f>VLOOKUP(B162,TblDataMhs[],2)</f>
        <v>MUAMMAR MASUD</v>
      </c>
      <c r="D162" s="257">
        <v>43368</v>
      </c>
      <c r="E162" s="258">
        <v>100000</v>
      </c>
      <c r="F162" s="258">
        <v>40000</v>
      </c>
      <c r="G162" s="12" t="s">
        <v>15278</v>
      </c>
      <c r="H162" s="255" t="s">
        <v>9675</v>
      </c>
      <c r="I162" s="258" t="str">
        <f>TEXT(Table12[[#This Row],[TglPendaftaran]],"dd mmmm yyyy")</f>
        <v>25 September 2018</v>
      </c>
    </row>
    <row r="163" spans="1:9">
      <c r="A163" s="255">
        <v>162</v>
      </c>
      <c r="B163" s="4" t="s">
        <v>12336</v>
      </c>
      <c r="C163" s="255" t="str">
        <f>VLOOKUP(B163,TblDataMhs[],2)</f>
        <v>NURHAERA</v>
      </c>
      <c r="D163" s="257">
        <v>43368</v>
      </c>
      <c r="E163" s="258">
        <v>100000</v>
      </c>
      <c r="F163" s="258">
        <v>40000</v>
      </c>
      <c r="G163" s="12" t="s">
        <v>15279</v>
      </c>
      <c r="H163" s="255" t="s">
        <v>9675</v>
      </c>
      <c r="I163" s="258" t="str">
        <f>TEXT(Table12[[#This Row],[TglPendaftaran]],"dd mmmm yyyy")</f>
        <v>25 September 2018</v>
      </c>
    </row>
    <row r="164" spans="1:9">
      <c r="A164" s="255">
        <v>163</v>
      </c>
      <c r="B164" s="4" t="s">
        <v>14397</v>
      </c>
      <c r="C164" s="255" t="str">
        <f>VLOOKUP(B164,TblDataMhs[],2)</f>
        <v>SYAMSUL</v>
      </c>
      <c r="D164" s="257">
        <v>43368</v>
      </c>
      <c r="E164" s="258">
        <v>100000</v>
      </c>
      <c r="F164" s="258">
        <v>40000</v>
      </c>
      <c r="G164" s="12" t="s">
        <v>15280</v>
      </c>
      <c r="H164" s="255" t="s">
        <v>9675</v>
      </c>
      <c r="I164" s="258" t="str">
        <f>TEXT(Table12[[#This Row],[TglPendaftaran]],"dd mmmm yyyy")</f>
        <v>25 September 2018</v>
      </c>
    </row>
    <row r="165" spans="1:9">
      <c r="A165" s="255">
        <v>164</v>
      </c>
      <c r="B165" s="4" t="s">
        <v>14244</v>
      </c>
      <c r="C165" s="255" t="str">
        <f>VLOOKUP(B165,TblDataMhs[],2)</f>
        <v>NURDESI</v>
      </c>
      <c r="D165" s="257">
        <v>43369</v>
      </c>
      <c r="E165" s="258">
        <v>100000</v>
      </c>
      <c r="F165" s="258">
        <v>40000</v>
      </c>
      <c r="G165" s="12" t="s">
        <v>15281</v>
      </c>
      <c r="H165" s="255" t="s">
        <v>9675</v>
      </c>
      <c r="I165" s="258" t="str">
        <f>TEXT(Table12[[#This Row],[TglPendaftaran]],"dd mmmm yyyy")</f>
        <v>26 September 2018</v>
      </c>
    </row>
    <row r="166" spans="1:9">
      <c r="A166" s="255">
        <v>165</v>
      </c>
      <c r="B166" s="4" t="s">
        <v>14550</v>
      </c>
      <c r="C166" s="255" t="str">
        <f>VLOOKUP(B166,TblDataMhs[],2)</f>
        <v>NURHARDIANTI</v>
      </c>
      <c r="D166" s="257">
        <v>43369</v>
      </c>
      <c r="E166" s="258">
        <v>100000</v>
      </c>
      <c r="F166" s="258">
        <v>40000</v>
      </c>
      <c r="G166" s="12" t="s">
        <v>15282</v>
      </c>
      <c r="H166" s="255" t="s">
        <v>9675</v>
      </c>
      <c r="I166" s="258" t="str">
        <f>TEXT(Table12[[#This Row],[TglPendaftaran]],"dd mmmm yyyy")</f>
        <v>26 September 2018</v>
      </c>
    </row>
    <row r="167" spans="1:9">
      <c r="A167" s="255">
        <v>166</v>
      </c>
      <c r="B167" s="4" t="s">
        <v>14599</v>
      </c>
      <c r="C167" s="255" t="str">
        <f>VLOOKUP(B167,TblDataMhs[],2)</f>
        <v>YUPINA SARI DEWI</v>
      </c>
      <c r="D167" s="257">
        <v>43369</v>
      </c>
      <c r="E167" s="258">
        <v>100000</v>
      </c>
      <c r="F167" s="258">
        <v>40000</v>
      </c>
      <c r="G167" s="12" t="s">
        <v>15283</v>
      </c>
      <c r="H167" s="255" t="s">
        <v>9675</v>
      </c>
      <c r="I167" s="258" t="str">
        <f>TEXT(Table12[[#This Row],[TglPendaftaran]],"dd mmmm yyyy")</f>
        <v>26 September 2018</v>
      </c>
    </row>
    <row r="168" spans="1:9">
      <c r="A168" s="255">
        <v>167</v>
      </c>
      <c r="B168" s="4" t="s">
        <v>13339</v>
      </c>
      <c r="C168" s="255" t="str">
        <f>VLOOKUP(B168,TblDataMhs[],2)</f>
        <v>HAJRIAH DAHLAN</v>
      </c>
      <c r="D168" s="257">
        <v>43369</v>
      </c>
      <c r="E168" s="258">
        <v>100000</v>
      </c>
      <c r="F168" s="258">
        <v>40000</v>
      </c>
      <c r="G168" s="12" t="s">
        <v>15284</v>
      </c>
      <c r="H168" s="255" t="s">
        <v>9675</v>
      </c>
      <c r="I168" s="258" t="str">
        <f>TEXT(Table12[[#This Row],[TglPendaftaran]],"dd mmmm yyyy")</f>
        <v>26 September 2018</v>
      </c>
    </row>
    <row r="169" spans="1:9">
      <c r="A169" s="255">
        <v>168</v>
      </c>
      <c r="B169" s="4" t="s">
        <v>13479</v>
      </c>
      <c r="C169" s="255" t="str">
        <f>VLOOKUP(B169,TblDataMhs[],2)</f>
        <v>HARI PRAYOGI</v>
      </c>
      <c r="D169" s="257">
        <v>43369</v>
      </c>
      <c r="E169" s="258">
        <v>100000</v>
      </c>
      <c r="F169" s="258">
        <v>40000</v>
      </c>
      <c r="G169" s="12" t="s">
        <v>15285</v>
      </c>
      <c r="H169" s="255" t="s">
        <v>9675</v>
      </c>
      <c r="I169" s="258" t="str">
        <f>TEXT(Table12[[#This Row],[TglPendaftaran]],"dd mmmm yyyy")</f>
        <v>26 September 2018</v>
      </c>
    </row>
    <row r="170" spans="1:9">
      <c r="A170" s="255">
        <v>169</v>
      </c>
      <c r="B170" s="4" t="s">
        <v>14248</v>
      </c>
      <c r="C170" s="255" t="str">
        <f>VLOOKUP(B170,TblDataMhs[],2)</f>
        <v>ULFA SRI APRILIA</v>
      </c>
      <c r="D170" s="257">
        <v>43369</v>
      </c>
      <c r="E170" s="258">
        <v>100000</v>
      </c>
      <c r="F170" s="258">
        <v>40000</v>
      </c>
      <c r="G170" s="12" t="s">
        <v>15286</v>
      </c>
      <c r="H170" s="255" t="s">
        <v>9675</v>
      </c>
      <c r="I170" s="258" t="str">
        <f>TEXT(Table12[[#This Row],[TglPendaftaran]],"dd mmmm yyyy")</f>
        <v>26 September 2018</v>
      </c>
    </row>
    <row r="171" spans="1:9">
      <c r="A171" s="255">
        <v>170</v>
      </c>
      <c r="B171" s="4" t="s">
        <v>14445</v>
      </c>
      <c r="C171" s="255" t="str">
        <f>VLOOKUP(B171,TblDataMhs[],2)</f>
        <v>SATRINI</v>
      </c>
      <c r="D171" s="257">
        <v>43369</v>
      </c>
      <c r="E171" s="258">
        <v>100000</v>
      </c>
      <c r="F171" s="258">
        <v>40000</v>
      </c>
      <c r="G171" s="12" t="s">
        <v>15287</v>
      </c>
      <c r="H171" s="255" t="s">
        <v>9675</v>
      </c>
      <c r="I171" s="258" t="str">
        <f>TEXT(Table12[[#This Row],[TglPendaftaran]],"dd mmmm yyyy")</f>
        <v>26 September 2018</v>
      </c>
    </row>
    <row r="172" spans="1:9">
      <c r="A172" s="255">
        <v>171</v>
      </c>
      <c r="B172" s="4" t="s">
        <v>11497</v>
      </c>
      <c r="C172" s="255" t="str">
        <f>VLOOKUP(B172,TblDataMhs[],2)</f>
        <v>MUHAMMAD ALIP</v>
      </c>
      <c r="D172" s="257">
        <v>43370</v>
      </c>
      <c r="E172" s="258">
        <v>100000</v>
      </c>
      <c r="F172" s="258">
        <v>40000</v>
      </c>
      <c r="G172" s="12" t="s">
        <v>15288</v>
      </c>
      <c r="H172" s="255" t="s">
        <v>9675</v>
      </c>
      <c r="I172" s="258" t="str">
        <f>TEXT(Table12[[#This Row],[TglPendaftaran]],"dd mmmm yyyy")</f>
        <v>27 September 2018</v>
      </c>
    </row>
    <row r="173" spans="1:9">
      <c r="A173" s="255">
        <v>172</v>
      </c>
      <c r="B173" s="4" t="s">
        <v>14774</v>
      </c>
      <c r="C173" s="255" t="str">
        <f>VLOOKUP(B173,TblDataMhs[],2)</f>
        <v>HENNY SUMARJA</v>
      </c>
      <c r="D173" s="257">
        <v>43370</v>
      </c>
      <c r="E173" s="258">
        <v>100000</v>
      </c>
      <c r="F173" s="258">
        <v>40000</v>
      </c>
      <c r="G173" s="12" t="s">
        <v>15289</v>
      </c>
      <c r="H173" s="255" t="s">
        <v>9675</v>
      </c>
      <c r="I173" s="258" t="str">
        <f>TEXT(Table12[[#This Row],[TglPendaftaran]],"dd mmmm yyyy")</f>
        <v>27 September 2018</v>
      </c>
    </row>
    <row r="174" spans="1:9">
      <c r="A174" s="255">
        <v>173</v>
      </c>
      <c r="B174" s="4" t="s">
        <v>14687</v>
      </c>
      <c r="C174" s="255" t="str">
        <f>VLOOKUP(B174,TblDataMhs[],2)</f>
        <v>HARIANA</v>
      </c>
      <c r="D174" s="257">
        <v>43370</v>
      </c>
      <c r="E174" s="258">
        <v>100000</v>
      </c>
      <c r="F174" s="258">
        <v>40000</v>
      </c>
      <c r="G174" s="12" t="s">
        <v>15290</v>
      </c>
      <c r="H174" s="255" t="s">
        <v>9675</v>
      </c>
      <c r="I174" s="258" t="str">
        <f>TEXT(Table12[[#This Row],[TglPendaftaran]],"dd mmmm yyyy")</f>
        <v>27 September 2018</v>
      </c>
    </row>
    <row r="175" spans="1:9">
      <c r="A175" s="255">
        <v>174</v>
      </c>
      <c r="B175" s="4" t="s">
        <v>14065</v>
      </c>
      <c r="C175" s="255" t="str">
        <f>VLOOKUP(B175,TblDataMhs[],2)</f>
        <v>WARDIMAN</v>
      </c>
      <c r="D175" s="257">
        <v>43370</v>
      </c>
      <c r="E175" s="258">
        <v>100000</v>
      </c>
      <c r="F175" s="258">
        <v>40000</v>
      </c>
      <c r="G175" s="12" t="s">
        <v>15291</v>
      </c>
      <c r="H175" s="255" t="s">
        <v>9675</v>
      </c>
      <c r="I175" s="258" t="str">
        <f>TEXT(Table12[[#This Row],[TglPendaftaran]],"dd mmmm yyyy")</f>
        <v>27 September 2018</v>
      </c>
    </row>
    <row r="176" spans="1:9">
      <c r="A176" s="255">
        <v>175</v>
      </c>
      <c r="B176" s="4" t="s">
        <v>14613</v>
      </c>
      <c r="C176" s="255" t="str">
        <f>VLOOKUP(B176,TblDataMhs[],2)</f>
        <v>ROSDIANTI</v>
      </c>
      <c r="D176" s="257">
        <v>43370</v>
      </c>
      <c r="E176" s="258">
        <v>100000</v>
      </c>
      <c r="F176" s="258">
        <v>40000</v>
      </c>
      <c r="G176" s="12" t="s">
        <v>15292</v>
      </c>
      <c r="H176" s="255" t="s">
        <v>9675</v>
      </c>
      <c r="I176" s="258" t="str">
        <f>TEXT(Table12[[#This Row],[TglPendaftaran]],"dd mmmm yyyy")</f>
        <v>27 September 2018</v>
      </c>
    </row>
    <row r="177" spans="1:9">
      <c r="A177" s="255">
        <v>176</v>
      </c>
      <c r="B177" s="4" t="s">
        <v>14159</v>
      </c>
      <c r="C177" s="255" t="str">
        <f>VLOOKUP(B177,TblDataMhs[],2)</f>
        <v>ANGRI RUSMILA</v>
      </c>
      <c r="D177" s="257">
        <v>43371</v>
      </c>
      <c r="E177" s="258">
        <v>100000</v>
      </c>
      <c r="F177" s="258">
        <v>40000</v>
      </c>
      <c r="G177" s="12" t="s">
        <v>15293</v>
      </c>
      <c r="H177" s="255" t="s">
        <v>9675</v>
      </c>
      <c r="I177" s="258" t="str">
        <f>TEXT(Table12[[#This Row],[TglPendaftaran]],"dd mmmm yyyy")</f>
        <v>28 September 2018</v>
      </c>
    </row>
    <row r="178" spans="1:9">
      <c r="A178" s="255">
        <v>177</v>
      </c>
      <c r="B178" s="4" t="s">
        <v>14822</v>
      </c>
      <c r="C178" s="255" t="str">
        <f>VLOOKUP(B178,TblDataMhs[],2)</f>
        <v>NURLIA</v>
      </c>
      <c r="D178" s="257">
        <v>43371</v>
      </c>
      <c r="E178" s="258">
        <v>100000</v>
      </c>
      <c r="F178" s="258">
        <v>40000</v>
      </c>
      <c r="G178" s="12" t="s">
        <v>15294</v>
      </c>
      <c r="H178" s="255" t="s">
        <v>9675</v>
      </c>
      <c r="I178" s="258" t="str">
        <f>TEXT(Table12[[#This Row],[TglPendaftaran]],"dd mmmm yyyy")</f>
        <v>28 September 2018</v>
      </c>
    </row>
    <row r="179" spans="1:9">
      <c r="A179" s="255">
        <v>178</v>
      </c>
      <c r="B179" s="4" t="s">
        <v>14241</v>
      </c>
      <c r="C179" s="255" t="str">
        <f>VLOOKUP(B179,TblDataMhs[],2)</f>
        <v>SUKMARIA</v>
      </c>
      <c r="D179" s="257">
        <v>43371</v>
      </c>
      <c r="E179" s="258">
        <v>100000</v>
      </c>
      <c r="F179" s="258">
        <v>40000</v>
      </c>
      <c r="G179" s="12" t="s">
        <v>15295</v>
      </c>
      <c r="H179" s="255" t="s">
        <v>9675</v>
      </c>
      <c r="I179" s="258" t="str">
        <f>TEXT(Table12[[#This Row],[TglPendaftaran]],"dd mmmm yyyy")</f>
        <v>28 September 2018</v>
      </c>
    </row>
    <row r="180" spans="1:9">
      <c r="A180" s="255">
        <v>179</v>
      </c>
      <c r="B180" s="4" t="s">
        <v>13901</v>
      </c>
      <c r="C180" s="255" t="str">
        <f>VLOOKUP(B180,TblDataMhs[],2)</f>
        <v>EKA SAFITRI</v>
      </c>
      <c r="D180" s="257">
        <v>43374</v>
      </c>
      <c r="E180" s="258">
        <v>100000</v>
      </c>
      <c r="F180" s="258">
        <v>40000</v>
      </c>
      <c r="G180" s="12" t="s">
        <v>15297</v>
      </c>
      <c r="H180" s="255" t="s">
        <v>9675</v>
      </c>
      <c r="I180" s="258" t="str">
        <f>TEXT(Table12[[#This Row],[TglPendaftaran]],"dd mmmm yyyy")</f>
        <v>01 October 2018</v>
      </c>
    </row>
    <row r="181" spans="1:9">
      <c r="A181" s="255">
        <v>180</v>
      </c>
      <c r="B181" s="4" t="s">
        <v>13726</v>
      </c>
      <c r="C181" s="255" t="str">
        <f>VLOOKUP(B181,TblDataMhs[],2)</f>
        <v>DESY LESTARI</v>
      </c>
      <c r="D181" s="257">
        <v>43374</v>
      </c>
      <c r="E181" s="258">
        <v>100000</v>
      </c>
      <c r="F181" s="258">
        <v>40000</v>
      </c>
      <c r="G181" s="12" t="s">
        <v>15298</v>
      </c>
      <c r="H181" s="255" t="s">
        <v>9675</v>
      </c>
      <c r="I181" s="258" t="str">
        <f>TEXT(Table12[[#This Row],[TglPendaftaran]],"dd mmmm yyyy")</f>
        <v>01 October 2018</v>
      </c>
    </row>
    <row r="182" spans="1:9">
      <c r="A182" s="255">
        <v>181</v>
      </c>
      <c r="B182" s="4" t="s">
        <v>14826</v>
      </c>
      <c r="C182" s="255" t="str">
        <f>VLOOKUP(B182,TblDataMhs[],2)</f>
        <v>HARMIATI</v>
      </c>
      <c r="D182" s="257">
        <v>43376</v>
      </c>
      <c r="E182" s="258">
        <v>100000</v>
      </c>
      <c r="F182" s="258">
        <v>40000</v>
      </c>
      <c r="G182" s="12" t="s">
        <v>15299</v>
      </c>
      <c r="H182" s="255" t="s">
        <v>9675</v>
      </c>
      <c r="I182" s="258" t="str">
        <f>TEXT(Table12[[#This Row],[TglPendaftaran]],"dd mmmm yyyy")</f>
        <v>03 October 2018</v>
      </c>
    </row>
    <row r="183" spans="1:9">
      <c r="A183" s="255">
        <v>182</v>
      </c>
      <c r="B183" s="4" t="s">
        <v>14824</v>
      </c>
      <c r="C183" s="255" t="str">
        <f>VLOOKUP(B183,TblDataMhs[],2)</f>
        <v>SYAHIRAH AHMAD</v>
      </c>
      <c r="D183" s="257">
        <v>43376</v>
      </c>
      <c r="E183" s="258">
        <v>100000</v>
      </c>
      <c r="F183" s="258">
        <v>40000</v>
      </c>
      <c r="G183" s="12" t="s">
        <v>15300</v>
      </c>
      <c r="H183" s="255" t="s">
        <v>9675</v>
      </c>
      <c r="I183" s="258" t="str">
        <f>TEXT(Table12[[#This Row],[TglPendaftaran]],"dd mmmm yyyy")</f>
        <v>03 October 2018</v>
      </c>
    </row>
    <row r="184" spans="1:9">
      <c r="A184" s="255">
        <v>183</v>
      </c>
      <c r="B184" s="4" t="s">
        <v>14144</v>
      </c>
      <c r="C184" s="255" t="str">
        <f>VLOOKUP(B184,TblDataMhs[],2)</f>
        <v>NARLI ABD RAHMAN</v>
      </c>
      <c r="D184" s="257">
        <v>43376</v>
      </c>
      <c r="E184" s="258">
        <v>100000</v>
      </c>
      <c r="F184" s="258">
        <v>40000</v>
      </c>
      <c r="G184" s="12" t="s">
        <v>15301</v>
      </c>
      <c r="H184" s="255" t="s">
        <v>9675</v>
      </c>
      <c r="I184" s="258" t="str">
        <f>TEXT(Table12[[#This Row],[TglPendaftaran]],"dd mmmm yyyy")</f>
        <v>03 October 2018</v>
      </c>
    </row>
    <row r="185" spans="1:9">
      <c r="A185" s="255">
        <v>184</v>
      </c>
      <c r="B185" s="4" t="s">
        <v>14907</v>
      </c>
      <c r="C185" s="255" t="str">
        <f>VLOOKUP(B185,TblDataMhs[],2)</f>
        <v>AYU AFRIANTY</v>
      </c>
      <c r="D185" s="257">
        <v>43378</v>
      </c>
      <c r="E185" s="258">
        <v>100000</v>
      </c>
      <c r="F185" s="258">
        <v>40000</v>
      </c>
      <c r="G185" s="12" t="s">
        <v>15302</v>
      </c>
      <c r="H185" s="255" t="s">
        <v>9675</v>
      </c>
      <c r="I185" s="258" t="str">
        <f>TEXT(Table12[[#This Row],[TglPendaftaran]],"dd mmmm yyyy")</f>
        <v>05 October 2018</v>
      </c>
    </row>
    <row r="186" spans="1:9">
      <c r="A186" s="255">
        <v>185</v>
      </c>
      <c r="B186" s="4" t="s">
        <v>14906</v>
      </c>
      <c r="C186" s="255" t="str">
        <f>VLOOKUP(B186,TblDataMhs[],2)</f>
        <v>IRMAYANI</v>
      </c>
      <c r="D186" s="257">
        <v>43381</v>
      </c>
      <c r="E186" s="258">
        <v>100000</v>
      </c>
      <c r="F186" s="258">
        <v>40000</v>
      </c>
      <c r="G186" s="12" t="s">
        <v>15303</v>
      </c>
      <c r="H186" s="255" t="s">
        <v>9675</v>
      </c>
      <c r="I186" s="258" t="str">
        <f>TEXT(Table12[[#This Row],[TglPendaftaran]],"dd mmmm yyyy")</f>
        <v>08 October 2018</v>
      </c>
    </row>
    <row r="187" spans="1:9">
      <c r="A187" s="255">
        <v>186</v>
      </c>
      <c r="B187" s="4" t="s">
        <v>14887</v>
      </c>
      <c r="C187" s="255" t="str">
        <f>VLOOKUP(B187,TblDataMhs[],2)</f>
        <v xml:space="preserve">YULIANA IBRAHIM </v>
      </c>
      <c r="D187" s="257">
        <v>43381</v>
      </c>
      <c r="E187" s="258">
        <v>100000</v>
      </c>
      <c r="F187" s="258">
        <v>40000</v>
      </c>
      <c r="G187" s="12" t="s">
        <v>15304</v>
      </c>
      <c r="H187" s="255" t="s">
        <v>9675</v>
      </c>
      <c r="I187" s="258" t="str">
        <f>TEXT(Table12[[#This Row],[TglPendaftaran]],"dd mmmm yyyy")</f>
        <v>08 October 2018</v>
      </c>
    </row>
    <row r="188" spans="1:9">
      <c r="A188" s="255">
        <v>187</v>
      </c>
      <c r="B188" s="4" t="s">
        <v>14909</v>
      </c>
      <c r="C188" s="255" t="str">
        <f>VLOOKUP(B188,TblDataMhs[],2)</f>
        <v>SYAHRIANI SAHAR</v>
      </c>
      <c r="D188" s="257">
        <v>43381</v>
      </c>
      <c r="E188" s="258">
        <v>100000</v>
      </c>
      <c r="F188" s="258">
        <v>40000</v>
      </c>
      <c r="G188" s="12" t="s">
        <v>15305</v>
      </c>
      <c r="H188" s="255" t="s">
        <v>9675</v>
      </c>
      <c r="I188" s="258" t="str">
        <f>TEXT(Table12[[#This Row],[TglPendaftaran]],"dd mmmm yyyy")</f>
        <v>08 October 2018</v>
      </c>
    </row>
    <row r="189" spans="1:9">
      <c r="A189" s="255">
        <v>188</v>
      </c>
      <c r="B189" s="4" t="s">
        <v>13529</v>
      </c>
      <c r="C189" s="255" t="str">
        <f>VLOOKUP(B189,TblDataMhs[],2)</f>
        <v>RUSMINA</v>
      </c>
      <c r="D189" s="257">
        <v>43381</v>
      </c>
      <c r="E189" s="258">
        <v>100000</v>
      </c>
      <c r="F189" s="258">
        <v>40000</v>
      </c>
      <c r="G189" s="12" t="s">
        <v>15306</v>
      </c>
      <c r="H189" s="255" t="s">
        <v>9675</v>
      </c>
      <c r="I189" s="258" t="str">
        <f>TEXT(Table12[[#This Row],[TglPendaftaran]],"dd mmmm yyyy")</f>
        <v>08 October 2018</v>
      </c>
    </row>
    <row r="190" spans="1:9">
      <c r="A190" s="255">
        <v>189</v>
      </c>
      <c r="B190" s="4" t="s">
        <v>13851</v>
      </c>
      <c r="C190" s="255" t="str">
        <f>VLOOKUP(B190,TblDataMhs[],2)</f>
        <v>NURUL KHAIRUNNISA</v>
      </c>
      <c r="D190" s="257">
        <v>43381</v>
      </c>
      <c r="E190" s="258">
        <v>100000</v>
      </c>
      <c r="F190" s="258">
        <v>40000</v>
      </c>
      <c r="G190" s="12" t="s">
        <v>15307</v>
      </c>
      <c r="H190" s="255" t="s">
        <v>9675</v>
      </c>
      <c r="I190" s="258" t="str">
        <f>TEXT(Table12[[#This Row],[TglPendaftaran]],"dd mmmm yyyy")</f>
        <v>08 October 2018</v>
      </c>
    </row>
    <row r="191" spans="1:9">
      <c r="A191" s="255">
        <v>190</v>
      </c>
      <c r="B191" s="4" t="s">
        <v>14168</v>
      </c>
      <c r="C191" s="255" t="str">
        <f>VLOOKUP(B191,TblDataMhs[],2)</f>
        <v>ERNA</v>
      </c>
      <c r="D191" s="257">
        <v>43381</v>
      </c>
      <c r="E191" s="258">
        <v>100000</v>
      </c>
      <c r="F191" s="258">
        <v>40000</v>
      </c>
      <c r="G191" s="12" t="s">
        <v>15308</v>
      </c>
      <c r="H191" s="255" t="s">
        <v>9675</v>
      </c>
      <c r="I191" s="258" t="str">
        <f>TEXT(Table12[[#This Row],[TglPendaftaran]],"dd mmmm yyyy")</f>
        <v>08 October 2018</v>
      </c>
    </row>
    <row r="192" spans="1:9">
      <c r="A192" s="255">
        <v>191</v>
      </c>
      <c r="B192" s="4" t="s">
        <v>13722</v>
      </c>
      <c r="C192" s="255" t="str">
        <f>VLOOKUP(B192,TblDataMhs[],2)</f>
        <v>NURJANNAH JUFRI</v>
      </c>
      <c r="D192" s="257">
        <v>43381</v>
      </c>
      <c r="E192" s="258">
        <v>100000</v>
      </c>
      <c r="F192" s="258">
        <v>40000</v>
      </c>
      <c r="G192" s="12" t="s">
        <v>15309</v>
      </c>
      <c r="H192" s="255" t="s">
        <v>9675</v>
      </c>
      <c r="I192" s="258" t="str">
        <f>TEXT(Table12[[#This Row],[TglPendaftaran]],"dd mmmm yyyy")</f>
        <v>08 October 2018</v>
      </c>
    </row>
    <row r="193" spans="1:9">
      <c r="A193" s="255">
        <v>192</v>
      </c>
      <c r="B193" s="4" t="s">
        <v>13920</v>
      </c>
      <c r="C193" s="255" t="str">
        <f>VLOOKUP(B193,TblDataMhs[],2)</f>
        <v>NURHALIJAH</v>
      </c>
      <c r="D193" s="257">
        <v>43382</v>
      </c>
      <c r="E193" s="258">
        <v>100000</v>
      </c>
      <c r="F193" s="258">
        <v>40000</v>
      </c>
      <c r="G193" s="12" t="s">
        <v>15310</v>
      </c>
      <c r="H193" s="255" t="s">
        <v>9675</v>
      </c>
      <c r="I193" s="258" t="str">
        <f>TEXT(Table12[[#This Row],[TglPendaftaran]],"dd mmmm yyyy")</f>
        <v>09 October 2018</v>
      </c>
    </row>
    <row r="194" spans="1:9">
      <c r="A194" s="255">
        <v>193</v>
      </c>
      <c r="B194" s="4" t="s">
        <v>14464</v>
      </c>
      <c r="C194" s="255" t="str">
        <f>VLOOKUP(B194,TblDataMhs[],2)</f>
        <v>ST. HAYANI</v>
      </c>
      <c r="D194" s="257">
        <v>43382</v>
      </c>
      <c r="E194" s="258">
        <v>100000</v>
      </c>
      <c r="F194" s="258">
        <v>40000</v>
      </c>
      <c r="G194" s="12" t="s">
        <v>15311</v>
      </c>
      <c r="H194" s="255" t="s">
        <v>9675</v>
      </c>
      <c r="I194" s="258" t="str">
        <f>TEXT(Table12[[#This Row],[TglPendaftaran]],"dd mmmm yyyy")</f>
        <v>09 October 2018</v>
      </c>
    </row>
    <row r="195" spans="1:9">
      <c r="A195" s="255">
        <v>194</v>
      </c>
      <c r="B195" s="4" t="s">
        <v>11783</v>
      </c>
      <c r="C195" s="255" t="str">
        <f>VLOOKUP(B195,TblDataMhs[],2)</f>
        <v>ASWAN DARMAWAN</v>
      </c>
      <c r="D195" s="257">
        <v>43382</v>
      </c>
      <c r="E195" s="258">
        <v>100000</v>
      </c>
      <c r="F195" s="258">
        <v>40000</v>
      </c>
      <c r="G195" s="12" t="s">
        <v>15312</v>
      </c>
      <c r="H195" s="255" t="s">
        <v>9675</v>
      </c>
      <c r="I195" s="258" t="str">
        <f>TEXT(Table12[[#This Row],[TglPendaftaran]],"dd mmmm yyyy")</f>
        <v>09 October 2018</v>
      </c>
    </row>
    <row r="196" spans="1:9">
      <c r="A196" s="255">
        <v>195</v>
      </c>
      <c r="B196" s="4" t="s">
        <v>13788</v>
      </c>
      <c r="C196" s="255" t="str">
        <f>VLOOKUP(B196,TblDataMhs[],2)</f>
        <v>ARJUN</v>
      </c>
      <c r="D196" s="257">
        <v>43383</v>
      </c>
      <c r="E196" s="258">
        <v>100000</v>
      </c>
      <c r="F196" s="258">
        <v>40000</v>
      </c>
      <c r="G196" s="12" t="s">
        <v>15313</v>
      </c>
      <c r="H196" s="255" t="s">
        <v>9675</v>
      </c>
      <c r="I196" s="258" t="str">
        <f>TEXT(Table12[[#This Row],[TglPendaftaran]],"dd mmmm yyyy")</f>
        <v>10 October 2018</v>
      </c>
    </row>
    <row r="197" spans="1:9">
      <c r="A197" s="255">
        <v>196</v>
      </c>
      <c r="B197" s="4" t="s">
        <v>14260</v>
      </c>
      <c r="C197" s="255" t="str">
        <f>VLOOKUP(B197,TblDataMhs[],2)</f>
        <v>MAHMUDA</v>
      </c>
      <c r="D197" s="257">
        <v>43383</v>
      </c>
      <c r="E197" s="258">
        <v>100000</v>
      </c>
      <c r="F197" s="258">
        <v>40000</v>
      </c>
      <c r="G197" s="12" t="s">
        <v>15314</v>
      </c>
      <c r="H197" s="255" t="s">
        <v>9675</v>
      </c>
      <c r="I197" s="258" t="str">
        <f>TEXT(Table12[[#This Row],[TglPendaftaran]],"dd mmmm yyyy")</f>
        <v>10 October 2018</v>
      </c>
    </row>
    <row r="198" spans="1:9">
      <c r="A198" s="255">
        <v>197</v>
      </c>
      <c r="B198" s="4" t="s">
        <v>14536</v>
      </c>
      <c r="C198" s="255" t="str">
        <f>VLOOKUP(B198,TblDataMhs[],2)</f>
        <v>LALU IHSAN HAMDI</v>
      </c>
      <c r="D198" s="257">
        <v>43384</v>
      </c>
      <c r="E198" s="258">
        <v>100000</v>
      </c>
      <c r="F198" s="258">
        <v>40000</v>
      </c>
      <c r="G198" s="12" t="s">
        <v>15315</v>
      </c>
      <c r="H198" s="255" t="s">
        <v>9675</v>
      </c>
      <c r="I198" s="258" t="str">
        <f>TEXT(Table12[[#This Row],[TglPendaftaran]],"dd mmmm yyyy")</f>
        <v>11 October 2018</v>
      </c>
    </row>
    <row r="199" spans="1:9">
      <c r="A199" s="255">
        <v>198</v>
      </c>
      <c r="B199" s="4" t="s">
        <v>14739</v>
      </c>
      <c r="C199" s="255" t="str">
        <f>VLOOKUP(B199,TblDataMhs[],2)</f>
        <v>RASMA</v>
      </c>
      <c r="D199" s="257">
        <v>43384</v>
      </c>
      <c r="E199" s="258">
        <v>100000</v>
      </c>
      <c r="F199" s="258">
        <v>40000</v>
      </c>
      <c r="G199" s="12" t="s">
        <v>15316</v>
      </c>
      <c r="H199" s="255" t="s">
        <v>9675</v>
      </c>
      <c r="I199" s="258" t="str">
        <f>TEXT(Table12[[#This Row],[TglPendaftaran]],"dd mmmm yyyy")</f>
        <v>11 October 2018</v>
      </c>
    </row>
    <row r="200" spans="1:9">
      <c r="A200" s="255">
        <v>199</v>
      </c>
      <c r="B200" s="4" t="s">
        <v>14596</v>
      </c>
      <c r="C200" s="255" t="str">
        <f>VLOOKUP(B200,TblDataMhs[],2)</f>
        <v>MIRNAWATI DEWI</v>
      </c>
      <c r="D200" s="257">
        <v>43384</v>
      </c>
      <c r="E200" s="258">
        <v>100000</v>
      </c>
      <c r="F200" s="258">
        <v>40000</v>
      </c>
      <c r="G200" s="12" t="s">
        <v>15317</v>
      </c>
      <c r="H200" s="255" t="s">
        <v>9675</v>
      </c>
      <c r="I200" s="258" t="str">
        <f>TEXT(Table12[[#This Row],[TglPendaftaran]],"dd mmmm yyyy")</f>
        <v>11 October 2018</v>
      </c>
    </row>
    <row r="201" spans="1:9">
      <c r="A201" s="255">
        <v>200</v>
      </c>
      <c r="B201" s="4" t="s">
        <v>14224</v>
      </c>
      <c r="C201" s="255" t="str">
        <f>VLOOKUP(B201,TblDataMhs[],2)</f>
        <v>HASRAH</v>
      </c>
      <c r="D201" s="257">
        <v>43384</v>
      </c>
      <c r="E201" s="258">
        <v>100000</v>
      </c>
      <c r="F201" s="258">
        <v>40000</v>
      </c>
      <c r="G201" s="12" t="s">
        <v>15318</v>
      </c>
      <c r="H201" s="255" t="s">
        <v>9675</v>
      </c>
      <c r="I201" s="258" t="str">
        <f>TEXT(Table12[[#This Row],[TglPendaftaran]],"dd mmmm yyyy")</f>
        <v>11 October 2018</v>
      </c>
    </row>
    <row r="202" spans="1:9">
      <c r="A202" s="255">
        <v>201</v>
      </c>
      <c r="B202" s="4" t="s">
        <v>14153</v>
      </c>
      <c r="C202" s="255" t="str">
        <f>VLOOKUP(B202,TblDataMhs[],2)</f>
        <v>RISKA DWIYANTI</v>
      </c>
      <c r="D202" s="257">
        <v>43384</v>
      </c>
      <c r="E202" s="258">
        <v>100000</v>
      </c>
      <c r="F202" s="258">
        <v>40000</v>
      </c>
      <c r="G202" s="12" t="s">
        <v>15319</v>
      </c>
      <c r="H202" s="255" t="s">
        <v>9675</v>
      </c>
      <c r="I202" s="258" t="str">
        <f>TEXT(Table12[[#This Row],[TglPendaftaran]],"dd mmmm yyyy")</f>
        <v>11 October 2018</v>
      </c>
    </row>
    <row r="203" spans="1:9">
      <c r="A203" s="255">
        <v>202</v>
      </c>
      <c r="B203" s="4" t="s">
        <v>14794</v>
      </c>
      <c r="C203" s="255" t="str">
        <f>VLOOKUP(B203,TblDataMhs[],2)</f>
        <v>HERNI NURAINI</v>
      </c>
      <c r="D203" s="257">
        <v>43385</v>
      </c>
      <c r="E203" s="258">
        <v>100000</v>
      </c>
      <c r="F203" s="258">
        <v>40000</v>
      </c>
      <c r="G203" s="12" t="s">
        <v>15320</v>
      </c>
      <c r="H203" s="255" t="s">
        <v>9675</v>
      </c>
      <c r="I203" s="258" t="str">
        <f>TEXT(Table12[[#This Row],[TglPendaftaran]],"dd mmmm yyyy")</f>
        <v>12 October 2018</v>
      </c>
    </row>
    <row r="204" spans="1:9">
      <c r="A204" s="255">
        <v>203</v>
      </c>
      <c r="B204" s="4" t="s">
        <v>13806</v>
      </c>
      <c r="C204" s="255" t="str">
        <f>VLOOKUP(B204,TblDataMhs[],2)</f>
        <v>KARMILA</v>
      </c>
      <c r="D204" s="257">
        <v>43389</v>
      </c>
      <c r="E204" s="258">
        <v>100000</v>
      </c>
      <c r="F204" s="258">
        <v>40000</v>
      </c>
      <c r="G204" s="12" t="s">
        <v>15321</v>
      </c>
      <c r="H204" s="255" t="s">
        <v>9675</v>
      </c>
      <c r="I204" s="258" t="str">
        <f>TEXT(Table12[[#This Row],[TglPendaftaran]],"dd mmmm yyyy")</f>
        <v>16 October 2018</v>
      </c>
    </row>
    <row r="205" spans="1:9">
      <c r="A205" s="255">
        <v>204</v>
      </c>
      <c r="B205" s="4" t="s">
        <v>13761</v>
      </c>
      <c r="C205" s="255" t="str">
        <f>VLOOKUP(B205,TblDataMhs[],2)</f>
        <v>NUR ILMI</v>
      </c>
      <c r="D205" s="257">
        <v>43389</v>
      </c>
      <c r="E205" s="258">
        <v>100000</v>
      </c>
      <c r="F205" s="258">
        <v>40000</v>
      </c>
      <c r="G205" s="12" t="s">
        <v>15322</v>
      </c>
      <c r="H205" s="255" t="s">
        <v>9675</v>
      </c>
      <c r="I205" s="258" t="str">
        <f>TEXT(Table12[[#This Row],[TglPendaftaran]],"dd mmmm yyyy")</f>
        <v>16 October 2018</v>
      </c>
    </row>
    <row r="206" spans="1:9">
      <c r="A206" s="255">
        <v>205</v>
      </c>
      <c r="B206" s="4" t="s">
        <v>13320</v>
      </c>
      <c r="C206" s="255" t="str">
        <f>VLOOKUP(B206,TblDataMhs[],2)</f>
        <v>MAGFIRATUL HIDAYAH</v>
      </c>
      <c r="D206" s="257">
        <v>43389</v>
      </c>
      <c r="E206" s="258">
        <v>100000</v>
      </c>
      <c r="F206" s="258">
        <v>40000</v>
      </c>
      <c r="G206" s="12" t="s">
        <v>15323</v>
      </c>
      <c r="H206" s="255" t="s">
        <v>9675</v>
      </c>
      <c r="I206" s="258" t="str">
        <f>TEXT(Table12[[#This Row],[TglPendaftaran]],"dd mmmm yyyy")</f>
        <v>16 October 2018</v>
      </c>
    </row>
    <row r="207" spans="1:9">
      <c r="A207" s="255">
        <v>206</v>
      </c>
      <c r="B207" s="4" t="s">
        <v>14532</v>
      </c>
      <c r="C207" s="255" t="str">
        <f>VLOOKUP(B207,TblDataMhs[],2)</f>
        <v>ASRAH ALIAS</v>
      </c>
      <c r="D207" s="257">
        <v>43389</v>
      </c>
      <c r="E207" s="258">
        <v>100000</v>
      </c>
      <c r="F207" s="258">
        <v>40000</v>
      </c>
      <c r="G207" s="12" t="s">
        <v>15324</v>
      </c>
      <c r="H207" s="255" t="s">
        <v>9675</v>
      </c>
      <c r="I207" s="258" t="str">
        <f>TEXT(Table12[[#This Row],[TglPendaftaran]],"dd mmmm yyyy")</f>
        <v>16 October 2018</v>
      </c>
    </row>
    <row r="208" spans="1:9">
      <c r="A208" s="255">
        <v>207</v>
      </c>
      <c r="B208" s="4" t="s">
        <v>14349</v>
      </c>
      <c r="C208" s="255" t="str">
        <f>VLOOKUP(B208,TblDataMhs[],2)</f>
        <v>HERNAWATI</v>
      </c>
      <c r="D208" s="257">
        <v>43389</v>
      </c>
      <c r="E208" s="258">
        <v>100000</v>
      </c>
      <c r="F208" s="258">
        <v>40000</v>
      </c>
      <c r="G208" s="12" t="s">
        <v>15325</v>
      </c>
      <c r="H208" s="255" t="s">
        <v>9675</v>
      </c>
      <c r="I208" s="258" t="str">
        <f>TEXT(Table12[[#This Row],[TglPendaftaran]],"dd mmmm yyyy")</f>
        <v>16 October 2018</v>
      </c>
    </row>
    <row r="209" spans="1:9">
      <c r="A209" s="255">
        <v>208</v>
      </c>
      <c r="B209" s="4" t="s">
        <v>13680</v>
      </c>
      <c r="C209" s="255" t="str">
        <f>VLOOKUP(B209,TblDataMhs[],2)</f>
        <v>HAJRAH</v>
      </c>
      <c r="D209" s="257">
        <v>43389</v>
      </c>
      <c r="E209" s="258">
        <v>100000</v>
      </c>
      <c r="F209" s="258">
        <v>40000</v>
      </c>
      <c r="G209" s="12" t="s">
        <v>15326</v>
      </c>
      <c r="H209" s="255" t="s">
        <v>9675</v>
      </c>
      <c r="I209" s="258" t="str">
        <f>TEXT(Table12[[#This Row],[TglPendaftaran]],"dd mmmm yyyy")</f>
        <v>16 October 2018</v>
      </c>
    </row>
    <row r="210" spans="1:9">
      <c r="A210" s="255">
        <v>209</v>
      </c>
      <c r="B210" s="4" t="s">
        <v>13634</v>
      </c>
      <c r="C210" s="255" t="str">
        <f>VLOOKUP(B210,TblDataMhs[],2)</f>
        <v>SUHRA</v>
      </c>
      <c r="D210" s="257">
        <v>43392</v>
      </c>
      <c r="E210" s="258">
        <v>100000</v>
      </c>
      <c r="F210" s="258">
        <v>40000</v>
      </c>
      <c r="G210" s="12" t="s">
        <v>15328</v>
      </c>
      <c r="H210" s="255" t="s">
        <v>9675</v>
      </c>
      <c r="I210" s="258" t="str">
        <f>TEXT(Table12[[#This Row],[TglPendaftaran]],"dd mmmm yyyy")</f>
        <v>19 October 2018</v>
      </c>
    </row>
    <row r="211" spans="1:9">
      <c r="A211" s="255">
        <v>210</v>
      </c>
      <c r="B211" s="4" t="s">
        <v>13411</v>
      </c>
      <c r="C211" s="255" t="str">
        <f>VLOOKUP(B211,TblDataMhs[],2)</f>
        <v>RISNA</v>
      </c>
      <c r="D211" s="257">
        <v>43395</v>
      </c>
      <c r="E211" s="258">
        <v>100000</v>
      </c>
      <c r="F211" s="258">
        <v>40000</v>
      </c>
      <c r="G211" s="12" t="s">
        <v>15329</v>
      </c>
      <c r="H211" s="255" t="s">
        <v>9675</v>
      </c>
      <c r="I211" s="258" t="str">
        <f>TEXT(Table12[[#This Row],[TglPendaftaran]],"dd mmmm yyyy")</f>
        <v>22 October 2018</v>
      </c>
    </row>
    <row r="212" spans="1:9">
      <c r="A212" s="255">
        <v>211</v>
      </c>
      <c r="B212" s="4" t="s">
        <v>14667</v>
      </c>
      <c r="C212" s="255" t="str">
        <f>VLOOKUP(B212,TblDataMhs[],2)</f>
        <v>AWALUDDIN</v>
      </c>
      <c r="D212" s="257">
        <v>43396</v>
      </c>
      <c r="E212" s="258">
        <v>100000</v>
      </c>
      <c r="F212" s="258">
        <v>40000</v>
      </c>
      <c r="G212" s="12" t="s">
        <v>15330</v>
      </c>
      <c r="H212" s="255" t="s">
        <v>9675</v>
      </c>
      <c r="I212" s="258" t="str">
        <f>TEXT(Table12[[#This Row],[TglPendaftaran]],"dd mmmm yyyy")</f>
        <v>23 October 2018</v>
      </c>
    </row>
    <row r="213" spans="1:9">
      <c r="A213" s="255">
        <v>212</v>
      </c>
      <c r="B213" s="4" t="s">
        <v>11482</v>
      </c>
      <c r="C213" s="255" t="str">
        <f>VLOOKUP(B213,TblDataMhs[],2)</f>
        <v>EWIT</v>
      </c>
      <c r="D213" s="257">
        <v>43397</v>
      </c>
      <c r="E213" s="258">
        <v>100000</v>
      </c>
      <c r="F213" s="258">
        <v>40000</v>
      </c>
      <c r="G213" s="12" t="s">
        <v>15331</v>
      </c>
      <c r="H213" s="255" t="s">
        <v>9675</v>
      </c>
      <c r="I213" s="258" t="str">
        <f>TEXT(Table12[[#This Row],[TglPendaftaran]],"dd mmmm yyyy")</f>
        <v>24 October 2018</v>
      </c>
    </row>
    <row r="214" spans="1:9">
      <c r="A214" s="255">
        <v>213</v>
      </c>
      <c r="B214" s="4" t="s">
        <v>14217</v>
      </c>
      <c r="C214" s="255" t="str">
        <f>VLOOKUP(B214,TblDataMhs[],2)</f>
        <v>RISMAWATI</v>
      </c>
      <c r="D214" s="257">
        <v>43397</v>
      </c>
      <c r="E214" s="258">
        <v>100000</v>
      </c>
      <c r="F214" s="258">
        <v>40000</v>
      </c>
      <c r="G214" s="12" t="s">
        <v>15332</v>
      </c>
      <c r="H214" s="255" t="s">
        <v>9675</v>
      </c>
      <c r="I214" s="258" t="str">
        <f>TEXT(Table12[[#This Row],[TglPendaftaran]],"dd mmmm yyyy")</f>
        <v>24 October 2018</v>
      </c>
    </row>
    <row r="215" spans="1:9">
      <c r="A215" s="255">
        <v>214</v>
      </c>
      <c r="B215" s="4" t="s">
        <v>14815</v>
      </c>
      <c r="C215" s="255" t="str">
        <f>VLOOKUP(B215,TblDataMhs[],2)</f>
        <v>RISMAYANTI</v>
      </c>
      <c r="D215" s="257">
        <v>43399</v>
      </c>
      <c r="E215" s="258">
        <v>100000</v>
      </c>
      <c r="F215" s="258">
        <v>40000</v>
      </c>
      <c r="G215" s="12" t="s">
        <v>15334</v>
      </c>
      <c r="H215" s="255" t="s">
        <v>9675</v>
      </c>
      <c r="I215" s="258" t="str">
        <f>TEXT(Table12[[#This Row],[TglPendaftaran]],"dd mmmm yyyy")</f>
        <v>26 October 2018</v>
      </c>
    </row>
    <row r="216" spans="1:9">
      <c r="A216" s="255">
        <v>215</v>
      </c>
      <c r="B216" s="4" t="s">
        <v>14820</v>
      </c>
      <c r="C216" s="255" t="str">
        <f>VLOOKUP(B216,TblDataMhs[],2)</f>
        <v>NUR NAINI</v>
      </c>
      <c r="D216" s="257">
        <v>43399</v>
      </c>
      <c r="E216" s="258">
        <v>100000</v>
      </c>
      <c r="F216" s="258">
        <v>40000</v>
      </c>
      <c r="G216" s="12" t="s">
        <v>15335</v>
      </c>
      <c r="H216" s="255" t="s">
        <v>9675</v>
      </c>
      <c r="I216" s="258" t="str">
        <f>TEXT(Table12[[#This Row],[TglPendaftaran]],"dd mmmm yyyy")</f>
        <v>26 October 2018</v>
      </c>
    </row>
    <row r="217" spans="1:9">
      <c r="A217" s="255">
        <v>216</v>
      </c>
      <c r="B217" s="4" t="s">
        <v>14864</v>
      </c>
      <c r="C217" s="255" t="str">
        <f>VLOOKUP(B217,TblDataMhs[],2)</f>
        <v>AKHMAD MUNANDAR</v>
      </c>
      <c r="D217" s="257">
        <v>43399</v>
      </c>
      <c r="E217" s="258">
        <v>100000</v>
      </c>
      <c r="F217" s="258">
        <v>40000</v>
      </c>
      <c r="G217" s="12" t="s">
        <v>15336</v>
      </c>
      <c r="H217" s="255" t="s">
        <v>9675</v>
      </c>
      <c r="I217" s="258" t="str">
        <f>TEXT(Table12[[#This Row],[TglPendaftaran]],"dd mmmm yyyy")</f>
        <v>26 October 2018</v>
      </c>
    </row>
    <row r="218" spans="1:9">
      <c r="A218" s="255">
        <v>217</v>
      </c>
      <c r="B218" s="4" t="s">
        <v>14278</v>
      </c>
      <c r="C218" s="255" t="str">
        <f>VLOOKUP(B218,TblDataMhs[],2)</f>
        <v>MARJONO AMIN S</v>
      </c>
      <c r="D218" s="257">
        <v>43399</v>
      </c>
      <c r="E218" s="258">
        <v>100000</v>
      </c>
      <c r="F218" s="258">
        <v>40000</v>
      </c>
      <c r="G218" s="12" t="s">
        <v>15337</v>
      </c>
      <c r="H218" s="255" t="s">
        <v>9675</v>
      </c>
      <c r="I218" s="258" t="str">
        <f>TEXT(Table12[[#This Row],[TglPendaftaran]],"dd mmmm yyyy")</f>
        <v>26 October 2018</v>
      </c>
    </row>
    <row r="219" spans="1:9">
      <c r="A219" s="255">
        <v>218</v>
      </c>
      <c r="B219" s="4" t="s">
        <v>12689</v>
      </c>
      <c r="C219" s="255" t="str">
        <f>VLOOKUP(B219,TblDataMhs[],2)</f>
        <v>ABD. RAUF</v>
      </c>
      <c r="D219" s="257">
        <v>43403</v>
      </c>
      <c r="E219" s="258">
        <v>100000</v>
      </c>
      <c r="F219" s="258">
        <v>40000</v>
      </c>
      <c r="G219" s="12" t="s">
        <v>15338</v>
      </c>
      <c r="H219" s="255" t="s">
        <v>9675</v>
      </c>
      <c r="I219" s="258" t="str">
        <f>TEXT(Table12[[#This Row],[TglPendaftaran]],"dd mmmm yyyy")</f>
        <v>30 October 2018</v>
      </c>
    </row>
    <row r="220" spans="1:9">
      <c r="A220" s="255">
        <v>219</v>
      </c>
      <c r="B220" s="4" t="s">
        <v>13395</v>
      </c>
      <c r="C220" s="255" t="str">
        <f>VLOOKUP(B220,TblDataMhs[],2)</f>
        <v>SUFIYANI S</v>
      </c>
      <c r="D220" s="13">
        <v>43404</v>
      </c>
      <c r="E220" s="258">
        <v>100000</v>
      </c>
      <c r="F220" s="258">
        <v>40000</v>
      </c>
      <c r="G220" s="12" t="s">
        <v>15339</v>
      </c>
      <c r="H220" s="255" t="s">
        <v>9675</v>
      </c>
      <c r="I220" s="258" t="str">
        <f>TEXT(Table12[[#This Row],[TglPendaftaran]],"dd mmmm yyyy")</f>
        <v>31 October 2018</v>
      </c>
    </row>
    <row r="221" spans="1:9">
      <c r="A221" s="255">
        <v>220</v>
      </c>
      <c r="B221" s="4" t="s">
        <v>13943</v>
      </c>
      <c r="C221" s="255" t="str">
        <f>VLOOKUP(B221,TblDataMhs[],2)</f>
        <v>IRSAN SUANDI IDRUS</v>
      </c>
      <c r="D221" s="13">
        <v>43404</v>
      </c>
      <c r="E221" s="258">
        <v>100000</v>
      </c>
      <c r="F221" s="258">
        <v>40000</v>
      </c>
      <c r="G221" s="12" t="s">
        <v>15340</v>
      </c>
      <c r="H221" s="255" t="s">
        <v>9675</v>
      </c>
      <c r="I221" s="258" t="str">
        <f>TEXT(Table12[[#This Row],[TglPendaftaran]],"dd mmmm yyyy")</f>
        <v>31 October 2018</v>
      </c>
    </row>
    <row r="222" spans="1:9">
      <c r="A222" s="255">
        <v>221</v>
      </c>
      <c r="B222" s="4" t="s">
        <v>13881</v>
      </c>
      <c r="C222" s="255" t="str">
        <f>VLOOKUP(B222,TblDataMhs[],2)</f>
        <v>NURHAYATI</v>
      </c>
      <c r="D222" s="13">
        <v>43404</v>
      </c>
      <c r="E222" s="258">
        <v>100000</v>
      </c>
      <c r="F222" s="258">
        <v>40000</v>
      </c>
      <c r="G222" s="12" t="s">
        <v>15341</v>
      </c>
      <c r="H222" s="255" t="s">
        <v>9675</v>
      </c>
      <c r="I222" s="258" t="str">
        <f>TEXT(Table12[[#This Row],[TglPendaftaran]],"dd mmmm yyyy")</f>
        <v>31 October 2018</v>
      </c>
    </row>
    <row r="223" spans="1:9">
      <c r="A223" s="255">
        <v>222</v>
      </c>
      <c r="B223" s="4" t="s">
        <v>12394</v>
      </c>
      <c r="C223" s="255" t="str">
        <f>VLOOKUP(B223,TblDataMhs[],2)</f>
        <v>NUR MAYA</v>
      </c>
      <c r="D223" s="13">
        <v>43404</v>
      </c>
      <c r="E223" s="258">
        <v>100000</v>
      </c>
      <c r="F223" s="258">
        <v>40000</v>
      </c>
      <c r="G223" s="12" t="s">
        <v>15342</v>
      </c>
      <c r="H223" s="255" t="s">
        <v>9675</v>
      </c>
      <c r="I223" s="258" t="str">
        <f>TEXT(Table12[[#This Row],[TglPendaftaran]],"dd mmmm yyyy")</f>
        <v>31 October 2018</v>
      </c>
    </row>
    <row r="224" spans="1:9">
      <c r="A224" s="255">
        <v>223</v>
      </c>
      <c r="B224" s="4" t="s">
        <v>14785</v>
      </c>
      <c r="C224" s="255" t="str">
        <f>VLOOKUP(B224,TblDataMhs[],2)</f>
        <v>HAYYU HUMAERA</v>
      </c>
      <c r="D224" s="13">
        <v>43404</v>
      </c>
      <c r="E224" s="258">
        <v>100000</v>
      </c>
      <c r="F224" s="258">
        <v>40000</v>
      </c>
      <c r="G224" s="12" t="s">
        <v>15343</v>
      </c>
      <c r="H224" s="255" t="s">
        <v>9675</v>
      </c>
      <c r="I224" s="258" t="str">
        <f>TEXT(Table12[[#This Row],[TglPendaftaran]],"dd mmmm yyyy")</f>
        <v>31 October 2018</v>
      </c>
    </row>
    <row r="225" spans="1:9">
      <c r="A225" s="255">
        <v>224</v>
      </c>
      <c r="B225" s="4" t="s">
        <v>13382</v>
      </c>
      <c r="C225" s="255" t="str">
        <f>VLOOKUP(B225,TblDataMhs[],2)</f>
        <v>NOVIYANTI</v>
      </c>
      <c r="D225" s="13">
        <v>43405</v>
      </c>
      <c r="E225" s="258">
        <v>100000</v>
      </c>
      <c r="F225" s="258">
        <v>40000</v>
      </c>
      <c r="G225" s="12" t="s">
        <v>15344</v>
      </c>
      <c r="H225" s="255" t="s">
        <v>9675</v>
      </c>
      <c r="I225" s="258" t="str">
        <f>TEXT(Table12[[#This Row],[TglPendaftaran]],"dd mmmm yyyy")</f>
        <v>01 November 2018</v>
      </c>
    </row>
    <row r="226" spans="1:9">
      <c r="A226" s="255">
        <v>225</v>
      </c>
      <c r="B226" s="4" t="s">
        <v>13571</v>
      </c>
      <c r="C226" s="255" t="str">
        <f>VLOOKUP(B226,TblDataMhs[],2)</f>
        <v>BAHIRA</v>
      </c>
      <c r="D226" s="13">
        <v>43405</v>
      </c>
      <c r="E226" s="258">
        <v>100000</v>
      </c>
      <c r="F226" s="258">
        <v>40000</v>
      </c>
      <c r="G226" s="12" t="s">
        <v>15345</v>
      </c>
      <c r="H226" s="255" t="s">
        <v>9675</v>
      </c>
      <c r="I226" s="258" t="str">
        <f>TEXT(Table12[[#This Row],[TglPendaftaran]],"dd mmmm yyyy")</f>
        <v>01 November 2018</v>
      </c>
    </row>
    <row r="227" spans="1:9">
      <c r="A227" s="255">
        <v>226</v>
      </c>
      <c r="B227" s="4" t="s">
        <v>13557</v>
      </c>
      <c r="C227" s="255" t="str">
        <f>VLOOKUP(B227,TblDataMhs[],2)</f>
        <v>SYAMSURYA JAYA. T</v>
      </c>
      <c r="D227" s="13">
        <v>43405</v>
      </c>
      <c r="E227" s="258">
        <v>100000</v>
      </c>
      <c r="F227" s="258">
        <v>40000</v>
      </c>
      <c r="G227" s="12" t="s">
        <v>15346</v>
      </c>
      <c r="H227" s="255" t="s">
        <v>9675</v>
      </c>
      <c r="I227" s="258" t="str">
        <f>TEXT(Table12[[#This Row],[TglPendaftaran]],"dd mmmm yyyy")</f>
        <v>01 November 2018</v>
      </c>
    </row>
    <row r="228" spans="1:9">
      <c r="A228" s="255">
        <v>227</v>
      </c>
      <c r="B228" s="4" t="s">
        <v>14844</v>
      </c>
      <c r="C228" s="255" t="str">
        <f>VLOOKUP(B228,TblDataMhs[],2)</f>
        <v>NAJLAH RAHMAT</v>
      </c>
      <c r="D228" s="13">
        <v>43405</v>
      </c>
      <c r="E228" s="258">
        <v>100000</v>
      </c>
      <c r="F228" s="258">
        <v>40000</v>
      </c>
      <c r="G228" s="12" t="s">
        <v>15347</v>
      </c>
      <c r="H228" s="255" t="s">
        <v>9675</v>
      </c>
      <c r="I228" s="258" t="str">
        <f>TEXT(Table12[[#This Row],[TglPendaftaran]],"dd mmmm yyyy")</f>
        <v>01 November 2018</v>
      </c>
    </row>
    <row r="229" spans="1:9">
      <c r="A229" s="255">
        <v>228</v>
      </c>
      <c r="B229" s="4" t="s">
        <v>13460</v>
      </c>
      <c r="C229" s="255" t="str">
        <f>VLOOKUP(B229,TblDataMhs[],2)</f>
        <v>NURIYANI</v>
      </c>
      <c r="D229" s="13">
        <v>43409</v>
      </c>
      <c r="E229" s="258">
        <v>100000</v>
      </c>
      <c r="F229" s="258">
        <v>40000</v>
      </c>
      <c r="G229" s="12" t="s">
        <v>15348</v>
      </c>
      <c r="H229" s="255" t="s">
        <v>9675</v>
      </c>
      <c r="I229" s="258" t="str">
        <f>TEXT(Table12[[#This Row],[TglPendaftaran]],"dd mmmm yyyy")</f>
        <v>05 November 2018</v>
      </c>
    </row>
    <row r="230" spans="1:9">
      <c r="A230" s="255">
        <v>229</v>
      </c>
      <c r="B230" s="4" t="s">
        <v>13935</v>
      </c>
      <c r="C230" s="255" t="str">
        <f>VLOOKUP(B230,TblDataMhs[],2)</f>
        <v>HAJIRAH</v>
      </c>
      <c r="D230" s="13">
        <v>43409</v>
      </c>
      <c r="E230" s="258">
        <v>100000</v>
      </c>
      <c r="F230" s="258">
        <v>40000</v>
      </c>
      <c r="G230" s="12" t="s">
        <v>15349</v>
      </c>
      <c r="H230" s="255" t="s">
        <v>9675</v>
      </c>
      <c r="I230" s="258" t="str">
        <f>TEXT(Table12[[#This Row],[TglPendaftaran]],"dd mmmm yyyy")</f>
        <v>05 November 2018</v>
      </c>
    </row>
    <row r="231" spans="1:9">
      <c r="A231" s="255">
        <v>230</v>
      </c>
      <c r="B231" s="4" t="s">
        <v>14246</v>
      </c>
      <c r="C231" s="255" t="str">
        <f>VLOOKUP(B231,TblDataMhs[],2)</f>
        <v>SULPIANI HAMKA</v>
      </c>
      <c r="D231" s="13">
        <v>43409</v>
      </c>
      <c r="E231" s="258">
        <v>100000</v>
      </c>
      <c r="F231" s="258">
        <v>40000</v>
      </c>
      <c r="G231" s="12" t="s">
        <v>15350</v>
      </c>
      <c r="H231" s="255" t="s">
        <v>9675</v>
      </c>
      <c r="I231" s="258" t="str">
        <f>TEXT(Table12[[#This Row],[TglPendaftaran]],"dd mmmm yyyy")</f>
        <v>05 November 2018</v>
      </c>
    </row>
    <row r="232" spans="1:9">
      <c r="A232" s="255">
        <v>231</v>
      </c>
      <c r="B232" s="4" t="s">
        <v>14456</v>
      </c>
      <c r="C232" s="255" t="str">
        <f>VLOOKUP(B232,TblDataMhs[],2)</f>
        <v>SRI DEVI SARTIKA</v>
      </c>
      <c r="D232" s="13">
        <v>43409</v>
      </c>
      <c r="E232" s="258">
        <v>100000</v>
      </c>
      <c r="F232" s="258">
        <v>40000</v>
      </c>
      <c r="G232" s="12" t="s">
        <v>15351</v>
      </c>
      <c r="H232" s="255" t="s">
        <v>9675</v>
      </c>
      <c r="I232" s="258" t="str">
        <f>TEXT(Table12[[#This Row],[TglPendaftaran]],"dd mmmm yyyy")</f>
        <v>05 November 2018</v>
      </c>
    </row>
    <row r="233" spans="1:9">
      <c r="A233" s="255">
        <v>232</v>
      </c>
      <c r="B233" s="4" t="s">
        <v>13760</v>
      </c>
      <c r="C233" s="255" t="str">
        <f>VLOOKUP(B233,TblDataMhs[],2)</f>
        <v>NURYANI</v>
      </c>
      <c r="D233" s="13">
        <v>43410</v>
      </c>
      <c r="E233" s="258">
        <v>100000</v>
      </c>
      <c r="F233" s="258">
        <v>40000</v>
      </c>
      <c r="G233" s="12" t="s">
        <v>15352</v>
      </c>
      <c r="H233" s="255" t="s">
        <v>9675</v>
      </c>
      <c r="I233" s="258" t="str">
        <f>TEXT(Table12[[#This Row],[TglPendaftaran]],"dd mmmm yyyy")</f>
        <v>06 November 2018</v>
      </c>
    </row>
    <row r="234" spans="1:9">
      <c r="A234" s="255">
        <v>233</v>
      </c>
      <c r="B234" s="4" t="s">
        <v>12890</v>
      </c>
      <c r="C234" s="255" t="str">
        <f>VLOOKUP(B234,TblDataMhs[],2)</f>
        <v>CITRAH</v>
      </c>
      <c r="D234" s="13">
        <v>43410</v>
      </c>
      <c r="E234" s="258">
        <v>100000</v>
      </c>
      <c r="F234" s="258">
        <v>40000</v>
      </c>
      <c r="G234" s="12" t="s">
        <v>15353</v>
      </c>
      <c r="H234" s="255" t="s">
        <v>9675</v>
      </c>
      <c r="I234" s="258" t="str">
        <f>TEXT(Table12[[#This Row],[TglPendaftaran]],"dd mmmm yyyy")</f>
        <v>06 November 2018</v>
      </c>
    </row>
    <row r="235" spans="1:9">
      <c r="A235" s="255">
        <v>234</v>
      </c>
      <c r="B235" s="4" t="s">
        <v>14180</v>
      </c>
      <c r="C235" s="255" t="str">
        <f>VLOOKUP(B235,TblDataMhs[],2)</f>
        <v>KIRMAN S</v>
      </c>
      <c r="D235" s="13">
        <v>43410</v>
      </c>
      <c r="E235" s="258">
        <v>100000</v>
      </c>
      <c r="F235" s="258">
        <v>40000</v>
      </c>
      <c r="G235" s="12" t="s">
        <v>15354</v>
      </c>
      <c r="H235" s="255" t="s">
        <v>9675</v>
      </c>
      <c r="I235" s="258" t="str">
        <f>TEXT(Table12[[#This Row],[TglPendaftaran]],"dd mmmm yyyy")</f>
        <v>06 November 2018</v>
      </c>
    </row>
    <row r="236" spans="1:9">
      <c r="A236" s="255">
        <v>235</v>
      </c>
      <c r="B236" s="4" t="s">
        <v>14281</v>
      </c>
      <c r="C236" s="255" t="str">
        <f>VLOOKUP(B236,TblDataMhs[],2)</f>
        <v>NUR SABA</v>
      </c>
      <c r="D236" s="13">
        <v>43410</v>
      </c>
      <c r="E236" s="258">
        <v>100000</v>
      </c>
      <c r="F236" s="258">
        <v>40000</v>
      </c>
      <c r="G236" s="12" t="s">
        <v>15355</v>
      </c>
      <c r="H236" s="255" t="s">
        <v>9675</v>
      </c>
      <c r="I236" s="258" t="str">
        <f>TEXT(Table12[[#This Row],[TglPendaftaran]],"dd mmmm yyyy")</f>
        <v>06 November 2018</v>
      </c>
    </row>
    <row r="237" spans="1:9">
      <c r="A237" s="255">
        <v>236</v>
      </c>
      <c r="B237" s="4" t="s">
        <v>14635</v>
      </c>
      <c r="C237" s="255" t="str">
        <f>VLOOKUP(B237,TblDataMhs[],2)</f>
        <v>TRI PUTRA</v>
      </c>
      <c r="D237" s="13">
        <v>43411</v>
      </c>
      <c r="E237" s="258">
        <v>100000</v>
      </c>
      <c r="F237" s="258">
        <v>40000</v>
      </c>
      <c r="G237" s="12" t="s">
        <v>15362</v>
      </c>
      <c r="H237" s="255" t="s">
        <v>9675</v>
      </c>
      <c r="I237" s="258" t="str">
        <f>TEXT(Table12[[#This Row],[TglPendaftaran]],"dd mmmm yyyy")</f>
        <v>07 November 2018</v>
      </c>
    </row>
    <row r="238" spans="1:9">
      <c r="A238" s="255">
        <v>237</v>
      </c>
      <c r="B238" s="4" t="s">
        <v>14861</v>
      </c>
      <c r="C238" s="255" t="str">
        <f>VLOOKUP(B238,TblDataMhs[],2)</f>
        <v>NIRMA</v>
      </c>
      <c r="D238" s="13">
        <v>43412</v>
      </c>
      <c r="E238" s="258">
        <v>100000</v>
      </c>
      <c r="F238" s="258">
        <v>40000</v>
      </c>
      <c r="G238" s="12" t="s">
        <v>15363</v>
      </c>
      <c r="H238" s="255" t="s">
        <v>9675</v>
      </c>
      <c r="I238" s="258" t="str">
        <f>TEXT(Table12[[#This Row],[TglPendaftaran]],"dd mmmm yyyy")</f>
        <v>08 November 2018</v>
      </c>
    </row>
    <row r="239" spans="1:9">
      <c r="A239" s="255">
        <v>238</v>
      </c>
      <c r="B239" s="4" t="s">
        <v>14601</v>
      </c>
      <c r="C239" s="255" t="str">
        <f>VLOOKUP(B239,TblDataMhs[],2)</f>
        <v>FATMAWATI</v>
      </c>
      <c r="D239" s="13">
        <v>43412</v>
      </c>
      <c r="E239" s="258">
        <v>100000</v>
      </c>
      <c r="F239" s="258">
        <v>40000</v>
      </c>
      <c r="G239" s="12" t="s">
        <v>15364</v>
      </c>
      <c r="H239" s="255" t="s">
        <v>9675</v>
      </c>
      <c r="I239" s="258" t="str">
        <f>TEXT(Table12[[#This Row],[TglPendaftaran]],"dd mmmm yyyy")</f>
        <v>08 November 2018</v>
      </c>
    </row>
    <row r="240" spans="1:9">
      <c r="A240" s="255">
        <v>239</v>
      </c>
      <c r="B240" s="4" t="s">
        <v>13322</v>
      </c>
      <c r="C240" s="255" t="str">
        <f>VLOOKUP(B240,TblDataMhs[],2)</f>
        <v>MASYITHA</v>
      </c>
      <c r="D240" s="13">
        <v>43413</v>
      </c>
      <c r="E240" s="258">
        <v>100000</v>
      </c>
      <c r="F240" s="258">
        <v>40000</v>
      </c>
      <c r="G240" s="12" t="s">
        <v>15365</v>
      </c>
      <c r="H240" s="255" t="s">
        <v>9675</v>
      </c>
      <c r="I240" s="258" t="str">
        <f>TEXT(Table12[[#This Row],[TglPendaftaran]],"dd mmmm yyyy")</f>
        <v>09 November 2018</v>
      </c>
    </row>
    <row r="241" spans="1:9">
      <c r="A241" s="255">
        <v>240</v>
      </c>
      <c r="B241" s="4" t="s">
        <v>14313</v>
      </c>
      <c r="C241" s="255" t="str">
        <f>VLOOKUP(B241,TblDataMhs[],2)</f>
        <v>HARTINA BASRI</v>
      </c>
      <c r="D241" s="13">
        <v>43416</v>
      </c>
      <c r="E241" s="258">
        <v>100000</v>
      </c>
      <c r="F241" s="258">
        <v>40000</v>
      </c>
      <c r="G241" s="12" t="s">
        <v>15366</v>
      </c>
      <c r="H241" s="255" t="s">
        <v>9675</v>
      </c>
      <c r="I241" s="258" t="str">
        <f>TEXT(Table12[[#This Row],[TglPendaftaran]],"dd mmmm yyyy")</f>
        <v>12 November 2018</v>
      </c>
    </row>
    <row r="242" spans="1:9">
      <c r="A242" s="255">
        <v>241</v>
      </c>
      <c r="B242" s="4" t="s">
        <v>13416</v>
      </c>
      <c r="C242" s="255" t="str">
        <f>VLOOKUP(B242,TblDataMhs[],2)</f>
        <v>MUSTIKA YUSUF</v>
      </c>
      <c r="D242" s="13">
        <v>43416</v>
      </c>
      <c r="E242" s="258">
        <v>100000</v>
      </c>
      <c r="F242" s="258">
        <v>40000</v>
      </c>
      <c r="G242" s="12" t="s">
        <v>15367</v>
      </c>
      <c r="H242" s="255" t="s">
        <v>9675</v>
      </c>
      <c r="I242" s="258" t="str">
        <f>TEXT(Table12[[#This Row],[TglPendaftaran]],"dd mmmm yyyy")</f>
        <v>12 November 2018</v>
      </c>
    </row>
    <row r="243" spans="1:9">
      <c r="A243" s="255">
        <v>242</v>
      </c>
      <c r="B243" s="4" t="s">
        <v>14850</v>
      </c>
      <c r="C243" s="255" t="str">
        <f>VLOOKUP(B243,TblDataMhs[],2)</f>
        <v>EMI MASTURA</v>
      </c>
      <c r="D243" s="13">
        <v>43416</v>
      </c>
      <c r="E243" s="258">
        <v>100000</v>
      </c>
      <c r="F243" s="258">
        <v>40000</v>
      </c>
      <c r="G243" s="12" t="s">
        <v>15368</v>
      </c>
      <c r="H243" s="255" t="s">
        <v>9675</v>
      </c>
      <c r="I243" s="258" t="str">
        <f>TEXT(Table12[[#This Row],[TglPendaftaran]],"dd mmmm yyyy")</f>
        <v>12 November 2018</v>
      </c>
    </row>
    <row r="244" spans="1:9">
      <c r="A244" s="255">
        <v>243</v>
      </c>
      <c r="B244" s="4" t="s">
        <v>14524</v>
      </c>
      <c r="C244" s="255" t="str">
        <f>VLOOKUP(B244,TblDataMhs[],2)</f>
        <v>SY. ARDILLA</v>
      </c>
      <c r="D244" s="13">
        <v>43416</v>
      </c>
      <c r="E244" s="258">
        <v>100000</v>
      </c>
      <c r="F244" s="258">
        <v>40000</v>
      </c>
      <c r="G244" s="12" t="s">
        <v>15369</v>
      </c>
      <c r="H244" s="255" t="s">
        <v>9675</v>
      </c>
      <c r="I244" s="258" t="str">
        <f>TEXT(Table12[[#This Row],[TglPendaftaran]],"dd mmmm yyyy")</f>
        <v>12 November 2018</v>
      </c>
    </row>
    <row r="245" spans="1:9">
      <c r="A245" s="255">
        <v>244</v>
      </c>
      <c r="B245" s="4" t="s">
        <v>13607</v>
      </c>
      <c r="C245" s="255" t="str">
        <f>VLOOKUP(B245,TblDataMhs[],2)</f>
        <v>UMMI DSAKIAH</v>
      </c>
      <c r="D245" s="13">
        <v>43419</v>
      </c>
      <c r="E245" s="258">
        <v>100000</v>
      </c>
      <c r="F245" s="258">
        <v>40000</v>
      </c>
      <c r="G245" s="12" t="s">
        <v>15370</v>
      </c>
      <c r="H245" s="255" t="s">
        <v>9675</v>
      </c>
      <c r="I245" s="258" t="str">
        <f>TEXT(Table12[[#This Row],[TglPendaftaran]],"dd mmmm yyyy")</f>
        <v>15 November 2018</v>
      </c>
    </row>
    <row r="246" spans="1:9">
      <c r="A246" s="255">
        <v>245</v>
      </c>
      <c r="B246" s="4" t="s">
        <v>14653</v>
      </c>
      <c r="C246" s="255" t="str">
        <f>VLOOKUP(B246,TblDataMhs[],2)</f>
        <v>MARHUMI AMIR</v>
      </c>
      <c r="D246" s="13">
        <v>43419</v>
      </c>
      <c r="E246" s="258">
        <v>100000</v>
      </c>
      <c r="F246" s="258">
        <v>40000</v>
      </c>
      <c r="G246" s="12" t="s">
        <v>15371</v>
      </c>
      <c r="H246" s="255" t="s">
        <v>9675</v>
      </c>
      <c r="I246" s="258" t="str">
        <f>TEXT(Table12[[#This Row],[TglPendaftaran]],"dd mmmm yyyy")</f>
        <v>15 November 2018</v>
      </c>
    </row>
    <row r="247" spans="1:9">
      <c r="A247" s="255">
        <v>246</v>
      </c>
      <c r="B247" s="4" t="s">
        <v>14312</v>
      </c>
      <c r="C247" s="255" t="str">
        <f>VLOOKUP(B247,TblDataMhs[],2)</f>
        <v>RASMIANI</v>
      </c>
      <c r="D247" s="13">
        <v>43419</v>
      </c>
      <c r="E247" s="258">
        <v>100000</v>
      </c>
      <c r="F247" s="258">
        <v>40000</v>
      </c>
      <c r="G247" s="12" t="s">
        <v>15372</v>
      </c>
      <c r="H247" s="255" t="s">
        <v>9675</v>
      </c>
      <c r="I247" s="258" t="str">
        <f>TEXT(Table12[[#This Row],[TglPendaftaran]],"dd mmmm yyyy")</f>
        <v>15 November 2018</v>
      </c>
    </row>
    <row r="248" spans="1:9">
      <c r="A248" s="255">
        <v>247</v>
      </c>
      <c r="B248" s="4" t="s">
        <v>14816</v>
      </c>
      <c r="C248" s="255" t="str">
        <f>VLOOKUP(B248,TblDataMhs[],2)</f>
        <v>FITRAH</v>
      </c>
      <c r="D248" s="13">
        <v>43419</v>
      </c>
      <c r="E248" s="258">
        <v>100000</v>
      </c>
      <c r="F248" s="258">
        <v>40000</v>
      </c>
      <c r="G248" s="12" t="s">
        <v>15373</v>
      </c>
      <c r="H248" s="255" t="s">
        <v>9675</v>
      </c>
      <c r="I248" s="258" t="str">
        <f>TEXT(Table12[[#This Row],[TglPendaftaran]],"dd mmmm yyyy")</f>
        <v>15 November 2018</v>
      </c>
    </row>
    <row r="249" spans="1:9">
      <c r="A249" s="255">
        <v>248</v>
      </c>
      <c r="B249" s="4" t="s">
        <v>14416</v>
      </c>
      <c r="C249" s="255" t="str">
        <f>VLOOKUP(B249,TblDataMhs[],2)</f>
        <v>BAHRINI</v>
      </c>
      <c r="D249" s="13">
        <v>43423</v>
      </c>
      <c r="E249" s="258">
        <v>100000</v>
      </c>
      <c r="F249" s="258">
        <v>40000</v>
      </c>
      <c r="G249" s="12" t="s">
        <v>15374</v>
      </c>
      <c r="H249" s="255" t="s">
        <v>9675</v>
      </c>
      <c r="I249" s="258" t="str">
        <f>TEXT(Table12[[#This Row],[TglPendaftaran]],"dd mmmm yyyy")</f>
        <v>19 November 2018</v>
      </c>
    </row>
    <row r="250" spans="1:9">
      <c r="A250" s="255">
        <v>249</v>
      </c>
      <c r="B250" s="4" t="s">
        <v>14293</v>
      </c>
      <c r="C250" s="255" t="str">
        <f>VLOOKUP(B250,TblDataMhs[],2)</f>
        <v>MIRDATUL INAYAH</v>
      </c>
      <c r="D250" s="13">
        <v>43423</v>
      </c>
      <c r="E250" s="258">
        <v>100000</v>
      </c>
      <c r="F250" s="258">
        <v>40000</v>
      </c>
      <c r="G250" s="12" t="s">
        <v>15375</v>
      </c>
      <c r="H250" s="255" t="s">
        <v>9675</v>
      </c>
      <c r="I250" s="258" t="str">
        <f>TEXT(Table12[[#This Row],[TglPendaftaran]],"dd mmmm yyyy")</f>
        <v>19 November 2018</v>
      </c>
    </row>
    <row r="251" spans="1:9">
      <c r="A251" s="255">
        <v>250</v>
      </c>
      <c r="B251" s="4" t="s">
        <v>14567</v>
      </c>
      <c r="C251" s="255" t="str">
        <f>VLOOKUP(B251,TblDataMhs[],2)</f>
        <v>RESKY AMALIA</v>
      </c>
      <c r="D251" s="13">
        <v>43423</v>
      </c>
      <c r="E251" s="258">
        <v>100000</v>
      </c>
      <c r="F251" s="258">
        <v>40000</v>
      </c>
      <c r="G251" s="12" t="s">
        <v>15376</v>
      </c>
      <c r="H251" s="255" t="s">
        <v>9675</v>
      </c>
      <c r="I251" s="258" t="str">
        <f>TEXT(Table12[[#This Row],[TglPendaftaran]],"dd mmmm yyyy")</f>
        <v>19 November 2018</v>
      </c>
    </row>
    <row r="252" spans="1:9">
      <c r="A252" s="255">
        <v>251</v>
      </c>
      <c r="B252" s="4" t="s">
        <v>14148</v>
      </c>
      <c r="C252" s="255" t="str">
        <f>VLOOKUP(B252,TblDataMhs[],2)</f>
        <v>MULIANI</v>
      </c>
      <c r="D252" s="13">
        <v>43423</v>
      </c>
      <c r="E252" s="258">
        <v>100000</v>
      </c>
      <c r="F252" s="258">
        <v>40000</v>
      </c>
      <c r="G252" s="12" t="s">
        <v>15377</v>
      </c>
      <c r="H252" s="255" t="s">
        <v>9675</v>
      </c>
      <c r="I252" s="258" t="str">
        <f>TEXT(Table12[[#This Row],[TglPendaftaran]],"dd mmmm yyyy")</f>
        <v>19 November 2018</v>
      </c>
    </row>
    <row r="253" spans="1:9">
      <c r="A253" s="255">
        <v>252</v>
      </c>
      <c r="B253" s="4" t="s">
        <v>13990</v>
      </c>
      <c r="C253" s="255" t="str">
        <f>VLOOKUP(B253,TblDataMhs[],2)</f>
        <v>SUPRIADI</v>
      </c>
      <c r="D253" s="13">
        <v>43425</v>
      </c>
      <c r="E253" s="258">
        <v>100000</v>
      </c>
      <c r="F253" s="258">
        <v>40000</v>
      </c>
      <c r="G253" s="12" t="s">
        <v>15379</v>
      </c>
      <c r="H253" s="255" t="s">
        <v>9675</v>
      </c>
      <c r="I253" s="258" t="str">
        <f>TEXT(Table12[[#This Row],[TglPendaftaran]],"dd mmmm yyyy")</f>
        <v>21 November 2018</v>
      </c>
    </row>
    <row r="254" spans="1:9">
      <c r="A254" s="255">
        <v>253</v>
      </c>
      <c r="B254" s="4" t="s">
        <v>14768</v>
      </c>
      <c r="C254" s="255" t="str">
        <f>VLOOKUP(B254,TblDataMhs[],2)</f>
        <v>PAISAL RISAL</v>
      </c>
      <c r="D254" s="13">
        <v>43425</v>
      </c>
      <c r="E254" s="258">
        <v>100000</v>
      </c>
      <c r="F254" s="258">
        <v>40000</v>
      </c>
      <c r="G254" s="12" t="s">
        <v>15380</v>
      </c>
      <c r="H254" s="255" t="s">
        <v>9675</v>
      </c>
      <c r="I254" s="258" t="str">
        <f>TEXT(Table12[[#This Row],[TglPendaftaran]],"dd mmmm yyyy")</f>
        <v>21 November 2018</v>
      </c>
    </row>
    <row r="255" spans="1:9">
      <c r="A255" s="255">
        <v>254</v>
      </c>
      <c r="B255" s="4" t="s">
        <v>13446</v>
      </c>
      <c r="C255" s="255" t="str">
        <f>VLOOKUP(B255,TblDataMhs[],2)</f>
        <v>ABDUL RAHMAN</v>
      </c>
      <c r="D255" s="13">
        <v>43425</v>
      </c>
      <c r="E255" s="258">
        <v>100000</v>
      </c>
      <c r="F255" s="258">
        <v>40000</v>
      </c>
      <c r="G255" s="12" t="s">
        <v>15381</v>
      </c>
      <c r="H255" s="255" t="s">
        <v>9675</v>
      </c>
      <c r="I255" s="258" t="str">
        <f>TEXT(Table12[[#This Row],[TglPendaftaran]],"dd mmmm yyyy")</f>
        <v>21 November 2018</v>
      </c>
    </row>
    <row r="256" spans="1:9">
      <c r="A256" s="255">
        <v>255</v>
      </c>
      <c r="B256" s="4" t="s">
        <v>12649</v>
      </c>
      <c r="C256" s="255" t="str">
        <f>VLOOKUP(B256,TblDataMhs[],2)</f>
        <v>NURALAMSYAH</v>
      </c>
      <c r="D256" s="13">
        <v>43427</v>
      </c>
      <c r="E256" s="258">
        <v>100000</v>
      </c>
      <c r="F256" s="258">
        <v>40000</v>
      </c>
      <c r="G256" s="12" t="s">
        <v>15382</v>
      </c>
      <c r="H256" s="255" t="s">
        <v>9675</v>
      </c>
      <c r="I256" s="258" t="str">
        <f>TEXT(Table12[[#This Row],[TglPendaftaran]],"dd mmmm yyyy")</f>
        <v>23 November 2018</v>
      </c>
    </row>
    <row r="257" spans="1:9">
      <c r="A257" s="255">
        <v>256</v>
      </c>
      <c r="B257" s="4" t="s">
        <v>14520</v>
      </c>
      <c r="C257" s="255" t="str">
        <f>VLOOKUP(B257,TblDataMhs[],2)</f>
        <v>MUHAMMAD IDUL</v>
      </c>
      <c r="D257" s="13">
        <v>43427</v>
      </c>
      <c r="E257" s="258">
        <v>100000</v>
      </c>
      <c r="F257" s="258">
        <v>40000</v>
      </c>
      <c r="G257" s="12" t="s">
        <v>15383</v>
      </c>
      <c r="H257" s="255" t="s">
        <v>9675</v>
      </c>
      <c r="I257" s="258" t="str">
        <f>TEXT(Table12[[#This Row],[TglPendaftaran]],"dd mmmm yyyy")</f>
        <v>23 November 2018</v>
      </c>
    </row>
    <row r="258" spans="1:9">
      <c r="A258" s="255">
        <v>257</v>
      </c>
      <c r="B258" s="4" t="s">
        <v>13380</v>
      </c>
      <c r="C258" s="255" t="str">
        <f>VLOOKUP(B258,TblDataMhs[],2)</f>
        <v>JUSMAN</v>
      </c>
      <c r="D258" s="13">
        <v>43430</v>
      </c>
      <c r="E258" s="258">
        <v>100000</v>
      </c>
      <c r="F258" s="258">
        <v>40000</v>
      </c>
      <c r="G258" s="12" t="s">
        <v>15384</v>
      </c>
      <c r="H258" s="255" t="s">
        <v>9675</v>
      </c>
      <c r="I258" s="258" t="str">
        <f>TEXT(Table12[[#This Row],[TglPendaftaran]],"dd mmmm yyyy")</f>
        <v>26 November 2018</v>
      </c>
    </row>
    <row r="259" spans="1:9">
      <c r="A259" s="255">
        <v>258</v>
      </c>
      <c r="B259" s="4" t="s">
        <v>13669</v>
      </c>
      <c r="C259" s="255" t="str">
        <f>VLOOKUP(B259,TblDataMhs[],2)</f>
        <v>SRI DEFI NANDA</v>
      </c>
      <c r="D259" s="13">
        <v>43431</v>
      </c>
      <c r="E259" s="258">
        <v>100000</v>
      </c>
      <c r="F259" s="258">
        <v>40000</v>
      </c>
      <c r="G259" s="12" t="s">
        <v>15385</v>
      </c>
      <c r="H259" s="255" t="s">
        <v>9675</v>
      </c>
      <c r="I259" s="258" t="str">
        <f>TEXT(Table12[[#This Row],[TglPendaftaran]],"dd mmmm yyyy")</f>
        <v>27 November 2018</v>
      </c>
    </row>
    <row r="260" spans="1:9">
      <c r="A260" s="255">
        <v>259</v>
      </c>
      <c r="B260" s="4" t="s">
        <v>10725</v>
      </c>
      <c r="C260" s="255" t="str">
        <f>VLOOKUP(B260,TblDataMhs[],2)</f>
        <v>HARIS</v>
      </c>
      <c r="D260" s="13">
        <v>43431</v>
      </c>
      <c r="E260" s="258">
        <v>100000</v>
      </c>
      <c r="F260" s="258">
        <v>40000</v>
      </c>
      <c r="G260" s="12" t="s">
        <v>15386</v>
      </c>
      <c r="H260" s="255" t="s">
        <v>9675</v>
      </c>
      <c r="I260" s="258" t="str">
        <f>TEXT(Table12[[#This Row],[TglPendaftaran]],"dd mmmm yyyy")</f>
        <v>27 November 2018</v>
      </c>
    </row>
    <row r="261" spans="1:9">
      <c r="A261" s="255">
        <v>260</v>
      </c>
      <c r="B261" s="4" t="s">
        <v>12500</v>
      </c>
      <c r="C261" s="255" t="str">
        <f>VLOOKUP(B261,TblDataMhs[],2)</f>
        <v>RAUDATIL JANNAH</v>
      </c>
      <c r="D261" s="13">
        <v>43431</v>
      </c>
      <c r="E261" s="258">
        <v>100000</v>
      </c>
      <c r="F261" s="258">
        <v>40000</v>
      </c>
      <c r="G261" s="12" t="s">
        <v>15387</v>
      </c>
      <c r="H261" s="255" t="s">
        <v>9675</v>
      </c>
      <c r="I261" s="258" t="str">
        <f>TEXT(Table12[[#This Row],[TglPendaftaran]],"dd mmmm yyyy")</f>
        <v>27 November 2018</v>
      </c>
    </row>
    <row r="262" spans="1:9">
      <c r="A262" s="255">
        <v>261</v>
      </c>
      <c r="B262" s="4" t="s">
        <v>11064</v>
      </c>
      <c r="C262" s="255" t="str">
        <f>VLOOKUP(B262,TblDataMhs[],2)</f>
        <v>ILHAM</v>
      </c>
      <c r="D262" s="13">
        <v>43432</v>
      </c>
      <c r="E262" s="258">
        <v>100000</v>
      </c>
      <c r="F262" s="258">
        <v>40000</v>
      </c>
      <c r="G262" s="12" t="s">
        <v>15388</v>
      </c>
      <c r="H262" s="255" t="s">
        <v>9675</v>
      </c>
      <c r="I262" s="258" t="str">
        <f>TEXT(Table12[[#This Row],[TglPendaftaran]],"dd mmmm yyyy")</f>
        <v>28 November 2018</v>
      </c>
    </row>
    <row r="263" spans="1:9">
      <c r="A263" s="255">
        <v>262</v>
      </c>
      <c r="B263" s="4" t="s">
        <v>11082</v>
      </c>
      <c r="C263" s="255" t="str">
        <f>VLOOKUP(B263,TblDataMhs[],2)</f>
        <v>FUDHI FABRIANTONO</v>
      </c>
      <c r="D263" s="13">
        <v>43432</v>
      </c>
      <c r="E263" s="258">
        <v>100000</v>
      </c>
      <c r="F263" s="258">
        <v>40000</v>
      </c>
      <c r="G263" s="12" t="s">
        <v>15389</v>
      </c>
      <c r="H263" s="255" t="s">
        <v>9675</v>
      </c>
      <c r="I263" s="258" t="str">
        <f>TEXT(Table12[[#This Row],[TglPendaftaran]],"dd mmmm yyyy")</f>
        <v>28 November 2018</v>
      </c>
    </row>
    <row r="264" spans="1:9">
      <c r="A264" s="255">
        <v>263</v>
      </c>
      <c r="B264" s="4" t="s">
        <v>13325</v>
      </c>
      <c r="C264" s="255" t="str">
        <f>VLOOKUP(B264,TblDataMhs[],2)</f>
        <v>NURFAZIRAH</v>
      </c>
      <c r="D264" s="13">
        <v>43434</v>
      </c>
      <c r="E264" s="258">
        <v>100000</v>
      </c>
      <c r="F264" s="258">
        <v>40000</v>
      </c>
      <c r="G264" s="12" t="s">
        <v>15390</v>
      </c>
      <c r="H264" s="255" t="s">
        <v>9675</v>
      </c>
      <c r="I264" s="258" t="str">
        <f>TEXT(Table12[[#This Row],[TglPendaftaran]],"dd mmmm yyyy")</f>
        <v>30 November 2018</v>
      </c>
    </row>
    <row r="265" spans="1:9">
      <c r="A265" s="255">
        <v>264</v>
      </c>
      <c r="B265" s="4" t="s">
        <v>13562</v>
      </c>
      <c r="C265" s="255" t="str">
        <f>VLOOKUP(B265,TblDataMhs[],2)</f>
        <v>ANDI SARTIKA</v>
      </c>
      <c r="D265" s="13">
        <v>43434</v>
      </c>
      <c r="E265" s="258">
        <v>100000</v>
      </c>
      <c r="F265" s="258">
        <v>40000</v>
      </c>
      <c r="G265" s="12" t="s">
        <v>15391</v>
      </c>
      <c r="H265" s="255" t="s">
        <v>9675</v>
      </c>
      <c r="I265" s="258" t="str">
        <f>TEXT(Table12[[#This Row],[TglPendaftaran]],"dd mmmm yyyy")</f>
        <v>30 November 2018</v>
      </c>
    </row>
    <row r="266" spans="1:9">
      <c r="A266" s="255">
        <v>265</v>
      </c>
      <c r="B266" s="4" t="s">
        <v>14171</v>
      </c>
      <c r="C266" s="255" t="str">
        <f>VLOOKUP(B266,TblDataMhs[],2)</f>
        <v>YUNISA</v>
      </c>
      <c r="D266" s="13">
        <v>43437</v>
      </c>
      <c r="E266" s="258">
        <v>100000</v>
      </c>
      <c r="F266" s="258">
        <v>40000</v>
      </c>
      <c r="G266" s="12" t="s">
        <v>15392</v>
      </c>
      <c r="H266" s="255" t="s">
        <v>9675</v>
      </c>
      <c r="I266" s="258" t="str">
        <f>TEXT(Table12[[#This Row],[TglPendaftaran]],"dd mmmm yyyy")</f>
        <v>03 December 2018</v>
      </c>
    </row>
    <row r="267" spans="1:9">
      <c r="A267" s="255">
        <v>266</v>
      </c>
      <c r="B267" s="4" t="s">
        <v>14608</v>
      </c>
      <c r="C267" s="255" t="str">
        <f>VLOOKUP(B267,TblDataMhs[],2)</f>
        <v>MIFTAHUL KHAER</v>
      </c>
      <c r="D267" s="13">
        <v>43437</v>
      </c>
      <c r="E267" s="258">
        <v>100000</v>
      </c>
      <c r="F267" s="258">
        <v>40000</v>
      </c>
      <c r="G267" s="12" t="s">
        <v>15393</v>
      </c>
      <c r="H267" s="255" t="s">
        <v>9675</v>
      </c>
      <c r="I267" s="258" t="str">
        <f>TEXT(Table12[[#This Row],[TglPendaftaran]],"dd mmmm yyyy")</f>
        <v>03 December 2018</v>
      </c>
    </row>
    <row r="268" spans="1:9">
      <c r="A268" s="255">
        <v>267</v>
      </c>
      <c r="B268" s="4" t="s">
        <v>14277</v>
      </c>
      <c r="C268" s="255" t="str">
        <f>VLOOKUP(B268,TblDataMhs[],2)</f>
        <v>IBRAHIM</v>
      </c>
      <c r="D268" s="13">
        <v>43437</v>
      </c>
      <c r="E268" s="258">
        <v>100000</v>
      </c>
      <c r="F268" s="258">
        <v>40000</v>
      </c>
      <c r="G268" s="12" t="s">
        <v>15394</v>
      </c>
      <c r="H268" s="255" t="s">
        <v>9675</v>
      </c>
      <c r="I268" s="258" t="str">
        <f>TEXT(Table12[[#This Row],[TglPendaftaran]],"dd mmmm yyyy")</f>
        <v>03 December 2018</v>
      </c>
    </row>
    <row r="269" spans="1:9">
      <c r="A269" s="255">
        <v>268</v>
      </c>
      <c r="B269" s="4" t="s">
        <v>14026</v>
      </c>
      <c r="C269" s="255" t="str">
        <f>VLOOKUP(B269,TblDataMhs[],2)</f>
        <v>ANDI WANDI HAIRUDDIN</v>
      </c>
      <c r="D269" s="13">
        <v>43438</v>
      </c>
      <c r="E269" s="258">
        <v>100000</v>
      </c>
      <c r="F269" s="258">
        <v>40000</v>
      </c>
      <c r="G269" s="12" t="s">
        <v>15395</v>
      </c>
      <c r="H269" s="255" t="s">
        <v>9675</v>
      </c>
      <c r="I269" s="258" t="str">
        <f>TEXT(Table12[[#This Row],[TglPendaftaran]],"dd mmmm yyyy")</f>
        <v>04 December 2018</v>
      </c>
    </row>
    <row r="270" spans="1:9">
      <c r="A270" s="255">
        <v>269</v>
      </c>
      <c r="B270" s="4" t="s">
        <v>13546</v>
      </c>
      <c r="C270" s="255" t="str">
        <f>VLOOKUP(B270,TblDataMhs[],2)</f>
        <v>MUNAWARAH</v>
      </c>
      <c r="D270" s="13">
        <v>43438</v>
      </c>
      <c r="E270" s="258">
        <v>100000</v>
      </c>
      <c r="F270" s="258">
        <v>40000</v>
      </c>
      <c r="G270" s="12" t="s">
        <v>15396</v>
      </c>
      <c r="H270" s="255" t="s">
        <v>9675</v>
      </c>
      <c r="I270" s="258" t="str">
        <f>TEXT(Table12[[#This Row],[TglPendaftaran]],"dd mmmm yyyy")</f>
        <v>04 December 2018</v>
      </c>
    </row>
    <row r="271" spans="1:9">
      <c r="A271" s="255">
        <v>270</v>
      </c>
      <c r="B271" s="4" t="s">
        <v>11573</v>
      </c>
      <c r="C271" s="255" t="str">
        <f>VLOOKUP(B271,TblDataMhs[],2)</f>
        <v>SUBHAN</v>
      </c>
      <c r="D271" s="13">
        <v>43438</v>
      </c>
      <c r="E271" s="258">
        <v>100000</v>
      </c>
      <c r="F271" s="258">
        <v>40000</v>
      </c>
      <c r="G271" s="12" t="s">
        <v>15443</v>
      </c>
      <c r="H271" s="255" t="s">
        <v>9675</v>
      </c>
      <c r="I271" s="258" t="str">
        <f>TEXT(Table12[[#This Row],[TglPendaftaran]],"dd mmmm yyyy")</f>
        <v>04 December 2018</v>
      </c>
    </row>
    <row r="272" spans="1:9">
      <c r="A272" s="255">
        <v>271</v>
      </c>
      <c r="B272" s="4" t="s">
        <v>13538</v>
      </c>
      <c r="C272" s="255" t="str">
        <f>VLOOKUP(B272,TblDataMhs[],2)</f>
        <v>ANIDAR AFNY</v>
      </c>
      <c r="D272" s="13">
        <v>43439</v>
      </c>
      <c r="E272" s="258">
        <v>100000</v>
      </c>
      <c r="F272" s="258">
        <v>40000</v>
      </c>
      <c r="G272" s="12" t="s">
        <v>15445</v>
      </c>
      <c r="H272" s="255" t="s">
        <v>9675</v>
      </c>
      <c r="I272" s="258" t="str">
        <f>TEXT(Table12[[#This Row],[TglPendaftaran]],"dd mmmm yyyy")</f>
        <v>05 December 2018</v>
      </c>
    </row>
    <row r="273" spans="1:9">
      <c r="A273" s="255">
        <v>272</v>
      </c>
      <c r="B273" s="4" t="s">
        <v>14315</v>
      </c>
      <c r="C273" s="255" t="str">
        <f>VLOOKUP(B273,TblDataMhs[],2)</f>
        <v>ASRAH</v>
      </c>
      <c r="D273" s="13">
        <v>43439</v>
      </c>
      <c r="E273" s="258">
        <v>100000</v>
      </c>
      <c r="F273" s="258">
        <v>40000</v>
      </c>
      <c r="G273" s="12" t="s">
        <v>15446</v>
      </c>
      <c r="H273" s="255" t="s">
        <v>9675</v>
      </c>
      <c r="I273" s="258" t="str">
        <f>TEXT(Table12[[#This Row],[TglPendaftaran]],"dd mmmm yyyy")</f>
        <v>05 December 2018</v>
      </c>
    </row>
    <row r="274" spans="1:9">
      <c r="A274" s="255">
        <v>273</v>
      </c>
      <c r="B274" s="4" t="s">
        <v>14625</v>
      </c>
      <c r="C274" s="255" t="str">
        <f>VLOOKUP(B274,TblDataMhs[],2)</f>
        <v>SUPARDIN</v>
      </c>
      <c r="D274" s="13">
        <v>43439</v>
      </c>
      <c r="E274" s="258">
        <v>100000</v>
      </c>
      <c r="F274" s="258">
        <v>40000</v>
      </c>
      <c r="G274" s="12" t="s">
        <v>15447</v>
      </c>
      <c r="H274" s="255" t="s">
        <v>9675</v>
      </c>
      <c r="I274" s="258" t="str">
        <f>TEXT(Table12[[#This Row],[TglPendaftaran]],"dd mmmm yyyy")</f>
        <v>05 December 2018</v>
      </c>
    </row>
    <row r="275" spans="1:9">
      <c r="A275" s="255">
        <v>274</v>
      </c>
      <c r="B275" s="4" t="s">
        <v>14003</v>
      </c>
      <c r="C275" s="255" t="str">
        <f>VLOOKUP(B275,TblDataMhs[],2)</f>
        <v>HARDIYANTI PATANGNGARI</v>
      </c>
      <c r="D275" s="13">
        <v>43439</v>
      </c>
      <c r="E275" s="258">
        <v>100000</v>
      </c>
      <c r="F275" s="258">
        <v>40000</v>
      </c>
      <c r="G275" s="12" t="s">
        <v>15448</v>
      </c>
      <c r="H275" s="255" t="s">
        <v>9675</v>
      </c>
      <c r="I275" s="258" t="str">
        <f>TEXT(Table12[[#This Row],[TglPendaftaran]],"dd mmmm yyyy")</f>
        <v>05 December 2018</v>
      </c>
    </row>
    <row r="276" spans="1:9">
      <c r="A276" s="255">
        <v>275</v>
      </c>
      <c r="B276" s="4" t="s">
        <v>13716</v>
      </c>
      <c r="C276" s="255" t="str">
        <f>VLOOKUP(B276,TblDataMhs[],2)</f>
        <v>SUKMA SYAM MASPA</v>
      </c>
      <c r="D276" s="13">
        <v>43440</v>
      </c>
      <c r="E276" s="258">
        <v>100000</v>
      </c>
      <c r="F276" s="258">
        <v>40000</v>
      </c>
      <c r="G276" s="12" t="s">
        <v>15449</v>
      </c>
      <c r="H276" s="255" t="s">
        <v>9675</v>
      </c>
      <c r="I276" s="258" t="str">
        <f>TEXT(Table12[[#This Row],[TglPendaftaran]],"dd mmmm yyyy")</f>
        <v>06 December 2018</v>
      </c>
    </row>
    <row r="277" spans="1:9">
      <c r="A277" s="255">
        <v>276</v>
      </c>
      <c r="B277" s="4" t="s">
        <v>13912</v>
      </c>
      <c r="C277" s="255" t="str">
        <f>VLOOKUP(B277,TblDataMhs[],2)</f>
        <v>HASBAWATI</v>
      </c>
      <c r="D277" s="13">
        <v>43440</v>
      </c>
      <c r="E277" s="258">
        <v>100000</v>
      </c>
      <c r="F277" s="258">
        <v>40000</v>
      </c>
      <c r="G277" s="12" t="s">
        <v>15450</v>
      </c>
      <c r="H277" s="255" t="s">
        <v>9675</v>
      </c>
      <c r="I277" s="258" t="str">
        <f>TEXT(Table12[[#This Row],[TglPendaftaran]],"dd mmmm yyyy")</f>
        <v>06 December 2018</v>
      </c>
    </row>
    <row r="278" spans="1:9">
      <c r="A278" s="255">
        <v>277</v>
      </c>
      <c r="B278" s="4" t="s">
        <v>13934</v>
      </c>
      <c r="C278" s="255" t="str">
        <f>VLOOKUP(B278,TblDataMhs[],2)</f>
        <v>HASNIATI</v>
      </c>
      <c r="D278" s="13">
        <v>43440</v>
      </c>
      <c r="E278" s="258">
        <v>100000</v>
      </c>
      <c r="F278" s="258">
        <v>40000</v>
      </c>
      <c r="G278" s="12" t="s">
        <v>15451</v>
      </c>
      <c r="H278" s="255" t="s">
        <v>9675</v>
      </c>
      <c r="I278" s="258" t="str">
        <f>TEXT(Table12[[#This Row],[TglPendaftaran]],"dd mmmm yyyy")</f>
        <v>06 December 2018</v>
      </c>
    </row>
    <row r="279" spans="1:9">
      <c r="A279" s="255">
        <v>278</v>
      </c>
      <c r="B279" s="4" t="s">
        <v>14405</v>
      </c>
      <c r="C279" s="255" t="str">
        <f>VLOOKUP(B279,TblDataMhs[],2)</f>
        <v>MUTHMAINNAH MANSYUR</v>
      </c>
      <c r="D279" s="13">
        <v>43441</v>
      </c>
      <c r="E279" s="258">
        <v>100000</v>
      </c>
      <c r="F279" s="258">
        <v>40000</v>
      </c>
      <c r="G279" s="12" t="s">
        <v>15452</v>
      </c>
      <c r="H279" s="255" t="s">
        <v>9675</v>
      </c>
      <c r="I279" s="258" t="str">
        <f>TEXT(Table12[[#This Row],[TglPendaftaran]],"dd mmmm yyyy")</f>
        <v>07 December 2018</v>
      </c>
    </row>
    <row r="280" spans="1:9">
      <c r="A280" s="255">
        <v>279</v>
      </c>
      <c r="B280" s="4" t="s">
        <v>14605</v>
      </c>
      <c r="C280" s="255" t="str">
        <f>VLOOKUP(B280,TblDataMhs[],2)</f>
        <v>NURHIDAYAH</v>
      </c>
      <c r="D280" s="13">
        <v>43444</v>
      </c>
      <c r="E280" s="258">
        <v>100000</v>
      </c>
      <c r="F280" s="258">
        <v>40000</v>
      </c>
      <c r="G280" s="12" t="s">
        <v>15453</v>
      </c>
      <c r="H280" s="255" t="s">
        <v>9675</v>
      </c>
      <c r="I280" s="258" t="str">
        <f>TEXT(Table12[[#This Row],[TglPendaftaran]],"dd mmmm yyyy")</f>
        <v>10 December 2018</v>
      </c>
    </row>
    <row r="281" spans="1:9">
      <c r="A281" s="255">
        <v>280</v>
      </c>
      <c r="B281" s="4" t="s">
        <v>14557</v>
      </c>
      <c r="C281" s="255" t="str">
        <f>VLOOKUP(B281,TblDataMhs[],2)</f>
        <v>NUR FATIMAH</v>
      </c>
      <c r="D281" s="13">
        <v>43444</v>
      </c>
      <c r="E281" s="258">
        <v>100000</v>
      </c>
      <c r="F281" s="258">
        <v>40000</v>
      </c>
      <c r="G281" s="12" t="s">
        <v>15454</v>
      </c>
      <c r="H281" s="255" t="s">
        <v>9675</v>
      </c>
      <c r="I281" s="258" t="str">
        <f>TEXT(Table12[[#This Row],[TglPendaftaran]],"dd mmmm yyyy")</f>
        <v>10 December 2018</v>
      </c>
    </row>
    <row r="282" spans="1:9">
      <c r="A282" s="255">
        <v>281</v>
      </c>
      <c r="B282" s="4" t="s">
        <v>14387</v>
      </c>
      <c r="C282" s="255" t="str">
        <f>VLOOKUP(B282,TblDataMhs[],2)</f>
        <v>HERMAYANTI</v>
      </c>
      <c r="D282" s="13">
        <v>43445</v>
      </c>
      <c r="E282" s="258">
        <v>100000</v>
      </c>
      <c r="F282" s="258">
        <v>40000</v>
      </c>
      <c r="G282" s="12" t="s">
        <v>15456</v>
      </c>
      <c r="H282" s="255" t="s">
        <v>9675</v>
      </c>
      <c r="I282" s="258" t="str">
        <f>TEXT(Table12[[#This Row],[TglPendaftaran]],"dd mmmm yyyy")</f>
        <v>11 December 2018</v>
      </c>
    </row>
    <row r="283" spans="1:9">
      <c r="A283" s="255">
        <v>282</v>
      </c>
      <c r="B283" s="4" t="s">
        <v>13429</v>
      </c>
      <c r="C283" s="255" t="str">
        <f>VLOOKUP(B283,TblDataMhs[],2)</f>
        <v>KHAIRUDDIN</v>
      </c>
      <c r="D283" s="13">
        <v>43445</v>
      </c>
      <c r="E283" s="258">
        <v>100000</v>
      </c>
      <c r="F283" s="258">
        <v>40000</v>
      </c>
      <c r="G283" s="12" t="s">
        <v>15457</v>
      </c>
      <c r="H283" s="255" t="s">
        <v>9675</v>
      </c>
      <c r="I283" s="258" t="str">
        <f>TEXT(Table12[[#This Row],[TglPendaftaran]],"dd mmmm yyyy")</f>
        <v>11 December 2018</v>
      </c>
    </row>
    <row r="284" spans="1:9">
      <c r="A284" s="255">
        <v>283</v>
      </c>
      <c r="B284" s="4" t="s">
        <v>13678</v>
      </c>
      <c r="C284" s="255" t="str">
        <f>VLOOKUP(B284,TblDataMhs[],2)</f>
        <v>RABAISA</v>
      </c>
      <c r="D284" s="13">
        <v>43445</v>
      </c>
      <c r="E284" s="258">
        <v>100000</v>
      </c>
      <c r="F284" s="258">
        <v>40000</v>
      </c>
      <c r="G284" s="12" t="s">
        <v>15458</v>
      </c>
      <c r="H284" s="255" t="s">
        <v>9675</v>
      </c>
      <c r="I284" s="258" t="str">
        <f>TEXT(Table12[[#This Row],[TglPendaftaran]],"dd mmmm yyyy")</f>
        <v>11 December 2018</v>
      </c>
    </row>
    <row r="285" spans="1:9">
      <c r="A285" s="255">
        <v>284</v>
      </c>
      <c r="B285" s="4" t="s">
        <v>13630</v>
      </c>
      <c r="C285" s="255" t="str">
        <f>VLOOKUP(B285,TblDataMhs[],2)</f>
        <v>SITTI SAKINAH</v>
      </c>
      <c r="D285" s="13">
        <v>43446</v>
      </c>
      <c r="E285" s="258">
        <v>100000</v>
      </c>
      <c r="F285" s="258">
        <v>40000</v>
      </c>
      <c r="G285" s="12" t="s">
        <v>15460</v>
      </c>
      <c r="H285" s="255" t="s">
        <v>9675</v>
      </c>
      <c r="I285" s="258" t="str">
        <f>TEXT(Table12[[#This Row],[TglPendaftaran]],"dd mmmm yyyy")</f>
        <v>12 December 2018</v>
      </c>
    </row>
    <row r="286" spans="1:9">
      <c r="A286" s="255">
        <v>285</v>
      </c>
      <c r="B286" s="4" t="s">
        <v>13237</v>
      </c>
      <c r="C286" s="255" t="str">
        <f>VLOOKUP(B286,TblDataMhs[],2)</f>
        <v>JUMENI</v>
      </c>
      <c r="D286" s="13">
        <v>43446</v>
      </c>
      <c r="E286" s="258">
        <v>100000</v>
      </c>
      <c r="F286" s="258">
        <v>40000</v>
      </c>
      <c r="G286" s="12" t="s">
        <v>15461</v>
      </c>
      <c r="H286" s="255" t="s">
        <v>9675</v>
      </c>
      <c r="I286" s="258" t="str">
        <f>TEXT(Table12[[#This Row],[TglPendaftaran]],"dd mmmm yyyy")</f>
        <v>12 December 2018</v>
      </c>
    </row>
    <row r="287" spans="1:9">
      <c r="A287" s="255">
        <v>286</v>
      </c>
      <c r="B287" s="4" t="s">
        <v>14089</v>
      </c>
      <c r="C287" s="255" t="str">
        <f>VLOOKUP(B287,TblDataMhs[],2)</f>
        <v xml:space="preserve"> FAUZIATUL MUNAWWARAH</v>
      </c>
      <c r="D287" s="13">
        <v>43446</v>
      </c>
      <c r="E287" s="258">
        <v>100000</v>
      </c>
      <c r="F287" s="258">
        <v>40000</v>
      </c>
      <c r="G287" s="12" t="s">
        <v>15462</v>
      </c>
      <c r="H287" s="255" t="s">
        <v>9675</v>
      </c>
      <c r="I287" s="258" t="str">
        <f>TEXT(Table12[[#This Row],[TglPendaftaran]],"dd mmmm yyyy")</f>
        <v>12 December 2018</v>
      </c>
    </row>
    <row r="288" spans="1:9">
      <c r="A288" s="255">
        <v>287</v>
      </c>
      <c r="B288" s="4" t="s">
        <v>13774</v>
      </c>
      <c r="C288" s="255" t="str">
        <f>VLOOKUP(B288,TblDataMhs[],2)</f>
        <v>MARDIANA HERYANTI</v>
      </c>
      <c r="D288" s="13">
        <v>43446</v>
      </c>
      <c r="E288" s="258">
        <v>100000</v>
      </c>
      <c r="F288" s="258">
        <v>40000</v>
      </c>
      <c r="G288" s="12" t="s">
        <v>15463</v>
      </c>
      <c r="H288" s="255" t="s">
        <v>9675</v>
      </c>
      <c r="I288" s="258" t="str">
        <f>TEXT(Table12[[#This Row],[TglPendaftaran]],"dd mmmm yyyy")</f>
        <v>12 December 2018</v>
      </c>
    </row>
    <row r="289" spans="1:9">
      <c r="A289" s="255">
        <v>288</v>
      </c>
      <c r="B289" s="4" t="s">
        <v>13462</v>
      </c>
      <c r="C289" s="255" t="str">
        <f>VLOOKUP(B289,TblDataMhs[],2)</f>
        <v>IRSYAM BIN SYAMSUL</v>
      </c>
      <c r="D289" s="13">
        <v>43447</v>
      </c>
      <c r="E289" s="258">
        <v>100000</v>
      </c>
      <c r="F289" s="258">
        <v>40000</v>
      </c>
      <c r="G289" s="12" t="s">
        <v>15465</v>
      </c>
      <c r="H289" s="255" t="s">
        <v>9675</v>
      </c>
      <c r="I289" s="258" t="str">
        <f>TEXT(Table12[[#This Row],[TglPendaftaran]],"dd mmmm yyyy")</f>
        <v>13 December 2018</v>
      </c>
    </row>
    <row r="290" spans="1:9">
      <c r="A290" s="255">
        <v>289</v>
      </c>
      <c r="B290" s="4" t="s">
        <v>14552</v>
      </c>
      <c r="C290" s="255" t="str">
        <f>VLOOKUP(B290,TblDataMhs[],2)</f>
        <v>KAMALUDDIN</v>
      </c>
      <c r="D290" s="13">
        <v>43447</v>
      </c>
      <c r="E290" s="258">
        <v>100000</v>
      </c>
      <c r="F290" s="258">
        <v>40000</v>
      </c>
      <c r="G290" s="12" t="s">
        <v>15466</v>
      </c>
      <c r="H290" s="255" t="s">
        <v>9675</v>
      </c>
      <c r="I290" s="258" t="str">
        <f>TEXT(Table12[[#This Row],[TglPendaftaran]],"dd mmmm yyyy")</f>
        <v>13 December 2018</v>
      </c>
    </row>
    <row r="291" spans="1:9">
      <c r="A291" s="255">
        <v>290</v>
      </c>
      <c r="B291" s="4" t="s">
        <v>14507</v>
      </c>
      <c r="C291" s="255" t="str">
        <f>VLOOKUP(B291,TblDataMhs[],2)</f>
        <v>MASNI H</v>
      </c>
      <c r="D291" s="13">
        <v>43447</v>
      </c>
      <c r="E291" s="258">
        <v>100000</v>
      </c>
      <c r="F291" s="258">
        <v>40000</v>
      </c>
      <c r="G291" s="12" t="s">
        <v>15467</v>
      </c>
      <c r="H291" s="255" t="s">
        <v>9675</v>
      </c>
      <c r="I291" s="258" t="str">
        <f>TEXT(Table12[[#This Row],[TglPendaftaran]],"dd mmmm yyyy")</f>
        <v>13 December 2018</v>
      </c>
    </row>
    <row r="292" spans="1:9">
      <c r="A292" s="255">
        <v>291</v>
      </c>
      <c r="B292" s="4" t="s">
        <v>14721</v>
      </c>
      <c r="C292" s="255" t="str">
        <f>VLOOKUP(B292,TblDataMhs[],2)</f>
        <v>JUMIARNI</v>
      </c>
      <c r="D292" s="13">
        <v>43447</v>
      </c>
      <c r="E292" s="258">
        <v>100000</v>
      </c>
      <c r="F292" s="258">
        <v>40000</v>
      </c>
      <c r="G292" s="12" t="s">
        <v>15468</v>
      </c>
      <c r="H292" s="255" t="s">
        <v>9675</v>
      </c>
      <c r="I292" s="258" t="str">
        <f>TEXT(Table12[[#This Row],[TglPendaftaran]],"dd mmmm yyyy")</f>
        <v>13 December 2018</v>
      </c>
    </row>
    <row r="293" spans="1:9">
      <c r="A293" s="255">
        <v>292</v>
      </c>
      <c r="B293" s="4" t="s">
        <v>13385</v>
      </c>
      <c r="C293" s="255" t="str">
        <f>VLOOKUP(B293,TblDataMhs[],2)</f>
        <v>ELI SAHRIANI</v>
      </c>
      <c r="D293" s="13">
        <v>43448</v>
      </c>
      <c r="E293" s="258">
        <v>100000</v>
      </c>
      <c r="F293" s="258">
        <v>40000</v>
      </c>
      <c r="G293" s="12" t="s">
        <v>15470</v>
      </c>
      <c r="H293" s="255" t="s">
        <v>9675</v>
      </c>
      <c r="I293" s="258" t="str">
        <f>TEXT(Table12[[#This Row],[TglPendaftaran]],"dd mmmm yyyy")</f>
        <v>14 December 2018</v>
      </c>
    </row>
    <row r="294" spans="1:9">
      <c r="A294" s="255">
        <v>293</v>
      </c>
      <c r="B294" s="4" t="s">
        <v>13510</v>
      </c>
      <c r="C294" s="255" t="str">
        <f>VLOOKUP(B294,TblDataMhs[],2)</f>
        <v>NURSYAM NURLANG</v>
      </c>
      <c r="D294" s="13">
        <v>43448</v>
      </c>
      <c r="E294" s="258">
        <v>100000</v>
      </c>
      <c r="F294" s="258">
        <v>40000</v>
      </c>
      <c r="G294" s="12" t="s">
        <v>15471</v>
      </c>
      <c r="H294" s="255" t="s">
        <v>9675</v>
      </c>
      <c r="I294" s="258" t="str">
        <f>TEXT(Table12[[#This Row],[TglPendaftaran]],"dd mmmm yyyy")</f>
        <v>14 December 2018</v>
      </c>
    </row>
    <row r="295" spans="1:9">
      <c r="A295" s="255">
        <v>294</v>
      </c>
      <c r="B295" s="4" t="s">
        <v>13698</v>
      </c>
      <c r="C295" s="255" t="str">
        <f>VLOOKUP(B295,TblDataMhs[],2)</f>
        <v>NURAFIKA</v>
      </c>
      <c r="D295" s="13">
        <v>43448</v>
      </c>
      <c r="E295" s="258">
        <v>100000</v>
      </c>
      <c r="F295" s="258">
        <v>40000</v>
      </c>
      <c r="G295" s="12" t="s">
        <v>15472</v>
      </c>
      <c r="H295" s="255" t="s">
        <v>9675</v>
      </c>
      <c r="I295" s="258" t="str">
        <f>TEXT(Table12[[#This Row],[TglPendaftaran]],"dd mmmm yyyy")</f>
        <v>14 December 2018</v>
      </c>
    </row>
    <row r="296" spans="1:9">
      <c r="A296" s="255">
        <v>295</v>
      </c>
      <c r="B296" s="4" t="s">
        <v>11101</v>
      </c>
      <c r="C296" s="255" t="str">
        <f>VLOOKUP(B296,TblDataMhs[],2)</f>
        <v>NUR KAMARIA</v>
      </c>
      <c r="D296" s="13">
        <v>43451</v>
      </c>
      <c r="E296" s="258">
        <v>100000</v>
      </c>
      <c r="F296" s="258">
        <v>40000</v>
      </c>
      <c r="G296" s="12" t="s">
        <v>15473</v>
      </c>
      <c r="H296" s="255" t="s">
        <v>9675</v>
      </c>
      <c r="I296" s="258" t="str">
        <f>TEXT(Table12[[#This Row],[TglPendaftaran]],"dd mmmm yyyy")</f>
        <v>17 December 2018</v>
      </c>
    </row>
    <row r="297" spans="1:9">
      <c r="A297" s="255">
        <v>296</v>
      </c>
      <c r="B297" s="4" t="s">
        <v>13974</v>
      </c>
      <c r="C297" s="255" t="str">
        <f>VLOOKUP(B297,TblDataMhs[],2)</f>
        <v>NUR YASTAD FAJRAH</v>
      </c>
      <c r="D297" s="13">
        <v>43451</v>
      </c>
      <c r="E297" s="258">
        <v>100000</v>
      </c>
      <c r="F297" s="258">
        <v>40000</v>
      </c>
      <c r="G297" s="12" t="s">
        <v>15474</v>
      </c>
      <c r="H297" s="255" t="s">
        <v>9675</v>
      </c>
      <c r="I297" s="258" t="str">
        <f>TEXT(Table12[[#This Row],[TglPendaftaran]],"dd mmmm yyyy")</f>
        <v>17 December 2018</v>
      </c>
    </row>
    <row r="298" spans="1:9">
      <c r="A298" s="255">
        <v>297</v>
      </c>
      <c r="B298" s="4" t="s">
        <v>13810</v>
      </c>
      <c r="C298" s="255" t="str">
        <f>VLOOKUP(B298,TblDataMhs[],2)</f>
        <v>WIDYA APRIANTI</v>
      </c>
      <c r="D298" s="13">
        <v>43451</v>
      </c>
      <c r="E298" s="258">
        <v>100000</v>
      </c>
      <c r="F298" s="258">
        <v>40000</v>
      </c>
      <c r="G298" s="12" t="s">
        <v>15475</v>
      </c>
      <c r="H298" s="255" t="s">
        <v>9675</v>
      </c>
      <c r="I298" s="258" t="str">
        <f>TEXT(Table12[[#This Row],[TglPendaftaran]],"dd mmmm yyyy")</f>
        <v>17 December 2018</v>
      </c>
    </row>
    <row r="299" spans="1:9">
      <c r="A299" s="255">
        <v>298</v>
      </c>
      <c r="B299" s="4" t="s">
        <v>13980</v>
      </c>
      <c r="C299" s="255" t="str">
        <f>VLOOKUP(B299,TblDataMhs[],2)</f>
        <v>MASDA</v>
      </c>
      <c r="D299" s="13">
        <v>43451</v>
      </c>
      <c r="E299" s="258">
        <v>100000</v>
      </c>
      <c r="F299" s="258">
        <v>40000</v>
      </c>
      <c r="G299" s="12" t="s">
        <v>15476</v>
      </c>
      <c r="H299" s="255" t="s">
        <v>9675</v>
      </c>
      <c r="I299" s="258" t="str">
        <f>TEXT(Table12[[#This Row],[TglPendaftaran]],"dd mmmm yyyy")</f>
        <v>17 December 2018</v>
      </c>
    </row>
    <row r="300" spans="1:9">
      <c r="A300" s="255">
        <v>299</v>
      </c>
      <c r="B300" s="4" t="s">
        <v>13829</v>
      </c>
      <c r="C300" s="255" t="str">
        <f>VLOOKUP(B300,TblDataMhs[],2)</f>
        <v>ADE PRATIWI</v>
      </c>
      <c r="D300" s="13">
        <v>43451</v>
      </c>
      <c r="E300" s="258">
        <v>100000</v>
      </c>
      <c r="F300" s="258">
        <v>40000</v>
      </c>
      <c r="G300" s="12" t="s">
        <v>15477</v>
      </c>
      <c r="H300" s="255" t="s">
        <v>9675</v>
      </c>
      <c r="I300" s="258" t="str">
        <f>TEXT(Table12[[#This Row],[TglPendaftaran]],"dd mmmm yyyy")</f>
        <v>17 December 2018</v>
      </c>
    </row>
    <row r="301" spans="1:9">
      <c r="A301" s="255">
        <v>300</v>
      </c>
      <c r="B301" s="4" t="s">
        <v>13617</v>
      </c>
      <c r="C301" s="255" t="str">
        <f>VLOOKUP(B301,TblDataMhs[],2)</f>
        <v>MUHAMMAD ASWAR AMIR</v>
      </c>
      <c r="D301" s="13">
        <v>43452</v>
      </c>
      <c r="E301" s="258">
        <v>100000</v>
      </c>
      <c r="F301" s="258">
        <v>40000</v>
      </c>
      <c r="G301" s="12" t="s">
        <v>15478</v>
      </c>
      <c r="H301" s="255" t="s">
        <v>9675</v>
      </c>
      <c r="I301" s="258" t="str">
        <f>TEXT(Table12[[#This Row],[TglPendaftaran]],"dd mmmm yyyy")</f>
        <v>18 December 2018</v>
      </c>
    </row>
    <row r="302" spans="1:9">
      <c r="A302" s="255">
        <v>301</v>
      </c>
      <c r="B302" s="4" t="s">
        <v>14073</v>
      </c>
      <c r="C302" s="255" t="str">
        <f>VLOOKUP(B302,TblDataMhs[],2)</f>
        <v>SAIRAH</v>
      </c>
      <c r="D302" s="13">
        <v>43452</v>
      </c>
      <c r="E302" s="258">
        <v>100000</v>
      </c>
      <c r="F302" s="258">
        <v>40000</v>
      </c>
      <c r="G302" s="12" t="s">
        <v>15479</v>
      </c>
      <c r="H302" s="255" t="s">
        <v>9675</v>
      </c>
      <c r="I302" s="258" t="str">
        <f>TEXT(Table12[[#This Row],[TglPendaftaran]],"dd mmmm yyyy")</f>
        <v>18 December 2018</v>
      </c>
    </row>
    <row r="303" spans="1:9">
      <c r="A303" s="255">
        <v>302</v>
      </c>
      <c r="B303" s="4" t="s">
        <v>14040</v>
      </c>
      <c r="C303" s="255" t="str">
        <f>VLOOKUP(B303,TblDataMhs[],2)</f>
        <v>MUTMAINNA</v>
      </c>
      <c r="D303" s="13">
        <v>43452</v>
      </c>
      <c r="E303" s="258">
        <v>100000</v>
      </c>
      <c r="F303" s="258">
        <v>40000</v>
      </c>
      <c r="G303" s="12" t="s">
        <v>15480</v>
      </c>
      <c r="H303" s="255" t="s">
        <v>9675</v>
      </c>
      <c r="I303" s="258" t="str">
        <f>TEXT(Table12[[#This Row],[TglPendaftaran]],"dd mmmm yyyy")</f>
        <v>18 December 2018</v>
      </c>
    </row>
    <row r="304" spans="1:9">
      <c r="A304" s="255">
        <v>303</v>
      </c>
      <c r="B304" s="4" t="s">
        <v>12069</v>
      </c>
      <c r="C304" s="255" t="str">
        <f>VLOOKUP(B304,TblDataMhs[],2)</f>
        <v>NURHAWA</v>
      </c>
      <c r="D304" s="13">
        <v>43452</v>
      </c>
      <c r="E304" s="258">
        <v>100000</v>
      </c>
      <c r="F304" s="258">
        <v>40000</v>
      </c>
      <c r="G304" s="12" t="s">
        <v>15481</v>
      </c>
      <c r="H304" s="255" t="s">
        <v>9675</v>
      </c>
      <c r="I304" s="258" t="str">
        <f>TEXT(Table12[[#This Row],[TglPendaftaran]],"dd mmmm yyyy")</f>
        <v>18 December 2018</v>
      </c>
    </row>
    <row r="305" spans="1:9">
      <c r="A305" s="255">
        <v>304</v>
      </c>
      <c r="B305" s="4" t="s">
        <v>13330</v>
      </c>
      <c r="C305" s="255" t="str">
        <f>VLOOKUP(B305,TblDataMhs[],2)</f>
        <v>BURHANUDDIN</v>
      </c>
      <c r="D305" s="13">
        <v>43453</v>
      </c>
      <c r="E305" s="258">
        <v>100000</v>
      </c>
      <c r="F305" s="258">
        <v>40000</v>
      </c>
      <c r="G305" s="12" t="s">
        <v>15482</v>
      </c>
      <c r="H305" s="255" t="s">
        <v>9675</v>
      </c>
      <c r="I305" s="258" t="str">
        <f>TEXT(Table12[[#This Row],[TglPendaftaran]],"dd mmmm yyyy")</f>
        <v>19 December 2018</v>
      </c>
    </row>
    <row r="306" spans="1:9">
      <c r="A306" s="255">
        <v>305</v>
      </c>
      <c r="B306" s="4" t="s">
        <v>13477</v>
      </c>
      <c r="C306" s="255" t="str">
        <f>VLOOKUP(B306,TblDataMhs[],2)</f>
        <v>AHMAD. K</v>
      </c>
      <c r="D306" s="13">
        <v>43453</v>
      </c>
      <c r="E306" s="258">
        <v>100000</v>
      </c>
      <c r="F306" s="258">
        <v>40000</v>
      </c>
      <c r="G306" s="12" t="s">
        <v>15483</v>
      </c>
      <c r="H306" s="255" t="s">
        <v>9675</v>
      </c>
      <c r="I306" s="258" t="str">
        <f>TEXT(Table12[[#This Row],[TglPendaftaran]],"dd mmmm yyyy")</f>
        <v>19 December 2018</v>
      </c>
    </row>
    <row r="307" spans="1:9">
      <c r="A307" s="255">
        <v>306</v>
      </c>
      <c r="B307" s="4" t="s">
        <v>12344</v>
      </c>
      <c r="C307" s="255" t="str">
        <f>VLOOKUP(B307,TblDataMhs[],2)</f>
        <v>NURFADILLAH</v>
      </c>
      <c r="D307" s="13">
        <v>43453</v>
      </c>
      <c r="E307" s="258">
        <v>100000</v>
      </c>
      <c r="F307" s="258">
        <v>40000</v>
      </c>
      <c r="G307" s="12" t="s">
        <v>15484</v>
      </c>
      <c r="H307" s="255" t="s">
        <v>9675</v>
      </c>
      <c r="I307" s="258" t="str">
        <f>TEXT(Table12[[#This Row],[TglPendaftaran]],"dd mmmm yyyy")</f>
        <v>19 December 2018</v>
      </c>
    </row>
    <row r="308" spans="1:9">
      <c r="A308" s="255">
        <v>307</v>
      </c>
      <c r="B308" s="4" t="s">
        <v>13475</v>
      </c>
      <c r="C308" s="255" t="str">
        <f>VLOOKUP(B308,TblDataMhs[],2)</f>
        <v>IRSAN HARLIN</v>
      </c>
      <c r="D308" s="13">
        <v>43455</v>
      </c>
      <c r="E308" s="258">
        <v>100000</v>
      </c>
      <c r="F308" s="258">
        <v>40000</v>
      </c>
      <c r="G308" s="12" t="s">
        <v>15485</v>
      </c>
      <c r="H308" s="255" t="s">
        <v>9675</v>
      </c>
      <c r="I308" s="258" t="str">
        <f>TEXT(Table12[[#This Row],[TglPendaftaran]],"dd mmmm yyyy")</f>
        <v>21 December 2018</v>
      </c>
    </row>
    <row r="309" spans="1:9">
      <c r="A309" s="255">
        <v>308</v>
      </c>
      <c r="B309" s="4" t="s">
        <v>13819</v>
      </c>
      <c r="C309" s="255" t="str">
        <f>VLOOKUP(B309,TblDataMhs[],2)</f>
        <v>DARNIATI</v>
      </c>
      <c r="D309" s="13">
        <v>43455</v>
      </c>
      <c r="E309" s="258">
        <v>100000</v>
      </c>
      <c r="F309" s="258">
        <v>40000</v>
      </c>
      <c r="G309" s="12" t="s">
        <v>15486</v>
      </c>
      <c r="H309" s="255" t="s">
        <v>9675</v>
      </c>
      <c r="I309" s="258" t="str">
        <f>TEXT(Table12[[#This Row],[TglPendaftaran]],"dd mmmm yyyy")</f>
        <v>21 December 2018</v>
      </c>
    </row>
    <row r="310" spans="1:9">
      <c r="A310" s="255">
        <v>309</v>
      </c>
      <c r="B310" s="4" t="s">
        <v>13820</v>
      </c>
      <c r="C310" s="255" t="str">
        <f>VLOOKUP(B310,TblDataMhs[],2)</f>
        <v>SITTI NURLAILA</v>
      </c>
      <c r="D310" s="13">
        <v>43455</v>
      </c>
      <c r="E310" s="258">
        <v>100000</v>
      </c>
      <c r="F310" s="258">
        <v>40000</v>
      </c>
      <c r="G310" s="12" t="s">
        <v>15487</v>
      </c>
      <c r="H310" s="255" t="s">
        <v>9675</v>
      </c>
      <c r="I310" s="258" t="str">
        <f>TEXT(Table12[[#This Row],[TglPendaftaran]],"dd mmmm yyyy")</f>
        <v>21 December 2018</v>
      </c>
    </row>
    <row r="311" spans="1:9">
      <c r="A311" s="255">
        <v>310</v>
      </c>
      <c r="B311" s="4" t="s">
        <v>14857</v>
      </c>
      <c r="C311" s="255" t="str">
        <f>VLOOKUP(B311,TblDataMhs[],2)</f>
        <v>ANDI INDAR DEWI</v>
      </c>
      <c r="D311" s="13">
        <v>43455</v>
      </c>
      <c r="E311" s="258">
        <v>100000</v>
      </c>
      <c r="F311" s="258">
        <v>40000</v>
      </c>
      <c r="G311" s="12" t="s">
        <v>15488</v>
      </c>
      <c r="H311" s="255" t="s">
        <v>9675</v>
      </c>
      <c r="I311" s="258" t="str">
        <f>TEXT(Table12[[#This Row],[TglPendaftaran]],"dd mmmm yyyy")</f>
        <v>21 December 2018</v>
      </c>
    </row>
    <row r="312" spans="1:9">
      <c r="A312" s="255">
        <v>311</v>
      </c>
      <c r="B312" s="4" t="s">
        <v>14215</v>
      </c>
      <c r="C312" s="255" t="str">
        <f>VLOOKUP(B312,TblDataMhs[],2)</f>
        <v>FITRI MUSTAPA</v>
      </c>
      <c r="D312" s="13">
        <v>43460</v>
      </c>
      <c r="E312" s="258">
        <v>100000</v>
      </c>
      <c r="F312" s="258">
        <v>40000</v>
      </c>
      <c r="G312" s="12" t="s">
        <v>15489</v>
      </c>
      <c r="H312" s="255" t="s">
        <v>9675</v>
      </c>
      <c r="I312" s="258" t="str">
        <f>TEXT(Table12[[#This Row],[TglPendaftaran]],"dd mmmm yyyy")</f>
        <v>26 December 2018</v>
      </c>
    </row>
    <row r="313" spans="1:9">
      <c r="A313" s="255">
        <v>312</v>
      </c>
      <c r="B313" s="4" t="s">
        <v>13568</v>
      </c>
      <c r="C313" s="255" t="str">
        <f>VLOOKUP(B313,TblDataMhs[],2)</f>
        <v>SUSANTI</v>
      </c>
      <c r="D313" s="13">
        <v>43461</v>
      </c>
      <c r="E313" s="258">
        <v>100000</v>
      </c>
      <c r="F313" s="258">
        <v>40000</v>
      </c>
      <c r="G313" s="12" t="s">
        <v>15490</v>
      </c>
      <c r="H313" s="255" t="s">
        <v>9675</v>
      </c>
      <c r="I313" s="258" t="str">
        <f>TEXT(Table12[[#This Row],[TglPendaftaran]],"dd mmmm yyyy")</f>
        <v>27 December 2018</v>
      </c>
    </row>
    <row r="314" spans="1:9">
      <c r="A314" s="255">
        <v>313</v>
      </c>
      <c r="B314" s="4" t="s">
        <v>14323</v>
      </c>
      <c r="C314" s="255" t="str">
        <f>VLOOKUP(B314,TblDataMhs[],2)</f>
        <v>SUGIARTO</v>
      </c>
      <c r="D314" s="13">
        <v>43462</v>
      </c>
      <c r="E314" s="258">
        <v>100000</v>
      </c>
      <c r="F314" s="258">
        <v>40000</v>
      </c>
      <c r="G314" s="12" t="s">
        <v>15491</v>
      </c>
      <c r="H314" s="255" t="s">
        <v>9675</v>
      </c>
      <c r="I314" s="258" t="str">
        <f>TEXT(Table12[[#This Row],[TglPendaftaran]],"dd mmmm yyyy")</f>
        <v>28 December 2018</v>
      </c>
    </row>
    <row r="315" spans="1:9">
      <c r="A315" s="255">
        <v>314</v>
      </c>
      <c r="B315" s="4" t="s">
        <v>14590</v>
      </c>
      <c r="C315" s="255" t="str">
        <f>VLOOKUP(B315,TblDataMhs[],2)</f>
        <v>SAPRI.Y</v>
      </c>
      <c r="D315" s="13">
        <v>43462</v>
      </c>
      <c r="E315" s="258">
        <v>100000</v>
      </c>
      <c r="F315" s="258">
        <v>40000</v>
      </c>
      <c r="G315" s="12" t="s">
        <v>15492</v>
      </c>
      <c r="H315" s="255" t="s">
        <v>9675</v>
      </c>
      <c r="I315" s="258" t="str">
        <f>TEXT(Table12[[#This Row],[TglPendaftaran]],"dd mmmm yyyy")</f>
        <v>28 December 2018</v>
      </c>
    </row>
    <row r="316" spans="1:9">
      <c r="A316" s="255">
        <v>315</v>
      </c>
      <c r="B316" s="4" t="s">
        <v>14529</v>
      </c>
      <c r="C316" s="255" t="str">
        <f>VLOOKUP(B316,TblDataMhs[],2)</f>
        <v>WIDYAWATI</v>
      </c>
      <c r="D316" s="13">
        <v>43462</v>
      </c>
      <c r="E316" s="258">
        <v>100000</v>
      </c>
      <c r="F316" s="258">
        <v>40000</v>
      </c>
      <c r="G316" s="12" t="s">
        <v>15493</v>
      </c>
      <c r="H316" s="255" t="s">
        <v>9675</v>
      </c>
      <c r="I316" s="258" t="str">
        <f>TEXT(Table12[[#This Row],[TglPendaftaran]],"dd mmmm yyyy")</f>
        <v>28 December 2018</v>
      </c>
    </row>
    <row r="317" spans="1:9">
      <c r="A317" s="255">
        <v>316</v>
      </c>
      <c r="B317" s="4" t="s">
        <v>14627</v>
      </c>
      <c r="C317" s="255" t="str">
        <f>VLOOKUP(B317,TblDataMhs[],2)</f>
        <v>UMRAH RAFIK</v>
      </c>
      <c r="D317" s="13">
        <v>43462</v>
      </c>
      <c r="E317" s="258">
        <v>100000</v>
      </c>
      <c r="F317" s="258">
        <v>40000</v>
      </c>
      <c r="G317" s="12" t="s">
        <v>15494</v>
      </c>
      <c r="H317" s="255" t="s">
        <v>9675</v>
      </c>
      <c r="I317" s="258" t="str">
        <f>TEXT(Table12[[#This Row],[TglPendaftaran]],"dd mmmm yyyy")</f>
        <v>28 December 2018</v>
      </c>
    </row>
    <row r="318" spans="1:9">
      <c r="A318" s="255">
        <v>317</v>
      </c>
      <c r="B318" s="4" t="s">
        <v>13364</v>
      </c>
      <c r="C318" s="255" t="str">
        <f>VLOOKUP(B318,TblDataMhs[],2)</f>
        <v>AMALIA ISMAIL</v>
      </c>
      <c r="D318" s="13">
        <v>43462</v>
      </c>
      <c r="E318" s="258">
        <v>100000</v>
      </c>
      <c r="F318" s="258">
        <v>40000</v>
      </c>
      <c r="G318" s="12" t="s">
        <v>15495</v>
      </c>
      <c r="H318" s="255" t="s">
        <v>9675</v>
      </c>
      <c r="I318" s="258" t="str">
        <f>TEXT(Table12[[#This Row],[TglPendaftaran]],"dd mmmm yyyy")</f>
        <v>28 December 2018</v>
      </c>
    </row>
    <row r="319" spans="1:9">
      <c r="A319" s="255">
        <v>318</v>
      </c>
      <c r="B319" s="4" t="s">
        <v>14475</v>
      </c>
      <c r="C319" s="255" t="str">
        <f>VLOOKUP(B319,TblDataMhs[],2)</f>
        <v>SUKMAWATI</v>
      </c>
      <c r="D319" s="13">
        <v>43465</v>
      </c>
      <c r="E319" s="258">
        <v>100000</v>
      </c>
      <c r="F319" s="258">
        <v>40000</v>
      </c>
      <c r="G319" s="12" t="s">
        <v>15496</v>
      </c>
      <c r="H319" s="255" t="s">
        <v>9675</v>
      </c>
      <c r="I319" s="258" t="str">
        <f>TEXT(Table12[[#This Row],[TglPendaftaran]],"dd mmmm yyyy")</f>
        <v>31 December 2018</v>
      </c>
    </row>
    <row r="320" spans="1:9">
      <c r="A320" s="255">
        <v>319</v>
      </c>
      <c r="B320" s="4" t="s">
        <v>14266</v>
      </c>
      <c r="C320" s="255" t="str">
        <f>VLOOKUP(B320,TblDataMhs[],2)</f>
        <v>ARBAIN</v>
      </c>
      <c r="D320" s="13">
        <v>43465</v>
      </c>
      <c r="E320" s="258">
        <v>100000</v>
      </c>
      <c r="F320" s="258">
        <v>40000</v>
      </c>
      <c r="G320" s="12" t="s">
        <v>15497</v>
      </c>
      <c r="H320" s="255" t="s">
        <v>9675</v>
      </c>
      <c r="I320" s="258" t="str">
        <f>TEXT(Table12[[#This Row],[TglPendaftaran]],"dd mmmm yyyy")</f>
        <v>31 December 2018</v>
      </c>
    </row>
    <row r="321" spans="1:9">
      <c r="A321" s="255">
        <v>320</v>
      </c>
      <c r="B321" s="4" t="s">
        <v>13871</v>
      </c>
      <c r="C321" s="255" t="str">
        <f>VLOOKUP(B321,TblDataMhs[],2)</f>
        <v>NUR APRIANTI</v>
      </c>
      <c r="D321" s="13">
        <v>43465</v>
      </c>
      <c r="E321" s="258">
        <v>100000</v>
      </c>
      <c r="F321" s="258">
        <v>40000</v>
      </c>
      <c r="G321" s="12" t="s">
        <v>15498</v>
      </c>
      <c r="H321" s="255" t="s">
        <v>9675</v>
      </c>
      <c r="I321" s="258" t="str">
        <f>TEXT(Table12[[#This Row],[TglPendaftaran]],"dd mmmm yyyy")</f>
        <v>31 December 2018</v>
      </c>
    </row>
    <row r="322" spans="1:9">
      <c r="A322" s="255">
        <v>321</v>
      </c>
      <c r="B322" s="4" t="s">
        <v>14164</v>
      </c>
      <c r="C322" s="255" t="str">
        <f>VLOOKUP(B322,TblDataMhs[],2)</f>
        <v>MARDALIFAH</v>
      </c>
      <c r="D322" s="13">
        <v>43468</v>
      </c>
      <c r="E322" s="258">
        <v>100000</v>
      </c>
      <c r="F322" s="258">
        <v>40000</v>
      </c>
      <c r="G322" s="12" t="s">
        <v>15499</v>
      </c>
      <c r="H322" s="255" t="s">
        <v>9675</v>
      </c>
      <c r="I322" s="258" t="str">
        <f>TEXT(Table12[[#This Row],[TglPendaftaran]],"dd mmmm yyyy")</f>
        <v>03 January 2019</v>
      </c>
    </row>
    <row r="323" spans="1:9">
      <c r="A323" s="255">
        <v>322</v>
      </c>
      <c r="B323" s="4" t="s">
        <v>14412</v>
      </c>
      <c r="C323" s="255" t="str">
        <f>VLOOKUP(B323,TblDataMhs[],2)</f>
        <v>MAMAN SURYAMAN</v>
      </c>
      <c r="D323" s="13">
        <v>43468</v>
      </c>
      <c r="E323" s="258">
        <v>100000</v>
      </c>
      <c r="F323" s="258">
        <v>40000</v>
      </c>
      <c r="G323" s="12" t="s">
        <v>15500</v>
      </c>
      <c r="H323" s="255" t="s">
        <v>9675</v>
      </c>
      <c r="I323" s="258" t="str">
        <f>TEXT(Table12[[#This Row],[TglPendaftaran]],"dd mmmm yyyy")</f>
        <v>03 January 2019</v>
      </c>
    </row>
    <row r="324" spans="1:9">
      <c r="A324" s="255">
        <v>323</v>
      </c>
      <c r="B324" s="4" t="s">
        <v>14847</v>
      </c>
      <c r="C324" s="255" t="str">
        <f>VLOOKUP(B324,TblDataMhs[],2)</f>
        <v>RISKAWATI AGUS</v>
      </c>
      <c r="D324" s="13">
        <v>43468</v>
      </c>
      <c r="E324" s="258">
        <v>100000</v>
      </c>
      <c r="F324" s="258">
        <v>40000</v>
      </c>
      <c r="G324" s="12" t="s">
        <v>15501</v>
      </c>
      <c r="H324" s="255" t="s">
        <v>9675</v>
      </c>
      <c r="I324" s="258" t="str">
        <f>TEXT(Table12[[#This Row],[TglPendaftaran]],"dd mmmm yyyy")</f>
        <v>03 January 2019</v>
      </c>
    </row>
    <row r="325" spans="1:9">
      <c r="A325" s="255">
        <v>324</v>
      </c>
      <c r="B325" s="4" t="s">
        <v>14218</v>
      </c>
      <c r="C325" s="255" t="str">
        <f>VLOOKUP(B325,TblDataMhs[],2)</f>
        <v>EDIL ASHAR</v>
      </c>
      <c r="D325" s="13">
        <v>43468</v>
      </c>
      <c r="E325" s="258">
        <v>100000</v>
      </c>
      <c r="F325" s="258">
        <v>40000</v>
      </c>
      <c r="G325" s="12" t="s">
        <v>15502</v>
      </c>
      <c r="H325" s="255" t="s">
        <v>9675</v>
      </c>
      <c r="I325" s="258" t="str">
        <f>TEXT(Table12[[#This Row],[TglPendaftaran]],"dd mmmm yyyy")</f>
        <v>03 January 2019</v>
      </c>
    </row>
    <row r="326" spans="1:9">
      <c r="A326" s="255">
        <v>325</v>
      </c>
      <c r="B326" s="4" t="s">
        <v>13598</v>
      </c>
      <c r="C326" s="255" t="str">
        <f>VLOOKUP(B326,TblDataMhs[],2)</f>
        <v>PHEBY MANDAYANI</v>
      </c>
      <c r="D326" s="13">
        <v>43469</v>
      </c>
      <c r="E326" s="258">
        <v>100000</v>
      </c>
      <c r="F326" s="258">
        <v>40000</v>
      </c>
      <c r="G326" s="12" t="s">
        <v>15503</v>
      </c>
      <c r="H326" s="255" t="s">
        <v>9675</v>
      </c>
      <c r="I326" s="258" t="str">
        <f>TEXT(Table12[[#This Row],[TglPendaftaran]],"dd mmmm yyyy")</f>
        <v>04 January 2019</v>
      </c>
    </row>
    <row r="327" spans="1:9">
      <c r="A327" s="255">
        <v>326</v>
      </c>
      <c r="B327" s="4" t="s">
        <v>13456</v>
      </c>
      <c r="C327" s="255" t="str">
        <f>VLOOKUP(B327,TblDataMhs[],2)</f>
        <v>SITTI HAWA</v>
      </c>
      <c r="D327" s="13">
        <v>43469</v>
      </c>
      <c r="E327" s="258">
        <v>100000</v>
      </c>
      <c r="F327" s="258">
        <v>40000</v>
      </c>
      <c r="G327" s="12" t="s">
        <v>15504</v>
      </c>
      <c r="H327" s="255" t="s">
        <v>9675</v>
      </c>
      <c r="I327" s="258" t="str">
        <f>TEXT(Table12[[#This Row],[TglPendaftaran]],"dd mmmm yyyy")</f>
        <v>04 January 2019</v>
      </c>
    </row>
    <row r="328" spans="1:9">
      <c r="A328" s="255">
        <v>327</v>
      </c>
      <c r="B328" s="4" t="s">
        <v>13577</v>
      </c>
      <c r="C328" s="255" t="str">
        <f>VLOOKUP(B328,TblDataMhs[],2)</f>
        <v>ABDUL RAHMAN</v>
      </c>
      <c r="D328" s="13">
        <v>43469</v>
      </c>
      <c r="E328" s="258">
        <v>100000</v>
      </c>
      <c r="F328" s="258">
        <v>40000</v>
      </c>
      <c r="G328" s="12" t="s">
        <v>15505</v>
      </c>
      <c r="H328" s="255" t="s">
        <v>9675</v>
      </c>
      <c r="I328" s="258" t="str">
        <f>TEXT(Table12[[#This Row],[TglPendaftaran]],"dd mmmm yyyy")</f>
        <v>04 January 2019</v>
      </c>
    </row>
    <row r="329" spans="1:9">
      <c r="A329" s="255">
        <v>328</v>
      </c>
      <c r="B329" s="4" t="s">
        <v>13667</v>
      </c>
      <c r="C329" s="255" t="str">
        <f>VLOOKUP(B329,TblDataMhs[],2)</f>
        <v>MARJANI</v>
      </c>
      <c r="D329" s="13">
        <v>43469</v>
      </c>
      <c r="E329" s="258">
        <v>100000</v>
      </c>
      <c r="F329" s="258">
        <v>40000</v>
      </c>
      <c r="G329" s="12" t="s">
        <v>15506</v>
      </c>
      <c r="H329" s="255" t="s">
        <v>9675</v>
      </c>
      <c r="I329" s="258" t="str">
        <f>TEXT(Table12[[#This Row],[TglPendaftaran]],"dd mmmm yyyy")</f>
        <v>04 January 2019</v>
      </c>
    </row>
    <row r="330" spans="1:9">
      <c r="A330" s="255">
        <v>329</v>
      </c>
      <c r="B330" s="4" t="s">
        <v>13693</v>
      </c>
      <c r="C330" s="255" t="str">
        <f>VLOOKUP(B330,TblDataMhs[],2)</f>
        <v>PUTRI IMAM PIRAMMIN ABDUL GANI</v>
      </c>
      <c r="D330" s="13">
        <v>43469</v>
      </c>
      <c r="E330" s="258">
        <v>100000</v>
      </c>
      <c r="F330" s="258">
        <v>40000</v>
      </c>
      <c r="G330" s="12" t="s">
        <v>15507</v>
      </c>
      <c r="H330" s="255" t="s">
        <v>9675</v>
      </c>
      <c r="I330" s="258" t="str">
        <f>TEXT(Table12[[#This Row],[TglPendaftaran]],"dd mmmm yyyy")</f>
        <v>04 January 2019</v>
      </c>
    </row>
    <row r="331" spans="1:9">
      <c r="A331" s="255">
        <v>330</v>
      </c>
      <c r="B331" s="4" t="s">
        <v>14319</v>
      </c>
      <c r="C331" s="255" t="str">
        <f>VLOOKUP(B331,TblDataMhs[],2)</f>
        <v>BUSRIADI</v>
      </c>
      <c r="D331" s="13">
        <v>43469</v>
      </c>
      <c r="E331" s="258">
        <v>100000</v>
      </c>
      <c r="F331" s="258">
        <v>40000</v>
      </c>
      <c r="G331" s="12" t="s">
        <v>15508</v>
      </c>
      <c r="H331" s="255" t="s">
        <v>9675</v>
      </c>
      <c r="I331" s="258" t="str">
        <f>TEXT(Table12[[#This Row],[TglPendaftaran]],"dd mmmm yyyy")</f>
        <v>04 January 2019</v>
      </c>
    </row>
    <row r="332" spans="1:9">
      <c r="A332" s="255">
        <v>331</v>
      </c>
      <c r="B332" s="4" t="s">
        <v>14711</v>
      </c>
      <c r="C332" s="255" t="str">
        <f>VLOOKUP(B332,TblDataMhs[],2)</f>
        <v>AKBAR</v>
      </c>
      <c r="D332" s="13">
        <v>43469</v>
      </c>
      <c r="E332" s="258">
        <v>100000</v>
      </c>
      <c r="F332" s="258">
        <v>40000</v>
      </c>
      <c r="G332" s="12" t="s">
        <v>15509</v>
      </c>
      <c r="H332" s="255" t="s">
        <v>9675</v>
      </c>
      <c r="I332" s="258" t="str">
        <f>TEXT(Table12[[#This Row],[TglPendaftaran]],"dd mmmm yyyy")</f>
        <v>04 January 2019</v>
      </c>
    </row>
    <row r="333" spans="1:9">
      <c r="A333" s="255">
        <v>332</v>
      </c>
      <c r="B333" s="4" t="s">
        <v>14809</v>
      </c>
      <c r="C333" s="255" t="str">
        <f>VLOOKUP(B333,TblDataMhs[],2)</f>
        <v>LUCIANA</v>
      </c>
      <c r="D333" s="13">
        <v>43469</v>
      </c>
      <c r="E333" s="258">
        <v>100000</v>
      </c>
      <c r="F333" s="258">
        <v>40000</v>
      </c>
      <c r="G333" s="12" t="s">
        <v>15510</v>
      </c>
      <c r="H333" s="255" t="s">
        <v>9675</v>
      </c>
      <c r="I333" s="258" t="str">
        <f>TEXT(Table12[[#This Row],[TglPendaftaran]],"dd mmmm yyyy")</f>
        <v>04 January 2019</v>
      </c>
    </row>
    <row r="334" spans="1:9">
      <c r="A334" s="255">
        <v>333</v>
      </c>
      <c r="B334" s="4" t="s">
        <v>14846</v>
      </c>
      <c r="C334" s="255" t="str">
        <f>VLOOKUP(B334,TblDataMhs[],2)</f>
        <v>NURSAKINAH</v>
      </c>
      <c r="D334" s="13">
        <v>43469</v>
      </c>
      <c r="E334" s="258">
        <v>100000</v>
      </c>
      <c r="F334" s="258">
        <v>40000</v>
      </c>
      <c r="G334" s="12" t="s">
        <v>15511</v>
      </c>
      <c r="H334" s="255" t="s">
        <v>9675</v>
      </c>
      <c r="I334" s="258" t="str">
        <f>TEXT(Table12[[#This Row],[TglPendaftaran]],"dd mmmm yyyy")</f>
        <v>04 January 2019</v>
      </c>
    </row>
    <row r="335" spans="1:9">
      <c r="A335" s="255">
        <v>334</v>
      </c>
      <c r="B335" s="4" t="s">
        <v>14877</v>
      </c>
      <c r="C335" s="255" t="str">
        <f>VLOOKUP(B335,TblDataMhs[],2)</f>
        <v>JUMARNI</v>
      </c>
      <c r="D335" s="13">
        <v>43469</v>
      </c>
      <c r="E335" s="258">
        <v>100000</v>
      </c>
      <c r="F335" s="258">
        <v>40000</v>
      </c>
      <c r="G335" s="12" t="s">
        <v>15512</v>
      </c>
      <c r="H335" s="255" t="s">
        <v>9675</v>
      </c>
      <c r="I335" s="258" t="str">
        <f>TEXT(Table12[[#This Row],[TglPendaftaran]],"dd mmmm yyyy")</f>
        <v>04 January 2019</v>
      </c>
    </row>
    <row r="336" spans="1:9">
      <c r="A336" s="255">
        <v>335</v>
      </c>
      <c r="B336" s="4" t="s">
        <v>13749</v>
      </c>
      <c r="C336" s="255" t="str">
        <f>VLOOKUP(B336,TblDataMhs[],2)</f>
        <v>DAYANTI</v>
      </c>
      <c r="D336" s="13">
        <v>43472</v>
      </c>
      <c r="E336" s="258">
        <v>100000</v>
      </c>
      <c r="F336" s="258">
        <v>40000</v>
      </c>
      <c r="G336" s="12" t="s">
        <v>15513</v>
      </c>
      <c r="H336" s="255" t="s">
        <v>9675</v>
      </c>
      <c r="I336" s="258" t="str">
        <f>TEXT(Table12[[#This Row],[TglPendaftaran]],"dd mmmm yyyy")</f>
        <v>07 January 2019</v>
      </c>
    </row>
    <row r="337" spans="1:9">
      <c r="A337" s="255">
        <v>336</v>
      </c>
      <c r="B337" s="4" t="s">
        <v>13337</v>
      </c>
      <c r="C337" s="255" t="str">
        <f>VLOOKUP(B337,TblDataMhs[],2)</f>
        <v>INGRIANSARI</v>
      </c>
      <c r="D337" s="13">
        <v>43472</v>
      </c>
      <c r="E337" s="258">
        <v>100000</v>
      </c>
      <c r="F337" s="258">
        <v>40000</v>
      </c>
      <c r="G337" s="12" t="s">
        <v>15514</v>
      </c>
      <c r="H337" s="255" t="s">
        <v>9675</v>
      </c>
      <c r="I337" s="258" t="str">
        <f>TEXT(Table12[[#This Row],[TglPendaftaran]],"dd mmmm yyyy")</f>
        <v>07 January 2019</v>
      </c>
    </row>
    <row r="338" spans="1:9">
      <c r="A338" s="255">
        <v>337</v>
      </c>
      <c r="B338" s="4" t="s">
        <v>13552</v>
      </c>
      <c r="C338" s="255" t="str">
        <f>VLOOKUP(B338,TblDataMhs[],2)</f>
        <v>SUKWANTY. T</v>
      </c>
      <c r="D338" s="13">
        <v>43472</v>
      </c>
      <c r="E338" s="258">
        <v>100000</v>
      </c>
      <c r="F338" s="258">
        <v>40000</v>
      </c>
      <c r="G338" s="12" t="s">
        <v>15515</v>
      </c>
      <c r="H338" s="255" t="s">
        <v>9675</v>
      </c>
      <c r="I338" s="258" t="str">
        <f>TEXT(Table12[[#This Row],[TglPendaftaran]],"dd mmmm yyyy")</f>
        <v>07 January 2019</v>
      </c>
    </row>
    <row r="339" spans="1:9">
      <c r="A339" s="255">
        <v>338</v>
      </c>
      <c r="B339" s="4" t="s">
        <v>14119</v>
      </c>
      <c r="C339" s="255" t="str">
        <f>VLOOKUP(B339,TblDataMhs[],2)</f>
        <v>MIRANDA</v>
      </c>
      <c r="D339" s="13">
        <v>43472</v>
      </c>
      <c r="E339" s="258">
        <v>100000</v>
      </c>
      <c r="F339" s="258">
        <v>40000</v>
      </c>
      <c r="G339" s="12" t="s">
        <v>15516</v>
      </c>
      <c r="H339" s="255" t="s">
        <v>9675</v>
      </c>
      <c r="I339" s="258" t="str">
        <f>TEXT(Table12[[#This Row],[TglPendaftaran]],"dd mmmm yyyy")</f>
        <v>07 January 2019</v>
      </c>
    </row>
    <row r="340" spans="1:9">
      <c r="A340" s="255">
        <v>339</v>
      </c>
      <c r="B340" s="4" t="s">
        <v>14669</v>
      </c>
      <c r="C340" s="255" t="str">
        <f>VLOOKUP(B340,TblDataMhs[],2)</f>
        <v>SATRIANI,T</v>
      </c>
      <c r="D340" s="13">
        <v>43472</v>
      </c>
      <c r="E340" s="258">
        <v>100000</v>
      </c>
      <c r="F340" s="258">
        <v>40000</v>
      </c>
      <c r="G340" s="12" t="s">
        <v>15517</v>
      </c>
      <c r="H340" s="255" t="s">
        <v>9675</v>
      </c>
      <c r="I340" s="258" t="str">
        <f>TEXT(Table12[[#This Row],[TglPendaftaran]],"dd mmmm yyyy")</f>
        <v>07 January 2019</v>
      </c>
    </row>
    <row r="341" spans="1:9">
      <c r="A341" s="255">
        <v>340</v>
      </c>
      <c r="B341" s="4" t="s">
        <v>14016</v>
      </c>
      <c r="C341" s="255" t="str">
        <f>VLOOKUP(B341,TblDataMhs[],2)</f>
        <v>HASMIRAH</v>
      </c>
      <c r="D341" s="13">
        <v>43473</v>
      </c>
      <c r="E341" s="258">
        <v>100000</v>
      </c>
      <c r="F341" s="258">
        <v>40000</v>
      </c>
      <c r="G341" s="12" t="s">
        <v>15518</v>
      </c>
      <c r="H341" s="255" t="s">
        <v>9675</v>
      </c>
      <c r="I341" s="258" t="str">
        <f>TEXT(Table12[[#This Row],[TglPendaftaran]],"dd mmmm yyyy")</f>
        <v>08 January 2019</v>
      </c>
    </row>
    <row r="342" spans="1:9">
      <c r="A342" s="255">
        <v>341</v>
      </c>
      <c r="B342" s="4" t="s">
        <v>14025</v>
      </c>
      <c r="C342" s="255" t="str">
        <f>VLOOKUP(B342,TblDataMhs[],2)</f>
        <v>UMMI KALSUM</v>
      </c>
      <c r="D342" s="13">
        <v>43473</v>
      </c>
      <c r="E342" s="258">
        <v>100000</v>
      </c>
      <c r="F342" s="258">
        <v>40000</v>
      </c>
      <c r="G342" s="12" t="s">
        <v>15519</v>
      </c>
      <c r="H342" s="255" t="s">
        <v>9675</v>
      </c>
      <c r="I342" s="258" t="str">
        <f>TEXT(Table12[[#This Row],[TglPendaftaran]],"dd mmmm yyyy")</f>
        <v>08 January 2019</v>
      </c>
    </row>
    <row r="343" spans="1:9">
      <c r="A343" s="255">
        <v>342</v>
      </c>
      <c r="B343" s="4" t="s">
        <v>14024</v>
      </c>
      <c r="C343" s="255" t="str">
        <f>VLOOKUP(B343,TblDataMhs[],2)</f>
        <v>DAHLIA</v>
      </c>
      <c r="D343" s="13">
        <v>43473</v>
      </c>
      <c r="E343" s="258">
        <v>100000</v>
      </c>
      <c r="F343" s="258">
        <v>40000</v>
      </c>
      <c r="G343" s="12" t="s">
        <v>15520</v>
      </c>
      <c r="H343" s="255" t="s">
        <v>9675</v>
      </c>
      <c r="I343" s="258" t="str">
        <f>TEXT(Table12[[#This Row],[TglPendaftaran]],"dd mmmm yyyy")</f>
        <v>08 January 2019</v>
      </c>
    </row>
    <row r="344" spans="1:9">
      <c r="A344" s="255">
        <v>343</v>
      </c>
      <c r="B344" s="4" t="s">
        <v>12372</v>
      </c>
      <c r="C344" s="255" t="str">
        <f>VLOOKUP(B344,TblDataMhs[],2)</f>
        <v>ABD.HAKIM</v>
      </c>
      <c r="D344" s="13">
        <v>43473</v>
      </c>
      <c r="E344" s="258">
        <v>100000</v>
      </c>
      <c r="F344" s="258">
        <v>40000</v>
      </c>
      <c r="G344" s="12" t="s">
        <v>15522</v>
      </c>
      <c r="H344" s="255" t="s">
        <v>9675</v>
      </c>
      <c r="I344" s="258" t="str">
        <f>TEXT(Table12[[#This Row],[TglPendaftaran]],"dd mmmm yyyy")</f>
        <v>08 January 2019</v>
      </c>
    </row>
    <row r="345" spans="1:9">
      <c r="A345" s="255">
        <v>344</v>
      </c>
      <c r="B345" s="4" t="s">
        <v>12766</v>
      </c>
      <c r="C345" s="255" t="str">
        <f>VLOOKUP(B345,TblDataMhs[],2)</f>
        <v>SRI WAHYUNI</v>
      </c>
      <c r="D345" s="13">
        <v>43473</v>
      </c>
      <c r="E345" s="258">
        <v>100000</v>
      </c>
      <c r="F345" s="258">
        <v>40000</v>
      </c>
      <c r="G345" s="12" t="s">
        <v>15523</v>
      </c>
      <c r="H345" s="255" t="s">
        <v>9675</v>
      </c>
      <c r="I345" s="258" t="str">
        <f>TEXT(Table12[[#This Row],[TglPendaftaran]],"dd mmmm yyyy")</f>
        <v>08 January 2019</v>
      </c>
    </row>
    <row r="346" spans="1:9">
      <c r="A346" s="255">
        <v>345</v>
      </c>
      <c r="B346" s="4" t="s">
        <v>13745</v>
      </c>
      <c r="C346" s="255" t="str">
        <f>VLOOKUP(B346,TblDataMhs[],2)</f>
        <v>ARDIANA PUTRI</v>
      </c>
      <c r="D346" s="13">
        <v>43474</v>
      </c>
      <c r="E346" s="258">
        <v>100000</v>
      </c>
      <c r="F346" s="258">
        <v>40000</v>
      </c>
      <c r="G346" s="12" t="s">
        <v>15524</v>
      </c>
      <c r="H346" s="255" t="s">
        <v>9675</v>
      </c>
      <c r="I346" s="258" t="str">
        <f>TEXT(Table12[[#This Row],[TglPendaftaran]],"dd mmmm yyyy")</f>
        <v>09 January 2019</v>
      </c>
    </row>
    <row r="347" spans="1:9">
      <c r="A347" s="255">
        <v>346</v>
      </c>
      <c r="B347" s="4" t="s">
        <v>13773</v>
      </c>
      <c r="C347" s="255" t="str">
        <f>VLOOKUP(B347,TblDataMhs[],2)</f>
        <v>MARIANA</v>
      </c>
      <c r="D347" s="13">
        <v>43474</v>
      </c>
      <c r="E347" s="258">
        <v>100000</v>
      </c>
      <c r="F347" s="258">
        <v>40000</v>
      </c>
      <c r="G347" s="12" t="s">
        <v>15525</v>
      </c>
      <c r="H347" s="255" t="s">
        <v>9675</v>
      </c>
      <c r="I347" s="258" t="str">
        <f>TEXT(Table12[[#This Row],[TglPendaftaran]],"dd mmmm yyyy")</f>
        <v>09 January 2019</v>
      </c>
    </row>
    <row r="348" spans="1:9">
      <c r="A348" s="255">
        <v>347</v>
      </c>
      <c r="B348" s="4" t="s">
        <v>12860</v>
      </c>
      <c r="C348" s="255" t="str">
        <f>VLOOKUP(B348,TblDataMhs[],2)</f>
        <v>WAHYU PURNAMA SIDDIK</v>
      </c>
      <c r="D348" s="13">
        <v>43474</v>
      </c>
      <c r="E348" s="258">
        <v>100000</v>
      </c>
      <c r="F348" s="258">
        <v>40000</v>
      </c>
      <c r="G348" s="12" t="s">
        <v>15526</v>
      </c>
      <c r="H348" s="255" t="s">
        <v>9675</v>
      </c>
      <c r="I348" s="258" t="str">
        <f>TEXT(Table12[[#This Row],[TglPendaftaran]],"dd mmmm yyyy")</f>
        <v>09 January 2019</v>
      </c>
    </row>
    <row r="349" spans="1:9">
      <c r="A349" s="255">
        <v>348</v>
      </c>
      <c r="B349" s="4" t="s">
        <v>13627</v>
      </c>
      <c r="C349" s="255" t="str">
        <f>VLOOKUP(B349,TblDataMhs[],2)</f>
        <v>HARDIYANTI</v>
      </c>
      <c r="D349" s="13">
        <v>43474</v>
      </c>
      <c r="E349" s="258">
        <v>100000</v>
      </c>
      <c r="F349" s="258">
        <v>40000</v>
      </c>
      <c r="G349" s="12" t="s">
        <v>15527</v>
      </c>
      <c r="H349" s="255" t="s">
        <v>9675</v>
      </c>
      <c r="I349" s="258" t="str">
        <f>TEXT(Table12[[#This Row],[TglPendaftaran]],"dd mmmm yyyy")</f>
        <v>09 January 2019</v>
      </c>
    </row>
    <row r="350" spans="1:9">
      <c r="A350" s="255">
        <v>349</v>
      </c>
      <c r="B350" s="4" t="s">
        <v>14222</v>
      </c>
      <c r="C350" s="255" t="str">
        <f>VLOOKUP(B350,TblDataMhs[],2)</f>
        <v>NURAENI</v>
      </c>
      <c r="D350" s="13">
        <v>43474</v>
      </c>
      <c r="E350" s="258">
        <v>100000</v>
      </c>
      <c r="F350" s="258">
        <v>40000</v>
      </c>
      <c r="G350" s="12" t="s">
        <v>15528</v>
      </c>
      <c r="H350" s="255" t="s">
        <v>9675</v>
      </c>
      <c r="I350" s="258" t="str">
        <f>TEXT(Table12[[#This Row],[TglPendaftaran]],"dd mmmm yyyy")</f>
        <v>09 January 2019</v>
      </c>
    </row>
    <row r="351" spans="1:9">
      <c r="A351" s="255">
        <v>350</v>
      </c>
      <c r="B351" s="4" t="s">
        <v>12847</v>
      </c>
      <c r="C351" s="255" t="str">
        <f>VLOOKUP(B351,TblDataMhs[],2)</f>
        <v>AHMAD AQIL</v>
      </c>
      <c r="D351" s="13">
        <v>43474</v>
      </c>
      <c r="E351" s="258">
        <v>100000</v>
      </c>
      <c r="F351" s="258">
        <v>40000</v>
      </c>
      <c r="G351" s="12" t="s">
        <v>15529</v>
      </c>
      <c r="H351" s="255" t="s">
        <v>9675</v>
      </c>
      <c r="I351" s="258" t="str">
        <f>TEXT(Table12[[#This Row],[TglPendaftaran]],"dd mmmm yyyy")</f>
        <v>09 January 2019</v>
      </c>
    </row>
    <row r="352" spans="1:9">
      <c r="A352" s="255">
        <v>351</v>
      </c>
      <c r="B352" s="4" t="s">
        <v>14691</v>
      </c>
      <c r="C352" s="255" t="str">
        <f>VLOOKUP(B352,TblDataMhs[],2)</f>
        <v>YULIANA</v>
      </c>
      <c r="D352" s="13">
        <v>43475</v>
      </c>
      <c r="E352" s="258">
        <v>100000</v>
      </c>
      <c r="F352" s="258">
        <v>40000</v>
      </c>
      <c r="G352" s="12" t="s">
        <v>15530</v>
      </c>
      <c r="H352" s="255" t="s">
        <v>9675</v>
      </c>
      <c r="I352" s="258" t="str">
        <f>TEXT(Table12[[#This Row],[TglPendaftaran]],"dd mmmm yyyy")</f>
        <v>10 January 2019</v>
      </c>
    </row>
    <row r="353" spans="1:9">
      <c r="A353" s="255">
        <v>352</v>
      </c>
      <c r="B353" s="4" t="s">
        <v>12852</v>
      </c>
      <c r="C353" s="255" t="str">
        <f>VLOOKUP(B353,TblDataMhs[],2)</f>
        <v>ANDI MUH NUR AMIN</v>
      </c>
      <c r="D353" s="13">
        <v>43475</v>
      </c>
      <c r="E353" s="258">
        <v>100000</v>
      </c>
      <c r="F353" s="258">
        <v>40000</v>
      </c>
      <c r="G353" s="12" t="s">
        <v>15531</v>
      </c>
      <c r="H353" s="255" t="s">
        <v>9675</v>
      </c>
      <c r="I353" s="258" t="str">
        <f>TEXT(Table12[[#This Row],[TglPendaftaran]],"dd mmmm yyyy")</f>
        <v>10 January 2019</v>
      </c>
    </row>
    <row r="354" spans="1:9">
      <c r="A354" s="255">
        <v>353</v>
      </c>
      <c r="B354" s="4" t="s">
        <v>12795</v>
      </c>
      <c r="C354" s="255" t="str">
        <f>VLOOKUP(B354,TblDataMhs[],2)</f>
        <v>NUR AZISAH</v>
      </c>
      <c r="D354" s="13">
        <v>43476</v>
      </c>
      <c r="E354" s="258">
        <v>100000</v>
      </c>
      <c r="F354" s="258">
        <v>40000</v>
      </c>
      <c r="G354" s="12" t="s">
        <v>15532</v>
      </c>
      <c r="H354" s="255" t="s">
        <v>9675</v>
      </c>
      <c r="I354" s="258" t="str">
        <f>TEXT(Table12[[#This Row],[TglPendaftaran]],"dd mmmm yyyy")</f>
        <v>11 January 2019</v>
      </c>
    </row>
    <row r="355" spans="1:9">
      <c r="A355" s="255">
        <v>354</v>
      </c>
      <c r="B355" s="4" t="s">
        <v>11910</v>
      </c>
      <c r="C355" s="255" t="str">
        <f>VLOOKUP(B355,TblDataMhs[],2)</f>
        <v>AYUB</v>
      </c>
      <c r="D355" s="13">
        <v>43476</v>
      </c>
      <c r="E355" s="258">
        <v>100000</v>
      </c>
      <c r="F355" s="258">
        <v>40000</v>
      </c>
      <c r="G355" s="12" t="s">
        <v>15533</v>
      </c>
      <c r="H355" s="255" t="s">
        <v>9675</v>
      </c>
      <c r="I355" s="258" t="str">
        <f>TEXT(Table12[[#This Row],[TglPendaftaran]],"dd mmmm yyyy")</f>
        <v>11 January 2019</v>
      </c>
    </row>
    <row r="356" spans="1:9">
      <c r="A356" s="255">
        <v>355</v>
      </c>
      <c r="B356" s="4" t="s">
        <v>13778</v>
      </c>
      <c r="C356" s="255" t="str">
        <f>VLOOKUP(B356,TblDataMhs[],2)</f>
        <v>KARTINA DEWI</v>
      </c>
      <c r="D356" s="13">
        <v>43476</v>
      </c>
      <c r="E356" s="258">
        <v>100000</v>
      </c>
      <c r="F356" s="258">
        <v>40000</v>
      </c>
      <c r="G356" s="12" t="s">
        <v>15534</v>
      </c>
      <c r="H356" s="255" t="s">
        <v>9675</v>
      </c>
      <c r="I356" s="258" t="str">
        <f>TEXT(Table12[[#This Row],[TglPendaftaran]],"dd mmmm yyyy")</f>
        <v>11 January 2019</v>
      </c>
    </row>
    <row r="357" spans="1:9">
      <c r="A357" s="255">
        <v>356</v>
      </c>
      <c r="B357" s="4" t="s">
        <v>13724</v>
      </c>
      <c r="C357" s="255" t="str">
        <f>VLOOKUP(B357,TblDataMhs[],2)</f>
        <v>RISMA</v>
      </c>
      <c r="D357" s="13">
        <v>43476</v>
      </c>
      <c r="E357" s="258">
        <v>100000</v>
      </c>
      <c r="F357" s="258">
        <v>40000</v>
      </c>
      <c r="G357" s="12" t="s">
        <v>15535</v>
      </c>
      <c r="H357" s="255" t="s">
        <v>9675</v>
      </c>
      <c r="I357" s="258" t="str">
        <f>TEXT(Table12[[#This Row],[TglPendaftaran]],"dd mmmm yyyy")</f>
        <v>11 January 2019</v>
      </c>
    </row>
    <row r="358" spans="1:9">
      <c r="A358" s="255">
        <v>357</v>
      </c>
      <c r="B358" s="4" t="s">
        <v>13857</v>
      </c>
      <c r="C358" s="255" t="str">
        <f>VLOOKUP(B358,TblDataMhs[],2)</f>
        <v>AYU PRATIWI</v>
      </c>
      <c r="D358" s="13">
        <v>43476</v>
      </c>
      <c r="E358" s="258">
        <v>100000</v>
      </c>
      <c r="F358" s="258">
        <v>40000</v>
      </c>
      <c r="G358" s="12" t="s">
        <v>15536</v>
      </c>
      <c r="H358" s="255" t="s">
        <v>9675</v>
      </c>
      <c r="I358" s="258" t="str">
        <f>TEXT(Table12[[#This Row],[TglPendaftaran]],"dd mmmm yyyy")</f>
        <v>11 January 2019</v>
      </c>
    </row>
    <row r="359" spans="1:9">
      <c r="A359" s="255">
        <v>358</v>
      </c>
      <c r="B359" s="4" t="s">
        <v>14057</v>
      </c>
      <c r="C359" s="255" t="str">
        <f>VLOOKUP(B359,TblDataMhs[],2)</f>
        <v>ANDI VERANITA</v>
      </c>
      <c r="D359" s="13">
        <v>43476</v>
      </c>
      <c r="E359" s="258">
        <v>100000</v>
      </c>
      <c r="F359" s="258">
        <v>40000</v>
      </c>
      <c r="G359" s="12" t="s">
        <v>15537</v>
      </c>
      <c r="H359" s="255" t="s">
        <v>9675</v>
      </c>
      <c r="I359" s="258" t="str">
        <f>TEXT(Table12[[#This Row],[TglPendaftaran]],"dd mmmm yyyy")</f>
        <v>11 January 2019</v>
      </c>
    </row>
    <row r="360" spans="1:9">
      <c r="A360" s="255">
        <v>359</v>
      </c>
      <c r="B360" s="4" t="s">
        <v>13407</v>
      </c>
      <c r="C360" s="255" t="str">
        <f>VLOOKUP(B360,TblDataMhs[],2)</f>
        <v>WIDYA HARIYANTO</v>
      </c>
      <c r="D360" s="13">
        <v>43476</v>
      </c>
      <c r="E360" s="258">
        <v>100000</v>
      </c>
      <c r="F360" s="258">
        <v>40000</v>
      </c>
      <c r="G360" s="12" t="s">
        <v>15538</v>
      </c>
      <c r="H360" s="255" t="s">
        <v>9675</v>
      </c>
      <c r="I360" s="258" t="str">
        <f>TEXT(Table12[[#This Row],[TglPendaftaran]],"dd mmmm yyyy")</f>
        <v>11 January 2019</v>
      </c>
    </row>
    <row r="361" spans="1:9">
      <c r="A361" s="255">
        <v>360</v>
      </c>
      <c r="B361" s="4" t="s">
        <v>13335</v>
      </c>
      <c r="C361" s="255" t="str">
        <f>VLOOKUP(B361,TblDataMhs[],2)</f>
        <v>YUSLIANI YUSUF</v>
      </c>
      <c r="D361" s="13">
        <v>43476</v>
      </c>
      <c r="E361" s="258">
        <v>100000</v>
      </c>
      <c r="F361" s="258">
        <v>40000</v>
      </c>
      <c r="G361" s="12" t="s">
        <v>15539</v>
      </c>
      <c r="H361" s="255" t="s">
        <v>9675</v>
      </c>
      <c r="I361" s="258" t="str">
        <f>TEXT(Table12[[#This Row],[TglPendaftaran]],"dd mmmm yyyy")</f>
        <v>11 January 2019</v>
      </c>
    </row>
    <row r="362" spans="1:9">
      <c r="A362" s="255">
        <v>361</v>
      </c>
      <c r="B362" s="4" t="s">
        <v>14018</v>
      </c>
      <c r="C362" s="255" t="str">
        <f>VLOOKUP(B362,TblDataMhs[],2)</f>
        <v>MUSTAKIM</v>
      </c>
      <c r="D362" s="13">
        <v>43476</v>
      </c>
      <c r="E362" s="258">
        <v>100000</v>
      </c>
      <c r="F362" s="258">
        <v>40000</v>
      </c>
      <c r="G362" s="12" t="s">
        <v>15540</v>
      </c>
      <c r="H362" s="255" t="s">
        <v>9675</v>
      </c>
      <c r="I362" s="258" t="str">
        <f>TEXT(Table12[[#This Row],[TglPendaftaran]],"dd mmmm yyyy")</f>
        <v>11 January 2019</v>
      </c>
    </row>
    <row r="363" spans="1:9">
      <c r="A363" s="255">
        <v>362</v>
      </c>
      <c r="B363" s="4" t="s">
        <v>13481</v>
      </c>
      <c r="C363" s="255" t="str">
        <f>VLOOKUP(B363,TblDataMhs[],2)</f>
        <v>RISMAWATI S</v>
      </c>
      <c r="D363" s="13">
        <v>43476</v>
      </c>
      <c r="E363" s="258">
        <v>100000</v>
      </c>
      <c r="F363" s="258">
        <v>40000</v>
      </c>
      <c r="G363" s="12" t="s">
        <v>15541</v>
      </c>
      <c r="H363" s="255" t="s">
        <v>9675</v>
      </c>
      <c r="I363" s="258" t="str">
        <f>TEXT(Table12[[#This Row],[TglPendaftaran]],"dd mmmm yyyy")</f>
        <v>11 January 2019</v>
      </c>
    </row>
    <row r="364" spans="1:9">
      <c r="A364" s="255">
        <v>363</v>
      </c>
      <c r="B364" s="4" t="s">
        <v>14020</v>
      </c>
      <c r="C364" s="255" t="str">
        <f>VLOOKUP(B364,TblDataMhs[],2)</f>
        <v>MULTAZAM</v>
      </c>
      <c r="D364" s="13">
        <v>43476</v>
      </c>
      <c r="E364" s="258">
        <v>100000</v>
      </c>
      <c r="F364" s="258">
        <v>40000</v>
      </c>
      <c r="G364" s="12" t="s">
        <v>15542</v>
      </c>
      <c r="H364" s="255" t="s">
        <v>9675</v>
      </c>
      <c r="I364" s="258" t="str">
        <f>TEXT(Table12[[#This Row],[TglPendaftaran]],"dd mmmm yyyy")</f>
        <v>11 January 2019</v>
      </c>
    </row>
    <row r="365" spans="1:9">
      <c r="A365" s="255">
        <v>364</v>
      </c>
      <c r="B365" s="4" t="s">
        <v>13768</v>
      </c>
      <c r="C365" s="255" t="str">
        <f>VLOOKUP(B365,TblDataMhs[],2)</f>
        <v>IRMA MAMING</v>
      </c>
      <c r="D365" s="13">
        <v>43476</v>
      </c>
      <c r="E365" s="258">
        <v>100000</v>
      </c>
      <c r="F365" s="258">
        <v>40000</v>
      </c>
      <c r="G365" s="12" t="s">
        <v>15543</v>
      </c>
      <c r="H365" s="255" t="s">
        <v>9675</v>
      </c>
      <c r="I365" s="258" t="str">
        <f>TEXT(Table12[[#This Row],[TglPendaftaran]],"dd mmmm yyyy")</f>
        <v>11 January 2019</v>
      </c>
    </row>
    <row r="366" spans="1:9">
      <c r="A366" s="255">
        <v>365</v>
      </c>
      <c r="B366" s="4" t="s">
        <v>14014</v>
      </c>
      <c r="C366" s="255" t="str">
        <f>VLOOKUP(B366,TblDataMhs[],2)</f>
        <v>ST RAHMADANI YASIR</v>
      </c>
      <c r="D366" s="13">
        <v>43476</v>
      </c>
      <c r="E366" s="258">
        <v>100000</v>
      </c>
      <c r="F366" s="258">
        <v>40000</v>
      </c>
      <c r="G366" s="12" t="s">
        <v>15544</v>
      </c>
      <c r="H366" s="255" t="s">
        <v>9675</v>
      </c>
      <c r="I366" s="258" t="str">
        <f>TEXT(Table12[[#This Row],[TglPendaftaran]],"dd mmmm yyyy")</f>
        <v>11 January 2019</v>
      </c>
    </row>
    <row r="367" spans="1:9">
      <c r="A367" s="255">
        <v>366</v>
      </c>
      <c r="B367" s="4" t="s">
        <v>13869</v>
      </c>
      <c r="C367" s="255" t="str">
        <f>VLOOKUP(B367,TblDataMhs[],2)</f>
        <v>HANNAS</v>
      </c>
      <c r="D367" s="13">
        <v>43476</v>
      </c>
      <c r="E367" s="258">
        <v>100000</v>
      </c>
      <c r="F367" s="258">
        <v>40000</v>
      </c>
      <c r="G367" s="12" t="s">
        <v>15545</v>
      </c>
      <c r="H367" s="255" t="s">
        <v>9675</v>
      </c>
      <c r="I367" s="258" t="str">
        <f>TEXT(Table12[[#This Row],[TglPendaftaran]],"dd mmmm yyyy")</f>
        <v>11 January 2019</v>
      </c>
    </row>
    <row r="368" spans="1:9">
      <c r="A368" s="255">
        <v>367</v>
      </c>
      <c r="B368" s="4" t="s">
        <v>13766</v>
      </c>
      <c r="C368" s="255" t="str">
        <f>VLOOKUP(B368,TblDataMhs[],2)</f>
        <v>INTAN PERTIWI</v>
      </c>
      <c r="D368" s="13">
        <v>43476</v>
      </c>
      <c r="E368" s="258">
        <v>100000</v>
      </c>
      <c r="F368" s="258">
        <v>40000</v>
      </c>
      <c r="G368" s="12" t="s">
        <v>15546</v>
      </c>
      <c r="H368" s="255" t="s">
        <v>9675</v>
      </c>
      <c r="I368" s="258" t="str">
        <f>TEXT(Table12[[#This Row],[TglPendaftaran]],"dd mmmm yyyy")</f>
        <v>11 January 2019</v>
      </c>
    </row>
    <row r="369" spans="1:9">
      <c r="A369" s="255">
        <v>368</v>
      </c>
      <c r="B369" s="4" t="s">
        <v>14622</v>
      </c>
      <c r="C369" s="255" t="str">
        <f>VLOOKUP(B369,TblDataMhs[],2)</f>
        <v>NURMILASARI</v>
      </c>
      <c r="D369" s="13">
        <v>43476</v>
      </c>
      <c r="E369" s="258">
        <v>100000</v>
      </c>
      <c r="F369" s="258">
        <v>40000</v>
      </c>
      <c r="G369" s="12" t="s">
        <v>15547</v>
      </c>
      <c r="H369" s="255" t="s">
        <v>9675</v>
      </c>
      <c r="I369" s="258" t="str">
        <f>TEXT(Table12[[#This Row],[TglPendaftaran]],"dd mmmm yyyy")</f>
        <v>11 January 2019</v>
      </c>
    </row>
    <row r="370" spans="1:9">
      <c r="A370" s="255">
        <v>369</v>
      </c>
      <c r="B370" s="4" t="s">
        <v>13351</v>
      </c>
      <c r="C370" s="255" t="str">
        <f>VLOOKUP(B370,TblDataMhs[],2)</f>
        <v>AHMAD</v>
      </c>
      <c r="D370" s="13">
        <v>43479</v>
      </c>
      <c r="E370" s="258">
        <v>100000</v>
      </c>
      <c r="F370" s="258">
        <v>40000</v>
      </c>
      <c r="G370" s="12" t="s">
        <v>15548</v>
      </c>
      <c r="H370" s="255" t="s">
        <v>9675</v>
      </c>
      <c r="I370" s="258" t="str">
        <f>TEXT(Table12[[#This Row],[TglPendaftaran]],"dd mmmm yyyy")</f>
        <v>14 January 2019</v>
      </c>
    </row>
    <row r="371" spans="1:9">
      <c r="A371" s="255">
        <v>370</v>
      </c>
      <c r="B371" s="4" t="s">
        <v>13328</v>
      </c>
      <c r="C371" s="255" t="str">
        <f>VLOOKUP(B371,TblDataMhs[],2)</f>
        <v>NURDIANTI</v>
      </c>
      <c r="D371" s="13">
        <v>43479</v>
      </c>
      <c r="E371" s="258">
        <v>100000</v>
      </c>
      <c r="F371" s="258">
        <v>40000</v>
      </c>
      <c r="G371" s="12" t="s">
        <v>15549</v>
      </c>
      <c r="H371" s="255" t="s">
        <v>9675</v>
      </c>
      <c r="I371" s="258" t="str">
        <f>TEXT(Table12[[#This Row],[TglPendaftaran]],"dd mmmm yyyy")</f>
        <v>14 January 2019</v>
      </c>
    </row>
    <row r="372" spans="1:9">
      <c r="A372" s="255">
        <v>371</v>
      </c>
      <c r="B372" s="4" t="s">
        <v>13512</v>
      </c>
      <c r="C372" s="255" t="str">
        <f>VLOOKUP(B372,TblDataMhs[],2)</f>
        <v>RAIZA TUNISA</v>
      </c>
      <c r="D372" s="13">
        <v>43479</v>
      </c>
      <c r="E372" s="258">
        <v>100000</v>
      </c>
      <c r="F372" s="258">
        <v>40000</v>
      </c>
      <c r="G372" s="12" t="s">
        <v>15550</v>
      </c>
      <c r="H372" s="255" t="s">
        <v>9675</v>
      </c>
      <c r="I372" s="258" t="str">
        <f>TEXT(Table12[[#This Row],[TglPendaftaran]],"dd mmmm yyyy")</f>
        <v>14 January 2019</v>
      </c>
    </row>
    <row r="373" spans="1:9">
      <c r="A373" s="255">
        <v>372</v>
      </c>
      <c r="B373" s="4" t="s">
        <v>13405</v>
      </c>
      <c r="C373" s="255" t="str">
        <f>VLOOKUP(B373,TblDataMhs[],2)</f>
        <v>IRMA MAGFIRAH</v>
      </c>
      <c r="D373" s="13">
        <v>43479</v>
      </c>
      <c r="E373" s="258">
        <v>100000</v>
      </c>
      <c r="F373" s="258">
        <v>40000</v>
      </c>
      <c r="G373" s="12" t="s">
        <v>15551</v>
      </c>
      <c r="H373" s="255" t="s">
        <v>9675</v>
      </c>
      <c r="I373" s="258" t="str">
        <f>TEXT(Table12[[#This Row],[TglPendaftaran]],"dd mmmm yyyy")</f>
        <v>14 January 2019</v>
      </c>
    </row>
    <row r="374" spans="1:9">
      <c r="A374" s="255">
        <v>373</v>
      </c>
      <c r="B374" s="4" t="s">
        <v>14563</v>
      </c>
      <c r="C374" s="255" t="str">
        <f>VLOOKUP(B374,TblDataMhs[],2)</f>
        <v>FADHLIYAH ULFAH RUSTAN</v>
      </c>
      <c r="D374" s="13">
        <v>43479</v>
      </c>
      <c r="E374" s="258">
        <v>100000</v>
      </c>
      <c r="F374" s="258">
        <v>40000</v>
      </c>
      <c r="G374" s="12" t="s">
        <v>15552</v>
      </c>
      <c r="H374" s="255" t="s">
        <v>9675</v>
      </c>
      <c r="I374" s="258" t="str">
        <f>TEXT(Table12[[#This Row],[TglPendaftaran]],"dd mmmm yyyy")</f>
        <v>14 January 2019</v>
      </c>
    </row>
    <row r="375" spans="1:9">
      <c r="A375" s="255">
        <v>374</v>
      </c>
      <c r="B375" s="4" t="s">
        <v>14305</v>
      </c>
      <c r="C375" s="255" t="str">
        <f>VLOOKUP(B375,TblDataMhs[],2)</f>
        <v>NURMIAH</v>
      </c>
      <c r="D375" s="13">
        <v>43479</v>
      </c>
      <c r="E375" s="258">
        <v>100000</v>
      </c>
      <c r="F375" s="258">
        <v>40000</v>
      </c>
      <c r="G375" s="12" t="s">
        <v>15553</v>
      </c>
      <c r="H375" s="255" t="s">
        <v>9675</v>
      </c>
      <c r="I375" s="258" t="str">
        <f>TEXT(Table12[[#This Row],[TglPendaftaran]],"dd mmmm yyyy")</f>
        <v>14 January 2019</v>
      </c>
    </row>
    <row r="376" spans="1:9">
      <c r="A376" s="255">
        <v>375</v>
      </c>
      <c r="B376" s="4" t="s">
        <v>12302</v>
      </c>
      <c r="C376" s="255" t="str">
        <f>VLOOKUP(B376,TblDataMhs[],2)</f>
        <v>SITTI MUSDALIFA</v>
      </c>
      <c r="D376" s="13">
        <v>43479</v>
      </c>
      <c r="E376" s="258">
        <v>100000</v>
      </c>
      <c r="F376" s="258">
        <v>40000</v>
      </c>
      <c r="G376" s="12" t="s">
        <v>15554</v>
      </c>
      <c r="H376" s="255" t="s">
        <v>9675</v>
      </c>
      <c r="I376" s="258" t="str">
        <f>TEXT(Table12[[#This Row],[TglPendaftaran]],"dd mmmm yyyy")</f>
        <v>14 January 2019</v>
      </c>
    </row>
    <row r="377" spans="1:9">
      <c r="A377" s="255">
        <v>376</v>
      </c>
      <c r="B377" s="4" t="s">
        <v>14671</v>
      </c>
      <c r="C377" s="255" t="str">
        <f>VLOOKUP(B377,TblDataMhs[],2)</f>
        <v>HASNI</v>
      </c>
      <c r="D377" s="13">
        <v>43479</v>
      </c>
      <c r="E377" s="258">
        <v>100000</v>
      </c>
      <c r="F377" s="258">
        <v>40000</v>
      </c>
      <c r="G377" s="12" t="s">
        <v>15555</v>
      </c>
      <c r="H377" s="255" t="s">
        <v>9675</v>
      </c>
      <c r="I377" s="258" t="str">
        <f>TEXT(Table12[[#This Row],[TglPendaftaran]],"dd mmmm yyyy")</f>
        <v>14 January 2019</v>
      </c>
    </row>
    <row r="378" spans="1:9">
      <c r="A378" s="255">
        <v>377</v>
      </c>
      <c r="B378" s="4" t="s">
        <v>13437</v>
      </c>
      <c r="C378" s="255" t="str">
        <f>VLOOKUP(B378,TblDataMhs[],2)</f>
        <v>ASMI</v>
      </c>
      <c r="D378" s="13">
        <v>43480</v>
      </c>
      <c r="E378" s="258">
        <v>100000</v>
      </c>
      <c r="F378" s="258">
        <v>40000</v>
      </c>
      <c r="G378" s="12" t="s">
        <v>15556</v>
      </c>
      <c r="H378" s="255" t="s">
        <v>9675</v>
      </c>
      <c r="I378" s="258" t="str">
        <f>TEXT(Table12[[#This Row],[TglPendaftaran]],"dd mmmm yyyy")</f>
        <v>15 January 2019</v>
      </c>
    </row>
    <row r="379" spans="1:9">
      <c r="A379" s="255">
        <v>378</v>
      </c>
      <c r="B379" s="4" t="s">
        <v>14317</v>
      </c>
      <c r="C379" s="255" t="str">
        <f>VLOOKUP(B379,TblDataMhs[],2)</f>
        <v>NAJLAH MATHAR</v>
      </c>
      <c r="D379" s="13">
        <v>43480</v>
      </c>
      <c r="E379" s="258">
        <v>100000</v>
      </c>
      <c r="F379" s="258">
        <v>40000</v>
      </c>
      <c r="G379" s="12" t="s">
        <v>15557</v>
      </c>
      <c r="H379" s="255" t="s">
        <v>9675</v>
      </c>
      <c r="I379" s="258" t="str">
        <f>TEXT(Table12[[#This Row],[TglPendaftaran]],"dd mmmm yyyy")</f>
        <v>15 January 2019</v>
      </c>
    </row>
    <row r="380" spans="1:9">
      <c r="A380" s="255">
        <v>379</v>
      </c>
      <c r="B380" s="4" t="s">
        <v>14688</v>
      </c>
      <c r="C380" s="255" t="str">
        <f>VLOOKUP(B380,TblDataMhs[],2)</f>
        <v>ROSMINI</v>
      </c>
      <c r="D380" s="13">
        <v>43480</v>
      </c>
      <c r="E380" s="258">
        <v>100000</v>
      </c>
      <c r="F380" s="258">
        <v>40000</v>
      </c>
      <c r="G380" s="12" t="s">
        <v>15558</v>
      </c>
      <c r="H380" s="255" t="s">
        <v>9675</v>
      </c>
      <c r="I380" s="258" t="str">
        <f>TEXT(Table12[[#This Row],[TglPendaftaran]],"dd mmmm yyyy")</f>
        <v>15 January 2019</v>
      </c>
    </row>
    <row r="381" spans="1:9">
      <c r="A381" s="255">
        <v>380</v>
      </c>
      <c r="B381" s="4" t="s">
        <v>14603</v>
      </c>
      <c r="C381" s="255" t="str">
        <f>VLOOKUP(B381,TblDataMhs[],2)</f>
        <v>SRI RAHAYU</v>
      </c>
      <c r="D381" s="13">
        <v>43480</v>
      </c>
      <c r="E381" s="258">
        <v>100000</v>
      </c>
      <c r="F381" s="258">
        <v>40000</v>
      </c>
      <c r="G381" s="12" t="s">
        <v>15559</v>
      </c>
      <c r="H381" s="255" t="s">
        <v>9675</v>
      </c>
      <c r="I381" s="258" t="str">
        <f>TEXT(Table12[[#This Row],[TglPendaftaran]],"dd mmmm yyyy")</f>
        <v>15 January 2019</v>
      </c>
    </row>
    <row r="382" spans="1:9">
      <c r="A382" s="255">
        <v>381</v>
      </c>
      <c r="B382" s="4" t="s">
        <v>14662</v>
      </c>
      <c r="C382" s="255" t="str">
        <f>VLOOKUP(B382,TblDataMhs[],2)</f>
        <v>GITA LESTARI A.</v>
      </c>
      <c r="D382" s="13">
        <v>43480</v>
      </c>
      <c r="E382" s="258">
        <v>100000</v>
      </c>
      <c r="F382" s="258">
        <v>40000</v>
      </c>
      <c r="G382" s="12" t="s">
        <v>15560</v>
      </c>
      <c r="H382" s="255" t="s">
        <v>9675</v>
      </c>
      <c r="I382" s="258" t="str">
        <f>TEXT(Table12[[#This Row],[TglPendaftaran]],"dd mmmm yyyy")</f>
        <v>15 January 2019</v>
      </c>
    </row>
    <row r="383" spans="1:9">
      <c r="A383" s="255">
        <v>382</v>
      </c>
      <c r="B383" s="4" t="s">
        <v>14528</v>
      </c>
      <c r="C383" s="255" t="str">
        <f>VLOOKUP(B383,TblDataMhs[],2)</f>
        <v>FATIMAH</v>
      </c>
      <c r="D383" s="13">
        <v>43480</v>
      </c>
      <c r="E383" s="258">
        <v>100000</v>
      </c>
      <c r="F383" s="258">
        <v>40000</v>
      </c>
      <c r="G383" s="12" t="s">
        <v>15561</v>
      </c>
      <c r="H383" s="255" t="s">
        <v>9675</v>
      </c>
      <c r="I383" s="258" t="str">
        <f>TEXT(Table12[[#This Row],[TglPendaftaran]],"dd mmmm yyyy")</f>
        <v>15 January 2019</v>
      </c>
    </row>
    <row r="384" spans="1:9">
      <c r="A384" s="255">
        <v>383</v>
      </c>
      <c r="B384" s="4" t="s">
        <v>13848</v>
      </c>
      <c r="C384" s="255" t="str">
        <f>VLOOKUP(B384,TblDataMhs[],2)</f>
        <v>FAUZIAH</v>
      </c>
      <c r="D384" s="13">
        <v>43480</v>
      </c>
      <c r="E384" s="258">
        <v>100000</v>
      </c>
      <c r="F384" s="258">
        <v>40000</v>
      </c>
      <c r="G384" s="12" t="s">
        <v>15562</v>
      </c>
      <c r="H384" s="255" t="s">
        <v>9675</v>
      </c>
      <c r="I384" s="258" t="str">
        <f>TEXT(Table12[[#This Row],[TglPendaftaran]],"dd mmmm yyyy")</f>
        <v>15 January 2019</v>
      </c>
    </row>
    <row r="385" spans="1:9">
      <c r="A385" s="255">
        <v>384</v>
      </c>
      <c r="B385" s="4" t="s">
        <v>13827</v>
      </c>
      <c r="C385" s="255" t="str">
        <f>VLOOKUP(B385,TblDataMhs[],2)</f>
        <v>RUSDI  L</v>
      </c>
      <c r="D385" s="13">
        <v>43480</v>
      </c>
      <c r="E385" s="258">
        <v>100000</v>
      </c>
      <c r="F385" s="258">
        <v>40000</v>
      </c>
      <c r="G385" s="12" t="s">
        <v>15563</v>
      </c>
      <c r="H385" s="255" t="s">
        <v>9675</v>
      </c>
      <c r="I385" s="258" t="str">
        <f>TEXT(Table12[[#This Row],[TglPendaftaran]],"dd mmmm yyyy")</f>
        <v>15 January 2019</v>
      </c>
    </row>
    <row r="386" spans="1:9">
      <c r="A386" s="255">
        <v>385</v>
      </c>
      <c r="B386" s="4" t="s">
        <v>13849</v>
      </c>
      <c r="C386" s="255" t="str">
        <f>VLOOKUP(B386,TblDataMhs[],2)</f>
        <v>NUR JANNAH</v>
      </c>
      <c r="D386" s="13">
        <v>43480</v>
      </c>
      <c r="E386" s="258">
        <v>100000</v>
      </c>
      <c r="F386" s="258">
        <v>40000</v>
      </c>
      <c r="G386" s="12" t="s">
        <v>15564</v>
      </c>
      <c r="H386" s="255" t="s">
        <v>9675</v>
      </c>
      <c r="I386" s="258" t="str">
        <f>TEXT(Table12[[#This Row],[TglPendaftaran]],"dd mmmm yyyy")</f>
        <v>15 January 2019</v>
      </c>
    </row>
    <row r="387" spans="1:9">
      <c r="A387" s="255">
        <v>386</v>
      </c>
      <c r="B387" s="4" t="s">
        <v>14005</v>
      </c>
      <c r="C387" s="255" t="str">
        <f>VLOOKUP(B387,TblDataMhs[],2)</f>
        <v>WIWIEK IRSANI</v>
      </c>
      <c r="D387" s="13">
        <v>43480</v>
      </c>
      <c r="E387" s="258">
        <v>100000</v>
      </c>
      <c r="F387" s="258">
        <v>40000</v>
      </c>
      <c r="G387" s="12" t="s">
        <v>15565</v>
      </c>
      <c r="H387" s="255" t="s">
        <v>9675</v>
      </c>
      <c r="I387" s="258" t="str">
        <f>TEXT(Table12[[#This Row],[TglPendaftaran]],"dd mmmm yyyy")</f>
        <v>15 January 2019</v>
      </c>
    </row>
    <row r="388" spans="1:9">
      <c r="A388" s="255">
        <v>387</v>
      </c>
      <c r="B388" s="4" t="s">
        <v>13452</v>
      </c>
      <c r="C388" s="255" t="str">
        <f>VLOOKUP(B388,TblDataMhs[],2)</f>
        <v>MUHAMMAD ANUGERAH RAMADHAN</v>
      </c>
      <c r="D388" s="13">
        <v>43480</v>
      </c>
      <c r="E388" s="258">
        <v>100000</v>
      </c>
      <c r="F388" s="258">
        <v>40000</v>
      </c>
      <c r="G388" s="12" t="s">
        <v>15566</v>
      </c>
      <c r="H388" s="255" t="s">
        <v>9675</v>
      </c>
      <c r="I388" s="258" t="str">
        <f>TEXT(Table12[[#This Row],[TglPendaftaran]],"dd mmmm yyyy")</f>
        <v>15 January 2019</v>
      </c>
    </row>
    <row r="389" spans="1:9">
      <c r="A389" s="255">
        <v>388</v>
      </c>
      <c r="B389" s="4" t="s">
        <v>12672</v>
      </c>
      <c r="C389" s="255" t="str">
        <f>VLOOKUP(B389,TblDataMhs[],2)</f>
        <v>HARWIKA</v>
      </c>
      <c r="D389" s="13">
        <v>43480</v>
      </c>
      <c r="E389" s="258">
        <v>100000</v>
      </c>
      <c r="F389" s="258">
        <v>40000</v>
      </c>
      <c r="G389" s="12" t="s">
        <v>15567</v>
      </c>
      <c r="H389" s="255" t="s">
        <v>9675</v>
      </c>
      <c r="I389" s="258" t="str">
        <f>TEXT(Table12[[#This Row],[TglPendaftaran]],"dd mmmm yyyy")</f>
        <v>15 January 2019</v>
      </c>
    </row>
    <row r="390" spans="1:9">
      <c r="A390" s="255">
        <v>389</v>
      </c>
      <c r="B390" s="4" t="s">
        <v>13884</v>
      </c>
      <c r="C390" s="255" t="str">
        <f>VLOOKUP(B390,TblDataMhs[],2)</f>
        <v>SYAHARUDDIN</v>
      </c>
      <c r="D390" s="13">
        <v>43480</v>
      </c>
      <c r="E390" s="258">
        <v>100000</v>
      </c>
      <c r="F390" s="258">
        <v>40000</v>
      </c>
      <c r="G390" s="12" t="s">
        <v>15568</v>
      </c>
      <c r="H390" s="255" t="s">
        <v>9675</v>
      </c>
      <c r="I390" s="258" t="str">
        <f>TEXT(Table12[[#This Row],[TglPendaftaran]],"dd mmmm yyyy")</f>
        <v>15 January 2019</v>
      </c>
    </row>
    <row r="391" spans="1:9">
      <c r="A391" s="255">
        <v>390</v>
      </c>
      <c r="B391" s="4" t="s">
        <v>14454</v>
      </c>
      <c r="C391" s="255" t="str">
        <f>VLOOKUP(B391,TblDataMhs[],2)</f>
        <v>REZKI AMALIAH.S</v>
      </c>
      <c r="D391" s="13">
        <v>43480</v>
      </c>
      <c r="E391" s="258">
        <v>100000</v>
      </c>
      <c r="F391" s="258">
        <v>40000</v>
      </c>
      <c r="G391" s="12" t="s">
        <v>15569</v>
      </c>
      <c r="H391" s="255" t="s">
        <v>9675</v>
      </c>
      <c r="I391" s="258" t="str">
        <f>TEXT(Table12[[#This Row],[TglPendaftaran]],"dd mmmm yyyy")</f>
        <v>15 January 2019</v>
      </c>
    </row>
    <row r="392" spans="1:9">
      <c r="A392" s="255">
        <v>391</v>
      </c>
      <c r="B392" s="4" t="s">
        <v>13153</v>
      </c>
      <c r="C392" s="255" t="str">
        <f>VLOOKUP(B392,TblDataMhs[],2)</f>
        <v>LALU MURTAZAM</v>
      </c>
      <c r="D392" s="13">
        <v>43480</v>
      </c>
      <c r="E392" s="258">
        <v>100000</v>
      </c>
      <c r="F392" s="258">
        <v>40000</v>
      </c>
      <c r="G392" s="12" t="s">
        <v>15570</v>
      </c>
      <c r="H392" s="255" t="s">
        <v>9675</v>
      </c>
      <c r="I392" s="258" t="str">
        <f>TEXT(Table12[[#This Row],[TglPendaftaran]],"dd mmmm yyyy")</f>
        <v>15 January 2019</v>
      </c>
    </row>
    <row r="393" spans="1:9">
      <c r="A393" s="255">
        <v>392</v>
      </c>
      <c r="B393" s="4" t="s">
        <v>14712</v>
      </c>
      <c r="C393" s="255" t="str">
        <f>VLOOKUP(B393,TblDataMhs[],2)</f>
        <v>EKA SAFIRA</v>
      </c>
      <c r="D393" s="13">
        <v>43480</v>
      </c>
      <c r="E393" s="258">
        <v>100000</v>
      </c>
      <c r="F393" s="258">
        <v>40000</v>
      </c>
      <c r="G393" s="12" t="s">
        <v>15571</v>
      </c>
      <c r="H393" s="255" t="s">
        <v>9675</v>
      </c>
      <c r="I393" s="258" t="str">
        <f>TEXT(Table12[[#This Row],[TglPendaftaran]],"dd mmmm yyyy")</f>
        <v>15 January 2019</v>
      </c>
    </row>
    <row r="394" spans="1:9">
      <c r="A394" s="255">
        <v>393</v>
      </c>
      <c r="B394" s="4" t="s">
        <v>14091</v>
      </c>
      <c r="C394" s="255" t="str">
        <f>VLOOKUP(B394,TblDataMhs[],2)</f>
        <v xml:space="preserve">JULIANA </v>
      </c>
      <c r="D394" s="13">
        <v>43480</v>
      </c>
      <c r="E394" s="258">
        <v>100000</v>
      </c>
      <c r="F394" s="258">
        <v>40000</v>
      </c>
      <c r="G394" s="12" t="s">
        <v>15572</v>
      </c>
      <c r="H394" s="255" t="s">
        <v>9675</v>
      </c>
      <c r="I394" s="258" t="str">
        <f>TEXT(Table12[[#This Row],[TglPendaftaran]],"dd mmmm yyyy")</f>
        <v>15 January 2019</v>
      </c>
    </row>
    <row r="395" spans="1:9">
      <c r="A395" s="255">
        <v>394</v>
      </c>
      <c r="B395" s="4" t="s">
        <v>14201</v>
      </c>
      <c r="C395" s="255" t="str">
        <f>VLOOKUP(B395,TblDataMhs[],2)</f>
        <v>MUHAMMAD.ALI</v>
      </c>
      <c r="D395" s="13">
        <v>43480</v>
      </c>
      <c r="E395" s="258">
        <v>100000</v>
      </c>
      <c r="F395" s="258">
        <v>40000</v>
      </c>
      <c r="G395" s="12" t="s">
        <v>15573</v>
      </c>
      <c r="H395" s="255" t="s">
        <v>9675</v>
      </c>
      <c r="I395" s="258" t="str">
        <f>TEXT(Table12[[#This Row],[TglPendaftaran]],"dd mmmm yyyy")</f>
        <v>15 January 2019</v>
      </c>
    </row>
    <row r="396" spans="1:9">
      <c r="A396" s="255">
        <v>395</v>
      </c>
      <c r="B396" s="4" t="s">
        <v>14070</v>
      </c>
      <c r="C396" s="255" t="str">
        <f>VLOOKUP(B396,TblDataMhs[],2)</f>
        <v>SRIYUNDA</v>
      </c>
      <c r="D396" s="13">
        <v>43480</v>
      </c>
      <c r="E396" s="258">
        <v>100000</v>
      </c>
      <c r="F396" s="258">
        <v>40000</v>
      </c>
      <c r="G396" s="12" t="s">
        <v>15574</v>
      </c>
      <c r="H396" s="255" t="s">
        <v>9675</v>
      </c>
      <c r="I396" s="258" t="str">
        <f>TEXT(Table12[[#This Row],[TglPendaftaran]],"dd mmmm yyyy")</f>
        <v>15 January 2019</v>
      </c>
    </row>
    <row r="397" spans="1:9">
      <c r="A397" s="255">
        <v>396</v>
      </c>
      <c r="B397" s="4" t="s">
        <v>13145</v>
      </c>
      <c r="C397" s="255" t="str">
        <f>VLOOKUP(B397,TblDataMhs[],2)</f>
        <v>MUSAKKIR</v>
      </c>
      <c r="D397" s="13">
        <v>43480</v>
      </c>
      <c r="E397" s="258">
        <v>100000</v>
      </c>
      <c r="F397" s="258">
        <v>40000</v>
      </c>
      <c r="G397" s="12" t="s">
        <v>15575</v>
      </c>
      <c r="H397" s="255" t="s">
        <v>9675</v>
      </c>
      <c r="I397" s="258" t="str">
        <f>TEXT(Table12[[#This Row],[TglPendaftaran]],"dd mmmm yyyy")</f>
        <v>15 January 2019</v>
      </c>
    </row>
    <row r="398" spans="1:9">
      <c r="A398" s="255">
        <v>397</v>
      </c>
      <c r="B398" s="4" t="s">
        <v>14452</v>
      </c>
      <c r="C398" s="255" t="str">
        <f>VLOOKUP(B398,TblDataMhs[],2)</f>
        <v>MUH. SAKRIALDI</v>
      </c>
      <c r="D398" s="13">
        <v>43480</v>
      </c>
      <c r="E398" s="258">
        <v>100000</v>
      </c>
      <c r="F398" s="258">
        <v>40000</v>
      </c>
      <c r="G398" s="12" t="s">
        <v>15576</v>
      </c>
      <c r="H398" s="255" t="s">
        <v>9675</v>
      </c>
      <c r="I398" s="258" t="str">
        <f>TEXT(Table12[[#This Row],[TglPendaftaran]],"dd mmmm yyyy")</f>
        <v>15 January 2019</v>
      </c>
    </row>
    <row r="399" spans="1:9">
      <c r="A399" s="255">
        <v>398</v>
      </c>
      <c r="B399" s="4" t="s">
        <v>14275</v>
      </c>
      <c r="C399" s="255" t="str">
        <f>VLOOKUP(B399,TblDataMhs[],2)</f>
        <v>ARFANDI MP</v>
      </c>
      <c r="D399" s="13">
        <v>43480</v>
      </c>
      <c r="E399" s="258">
        <v>100000</v>
      </c>
      <c r="F399" s="258">
        <v>40000</v>
      </c>
      <c r="G399" s="12" t="s">
        <v>15577</v>
      </c>
      <c r="H399" s="255" t="s">
        <v>9675</v>
      </c>
      <c r="I399" s="258" t="str">
        <f>TEXT(Table12[[#This Row],[TglPendaftaran]],"dd mmmm yyyy")</f>
        <v>15 January 2019</v>
      </c>
    </row>
    <row r="400" spans="1:9">
      <c r="A400" s="255">
        <v>399</v>
      </c>
      <c r="B400" s="4" t="s">
        <v>12862</v>
      </c>
      <c r="C400" s="255" t="str">
        <f>VLOOKUP(B400,TblDataMhs[],2)</f>
        <v>SALMAN AL FARISI KAHAR</v>
      </c>
      <c r="D400" s="13">
        <v>43480</v>
      </c>
      <c r="E400" s="258">
        <v>100000</v>
      </c>
      <c r="F400" s="258">
        <v>40000</v>
      </c>
      <c r="G400" s="12" t="s">
        <v>15579</v>
      </c>
      <c r="H400" s="255" t="s">
        <v>9675</v>
      </c>
      <c r="I400" s="258" t="str">
        <f>TEXT(Table12[[#This Row],[TglPendaftaran]],"dd mmmm yyyy")</f>
        <v>15 January 2019</v>
      </c>
    </row>
    <row r="401" spans="1:9">
      <c r="A401" s="255">
        <v>400</v>
      </c>
      <c r="B401" s="4" t="s">
        <v>14689</v>
      </c>
      <c r="C401" s="255" t="str">
        <f>VLOOKUP(B401,TblDataMhs[],2)</f>
        <v>WISNU WARDANA</v>
      </c>
      <c r="D401" s="13">
        <v>43480</v>
      </c>
      <c r="E401" s="258">
        <v>100000</v>
      </c>
      <c r="F401" s="258">
        <v>40000</v>
      </c>
      <c r="G401" s="12" t="s">
        <v>15580</v>
      </c>
      <c r="H401" s="255" t="s">
        <v>9675</v>
      </c>
      <c r="I401" s="258" t="str">
        <f>TEXT(Table12[[#This Row],[TglPendaftaran]],"dd mmmm yyyy")</f>
        <v>15 January 2019</v>
      </c>
    </row>
    <row r="402" spans="1:9">
      <c r="A402" s="255">
        <v>401</v>
      </c>
      <c r="B402" s="4" t="s">
        <v>13324</v>
      </c>
      <c r="C402" s="255" t="str">
        <f>VLOOKUP(B402,TblDataMhs[],2)</f>
        <v>NURMIATI</v>
      </c>
      <c r="D402" s="13">
        <v>43480</v>
      </c>
      <c r="E402" s="258">
        <v>100000</v>
      </c>
      <c r="F402" s="258">
        <v>40000</v>
      </c>
      <c r="G402" s="12" t="s">
        <v>15581</v>
      </c>
      <c r="H402" s="255" t="s">
        <v>9675</v>
      </c>
      <c r="I402" s="258" t="str">
        <f>TEXT(Table12[[#This Row],[TglPendaftaran]],"dd mmmm yyyy")</f>
        <v>15 January 2019</v>
      </c>
    </row>
    <row r="403" spans="1:9">
      <c r="A403" s="255">
        <v>402</v>
      </c>
      <c r="B403" s="4" t="s">
        <v>14400</v>
      </c>
      <c r="C403" s="255" t="str">
        <f>VLOOKUP(B403,TblDataMhs[],2)</f>
        <v>SUPIRMAN</v>
      </c>
      <c r="D403" s="13">
        <v>43480</v>
      </c>
      <c r="E403" s="258">
        <v>100000</v>
      </c>
      <c r="F403" s="258">
        <v>40000</v>
      </c>
      <c r="G403" s="12" t="s">
        <v>15582</v>
      </c>
      <c r="H403" s="255" t="s">
        <v>9675</v>
      </c>
      <c r="I403" s="258" t="str">
        <f>TEXT(Table12[[#This Row],[TglPendaftaran]],"dd mmmm yyyy")</f>
        <v>15 January 2019</v>
      </c>
    </row>
    <row r="404" spans="1:9">
      <c r="A404" s="255">
        <v>403</v>
      </c>
      <c r="B404" s="4" t="s">
        <v>13711</v>
      </c>
      <c r="C404" s="255" t="str">
        <f>VLOOKUP(B404,TblDataMhs[],2)</f>
        <v>RASDA ARAS</v>
      </c>
      <c r="D404" s="13">
        <v>43480</v>
      </c>
      <c r="E404" s="258">
        <v>100000</v>
      </c>
      <c r="F404" s="258">
        <v>40000</v>
      </c>
      <c r="G404" s="12" t="s">
        <v>15583</v>
      </c>
      <c r="H404" s="255" t="s">
        <v>9675</v>
      </c>
      <c r="I404" s="258" t="str">
        <f>TEXT(Table12[[#This Row],[TglPendaftaran]],"dd mmmm yyyy")</f>
        <v>15 January 2019</v>
      </c>
    </row>
    <row r="405" spans="1:9">
      <c r="A405" s="255">
        <v>404</v>
      </c>
      <c r="B405" s="4" t="s">
        <v>13842</v>
      </c>
      <c r="C405" s="255" t="str">
        <f>VLOOKUP(B405,TblDataMhs[],2)</f>
        <v>NURWANA AHMAD</v>
      </c>
      <c r="D405" s="13">
        <v>43480</v>
      </c>
      <c r="E405" s="258">
        <v>100000</v>
      </c>
      <c r="F405" s="258">
        <v>40000</v>
      </c>
      <c r="G405" s="12" t="s">
        <v>15584</v>
      </c>
      <c r="H405" s="255" t="s">
        <v>9675</v>
      </c>
      <c r="I405" s="258" t="str">
        <f>TEXT(Table12[[#This Row],[TglPendaftaran]],"dd mmmm yyyy")</f>
        <v>15 January 2019</v>
      </c>
    </row>
    <row r="406" spans="1:9">
      <c r="A406" s="255">
        <v>405</v>
      </c>
      <c r="B406" s="4" t="s">
        <v>13968</v>
      </c>
      <c r="C406" s="255" t="str">
        <f>VLOOKUP(B406,TblDataMhs[],2)</f>
        <v>SANITA</v>
      </c>
      <c r="D406" s="13">
        <v>43480</v>
      </c>
      <c r="E406" s="258">
        <v>100000</v>
      </c>
      <c r="F406" s="258">
        <v>40000</v>
      </c>
      <c r="G406" s="12" t="s">
        <v>15585</v>
      </c>
      <c r="H406" s="255" t="s">
        <v>9675</v>
      </c>
      <c r="I406" s="258" t="str">
        <f>TEXT(Table12[[#This Row],[TglPendaftaran]],"dd mmmm yyyy")</f>
        <v>15 January 2019</v>
      </c>
    </row>
    <row r="407" spans="1:9">
      <c r="A407" s="255">
        <v>406</v>
      </c>
      <c r="B407" s="4" t="s">
        <v>14308</v>
      </c>
      <c r="C407" s="255" t="str">
        <f>VLOOKUP(B407,TblDataMhs[],2)</f>
        <v>KUSTIRA</v>
      </c>
      <c r="D407" s="13">
        <v>43480</v>
      </c>
      <c r="E407" s="258">
        <v>100000</v>
      </c>
      <c r="F407" s="258">
        <v>40000</v>
      </c>
      <c r="G407" s="12" t="s">
        <v>15586</v>
      </c>
      <c r="H407" s="255" t="s">
        <v>9675</v>
      </c>
      <c r="I407" s="258" t="str">
        <f>TEXT(Table12[[#This Row],[TglPendaftaran]],"dd mmmm yyyy")</f>
        <v>15 January 2019</v>
      </c>
    </row>
    <row r="408" spans="1:9">
      <c r="A408" s="255">
        <v>407</v>
      </c>
      <c r="B408" s="4" t="s">
        <v>13333</v>
      </c>
      <c r="C408" s="255" t="str">
        <f>VLOOKUP(B408,TblDataMhs[],2)</f>
        <v>TASMAN RAMADHAN</v>
      </c>
      <c r="D408" s="13">
        <v>43481</v>
      </c>
      <c r="E408" s="258">
        <v>100000</v>
      </c>
      <c r="F408" s="258">
        <v>40000</v>
      </c>
      <c r="G408" s="12" t="s">
        <v>15587</v>
      </c>
      <c r="H408" s="255" t="s">
        <v>9675</v>
      </c>
      <c r="I408" s="258" t="str">
        <f>TEXT(Table12[[#This Row],[TglPendaftaran]],"dd mmmm yyyy")</f>
        <v>16 January 2019</v>
      </c>
    </row>
    <row r="409" spans="1:9">
      <c r="A409" s="255">
        <v>408</v>
      </c>
      <c r="B409" s="4" t="s">
        <v>14902</v>
      </c>
      <c r="C409" s="255" t="str">
        <f>VLOOKUP(B409,TblDataMhs[],2)</f>
        <v>RASMIATI MUIS</v>
      </c>
      <c r="D409" s="13">
        <v>43481</v>
      </c>
      <c r="E409" s="258">
        <v>100000</v>
      </c>
      <c r="F409" s="258">
        <v>40000</v>
      </c>
      <c r="G409" s="12" t="s">
        <v>15588</v>
      </c>
      <c r="H409" s="255" t="s">
        <v>9675</v>
      </c>
      <c r="I409" s="258" t="str">
        <f>TEXT(Table12[[#This Row],[TglPendaftaran]],"dd mmmm yyyy")</f>
        <v>16 January 2019</v>
      </c>
    </row>
    <row r="410" spans="1:9">
      <c r="A410" s="255">
        <v>409</v>
      </c>
      <c r="B410" s="4" t="s">
        <v>12380</v>
      </c>
      <c r="C410" s="255" t="str">
        <f>VLOOKUP(B410,TblDataMhs[],2)</f>
        <v>MUH.RIDWAN</v>
      </c>
      <c r="D410" s="13">
        <v>43481</v>
      </c>
      <c r="E410" s="258">
        <v>100000</v>
      </c>
      <c r="F410" s="258">
        <v>40000</v>
      </c>
      <c r="G410" s="12" t="s">
        <v>15589</v>
      </c>
      <c r="H410" s="255" t="s">
        <v>9675</v>
      </c>
      <c r="I410" s="258" t="str">
        <f>TEXT(Table12[[#This Row],[TglPendaftaran]],"dd mmmm yyyy")</f>
        <v>16 January 2019</v>
      </c>
    </row>
    <row r="411" spans="1:9">
      <c r="A411" s="255">
        <v>410</v>
      </c>
      <c r="B411" s="4" t="s">
        <v>12300</v>
      </c>
      <c r="C411" s="255" t="str">
        <f>VLOOKUP(B411,TblDataMhs[],2)</f>
        <v>ILHAM</v>
      </c>
      <c r="D411" s="13">
        <v>43481</v>
      </c>
      <c r="E411" s="258">
        <v>100000</v>
      </c>
      <c r="F411" s="258">
        <v>40000</v>
      </c>
      <c r="G411" s="12" t="s">
        <v>15590</v>
      </c>
      <c r="H411" s="255" t="s">
        <v>9675</v>
      </c>
      <c r="I411" s="258" t="str">
        <f>TEXT(Table12[[#This Row],[TglPendaftaran]],"dd mmmm yyyy")</f>
        <v>16 January 2019</v>
      </c>
    </row>
    <row r="412" spans="1:9">
      <c r="A412" s="255">
        <v>411</v>
      </c>
      <c r="B412" s="4" t="s">
        <v>13650</v>
      </c>
      <c r="C412" s="255" t="str">
        <f>VLOOKUP(B412,TblDataMhs[],2)</f>
        <v>SYAMSIAH TAHIR</v>
      </c>
      <c r="D412" s="13">
        <v>43481</v>
      </c>
      <c r="E412" s="258">
        <v>100000</v>
      </c>
      <c r="F412" s="258">
        <v>40000</v>
      </c>
      <c r="G412" s="12" t="s">
        <v>15591</v>
      </c>
      <c r="H412" s="255" t="s">
        <v>9675</v>
      </c>
      <c r="I412" s="258" t="str">
        <f>TEXT(Table12[[#This Row],[TglPendaftaran]],"dd mmmm yyyy")</f>
        <v>16 January 2019</v>
      </c>
    </row>
    <row r="413" spans="1:9">
      <c r="A413" s="255">
        <v>412</v>
      </c>
      <c r="B413" s="4" t="s">
        <v>14578</v>
      </c>
      <c r="C413" s="255" t="str">
        <f>VLOOKUP(B413,TblDataMhs[],2)</f>
        <v>MAHYUNI</v>
      </c>
      <c r="D413" s="13">
        <v>43481</v>
      </c>
      <c r="E413" s="258">
        <v>100000</v>
      </c>
      <c r="F413" s="258">
        <v>40000</v>
      </c>
      <c r="G413" s="12" t="s">
        <v>15592</v>
      </c>
      <c r="H413" s="255" t="s">
        <v>9675</v>
      </c>
      <c r="I413" s="258" t="str">
        <f>TEXT(Table12[[#This Row],[TglPendaftaran]],"dd mmmm yyyy")</f>
        <v>16 January 2019</v>
      </c>
    </row>
    <row r="414" spans="1:9">
      <c r="A414" s="255">
        <v>413</v>
      </c>
      <c r="B414" s="4" t="s">
        <v>13707</v>
      </c>
      <c r="C414" s="255" t="str">
        <f>VLOOKUP(B414,TblDataMhs[],2)</f>
        <v>KIKI REZKI ANANDA</v>
      </c>
      <c r="D414" s="13">
        <v>43481</v>
      </c>
      <c r="E414" s="258">
        <v>100000</v>
      </c>
      <c r="F414" s="258">
        <v>40000</v>
      </c>
      <c r="G414" s="12" t="s">
        <v>15593</v>
      </c>
      <c r="H414" s="255" t="s">
        <v>9675</v>
      </c>
      <c r="I414" s="258" t="str">
        <f>TEXT(Table12[[#This Row],[TglPendaftaran]],"dd mmmm yyyy")</f>
        <v>16 January 2019</v>
      </c>
    </row>
    <row r="415" spans="1:9">
      <c r="A415" s="255">
        <v>414</v>
      </c>
      <c r="B415" s="4" t="s">
        <v>14544</v>
      </c>
      <c r="C415" s="255" t="str">
        <f>VLOOKUP(B415,TblDataMhs[],2)</f>
        <v>HAERUNNISA</v>
      </c>
      <c r="D415" s="13">
        <v>43481</v>
      </c>
      <c r="E415" s="258">
        <v>100000</v>
      </c>
      <c r="F415" s="258">
        <v>40000</v>
      </c>
      <c r="G415" s="12" t="s">
        <v>15594</v>
      </c>
      <c r="H415" s="255" t="s">
        <v>9675</v>
      </c>
      <c r="I415" s="258" t="str">
        <f>TEXT(Table12[[#This Row],[TglPendaftaran]],"dd mmmm yyyy")</f>
        <v>16 January 2019</v>
      </c>
    </row>
    <row r="416" spans="1:9">
      <c r="A416" s="255">
        <v>415</v>
      </c>
      <c r="B416" s="4" t="s">
        <v>14081</v>
      </c>
      <c r="C416" s="255" t="str">
        <f>VLOOKUP(B416,TblDataMhs[],2)</f>
        <v>KARLINA</v>
      </c>
      <c r="D416" s="13">
        <v>43481</v>
      </c>
      <c r="E416" s="258">
        <v>100000</v>
      </c>
      <c r="F416" s="258">
        <v>40000</v>
      </c>
      <c r="G416" s="12" t="s">
        <v>15595</v>
      </c>
      <c r="H416" s="255" t="s">
        <v>9675</v>
      </c>
      <c r="I416" s="258" t="str">
        <f>TEXT(Table12[[#This Row],[TglPendaftaran]],"dd mmmm yyyy")</f>
        <v>16 January 2019</v>
      </c>
    </row>
    <row r="417" spans="1:9">
      <c r="A417" s="255">
        <v>416</v>
      </c>
      <c r="B417" s="4" t="s">
        <v>13500</v>
      </c>
      <c r="C417" s="255" t="str">
        <f>VLOOKUP(B417,TblDataMhs[],2)</f>
        <v>NURAISYAH</v>
      </c>
      <c r="D417" s="13">
        <v>43481</v>
      </c>
      <c r="E417" s="258">
        <v>100000</v>
      </c>
      <c r="F417" s="258">
        <v>40000</v>
      </c>
      <c r="G417" s="12" t="s">
        <v>15596</v>
      </c>
      <c r="H417" s="255" t="s">
        <v>9675</v>
      </c>
      <c r="I417" s="258" t="str">
        <f>TEXT(Table12[[#This Row],[TglPendaftaran]],"dd mmmm yyyy")</f>
        <v>16 January 2019</v>
      </c>
    </row>
    <row r="418" spans="1:9">
      <c r="A418" s="255">
        <v>417</v>
      </c>
      <c r="B418" s="4" t="s">
        <v>14334</v>
      </c>
      <c r="C418" s="255" t="str">
        <f>VLOOKUP(B418,TblDataMhs[],2)</f>
        <v>MISWAR MUNIR</v>
      </c>
      <c r="D418" s="13">
        <v>43481</v>
      </c>
      <c r="E418" s="258">
        <v>100000</v>
      </c>
      <c r="F418" s="258">
        <v>40000</v>
      </c>
      <c r="G418" s="12" t="s">
        <v>15597</v>
      </c>
      <c r="H418" s="255" t="s">
        <v>9675</v>
      </c>
      <c r="I418" s="258" t="str">
        <f>TEXT(Table12[[#This Row],[TglPendaftaran]],"dd mmmm yyyy")</f>
        <v>16 January 2019</v>
      </c>
    </row>
    <row r="419" spans="1:9">
      <c r="A419" s="255">
        <v>418</v>
      </c>
      <c r="B419" s="4" t="s">
        <v>14422</v>
      </c>
      <c r="C419" s="255" t="str">
        <f>VLOOKUP(B419,TblDataMhs[],2)</f>
        <v>HARIANI</v>
      </c>
      <c r="D419" s="13">
        <v>43481</v>
      </c>
      <c r="E419" s="258">
        <v>100000</v>
      </c>
      <c r="F419" s="258">
        <v>40000</v>
      </c>
      <c r="G419" s="12" t="s">
        <v>15598</v>
      </c>
      <c r="H419" s="255" t="s">
        <v>9675</v>
      </c>
      <c r="I419" s="258" t="str">
        <f>TEXT(Table12[[#This Row],[TglPendaftaran]],"dd mmmm yyyy")</f>
        <v>16 January 2019</v>
      </c>
    </row>
    <row r="420" spans="1:9">
      <c r="A420" s="255">
        <v>419</v>
      </c>
      <c r="B420" s="4" t="s">
        <v>15599</v>
      </c>
      <c r="C420" s="255" t="str">
        <f>VLOOKUP(B420,TblDataMhs[],2)</f>
        <v>NUR ELIZA</v>
      </c>
      <c r="D420" s="13">
        <v>43481</v>
      </c>
      <c r="E420" s="258">
        <v>100000</v>
      </c>
      <c r="F420" s="258">
        <v>40000</v>
      </c>
      <c r="G420" s="12" t="s">
        <v>15600</v>
      </c>
      <c r="H420" s="255" t="s">
        <v>9675</v>
      </c>
      <c r="I420" s="258" t="str">
        <f>TEXT(Table12[[#This Row],[TglPendaftaran]],"dd mmmm yyyy")</f>
        <v>16 January 2019</v>
      </c>
    </row>
    <row r="421" spans="1:9">
      <c r="A421" s="255">
        <v>420</v>
      </c>
      <c r="B421" s="4" t="s">
        <v>14513</v>
      </c>
      <c r="C421" s="255" t="str">
        <f>VLOOKUP(B421,TblDataMhs[],2)</f>
        <v>RAHMA ABDU</v>
      </c>
      <c r="D421" s="13">
        <v>43481</v>
      </c>
      <c r="E421" s="258">
        <v>100000</v>
      </c>
      <c r="F421" s="258">
        <v>40000</v>
      </c>
      <c r="G421" s="12" t="s">
        <v>15601</v>
      </c>
      <c r="H421" s="255" t="s">
        <v>9675</v>
      </c>
      <c r="I421" s="258" t="str">
        <f>TEXT(Table12[[#This Row],[TglPendaftaran]],"dd mmmm yyyy")</f>
        <v>16 January 2019</v>
      </c>
    </row>
    <row r="422" spans="1:9">
      <c r="A422" s="255">
        <v>421</v>
      </c>
      <c r="B422" s="4" t="s">
        <v>11967</v>
      </c>
      <c r="C422" s="255" t="str">
        <f>VLOOKUP(B422,TblDataMhs[],2)</f>
        <v>MUH. IDRIS</v>
      </c>
      <c r="D422" s="13">
        <v>43481</v>
      </c>
      <c r="E422" s="258">
        <v>100000</v>
      </c>
      <c r="F422" s="258">
        <v>40000</v>
      </c>
      <c r="G422" s="12" t="s">
        <v>15602</v>
      </c>
      <c r="H422" s="255" t="s">
        <v>9675</v>
      </c>
      <c r="I422" s="258" t="str">
        <f>TEXT(Table12[[#This Row],[TglPendaftaran]],"dd mmmm yyyy")</f>
        <v>16 January 2019</v>
      </c>
    </row>
    <row r="423" spans="1:9">
      <c r="A423" s="255">
        <v>422</v>
      </c>
      <c r="B423" s="4" t="s">
        <v>14765</v>
      </c>
      <c r="C423" s="255" t="str">
        <f>VLOOKUP(B423,TblDataMhs[],2)</f>
        <v>FITRIANTI N</v>
      </c>
      <c r="D423" s="13">
        <v>43481</v>
      </c>
      <c r="E423" s="258">
        <v>100000</v>
      </c>
      <c r="F423" s="258">
        <v>40000</v>
      </c>
      <c r="G423" s="12" t="s">
        <v>15603</v>
      </c>
      <c r="H423" s="255" t="s">
        <v>9675</v>
      </c>
      <c r="I423" s="258" t="str">
        <f>TEXT(Table12[[#This Row],[TglPendaftaran]],"dd mmmm yyyy")</f>
        <v>16 January 2019</v>
      </c>
    </row>
    <row r="424" spans="1:9">
      <c r="A424" s="255">
        <v>423</v>
      </c>
      <c r="B424" s="4" t="s">
        <v>13368</v>
      </c>
      <c r="C424" s="255" t="str">
        <f>VLOOKUP(B424,TblDataMhs[],2)</f>
        <v>AMALIA RAMADANI</v>
      </c>
      <c r="D424" s="13">
        <v>43481</v>
      </c>
      <c r="E424" s="258">
        <v>100000</v>
      </c>
      <c r="F424" s="258">
        <v>40000</v>
      </c>
      <c r="G424" s="12" t="s">
        <v>15604</v>
      </c>
      <c r="H424" s="255" t="s">
        <v>9675</v>
      </c>
      <c r="I424" s="258" t="str">
        <f>TEXT(Table12[[#This Row],[TglPendaftaran]],"dd mmmm yyyy")</f>
        <v>16 January 2019</v>
      </c>
    </row>
    <row r="425" spans="1:9">
      <c r="A425" s="255">
        <v>424</v>
      </c>
      <c r="B425" s="4" t="s">
        <v>13424</v>
      </c>
      <c r="C425" s="255" t="str">
        <f>VLOOKUP(B425,TblDataMhs[],2)</f>
        <v>NURUL FITRY H</v>
      </c>
      <c r="D425" s="13">
        <v>43481</v>
      </c>
      <c r="E425" s="258">
        <v>100000</v>
      </c>
      <c r="F425" s="258">
        <v>40000</v>
      </c>
      <c r="G425" s="12" t="s">
        <v>15605</v>
      </c>
      <c r="H425" s="255" t="s">
        <v>9675</v>
      </c>
      <c r="I425" s="258" t="str">
        <f>TEXT(Table12[[#This Row],[TglPendaftaran]],"dd mmmm yyyy")</f>
        <v>16 January 2019</v>
      </c>
    </row>
    <row r="426" spans="1:9">
      <c r="A426" s="255">
        <v>425</v>
      </c>
      <c r="B426" s="4" t="s">
        <v>12301</v>
      </c>
      <c r="C426" s="255" t="str">
        <f>VLOOKUP(B426,TblDataMhs[],2)</f>
        <v>SARNI</v>
      </c>
      <c r="D426" s="13">
        <v>43481</v>
      </c>
      <c r="E426" s="258">
        <v>100000</v>
      </c>
      <c r="F426" s="258">
        <v>40000</v>
      </c>
      <c r="G426" s="12" t="s">
        <v>15606</v>
      </c>
      <c r="H426" s="255" t="s">
        <v>9675</v>
      </c>
      <c r="I426" s="258" t="str">
        <f>TEXT(Table12[[#This Row],[TglPendaftaran]],"dd mmmm yyyy")</f>
        <v>16 January 2019</v>
      </c>
    </row>
    <row r="427" spans="1:9">
      <c r="A427" s="255">
        <v>426</v>
      </c>
      <c r="B427" s="4" t="s">
        <v>12042</v>
      </c>
      <c r="C427" s="255" t="str">
        <f>VLOOKUP(B427,TblDataMhs[],2)</f>
        <v>YASING</v>
      </c>
      <c r="D427" s="13">
        <v>43481</v>
      </c>
      <c r="E427" s="258">
        <v>100000</v>
      </c>
      <c r="F427" s="258">
        <v>40000</v>
      </c>
      <c r="G427" s="12" t="s">
        <v>15607</v>
      </c>
      <c r="H427" s="255" t="s">
        <v>9675</v>
      </c>
      <c r="I427" s="258" t="str">
        <f>TEXT(Table12[[#This Row],[TglPendaftaran]],"dd mmmm yyyy")</f>
        <v>16 January 2019</v>
      </c>
    </row>
    <row r="428" spans="1:9">
      <c r="A428" s="255">
        <v>427</v>
      </c>
      <c r="B428" s="4" t="s">
        <v>14149</v>
      </c>
      <c r="C428" s="255" t="str">
        <f>VLOOKUP(B428,TblDataMhs[],2)</f>
        <v>NURHAYATI</v>
      </c>
      <c r="D428" s="13">
        <v>43481</v>
      </c>
      <c r="E428" s="258">
        <v>100000</v>
      </c>
      <c r="F428" s="258">
        <v>40000</v>
      </c>
      <c r="G428" s="12" t="s">
        <v>15608</v>
      </c>
      <c r="H428" s="255" t="s">
        <v>9675</v>
      </c>
      <c r="I428" s="258" t="str">
        <f>TEXT(Table12[[#This Row],[TglPendaftaran]],"dd mmmm yyyy")</f>
        <v>16 January 2019</v>
      </c>
    </row>
    <row r="429" spans="1:9">
      <c r="A429" s="255">
        <v>428</v>
      </c>
      <c r="B429" s="4" t="s">
        <v>14321</v>
      </c>
      <c r="C429" s="255" t="str">
        <f>VLOOKUP(B429,TblDataMhs[],2)</f>
        <v>AWALUDDIN AMIN</v>
      </c>
      <c r="D429" s="13">
        <v>43481</v>
      </c>
      <c r="E429" s="258">
        <v>100000</v>
      </c>
      <c r="F429" s="258">
        <v>40000</v>
      </c>
      <c r="G429" s="12" t="s">
        <v>15609</v>
      </c>
      <c r="H429" s="255" t="s">
        <v>9675</v>
      </c>
      <c r="I429" s="258" t="str">
        <f>TEXT(Table12[[#This Row],[TglPendaftaran]],"dd mmmm yyyy")</f>
        <v>16 January 2019</v>
      </c>
    </row>
    <row r="430" spans="1:9">
      <c r="A430" s="255">
        <v>429</v>
      </c>
      <c r="B430" s="4" t="s">
        <v>14175</v>
      </c>
      <c r="C430" s="255" t="str">
        <f>VLOOKUP(B430,TblDataMhs[],2)</f>
        <v>ASTRIA</v>
      </c>
      <c r="D430" s="13">
        <v>43481</v>
      </c>
      <c r="E430" s="258">
        <v>100000</v>
      </c>
      <c r="F430" s="258">
        <v>40000</v>
      </c>
      <c r="G430" s="12" t="s">
        <v>15610</v>
      </c>
      <c r="H430" s="255" t="s">
        <v>9675</v>
      </c>
      <c r="I430" s="258" t="str">
        <f>TEXT(Table12[[#This Row],[TglPendaftaran]],"dd mmmm yyyy")</f>
        <v>16 January 2019</v>
      </c>
    </row>
    <row r="431" spans="1:9">
      <c r="A431" s="255">
        <v>430</v>
      </c>
      <c r="B431" s="4" t="s">
        <v>14166</v>
      </c>
      <c r="C431" s="255" t="str">
        <f>VLOOKUP(B431,TblDataMhs[],2)</f>
        <v>YUSNIA</v>
      </c>
      <c r="D431" s="13">
        <v>43481</v>
      </c>
      <c r="E431" s="258">
        <v>100000</v>
      </c>
      <c r="F431" s="258">
        <v>40000</v>
      </c>
      <c r="G431" s="12" t="s">
        <v>15611</v>
      </c>
      <c r="H431" s="255" t="s">
        <v>9675</v>
      </c>
      <c r="I431" s="258" t="str">
        <f>TEXT(Table12[[#This Row],[TglPendaftaran]],"dd mmmm yyyy")</f>
        <v>16 January 2019</v>
      </c>
    </row>
    <row r="432" spans="1:9">
      <c r="A432" s="255">
        <v>431</v>
      </c>
      <c r="B432" s="4" t="s">
        <v>14584</v>
      </c>
      <c r="C432" s="255" t="str">
        <f>VLOOKUP(B432,TblDataMhs[],2)</f>
        <v>ANUGRAH PERDANA</v>
      </c>
      <c r="D432" s="13">
        <v>43481</v>
      </c>
      <c r="E432" s="258">
        <v>100000</v>
      </c>
      <c r="F432" s="258">
        <v>40000</v>
      </c>
      <c r="G432" s="12" t="s">
        <v>15612</v>
      </c>
      <c r="H432" s="255" t="s">
        <v>9675</v>
      </c>
      <c r="I432" s="258" t="str">
        <f>TEXT(Table12[[#This Row],[TglPendaftaran]],"dd mmmm yyyy")</f>
        <v>16 January 2019</v>
      </c>
    </row>
    <row r="433" spans="1:9">
      <c r="A433" s="255">
        <v>432</v>
      </c>
      <c r="B433" s="4" t="s">
        <v>14783</v>
      </c>
      <c r="C433" s="255" t="str">
        <f>VLOOKUP(B433,TblDataMhs[],2)</f>
        <v>SYAMSU ALAM</v>
      </c>
      <c r="D433" s="13">
        <v>43481</v>
      </c>
      <c r="E433" s="258">
        <v>100000</v>
      </c>
      <c r="F433" s="258">
        <v>40000</v>
      </c>
      <c r="G433" s="12" t="s">
        <v>15613</v>
      </c>
      <c r="H433" s="255" t="s">
        <v>9675</v>
      </c>
      <c r="I433" s="258" t="str">
        <f>TEXT(Table12[[#This Row],[TglPendaftaran]],"dd mmmm yyyy")</f>
        <v>16 January 2019</v>
      </c>
    </row>
    <row r="434" spans="1:9">
      <c r="A434" s="255">
        <v>433</v>
      </c>
      <c r="B434" s="4" t="s">
        <v>14034</v>
      </c>
      <c r="C434" s="255" t="str">
        <f>VLOOKUP(B434,TblDataMhs[],2)</f>
        <v>M.ARAFAH</v>
      </c>
      <c r="D434" s="13">
        <v>43481</v>
      </c>
      <c r="E434" s="258">
        <v>100000</v>
      </c>
      <c r="F434" s="258">
        <v>40000</v>
      </c>
      <c r="G434" s="12" t="s">
        <v>15614</v>
      </c>
      <c r="H434" s="255" t="s">
        <v>9675</v>
      </c>
      <c r="I434" s="258" t="str">
        <f>TEXT(Table12[[#This Row],[TglPendaftaran]],"dd mmmm yyyy")</f>
        <v>16 January 2019</v>
      </c>
    </row>
    <row r="435" spans="1:9">
      <c r="A435" s="255">
        <v>434</v>
      </c>
      <c r="B435" s="4" t="s">
        <v>14615</v>
      </c>
      <c r="C435" s="255" t="str">
        <f>VLOOKUP(B435,TblDataMhs[],2)</f>
        <v>FILDZAH AWALIA BAHARUDDIN</v>
      </c>
      <c r="D435" s="13">
        <v>43481</v>
      </c>
      <c r="E435" s="258">
        <v>100000</v>
      </c>
      <c r="F435" s="258">
        <v>40000</v>
      </c>
      <c r="G435" s="12" t="s">
        <v>15615</v>
      </c>
      <c r="H435" s="255" t="s">
        <v>9675</v>
      </c>
      <c r="I435" s="258" t="str">
        <f>TEXT(Table12[[#This Row],[TglPendaftaran]],"dd mmmm yyyy")</f>
        <v>16 January 2019</v>
      </c>
    </row>
    <row r="436" spans="1:9">
      <c r="A436" s="255">
        <v>435</v>
      </c>
      <c r="B436" s="4" t="s">
        <v>14742</v>
      </c>
      <c r="C436" s="255" t="str">
        <f>VLOOKUP(B436,TblDataMhs[],2)</f>
        <v>SELLA AGRILLA BERLIANA</v>
      </c>
      <c r="D436" s="13">
        <v>43481</v>
      </c>
      <c r="E436" s="258">
        <v>100000</v>
      </c>
      <c r="F436" s="258">
        <v>40000</v>
      </c>
      <c r="G436" s="12" t="s">
        <v>15616</v>
      </c>
      <c r="H436" s="255" t="s">
        <v>9675</v>
      </c>
      <c r="I436" s="258" t="str">
        <f>TEXT(Table12[[#This Row],[TglPendaftaran]],"dd mmmm yyyy")</f>
        <v>16 January 2019</v>
      </c>
    </row>
    <row r="437" spans="1:9">
      <c r="A437" s="255">
        <v>436</v>
      </c>
      <c r="B437" s="4" t="s">
        <v>14061</v>
      </c>
      <c r="C437" s="255" t="str">
        <f>VLOOKUP(B437,TblDataMhs[],2)</f>
        <v>KAFRAWI.JUFRI</v>
      </c>
      <c r="D437" s="13">
        <v>43481</v>
      </c>
      <c r="E437" s="258">
        <v>100000</v>
      </c>
      <c r="F437" s="258">
        <v>40000</v>
      </c>
      <c r="G437" s="12" t="s">
        <v>15617</v>
      </c>
      <c r="H437" s="255" t="s">
        <v>9675</v>
      </c>
      <c r="I437" s="258" t="str">
        <f>TEXT(Table12[[#This Row],[TglPendaftaran]],"dd mmmm yyyy")</f>
        <v>16 January 2019</v>
      </c>
    </row>
    <row r="438" spans="1:9">
      <c r="A438" s="255">
        <v>437</v>
      </c>
      <c r="B438" s="4" t="s">
        <v>14470</v>
      </c>
      <c r="C438" s="255" t="str">
        <f>VLOOKUP(B438,TblDataMhs[],2)</f>
        <v>MUSNIYARDA</v>
      </c>
      <c r="D438" s="13">
        <v>43481</v>
      </c>
      <c r="E438" s="258">
        <v>100000</v>
      </c>
      <c r="F438" s="258">
        <v>40000</v>
      </c>
      <c r="G438" s="12" t="s">
        <v>15618</v>
      </c>
      <c r="H438" s="255" t="s">
        <v>9675</v>
      </c>
      <c r="I438" s="258" t="str">
        <f>TEXT(Table12[[#This Row],[TglPendaftaran]],"dd mmmm yyyy")</f>
        <v>16 January 2019</v>
      </c>
    </row>
    <row r="439" spans="1:9">
      <c r="A439" s="255">
        <v>438</v>
      </c>
      <c r="B439" s="4" t="s">
        <v>13566</v>
      </c>
      <c r="C439" s="255" t="str">
        <f>VLOOKUP(B439,TblDataMhs[],2)</f>
        <v>NUR FADILLAH</v>
      </c>
      <c r="D439" s="13">
        <v>43481</v>
      </c>
      <c r="E439" s="258">
        <v>100000</v>
      </c>
      <c r="F439" s="258">
        <v>40000</v>
      </c>
      <c r="G439" s="12" t="s">
        <v>15619</v>
      </c>
      <c r="H439" s="255" t="s">
        <v>9675</v>
      </c>
      <c r="I439" s="258" t="str">
        <f>TEXT(Table12[[#This Row],[TglPendaftaran]],"dd mmmm yyyy")</f>
        <v>16 January 2019</v>
      </c>
    </row>
    <row r="440" spans="1:9">
      <c r="A440" s="255">
        <v>439</v>
      </c>
      <c r="B440" s="4" t="s">
        <v>13516</v>
      </c>
      <c r="C440" s="255" t="str">
        <f>VLOOKUP(B440,TblDataMhs[],2)</f>
        <v>RAHMAWATI</v>
      </c>
      <c r="D440" s="13">
        <v>43481</v>
      </c>
      <c r="E440" s="258">
        <v>100000</v>
      </c>
      <c r="F440" s="258">
        <v>40000</v>
      </c>
      <c r="G440" s="12" t="s">
        <v>15620</v>
      </c>
      <c r="H440" s="255" t="s">
        <v>9675</v>
      </c>
      <c r="I440" s="258" t="str">
        <f>TEXT(Table12[[#This Row],[TglPendaftaran]],"dd mmmm yyyy")</f>
        <v>16 January 2019</v>
      </c>
    </row>
    <row r="441" spans="1:9">
      <c r="A441" s="255">
        <v>440</v>
      </c>
      <c r="B441" s="4" t="s">
        <v>13822</v>
      </c>
      <c r="C441" s="255" t="str">
        <f>VLOOKUP(B441,TblDataMhs[],2)</f>
        <v>PURNAMASARI</v>
      </c>
      <c r="D441" s="13">
        <v>43481</v>
      </c>
      <c r="E441" s="258">
        <v>100000</v>
      </c>
      <c r="F441" s="258">
        <v>40000</v>
      </c>
      <c r="G441" s="12" t="s">
        <v>15621</v>
      </c>
      <c r="H441" s="255" t="s">
        <v>9675</v>
      </c>
      <c r="I441" s="258" t="str">
        <f>TEXT(Table12[[#This Row],[TglPendaftaran]],"dd mmmm yyyy")</f>
        <v>16 January 2019</v>
      </c>
    </row>
    <row r="442" spans="1:9">
      <c r="A442" s="255">
        <v>441</v>
      </c>
      <c r="B442" s="4" t="s">
        <v>13780</v>
      </c>
      <c r="C442" s="255" t="str">
        <f>VLOOKUP(B442,TblDataMhs[],2)</f>
        <v>MUGFIRA NURFAIZA</v>
      </c>
      <c r="D442" s="13">
        <v>43481</v>
      </c>
      <c r="E442" s="258">
        <v>100000</v>
      </c>
      <c r="F442" s="258">
        <v>40000</v>
      </c>
      <c r="G442" s="12" t="s">
        <v>15622</v>
      </c>
      <c r="H442" s="255" t="s">
        <v>9675</v>
      </c>
      <c r="I442" s="258" t="str">
        <f>TEXT(Table12[[#This Row],[TglPendaftaran]],"dd mmmm yyyy")</f>
        <v>16 January 2019</v>
      </c>
    </row>
    <row r="443" spans="1:9">
      <c r="A443" s="255">
        <v>442</v>
      </c>
      <c r="B443" s="4" t="s">
        <v>13720</v>
      </c>
      <c r="C443" s="255" t="str">
        <f>VLOOKUP(B443,TblDataMhs[],2)</f>
        <v>RISDHA.R</v>
      </c>
      <c r="D443" s="13">
        <v>43481</v>
      </c>
      <c r="E443" s="258">
        <v>100000</v>
      </c>
      <c r="F443" s="258">
        <v>40000</v>
      </c>
      <c r="G443" s="12" t="s">
        <v>15623</v>
      </c>
      <c r="H443" s="255" t="s">
        <v>9675</v>
      </c>
      <c r="I443" s="258" t="str">
        <f>TEXT(Table12[[#This Row],[TglPendaftaran]],"dd mmmm yyyy")</f>
        <v>16 January 2019</v>
      </c>
    </row>
    <row r="444" spans="1:9">
      <c r="A444" s="255">
        <v>443</v>
      </c>
      <c r="B444" s="4" t="s">
        <v>14754</v>
      </c>
      <c r="C444" s="255" t="str">
        <f>VLOOKUP(B444,TblDataMhs[],2)</f>
        <v>ROSNANI</v>
      </c>
      <c r="D444" s="13">
        <v>43481</v>
      </c>
      <c r="E444" s="258">
        <v>100000</v>
      </c>
      <c r="F444" s="258">
        <v>40000</v>
      </c>
      <c r="G444" s="12" t="s">
        <v>15624</v>
      </c>
      <c r="H444" s="255" t="s">
        <v>9675</v>
      </c>
      <c r="I444" s="258" t="str">
        <f>TEXT(Table12[[#This Row],[TglPendaftaran]],"dd mmmm yyyy")</f>
        <v>16 January 2019</v>
      </c>
    </row>
    <row r="445" spans="1:9">
      <c r="A445" s="255">
        <v>444</v>
      </c>
      <c r="B445" s="4" t="s">
        <v>14744</v>
      </c>
      <c r="C445" s="255" t="str">
        <f>VLOOKUP(B445,TblDataMhs[],2)</f>
        <v>MISRAWATI ASIB</v>
      </c>
      <c r="D445" s="13">
        <v>43481</v>
      </c>
      <c r="E445" s="258">
        <v>100000</v>
      </c>
      <c r="F445" s="258">
        <v>40000</v>
      </c>
      <c r="G445" s="12" t="s">
        <v>15625</v>
      </c>
      <c r="H445" s="255" t="s">
        <v>9675</v>
      </c>
      <c r="I445" s="258" t="str">
        <f>TEXT(Table12[[#This Row],[TglPendaftaran]],"dd mmmm yyyy")</f>
        <v>16 January 2019</v>
      </c>
    </row>
    <row r="446" spans="1:9">
      <c r="A446" s="255">
        <v>445</v>
      </c>
      <c r="B446" s="4" t="s">
        <v>14761</v>
      </c>
      <c r="C446" s="255" t="str">
        <f>VLOOKUP(B446,TblDataMhs[],2)</f>
        <v>ANDI UNGASARI AZIS</v>
      </c>
      <c r="D446" s="13">
        <v>43481</v>
      </c>
      <c r="E446" s="258">
        <v>100000</v>
      </c>
      <c r="F446" s="258">
        <v>40000</v>
      </c>
      <c r="G446" s="12" t="s">
        <v>15626</v>
      </c>
      <c r="H446" s="255" t="s">
        <v>9675</v>
      </c>
      <c r="I446" s="258" t="str">
        <f>TEXT(Table12[[#This Row],[TglPendaftaran]],"dd mmmm yyyy")</f>
        <v>16 January 2019</v>
      </c>
    </row>
    <row r="447" spans="1:9">
      <c r="A447" s="255">
        <v>446</v>
      </c>
      <c r="B447" s="4" t="s">
        <v>13988</v>
      </c>
      <c r="C447" s="255" t="str">
        <f>VLOOKUP(B447,TblDataMhs[],2)</f>
        <v>NAJNAWATI</v>
      </c>
      <c r="D447" s="13">
        <v>43481</v>
      </c>
      <c r="E447" s="258">
        <v>100000</v>
      </c>
      <c r="F447" s="258">
        <v>40000</v>
      </c>
      <c r="G447" s="12" t="s">
        <v>15627</v>
      </c>
      <c r="H447" s="255" t="s">
        <v>9675</v>
      </c>
      <c r="I447" s="258" t="str">
        <f>TEXT(Table12[[#This Row],[TglPendaftaran]],"dd mmmm yyyy")</f>
        <v>16 January 2019</v>
      </c>
    </row>
    <row r="448" spans="1:9">
      <c r="A448" s="255">
        <v>447</v>
      </c>
      <c r="B448" s="4" t="s">
        <v>13728</v>
      </c>
      <c r="C448" s="255" t="str">
        <f>VLOOKUP(B448,TblDataMhs[],2)</f>
        <v>IIS SHOLIHAH</v>
      </c>
      <c r="D448" s="13">
        <v>43481</v>
      </c>
      <c r="E448" s="258">
        <v>100000</v>
      </c>
      <c r="F448" s="258">
        <v>40000</v>
      </c>
      <c r="G448" s="12" t="s">
        <v>15628</v>
      </c>
      <c r="H448" s="255" t="s">
        <v>9675</v>
      </c>
      <c r="I448" s="258" t="str">
        <f>TEXT(Table12[[#This Row],[TglPendaftaran]],"dd mmmm yyyy")</f>
        <v>16 January 2019</v>
      </c>
    </row>
    <row r="449" spans="1:9">
      <c r="A449" s="255">
        <v>448</v>
      </c>
      <c r="B449" s="4" t="s">
        <v>14748</v>
      </c>
      <c r="C449" s="255" t="str">
        <f>VLOOKUP(B449,TblDataMhs[],2)</f>
        <v>ARINI AZZAHARA</v>
      </c>
      <c r="D449" s="13">
        <v>43481</v>
      </c>
      <c r="E449" s="258">
        <v>100000</v>
      </c>
      <c r="F449" s="258">
        <v>40000</v>
      </c>
      <c r="G449" s="12" t="s">
        <v>15629</v>
      </c>
      <c r="H449" s="255" t="s">
        <v>9675</v>
      </c>
      <c r="I449" s="258" t="str">
        <f>TEXT(Table12[[#This Row],[TglPendaftaran]],"dd mmmm yyyy")</f>
        <v>16 January 2019</v>
      </c>
    </row>
    <row r="450" spans="1:9">
      <c r="A450" s="255">
        <v>449</v>
      </c>
      <c r="B450" s="4" t="s">
        <v>14346</v>
      </c>
      <c r="C450" s="255" t="str">
        <f>VLOOKUP(B450,TblDataMhs[],2)</f>
        <v>IRWAN</v>
      </c>
      <c r="D450" s="13">
        <v>43481</v>
      </c>
      <c r="E450" s="258">
        <v>100000</v>
      </c>
      <c r="F450" s="258">
        <v>40000</v>
      </c>
      <c r="G450" s="12" t="s">
        <v>15630</v>
      </c>
      <c r="H450" s="255" t="s">
        <v>9675</v>
      </c>
      <c r="I450" s="258" t="str">
        <f>TEXT(Table12[[#This Row],[TglPendaftaran]],"dd mmmm yyyy")</f>
        <v>16 January 2019</v>
      </c>
    </row>
    <row r="451" spans="1:9">
      <c r="A451" s="255">
        <v>450</v>
      </c>
      <c r="B451" s="4" t="s">
        <v>12869</v>
      </c>
      <c r="C451" s="255" t="str">
        <f>VLOOKUP(B451,TblDataMhs[],2)</f>
        <v>DARUSSALAM</v>
      </c>
      <c r="D451" s="13">
        <v>43481</v>
      </c>
      <c r="E451" s="258">
        <v>100000</v>
      </c>
      <c r="F451" s="258">
        <v>40000</v>
      </c>
      <c r="G451" s="12" t="s">
        <v>15631</v>
      </c>
      <c r="H451" s="255" t="s">
        <v>9675</v>
      </c>
      <c r="I451" s="258" t="str">
        <f>TEXT(Table12[[#This Row],[TglPendaftaran]],"dd mmmm yyyy")</f>
        <v>16 January 2019</v>
      </c>
    </row>
    <row r="452" spans="1:9">
      <c r="A452" s="255">
        <v>451</v>
      </c>
      <c r="B452" s="4" t="s">
        <v>12273</v>
      </c>
      <c r="C452" s="255" t="str">
        <f>VLOOKUP(B452,TblDataMhs[],2)</f>
        <v>ARFAH HAJIR</v>
      </c>
      <c r="D452" s="13">
        <v>43481</v>
      </c>
      <c r="E452" s="258">
        <v>100000</v>
      </c>
      <c r="F452" s="258">
        <v>40000</v>
      </c>
      <c r="G452" s="12" t="s">
        <v>15632</v>
      </c>
      <c r="H452" s="255" t="s">
        <v>9675</v>
      </c>
      <c r="I452" s="258" t="str">
        <f>TEXT(Table12[[#This Row],[TglPendaftaran]],"dd mmmm yyyy")</f>
        <v>16 January 2019</v>
      </c>
    </row>
    <row r="453" spans="1:9">
      <c r="A453" s="255">
        <v>452</v>
      </c>
      <c r="B453" s="4" t="s">
        <v>13508</v>
      </c>
      <c r="C453" s="255" t="str">
        <f>VLOOKUP(B453,TblDataMhs[],2)</f>
        <v>RAHMAWIDA</v>
      </c>
      <c r="D453" s="13">
        <v>43481</v>
      </c>
      <c r="E453" s="258">
        <v>100000</v>
      </c>
      <c r="F453" s="258">
        <v>40000</v>
      </c>
      <c r="G453" s="12" t="s">
        <v>15633</v>
      </c>
      <c r="H453" s="255" t="s">
        <v>9675</v>
      </c>
      <c r="I453" s="258" t="str">
        <f>TEXT(Table12[[#This Row],[TglPendaftaran]],"dd mmmm yyyy")</f>
        <v>16 January 2019</v>
      </c>
    </row>
    <row r="454" spans="1:9">
      <c r="A454" s="255">
        <v>453</v>
      </c>
      <c r="B454" s="4" t="s">
        <v>13550</v>
      </c>
      <c r="C454" s="255" t="str">
        <f>VLOOKUP(B454,TblDataMhs[],2)</f>
        <v>UMMY SYAIDAH</v>
      </c>
      <c r="D454" s="13">
        <v>43481</v>
      </c>
      <c r="E454" s="258">
        <v>100000</v>
      </c>
      <c r="F454" s="258">
        <v>40000</v>
      </c>
      <c r="G454" s="12" t="s">
        <v>15634</v>
      </c>
      <c r="H454" s="255" t="s">
        <v>9675</v>
      </c>
      <c r="I454" s="258" t="str">
        <f>TEXT(Table12[[#This Row],[TglPendaftaran]],"dd mmmm yyyy")</f>
        <v>16 January 2019</v>
      </c>
    </row>
    <row r="455" spans="1:9">
      <c r="A455" s="255">
        <v>454</v>
      </c>
      <c r="B455" s="4" t="s">
        <v>13082</v>
      </c>
      <c r="C455" s="255" t="str">
        <f>VLOOKUP(B455,TblDataMhs[],2)</f>
        <v>ADRIANTO KASIM</v>
      </c>
      <c r="D455" s="13">
        <v>43481</v>
      </c>
      <c r="E455" s="258">
        <v>100000</v>
      </c>
      <c r="F455" s="258">
        <v>40000</v>
      </c>
      <c r="G455" s="12" t="s">
        <v>15635</v>
      </c>
      <c r="H455" s="255" t="s">
        <v>9675</v>
      </c>
      <c r="I455" s="258" t="str">
        <f>TEXT(Table12[[#This Row],[TglPendaftaran]],"dd mmmm yyyy")</f>
        <v>16 January 2019</v>
      </c>
    </row>
    <row r="456" spans="1:9">
      <c r="A456" s="255">
        <v>455</v>
      </c>
      <c r="B456" s="4" t="s">
        <v>13592</v>
      </c>
      <c r="C456" s="255" t="str">
        <f>VLOOKUP(B456,TblDataMhs[],2)</f>
        <v>MUHAMMAD MUHADIR</v>
      </c>
      <c r="D456" s="13">
        <v>43481</v>
      </c>
      <c r="E456" s="258">
        <v>100000</v>
      </c>
      <c r="F456" s="258">
        <v>40000</v>
      </c>
      <c r="G456" s="12" t="s">
        <v>15636</v>
      </c>
      <c r="H456" s="255" t="s">
        <v>9675</v>
      </c>
      <c r="I456" s="258" t="str">
        <f>TEXT(Table12[[#This Row],[TglPendaftaran]],"dd mmmm yyyy")</f>
        <v>16 January 2019</v>
      </c>
    </row>
    <row r="457" spans="1:9">
      <c r="A457" s="255">
        <v>456</v>
      </c>
      <c r="B457" s="4" t="s">
        <v>13428</v>
      </c>
      <c r="C457" s="255" t="str">
        <f>VLOOKUP(B457,TblDataMhs[],2)</f>
        <v>MUH.SAID</v>
      </c>
      <c r="D457" s="13">
        <v>43481</v>
      </c>
      <c r="E457" s="258">
        <v>100000</v>
      </c>
      <c r="F457" s="258">
        <v>40000</v>
      </c>
      <c r="G457" s="12" t="s">
        <v>15637</v>
      </c>
      <c r="H457" s="255" t="s">
        <v>9675</v>
      </c>
      <c r="I457" s="258" t="str">
        <f>TEXT(Table12[[#This Row],[TglPendaftaran]],"dd mmmm yyyy")</f>
        <v>16 January 2019</v>
      </c>
    </row>
    <row r="458" spans="1:9">
      <c r="A458" s="255">
        <v>457</v>
      </c>
      <c r="B458" s="4" t="s">
        <v>14449</v>
      </c>
      <c r="C458" s="255" t="str">
        <f>VLOOKUP(B458,TblDataMhs[],2)</f>
        <v>INRAYANTI</v>
      </c>
      <c r="D458" s="13">
        <v>43481</v>
      </c>
      <c r="E458" s="258">
        <v>100000</v>
      </c>
      <c r="F458" s="258">
        <v>40000</v>
      </c>
      <c r="G458" s="12" t="s">
        <v>15638</v>
      </c>
      <c r="H458" s="255" t="s">
        <v>9675</v>
      </c>
      <c r="I458" s="258" t="str">
        <f>TEXT(Table12[[#This Row],[TglPendaftaran]],"dd mmmm yyyy")</f>
        <v>16 January 2019</v>
      </c>
    </row>
    <row r="459" spans="1:9">
      <c r="A459" s="255">
        <v>458</v>
      </c>
      <c r="B459" s="4" t="s">
        <v>14121</v>
      </c>
      <c r="C459" s="255" t="str">
        <f>VLOOKUP(B459,TblDataMhs[],2)</f>
        <v>AHMAD KAUSAR NURDIN</v>
      </c>
      <c r="D459" s="13">
        <v>43481</v>
      </c>
      <c r="E459" s="258">
        <v>100000</v>
      </c>
      <c r="F459" s="258">
        <v>40000</v>
      </c>
      <c r="G459" s="12" t="s">
        <v>15639</v>
      </c>
      <c r="H459" s="255" t="s">
        <v>9675</v>
      </c>
      <c r="I459" s="258" t="str">
        <f>TEXT(Table12[[#This Row],[TglPendaftaran]],"dd mmmm yyyy")</f>
        <v>16 January 2019</v>
      </c>
    </row>
    <row r="460" spans="1:9">
      <c r="A460" s="255">
        <v>459</v>
      </c>
      <c r="B460" s="4" t="s">
        <v>14586</v>
      </c>
      <c r="C460" s="255" t="str">
        <f>VLOOKUP(B460,TblDataMhs[],2)</f>
        <v>TRI RAMDHANI</v>
      </c>
      <c r="D460" s="13">
        <v>43481</v>
      </c>
      <c r="E460" s="258">
        <v>100000</v>
      </c>
      <c r="F460" s="258">
        <v>40000</v>
      </c>
      <c r="G460" s="12" t="s">
        <v>15640</v>
      </c>
      <c r="H460" s="255" t="s">
        <v>9675</v>
      </c>
      <c r="I460" s="258" t="str">
        <f>TEXT(Table12[[#This Row],[TglPendaftaran]],"dd mmmm yyyy")</f>
        <v>16 January 2019</v>
      </c>
    </row>
    <row r="461" spans="1:9">
      <c r="A461" s="255">
        <v>460</v>
      </c>
      <c r="B461" s="4" t="s">
        <v>12105</v>
      </c>
      <c r="C461" s="255" t="str">
        <f>VLOOKUP(B461,TblDataMhs[],2)</f>
        <v>WARDIMAN</v>
      </c>
      <c r="D461" s="13">
        <v>43481</v>
      </c>
      <c r="E461" s="258">
        <v>100000</v>
      </c>
      <c r="F461" s="258">
        <v>40000</v>
      </c>
      <c r="G461" s="12" t="s">
        <v>15641</v>
      </c>
      <c r="H461" s="255" t="s">
        <v>9675</v>
      </c>
      <c r="I461" s="258" t="str">
        <f>TEXT(Table12[[#This Row],[TglPendaftaran]],"dd mmmm yyyy")</f>
        <v>16 January 2019</v>
      </c>
    </row>
    <row r="462" spans="1:9">
      <c r="A462" s="255">
        <v>461</v>
      </c>
      <c r="B462" s="4" t="s">
        <v>14462</v>
      </c>
      <c r="C462" s="255" t="str">
        <f>VLOOKUP(B462,TblDataMhs[],2)</f>
        <v>M. IDUL FIKAR</v>
      </c>
      <c r="D462" s="13">
        <v>43481</v>
      </c>
      <c r="E462" s="258">
        <v>100000</v>
      </c>
      <c r="F462" s="258">
        <v>40000</v>
      </c>
      <c r="G462" s="12" t="s">
        <v>15642</v>
      </c>
      <c r="H462" s="255" t="s">
        <v>9675</v>
      </c>
      <c r="I462" s="258" t="str">
        <f>TEXT(Table12[[#This Row],[TglPendaftaran]],"dd mmmm yyyy")</f>
        <v>16 January 2019</v>
      </c>
    </row>
    <row r="463" spans="1:9">
      <c r="A463" s="255">
        <v>462</v>
      </c>
      <c r="B463" s="4" t="s">
        <v>12584</v>
      </c>
      <c r="C463" s="255" t="str">
        <f>VLOOKUP(B463,TblDataMhs[],2)</f>
        <v>NIARMI HARIYANTI</v>
      </c>
      <c r="D463" s="13">
        <v>43481</v>
      </c>
      <c r="E463" s="258">
        <v>100000</v>
      </c>
      <c r="F463" s="258">
        <v>40000</v>
      </c>
      <c r="G463" s="12" t="s">
        <v>15643</v>
      </c>
      <c r="H463" s="255" t="s">
        <v>9675</v>
      </c>
      <c r="I463" s="258" t="str">
        <f>TEXT(Table12[[#This Row],[TglPendaftaran]],"dd mmmm yyyy")</f>
        <v>16 January 2019</v>
      </c>
    </row>
    <row r="464" spans="1:9">
      <c r="A464" s="255">
        <v>463</v>
      </c>
      <c r="B464" s="4" t="s">
        <v>12247</v>
      </c>
      <c r="C464" s="255" t="str">
        <f>VLOOKUP(B464,TblDataMhs[],2)</f>
        <v>WAHDA</v>
      </c>
      <c r="D464" s="13">
        <v>43481</v>
      </c>
      <c r="E464" s="258">
        <v>100000</v>
      </c>
      <c r="F464" s="258">
        <v>40000</v>
      </c>
      <c r="G464" s="12" t="s">
        <v>15644</v>
      </c>
      <c r="H464" s="255" t="s">
        <v>9675</v>
      </c>
      <c r="I464" s="258" t="str">
        <f>TEXT(Table12[[#This Row],[TglPendaftaran]],"dd mmmm yyyy")</f>
        <v>16 January 2019</v>
      </c>
    </row>
    <row r="465" spans="1:9">
      <c r="A465" s="255">
        <v>464</v>
      </c>
      <c r="B465" s="4" t="s">
        <v>12238</v>
      </c>
      <c r="C465" s="255" t="str">
        <f>VLOOKUP(B465,TblDataMhs[],2)</f>
        <v>MAKMUR</v>
      </c>
      <c r="D465" s="13">
        <v>43481</v>
      </c>
      <c r="E465" s="258">
        <v>100000</v>
      </c>
      <c r="F465" s="258">
        <v>40000</v>
      </c>
      <c r="G465" s="12" t="s">
        <v>15645</v>
      </c>
      <c r="H465" s="255" t="s">
        <v>9675</v>
      </c>
      <c r="I465" s="258" t="str">
        <f>TEXT(Table12[[#This Row],[TglPendaftaran]],"dd mmmm yyyy")</f>
        <v>16 January 2019</v>
      </c>
    </row>
    <row r="466" spans="1:9">
      <c r="A466" s="255">
        <v>465</v>
      </c>
      <c r="B466" s="4" t="s">
        <v>13956</v>
      </c>
      <c r="C466" s="255" t="str">
        <f>VLOOKUP(B466,TblDataMhs[],2)</f>
        <v>ARDIANSYAH</v>
      </c>
      <c r="D466" s="13">
        <v>43481</v>
      </c>
      <c r="E466" s="258">
        <v>100000</v>
      </c>
      <c r="F466" s="258">
        <v>40000</v>
      </c>
      <c r="G466" s="12" t="s">
        <v>15646</v>
      </c>
      <c r="H466" s="255" t="s">
        <v>9675</v>
      </c>
      <c r="I466" s="258" t="str">
        <f>TEXT(Table12[[#This Row],[TglPendaftaran]],"dd mmmm yyyy")</f>
        <v>16 January 2019</v>
      </c>
    </row>
    <row r="467" spans="1:9">
      <c r="A467" s="255">
        <v>466</v>
      </c>
      <c r="B467" s="4" t="s">
        <v>14447</v>
      </c>
      <c r="C467" s="255" t="str">
        <f>VLOOKUP(B467,TblDataMhs[],2)</f>
        <v>SURYADI SYARIF</v>
      </c>
      <c r="D467" s="13">
        <v>43481</v>
      </c>
      <c r="E467" s="258">
        <v>100000</v>
      </c>
      <c r="F467" s="258">
        <v>40000</v>
      </c>
      <c r="G467" s="12" t="s">
        <v>15647</v>
      </c>
      <c r="H467" s="255" t="s">
        <v>9675</v>
      </c>
      <c r="I467" s="258" t="str">
        <f>TEXT(Table12[[#This Row],[TglPendaftaran]],"dd mmmm yyyy")</f>
        <v>16 January 2019</v>
      </c>
    </row>
    <row r="468" spans="1:9">
      <c r="A468" s="255">
        <v>467</v>
      </c>
      <c r="B468" s="4" t="s">
        <v>11574</v>
      </c>
      <c r="C468" s="255" t="str">
        <f>VLOOKUP(B468,TblDataMhs[],2)</f>
        <v>ARHAM SUHEDI</v>
      </c>
      <c r="D468" s="13">
        <v>43481</v>
      </c>
      <c r="E468" s="258">
        <v>100000</v>
      </c>
      <c r="F468" s="258">
        <v>40000</v>
      </c>
      <c r="G468" s="12" t="s">
        <v>15648</v>
      </c>
      <c r="H468" s="255" t="s">
        <v>9675</v>
      </c>
      <c r="I468" s="258" t="str">
        <f>TEXT(Table12[[#This Row],[TglPendaftaran]],"dd mmmm yyyy")</f>
        <v>16 January 2019</v>
      </c>
    </row>
    <row r="469" spans="1:9">
      <c r="A469" s="255">
        <v>468</v>
      </c>
      <c r="B469" s="4" t="s">
        <v>13236</v>
      </c>
      <c r="C469" s="255" t="str">
        <f>VLOOKUP(B469,TblDataMhs[],2)</f>
        <v>KAMARUDDIN</v>
      </c>
      <c r="D469" s="13">
        <v>43481</v>
      </c>
      <c r="E469" s="258">
        <v>100000</v>
      </c>
      <c r="F469" s="258">
        <v>40000</v>
      </c>
      <c r="G469" s="12" t="s">
        <v>15649</v>
      </c>
      <c r="H469" s="255" t="s">
        <v>9675</v>
      </c>
      <c r="I469" s="258" t="str">
        <f>TEXT(Table12[[#This Row],[TglPendaftaran]],"dd mmmm yyyy")</f>
        <v>16 January 2019</v>
      </c>
    </row>
    <row r="470" spans="1:9">
      <c r="A470" s="255">
        <v>469</v>
      </c>
      <c r="B470" s="4" t="s">
        <v>14036</v>
      </c>
      <c r="C470" s="255" t="str">
        <f>VLOOKUP(B470,TblDataMhs[],2)</f>
        <v>JUHRIAH SAMAR</v>
      </c>
      <c r="D470" s="13">
        <v>43481</v>
      </c>
      <c r="E470" s="258">
        <v>100000</v>
      </c>
      <c r="F470" s="258">
        <v>40000</v>
      </c>
      <c r="G470" s="12" t="s">
        <v>15650</v>
      </c>
      <c r="H470" s="255" t="s">
        <v>9675</v>
      </c>
      <c r="I470" s="258" t="str">
        <f>TEXT(Table12[[#This Row],[TglPendaftaran]],"dd mmmm yyyy")</f>
        <v>16 January 2019</v>
      </c>
    </row>
    <row r="471" spans="1:9">
      <c r="A471" s="255">
        <v>470</v>
      </c>
      <c r="B471" s="4" t="s">
        <v>14178</v>
      </c>
      <c r="C471" s="255" t="str">
        <f>VLOOKUP(B471,TblDataMhs[],2)</f>
        <v>MUHAMMAD RENDRA RUMAWAN</v>
      </c>
      <c r="D471" s="13">
        <v>43481</v>
      </c>
      <c r="E471" s="258">
        <v>100000</v>
      </c>
      <c r="F471" s="258">
        <v>40000</v>
      </c>
      <c r="G471" s="12" t="s">
        <v>15651</v>
      </c>
      <c r="H471" s="255" t="s">
        <v>9675</v>
      </c>
      <c r="I471" s="258" t="str">
        <f>TEXT(Table12[[#This Row],[TglPendaftaran]],"dd mmmm yyyy")</f>
        <v>16 January 2019</v>
      </c>
    </row>
    <row r="472" spans="1:9">
      <c r="A472" s="255">
        <v>471</v>
      </c>
      <c r="B472" s="4" t="s">
        <v>14287</v>
      </c>
      <c r="C472" s="255" t="str">
        <f>VLOOKUP(B472,TblDataMhs[],2)</f>
        <v>INTANI ARIFIN</v>
      </c>
      <c r="D472" s="13">
        <v>43481</v>
      </c>
      <c r="E472" s="258">
        <v>100000</v>
      </c>
      <c r="F472" s="258">
        <v>40000</v>
      </c>
      <c r="G472" s="12" t="s">
        <v>15652</v>
      </c>
      <c r="H472" s="255" t="s">
        <v>9675</v>
      </c>
      <c r="I472" s="258" t="str">
        <f>TEXT(Table12[[#This Row],[TglPendaftaran]],"dd mmmm yyyy")</f>
        <v>16 January 2019</v>
      </c>
    </row>
    <row r="473" spans="1:9">
      <c r="A473" s="255">
        <v>472</v>
      </c>
      <c r="B473" s="4" t="s">
        <v>14806</v>
      </c>
      <c r="C473" s="255" t="str">
        <f>VLOOKUP(B473,TblDataMhs[],2)</f>
        <v>NASRAH YANESY</v>
      </c>
      <c r="D473" s="13">
        <v>43481</v>
      </c>
      <c r="E473" s="258">
        <v>100000</v>
      </c>
      <c r="F473" s="258">
        <v>40000</v>
      </c>
      <c r="G473" s="12" t="s">
        <v>15653</v>
      </c>
      <c r="H473" s="255" t="s">
        <v>9675</v>
      </c>
      <c r="I473" s="258" t="str">
        <f>TEXT(Table12[[#This Row],[TglPendaftaran]],"dd mmmm yyyy")</f>
        <v>16 January 2019</v>
      </c>
    </row>
    <row r="474" spans="1:9">
      <c r="A474" s="255">
        <v>473</v>
      </c>
      <c r="B474" s="4" t="s">
        <v>14720</v>
      </c>
      <c r="C474" s="255" t="str">
        <f>VLOOKUP(B474,TblDataMhs[],2)</f>
        <v>FITRIANI</v>
      </c>
      <c r="D474" s="13">
        <v>43495</v>
      </c>
      <c r="E474" s="258">
        <v>100000</v>
      </c>
      <c r="F474" s="258">
        <v>40000</v>
      </c>
      <c r="G474" s="12" t="s">
        <v>15661</v>
      </c>
      <c r="H474" s="255" t="s">
        <v>9675</v>
      </c>
      <c r="I474" s="258" t="str">
        <f>TEXT(Table12[[#This Row],[TglPendaftaran]],"dd mmmm yyyy")</f>
        <v>30 January 2019</v>
      </c>
    </row>
    <row r="475" spans="1:9">
      <c r="A475" s="255">
        <v>474</v>
      </c>
      <c r="B475" s="4" t="s">
        <v>13120</v>
      </c>
      <c r="C475" s="255" t="str">
        <f>VLOOKUP(B475,TblDataMhs[],2)</f>
        <v>NURAISYAH</v>
      </c>
      <c r="D475" s="13">
        <v>43495</v>
      </c>
      <c r="E475" s="258">
        <v>100000</v>
      </c>
      <c r="F475" s="258">
        <v>40000</v>
      </c>
      <c r="G475" s="12" t="s">
        <v>15662</v>
      </c>
      <c r="H475" s="255" t="s">
        <v>9675</v>
      </c>
      <c r="I475" s="258" t="str">
        <f>TEXT(Table12[[#This Row],[TglPendaftaran]],"dd mmmm yyyy")</f>
        <v>30 January 2019</v>
      </c>
    </row>
    <row r="476" spans="1:9">
      <c r="A476" s="255">
        <v>475</v>
      </c>
      <c r="B476" s="4" t="s">
        <v>12982</v>
      </c>
      <c r="C476" s="255" t="str">
        <f>VLOOKUP(B476,TblDataMhs[],2)</f>
        <v>YUYUK SURIANTY M MADJID</v>
      </c>
      <c r="D476" s="13">
        <v>43495</v>
      </c>
      <c r="E476" s="258">
        <v>100000</v>
      </c>
      <c r="F476" s="258">
        <v>40000</v>
      </c>
      <c r="G476" s="12" t="s">
        <v>15663</v>
      </c>
      <c r="H476" s="255" t="s">
        <v>9675</v>
      </c>
      <c r="I476" s="258" t="str">
        <f>TEXT(Table12[[#This Row],[TglPendaftaran]],"dd mmmm yyyy")</f>
        <v>30 January 2019</v>
      </c>
    </row>
    <row r="477" spans="1:9">
      <c r="A477" s="255">
        <v>476</v>
      </c>
      <c r="B477" s="4" t="s">
        <v>12926</v>
      </c>
      <c r="C477" s="255" t="str">
        <f>VLOOKUP(B477,TblDataMhs[],2)</f>
        <v>HARTINI</v>
      </c>
      <c r="D477" s="13">
        <v>43495</v>
      </c>
      <c r="E477" s="258">
        <v>100000</v>
      </c>
      <c r="F477" s="258">
        <v>40000</v>
      </c>
      <c r="G477" s="12" t="s">
        <v>15664</v>
      </c>
      <c r="H477" s="255" t="s">
        <v>9675</v>
      </c>
      <c r="I477" s="258" t="str">
        <f>TEXT(Table12[[#This Row],[TglPendaftaran]],"dd mmmm yyyy")</f>
        <v>30 January 2019</v>
      </c>
    </row>
    <row r="478" spans="1:9">
      <c r="A478" s="255">
        <v>477</v>
      </c>
      <c r="B478" s="4" t="s">
        <v>14699</v>
      </c>
      <c r="C478" s="255" t="str">
        <f>VLOOKUP(B478,TblDataMhs[],2)</f>
        <v>ISNASARI</v>
      </c>
      <c r="D478" s="13">
        <v>43495</v>
      </c>
      <c r="E478" s="258">
        <v>100000</v>
      </c>
      <c r="F478" s="258">
        <v>40000</v>
      </c>
      <c r="G478" s="12" t="s">
        <v>15665</v>
      </c>
      <c r="H478" s="255" t="s">
        <v>9675</v>
      </c>
      <c r="I478" s="258" t="str">
        <f>TEXT(Table12[[#This Row],[TglPendaftaran]],"dd mmmm yyyy")</f>
        <v>30 January 2019</v>
      </c>
    </row>
    <row r="479" spans="1:9">
      <c r="A479" s="255">
        <v>478</v>
      </c>
      <c r="B479" s="4" t="s">
        <v>14299</v>
      </c>
      <c r="C479" s="255" t="str">
        <f>VLOOKUP(B479,TblDataMhs[],2)</f>
        <v>NAMRIANAH</v>
      </c>
      <c r="D479" s="13">
        <v>43496</v>
      </c>
      <c r="E479" s="258">
        <v>100000</v>
      </c>
      <c r="F479" s="258">
        <v>40000</v>
      </c>
      <c r="G479" s="12" t="s">
        <v>15669</v>
      </c>
      <c r="H479" s="255" t="s">
        <v>9675</v>
      </c>
      <c r="I479" s="258" t="str">
        <f>TEXT(Table12[[#This Row],[TglPendaftaran]],"dd mmmm yyyy")</f>
        <v>31 January 2019</v>
      </c>
    </row>
    <row r="480" spans="1:9">
      <c r="A480" s="255">
        <v>479</v>
      </c>
      <c r="B480" s="4" t="s">
        <v>14770</v>
      </c>
      <c r="C480" s="255" t="str">
        <f>VLOOKUP(B480,TblDataMhs[],2)</f>
        <v>MUNITA</v>
      </c>
      <c r="D480" s="13">
        <v>43496</v>
      </c>
      <c r="E480" s="258">
        <v>100000</v>
      </c>
      <c r="F480" s="258">
        <v>40000</v>
      </c>
      <c r="G480" s="12" t="s">
        <v>15670</v>
      </c>
      <c r="H480" s="255" t="s">
        <v>9675</v>
      </c>
      <c r="I480" s="258" t="str">
        <f>TEXT(Table12[[#This Row],[TglPendaftaran]],"dd mmmm yyyy")</f>
        <v>31 January 2019</v>
      </c>
    </row>
    <row r="481" spans="1:9">
      <c r="A481" s="255">
        <v>480</v>
      </c>
      <c r="B481" s="4" t="s">
        <v>14842</v>
      </c>
      <c r="C481" s="255" t="str">
        <f>VLOOKUP(B481,TblDataMhs[],2)</f>
        <v>RIRIN ANGGRENI Z.A</v>
      </c>
      <c r="D481" s="13">
        <v>43496</v>
      </c>
      <c r="E481" s="258">
        <v>100000</v>
      </c>
      <c r="F481" s="258">
        <v>40000</v>
      </c>
      <c r="G481" s="12" t="s">
        <v>15671</v>
      </c>
      <c r="H481" s="255" t="s">
        <v>9675</v>
      </c>
      <c r="I481" s="258" t="str">
        <f>TEXT(Table12[[#This Row],[TglPendaftaran]],"dd mmmm yyyy")</f>
        <v>31 January 2019</v>
      </c>
    </row>
    <row r="482" spans="1:9">
      <c r="A482" s="255">
        <v>481</v>
      </c>
      <c r="B482" s="4" t="s">
        <v>13517</v>
      </c>
      <c r="C482" s="255" t="str">
        <f>VLOOKUP(B482,TblDataMhs[],2)</f>
        <v>SURIANI</v>
      </c>
      <c r="D482" s="13">
        <v>43496</v>
      </c>
      <c r="E482" s="258">
        <v>100000</v>
      </c>
      <c r="F482" s="258">
        <v>40000</v>
      </c>
      <c r="G482" s="12" t="s">
        <v>15672</v>
      </c>
      <c r="H482" s="255" t="s">
        <v>9675</v>
      </c>
      <c r="I482" s="258" t="str">
        <f>TEXT(Table12[[#This Row],[TglPendaftaran]],"dd mmmm yyyy")</f>
        <v>31 January 2019</v>
      </c>
    </row>
    <row r="483" spans="1:9">
      <c r="A483" s="255">
        <v>482</v>
      </c>
      <c r="B483" s="4" t="s">
        <v>13889</v>
      </c>
      <c r="C483" s="255" t="str">
        <f>VLOOKUP(B483,TblDataMhs[],2)</f>
        <v>INTAN PRATIWI</v>
      </c>
      <c r="D483" s="13">
        <v>43496</v>
      </c>
      <c r="E483" s="258">
        <v>100000</v>
      </c>
      <c r="F483" s="258">
        <v>40000</v>
      </c>
      <c r="G483" s="12" t="s">
        <v>15673</v>
      </c>
      <c r="H483" s="255" t="s">
        <v>9675</v>
      </c>
      <c r="I483" s="258" t="str">
        <f>TEXT(Table12[[#This Row],[TglPendaftaran]],"dd mmmm yyyy")</f>
        <v>31 January 2019</v>
      </c>
    </row>
    <row r="484" spans="1:9">
      <c r="A484" s="255">
        <v>483</v>
      </c>
      <c r="B484" s="4" t="s">
        <v>12626</v>
      </c>
      <c r="C484" s="255" t="str">
        <f>VLOOKUP(B484,TblDataMhs[],2)</f>
        <v>NURUL HIDAYAH</v>
      </c>
      <c r="D484" s="13">
        <v>43496</v>
      </c>
      <c r="E484" s="258">
        <v>100000</v>
      </c>
      <c r="F484" s="258">
        <v>40000</v>
      </c>
      <c r="G484" s="12" t="s">
        <v>15674</v>
      </c>
      <c r="H484" s="255" t="s">
        <v>9675</v>
      </c>
      <c r="I484" s="258" t="str">
        <f>TEXT(Table12[[#This Row],[TglPendaftaran]],"dd mmmm yyyy")</f>
        <v>31 January 2019</v>
      </c>
    </row>
    <row r="485" spans="1:9">
      <c r="A485" s="255">
        <v>484</v>
      </c>
      <c r="B485" s="4" t="s">
        <v>13908</v>
      </c>
      <c r="C485" s="255" t="str">
        <f>VLOOKUP(B485,TblDataMhs[],2)</f>
        <v>NUR RAHMAH</v>
      </c>
      <c r="D485" s="13">
        <v>43496</v>
      </c>
      <c r="E485" s="258">
        <v>100000</v>
      </c>
      <c r="F485" s="258">
        <v>40000</v>
      </c>
      <c r="G485" s="12" t="s">
        <v>15675</v>
      </c>
      <c r="H485" s="255" t="s">
        <v>9675</v>
      </c>
      <c r="I485" s="258" t="str">
        <f>TEXT(Table12[[#This Row],[TglPendaftaran]],"dd mmmm yyyy")</f>
        <v>31 January 2019</v>
      </c>
    </row>
    <row r="486" spans="1:9">
      <c r="A486" s="255">
        <v>485</v>
      </c>
      <c r="B486" s="4" t="s">
        <v>13877</v>
      </c>
      <c r="C486" s="255" t="str">
        <f>VLOOKUP(B486,TblDataMhs[],2)</f>
        <v>HIKMAH</v>
      </c>
      <c r="D486" s="13">
        <v>43496</v>
      </c>
      <c r="E486" s="258">
        <v>100000</v>
      </c>
      <c r="F486" s="258">
        <v>40000</v>
      </c>
      <c r="G486" s="12" t="s">
        <v>15676</v>
      </c>
      <c r="H486" s="255" t="s">
        <v>9675</v>
      </c>
      <c r="I486" s="258" t="str">
        <f>TEXT(Table12[[#This Row],[TglPendaftaran]],"dd mmmm yyyy")</f>
        <v>31 January 2019</v>
      </c>
    </row>
    <row r="487" spans="1:9">
      <c r="A487" s="255">
        <v>486</v>
      </c>
      <c r="B487" s="4" t="s">
        <v>13370</v>
      </c>
      <c r="C487" s="255" t="str">
        <f>VLOOKUP(B487,TblDataMhs[],2)</f>
        <v>ANNIS WAHYUNI</v>
      </c>
      <c r="D487" s="13">
        <v>43496</v>
      </c>
      <c r="E487" s="258">
        <v>100000</v>
      </c>
      <c r="F487" s="258">
        <v>40000</v>
      </c>
      <c r="G487" s="12" t="s">
        <v>15677</v>
      </c>
      <c r="H487" s="255" t="s">
        <v>9675</v>
      </c>
      <c r="I487" s="258" t="str">
        <f>TEXT(Table12[[#This Row],[TglPendaftaran]],"dd mmmm yyyy")</f>
        <v>31 January 2019</v>
      </c>
    </row>
    <row r="488" spans="1:9">
      <c r="A488" s="255">
        <v>487</v>
      </c>
      <c r="B488" s="4" t="s">
        <v>14573</v>
      </c>
      <c r="C488" s="255" t="str">
        <f>VLOOKUP(B488,TblDataMhs[],2)</f>
        <v>HASNAWATI</v>
      </c>
      <c r="D488" s="13">
        <v>43500</v>
      </c>
      <c r="E488" s="258">
        <v>100000</v>
      </c>
      <c r="F488" s="258">
        <v>40000</v>
      </c>
      <c r="G488" s="12" t="s">
        <v>15700</v>
      </c>
      <c r="H488" s="255" t="s">
        <v>9675</v>
      </c>
      <c r="I488" s="258" t="str">
        <f>TEXT(Table12[[#This Row],[TglPendaftaran]],"dd mmmm yyyy")</f>
        <v>04 February 2019</v>
      </c>
    </row>
    <row r="489" spans="1:9">
      <c r="A489" s="255">
        <v>488</v>
      </c>
      <c r="B489" s="4" t="s">
        <v>14883</v>
      </c>
      <c r="C489" s="255" t="str">
        <f>VLOOKUP(B489,TblDataMhs[],2)</f>
        <v>BAHTIAR</v>
      </c>
      <c r="D489" s="13">
        <v>43500</v>
      </c>
      <c r="E489" s="258">
        <v>100000</v>
      </c>
      <c r="F489" s="258">
        <v>40000</v>
      </c>
      <c r="G489" s="12" t="s">
        <v>15703</v>
      </c>
      <c r="H489" s="255" t="s">
        <v>9675</v>
      </c>
      <c r="I489" s="258" t="str">
        <f>TEXT(Table12[[#This Row],[TglPendaftaran]],"dd mmmm yyyy")</f>
        <v>04 February 2019</v>
      </c>
    </row>
    <row r="490" spans="1:9">
      <c r="A490" s="255">
        <v>489</v>
      </c>
      <c r="B490" s="4" t="s">
        <v>14237</v>
      </c>
      <c r="C490" s="255" t="str">
        <f>VLOOKUP(B490,TblDataMhs[],2)</f>
        <v>AIDIL AKBAR</v>
      </c>
      <c r="D490" s="13">
        <v>43500</v>
      </c>
      <c r="E490" s="258">
        <v>100000</v>
      </c>
      <c r="F490" s="258">
        <v>40000</v>
      </c>
      <c r="G490" s="12" t="s">
        <v>15704</v>
      </c>
      <c r="H490" s="255" t="s">
        <v>9675</v>
      </c>
      <c r="I490" s="258" t="str">
        <f>TEXT(Table12[[#This Row],[TglPendaftaran]],"dd mmmm yyyy")</f>
        <v>04 February 2019</v>
      </c>
    </row>
    <row r="491" spans="1:9">
      <c r="A491" s="255">
        <v>490</v>
      </c>
      <c r="B491" s="4" t="s">
        <v>14543</v>
      </c>
      <c r="C491" s="255" t="str">
        <f>VLOOKUP(B491,TblDataMhs[],2)</f>
        <v>ROHANA</v>
      </c>
      <c r="D491" s="13">
        <v>43500</v>
      </c>
      <c r="E491" s="258">
        <v>100000</v>
      </c>
      <c r="F491" s="258">
        <v>40000</v>
      </c>
      <c r="G491" s="12" t="s">
        <v>15705</v>
      </c>
      <c r="H491" s="255" t="s">
        <v>9675</v>
      </c>
      <c r="I491" s="258" t="str">
        <f>TEXT(Table12[[#This Row],[TglPendaftaran]],"dd mmmm yyyy")</f>
        <v>04 February 2019</v>
      </c>
    </row>
    <row r="492" spans="1:9">
      <c r="A492" s="255">
        <v>491</v>
      </c>
      <c r="B492" s="4" t="s">
        <v>13387</v>
      </c>
      <c r="C492" s="255" t="str">
        <f>VLOOKUP(B492,TblDataMhs[],2)</f>
        <v>NURFADHILAH</v>
      </c>
      <c r="D492" s="13">
        <v>43500</v>
      </c>
      <c r="E492" s="258">
        <v>100000</v>
      </c>
      <c r="F492" s="258">
        <v>40000</v>
      </c>
      <c r="G492" s="12" t="s">
        <v>15706</v>
      </c>
      <c r="H492" s="255" t="s">
        <v>9675</v>
      </c>
      <c r="I492" s="258" t="str">
        <f>TEXT(Table12[[#This Row],[TglPendaftaran]],"dd mmmm yyyy")</f>
        <v>04 February 2019</v>
      </c>
    </row>
    <row r="493" spans="1:9">
      <c r="A493" s="255">
        <v>492</v>
      </c>
      <c r="B493" s="4" t="s">
        <v>13507</v>
      </c>
      <c r="C493" s="255" t="str">
        <f>VLOOKUP(B493,TblDataMhs[],2)</f>
        <v>JUMRIA</v>
      </c>
      <c r="D493" s="13">
        <v>43500</v>
      </c>
      <c r="E493" s="258">
        <v>100000</v>
      </c>
      <c r="F493" s="258">
        <v>40000</v>
      </c>
      <c r="G493" s="12" t="s">
        <v>15707</v>
      </c>
      <c r="H493" s="255" t="s">
        <v>9675</v>
      </c>
      <c r="I493" s="258" t="str">
        <f>TEXT(Table12[[#This Row],[TglPendaftaran]],"dd mmmm yyyy")</f>
        <v>04 February 2019</v>
      </c>
    </row>
    <row r="494" spans="1:9">
      <c r="A494" s="255">
        <v>493</v>
      </c>
      <c r="B494" s="4" t="s">
        <v>14226</v>
      </c>
      <c r="C494" s="255" t="str">
        <f>VLOOKUP(B494,TblDataMhs[],2)</f>
        <v>MUTMAINNA</v>
      </c>
      <c r="D494" s="13">
        <v>43502</v>
      </c>
      <c r="E494" s="258">
        <v>100000</v>
      </c>
      <c r="F494" s="258">
        <v>40000</v>
      </c>
      <c r="G494" s="12" t="s">
        <v>15796</v>
      </c>
      <c r="H494" s="255" t="s">
        <v>9675</v>
      </c>
      <c r="I494" s="258" t="str">
        <f>TEXT(Table12[[#This Row],[TglPendaftaran]],"dd mmmm yyyy")</f>
        <v>06 February 2019</v>
      </c>
    </row>
    <row r="495" spans="1:9">
      <c r="A495" s="255">
        <v>494</v>
      </c>
      <c r="B495" s="4" t="s">
        <v>14420</v>
      </c>
      <c r="C495" s="255" t="str">
        <f>VLOOKUP(B495,TblDataMhs[],2)</f>
        <v>YASMIN ARIF</v>
      </c>
      <c r="D495" s="13">
        <v>43502</v>
      </c>
      <c r="E495" s="258">
        <v>100000</v>
      </c>
      <c r="F495" s="258">
        <v>40000</v>
      </c>
      <c r="G495" s="12" t="s">
        <v>15827</v>
      </c>
      <c r="H495" s="255" t="s">
        <v>9675</v>
      </c>
      <c r="I495" s="258" t="str">
        <f>TEXT(Table12[[#This Row],[TglPendaftaran]],"dd mmmm yyyy")</f>
        <v>06 February 2019</v>
      </c>
    </row>
    <row r="496" spans="1:9">
      <c r="A496" s="255">
        <v>495</v>
      </c>
      <c r="B496" s="4" t="s">
        <v>13782</v>
      </c>
      <c r="C496" s="255" t="str">
        <f>VLOOKUP(B496,TblDataMhs[],2)</f>
        <v>ANITA ANGGRAENI SAINUDDIN</v>
      </c>
      <c r="D496" s="13">
        <v>43502</v>
      </c>
      <c r="E496" s="258">
        <v>100000</v>
      </c>
      <c r="F496" s="258">
        <v>40000</v>
      </c>
      <c r="G496" s="12" t="s">
        <v>15830</v>
      </c>
      <c r="H496" s="255" t="s">
        <v>9675</v>
      </c>
      <c r="I496" s="258" t="str">
        <f>TEXT(Table12[[#This Row],[TglPendaftaran]],"dd mmmm yyyy")</f>
        <v>06 February 2019</v>
      </c>
    </row>
    <row r="497" spans="1:9">
      <c r="A497" s="255">
        <v>496</v>
      </c>
      <c r="B497" s="4" t="s">
        <v>14429</v>
      </c>
      <c r="C497" s="255" t="str">
        <f>VLOOKUP(B497,TblDataMhs[],2)</f>
        <v>NUR AWALIA</v>
      </c>
      <c r="D497" s="13">
        <v>43503</v>
      </c>
      <c r="E497" s="258">
        <v>100000</v>
      </c>
      <c r="F497" s="258">
        <v>40000</v>
      </c>
      <c r="G497" s="12" t="s">
        <v>15844</v>
      </c>
      <c r="H497" s="255" t="s">
        <v>9675</v>
      </c>
      <c r="I497" s="258" t="str">
        <f>TEXT(Table12[[#This Row],[TglPendaftaran]],"dd mmmm yyyy")</f>
        <v>07 February 2019</v>
      </c>
    </row>
    <row r="498" spans="1:9">
      <c r="A498" s="255">
        <v>497</v>
      </c>
      <c r="B498" s="4" t="s">
        <v>14210</v>
      </c>
      <c r="C498" s="255" t="str">
        <f>VLOOKUP(B498,TblDataMhs[],2)</f>
        <v>MARIANA</v>
      </c>
      <c r="D498" s="13">
        <v>43503</v>
      </c>
      <c r="E498" s="258">
        <v>100000</v>
      </c>
      <c r="F498" s="258">
        <v>40000</v>
      </c>
      <c r="G498" s="12" t="s">
        <v>15856</v>
      </c>
      <c r="H498" s="255" t="s">
        <v>9675</v>
      </c>
      <c r="I498" s="258" t="str">
        <f>TEXT(Table12[[#This Row],[TglPendaftaran]],"dd mmmm yyyy")</f>
        <v>07 February 2019</v>
      </c>
    </row>
    <row r="499" spans="1:9">
      <c r="A499" s="255">
        <v>498</v>
      </c>
      <c r="B499" s="4" t="s">
        <v>14243</v>
      </c>
      <c r="C499" s="255" t="str">
        <f>VLOOKUP(B499,TblDataMhs[],2)</f>
        <v>YULIANA</v>
      </c>
      <c r="D499" s="13">
        <v>43503</v>
      </c>
      <c r="E499" s="258">
        <v>100000</v>
      </c>
      <c r="F499" s="258">
        <v>40000</v>
      </c>
      <c r="G499" s="12" t="s">
        <v>15857</v>
      </c>
      <c r="H499" s="255" t="s">
        <v>9675</v>
      </c>
      <c r="I499" s="258" t="str">
        <f>TEXT(Table12[[#This Row],[TglPendaftaran]],"dd mmmm yyyy")</f>
        <v>07 February 2019</v>
      </c>
    </row>
    <row r="500" spans="1:9">
      <c r="A500" s="255">
        <v>499</v>
      </c>
      <c r="B500" s="4" t="s">
        <v>13626</v>
      </c>
      <c r="C500" s="255" t="str">
        <f>VLOOKUP(B500,TblDataMhs[],2)</f>
        <v>FIRMAN</v>
      </c>
      <c r="D500" s="13">
        <v>43503</v>
      </c>
      <c r="E500" s="258">
        <v>100000</v>
      </c>
      <c r="F500" s="258">
        <v>40000</v>
      </c>
      <c r="G500" s="12" t="s">
        <v>15858</v>
      </c>
      <c r="H500" s="255" t="s">
        <v>9675</v>
      </c>
      <c r="I500" s="258" t="str">
        <f>TEXT(Table12[[#This Row],[TglPendaftaran]],"dd mmmm yyyy")</f>
        <v>07 February 2019</v>
      </c>
    </row>
    <row r="501" spans="1:9">
      <c r="A501" s="255">
        <v>500</v>
      </c>
      <c r="B501" s="4" t="s">
        <v>13765</v>
      </c>
      <c r="C501" s="255" t="str">
        <f>VLOOKUP(B501,TblDataMhs[],2)</f>
        <v>JULIANA</v>
      </c>
      <c r="D501" s="13">
        <v>43503</v>
      </c>
      <c r="E501" s="258">
        <v>100000</v>
      </c>
      <c r="F501" s="258">
        <v>40000</v>
      </c>
      <c r="G501" s="12" t="s">
        <v>15859</v>
      </c>
      <c r="H501" s="255" t="s">
        <v>9675</v>
      </c>
      <c r="I501" s="258" t="str">
        <f>TEXT(Table12[[#This Row],[TglPendaftaran]],"dd mmmm yyyy")</f>
        <v>07 February 2019</v>
      </c>
    </row>
    <row r="502" spans="1:9">
      <c r="A502" s="255">
        <v>501</v>
      </c>
      <c r="B502" s="4" t="s">
        <v>12169</v>
      </c>
      <c r="C502" s="255" t="str">
        <f>VLOOKUP(B502,TblDataMhs[],2)</f>
        <v>MUHAMMAD ARASY</v>
      </c>
      <c r="D502" s="13">
        <v>43504</v>
      </c>
      <c r="E502" s="258">
        <v>100000</v>
      </c>
      <c r="F502" s="258">
        <v>40000</v>
      </c>
      <c r="G502" s="12" t="s">
        <v>15906</v>
      </c>
      <c r="H502" s="255" t="s">
        <v>9675</v>
      </c>
      <c r="I502" s="258" t="str">
        <f>TEXT(Table12[[#This Row],[TglPendaftaran]],"dd mmmm yyyy")</f>
        <v>08 February 2019</v>
      </c>
    </row>
    <row r="503" spans="1:9">
      <c r="A503" s="255">
        <v>502</v>
      </c>
      <c r="B503" s="4" t="s">
        <v>11914</v>
      </c>
      <c r="C503" s="255" t="str">
        <f>VLOOKUP(B503,TblDataMhs[],2)</f>
        <v>MUTMAINNA</v>
      </c>
      <c r="D503" s="13">
        <v>43504</v>
      </c>
      <c r="E503" s="258">
        <v>100000</v>
      </c>
      <c r="F503" s="258">
        <v>40000</v>
      </c>
      <c r="G503" s="12" t="s">
        <v>15935</v>
      </c>
      <c r="H503" s="255" t="s">
        <v>9675</v>
      </c>
      <c r="I503" s="258" t="str">
        <f>TEXT(Table12[[#This Row],[TglPendaftaran]],"dd mmmm yyyy")</f>
        <v>08 February 2019</v>
      </c>
    </row>
    <row r="504" spans="1:9">
      <c r="A504" s="255">
        <v>503</v>
      </c>
      <c r="B504" s="4" t="s">
        <v>12120</v>
      </c>
      <c r="C504" s="255" t="str">
        <f>VLOOKUP(B504,TblDataMhs[],2)</f>
        <v>FAUZIAH A. SYAID</v>
      </c>
      <c r="D504" s="13">
        <v>43504</v>
      </c>
      <c r="E504" s="258">
        <v>100000</v>
      </c>
      <c r="F504" s="258">
        <v>40000</v>
      </c>
      <c r="G504" s="12" t="s">
        <v>15936</v>
      </c>
      <c r="H504" s="255" t="s">
        <v>9675</v>
      </c>
      <c r="I504" s="258" t="str">
        <f>TEXT(Table12[[#This Row],[TglPendaftaran]],"dd mmmm yyyy")</f>
        <v>08 February 2019</v>
      </c>
    </row>
    <row r="505" spans="1:9">
      <c r="A505" s="255">
        <v>504</v>
      </c>
      <c r="B505" s="4" t="s">
        <v>13932</v>
      </c>
      <c r="C505" s="255" t="str">
        <f>VLOOKUP(B505,TblDataMhs[],2)</f>
        <v>ADE MONICA SARI</v>
      </c>
      <c r="D505" s="13">
        <v>43504</v>
      </c>
      <c r="E505" s="258">
        <v>100000</v>
      </c>
      <c r="F505" s="258">
        <v>40000</v>
      </c>
      <c r="G505" s="12" t="s">
        <v>15937</v>
      </c>
      <c r="H505" s="255" t="s">
        <v>9675</v>
      </c>
      <c r="I505" s="258" t="str">
        <f>TEXT(Table12[[#This Row],[TglPendaftaran]],"dd mmmm yyyy")</f>
        <v>08 February 2019</v>
      </c>
    </row>
    <row r="506" spans="1:9">
      <c r="A506" s="255">
        <v>505</v>
      </c>
      <c r="B506" s="4" t="s">
        <v>14631</v>
      </c>
      <c r="C506" s="255" t="str">
        <f>VLOOKUP(B506,TblDataMhs[],2)</f>
        <v>NUR AMIRAH</v>
      </c>
      <c r="D506" s="13">
        <v>43507</v>
      </c>
      <c r="E506" s="258">
        <v>100000</v>
      </c>
      <c r="F506" s="258">
        <v>40000</v>
      </c>
      <c r="G506" s="12" t="s">
        <v>15941</v>
      </c>
      <c r="H506" s="255" t="s">
        <v>9675</v>
      </c>
      <c r="I506" s="258" t="str">
        <f>TEXT(Table12[[#This Row],[TglPendaftaran]],"dd mmmm yyyy")</f>
        <v>11 February 2019</v>
      </c>
    </row>
    <row r="507" spans="1:9">
      <c r="A507" s="255">
        <v>506</v>
      </c>
      <c r="B507" s="4" t="s">
        <v>13619</v>
      </c>
      <c r="C507" s="255" t="str">
        <f>VLOOKUP(B507,TblDataMhs[],2)</f>
        <v>HUSNIAH</v>
      </c>
      <c r="D507" s="13">
        <v>43507</v>
      </c>
      <c r="E507" s="258">
        <v>100000</v>
      </c>
      <c r="F507" s="258">
        <v>40000</v>
      </c>
      <c r="G507" s="12" t="s">
        <v>15942</v>
      </c>
      <c r="H507" s="255" t="s">
        <v>9675</v>
      </c>
      <c r="I507" s="258" t="str">
        <f>TEXT(Table12[[#This Row],[TglPendaftaran]],"dd mmmm yyyy")</f>
        <v>11 February 2019</v>
      </c>
    </row>
    <row r="508" spans="1:9">
      <c r="A508" s="255">
        <v>507</v>
      </c>
      <c r="B508" s="4" t="s">
        <v>12270</v>
      </c>
      <c r="C508" s="255" t="str">
        <f>VLOOKUP(B508,TblDataMhs[],2)</f>
        <v>MARDIAH</v>
      </c>
      <c r="D508" s="13">
        <v>43507</v>
      </c>
      <c r="E508" s="258">
        <v>100000</v>
      </c>
      <c r="F508" s="258">
        <v>40000</v>
      </c>
      <c r="G508" s="12" t="s">
        <v>15943</v>
      </c>
      <c r="H508" s="255" t="s">
        <v>9675</v>
      </c>
      <c r="I508" s="258" t="str">
        <f>TEXT(Table12[[#This Row],[TglPendaftaran]],"dd mmmm yyyy")</f>
        <v>11 February 2019</v>
      </c>
    </row>
    <row r="509" spans="1:9">
      <c r="A509" s="255">
        <v>508</v>
      </c>
      <c r="B509" s="4" t="s">
        <v>13970</v>
      </c>
      <c r="C509" s="255" t="str">
        <f>VLOOKUP(B509,TblDataMhs[],2)</f>
        <v>AYU PUSFITA SARI M</v>
      </c>
      <c r="D509" s="13">
        <v>43507</v>
      </c>
      <c r="E509" s="258">
        <v>100000</v>
      </c>
      <c r="F509" s="258">
        <v>40000</v>
      </c>
      <c r="G509" s="12" t="s">
        <v>15944</v>
      </c>
      <c r="H509" s="255" t="s">
        <v>9675</v>
      </c>
      <c r="I509" s="258" t="str">
        <f>TEXT(Table12[[#This Row],[TglPendaftaran]],"dd mmmm yyyy")</f>
        <v>11 February 2019</v>
      </c>
    </row>
    <row r="510" spans="1:9">
      <c r="A510" s="255">
        <v>509</v>
      </c>
      <c r="B510" s="4" t="s">
        <v>13360</v>
      </c>
      <c r="C510" s="255" t="str">
        <f>VLOOKUP(B510,TblDataMhs[],2)</f>
        <v>MUHAMMAD ARFAN AMRAH</v>
      </c>
      <c r="D510" s="13">
        <v>43507</v>
      </c>
      <c r="E510" s="258">
        <v>100000</v>
      </c>
      <c r="F510" s="258">
        <v>40000</v>
      </c>
      <c r="G510" s="12" t="s">
        <v>15945</v>
      </c>
      <c r="H510" s="255" t="s">
        <v>9675</v>
      </c>
      <c r="I510" s="258" t="str">
        <f>TEXT(Table12[[#This Row],[TglPendaftaran]],"dd mmmm yyyy")</f>
        <v>11 February 2019</v>
      </c>
    </row>
    <row r="511" spans="1:9">
      <c r="A511" s="255">
        <v>510</v>
      </c>
      <c r="B511" s="4" t="s">
        <v>13602</v>
      </c>
      <c r="C511" s="255" t="str">
        <f>VLOOKUP(B511,TblDataMhs[],2)</f>
        <v>SRI WAHYUNI</v>
      </c>
      <c r="D511" s="13">
        <v>43507</v>
      </c>
      <c r="E511" s="258">
        <v>100000</v>
      </c>
      <c r="F511" s="258">
        <v>40000</v>
      </c>
      <c r="G511" s="12" t="s">
        <v>15946</v>
      </c>
      <c r="H511" s="255" t="s">
        <v>9675</v>
      </c>
      <c r="I511" s="258" t="str">
        <f>TEXT(Table12[[#This Row],[TglPendaftaran]],"dd mmmm yyyy")</f>
        <v>11 February 2019</v>
      </c>
    </row>
    <row r="512" spans="1:9">
      <c r="A512" s="255">
        <v>511</v>
      </c>
      <c r="B512" s="4" t="s">
        <v>12937</v>
      </c>
      <c r="C512" s="255" t="str">
        <f>VLOOKUP(B512,TblDataMhs[],2)</f>
        <v>EKAYANI</v>
      </c>
      <c r="D512" s="13">
        <v>43507</v>
      </c>
      <c r="E512" s="258">
        <v>100000</v>
      </c>
      <c r="F512" s="258">
        <v>40000</v>
      </c>
      <c r="G512" s="12" t="s">
        <v>15947</v>
      </c>
      <c r="H512" s="255" t="s">
        <v>9675</v>
      </c>
      <c r="I512" s="258" t="str">
        <f>TEXT(Table12[[#This Row],[TglPendaftaran]],"dd mmmm yyyy")</f>
        <v>11 February 2019</v>
      </c>
    </row>
    <row r="513" spans="1:9">
      <c r="A513" s="255">
        <v>512</v>
      </c>
      <c r="B513" s="4" t="s">
        <v>12777</v>
      </c>
      <c r="C513" s="255" t="str">
        <f>VLOOKUP(B513,TblDataMhs[],2)</f>
        <v>RAMLAH</v>
      </c>
      <c r="D513" s="13">
        <v>43507</v>
      </c>
      <c r="E513" s="258">
        <v>100000</v>
      </c>
      <c r="F513" s="258">
        <v>40000</v>
      </c>
      <c r="G513" s="12" t="s">
        <v>15948</v>
      </c>
      <c r="H513" s="255" t="s">
        <v>9675</v>
      </c>
      <c r="I513" s="258" t="str">
        <f>TEXT(Table12[[#This Row],[TglPendaftaran]],"dd mmmm yyyy")</f>
        <v>11 February 2019</v>
      </c>
    </row>
    <row r="514" spans="1:9">
      <c r="A514" s="255">
        <v>513</v>
      </c>
      <c r="B514" s="4" t="s">
        <v>13374</v>
      </c>
      <c r="C514" s="255" t="str">
        <f>VLOOKUP(B514,TblDataMhs[],2)</f>
        <v>SAID SAIDILLAH</v>
      </c>
      <c r="D514" s="13">
        <v>43507</v>
      </c>
      <c r="E514" s="258">
        <v>100000</v>
      </c>
      <c r="F514" s="258">
        <v>40000</v>
      </c>
      <c r="G514" s="12" t="s">
        <v>15949</v>
      </c>
      <c r="H514" s="255" t="s">
        <v>9675</v>
      </c>
      <c r="I514" s="258" t="str">
        <f>TEXT(Table12[[#This Row],[TglPendaftaran]],"dd mmmm yyyy")</f>
        <v>11 February 2019</v>
      </c>
    </row>
    <row r="515" spans="1:9">
      <c r="A515" s="255">
        <v>514</v>
      </c>
      <c r="B515" s="4" t="s">
        <v>14273</v>
      </c>
      <c r="C515" s="255" t="str">
        <f>VLOOKUP(B515,TblDataMhs[],2)</f>
        <v xml:space="preserve">SITI NUR HALISA </v>
      </c>
      <c r="D515" s="13">
        <v>43507</v>
      </c>
      <c r="E515" s="258">
        <v>100000</v>
      </c>
      <c r="F515" s="258">
        <v>40000</v>
      </c>
      <c r="G515" s="12" t="s">
        <v>15950</v>
      </c>
      <c r="H515" s="255" t="s">
        <v>9675</v>
      </c>
      <c r="I515" s="258" t="str">
        <f>TEXT(Table12[[#This Row],[TglPendaftaran]],"dd mmmm yyyy")</f>
        <v>11 February 2019</v>
      </c>
    </row>
    <row r="516" spans="1:9">
      <c r="A516" s="255">
        <v>515</v>
      </c>
      <c r="B516" s="4" t="s">
        <v>11527</v>
      </c>
      <c r="C516" s="255" t="str">
        <f>VLOOKUP(B516,TblDataMhs[],2)</f>
        <v>DARMANSYAH</v>
      </c>
      <c r="D516" s="13">
        <v>43507</v>
      </c>
      <c r="E516" s="258">
        <v>100000</v>
      </c>
      <c r="F516" s="258">
        <v>40000</v>
      </c>
      <c r="G516" s="12" t="s">
        <v>15951</v>
      </c>
      <c r="H516" s="255" t="s">
        <v>9675</v>
      </c>
      <c r="I516" s="258" t="str">
        <f>TEXT(Table12[[#This Row],[TglPendaftaran]],"dd mmmm yyyy")</f>
        <v>11 February 2019</v>
      </c>
    </row>
  </sheetData>
  <pageMargins left="0.70866141732283472" right="0.70866141732283472" top="0.74803149606299213" bottom="0.74803149606299213" header="0.31496062992125984" footer="0.31496062992125984"/>
  <pageSetup paperSize="5" scale="97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4"/>
  <dimension ref="A1:C29"/>
  <sheetViews>
    <sheetView workbookViewId="0">
      <selection activeCell="C33" sqref="C33"/>
    </sheetView>
  </sheetViews>
  <sheetFormatPr defaultRowHeight="14.4"/>
  <cols>
    <col min="1" max="1" width="7" bestFit="1" customWidth="1"/>
    <col min="2" max="2" width="8.5546875" bestFit="1" customWidth="1"/>
    <col min="3" max="3" width="36.77734375" bestFit="1" customWidth="1"/>
  </cols>
  <sheetData>
    <row r="1" spans="1:3">
      <c r="A1" t="s">
        <v>3</v>
      </c>
      <c r="B1" t="s">
        <v>9554</v>
      </c>
      <c r="C1" t="s">
        <v>9477</v>
      </c>
    </row>
    <row r="2" spans="1:3">
      <c r="A2" s="14" t="s">
        <v>9350</v>
      </c>
      <c r="B2">
        <v>1</v>
      </c>
      <c r="C2" t="str">
        <f>VLOOKUP(Table6[[#This Row],[No]],ListPP[],2)</f>
        <v>Dr. H. Mahsyar, M.Ag</v>
      </c>
    </row>
    <row r="3" spans="1:3">
      <c r="A3" s="14" t="s">
        <v>7</v>
      </c>
      <c r="B3">
        <v>1</v>
      </c>
      <c r="C3" t="str">
        <f>VLOOKUP(Table6[[#This Row],[No]],ListPP[],2)</f>
        <v>Dr. Agus Muchsin, M.Ag</v>
      </c>
    </row>
    <row r="4" spans="1:3">
      <c r="A4" s="14" t="s">
        <v>9357</v>
      </c>
      <c r="B4">
        <v>1</v>
      </c>
      <c r="C4" t="str">
        <f>VLOOKUP(Table6[[#This Row],[No]],ListPP[],2)</f>
        <v xml:space="preserve">Budiman, M.HI </v>
      </c>
    </row>
    <row r="5" spans="1:3">
      <c r="A5" s="14" t="s">
        <v>9359</v>
      </c>
      <c r="B5">
        <v>1</v>
      </c>
      <c r="C5" t="str">
        <f>VLOOKUP(Table6[[#This Row],[No]],ListPP[],2)</f>
        <v>Badruzzaman, S.Ag., M.H</v>
      </c>
    </row>
    <row r="6" spans="1:3">
      <c r="A6" s="14" t="s">
        <v>9361</v>
      </c>
      <c r="B6">
        <v>1</v>
      </c>
      <c r="C6" t="str">
        <f>VLOOKUP(Table6[[#This Row],[No]],ListPP[],2)</f>
        <v>Dr. Fikri, S.Ag., M.HI</v>
      </c>
    </row>
    <row r="7" spans="1:3">
      <c r="A7" s="14" t="s">
        <v>9363</v>
      </c>
      <c r="B7">
        <v>1</v>
      </c>
      <c r="C7" t="str">
        <f>VLOOKUP(Table6[[#This Row],[No]],ListPP[],2)</f>
        <v>Dr. H. Suarning, M.Ag.</v>
      </c>
    </row>
    <row r="8" spans="1:3">
      <c r="A8" s="14" t="s">
        <v>9366</v>
      </c>
      <c r="B8">
        <v>1</v>
      </c>
      <c r="C8" t="str">
        <f>VLOOKUP(Table6[[#This Row],[No]],ListPP[],2)</f>
        <v>Hj. Sunuwati, Lc., M.HI</v>
      </c>
    </row>
    <row r="9" spans="1:3">
      <c r="A9" s="14" t="s">
        <v>9368</v>
      </c>
      <c r="B9">
        <v>1</v>
      </c>
      <c r="C9" t="str">
        <f>VLOOKUP(Table6[[#This Row],[No]],ListPP[],2)</f>
        <v>Dr. Aris, S.Ag., M.HI</v>
      </c>
    </row>
    <row r="10" spans="1:3">
      <c r="A10" s="14" t="s">
        <v>9371</v>
      </c>
      <c r="B10">
        <v>1</v>
      </c>
      <c r="C10" t="str">
        <f>VLOOKUP(Table6[[#This Row],[No]],ListPP[],2)</f>
        <v>Wahidin, M.HI</v>
      </c>
    </row>
    <row r="11" spans="1:3">
      <c r="A11" s="14" t="s">
        <v>9373</v>
      </c>
      <c r="B11">
        <v>1</v>
      </c>
      <c r="C11" t="str">
        <f>VLOOKUP(Table6[[#This Row],[No]],ListPP[],2)</f>
        <v>Dr. M. Ali Rusdi, S.Th.I, M.HI</v>
      </c>
    </row>
    <row r="12" spans="1:3">
      <c r="A12" s="14" t="s">
        <v>9375</v>
      </c>
      <c r="B12">
        <v>1</v>
      </c>
      <c r="C12" t="str">
        <f>VLOOKUP(Table6[[#This Row],[No]],ListPP[],2)</f>
        <v>H. Islamul Haq, Lc., M.A</v>
      </c>
    </row>
    <row r="13" spans="1:3">
      <c r="A13" s="14" t="s">
        <v>9395</v>
      </c>
      <c r="B13">
        <v>1</v>
      </c>
      <c r="C13" t="str">
        <f>VLOOKUP(Table6[[#This Row],[No]],ListPP[],2)</f>
        <v>Dr. Hj. Saidah, S.HI., M.H</v>
      </c>
    </row>
    <row r="14" spans="1:3">
      <c r="A14" s="14" t="s">
        <v>9400</v>
      </c>
      <c r="B14">
        <v>1</v>
      </c>
      <c r="C14" t="str">
        <f>VLOOKUP(Table6[[#This Row],[No]],ListPP[],2)</f>
        <v>Drs. Moh. Yasin Soumena, M.Pd.</v>
      </c>
    </row>
    <row r="15" spans="1:3">
      <c r="A15" s="288" t="s">
        <v>15981</v>
      </c>
      <c r="B15" s="290">
        <v>2</v>
      </c>
      <c r="C15" t="str">
        <f>VLOOKUP(Table6[[#This Row],[No]],ListPP[],2)</f>
        <v>Dr. H. Sudirman. L, M.H</v>
      </c>
    </row>
    <row r="16" spans="1:3">
      <c r="A16" s="288" t="s">
        <v>15103</v>
      </c>
      <c r="B16" s="290">
        <v>2</v>
      </c>
      <c r="C16" t="str">
        <f>VLOOKUP(Table6[[#This Row],[No]],ListPP[],2)</f>
        <v>Dr. Hj. Muliati, M.Ag.</v>
      </c>
    </row>
    <row r="17" spans="1:3">
      <c r="A17" s="288" t="s">
        <v>15102</v>
      </c>
      <c r="B17" s="290">
        <v>2</v>
      </c>
      <c r="C17" t="str">
        <f>VLOOKUP(Table6[[#This Row],[No]],ListPP[],2)</f>
        <v>Drs. H. A. M. Anwar Z., M.A., M.Si.</v>
      </c>
    </row>
    <row r="18" spans="1:3">
      <c r="A18" s="288" t="s">
        <v>7</v>
      </c>
      <c r="B18" s="290">
        <v>2</v>
      </c>
      <c r="C18" t="str">
        <f>VLOOKUP(Table6[[#This Row],[No]],ListPP[],2)</f>
        <v>Dr. Agus Muchsin, M.Ag</v>
      </c>
    </row>
    <row r="19" spans="1:3">
      <c r="A19" s="288" t="s">
        <v>9355</v>
      </c>
      <c r="B19" s="290">
        <v>2</v>
      </c>
      <c r="C19" t="str">
        <f>VLOOKUP(Table6[[#This Row],[No]],ListPP[],2)</f>
        <v xml:space="preserve">Dr. Hj. Rusdaya Basri Lc., M.Ag </v>
      </c>
    </row>
    <row r="20" spans="1:3">
      <c r="A20" s="288" t="s">
        <v>9359</v>
      </c>
      <c r="B20" s="290">
        <v>2</v>
      </c>
      <c r="C20" t="str">
        <f>VLOOKUP(Table6[[#This Row],[No]],ListPP[],2)</f>
        <v>Badruzzaman, S.Ag., M.H</v>
      </c>
    </row>
    <row r="21" spans="1:3">
      <c r="A21" s="288" t="s">
        <v>9361</v>
      </c>
      <c r="B21" s="290">
        <v>2</v>
      </c>
      <c r="C21" t="str">
        <f>VLOOKUP(Table6[[#This Row],[No]],ListPP[],2)</f>
        <v>Dr. Fikri, S.Ag., M.HI</v>
      </c>
    </row>
    <row r="22" spans="1:3">
      <c r="A22" s="288" t="s">
        <v>9363</v>
      </c>
      <c r="B22" s="290">
        <v>2</v>
      </c>
      <c r="C22" t="str">
        <f>VLOOKUP(Table6[[#This Row],[No]],ListPP[],2)</f>
        <v>Dr. H. Suarning, M.Ag.</v>
      </c>
    </row>
    <row r="23" spans="1:3">
      <c r="A23" s="288" t="s">
        <v>6</v>
      </c>
      <c r="B23" s="290">
        <v>2</v>
      </c>
      <c r="C23" t="str">
        <f>VLOOKUP(Table6[[#This Row],[No]],ListPP[],2)</f>
        <v>Dr. Rahmawati, M.Ag.</v>
      </c>
    </row>
    <row r="24" spans="1:3">
      <c r="A24" s="288" t="s">
        <v>9366</v>
      </c>
      <c r="B24" s="290">
        <v>2</v>
      </c>
      <c r="C24" t="str">
        <f>VLOOKUP(Table6[[#This Row],[No]],ListPP[],2)</f>
        <v>Hj. Sunuwati, Lc., M.HI</v>
      </c>
    </row>
    <row r="25" spans="1:3">
      <c r="A25" s="288" t="s">
        <v>9368</v>
      </c>
      <c r="B25" s="290">
        <v>2</v>
      </c>
      <c r="C25" t="str">
        <f>VLOOKUP(Table6[[#This Row],[No]],ListPP[],2)</f>
        <v>Dr. Aris, S.Ag., M.HI</v>
      </c>
    </row>
    <row r="26" spans="1:3">
      <c r="A26" s="288" t="s">
        <v>9371</v>
      </c>
      <c r="B26" s="290">
        <v>2</v>
      </c>
      <c r="C26" t="str">
        <f>VLOOKUP(Table6[[#This Row],[No]],ListPP[],2)</f>
        <v>Wahidin, M.HI</v>
      </c>
    </row>
    <row r="27" spans="1:3">
      <c r="A27" s="288" t="s">
        <v>9375</v>
      </c>
      <c r="B27" s="290">
        <v>2</v>
      </c>
      <c r="C27" t="str">
        <f>VLOOKUP(Table6[[#This Row],[No]],ListPP[],2)</f>
        <v>H. Islamul Haq, Lc., M.A</v>
      </c>
    </row>
    <row r="28" spans="1:3">
      <c r="A28" s="288" t="s">
        <v>9377</v>
      </c>
      <c r="B28" s="290">
        <v>2</v>
      </c>
      <c r="C28" t="str">
        <f>VLOOKUP(Table6[[#This Row],[No]],ListPP[],2)</f>
        <v>Dr. Muhammad Sabir, M.HI</v>
      </c>
    </row>
    <row r="29" spans="1:3">
      <c r="A29" s="289" t="s">
        <v>9395</v>
      </c>
      <c r="B29" s="290">
        <v>2</v>
      </c>
      <c r="C29" t="str">
        <f>VLOOKUP(Table6[[#This Row],[No]],ListPP[],2)</f>
        <v>Dr. Hj. Saidah, S.HI., M.H</v>
      </c>
    </row>
  </sheetData>
  <pageMargins left="0.7" right="0.7" top="0.75" bottom="0.75" header="0.3" footer="0.3"/>
  <pageSetup paperSize="5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A1:H67"/>
  <sheetViews>
    <sheetView view="pageBreakPreview" topLeftCell="A52" zoomScale="115" zoomScaleNormal="100" zoomScaleSheetLayoutView="115" workbookViewId="0">
      <selection activeCell="D67" sqref="D67"/>
    </sheetView>
  </sheetViews>
  <sheetFormatPr defaultColWidth="9.21875" defaultRowHeight="14.4"/>
  <cols>
    <col min="1" max="1" width="3.5546875" bestFit="1" customWidth="1"/>
    <col min="2" max="2" width="7.77734375" customWidth="1"/>
    <col min="3" max="3" width="33.44140625" bestFit="1" customWidth="1"/>
    <col min="4" max="4" width="8.77734375" bestFit="1" customWidth="1"/>
    <col min="5" max="5" width="9.44140625" bestFit="1" customWidth="1"/>
    <col min="6" max="6" width="10" bestFit="1" customWidth="1"/>
    <col min="7" max="7" width="10.21875" bestFit="1" customWidth="1"/>
  </cols>
  <sheetData>
    <row r="1" spans="1:8">
      <c r="A1" s="347" t="s">
        <v>9755</v>
      </c>
      <c r="B1" s="347"/>
      <c r="C1" s="347"/>
      <c r="D1" s="347"/>
      <c r="E1" s="347"/>
      <c r="F1" s="347"/>
      <c r="G1" s="347"/>
      <c r="H1" s="347"/>
    </row>
    <row r="2" spans="1:8">
      <c r="A2" s="347" t="s">
        <v>9653</v>
      </c>
      <c r="B2" s="347"/>
      <c r="C2" s="347"/>
      <c r="D2" s="347"/>
      <c r="E2" s="347"/>
      <c r="F2" s="347"/>
      <c r="G2" s="347"/>
      <c r="H2" s="347"/>
    </row>
    <row r="3" spans="1:8">
      <c r="A3" s="347" t="s">
        <v>9754</v>
      </c>
      <c r="B3" s="347"/>
      <c r="C3" s="347"/>
      <c r="D3" s="347"/>
      <c r="E3" s="347"/>
      <c r="F3" s="347"/>
      <c r="G3" s="347"/>
      <c r="H3" s="347"/>
    </row>
    <row r="4" spans="1:8" ht="15" thickBot="1"/>
    <row r="5" spans="1:8" ht="15" thickBot="1">
      <c r="A5" s="15" t="s">
        <v>3</v>
      </c>
      <c r="B5" s="16" t="s">
        <v>9665</v>
      </c>
      <c r="C5" s="16" t="s">
        <v>9749</v>
      </c>
      <c r="D5" s="16" t="s">
        <v>9750</v>
      </c>
      <c r="E5" s="16" t="s">
        <v>9751</v>
      </c>
      <c r="F5" s="16" t="s">
        <v>9752</v>
      </c>
      <c r="G5" s="16" t="s">
        <v>9753</v>
      </c>
      <c r="H5" s="17" t="s">
        <v>9645</v>
      </c>
    </row>
    <row r="6" spans="1:8">
      <c r="A6" s="18">
        <v>1</v>
      </c>
      <c r="B6" t="s">
        <v>9350</v>
      </c>
      <c r="C6" t="str">
        <f>VLOOKUP(B6,ListPP[],2)</f>
        <v>Dr. H. Mahsyar, M.Ag</v>
      </c>
      <c r="D6" t="e">
        <f>COUNTIFS(#REF!,AND(3,4,5),#REF!,Table827[[#This Row],[Kode]])</f>
        <v>#REF!</v>
      </c>
      <c r="E6">
        <f>COUNTIFS(DbsMunaqis[KehadiranPP2],1,DbsMunaqis[KdPP2],Table827[[#This Row],[Kode]])</f>
        <v>0</v>
      </c>
      <c r="F6">
        <f>COUNTIFS(DbsMunaqis[KehadiranPP3],1,DbsMunaqis[KdPP3],Table827[[#This Row],[Kode]])</f>
        <v>0</v>
      </c>
      <c r="G6">
        <f>COUNTIFS(DbsMunaqis[KehadiranPP4],1,DbsMunaqis[KdPP4],Table827[[#This Row],[Kode]])</f>
        <v>0</v>
      </c>
      <c r="H6" s="19" t="e">
        <f>SUM(Table827[[#This Row],[PP I]:[PP IV]])</f>
        <v>#REF!</v>
      </c>
    </row>
    <row r="7" spans="1:8">
      <c r="A7" s="20">
        <v>2</v>
      </c>
      <c r="B7" t="s">
        <v>7</v>
      </c>
      <c r="C7" t="str">
        <f>VLOOKUP(B7,ListPP[],2)</f>
        <v>Dr. Agus Muchsin, M.Ag</v>
      </c>
      <c r="D7" t="e">
        <f>COUNTIFS(#REF!,AND(3,4,5),#REF!,Table827[[#This Row],[Kode]])</f>
        <v>#REF!</v>
      </c>
      <c r="E7">
        <f>COUNTIFS(DbsMunaqis[KehadiranPP2],1,DbsMunaqis[KdPP2],Table827[[#This Row],[Kode]])</f>
        <v>0</v>
      </c>
      <c r="F7">
        <f>COUNTIFS(DbsMunaqis[KehadiranPP3],1,DbsMunaqis[KdPP3],Table827[[#This Row],[Kode]])</f>
        <v>0</v>
      </c>
      <c r="G7">
        <f>COUNTIFS(DbsMunaqis[KehadiranPP4],1,DbsMunaqis[KdPP4],Table827[[#This Row],[Kode]])</f>
        <v>0</v>
      </c>
      <c r="H7" s="19" t="e">
        <f>SUM(Table827[[#This Row],[PP I]:[PP IV]])</f>
        <v>#REF!</v>
      </c>
    </row>
    <row r="8" spans="1:8">
      <c r="A8" s="18">
        <v>3</v>
      </c>
      <c r="B8" t="s">
        <v>9355</v>
      </c>
      <c r="C8" t="str">
        <f>VLOOKUP(B8,ListPP[],2)</f>
        <v xml:space="preserve">Dr. Hj. Rusdaya Basri Lc., M.Ag </v>
      </c>
      <c r="D8" t="e">
        <f>COUNTIFS(#REF!,AND(3,4,5),#REF!,Table827[[#This Row],[Kode]])</f>
        <v>#REF!</v>
      </c>
      <c r="E8">
        <f>COUNTIFS(DbsMunaqis[KehadiranPP2],1,DbsMunaqis[KdPP2],Table827[[#This Row],[Kode]])</f>
        <v>0</v>
      </c>
      <c r="F8">
        <f>COUNTIFS(DbsMunaqis[KehadiranPP3],1,DbsMunaqis[KdPP3],Table827[[#This Row],[Kode]])</f>
        <v>0</v>
      </c>
      <c r="G8">
        <f>COUNTIFS(DbsMunaqis[KehadiranPP4],1,DbsMunaqis[KdPP4],Table827[[#This Row],[Kode]])</f>
        <v>0</v>
      </c>
      <c r="H8" s="19" t="e">
        <f>SUM(Table827[[#This Row],[PP I]:[PP IV]])</f>
        <v>#REF!</v>
      </c>
    </row>
    <row r="9" spans="1:8">
      <c r="A9" s="20">
        <v>4</v>
      </c>
      <c r="B9" t="s">
        <v>9357</v>
      </c>
      <c r="C9" t="str">
        <f>VLOOKUP(B9,ListPP[],2)</f>
        <v xml:space="preserve">Budiman, M.HI </v>
      </c>
      <c r="D9" t="e">
        <f>COUNTIFS(#REF!,AND(3,4,5),#REF!,Table827[[#This Row],[Kode]])</f>
        <v>#REF!</v>
      </c>
      <c r="E9">
        <f>COUNTIFS(DbsMunaqis[KehadiranPP2],1,DbsMunaqis[KdPP2],Table827[[#This Row],[Kode]])</f>
        <v>0</v>
      </c>
      <c r="F9">
        <f>COUNTIFS(DbsMunaqis[KehadiranPP3],1,DbsMunaqis[KdPP3],Table827[[#This Row],[Kode]])</f>
        <v>0</v>
      </c>
      <c r="G9">
        <f>COUNTIFS(DbsMunaqis[KehadiranPP4],1,DbsMunaqis[KdPP4],Table827[[#This Row],[Kode]])</f>
        <v>0</v>
      </c>
      <c r="H9" s="19" t="e">
        <f>SUM(Table827[[#This Row],[PP I]:[PP IV]])</f>
        <v>#REF!</v>
      </c>
    </row>
    <row r="10" spans="1:8">
      <c r="A10" s="18">
        <v>5</v>
      </c>
      <c r="B10" t="s">
        <v>9359</v>
      </c>
      <c r="C10" t="str">
        <f>VLOOKUP(B10,ListPP[],2)</f>
        <v>Badruzzaman, S.Ag., M.H</v>
      </c>
      <c r="D10" t="e">
        <f>COUNTIFS(#REF!,AND(3,4,5),#REF!,Table827[[#This Row],[Kode]])</f>
        <v>#REF!</v>
      </c>
      <c r="E10">
        <f>COUNTIFS(DbsMunaqis[KehadiranPP2],1,DbsMunaqis[KdPP2],Table827[[#This Row],[Kode]])</f>
        <v>0</v>
      </c>
      <c r="F10">
        <f>COUNTIFS(DbsMunaqis[KehadiranPP3],1,DbsMunaqis[KdPP3],Table827[[#This Row],[Kode]])</f>
        <v>0</v>
      </c>
      <c r="G10">
        <f>COUNTIFS(DbsMunaqis[KehadiranPP4],1,DbsMunaqis[KdPP4],Table827[[#This Row],[Kode]])</f>
        <v>0</v>
      </c>
      <c r="H10" s="19" t="e">
        <f>SUM(Table827[[#This Row],[PP I]:[PP IV]])</f>
        <v>#REF!</v>
      </c>
    </row>
    <row r="11" spans="1:8">
      <c r="A11" s="20">
        <v>6</v>
      </c>
      <c r="B11" t="s">
        <v>9361</v>
      </c>
      <c r="C11" t="str">
        <f>VLOOKUP(B11,ListPP[],2)</f>
        <v>Dr. Fikri, S.Ag., M.HI</v>
      </c>
      <c r="D11" t="e">
        <f>COUNTIFS(#REF!,AND(3,4,5),#REF!,Table827[[#This Row],[Kode]])</f>
        <v>#REF!</v>
      </c>
      <c r="E11">
        <f>COUNTIFS(DbsMunaqis[KehadiranPP2],1,DbsMunaqis[KdPP2],Table827[[#This Row],[Kode]])</f>
        <v>0</v>
      </c>
      <c r="F11">
        <f>COUNTIFS(DbsMunaqis[KehadiranPP3],1,DbsMunaqis[KdPP3],Table827[[#This Row],[Kode]])</f>
        <v>0</v>
      </c>
      <c r="G11">
        <f>COUNTIFS(DbsMunaqis[KehadiranPP4],1,DbsMunaqis[KdPP4],Table827[[#This Row],[Kode]])</f>
        <v>0</v>
      </c>
      <c r="H11" s="19" t="e">
        <f>SUM(Table827[[#This Row],[PP I]:[PP IV]])</f>
        <v>#REF!</v>
      </c>
    </row>
    <row r="12" spans="1:8">
      <c r="A12" s="18">
        <v>7</v>
      </c>
      <c r="B12" t="s">
        <v>9363</v>
      </c>
      <c r="C12" t="str">
        <f>VLOOKUP(B12,ListPP[],2)</f>
        <v>Dr. H. Suarning, M.Ag.</v>
      </c>
      <c r="D12" t="e">
        <f>COUNTIFS(#REF!,AND(3,4,5),#REF!,Table827[[#This Row],[Kode]])</f>
        <v>#REF!</v>
      </c>
      <c r="E12">
        <f>COUNTIFS(DbsMunaqis[KehadiranPP2],1,DbsMunaqis[KdPP2],Table827[[#This Row],[Kode]])</f>
        <v>0</v>
      </c>
      <c r="F12">
        <f>COUNTIFS(DbsMunaqis[KehadiranPP3],1,DbsMunaqis[KdPP3],Table827[[#This Row],[Kode]])</f>
        <v>0</v>
      </c>
      <c r="G12">
        <f>COUNTIFS(DbsMunaqis[KehadiranPP4],1,DbsMunaqis[KdPP4],Table827[[#This Row],[Kode]])</f>
        <v>0</v>
      </c>
      <c r="H12" s="19" t="e">
        <f>SUM(Table827[[#This Row],[PP I]:[PP IV]])</f>
        <v>#REF!</v>
      </c>
    </row>
    <row r="13" spans="1:8">
      <c r="A13" s="20">
        <v>8</v>
      </c>
      <c r="B13" t="s">
        <v>6</v>
      </c>
      <c r="C13" t="str">
        <f>VLOOKUP(B13,ListPP[],2)</f>
        <v>Dr. Rahmawati, M.Ag.</v>
      </c>
      <c r="D13" t="e">
        <f>COUNTIFS(#REF!,AND(3,4,5),#REF!,Table827[[#This Row],[Kode]])</f>
        <v>#REF!</v>
      </c>
      <c r="E13">
        <f>COUNTIFS(DbsMunaqis[KehadiranPP2],1,DbsMunaqis[KdPP2],Table827[[#This Row],[Kode]])</f>
        <v>0</v>
      </c>
      <c r="F13">
        <f>COUNTIFS(DbsMunaqis[KehadiranPP3],1,DbsMunaqis[KdPP3],Table827[[#This Row],[Kode]])</f>
        <v>0</v>
      </c>
      <c r="G13">
        <f>COUNTIFS(DbsMunaqis[KehadiranPP4],1,DbsMunaqis[KdPP4],Table827[[#This Row],[Kode]])</f>
        <v>0</v>
      </c>
      <c r="H13" s="19" t="e">
        <f>SUM(Table827[[#This Row],[PP I]:[PP IV]])</f>
        <v>#REF!</v>
      </c>
    </row>
    <row r="14" spans="1:8">
      <c r="A14" s="18">
        <v>9</v>
      </c>
      <c r="B14" t="s">
        <v>9366</v>
      </c>
      <c r="C14" t="str">
        <f>VLOOKUP(B14,ListPP[],2)</f>
        <v>Hj. Sunuwati, Lc., M.HI</v>
      </c>
      <c r="D14" t="e">
        <f>COUNTIFS(#REF!,AND(3,4,5),#REF!,Table827[[#This Row],[Kode]])</f>
        <v>#REF!</v>
      </c>
      <c r="E14">
        <f>COUNTIFS(DbsMunaqis[KehadiranPP2],1,DbsMunaqis[KdPP2],Table827[[#This Row],[Kode]])</f>
        <v>0</v>
      </c>
      <c r="F14">
        <f>COUNTIFS(DbsMunaqis[KehadiranPP3],1,DbsMunaqis[KdPP3],Table827[[#This Row],[Kode]])</f>
        <v>0</v>
      </c>
      <c r="G14">
        <f>COUNTIFS(DbsMunaqis[KehadiranPP4],1,DbsMunaqis[KdPP4],Table827[[#This Row],[Kode]])</f>
        <v>0</v>
      </c>
      <c r="H14" s="19" t="e">
        <f>SUM(Table827[[#This Row],[PP I]:[PP IV]])</f>
        <v>#REF!</v>
      </c>
    </row>
    <row r="15" spans="1:8">
      <c r="A15" s="20">
        <v>10</v>
      </c>
      <c r="B15" t="s">
        <v>9368</v>
      </c>
      <c r="C15" t="str">
        <f>VLOOKUP(B15,ListPP[],2)</f>
        <v>Dr. Aris, S.Ag., M.HI</v>
      </c>
      <c r="D15" t="e">
        <f>COUNTIFS(#REF!,AND(3,4,5),#REF!,Table827[[#This Row],[Kode]])</f>
        <v>#REF!</v>
      </c>
      <c r="E15">
        <f>COUNTIFS(DbsMunaqis[KehadiranPP2],1,DbsMunaqis[KdPP2],Table827[[#This Row],[Kode]])</f>
        <v>0</v>
      </c>
      <c r="F15">
        <f>COUNTIFS(DbsMunaqis[KehadiranPP3],1,DbsMunaqis[KdPP3],Table827[[#This Row],[Kode]])</f>
        <v>0</v>
      </c>
      <c r="G15">
        <f>COUNTIFS(DbsMunaqis[KehadiranPP4],1,DbsMunaqis[KdPP4],Table827[[#This Row],[Kode]])</f>
        <v>0</v>
      </c>
      <c r="H15" s="19" t="e">
        <f>SUM(Table827[[#This Row],[PP I]:[PP IV]])</f>
        <v>#REF!</v>
      </c>
    </row>
    <row r="16" spans="1:8">
      <c r="A16" s="18">
        <v>11</v>
      </c>
      <c r="B16" t="s">
        <v>12</v>
      </c>
      <c r="C16" t="str">
        <f>VLOOKUP(B16,ListPP[],2)</f>
        <v>Dr. Andi Bahri S., M.E., M.Fil.I</v>
      </c>
      <c r="D16" t="e">
        <f>COUNTIFS(#REF!,AND(3,4,5),#REF!,Table827[[#This Row],[Kode]])</f>
        <v>#REF!</v>
      </c>
      <c r="E16">
        <f>COUNTIFS(DbsMunaqis[KehadiranPP2],1,DbsMunaqis[KdPP2],Table827[[#This Row],[Kode]])</f>
        <v>0</v>
      </c>
      <c r="F16">
        <f>COUNTIFS(DbsMunaqis[KehadiranPP3],1,DbsMunaqis[KdPP3],Table827[[#This Row],[Kode]])</f>
        <v>0</v>
      </c>
      <c r="G16">
        <f>COUNTIFS(DbsMunaqis[KehadiranPP4],1,DbsMunaqis[KdPP4],Table827[[#This Row],[Kode]])</f>
        <v>0</v>
      </c>
      <c r="H16" s="19" t="e">
        <f>SUM(Table827[[#This Row],[PP I]:[PP IV]])</f>
        <v>#REF!</v>
      </c>
    </row>
    <row r="17" spans="1:8">
      <c r="A17" s="20">
        <v>12</v>
      </c>
      <c r="B17" t="s">
        <v>9373</v>
      </c>
      <c r="C17" t="str">
        <f>VLOOKUP(B17,ListPP[],2)</f>
        <v>Dr. M. Ali Rusdi, S.Th.I, M.HI</v>
      </c>
      <c r="D17" t="e">
        <f>COUNTIFS(#REF!,AND(3,4,5),#REF!,Table827[[#This Row],[Kode]])</f>
        <v>#REF!</v>
      </c>
      <c r="E17">
        <f>COUNTIFS(DbsMunaqis[KehadiranPP2],1,DbsMunaqis[KdPP2],Table827[[#This Row],[Kode]])</f>
        <v>0</v>
      </c>
      <c r="F17">
        <f>COUNTIFS(DbsMunaqis[KehadiranPP3],1,DbsMunaqis[KdPP3],Table827[[#This Row],[Kode]])</f>
        <v>0</v>
      </c>
      <c r="G17">
        <f>COUNTIFS(DbsMunaqis[KehadiranPP4],1,DbsMunaqis[KdPP4],Table827[[#This Row],[Kode]])</f>
        <v>0</v>
      </c>
      <c r="H17" s="19" t="e">
        <f>SUM(Table827[[#This Row],[PP I]:[PP IV]])</f>
        <v>#REF!</v>
      </c>
    </row>
    <row r="18" spans="1:8">
      <c r="A18" s="18">
        <v>13</v>
      </c>
      <c r="B18" t="s">
        <v>9375</v>
      </c>
      <c r="C18" t="str">
        <f>VLOOKUP(B18,ListPP[],2)</f>
        <v>H. Islamul Haq, Lc., M.A</v>
      </c>
      <c r="D18" t="e">
        <f>COUNTIFS(#REF!,AND(3,4,5),#REF!,Table827[[#This Row],[Kode]])</f>
        <v>#REF!</v>
      </c>
      <c r="E18">
        <f>COUNTIFS(DbsMunaqis[KehadiranPP2],1,DbsMunaqis[KdPP2],Table827[[#This Row],[Kode]])</f>
        <v>0</v>
      </c>
      <c r="F18">
        <f>COUNTIFS(DbsMunaqis[KehadiranPP3],1,DbsMunaqis[KdPP3],Table827[[#This Row],[Kode]])</f>
        <v>0</v>
      </c>
      <c r="G18">
        <f>COUNTIFS(DbsMunaqis[KehadiranPP4],1,DbsMunaqis[KdPP4],Table827[[#This Row],[Kode]])</f>
        <v>0</v>
      </c>
      <c r="H18" s="19" t="e">
        <f>SUM(Table827[[#This Row],[PP I]:[PP IV]])</f>
        <v>#REF!</v>
      </c>
    </row>
    <row r="19" spans="1:8">
      <c r="A19" s="20">
        <v>14</v>
      </c>
      <c r="B19" t="s">
        <v>9377</v>
      </c>
      <c r="C19" t="str">
        <f>VLOOKUP(B19,ListPP[],2)</f>
        <v>Dr. Muhammad Sabir, M.HI</v>
      </c>
      <c r="D19" t="e">
        <f>COUNTIFS(#REF!,AND(3,4,5),#REF!,Table827[[#This Row],[Kode]])</f>
        <v>#REF!</v>
      </c>
      <c r="E19">
        <f>COUNTIFS(DbsMunaqis[KehadiranPP2],1,DbsMunaqis[KdPP2],Table827[[#This Row],[Kode]])</f>
        <v>0</v>
      </c>
      <c r="F19">
        <f>COUNTIFS(DbsMunaqis[KehadiranPP3],1,DbsMunaqis[KdPP3],Table827[[#This Row],[Kode]])</f>
        <v>0</v>
      </c>
      <c r="G19">
        <f>COUNTIFS(DbsMunaqis[KehadiranPP4],1,DbsMunaqis[KdPP4],Table827[[#This Row],[Kode]])</f>
        <v>0</v>
      </c>
      <c r="H19" s="19" t="e">
        <f>SUM(Table827[[#This Row],[PP I]:[PP IV]])</f>
        <v>#REF!</v>
      </c>
    </row>
    <row r="20" spans="1:8">
      <c r="A20" s="18">
        <v>15</v>
      </c>
      <c r="B20" t="s">
        <v>9379</v>
      </c>
      <c r="C20" t="str">
        <f>VLOOKUP(B20,ListPP[],2)</f>
        <v>Sulkarnain, S.E., M.Si.</v>
      </c>
      <c r="D20" t="e">
        <f>COUNTIFS(#REF!,AND(3,4,5),#REF!,Table827[[#This Row],[Kode]])</f>
        <v>#REF!</v>
      </c>
      <c r="E20">
        <f>COUNTIFS(DbsMunaqis[KehadiranPP2],1,DbsMunaqis[KdPP2],Table827[[#This Row],[Kode]])</f>
        <v>0</v>
      </c>
      <c r="F20">
        <f>COUNTIFS(DbsMunaqis[KehadiranPP3],1,DbsMunaqis[KdPP3],Table827[[#This Row],[Kode]])</f>
        <v>0</v>
      </c>
      <c r="G20">
        <f>COUNTIFS(DbsMunaqis[KehadiranPP4],1,DbsMunaqis[KdPP4],Table827[[#This Row],[Kode]])</f>
        <v>0</v>
      </c>
      <c r="H20" s="19" t="e">
        <f>SUM(Table827[[#This Row],[PP I]:[PP IV]])</f>
        <v>#REF!</v>
      </c>
    </row>
    <row r="21" spans="1:8">
      <c r="A21" s="20">
        <v>16</v>
      </c>
      <c r="B21" t="s">
        <v>9381</v>
      </c>
      <c r="C21" t="str">
        <f>VLOOKUP(B21,ListPP[],2)</f>
        <v>Dr. H. Syafaat Anugrah Pradana, S.H., M.H</v>
      </c>
      <c r="D21" t="e">
        <f>COUNTIFS(#REF!,AND(3,4,5),#REF!,Table827[[#This Row],[Kode]])</f>
        <v>#REF!</v>
      </c>
      <c r="E21">
        <f>COUNTIFS(DbsMunaqis[KehadiranPP2],1,DbsMunaqis[KdPP2],Table827[[#This Row],[Kode]])</f>
        <v>0</v>
      </c>
      <c r="F21">
        <f>COUNTIFS(DbsMunaqis[KehadiranPP3],1,DbsMunaqis[KdPP3],Table827[[#This Row],[Kode]])</f>
        <v>0</v>
      </c>
      <c r="G21">
        <f>COUNTIFS(DbsMunaqis[KehadiranPP4],1,DbsMunaqis[KdPP4],Table827[[#This Row],[Kode]])</f>
        <v>0</v>
      </c>
      <c r="H21" s="19" t="e">
        <f>SUM(Table827[[#This Row],[PP I]:[PP IV]])</f>
        <v>#REF!</v>
      </c>
    </row>
    <row r="22" spans="1:8">
      <c r="A22" s="18">
        <v>17</v>
      </c>
      <c r="B22" t="s">
        <v>9384</v>
      </c>
      <c r="C22" t="str">
        <f>VLOOKUP(B22,ListPP[],2)</f>
        <v>Andi Marlina, S.H., M.H., CLA</v>
      </c>
      <c r="D22" t="e">
        <f>COUNTIFS(#REF!,AND(3,4,5),#REF!,Table827[[#This Row],[Kode]])</f>
        <v>#REF!</v>
      </c>
      <c r="E22">
        <f>COUNTIFS(DbsMunaqis[KehadiranPP2],1,DbsMunaqis[KdPP2],Table827[[#This Row],[Kode]])</f>
        <v>0</v>
      </c>
      <c r="F22">
        <f>COUNTIFS(DbsMunaqis[KehadiranPP3],1,DbsMunaqis[KdPP3],Table827[[#This Row],[Kode]])</f>
        <v>0</v>
      </c>
      <c r="G22">
        <f>COUNTIFS(DbsMunaqis[KehadiranPP4],1,DbsMunaqis[KdPP4],Table827[[#This Row],[Kode]])</f>
        <v>0</v>
      </c>
      <c r="H22" s="19" t="e">
        <f>SUM(Table827[[#This Row],[PP I]:[PP IV]])</f>
        <v>#REF!</v>
      </c>
    </row>
    <row r="23" spans="1:8">
      <c r="A23" s="20">
        <v>18</v>
      </c>
      <c r="B23" t="s">
        <v>9386</v>
      </c>
      <c r="C23" t="str">
        <f>VLOOKUP(B23,ListPP[],2)</f>
        <v>Rustam Magun Pikahulan, S.HI., M.H.</v>
      </c>
      <c r="D23" t="e">
        <f>COUNTIFS(#REF!,AND(3,4,5),#REF!,Table827[[#This Row],[Kode]])</f>
        <v>#REF!</v>
      </c>
      <c r="E23">
        <f>COUNTIFS(DbsMunaqis[KehadiranPP2],1,DbsMunaqis[KdPP2],Table827[[#This Row],[Kode]])</f>
        <v>0</v>
      </c>
      <c r="F23">
        <f>COUNTIFS(DbsMunaqis[KehadiranPP3],1,DbsMunaqis[KdPP3],Table827[[#This Row],[Kode]])</f>
        <v>0</v>
      </c>
      <c r="G23">
        <f>COUNTIFS(DbsMunaqis[KehadiranPP4],1,DbsMunaqis[KdPP4],Table827[[#This Row],[Kode]])</f>
        <v>0</v>
      </c>
      <c r="H23" s="19" t="e">
        <f>SUM(Table827[[#This Row],[PP I]:[PP IV]])</f>
        <v>#REF!</v>
      </c>
    </row>
    <row r="24" spans="1:8">
      <c r="A24" s="18">
        <v>19</v>
      </c>
      <c r="B24" t="s">
        <v>9388</v>
      </c>
      <c r="C24" t="str">
        <f>VLOOKUP(B24,ListPP[],2)</f>
        <v>Abdul Hafid, M.Si.</v>
      </c>
      <c r="D24" t="e">
        <f>COUNTIFS(#REF!,AND(3,4,5),#REF!,Table827[[#This Row],[Kode]])</f>
        <v>#REF!</v>
      </c>
      <c r="E24">
        <f>COUNTIFS(DbsMunaqis[KehadiranPP2],1,DbsMunaqis[KdPP2],Table827[[#This Row],[Kode]])</f>
        <v>0</v>
      </c>
      <c r="F24">
        <f>COUNTIFS(DbsMunaqis[KehadiranPP3],1,DbsMunaqis[KdPP3],Table827[[#This Row],[Kode]])</f>
        <v>0</v>
      </c>
      <c r="G24">
        <f>COUNTIFS(DbsMunaqis[KehadiranPP4],1,DbsMunaqis[KdPP4],Table827[[#This Row],[Kode]])</f>
        <v>0</v>
      </c>
      <c r="H24" s="19" t="e">
        <f>SUM(Table827[[#This Row],[PP I]:[PP IV]])</f>
        <v>#REF!</v>
      </c>
    </row>
    <row r="25" spans="1:8">
      <c r="A25" s="20">
        <v>20</v>
      </c>
      <c r="B25" t="s">
        <v>17</v>
      </c>
      <c r="C25" t="str">
        <f>VLOOKUP(B25,ListPP[],2)</f>
        <v>Alfiansyah Anwar, S.Ksi., M.H</v>
      </c>
      <c r="D25" t="e">
        <f>COUNTIFS(#REF!,AND(3,4,5),#REF!,Table827[[#This Row],[Kode]])</f>
        <v>#REF!</v>
      </c>
      <c r="E25">
        <f>COUNTIFS(DbsMunaqis[KehadiranPP2],1,DbsMunaqis[KdPP2],Table827[[#This Row],[Kode]])</f>
        <v>0</v>
      </c>
      <c r="F25">
        <f>COUNTIFS(DbsMunaqis[KehadiranPP3],1,DbsMunaqis[KdPP3],Table827[[#This Row],[Kode]])</f>
        <v>0</v>
      </c>
      <c r="G25">
        <f>COUNTIFS(DbsMunaqis[KehadiranPP4],1,DbsMunaqis[KdPP4],Table827[[#This Row],[Kode]])</f>
        <v>0</v>
      </c>
      <c r="H25" s="19" t="e">
        <f>SUM(Table827[[#This Row],[PP I]:[PP IV]])</f>
        <v>#REF!</v>
      </c>
    </row>
    <row r="26" spans="1:8">
      <c r="A26" s="18">
        <v>21</v>
      </c>
      <c r="B26" t="s">
        <v>9391</v>
      </c>
      <c r="C26" t="str">
        <f>VLOOKUP(B26,ListPP[],2)</f>
        <v>Rusdianto, MH</v>
      </c>
      <c r="D26" t="e">
        <f>COUNTIFS(#REF!,AND(3,4,5),#REF!,Table827[[#This Row],[Kode]])</f>
        <v>#REF!</v>
      </c>
      <c r="E26">
        <f>COUNTIFS(DbsMunaqis[KehadiranPP2],1,DbsMunaqis[KdPP2],Table827[[#This Row],[Kode]])</f>
        <v>0</v>
      </c>
      <c r="F26">
        <f>COUNTIFS(DbsMunaqis[KehadiranPP3],1,DbsMunaqis[KdPP3],Table827[[#This Row],[Kode]])</f>
        <v>0</v>
      </c>
      <c r="G26">
        <f>COUNTIFS(DbsMunaqis[KehadiranPP4],1,DbsMunaqis[KdPP4],Table827[[#This Row],[Kode]])</f>
        <v>0</v>
      </c>
      <c r="H26" s="19" t="e">
        <f>SUM(Table827[[#This Row],[PP I]:[PP IV]])</f>
        <v>#REF!</v>
      </c>
    </row>
    <row r="27" spans="1:8">
      <c r="A27" s="20">
        <v>22</v>
      </c>
      <c r="B27" t="s">
        <v>9393</v>
      </c>
      <c r="C27" t="str">
        <f>VLOOKUP(B27,ListPP[],2)</f>
        <v>Azlan Thamrin, S.H., M.H.</v>
      </c>
      <c r="D27" t="e">
        <f>COUNTIFS(#REF!,AND(3,4,5),#REF!,Table827[[#This Row],[Kode]])</f>
        <v>#REF!</v>
      </c>
      <c r="E27">
        <f>COUNTIFS(DbsMunaqis[KehadiranPP2],1,DbsMunaqis[KdPP2],Table827[[#This Row],[Kode]])</f>
        <v>0</v>
      </c>
      <c r="F27">
        <f>COUNTIFS(DbsMunaqis[KehadiranPP3],1,DbsMunaqis[KdPP3],Table827[[#This Row],[Kode]])</f>
        <v>0</v>
      </c>
      <c r="G27">
        <f>COUNTIFS(DbsMunaqis[KehadiranPP4],1,DbsMunaqis[KdPP4],Table827[[#This Row],[Kode]])</f>
        <v>0</v>
      </c>
      <c r="H27" s="19" t="e">
        <f>SUM(Table827[[#This Row],[PP I]:[PP IV]])</f>
        <v>#REF!</v>
      </c>
    </row>
    <row r="28" spans="1:8">
      <c r="A28" s="18">
        <v>23</v>
      </c>
      <c r="B28" t="s">
        <v>9395</v>
      </c>
      <c r="C28" t="str">
        <f>VLOOKUP(B28,ListPP[],2)</f>
        <v>Dr. Hj. Saidah, S.HI., M.H</v>
      </c>
      <c r="D28" t="e">
        <f>COUNTIFS(#REF!,AND(3,4,5),#REF!,Table827[[#This Row],[Kode]])</f>
        <v>#REF!</v>
      </c>
      <c r="E28">
        <f>COUNTIFS(DbsMunaqis[KehadiranPP2],1,DbsMunaqis[KdPP2],Table827[[#This Row],[Kode]])</f>
        <v>0</v>
      </c>
      <c r="F28">
        <f>COUNTIFS(DbsMunaqis[KehadiranPP3],1,DbsMunaqis[KdPP3],Table827[[#This Row],[Kode]])</f>
        <v>0</v>
      </c>
      <c r="G28">
        <f>COUNTIFS(DbsMunaqis[KehadiranPP4],1,DbsMunaqis[KdPP4],Table827[[#This Row],[Kode]])</f>
        <v>0</v>
      </c>
      <c r="H28" s="19" t="e">
        <f>SUM(Table827[[#This Row],[PP I]:[PP IV]])</f>
        <v>#REF!</v>
      </c>
    </row>
    <row r="29" spans="1:8">
      <c r="A29" s="20">
        <v>24</v>
      </c>
      <c r="B29" t="s">
        <v>9</v>
      </c>
      <c r="C29" t="str">
        <f>VLOOKUP(B29,ListPP[],2)</f>
        <v>Dr. Zainal Said, M.H.</v>
      </c>
      <c r="D29" t="e">
        <f>COUNTIFS(#REF!,AND(3,4,5),#REF!,Table827[[#This Row],[Kode]])</f>
        <v>#REF!</v>
      </c>
      <c r="E29">
        <f>COUNTIFS(DbsMunaqis[KehadiranPP2],1,DbsMunaqis[KdPP2],Table827[[#This Row],[Kode]])</f>
        <v>0</v>
      </c>
      <c r="F29">
        <f>COUNTIFS(DbsMunaqis[KehadiranPP3],1,DbsMunaqis[KdPP3],Table827[[#This Row],[Kode]])</f>
        <v>0</v>
      </c>
      <c r="G29">
        <f>COUNTIFS(DbsMunaqis[KehadiranPP4],1,DbsMunaqis[KdPP4],Table827[[#This Row],[Kode]])</f>
        <v>0</v>
      </c>
      <c r="H29" s="19" t="e">
        <f>SUM(Table827[[#This Row],[PP I]:[PP IV]])</f>
        <v>#REF!</v>
      </c>
    </row>
    <row r="30" spans="1:8">
      <c r="A30" s="18">
        <v>25</v>
      </c>
      <c r="B30" t="s">
        <v>9400</v>
      </c>
      <c r="C30" t="str">
        <f>VLOOKUP(B30,ListPP[],2)</f>
        <v>Drs. Moh. Yasin Soumena, M.Pd.</v>
      </c>
      <c r="D30" t="e">
        <f>COUNTIFS(#REF!,AND(3,4,5),#REF!,Table827[[#This Row],[Kode]])</f>
        <v>#REF!</v>
      </c>
      <c r="E30">
        <f>COUNTIFS(DbsMunaqis[KehadiranPP2],1,DbsMunaqis[KdPP2],Table827[[#This Row],[Kode]])</f>
        <v>0</v>
      </c>
      <c r="F30">
        <f>COUNTIFS(DbsMunaqis[KehadiranPP3],1,DbsMunaqis[KdPP3],Table827[[#This Row],[Kode]])</f>
        <v>0</v>
      </c>
      <c r="G30">
        <f>COUNTIFS(DbsMunaqis[KehadiranPP4],1,DbsMunaqis[KdPP4],Table827[[#This Row],[Kode]])</f>
        <v>0</v>
      </c>
      <c r="H30" s="19" t="e">
        <f>SUM(Table827[[#This Row],[PP I]:[PP IV]])</f>
        <v>#REF!</v>
      </c>
    </row>
    <row r="31" spans="1:8">
      <c r="A31" s="20">
        <v>26</v>
      </c>
      <c r="B31" t="s">
        <v>9402</v>
      </c>
      <c r="C31" t="str">
        <f>VLOOKUP(B31,ListPP[],2)</f>
        <v>Dra. Rukiah, M.H</v>
      </c>
      <c r="D31" t="e">
        <f>COUNTIFS(#REF!,AND(3,4,5),#REF!,Table827[[#This Row],[Kode]])</f>
        <v>#REF!</v>
      </c>
      <c r="E31">
        <f>COUNTIFS(DbsMunaqis[KehadiranPP2],1,DbsMunaqis[KdPP2],Table827[[#This Row],[Kode]])</f>
        <v>0</v>
      </c>
      <c r="F31">
        <f>COUNTIFS(DbsMunaqis[KehadiranPP3],1,DbsMunaqis[KdPP3],Table827[[#This Row],[Kode]])</f>
        <v>0</v>
      </c>
      <c r="G31">
        <f>COUNTIFS(DbsMunaqis[KehadiranPP4],1,DbsMunaqis[KdPP4],Table827[[#This Row],[Kode]])</f>
        <v>0</v>
      </c>
      <c r="H31" s="19" t="e">
        <f>SUM(Table827[[#This Row],[PP I]:[PP IV]])</f>
        <v>#REF!</v>
      </c>
    </row>
    <row r="32" spans="1:8">
      <c r="A32" s="18">
        <v>27</v>
      </c>
      <c r="B32" t="s">
        <v>11</v>
      </c>
      <c r="C32" t="str">
        <f>VLOOKUP(B32,ListPP[],2)</f>
        <v>Dr. Muhammad Kamal Zubair, M.Ag.</v>
      </c>
      <c r="D32" t="e">
        <f>COUNTIFS(#REF!,AND(3,4,5),#REF!,Table827[[#This Row],[Kode]])</f>
        <v>#REF!</v>
      </c>
      <c r="E32">
        <f>COUNTIFS(DbsMunaqis[KehadiranPP2],1,DbsMunaqis[KdPP2],Table827[[#This Row],[Kode]])</f>
        <v>0</v>
      </c>
      <c r="F32">
        <f>COUNTIFS(DbsMunaqis[KehadiranPP3],1,DbsMunaqis[KdPP3],Table827[[#This Row],[Kode]])</f>
        <v>0</v>
      </c>
      <c r="G32">
        <f>COUNTIFS(DbsMunaqis[KehadiranPP4],1,DbsMunaqis[KdPP4],Table827[[#This Row],[Kode]])</f>
        <v>0</v>
      </c>
      <c r="H32" s="19" t="e">
        <f>SUM(Table827[[#This Row],[PP I]:[PP IV]])</f>
        <v>#REF!</v>
      </c>
    </row>
    <row r="33" spans="1:8">
      <c r="A33" s="20">
        <v>28</v>
      </c>
      <c r="B33" t="s">
        <v>9405</v>
      </c>
      <c r="C33" t="str">
        <f>VLOOKUP(B33,ListPP[],2)</f>
        <v>Dr. Muzdalifah Muhammadun, M.Ag.</v>
      </c>
      <c r="D33" t="e">
        <f>COUNTIFS(#REF!,AND(3,4,5),#REF!,Table827[[#This Row],[Kode]])</f>
        <v>#REF!</v>
      </c>
      <c r="E33">
        <f>COUNTIFS(DbsMunaqis[KehadiranPP2],1,DbsMunaqis[KdPP2],Table827[[#This Row],[Kode]])</f>
        <v>0</v>
      </c>
      <c r="F33">
        <f>COUNTIFS(DbsMunaqis[KehadiranPP3],1,DbsMunaqis[KdPP3],Table827[[#This Row],[Kode]])</f>
        <v>0</v>
      </c>
      <c r="G33">
        <f>COUNTIFS(DbsMunaqis[KehadiranPP4],1,DbsMunaqis[KdPP4],Table827[[#This Row],[Kode]])</f>
        <v>0</v>
      </c>
      <c r="H33" s="19" t="e">
        <f>SUM(Table827[[#This Row],[PP I]:[PP IV]])</f>
        <v>#REF!</v>
      </c>
    </row>
    <row r="34" spans="1:8">
      <c r="A34" s="18">
        <v>29</v>
      </c>
      <c r="B34" t="s">
        <v>9409</v>
      </c>
      <c r="C34" t="str">
        <f>VLOOKUP(B34,ListPP[],2)</f>
        <v>Dr. Hannani, M.Ag.</v>
      </c>
      <c r="D34" t="e">
        <f>COUNTIFS(#REF!,AND(3,4,5),#REF!,Table827[[#This Row],[Kode]])</f>
        <v>#REF!</v>
      </c>
      <c r="E34">
        <f>COUNTIFS(DbsMunaqis[KehadiranPP2],1,DbsMunaqis[KdPP2],Table827[[#This Row],[Kode]])</f>
        <v>0</v>
      </c>
      <c r="F34">
        <f>COUNTIFS(DbsMunaqis[KehadiranPP3],1,DbsMunaqis[KdPP3],Table827[[#This Row],[Kode]])</f>
        <v>0</v>
      </c>
      <c r="G34">
        <f>COUNTIFS(DbsMunaqis[KehadiranPP4],1,DbsMunaqis[KdPP4],Table827[[#This Row],[Kode]])</f>
        <v>0</v>
      </c>
      <c r="H34" s="19" t="e">
        <f>SUM(Table827[[#This Row],[PP I]:[PP IV]])</f>
        <v>#REF!</v>
      </c>
    </row>
    <row r="35" spans="1:8">
      <c r="A35" s="20">
        <v>30</v>
      </c>
      <c r="B35" t="s">
        <v>9411</v>
      </c>
      <c r="C35" t="str">
        <f>VLOOKUP(B35,ListPP[],2)</f>
        <v>Dr. Sitti Jamilah, M.Ag.</v>
      </c>
      <c r="D35" t="e">
        <f>COUNTIFS(#REF!,AND(3,4,5),#REF!,Table827[[#This Row],[Kode]])</f>
        <v>#REF!</v>
      </c>
      <c r="E35">
        <f>COUNTIFS(DbsMunaqis[KehadiranPP2],1,DbsMunaqis[KdPP2],Table827[[#This Row],[Kode]])</f>
        <v>0</v>
      </c>
      <c r="F35">
        <f>COUNTIFS(DbsMunaqis[KehadiranPP3],1,DbsMunaqis[KdPP3],Table827[[#This Row],[Kode]])</f>
        <v>0</v>
      </c>
      <c r="G35">
        <f>COUNTIFS(DbsMunaqis[KehadiranPP4],1,DbsMunaqis[KdPP4],Table827[[#This Row],[Kode]])</f>
        <v>0</v>
      </c>
      <c r="H35" s="19" t="e">
        <f>SUM(Table827[[#This Row],[PP I]:[PP IV]])</f>
        <v>#REF!</v>
      </c>
    </row>
    <row r="36" spans="1:8">
      <c r="A36" s="18">
        <v>31</v>
      </c>
      <c r="B36" t="s">
        <v>9413</v>
      </c>
      <c r="C36" t="str">
        <f>VLOOKUP(B36,ListPP[],2)</f>
        <v>Prof. Dr. H. Abd. Rahim Arsyad, M.A.</v>
      </c>
      <c r="D36" t="e">
        <f>COUNTIFS(#REF!,AND(3,4,5),#REF!,Table827[[#This Row],[Kode]])</f>
        <v>#REF!</v>
      </c>
      <c r="E36">
        <f>COUNTIFS(DbsMunaqis[KehadiranPP2],1,DbsMunaqis[KdPP2],Table827[[#This Row],[Kode]])</f>
        <v>0</v>
      </c>
      <c r="F36">
        <f>COUNTIFS(DbsMunaqis[KehadiranPP3],1,DbsMunaqis[KdPP3],Table827[[#This Row],[Kode]])</f>
        <v>0</v>
      </c>
      <c r="G36">
        <f>COUNTIFS(DbsMunaqis[KehadiranPP4],1,DbsMunaqis[KdPP4],Table827[[#This Row],[Kode]])</f>
        <v>0</v>
      </c>
      <c r="H36" s="19" t="e">
        <f>SUM(Table827[[#This Row],[PP I]:[PP IV]])</f>
        <v>#REF!</v>
      </c>
    </row>
    <row r="37" spans="1:8">
      <c r="A37" s="20">
        <v>32</v>
      </c>
      <c r="B37" t="s">
        <v>9415</v>
      </c>
      <c r="C37" t="str">
        <f>VLOOKUP(B37,ListPP[],2)</f>
        <v>Abdul Hamid, S.E., M.M.</v>
      </c>
      <c r="D37" t="e">
        <f>COUNTIFS(#REF!,AND(3,4,5),#REF!,Table827[[#This Row],[Kode]])</f>
        <v>#REF!</v>
      </c>
      <c r="E37">
        <f>COUNTIFS(DbsMunaqis[KehadiranPP2],1,DbsMunaqis[KdPP2],Table827[[#This Row],[Kode]])</f>
        <v>0</v>
      </c>
      <c r="F37">
        <f>COUNTIFS(DbsMunaqis[KehadiranPP3],1,DbsMunaqis[KdPP3],Table827[[#This Row],[Kode]])</f>
        <v>0</v>
      </c>
      <c r="G37">
        <f>COUNTIFS(DbsMunaqis[KehadiranPP4],1,DbsMunaqis[KdPP4],Table827[[#This Row],[Kode]])</f>
        <v>0</v>
      </c>
      <c r="H37" s="19" t="e">
        <f>SUM(Table827[[#This Row],[PP I]:[PP IV]])</f>
        <v>#REF!</v>
      </c>
    </row>
    <row r="38" spans="1:8">
      <c r="A38" s="18">
        <v>33</v>
      </c>
      <c r="B38" t="s">
        <v>9417</v>
      </c>
      <c r="C38" t="str">
        <f>VLOOKUP(B38,ListPP[],2)</f>
        <v>Dr. Damirah, S.E., M.M.</v>
      </c>
      <c r="D38" t="e">
        <f>COUNTIFS(#REF!,AND(3,4,5),#REF!,Table827[[#This Row],[Kode]])</f>
        <v>#REF!</v>
      </c>
      <c r="E38">
        <f>COUNTIFS(DbsMunaqis[KehadiranPP2],1,DbsMunaqis[KdPP2],Table827[[#This Row],[Kode]])</f>
        <v>0</v>
      </c>
      <c r="F38">
        <f>COUNTIFS(DbsMunaqis[KehadiranPP3],1,DbsMunaqis[KdPP3],Table827[[#This Row],[Kode]])</f>
        <v>0</v>
      </c>
      <c r="G38">
        <f>COUNTIFS(DbsMunaqis[KehadiranPP4],1,DbsMunaqis[KdPP4],Table827[[#This Row],[Kode]])</f>
        <v>0</v>
      </c>
      <c r="H38" s="19" t="e">
        <f>SUM(Table827[[#This Row],[PP I]:[PP IV]])</f>
        <v>#REF!</v>
      </c>
    </row>
    <row r="39" spans="1:8">
      <c r="A39" s="20">
        <v>34</v>
      </c>
      <c r="B39" t="s">
        <v>8</v>
      </c>
      <c r="C39" t="str">
        <f>VLOOKUP(B39,ListPP[],2)</f>
        <v>Dr. Syahriyah Semaun. S.E., M.M</v>
      </c>
      <c r="D39" t="e">
        <f>COUNTIFS(#REF!,AND(3,4,5),#REF!,Table827[[#This Row],[Kode]])</f>
        <v>#REF!</v>
      </c>
      <c r="E39">
        <f>COUNTIFS(DbsMunaqis[KehadiranPP2],1,DbsMunaqis[KdPP2],Table827[[#This Row],[Kode]])</f>
        <v>0</v>
      </c>
      <c r="F39">
        <f>COUNTIFS(DbsMunaqis[KehadiranPP3],1,DbsMunaqis[KdPP3],Table827[[#This Row],[Kode]])</f>
        <v>0</v>
      </c>
      <c r="G39">
        <f>COUNTIFS(DbsMunaqis[KehadiranPP4],1,DbsMunaqis[KdPP4],Table827[[#This Row],[Kode]])</f>
        <v>0</v>
      </c>
      <c r="H39" s="19" t="e">
        <f>SUM(Table827[[#This Row],[PP I]:[PP IV]])</f>
        <v>#REF!</v>
      </c>
    </row>
    <row r="40" spans="1:8">
      <c r="A40" s="18">
        <v>35</v>
      </c>
      <c r="B40" t="s">
        <v>9420</v>
      </c>
      <c r="C40" t="str">
        <f>VLOOKUP(B40,ListPP[],2)</f>
        <v>Dr. H. Mukhtar Yunus, Lc,. M.Th.I</v>
      </c>
      <c r="D40" t="e">
        <f>COUNTIFS(#REF!,AND(3,4,5),#REF!,Table827[[#This Row],[Kode]])</f>
        <v>#REF!</v>
      </c>
      <c r="E40">
        <f>COUNTIFS(DbsMunaqis[KehadiranPP2],1,DbsMunaqis[KdPP2],Table827[[#This Row],[Kode]])</f>
        <v>0</v>
      </c>
      <c r="F40">
        <f>COUNTIFS(DbsMunaqis[KehadiranPP3],1,DbsMunaqis[KdPP3],Table827[[#This Row],[Kode]])</f>
        <v>0</v>
      </c>
      <c r="G40">
        <f>COUNTIFS(DbsMunaqis[KehadiranPP4],1,DbsMunaqis[KdPP4],Table827[[#This Row],[Kode]])</f>
        <v>0</v>
      </c>
      <c r="H40" s="19" t="e">
        <f>SUM(Table827[[#This Row],[PP I]:[PP IV]])</f>
        <v>#REF!</v>
      </c>
    </row>
    <row r="41" spans="1:8">
      <c r="A41" s="20">
        <v>36</v>
      </c>
      <c r="B41" t="s">
        <v>9423</v>
      </c>
      <c r="C41" t="str">
        <f>VLOOKUP(B41,ListPP[],2)</f>
        <v>Dr. H. Mukhtar Yunus, Lc,. M.Th.I</v>
      </c>
      <c r="D41" t="e">
        <f>COUNTIFS(#REF!,AND(3,4,5),#REF!,Table827[[#This Row],[Kode]])</f>
        <v>#REF!</v>
      </c>
      <c r="E41">
        <f>COUNTIFS(DbsMunaqis[KehadiranPP2],1,DbsMunaqis[KdPP2],Table827[[#This Row],[Kode]])</f>
        <v>0</v>
      </c>
      <c r="F41">
        <f>COUNTIFS(DbsMunaqis[KehadiranPP3],1,DbsMunaqis[KdPP3],Table827[[#This Row],[Kode]])</f>
        <v>0</v>
      </c>
      <c r="G41">
        <f>COUNTIFS(DbsMunaqis[KehadiranPP4],1,DbsMunaqis[KdPP4],Table827[[#This Row],[Kode]])</f>
        <v>0</v>
      </c>
      <c r="H41" s="19" t="e">
        <f>SUM(Table827[[#This Row],[PP I]:[PP IV]])</f>
        <v>#REF!</v>
      </c>
    </row>
    <row r="42" spans="1:8">
      <c r="A42" s="18">
        <v>37</v>
      </c>
      <c r="B42" t="s">
        <v>15</v>
      </c>
      <c r="C42" t="str">
        <f>VLOOKUP(B42,ListPP[],2)</f>
        <v>Dr. H. Mukhtar Yunus, Lc,. M.Th.I</v>
      </c>
      <c r="D42" t="e">
        <f>COUNTIFS(#REF!,AND(3,4,5),#REF!,Table827[[#This Row],[Kode]])</f>
        <v>#REF!</v>
      </c>
      <c r="E42">
        <f>COUNTIFS(DbsMunaqis[KehadiranPP2],1,DbsMunaqis[KdPP2],Table827[[#This Row],[Kode]])</f>
        <v>0</v>
      </c>
      <c r="F42">
        <f>COUNTIFS(DbsMunaqis[KehadiranPP3],1,DbsMunaqis[KdPP3],Table827[[#This Row],[Kode]])</f>
        <v>0</v>
      </c>
      <c r="G42">
        <f>COUNTIFS(DbsMunaqis[KehadiranPP4],1,DbsMunaqis[KdPP4],Table827[[#This Row],[Kode]])</f>
        <v>0</v>
      </c>
      <c r="H42" s="19" t="e">
        <f>SUM(Table827[[#This Row],[PP I]:[PP IV]])</f>
        <v>#REF!</v>
      </c>
    </row>
    <row r="43" spans="1:8">
      <c r="A43" s="20">
        <v>38</v>
      </c>
      <c r="B43" t="s">
        <v>13</v>
      </c>
      <c r="C43" t="str">
        <f>VLOOKUP(B43,ListPP[],2)</f>
        <v>Dr. H. Mukhtar Yunus, Lc,. M.Th.I</v>
      </c>
      <c r="D43" t="e">
        <f>COUNTIFS(#REF!,AND(3,4,5),#REF!,Table827[[#This Row],[Kode]])</f>
        <v>#REF!</v>
      </c>
      <c r="E43">
        <f>COUNTIFS(DbsMunaqis[KehadiranPP2],1,DbsMunaqis[KdPP2],Table827[[#This Row],[Kode]])</f>
        <v>0</v>
      </c>
      <c r="F43">
        <f>COUNTIFS(DbsMunaqis[KehadiranPP3],1,DbsMunaqis[KdPP3],Table827[[#This Row],[Kode]])</f>
        <v>0</v>
      </c>
      <c r="G43">
        <f>COUNTIFS(DbsMunaqis[KehadiranPP4],1,DbsMunaqis[KdPP4],Table827[[#This Row],[Kode]])</f>
        <v>0</v>
      </c>
      <c r="H43" s="19" t="e">
        <f>SUM(Table827[[#This Row],[PP I]:[PP IV]])</f>
        <v>#REF!</v>
      </c>
    </row>
    <row r="44" spans="1:8">
      <c r="A44" s="18">
        <v>39</v>
      </c>
      <c r="B44" t="s">
        <v>9429</v>
      </c>
      <c r="C44" t="str">
        <f>VLOOKUP(B44,ListPP[],2)</f>
        <v>Dr. H. Mukhtar Yunus, Lc,. M.Th.I</v>
      </c>
      <c r="D44" t="e">
        <f>COUNTIFS(#REF!,AND(3,4,5),#REF!,Table827[[#This Row],[Kode]])</f>
        <v>#REF!</v>
      </c>
      <c r="E44">
        <f>COUNTIFS(DbsMunaqis[KehadiranPP2],1,DbsMunaqis[KdPP2],Table827[[#This Row],[Kode]])</f>
        <v>0</v>
      </c>
      <c r="F44">
        <f>COUNTIFS(DbsMunaqis[KehadiranPP3],1,DbsMunaqis[KdPP3],Table827[[#This Row],[Kode]])</f>
        <v>0</v>
      </c>
      <c r="G44">
        <f>COUNTIFS(DbsMunaqis[KehadiranPP4],1,DbsMunaqis[KdPP4],Table827[[#This Row],[Kode]])</f>
        <v>0</v>
      </c>
      <c r="H44" s="19" t="e">
        <f>SUM(Table827[[#This Row],[PP I]:[PP IV]])</f>
        <v>#REF!</v>
      </c>
    </row>
    <row r="45" spans="1:8">
      <c r="A45" s="20">
        <v>40</v>
      </c>
      <c r="B45" t="s">
        <v>9434</v>
      </c>
      <c r="C45" t="str">
        <f>VLOOKUP(B45,ListPP[],2)</f>
        <v>Dr. H. Mukhtar Yunus, Lc,. M.Th.I</v>
      </c>
      <c r="D45" t="e">
        <f>COUNTIFS(#REF!,AND(3,4,5),#REF!,Table827[[#This Row],[Kode]])</f>
        <v>#REF!</v>
      </c>
      <c r="E45">
        <f>COUNTIFS(DbsMunaqis[KehadiranPP2],1,DbsMunaqis[KdPP2],Table827[[#This Row],[Kode]])</f>
        <v>0</v>
      </c>
      <c r="F45">
        <f>COUNTIFS(DbsMunaqis[KehadiranPP3],1,DbsMunaqis[KdPP3],Table827[[#This Row],[Kode]])</f>
        <v>0</v>
      </c>
      <c r="G45">
        <f>COUNTIFS(DbsMunaqis[KehadiranPP4],1,DbsMunaqis[KdPP4],Table827[[#This Row],[Kode]])</f>
        <v>0</v>
      </c>
      <c r="H45" s="19" t="e">
        <f>SUM(Table827[[#This Row],[PP I]:[PP IV]])</f>
        <v>#REF!</v>
      </c>
    </row>
    <row r="46" spans="1:8">
      <c r="A46" s="18">
        <v>41</v>
      </c>
      <c r="B46" t="s">
        <v>9437</v>
      </c>
      <c r="C46" t="str">
        <f>VLOOKUP(B46,ListPP[],2)</f>
        <v>Dr. H. Mukhtar Yunus, Lc,. M.Th.I</v>
      </c>
      <c r="D46" t="e">
        <f>COUNTIFS(#REF!,AND(3,4,5),#REF!,Table827[[#This Row],[Kode]])</f>
        <v>#REF!</v>
      </c>
      <c r="E46">
        <f>COUNTIFS(DbsMunaqis[KehadiranPP2],1,DbsMunaqis[KdPP2],Table827[[#This Row],[Kode]])</f>
        <v>0</v>
      </c>
      <c r="F46">
        <f>COUNTIFS(DbsMunaqis[KehadiranPP3],1,DbsMunaqis[KdPP3],Table827[[#This Row],[Kode]])</f>
        <v>0</v>
      </c>
      <c r="G46">
        <f>COUNTIFS(DbsMunaqis[KehadiranPP4],1,DbsMunaqis[KdPP4],Table827[[#This Row],[Kode]])</f>
        <v>0</v>
      </c>
      <c r="H46" s="19" t="e">
        <f>SUM(Table827[[#This Row],[PP I]:[PP IV]])</f>
        <v>#REF!</v>
      </c>
    </row>
    <row r="47" spans="1:8">
      <c r="A47" s="20">
        <v>42</v>
      </c>
      <c r="B47" t="s">
        <v>9445</v>
      </c>
      <c r="C47" t="str">
        <f>VLOOKUP(B47,ListPP[],2)</f>
        <v>Dr. H. Mukhtar Yunus, Lc,. M.Th.I</v>
      </c>
      <c r="D47" t="e">
        <f>COUNTIFS(#REF!,AND(3,4,5),#REF!,Table827[[#This Row],[Kode]])</f>
        <v>#REF!</v>
      </c>
      <c r="E47">
        <f>COUNTIFS(DbsMunaqis[KehadiranPP2],1,DbsMunaqis[KdPP2],Table827[[#This Row],[Kode]])</f>
        <v>0</v>
      </c>
      <c r="F47">
        <f>COUNTIFS(DbsMunaqis[KehadiranPP3],1,DbsMunaqis[KdPP3],Table827[[#This Row],[Kode]])</f>
        <v>0</v>
      </c>
      <c r="G47">
        <f>COUNTIFS(DbsMunaqis[KehadiranPP4],1,DbsMunaqis[KdPP4],Table827[[#This Row],[Kode]])</f>
        <v>0</v>
      </c>
      <c r="H47" s="19" t="e">
        <f>SUM(Table827[[#This Row],[PP I]:[PP IV]])</f>
        <v>#REF!</v>
      </c>
    </row>
    <row r="48" spans="1:8">
      <c r="A48" s="18">
        <v>43</v>
      </c>
      <c r="B48" t="s">
        <v>9447</v>
      </c>
      <c r="C48" t="str">
        <f>VLOOKUP(B48,ListPP[],2)</f>
        <v>Dr. H. Mukhtar Yunus, Lc,. M.Th.I</v>
      </c>
      <c r="D48" t="e">
        <f>COUNTIFS(#REF!,AND(3,4,5),#REF!,Table827[[#This Row],[Kode]])</f>
        <v>#REF!</v>
      </c>
      <c r="E48">
        <f>COUNTIFS(DbsMunaqis[KehadiranPP2],1,DbsMunaqis[KdPP2],Table827[[#This Row],[Kode]])</f>
        <v>0</v>
      </c>
      <c r="F48">
        <f>COUNTIFS(DbsMunaqis[KehadiranPP3],1,DbsMunaqis[KdPP3],Table827[[#This Row],[Kode]])</f>
        <v>0</v>
      </c>
      <c r="G48">
        <f>COUNTIFS(DbsMunaqis[KehadiranPP4],1,DbsMunaqis[KdPP4],Table827[[#This Row],[Kode]])</f>
        <v>0</v>
      </c>
      <c r="H48" s="19" t="e">
        <f>SUM(Table827[[#This Row],[PP I]:[PP IV]])</f>
        <v>#REF!</v>
      </c>
    </row>
    <row r="49" spans="1:8">
      <c r="A49" s="20">
        <v>44</v>
      </c>
      <c r="B49" t="s">
        <v>9453</v>
      </c>
      <c r="C49" t="str">
        <f>VLOOKUP(B49,ListPP[],2)</f>
        <v>Dr. H. Mukhtar Yunus, Lc,. M.Th.I</v>
      </c>
      <c r="D49" t="e">
        <f>COUNTIFS(#REF!,AND(3,4,5),#REF!,Table827[[#This Row],[Kode]])</f>
        <v>#REF!</v>
      </c>
      <c r="E49">
        <f>COUNTIFS(DbsMunaqis[KehadiranPP2],1,DbsMunaqis[KdPP2],Table827[[#This Row],[Kode]])</f>
        <v>0</v>
      </c>
      <c r="F49">
        <f>COUNTIFS(DbsMunaqis[KehadiranPP3],1,DbsMunaqis[KdPP3],Table827[[#This Row],[Kode]])</f>
        <v>0</v>
      </c>
      <c r="G49">
        <f>COUNTIFS(DbsMunaqis[KehadiranPP4],1,DbsMunaqis[KdPP4],Table827[[#This Row],[Kode]])</f>
        <v>0</v>
      </c>
      <c r="H49" s="19" t="e">
        <f>SUM(Table827[[#This Row],[PP I]:[PP IV]])</f>
        <v>#REF!</v>
      </c>
    </row>
    <row r="50" spans="1:8">
      <c r="A50" s="18">
        <v>45</v>
      </c>
      <c r="B50" t="s">
        <v>9459</v>
      </c>
      <c r="C50" t="str">
        <f>VLOOKUP(B50,ListPP[],2)</f>
        <v>Dr. H. Mukhtar Yunus, Lc,. M.Th.I</v>
      </c>
      <c r="D50" t="e">
        <f>COUNTIFS(#REF!,AND(3,4,5),#REF!,Table827[[#This Row],[Kode]])</f>
        <v>#REF!</v>
      </c>
      <c r="E50">
        <f>COUNTIFS(DbsMunaqis[KehadiranPP2],1,DbsMunaqis[KdPP2],Table827[[#This Row],[Kode]])</f>
        <v>0</v>
      </c>
      <c r="F50">
        <f>COUNTIFS(DbsMunaqis[KehadiranPP3],1,DbsMunaqis[KdPP3],Table827[[#This Row],[Kode]])</f>
        <v>0</v>
      </c>
      <c r="G50">
        <f>COUNTIFS(DbsMunaqis[KehadiranPP4],1,DbsMunaqis[KdPP4],Table827[[#This Row],[Kode]])</f>
        <v>0</v>
      </c>
      <c r="H50" s="19" t="e">
        <f>SUM(Table827[[#This Row],[PP I]:[PP IV]])</f>
        <v>#REF!</v>
      </c>
    </row>
    <row r="51" spans="1:8">
      <c r="A51" s="20">
        <v>46</v>
      </c>
      <c r="B51" t="s">
        <v>9465</v>
      </c>
      <c r="C51" t="str">
        <f>VLOOKUP(B51,ListPP[],2)</f>
        <v>Dr. H. Mukhtar Yunus, Lc,. M.Th.I</v>
      </c>
      <c r="D51" t="e">
        <f>COUNTIFS(#REF!,AND(3,4,5),#REF!,Table827[[#This Row],[Kode]])</f>
        <v>#REF!</v>
      </c>
      <c r="E51">
        <f>COUNTIFS(DbsMunaqis[KehadiranPP2],1,DbsMunaqis[KdPP2],Table827[[#This Row],[Kode]])</f>
        <v>0</v>
      </c>
      <c r="F51">
        <f>COUNTIFS(DbsMunaqis[KehadiranPP3],1,DbsMunaqis[KdPP3],Table827[[#This Row],[Kode]])</f>
        <v>0</v>
      </c>
      <c r="G51">
        <f>COUNTIFS(DbsMunaqis[KehadiranPP4],1,DbsMunaqis[KdPP4],Table827[[#This Row],[Kode]])</f>
        <v>0</v>
      </c>
      <c r="H51" s="19" t="e">
        <f>SUM(Table827[[#This Row],[PP I]:[PP IV]])</f>
        <v>#REF!</v>
      </c>
    </row>
    <row r="52" spans="1:8">
      <c r="A52" s="18">
        <v>47</v>
      </c>
      <c r="B52" t="s">
        <v>9469</v>
      </c>
      <c r="C52" t="str">
        <f>VLOOKUP(B52,ListPP[],2)</f>
        <v>Dr. H. Mukhtar Yunus, Lc,. M.Th.I</v>
      </c>
      <c r="D52" t="e">
        <f>COUNTIFS(#REF!,AND(3,4,5),#REF!,Table827[[#This Row],[Kode]])</f>
        <v>#REF!</v>
      </c>
      <c r="E52">
        <f>COUNTIFS(DbsMunaqis[KehadiranPP2],1,DbsMunaqis[KdPP2],Table827[[#This Row],[Kode]])</f>
        <v>0</v>
      </c>
      <c r="F52">
        <f>COUNTIFS(DbsMunaqis[KehadiranPP3],1,DbsMunaqis[KdPP3],Table827[[#This Row],[Kode]])</f>
        <v>0</v>
      </c>
      <c r="G52">
        <f>COUNTIFS(DbsMunaqis[KehadiranPP4],1,DbsMunaqis[KdPP4],Table827[[#This Row],[Kode]])</f>
        <v>0</v>
      </c>
      <c r="H52" s="19" t="e">
        <f>SUM(Table827[[#This Row],[PP I]:[PP IV]])</f>
        <v>#REF!</v>
      </c>
    </row>
    <row r="53" spans="1:8">
      <c r="A53" s="20">
        <v>48</v>
      </c>
      <c r="B53" t="s">
        <v>9470</v>
      </c>
      <c r="C53" t="str">
        <f>VLOOKUP(B53,ListPP[],2)</f>
        <v>Dr. H. Mukhtar Yunus, Lc,. M.Th.I</v>
      </c>
      <c r="D53" t="e">
        <f>COUNTIFS(#REF!,AND(3,4,5),#REF!,Table827[[#This Row],[Kode]])</f>
        <v>#REF!</v>
      </c>
      <c r="E53">
        <f>COUNTIFS(DbsMunaqis[KehadiranPP2],1,DbsMunaqis[KdPP2],Table827[[#This Row],[Kode]])</f>
        <v>0</v>
      </c>
      <c r="F53">
        <f>COUNTIFS(DbsMunaqis[KehadiranPP3],1,DbsMunaqis[KdPP3],Table827[[#This Row],[Kode]])</f>
        <v>0</v>
      </c>
      <c r="G53">
        <f>COUNTIFS(DbsMunaqis[KehadiranPP4],1,DbsMunaqis[KdPP4],Table827[[#This Row],[Kode]])</f>
        <v>0</v>
      </c>
      <c r="H53" s="19" t="e">
        <f>SUM(Table827[[#This Row],[PP I]:[PP IV]])</f>
        <v>#REF!</v>
      </c>
    </row>
    <row r="54" spans="1:8">
      <c r="A54" s="18">
        <v>49</v>
      </c>
      <c r="B54" t="s">
        <v>9471</v>
      </c>
      <c r="C54" t="str">
        <f>VLOOKUP(B54,ListPP[],2)</f>
        <v>Dr. H. Mukhtar Yunus, Lc,. M.Th.I</v>
      </c>
      <c r="D54" t="e">
        <f>COUNTIFS(#REF!,AND(3,4,5),#REF!,Table827[[#This Row],[Kode]])</f>
        <v>#REF!</v>
      </c>
      <c r="E54">
        <f>COUNTIFS(DbsMunaqis[KehadiranPP2],1,DbsMunaqis[KdPP2],Table827[[#This Row],[Kode]])</f>
        <v>0</v>
      </c>
      <c r="F54">
        <f>COUNTIFS(DbsMunaqis[KehadiranPP3],1,DbsMunaqis[KdPP3],Table827[[#This Row],[Kode]])</f>
        <v>0</v>
      </c>
      <c r="G54">
        <f>COUNTIFS(DbsMunaqis[KehadiranPP4],1,DbsMunaqis[KdPP4],Table827[[#This Row],[Kode]])</f>
        <v>0</v>
      </c>
      <c r="H54" s="19" t="e">
        <f>SUM(Table827[[#This Row],[PP I]:[PP IV]])</f>
        <v>#REF!</v>
      </c>
    </row>
    <row r="55" spans="1:8">
      <c r="A55" s="20">
        <v>50</v>
      </c>
      <c r="B55" t="s">
        <v>9472</v>
      </c>
      <c r="C55" t="str">
        <f>VLOOKUP(B55,ListPP[],2)</f>
        <v>Dr. H. Mukhtar Yunus, Lc,. M.Th.I</v>
      </c>
      <c r="D55" t="e">
        <f>COUNTIFS(#REF!,AND(3,4,5),#REF!,Table827[[#This Row],[Kode]])</f>
        <v>#REF!</v>
      </c>
      <c r="E55">
        <f>COUNTIFS(DbsMunaqis[KehadiranPP2],1,DbsMunaqis[KdPP2],Table827[[#This Row],[Kode]])</f>
        <v>0</v>
      </c>
      <c r="F55">
        <f>COUNTIFS(DbsMunaqis[KehadiranPP3],1,DbsMunaqis[KdPP3],Table827[[#This Row],[Kode]])</f>
        <v>0</v>
      </c>
      <c r="G55">
        <f>COUNTIFS(DbsMunaqis[KehadiranPP4],1,DbsMunaqis[KdPP4],Table827[[#This Row],[Kode]])</f>
        <v>0</v>
      </c>
      <c r="H55" s="19" t="e">
        <f>SUM(Table827[[#This Row],[PP I]:[PP IV]])</f>
        <v>#REF!</v>
      </c>
    </row>
    <row r="56" spans="1:8">
      <c r="A56" s="18">
        <v>51</v>
      </c>
      <c r="B56" t="s">
        <v>9473</v>
      </c>
      <c r="C56" t="str">
        <f>VLOOKUP(B56,ListPP[],2)</f>
        <v>Dr. H. Mukhtar Yunus, Lc,. M.Th.I</v>
      </c>
      <c r="D56" t="e">
        <f>COUNTIFS(#REF!,AND(3,4,5),#REF!,Table827[[#This Row],[Kode]])</f>
        <v>#REF!</v>
      </c>
      <c r="E56">
        <f>COUNTIFS(DbsMunaqis[KehadiranPP2],1,DbsMunaqis[KdPP2],Table827[[#This Row],[Kode]])</f>
        <v>0</v>
      </c>
      <c r="F56">
        <f>COUNTIFS(DbsMunaqis[KehadiranPP3],1,DbsMunaqis[KdPP3],Table827[[#This Row],[Kode]])</f>
        <v>0</v>
      </c>
      <c r="G56">
        <f>COUNTIFS(DbsMunaqis[KehadiranPP4],1,DbsMunaqis[KdPP4],Table827[[#This Row],[Kode]])</f>
        <v>0</v>
      </c>
      <c r="H56" s="19" t="e">
        <f>SUM(Table827[[#This Row],[PP I]:[PP IV]])</f>
        <v>#REF!</v>
      </c>
    </row>
    <row r="57" spans="1:8">
      <c r="A57" s="20">
        <v>52</v>
      </c>
      <c r="B57" t="s">
        <v>9687</v>
      </c>
      <c r="C57" t="str">
        <f>VLOOKUP(B57,ListPP[],2)</f>
        <v>Dr. H. Mukhtar Yunus, Lc,. M.Th.I</v>
      </c>
      <c r="D57" t="e">
        <f>COUNTIFS(#REF!,AND(3,4,5),#REF!,Table827[[#This Row],[Kode]])</f>
        <v>#REF!</v>
      </c>
      <c r="E57">
        <f>COUNTIFS(DbsMunaqis[KehadiranPP2],1,DbsMunaqis[KdPP2],Table827[[#This Row],[Kode]])</f>
        <v>0</v>
      </c>
      <c r="F57">
        <f>COUNTIFS(DbsMunaqis[KehadiranPP3],1,DbsMunaqis[KdPP3],Table827[[#This Row],[Kode]])</f>
        <v>0</v>
      </c>
      <c r="G57">
        <f>COUNTIFS(DbsMunaqis[KehadiranPP4],1,DbsMunaqis[KdPP4],Table827[[#This Row],[Kode]])</f>
        <v>0</v>
      </c>
      <c r="H57" s="19" t="e">
        <f>SUM(Table827[[#This Row],[PP I]:[PP IV]])</f>
        <v>#REF!</v>
      </c>
    </row>
    <row r="58" spans="1:8">
      <c r="A58" s="18">
        <v>53</v>
      </c>
      <c r="B58" t="s">
        <v>9692</v>
      </c>
      <c r="C58" t="str">
        <f>VLOOKUP(B58,ListPP[],2)</f>
        <v>Dr. H. Mukhtar Yunus, Lc,. M.Th.I</v>
      </c>
      <c r="D58" t="e">
        <f>COUNTIFS(#REF!,AND(3,4,5),#REF!,Table827[[#This Row],[Kode]])</f>
        <v>#REF!</v>
      </c>
      <c r="E58">
        <f>COUNTIFS(DbsMunaqis[KehadiranPP2],1,DbsMunaqis[KdPP2],Table827[[#This Row],[Kode]])</f>
        <v>0</v>
      </c>
      <c r="F58">
        <f>COUNTIFS(DbsMunaqis[KehadiranPP3],1,DbsMunaqis[KdPP3],Table827[[#This Row],[Kode]])</f>
        <v>0</v>
      </c>
      <c r="G58">
        <f>COUNTIFS(DbsMunaqis[KehadiranPP4],1,DbsMunaqis[KdPP4],Table827[[#This Row],[Kode]])</f>
        <v>0</v>
      </c>
      <c r="H58" s="19" t="e">
        <f>SUM(Table827[[#This Row],[PP I]:[PP IV]])</f>
        <v>#REF!</v>
      </c>
    </row>
    <row r="59" spans="1:8" ht="15" thickBot="1">
      <c r="A59" s="21">
        <v>54</v>
      </c>
      <c r="B59" s="22" t="s">
        <v>9700</v>
      </c>
      <c r="C59" s="22" t="str">
        <f>VLOOKUP(B59,ListPP[],2)</f>
        <v>Dr. H. Mukhtar Yunus, Lc,. M.Th.I</v>
      </c>
      <c r="D59" s="22" t="e">
        <f>COUNTIFS(#REF!,AND(3,4,5),#REF!,Table827[[#This Row],[Kode]])</f>
        <v>#REF!</v>
      </c>
      <c r="E59" s="22">
        <f>COUNTIFS(DbsMunaqis[KehadiranPP2],1,DbsMunaqis[KdPP2],Table827[[#This Row],[Kode]])</f>
        <v>0</v>
      </c>
      <c r="F59" s="22">
        <f>COUNTIFS(DbsMunaqis[KehadiranPP3],1,DbsMunaqis[KdPP3],Table827[[#This Row],[Kode]])</f>
        <v>0</v>
      </c>
      <c r="G59" s="22">
        <f>COUNTIFS(DbsMunaqis[KehadiranPP4],1,DbsMunaqis[KdPP4],Table827[[#This Row],[Kode]])</f>
        <v>0</v>
      </c>
      <c r="H59" s="23" t="e">
        <f>SUM(Table827[[#This Row],[PP I]:[PP IV]])</f>
        <v>#REF!</v>
      </c>
    </row>
    <row r="60" spans="1:8" ht="15" thickBot="1">
      <c r="A60" s="364" t="s">
        <v>9645</v>
      </c>
      <c r="B60" s="365"/>
      <c r="C60" s="366"/>
      <c r="D60" s="24" t="e">
        <f>SUM(Table827[PP I])</f>
        <v>#REF!</v>
      </c>
      <c r="E60" s="24">
        <f>SUM(Table827[PP II])</f>
        <v>0</v>
      </c>
      <c r="F60" s="24">
        <f>SUM(Table827[PP III])</f>
        <v>0</v>
      </c>
      <c r="G60" s="24">
        <f>SUM(Table827[PP IV])</f>
        <v>0</v>
      </c>
      <c r="H60" s="25" t="e">
        <f>SUM(Table827[Jumlah])</f>
        <v>#REF!</v>
      </c>
    </row>
    <row r="62" spans="1:8">
      <c r="F62" t="s">
        <v>9748</v>
      </c>
    </row>
    <row r="63" spans="1:8">
      <c r="F63" t="s">
        <v>9746</v>
      </c>
    </row>
    <row r="67" spans="6:6">
      <c r="F67" s="26" t="s">
        <v>9747</v>
      </c>
    </row>
  </sheetData>
  <mergeCells count="4">
    <mergeCell ref="A1:H1"/>
    <mergeCell ref="A2:H2"/>
    <mergeCell ref="A3:H3"/>
    <mergeCell ref="A60:C60"/>
  </mergeCells>
  <pageMargins left="0.51" right="0.7" top="0.75" bottom="0.75" header="0.3" footer="0.3"/>
  <pageSetup paperSize="5" scale="92" orientation="portrait" r:id="rId1"/>
  <rowBreaks count="1" manualBreakCount="1">
    <brk id="55" max="7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B43"/>
  <sheetViews>
    <sheetView view="pageBreakPreview" topLeftCell="A28" zoomScale="130" zoomScaleNormal="100" zoomScaleSheetLayoutView="130" workbookViewId="0">
      <selection activeCell="D6" sqref="D6"/>
    </sheetView>
  </sheetViews>
  <sheetFormatPr defaultRowHeight="14.4"/>
  <cols>
    <col min="1" max="1" width="9.44140625" customWidth="1"/>
    <col min="2" max="2" width="36.77734375" customWidth="1"/>
  </cols>
  <sheetData>
    <row r="1" spans="1:2">
      <c r="A1" t="s">
        <v>1</v>
      </c>
      <c r="B1" t="s">
        <v>9475</v>
      </c>
    </row>
    <row r="2" spans="1:2">
      <c r="A2" t="s">
        <v>15981</v>
      </c>
      <c r="B2" s="284" t="s">
        <v>15982</v>
      </c>
    </row>
    <row r="3" spans="1:2">
      <c r="A3" t="s">
        <v>9350</v>
      </c>
      <c r="B3" s="284" t="s">
        <v>15983</v>
      </c>
    </row>
    <row r="4" spans="1:2">
      <c r="A4" t="s">
        <v>15103</v>
      </c>
      <c r="B4" s="284" t="s">
        <v>15658</v>
      </c>
    </row>
    <row r="5" spans="1:2">
      <c r="A5" t="s">
        <v>15102</v>
      </c>
      <c r="B5" s="284" t="s">
        <v>15984</v>
      </c>
    </row>
    <row r="6" spans="1:2">
      <c r="A6" t="s">
        <v>7</v>
      </c>
      <c r="B6" s="284" t="s">
        <v>15985</v>
      </c>
    </row>
    <row r="7" spans="1:2">
      <c r="A7" t="s">
        <v>9355</v>
      </c>
      <c r="B7" s="284" t="s">
        <v>15980</v>
      </c>
    </row>
    <row r="8" spans="1:2">
      <c r="A8" t="s">
        <v>9357</v>
      </c>
      <c r="B8" s="284" t="s">
        <v>15986</v>
      </c>
    </row>
    <row r="9" spans="1:2">
      <c r="A9" t="s">
        <v>9359</v>
      </c>
      <c r="B9" s="284" t="s">
        <v>9699</v>
      </c>
    </row>
    <row r="10" spans="1:2">
      <c r="A10" t="s">
        <v>9361</v>
      </c>
      <c r="B10" s="284" t="s">
        <v>15987</v>
      </c>
    </row>
    <row r="11" spans="1:2">
      <c r="A11" t="s">
        <v>9363</v>
      </c>
      <c r="B11" s="284" t="s">
        <v>15988</v>
      </c>
    </row>
    <row r="12" spans="1:2">
      <c r="A12" t="s">
        <v>6</v>
      </c>
      <c r="B12" s="284" t="s">
        <v>15989</v>
      </c>
    </row>
    <row r="13" spans="1:2">
      <c r="A13" t="s">
        <v>9366</v>
      </c>
      <c r="B13" s="284" t="s">
        <v>9701</v>
      </c>
    </row>
    <row r="14" spans="1:2">
      <c r="A14" t="s">
        <v>9368</v>
      </c>
      <c r="B14" s="284" t="s">
        <v>16022</v>
      </c>
    </row>
    <row r="15" spans="1:2">
      <c r="A15" t="s">
        <v>12</v>
      </c>
      <c r="B15" s="284" t="s">
        <v>16019</v>
      </c>
    </row>
    <row r="16" spans="1:2">
      <c r="A16" t="s">
        <v>9371</v>
      </c>
      <c r="B16" s="284" t="s">
        <v>15991</v>
      </c>
    </row>
    <row r="17" spans="1:2">
      <c r="A17" t="s">
        <v>9373</v>
      </c>
      <c r="B17" s="284" t="s">
        <v>15992</v>
      </c>
    </row>
    <row r="18" spans="1:2">
      <c r="A18" t="s">
        <v>9375</v>
      </c>
      <c r="B18" s="284" t="s">
        <v>15993</v>
      </c>
    </row>
    <row r="19" spans="1:2">
      <c r="A19" t="s">
        <v>9377</v>
      </c>
      <c r="B19" s="179" t="s">
        <v>15994</v>
      </c>
    </row>
    <row r="20" spans="1:2">
      <c r="A20" t="s">
        <v>9379</v>
      </c>
      <c r="B20" t="s">
        <v>15999</v>
      </c>
    </row>
    <row r="21" spans="1:2">
      <c r="A21" t="s">
        <v>9381</v>
      </c>
      <c r="B21" s="179" t="s">
        <v>15995</v>
      </c>
    </row>
    <row r="22" spans="1:2">
      <c r="A22" t="s">
        <v>15015</v>
      </c>
      <c r="B22" s="179" t="s">
        <v>15996</v>
      </c>
    </row>
    <row r="23" spans="1:2">
      <c r="A23" t="s">
        <v>9384</v>
      </c>
      <c r="B23" s="179" t="s">
        <v>15997</v>
      </c>
    </row>
    <row r="24" spans="1:2">
      <c r="A24" t="s">
        <v>9386</v>
      </c>
      <c r="B24" s="179" t="s">
        <v>15998</v>
      </c>
    </row>
    <row r="25" spans="1:2">
      <c r="A25" t="s">
        <v>9388</v>
      </c>
      <c r="B25" t="s">
        <v>16000</v>
      </c>
    </row>
    <row r="26" spans="1:2">
      <c r="A26" t="s">
        <v>17</v>
      </c>
      <c r="B26" s="284" t="s">
        <v>16001</v>
      </c>
    </row>
    <row r="27" spans="1:2">
      <c r="A27" t="s">
        <v>9391</v>
      </c>
      <c r="B27" s="179" t="s">
        <v>16002</v>
      </c>
    </row>
    <row r="28" spans="1:2">
      <c r="A28" t="s">
        <v>9393</v>
      </c>
      <c r="B28" s="285" t="s">
        <v>16003</v>
      </c>
    </row>
    <row r="29" spans="1:2">
      <c r="A29" t="s">
        <v>9395</v>
      </c>
      <c r="B29" t="s">
        <v>15990</v>
      </c>
    </row>
    <row r="30" spans="1:2">
      <c r="A30" t="s">
        <v>9</v>
      </c>
      <c r="B30" t="s">
        <v>9680</v>
      </c>
    </row>
    <row r="31" spans="1:2">
      <c r="A31" t="s">
        <v>9398</v>
      </c>
      <c r="B31" t="s">
        <v>16004</v>
      </c>
    </row>
    <row r="32" spans="1:2">
      <c r="A32" t="s">
        <v>9400</v>
      </c>
      <c r="B32" t="s">
        <v>9466</v>
      </c>
    </row>
    <row r="33" spans="1:2">
      <c r="A33" t="s">
        <v>9402</v>
      </c>
      <c r="B33" t="s">
        <v>16005</v>
      </c>
    </row>
    <row r="34" spans="1:2">
      <c r="A34" t="s">
        <v>11</v>
      </c>
      <c r="B34" t="s">
        <v>15096</v>
      </c>
    </row>
    <row r="35" spans="1:2">
      <c r="A35" t="s">
        <v>9405</v>
      </c>
      <c r="B35" t="s">
        <v>14940</v>
      </c>
    </row>
    <row r="36" spans="1:2">
      <c r="A36" t="s">
        <v>9407</v>
      </c>
      <c r="B36" t="s">
        <v>9428</v>
      </c>
    </row>
    <row r="37" spans="1:2">
      <c r="A37" t="s">
        <v>9409</v>
      </c>
      <c r="B37" t="s">
        <v>16006</v>
      </c>
    </row>
    <row r="38" spans="1:2">
      <c r="A38" t="s">
        <v>9411</v>
      </c>
      <c r="B38" t="s">
        <v>16018</v>
      </c>
    </row>
    <row r="39" spans="1:2">
      <c r="A39" t="s">
        <v>9413</v>
      </c>
      <c r="B39" t="s">
        <v>9641</v>
      </c>
    </row>
    <row r="40" spans="1:2">
      <c r="A40" t="s">
        <v>9415</v>
      </c>
      <c r="B40" t="s">
        <v>9686</v>
      </c>
    </row>
    <row r="41" spans="1:2">
      <c r="A41" t="s">
        <v>9417</v>
      </c>
      <c r="B41" t="s">
        <v>16020</v>
      </c>
    </row>
    <row r="42" spans="1:2">
      <c r="A42" t="s">
        <v>8</v>
      </c>
      <c r="B42" t="s">
        <v>16021</v>
      </c>
    </row>
    <row r="43" spans="1:2">
      <c r="A43" t="s">
        <v>9420</v>
      </c>
      <c r="B43" t="s">
        <v>16023</v>
      </c>
    </row>
  </sheetData>
  <phoneticPr fontId="36" type="noConversion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/>
  <dimension ref="A1:H67"/>
  <sheetViews>
    <sheetView view="pageBreakPreview" topLeftCell="A43" zoomScale="115" zoomScaleNormal="100" zoomScaleSheetLayoutView="115" workbookViewId="0">
      <selection activeCell="K14" sqref="K14"/>
    </sheetView>
  </sheetViews>
  <sheetFormatPr defaultRowHeight="14.4"/>
  <cols>
    <col min="1" max="1" width="3.5546875" bestFit="1" customWidth="1"/>
    <col min="2" max="2" width="7.77734375" customWidth="1"/>
    <col min="3" max="3" width="33.44140625" bestFit="1" customWidth="1"/>
    <col min="4" max="4" width="8.77734375" bestFit="1" customWidth="1"/>
    <col min="5" max="5" width="9.44140625" bestFit="1" customWidth="1"/>
    <col min="6" max="6" width="10" bestFit="1" customWidth="1"/>
    <col min="7" max="7" width="10.21875" bestFit="1" customWidth="1"/>
  </cols>
  <sheetData>
    <row r="1" spans="1:8">
      <c r="A1" s="347" t="s">
        <v>9755</v>
      </c>
      <c r="B1" s="347"/>
      <c r="C1" s="347"/>
      <c r="D1" s="347"/>
      <c r="E1" s="347"/>
      <c r="F1" s="347"/>
      <c r="G1" s="347"/>
      <c r="H1" s="347"/>
    </row>
    <row r="2" spans="1:8">
      <c r="A2" s="347" t="s">
        <v>9653</v>
      </c>
      <c r="B2" s="347"/>
      <c r="C2" s="347"/>
      <c r="D2" s="347"/>
      <c r="E2" s="347"/>
      <c r="F2" s="347"/>
      <c r="G2" s="347"/>
      <c r="H2" s="347"/>
    </row>
    <row r="3" spans="1:8">
      <c r="A3" s="347" t="s">
        <v>9754</v>
      </c>
      <c r="B3" s="347"/>
      <c r="C3" s="347"/>
      <c r="D3" s="347"/>
      <c r="E3" s="347"/>
      <c r="F3" s="347"/>
      <c r="G3" s="347"/>
      <c r="H3" s="347"/>
    </row>
    <row r="4" spans="1:8" ht="15" thickBot="1"/>
    <row r="5" spans="1:8" ht="15" thickBot="1">
      <c r="A5" s="15" t="s">
        <v>3</v>
      </c>
      <c r="B5" s="16" t="s">
        <v>9665</v>
      </c>
      <c r="C5" s="16" t="s">
        <v>9749</v>
      </c>
      <c r="D5" s="16" t="s">
        <v>9750</v>
      </c>
      <c r="E5" s="16" t="s">
        <v>9751</v>
      </c>
      <c r="F5" s="16" t="s">
        <v>9752</v>
      </c>
      <c r="G5" s="16" t="s">
        <v>9753</v>
      </c>
      <c r="H5" s="17" t="s">
        <v>9645</v>
      </c>
    </row>
    <row r="6" spans="1:8">
      <c r="A6" s="18">
        <v>1</v>
      </c>
      <c r="B6" t="s">
        <v>9350</v>
      </c>
      <c r="C6" t="str">
        <f>VLOOKUP(B6,ListPP[],2)</f>
        <v>Dr. H. Mahsyar, M.Ag</v>
      </c>
      <c r="D6">
        <f>COUNTIFS(DbsMunaqis[KehadiranPP1],1,DbsMunaqis[KdPP1],Table8[[#This Row],[Kode]])</f>
        <v>0</v>
      </c>
      <c r="E6">
        <f>COUNTIFS(DbsMunaqis[KehadiranPP2],1,DbsMunaqis[KdPP2],Table8[[#This Row],[Kode]])</f>
        <v>0</v>
      </c>
      <c r="F6">
        <f>COUNTIFS(DbsMunaqis[KehadiranPP3],1,DbsMunaqis[KdPP3],Table8[[#This Row],[Kode]])</f>
        <v>0</v>
      </c>
      <c r="G6">
        <f>COUNTIFS(DbsMunaqis[KehadiranPP4],1,DbsMunaqis[KdPP4],Table8[[#This Row],[Kode]])</f>
        <v>0</v>
      </c>
      <c r="H6" s="19">
        <f>SUM(Table8[[#This Row],[PP I]:[PP IV]])</f>
        <v>0</v>
      </c>
    </row>
    <row r="7" spans="1:8">
      <c r="A7" s="20">
        <v>2</v>
      </c>
      <c r="B7" t="s">
        <v>7</v>
      </c>
      <c r="C7" t="str">
        <f>VLOOKUP(B7,ListPP[],2)</f>
        <v>Dr. Agus Muchsin, M.Ag</v>
      </c>
      <c r="D7">
        <f>COUNTIFS(DbsMunaqis[KehadiranPP1],1,DbsMunaqis[KdPP1],Table8[[#This Row],[Kode]])</f>
        <v>0</v>
      </c>
      <c r="E7">
        <f>COUNTIFS(DbsMunaqis[KehadiranPP2],1,DbsMunaqis[KdPP2],Table8[[#This Row],[Kode]])</f>
        <v>0</v>
      </c>
      <c r="F7">
        <f>COUNTIFS(DbsMunaqis[KehadiranPP3],1,DbsMunaqis[KdPP3],Table8[[#This Row],[Kode]])</f>
        <v>0</v>
      </c>
      <c r="G7">
        <f>COUNTIFS(DbsMunaqis[KehadiranPP4],1,DbsMunaqis[KdPP4],Table8[[#This Row],[Kode]])</f>
        <v>0</v>
      </c>
      <c r="H7" s="19">
        <f>SUM(Table8[[#This Row],[PP I]:[PP IV]])</f>
        <v>0</v>
      </c>
    </row>
    <row r="8" spans="1:8">
      <c r="A8" s="18">
        <v>3</v>
      </c>
      <c r="B8" t="s">
        <v>9355</v>
      </c>
      <c r="C8" t="str">
        <f>VLOOKUP(B8,ListPP[],2)</f>
        <v xml:space="preserve">Dr. Hj. Rusdaya Basri Lc., M.Ag </v>
      </c>
      <c r="D8">
        <f>COUNTIFS(DbsMunaqis[KehadiranPP1],1,DbsMunaqis[KdPP1],Table8[[#This Row],[Kode]])</f>
        <v>0</v>
      </c>
      <c r="E8">
        <f>COUNTIFS(DbsMunaqis[KehadiranPP2],1,DbsMunaqis[KdPP2],Table8[[#This Row],[Kode]])</f>
        <v>0</v>
      </c>
      <c r="F8">
        <f>COUNTIFS(DbsMunaqis[KehadiranPP3],1,DbsMunaqis[KdPP3],Table8[[#This Row],[Kode]])</f>
        <v>0</v>
      </c>
      <c r="G8">
        <f>COUNTIFS(DbsMunaqis[KehadiranPP4],1,DbsMunaqis[KdPP4],Table8[[#This Row],[Kode]])</f>
        <v>0</v>
      </c>
      <c r="H8" s="19">
        <f>SUM(Table8[[#This Row],[PP I]:[PP IV]])</f>
        <v>0</v>
      </c>
    </row>
    <row r="9" spans="1:8">
      <c r="A9" s="20">
        <v>4</v>
      </c>
      <c r="B9" t="s">
        <v>9357</v>
      </c>
      <c r="C9" t="str">
        <f>VLOOKUP(B9,ListPP[],2)</f>
        <v xml:space="preserve">Budiman, M.HI </v>
      </c>
      <c r="D9">
        <f>COUNTIFS(DbsMunaqis[KehadiranPP1],1,DbsMunaqis[KdPP1],Table8[[#This Row],[Kode]])</f>
        <v>0</v>
      </c>
      <c r="E9">
        <f>COUNTIFS(DbsMunaqis[KehadiranPP2],1,DbsMunaqis[KdPP2],Table8[[#This Row],[Kode]])</f>
        <v>0</v>
      </c>
      <c r="F9">
        <f>COUNTIFS(DbsMunaqis[KehadiranPP3],1,DbsMunaqis[KdPP3],Table8[[#This Row],[Kode]])</f>
        <v>0</v>
      </c>
      <c r="G9">
        <f>COUNTIFS(DbsMunaqis[KehadiranPP4],1,DbsMunaqis[KdPP4],Table8[[#This Row],[Kode]])</f>
        <v>0</v>
      </c>
      <c r="H9" s="19">
        <f>SUM(Table8[[#This Row],[PP I]:[PP IV]])</f>
        <v>0</v>
      </c>
    </row>
    <row r="10" spans="1:8">
      <c r="A10" s="18">
        <v>5</v>
      </c>
      <c r="B10" t="s">
        <v>9359</v>
      </c>
      <c r="C10" t="str">
        <f>VLOOKUP(B10,ListPP[],2)</f>
        <v>Badruzzaman, S.Ag., M.H</v>
      </c>
      <c r="D10">
        <f>COUNTIFS(DbsMunaqis[KehadiranPP1],1,DbsMunaqis[KdPP1],Table8[[#This Row],[Kode]])</f>
        <v>0</v>
      </c>
      <c r="E10">
        <f>COUNTIFS(DbsMunaqis[KehadiranPP2],1,DbsMunaqis[KdPP2],Table8[[#This Row],[Kode]])</f>
        <v>0</v>
      </c>
      <c r="F10">
        <f>COUNTIFS(DbsMunaqis[KehadiranPP3],1,DbsMunaqis[KdPP3],Table8[[#This Row],[Kode]])</f>
        <v>0</v>
      </c>
      <c r="G10">
        <f>COUNTIFS(DbsMunaqis[KehadiranPP4],1,DbsMunaqis[KdPP4],Table8[[#This Row],[Kode]])</f>
        <v>0</v>
      </c>
      <c r="H10" s="19">
        <f>SUM(Table8[[#This Row],[PP I]:[PP IV]])</f>
        <v>0</v>
      </c>
    </row>
    <row r="11" spans="1:8">
      <c r="A11" s="20">
        <v>6</v>
      </c>
      <c r="B11" t="s">
        <v>9361</v>
      </c>
      <c r="C11" t="str">
        <f>VLOOKUP(B11,ListPP[],2)</f>
        <v>Dr. Fikri, S.Ag., M.HI</v>
      </c>
      <c r="D11">
        <f>COUNTIFS(DbsMunaqis[KehadiranPP1],1,DbsMunaqis[KdPP1],Table8[[#This Row],[Kode]])</f>
        <v>0</v>
      </c>
      <c r="E11">
        <f>COUNTIFS(DbsMunaqis[KehadiranPP2],1,DbsMunaqis[KdPP2],Table8[[#This Row],[Kode]])</f>
        <v>0</v>
      </c>
      <c r="F11">
        <f>COUNTIFS(DbsMunaqis[KehadiranPP3],1,DbsMunaqis[KdPP3],Table8[[#This Row],[Kode]])</f>
        <v>0</v>
      </c>
      <c r="G11">
        <f>COUNTIFS(DbsMunaqis[KehadiranPP4],1,DbsMunaqis[KdPP4],Table8[[#This Row],[Kode]])</f>
        <v>0</v>
      </c>
      <c r="H11" s="19">
        <f>SUM(Table8[[#This Row],[PP I]:[PP IV]])</f>
        <v>0</v>
      </c>
    </row>
    <row r="12" spans="1:8">
      <c r="A12" s="18">
        <v>7</v>
      </c>
      <c r="B12" t="s">
        <v>9363</v>
      </c>
      <c r="C12" t="str">
        <f>VLOOKUP(B12,ListPP[],2)</f>
        <v>Dr. H. Suarning, M.Ag.</v>
      </c>
      <c r="D12">
        <f>COUNTIFS(DbsMunaqis[KehadiranPP1],1,DbsMunaqis[KdPP1],Table8[[#This Row],[Kode]])</f>
        <v>0</v>
      </c>
      <c r="E12">
        <f>COUNTIFS(DbsMunaqis[KehadiranPP2],1,DbsMunaqis[KdPP2],Table8[[#This Row],[Kode]])</f>
        <v>0</v>
      </c>
      <c r="F12">
        <f>COUNTIFS(DbsMunaqis[KehadiranPP3],1,DbsMunaqis[KdPP3],Table8[[#This Row],[Kode]])</f>
        <v>0</v>
      </c>
      <c r="G12">
        <f>COUNTIFS(DbsMunaqis[KehadiranPP4],1,DbsMunaqis[KdPP4],Table8[[#This Row],[Kode]])</f>
        <v>0</v>
      </c>
      <c r="H12" s="19">
        <f>SUM(Table8[[#This Row],[PP I]:[PP IV]])</f>
        <v>0</v>
      </c>
    </row>
    <row r="13" spans="1:8">
      <c r="A13" s="20">
        <v>8</v>
      </c>
      <c r="B13" t="s">
        <v>6</v>
      </c>
      <c r="C13" t="str">
        <f>VLOOKUP(B13,ListPP[],2)</f>
        <v>Dr. Rahmawati, M.Ag.</v>
      </c>
      <c r="D13">
        <f>COUNTIFS(DbsMunaqis[KehadiranPP1],1,DbsMunaqis[KdPP1],Table8[[#This Row],[Kode]])</f>
        <v>0</v>
      </c>
      <c r="E13">
        <f>COUNTIFS(DbsMunaqis[KehadiranPP2],1,DbsMunaqis[KdPP2],Table8[[#This Row],[Kode]])</f>
        <v>0</v>
      </c>
      <c r="F13">
        <f>COUNTIFS(DbsMunaqis[KehadiranPP3],1,DbsMunaqis[KdPP3],Table8[[#This Row],[Kode]])</f>
        <v>0</v>
      </c>
      <c r="G13">
        <f>COUNTIFS(DbsMunaqis[KehadiranPP4],1,DbsMunaqis[KdPP4],Table8[[#This Row],[Kode]])</f>
        <v>0</v>
      </c>
      <c r="H13" s="19">
        <f>SUM(Table8[[#This Row],[PP I]:[PP IV]])</f>
        <v>0</v>
      </c>
    </row>
    <row r="14" spans="1:8">
      <c r="A14" s="18">
        <v>9</v>
      </c>
      <c r="B14" t="s">
        <v>9366</v>
      </c>
      <c r="C14" t="str">
        <f>VLOOKUP(B14,ListPP[],2)</f>
        <v>Hj. Sunuwati, Lc., M.HI</v>
      </c>
      <c r="D14">
        <f>COUNTIFS(DbsMunaqis[KehadiranPP1],1,DbsMunaqis[KdPP1],Table8[[#This Row],[Kode]])</f>
        <v>0</v>
      </c>
      <c r="E14">
        <f>COUNTIFS(DbsMunaqis[KehadiranPP2],1,DbsMunaqis[KdPP2],Table8[[#This Row],[Kode]])</f>
        <v>0</v>
      </c>
      <c r="F14">
        <f>COUNTIFS(DbsMunaqis[KehadiranPP3],1,DbsMunaqis[KdPP3],Table8[[#This Row],[Kode]])</f>
        <v>0</v>
      </c>
      <c r="G14">
        <f>COUNTIFS(DbsMunaqis[KehadiranPP4],1,DbsMunaqis[KdPP4],Table8[[#This Row],[Kode]])</f>
        <v>0</v>
      </c>
      <c r="H14" s="19">
        <f>SUM(Table8[[#This Row],[PP I]:[PP IV]])</f>
        <v>0</v>
      </c>
    </row>
    <row r="15" spans="1:8">
      <c r="A15" s="20">
        <v>10</v>
      </c>
      <c r="B15" t="s">
        <v>9368</v>
      </c>
      <c r="C15" t="str">
        <f>VLOOKUP(B15,ListPP[],2)</f>
        <v>Dr. Aris, S.Ag., M.HI</v>
      </c>
      <c r="D15">
        <f>COUNTIFS(DbsMunaqis[KehadiranPP1],1,DbsMunaqis[KdPP1],Table8[[#This Row],[Kode]])</f>
        <v>0</v>
      </c>
      <c r="E15">
        <f>COUNTIFS(DbsMunaqis[KehadiranPP2],1,DbsMunaqis[KdPP2],Table8[[#This Row],[Kode]])</f>
        <v>0</v>
      </c>
      <c r="F15">
        <f>COUNTIFS(DbsMunaqis[KehadiranPP3],1,DbsMunaqis[KdPP3],Table8[[#This Row],[Kode]])</f>
        <v>0</v>
      </c>
      <c r="G15">
        <f>COUNTIFS(DbsMunaqis[KehadiranPP4],1,DbsMunaqis[KdPP4],Table8[[#This Row],[Kode]])</f>
        <v>0</v>
      </c>
      <c r="H15" s="19">
        <f>SUM(Table8[[#This Row],[PP I]:[PP IV]])</f>
        <v>0</v>
      </c>
    </row>
    <row r="16" spans="1:8">
      <c r="A16" s="18">
        <v>11</v>
      </c>
      <c r="B16" t="s">
        <v>12</v>
      </c>
      <c r="C16" t="str">
        <f>VLOOKUP(B16,ListPP[],2)</f>
        <v>Dr. Andi Bahri S., M.E., M.Fil.I</v>
      </c>
      <c r="D16">
        <f>COUNTIFS(DbsMunaqis[KehadiranPP1],1,DbsMunaqis[KdPP1],Table8[[#This Row],[Kode]])</f>
        <v>0</v>
      </c>
      <c r="E16">
        <f>COUNTIFS(DbsMunaqis[KehadiranPP2],1,DbsMunaqis[KdPP2],Table8[[#This Row],[Kode]])</f>
        <v>0</v>
      </c>
      <c r="F16">
        <f>COUNTIFS(DbsMunaqis[KehadiranPP3],1,DbsMunaqis[KdPP3],Table8[[#This Row],[Kode]])</f>
        <v>0</v>
      </c>
      <c r="G16">
        <f>COUNTIFS(DbsMunaqis[KehadiranPP4],1,DbsMunaqis[KdPP4],Table8[[#This Row],[Kode]])</f>
        <v>0</v>
      </c>
      <c r="H16" s="19">
        <f>SUM(Table8[[#This Row],[PP I]:[PP IV]])</f>
        <v>0</v>
      </c>
    </row>
    <row r="17" spans="1:8">
      <c r="A17" s="20">
        <v>12</v>
      </c>
      <c r="B17" t="s">
        <v>9373</v>
      </c>
      <c r="C17" t="str">
        <f>VLOOKUP(B17,ListPP[],2)</f>
        <v>Dr. M. Ali Rusdi, S.Th.I, M.HI</v>
      </c>
      <c r="D17">
        <f>COUNTIFS(DbsMunaqis[KehadiranPP1],1,DbsMunaqis[KdPP1],Table8[[#This Row],[Kode]])</f>
        <v>0</v>
      </c>
      <c r="E17">
        <f>COUNTIFS(DbsMunaqis[KehadiranPP2],1,DbsMunaqis[KdPP2],Table8[[#This Row],[Kode]])</f>
        <v>0</v>
      </c>
      <c r="F17">
        <f>COUNTIFS(DbsMunaqis[KehadiranPP3],1,DbsMunaqis[KdPP3],Table8[[#This Row],[Kode]])</f>
        <v>0</v>
      </c>
      <c r="G17">
        <f>COUNTIFS(DbsMunaqis[KehadiranPP4],1,DbsMunaqis[KdPP4],Table8[[#This Row],[Kode]])</f>
        <v>0</v>
      </c>
      <c r="H17" s="19">
        <f>SUM(Table8[[#This Row],[PP I]:[PP IV]])</f>
        <v>0</v>
      </c>
    </row>
    <row r="18" spans="1:8">
      <c r="A18" s="18">
        <v>13</v>
      </c>
      <c r="B18" t="s">
        <v>9375</v>
      </c>
      <c r="C18" t="str">
        <f>VLOOKUP(B18,ListPP[],2)</f>
        <v>H. Islamul Haq, Lc., M.A</v>
      </c>
      <c r="D18">
        <f>COUNTIFS(DbsMunaqis[KehadiranPP1],1,DbsMunaqis[KdPP1],Table8[[#This Row],[Kode]])</f>
        <v>0</v>
      </c>
      <c r="E18">
        <f>COUNTIFS(DbsMunaqis[KehadiranPP2],1,DbsMunaqis[KdPP2],Table8[[#This Row],[Kode]])</f>
        <v>0</v>
      </c>
      <c r="F18">
        <f>COUNTIFS(DbsMunaqis[KehadiranPP3],1,DbsMunaqis[KdPP3],Table8[[#This Row],[Kode]])</f>
        <v>0</v>
      </c>
      <c r="G18">
        <f>COUNTIFS(DbsMunaqis[KehadiranPP4],1,DbsMunaqis[KdPP4],Table8[[#This Row],[Kode]])</f>
        <v>0</v>
      </c>
      <c r="H18" s="19">
        <f>SUM(Table8[[#This Row],[PP I]:[PP IV]])</f>
        <v>0</v>
      </c>
    </row>
    <row r="19" spans="1:8">
      <c r="A19" s="20">
        <v>14</v>
      </c>
      <c r="B19" t="s">
        <v>9377</v>
      </c>
      <c r="C19" t="str">
        <f>VLOOKUP(B19,ListPP[],2)</f>
        <v>Dr. Muhammad Sabir, M.HI</v>
      </c>
      <c r="D19">
        <f>COUNTIFS(DbsMunaqis[KehadiranPP1],1,DbsMunaqis[KdPP1],Table8[[#This Row],[Kode]])</f>
        <v>0</v>
      </c>
      <c r="E19">
        <f>COUNTIFS(DbsMunaqis[KehadiranPP2],1,DbsMunaqis[KdPP2],Table8[[#This Row],[Kode]])</f>
        <v>0</v>
      </c>
      <c r="F19">
        <f>COUNTIFS(DbsMunaqis[KehadiranPP3],1,DbsMunaqis[KdPP3],Table8[[#This Row],[Kode]])</f>
        <v>0</v>
      </c>
      <c r="G19">
        <f>COUNTIFS(DbsMunaqis[KehadiranPP4],1,DbsMunaqis[KdPP4],Table8[[#This Row],[Kode]])</f>
        <v>0</v>
      </c>
      <c r="H19" s="19">
        <f>SUM(Table8[[#This Row],[PP I]:[PP IV]])</f>
        <v>0</v>
      </c>
    </row>
    <row r="20" spans="1:8">
      <c r="A20" s="18">
        <v>15</v>
      </c>
      <c r="B20" t="s">
        <v>9379</v>
      </c>
      <c r="C20" t="str">
        <f>VLOOKUP(B20,ListPP[],2)</f>
        <v>Sulkarnain, S.E., M.Si.</v>
      </c>
      <c r="D20">
        <f>COUNTIFS(DbsMunaqis[KehadiranPP1],1,DbsMunaqis[KdPP1],Table8[[#This Row],[Kode]])</f>
        <v>0</v>
      </c>
      <c r="E20">
        <f>COUNTIFS(DbsMunaqis[KehadiranPP2],1,DbsMunaqis[KdPP2],Table8[[#This Row],[Kode]])</f>
        <v>0</v>
      </c>
      <c r="F20">
        <f>COUNTIFS(DbsMunaqis[KehadiranPP3],1,DbsMunaqis[KdPP3],Table8[[#This Row],[Kode]])</f>
        <v>0</v>
      </c>
      <c r="G20">
        <f>COUNTIFS(DbsMunaqis[KehadiranPP4],1,DbsMunaqis[KdPP4],Table8[[#This Row],[Kode]])</f>
        <v>0</v>
      </c>
      <c r="H20" s="19">
        <f>SUM(Table8[[#This Row],[PP I]:[PP IV]])</f>
        <v>0</v>
      </c>
    </row>
    <row r="21" spans="1:8">
      <c r="A21" s="20">
        <v>16</v>
      </c>
      <c r="B21" t="s">
        <v>9381</v>
      </c>
      <c r="C21" t="str">
        <f>VLOOKUP(B21,ListPP[],2)</f>
        <v>Dr. H. Syafaat Anugrah Pradana, S.H., M.H</v>
      </c>
      <c r="D21">
        <f>COUNTIFS(DbsMunaqis[KehadiranPP1],1,DbsMunaqis[KdPP1],Table8[[#This Row],[Kode]])</f>
        <v>0</v>
      </c>
      <c r="E21">
        <f>COUNTIFS(DbsMunaqis[KehadiranPP2],1,DbsMunaqis[KdPP2],Table8[[#This Row],[Kode]])</f>
        <v>0</v>
      </c>
      <c r="F21">
        <f>COUNTIFS(DbsMunaqis[KehadiranPP3],1,DbsMunaqis[KdPP3],Table8[[#This Row],[Kode]])</f>
        <v>0</v>
      </c>
      <c r="G21">
        <f>COUNTIFS(DbsMunaqis[KehadiranPP4],1,DbsMunaqis[KdPP4],Table8[[#This Row],[Kode]])</f>
        <v>0</v>
      </c>
      <c r="H21" s="19">
        <f>SUM(Table8[[#This Row],[PP I]:[PP IV]])</f>
        <v>0</v>
      </c>
    </row>
    <row r="22" spans="1:8">
      <c r="A22" s="18">
        <v>17</v>
      </c>
      <c r="B22" t="s">
        <v>9384</v>
      </c>
      <c r="C22" t="str">
        <f>VLOOKUP(B22,ListPP[],2)</f>
        <v>Andi Marlina, S.H., M.H., CLA</v>
      </c>
      <c r="D22">
        <f>COUNTIFS(DbsMunaqis[KehadiranPP1],1,DbsMunaqis[KdPP1],Table8[[#This Row],[Kode]])</f>
        <v>0</v>
      </c>
      <c r="E22">
        <f>COUNTIFS(DbsMunaqis[KehadiranPP2],1,DbsMunaqis[KdPP2],Table8[[#This Row],[Kode]])</f>
        <v>0</v>
      </c>
      <c r="F22">
        <f>COUNTIFS(DbsMunaqis[KehadiranPP3],1,DbsMunaqis[KdPP3],Table8[[#This Row],[Kode]])</f>
        <v>0</v>
      </c>
      <c r="G22">
        <f>COUNTIFS(DbsMunaqis[KehadiranPP4],1,DbsMunaqis[KdPP4],Table8[[#This Row],[Kode]])</f>
        <v>0</v>
      </c>
      <c r="H22" s="19">
        <f>SUM(Table8[[#This Row],[PP I]:[PP IV]])</f>
        <v>0</v>
      </c>
    </row>
    <row r="23" spans="1:8">
      <c r="A23" s="20">
        <v>18</v>
      </c>
      <c r="B23" t="s">
        <v>9386</v>
      </c>
      <c r="C23" t="str">
        <f>VLOOKUP(B23,ListPP[],2)</f>
        <v>Rustam Magun Pikahulan, S.HI., M.H.</v>
      </c>
      <c r="D23">
        <f>COUNTIFS(DbsMunaqis[KehadiranPP1],1,DbsMunaqis[KdPP1],Table8[[#This Row],[Kode]])</f>
        <v>0</v>
      </c>
      <c r="E23">
        <f>COUNTIFS(DbsMunaqis[KehadiranPP2],1,DbsMunaqis[KdPP2],Table8[[#This Row],[Kode]])</f>
        <v>0</v>
      </c>
      <c r="F23">
        <f>COUNTIFS(DbsMunaqis[KehadiranPP3],1,DbsMunaqis[KdPP3],Table8[[#This Row],[Kode]])</f>
        <v>0</v>
      </c>
      <c r="G23">
        <f>COUNTIFS(DbsMunaqis[KehadiranPP4],1,DbsMunaqis[KdPP4],Table8[[#This Row],[Kode]])</f>
        <v>0</v>
      </c>
      <c r="H23" s="19">
        <f>SUM(Table8[[#This Row],[PP I]:[PP IV]])</f>
        <v>0</v>
      </c>
    </row>
    <row r="24" spans="1:8">
      <c r="A24" s="18">
        <v>19</v>
      </c>
      <c r="B24" t="s">
        <v>9388</v>
      </c>
      <c r="C24" t="str">
        <f>VLOOKUP(B24,ListPP[],2)</f>
        <v>Abdul Hafid, M.Si.</v>
      </c>
      <c r="D24">
        <f>COUNTIFS(DbsMunaqis[KehadiranPP1],1,DbsMunaqis[KdPP1],Table8[[#This Row],[Kode]])</f>
        <v>0</v>
      </c>
      <c r="E24">
        <f>COUNTIFS(DbsMunaqis[KehadiranPP2],1,DbsMunaqis[KdPP2],Table8[[#This Row],[Kode]])</f>
        <v>0</v>
      </c>
      <c r="F24">
        <f>COUNTIFS(DbsMunaqis[KehadiranPP3],1,DbsMunaqis[KdPP3],Table8[[#This Row],[Kode]])</f>
        <v>0</v>
      </c>
      <c r="G24">
        <f>COUNTIFS(DbsMunaqis[KehadiranPP4],1,DbsMunaqis[KdPP4],Table8[[#This Row],[Kode]])</f>
        <v>0</v>
      </c>
      <c r="H24" s="19">
        <f>SUM(Table8[[#This Row],[PP I]:[PP IV]])</f>
        <v>0</v>
      </c>
    </row>
    <row r="25" spans="1:8">
      <c r="A25" s="20">
        <v>20</v>
      </c>
      <c r="B25" t="s">
        <v>17</v>
      </c>
      <c r="C25" t="str">
        <f>VLOOKUP(B25,ListPP[],2)</f>
        <v>Alfiansyah Anwar, S.Ksi., M.H</v>
      </c>
      <c r="D25">
        <f>COUNTIFS(DbsMunaqis[KehadiranPP1],1,DbsMunaqis[KdPP1],Table8[[#This Row],[Kode]])</f>
        <v>0</v>
      </c>
      <c r="E25">
        <f>COUNTIFS(DbsMunaqis[KehadiranPP2],1,DbsMunaqis[KdPP2],Table8[[#This Row],[Kode]])</f>
        <v>0</v>
      </c>
      <c r="F25">
        <f>COUNTIFS(DbsMunaqis[KehadiranPP3],1,DbsMunaqis[KdPP3],Table8[[#This Row],[Kode]])</f>
        <v>0</v>
      </c>
      <c r="G25">
        <f>COUNTIFS(DbsMunaqis[KehadiranPP4],1,DbsMunaqis[KdPP4],Table8[[#This Row],[Kode]])</f>
        <v>0</v>
      </c>
      <c r="H25" s="19">
        <f>SUM(Table8[[#This Row],[PP I]:[PP IV]])</f>
        <v>0</v>
      </c>
    </row>
    <row r="26" spans="1:8">
      <c r="A26" s="18">
        <v>21</v>
      </c>
      <c r="B26" t="s">
        <v>9391</v>
      </c>
      <c r="C26" t="str">
        <f>VLOOKUP(B26,ListPP[],2)</f>
        <v>Rusdianto, MH</v>
      </c>
      <c r="D26">
        <f>COUNTIFS(DbsMunaqis[KehadiranPP1],1,DbsMunaqis[KdPP1],Table8[[#This Row],[Kode]])</f>
        <v>0</v>
      </c>
      <c r="E26">
        <f>COUNTIFS(DbsMunaqis[KehadiranPP2],1,DbsMunaqis[KdPP2],Table8[[#This Row],[Kode]])</f>
        <v>0</v>
      </c>
      <c r="F26">
        <f>COUNTIFS(DbsMunaqis[KehadiranPP3],1,DbsMunaqis[KdPP3],Table8[[#This Row],[Kode]])</f>
        <v>0</v>
      </c>
      <c r="G26">
        <f>COUNTIFS(DbsMunaqis[KehadiranPP4],1,DbsMunaqis[KdPP4],Table8[[#This Row],[Kode]])</f>
        <v>0</v>
      </c>
      <c r="H26" s="19">
        <f>SUM(Table8[[#This Row],[PP I]:[PP IV]])</f>
        <v>0</v>
      </c>
    </row>
    <row r="27" spans="1:8">
      <c r="A27" s="20">
        <v>22</v>
      </c>
      <c r="B27" t="s">
        <v>9393</v>
      </c>
      <c r="C27" t="str">
        <f>VLOOKUP(B27,ListPP[],2)</f>
        <v>Azlan Thamrin, S.H., M.H.</v>
      </c>
      <c r="D27">
        <f>COUNTIFS(DbsMunaqis[KehadiranPP1],1,DbsMunaqis[KdPP1],Table8[[#This Row],[Kode]])</f>
        <v>0</v>
      </c>
      <c r="E27">
        <f>COUNTIFS(DbsMunaqis[KehadiranPP2],1,DbsMunaqis[KdPP2],Table8[[#This Row],[Kode]])</f>
        <v>0</v>
      </c>
      <c r="F27">
        <f>COUNTIFS(DbsMunaqis[KehadiranPP3],1,DbsMunaqis[KdPP3],Table8[[#This Row],[Kode]])</f>
        <v>0</v>
      </c>
      <c r="G27">
        <f>COUNTIFS(DbsMunaqis[KehadiranPP4],1,DbsMunaqis[KdPP4],Table8[[#This Row],[Kode]])</f>
        <v>0</v>
      </c>
      <c r="H27" s="19">
        <f>SUM(Table8[[#This Row],[PP I]:[PP IV]])</f>
        <v>0</v>
      </c>
    </row>
    <row r="28" spans="1:8">
      <c r="A28" s="18">
        <v>23</v>
      </c>
      <c r="B28" t="s">
        <v>9395</v>
      </c>
      <c r="C28" t="str">
        <f>VLOOKUP(B28,ListPP[],2)</f>
        <v>Dr. Hj. Saidah, S.HI., M.H</v>
      </c>
      <c r="D28">
        <f>COUNTIFS(DbsMunaqis[KehadiranPP1],1,DbsMunaqis[KdPP1],Table8[[#This Row],[Kode]])</f>
        <v>0</v>
      </c>
      <c r="E28">
        <f>COUNTIFS(DbsMunaqis[KehadiranPP2],1,DbsMunaqis[KdPP2],Table8[[#This Row],[Kode]])</f>
        <v>0</v>
      </c>
      <c r="F28">
        <f>COUNTIFS(DbsMunaqis[KehadiranPP3],1,DbsMunaqis[KdPP3],Table8[[#This Row],[Kode]])</f>
        <v>0</v>
      </c>
      <c r="G28">
        <f>COUNTIFS(DbsMunaqis[KehadiranPP4],1,DbsMunaqis[KdPP4],Table8[[#This Row],[Kode]])</f>
        <v>0</v>
      </c>
      <c r="H28" s="19">
        <f>SUM(Table8[[#This Row],[PP I]:[PP IV]])</f>
        <v>0</v>
      </c>
    </row>
    <row r="29" spans="1:8">
      <c r="A29" s="20">
        <v>24</v>
      </c>
      <c r="B29" t="s">
        <v>9</v>
      </c>
      <c r="C29" t="str">
        <f>VLOOKUP(B29,ListPP[],2)</f>
        <v>Dr. Zainal Said, M.H.</v>
      </c>
      <c r="D29">
        <f>COUNTIFS(DbsMunaqis[KehadiranPP1],1,DbsMunaqis[KdPP1],Table8[[#This Row],[Kode]])</f>
        <v>0</v>
      </c>
      <c r="E29">
        <f>COUNTIFS(DbsMunaqis[KehadiranPP2],1,DbsMunaqis[KdPP2],Table8[[#This Row],[Kode]])</f>
        <v>0</v>
      </c>
      <c r="F29">
        <f>COUNTIFS(DbsMunaqis[KehadiranPP3],1,DbsMunaqis[KdPP3],Table8[[#This Row],[Kode]])</f>
        <v>0</v>
      </c>
      <c r="G29">
        <f>COUNTIFS(DbsMunaqis[KehadiranPP4],1,DbsMunaqis[KdPP4],Table8[[#This Row],[Kode]])</f>
        <v>0</v>
      </c>
      <c r="H29" s="19">
        <f>SUM(Table8[[#This Row],[PP I]:[PP IV]])</f>
        <v>0</v>
      </c>
    </row>
    <row r="30" spans="1:8">
      <c r="A30" s="18">
        <v>25</v>
      </c>
      <c r="B30" t="s">
        <v>9400</v>
      </c>
      <c r="C30" t="str">
        <f>VLOOKUP(B30,ListPP[],2)</f>
        <v>Drs. Moh. Yasin Soumena, M.Pd.</v>
      </c>
      <c r="D30">
        <f>COUNTIFS(DbsMunaqis[KehadiranPP1],1,DbsMunaqis[KdPP1],Table8[[#This Row],[Kode]])</f>
        <v>0</v>
      </c>
      <c r="E30">
        <f>COUNTIFS(DbsMunaqis[KehadiranPP2],1,DbsMunaqis[KdPP2],Table8[[#This Row],[Kode]])</f>
        <v>0</v>
      </c>
      <c r="F30">
        <f>COUNTIFS(DbsMunaqis[KehadiranPP3],1,DbsMunaqis[KdPP3],Table8[[#This Row],[Kode]])</f>
        <v>0</v>
      </c>
      <c r="G30">
        <f>COUNTIFS(DbsMunaqis[KehadiranPP4],1,DbsMunaqis[KdPP4],Table8[[#This Row],[Kode]])</f>
        <v>0</v>
      </c>
      <c r="H30" s="19">
        <f>SUM(Table8[[#This Row],[PP I]:[PP IV]])</f>
        <v>0</v>
      </c>
    </row>
    <row r="31" spans="1:8">
      <c r="A31" s="20">
        <v>26</v>
      </c>
      <c r="B31" t="s">
        <v>9402</v>
      </c>
      <c r="C31" t="str">
        <f>VLOOKUP(B31,ListPP[],2)</f>
        <v>Dra. Rukiah, M.H</v>
      </c>
      <c r="D31">
        <f>COUNTIFS(DbsMunaqis[KehadiranPP1],1,DbsMunaqis[KdPP1],Table8[[#This Row],[Kode]])</f>
        <v>0</v>
      </c>
      <c r="E31">
        <f>COUNTIFS(DbsMunaqis[KehadiranPP2],1,DbsMunaqis[KdPP2],Table8[[#This Row],[Kode]])</f>
        <v>0</v>
      </c>
      <c r="F31">
        <f>COUNTIFS(DbsMunaqis[KehadiranPP3],1,DbsMunaqis[KdPP3],Table8[[#This Row],[Kode]])</f>
        <v>0</v>
      </c>
      <c r="G31">
        <f>COUNTIFS(DbsMunaqis[KehadiranPP4],1,DbsMunaqis[KdPP4],Table8[[#This Row],[Kode]])</f>
        <v>0</v>
      </c>
      <c r="H31" s="19">
        <f>SUM(Table8[[#This Row],[PP I]:[PP IV]])</f>
        <v>0</v>
      </c>
    </row>
    <row r="32" spans="1:8">
      <c r="A32" s="18">
        <v>27</v>
      </c>
      <c r="B32" t="s">
        <v>11</v>
      </c>
      <c r="C32" t="str">
        <f>VLOOKUP(B32,ListPP[],2)</f>
        <v>Dr. Muhammad Kamal Zubair, M.Ag.</v>
      </c>
      <c r="D32">
        <f>COUNTIFS(DbsMunaqis[KehadiranPP1],1,DbsMunaqis[KdPP1],Table8[[#This Row],[Kode]])</f>
        <v>0</v>
      </c>
      <c r="E32">
        <f>COUNTIFS(DbsMunaqis[KehadiranPP2],1,DbsMunaqis[KdPP2],Table8[[#This Row],[Kode]])</f>
        <v>0</v>
      </c>
      <c r="F32">
        <f>COUNTIFS(DbsMunaqis[KehadiranPP3],1,DbsMunaqis[KdPP3],Table8[[#This Row],[Kode]])</f>
        <v>0</v>
      </c>
      <c r="G32">
        <f>COUNTIFS(DbsMunaqis[KehadiranPP4],1,DbsMunaqis[KdPP4],Table8[[#This Row],[Kode]])</f>
        <v>0</v>
      </c>
      <c r="H32" s="19">
        <f>SUM(Table8[[#This Row],[PP I]:[PP IV]])</f>
        <v>0</v>
      </c>
    </row>
    <row r="33" spans="1:8">
      <c r="A33" s="20">
        <v>28</v>
      </c>
      <c r="B33" t="s">
        <v>9405</v>
      </c>
      <c r="C33" t="str">
        <f>VLOOKUP(B33,ListPP[],2)</f>
        <v>Dr. Muzdalifah Muhammadun, M.Ag.</v>
      </c>
      <c r="D33">
        <f>COUNTIFS(DbsMunaqis[KehadiranPP1],1,DbsMunaqis[KdPP1],Table8[[#This Row],[Kode]])</f>
        <v>0</v>
      </c>
      <c r="E33">
        <f>COUNTIFS(DbsMunaqis[KehadiranPP2],1,DbsMunaqis[KdPP2],Table8[[#This Row],[Kode]])</f>
        <v>0</v>
      </c>
      <c r="F33">
        <f>COUNTIFS(DbsMunaqis[KehadiranPP3],1,DbsMunaqis[KdPP3],Table8[[#This Row],[Kode]])</f>
        <v>0</v>
      </c>
      <c r="G33">
        <f>COUNTIFS(DbsMunaqis[KehadiranPP4],1,DbsMunaqis[KdPP4],Table8[[#This Row],[Kode]])</f>
        <v>0</v>
      </c>
      <c r="H33" s="19">
        <f>SUM(Table8[[#This Row],[PP I]:[PP IV]])</f>
        <v>0</v>
      </c>
    </row>
    <row r="34" spans="1:8">
      <c r="A34" s="18">
        <v>29</v>
      </c>
      <c r="B34" t="s">
        <v>9409</v>
      </c>
      <c r="C34" t="str">
        <f>VLOOKUP(B34,ListPP[],2)</f>
        <v>Dr. Hannani, M.Ag.</v>
      </c>
      <c r="D34">
        <f>COUNTIFS(DbsMunaqis[KehadiranPP1],1,DbsMunaqis[KdPP1],Table8[[#This Row],[Kode]])</f>
        <v>0</v>
      </c>
      <c r="E34">
        <f>COUNTIFS(DbsMunaqis[KehadiranPP2],1,DbsMunaqis[KdPP2],Table8[[#This Row],[Kode]])</f>
        <v>0</v>
      </c>
      <c r="F34">
        <f>COUNTIFS(DbsMunaqis[KehadiranPP3],1,DbsMunaqis[KdPP3],Table8[[#This Row],[Kode]])</f>
        <v>0</v>
      </c>
      <c r="G34">
        <f>COUNTIFS(DbsMunaqis[KehadiranPP4],1,DbsMunaqis[KdPP4],Table8[[#This Row],[Kode]])</f>
        <v>0</v>
      </c>
      <c r="H34" s="19">
        <f>SUM(Table8[[#This Row],[PP I]:[PP IV]])</f>
        <v>0</v>
      </c>
    </row>
    <row r="35" spans="1:8">
      <c r="A35" s="20">
        <v>30</v>
      </c>
      <c r="B35" t="s">
        <v>9411</v>
      </c>
      <c r="C35" t="str">
        <f>VLOOKUP(B35,ListPP[],2)</f>
        <v>Dr. Sitti Jamilah, M.Ag.</v>
      </c>
      <c r="D35">
        <f>COUNTIFS(DbsMunaqis[KehadiranPP1],1,DbsMunaqis[KdPP1],Table8[[#This Row],[Kode]])</f>
        <v>0</v>
      </c>
      <c r="E35">
        <f>COUNTIFS(DbsMunaqis[KehadiranPP2],1,DbsMunaqis[KdPP2],Table8[[#This Row],[Kode]])</f>
        <v>0</v>
      </c>
      <c r="F35">
        <f>COUNTIFS(DbsMunaqis[KehadiranPP3],1,DbsMunaqis[KdPP3],Table8[[#This Row],[Kode]])</f>
        <v>0</v>
      </c>
      <c r="G35">
        <f>COUNTIFS(DbsMunaqis[KehadiranPP4],1,DbsMunaqis[KdPP4],Table8[[#This Row],[Kode]])</f>
        <v>0</v>
      </c>
      <c r="H35" s="19">
        <f>SUM(Table8[[#This Row],[PP I]:[PP IV]])</f>
        <v>0</v>
      </c>
    </row>
    <row r="36" spans="1:8">
      <c r="A36" s="18">
        <v>31</v>
      </c>
      <c r="B36" t="s">
        <v>9413</v>
      </c>
      <c r="C36" t="str">
        <f>VLOOKUP(B36,ListPP[],2)</f>
        <v>Prof. Dr. H. Abd. Rahim Arsyad, M.A.</v>
      </c>
      <c r="D36">
        <f>COUNTIFS(DbsMunaqis[KehadiranPP1],1,DbsMunaqis[KdPP1],Table8[[#This Row],[Kode]])</f>
        <v>0</v>
      </c>
      <c r="E36">
        <f>COUNTIFS(DbsMunaqis[KehadiranPP2],1,DbsMunaqis[KdPP2],Table8[[#This Row],[Kode]])</f>
        <v>0</v>
      </c>
      <c r="F36">
        <f>COUNTIFS(DbsMunaqis[KehadiranPP3],1,DbsMunaqis[KdPP3],Table8[[#This Row],[Kode]])</f>
        <v>0</v>
      </c>
      <c r="G36">
        <f>COUNTIFS(DbsMunaqis[KehadiranPP4],1,DbsMunaqis[KdPP4],Table8[[#This Row],[Kode]])</f>
        <v>0</v>
      </c>
      <c r="H36" s="19">
        <f>SUM(Table8[[#This Row],[PP I]:[PP IV]])</f>
        <v>0</v>
      </c>
    </row>
    <row r="37" spans="1:8">
      <c r="A37" s="20">
        <v>32</v>
      </c>
      <c r="B37" t="s">
        <v>9415</v>
      </c>
      <c r="C37" t="str">
        <f>VLOOKUP(B37,ListPP[],2)</f>
        <v>Abdul Hamid, S.E., M.M.</v>
      </c>
      <c r="D37">
        <f>COUNTIFS(DbsMunaqis[KehadiranPP1],1,DbsMunaqis[KdPP1],Table8[[#This Row],[Kode]])</f>
        <v>0</v>
      </c>
      <c r="E37">
        <f>COUNTIFS(DbsMunaqis[KehadiranPP2],1,DbsMunaqis[KdPP2],Table8[[#This Row],[Kode]])</f>
        <v>0</v>
      </c>
      <c r="F37">
        <f>COUNTIFS(DbsMunaqis[KehadiranPP3],1,DbsMunaqis[KdPP3],Table8[[#This Row],[Kode]])</f>
        <v>0</v>
      </c>
      <c r="G37">
        <f>COUNTIFS(DbsMunaqis[KehadiranPP4],1,DbsMunaqis[KdPP4],Table8[[#This Row],[Kode]])</f>
        <v>0</v>
      </c>
      <c r="H37" s="19">
        <f>SUM(Table8[[#This Row],[PP I]:[PP IV]])</f>
        <v>0</v>
      </c>
    </row>
    <row r="38" spans="1:8">
      <c r="A38" s="18">
        <v>33</v>
      </c>
      <c r="B38" t="s">
        <v>9417</v>
      </c>
      <c r="C38" t="str">
        <f>VLOOKUP(B38,ListPP[],2)</f>
        <v>Dr. Damirah, S.E., M.M.</v>
      </c>
      <c r="D38">
        <f>COUNTIFS(DbsMunaqis[KehadiranPP1],1,DbsMunaqis[KdPP1],Table8[[#This Row],[Kode]])</f>
        <v>0</v>
      </c>
      <c r="E38">
        <f>COUNTIFS(DbsMunaqis[KehadiranPP2],1,DbsMunaqis[KdPP2],Table8[[#This Row],[Kode]])</f>
        <v>0</v>
      </c>
      <c r="F38">
        <f>COUNTIFS(DbsMunaqis[KehadiranPP3],1,DbsMunaqis[KdPP3],Table8[[#This Row],[Kode]])</f>
        <v>0</v>
      </c>
      <c r="G38">
        <f>COUNTIFS(DbsMunaqis[KehadiranPP4],1,DbsMunaqis[KdPP4],Table8[[#This Row],[Kode]])</f>
        <v>0</v>
      </c>
      <c r="H38" s="19">
        <f>SUM(Table8[[#This Row],[PP I]:[PP IV]])</f>
        <v>0</v>
      </c>
    </row>
    <row r="39" spans="1:8">
      <c r="A39" s="20">
        <v>34</v>
      </c>
      <c r="B39" t="s">
        <v>8</v>
      </c>
      <c r="C39" t="str">
        <f>VLOOKUP(B39,ListPP[],2)</f>
        <v>Dr. Syahriyah Semaun. S.E., M.M</v>
      </c>
      <c r="D39">
        <f>COUNTIFS(DbsMunaqis[KehadiranPP1],1,DbsMunaqis[KdPP1],Table8[[#This Row],[Kode]])</f>
        <v>0</v>
      </c>
      <c r="E39">
        <f>COUNTIFS(DbsMunaqis[KehadiranPP2],1,DbsMunaqis[KdPP2],Table8[[#This Row],[Kode]])</f>
        <v>0</v>
      </c>
      <c r="F39">
        <f>COUNTIFS(DbsMunaqis[KehadiranPP3],1,DbsMunaqis[KdPP3],Table8[[#This Row],[Kode]])</f>
        <v>0</v>
      </c>
      <c r="G39">
        <f>COUNTIFS(DbsMunaqis[KehadiranPP4],1,DbsMunaqis[KdPP4],Table8[[#This Row],[Kode]])</f>
        <v>0</v>
      </c>
      <c r="H39" s="19">
        <f>SUM(Table8[[#This Row],[PP I]:[PP IV]])</f>
        <v>0</v>
      </c>
    </row>
    <row r="40" spans="1:8">
      <c r="A40" s="18">
        <v>35</v>
      </c>
      <c r="B40" t="s">
        <v>9420</v>
      </c>
      <c r="C40" t="str">
        <f>VLOOKUP(B40,ListPP[],2)</f>
        <v>Dr. H. Mukhtar Yunus, Lc,. M.Th.I</v>
      </c>
      <c r="D40">
        <f>COUNTIFS(DbsMunaqis[KehadiranPP1],1,DbsMunaqis[KdPP1],Table8[[#This Row],[Kode]])</f>
        <v>0</v>
      </c>
      <c r="E40">
        <f>COUNTIFS(DbsMunaqis[KehadiranPP2],1,DbsMunaqis[KdPP2],Table8[[#This Row],[Kode]])</f>
        <v>0</v>
      </c>
      <c r="F40">
        <f>COUNTIFS(DbsMunaqis[KehadiranPP3],1,DbsMunaqis[KdPP3],Table8[[#This Row],[Kode]])</f>
        <v>0</v>
      </c>
      <c r="G40">
        <f>COUNTIFS(DbsMunaqis[KehadiranPP4],1,DbsMunaqis[KdPP4],Table8[[#This Row],[Kode]])</f>
        <v>0</v>
      </c>
      <c r="H40" s="19">
        <f>SUM(Table8[[#This Row],[PP I]:[PP IV]])</f>
        <v>0</v>
      </c>
    </row>
    <row r="41" spans="1:8">
      <c r="A41" s="20">
        <v>36</v>
      </c>
      <c r="B41" t="s">
        <v>9423</v>
      </c>
      <c r="C41" t="str">
        <f>VLOOKUP(B41,ListPP[],2)</f>
        <v>Dr. H. Mukhtar Yunus, Lc,. M.Th.I</v>
      </c>
      <c r="D41">
        <f>COUNTIFS(DbsMunaqis[KehadiranPP1],1,DbsMunaqis[KdPP1],Table8[[#This Row],[Kode]])</f>
        <v>0</v>
      </c>
      <c r="E41">
        <f>COUNTIFS(DbsMunaqis[KehadiranPP2],1,DbsMunaqis[KdPP2],Table8[[#This Row],[Kode]])</f>
        <v>0</v>
      </c>
      <c r="F41">
        <f>COUNTIFS(DbsMunaqis[KehadiranPP3],1,DbsMunaqis[KdPP3],Table8[[#This Row],[Kode]])</f>
        <v>0</v>
      </c>
      <c r="G41">
        <f>COUNTIFS(DbsMunaqis[KehadiranPP4],1,DbsMunaqis[KdPP4],Table8[[#This Row],[Kode]])</f>
        <v>0</v>
      </c>
      <c r="H41" s="19">
        <f>SUM(Table8[[#This Row],[PP I]:[PP IV]])</f>
        <v>0</v>
      </c>
    </row>
    <row r="42" spans="1:8">
      <c r="A42" s="18">
        <v>37</v>
      </c>
      <c r="B42" t="s">
        <v>15</v>
      </c>
      <c r="C42" t="str">
        <f>VLOOKUP(B42,ListPP[],2)</f>
        <v>Dr. H. Mukhtar Yunus, Lc,. M.Th.I</v>
      </c>
      <c r="D42">
        <f>COUNTIFS(DbsMunaqis[KehadiranPP1],1,DbsMunaqis[KdPP1],Table8[[#This Row],[Kode]])</f>
        <v>0</v>
      </c>
      <c r="E42">
        <f>COUNTIFS(DbsMunaqis[KehadiranPP2],1,DbsMunaqis[KdPP2],Table8[[#This Row],[Kode]])</f>
        <v>0</v>
      </c>
      <c r="F42">
        <f>COUNTIFS(DbsMunaqis[KehadiranPP3],1,DbsMunaqis[KdPP3],Table8[[#This Row],[Kode]])</f>
        <v>0</v>
      </c>
      <c r="G42">
        <f>COUNTIFS(DbsMunaqis[KehadiranPP4],1,DbsMunaqis[KdPP4],Table8[[#This Row],[Kode]])</f>
        <v>0</v>
      </c>
      <c r="H42" s="19">
        <f>SUM(Table8[[#This Row],[PP I]:[PP IV]])</f>
        <v>0</v>
      </c>
    </row>
    <row r="43" spans="1:8">
      <c r="A43" s="20">
        <v>38</v>
      </c>
      <c r="B43" t="s">
        <v>13</v>
      </c>
      <c r="C43" t="str">
        <f>VLOOKUP(B43,ListPP[],2)</f>
        <v>Dr. H. Mukhtar Yunus, Lc,. M.Th.I</v>
      </c>
      <c r="D43">
        <f>COUNTIFS(DbsMunaqis[KehadiranPP1],1,DbsMunaqis[KdPP1],Table8[[#This Row],[Kode]])</f>
        <v>0</v>
      </c>
      <c r="E43">
        <f>COUNTIFS(DbsMunaqis[KehadiranPP2],1,DbsMunaqis[KdPP2],Table8[[#This Row],[Kode]])</f>
        <v>0</v>
      </c>
      <c r="F43">
        <f>COUNTIFS(DbsMunaqis[KehadiranPP3],1,DbsMunaqis[KdPP3],Table8[[#This Row],[Kode]])</f>
        <v>0</v>
      </c>
      <c r="G43">
        <f>COUNTIFS(DbsMunaqis[KehadiranPP4],1,DbsMunaqis[KdPP4],Table8[[#This Row],[Kode]])</f>
        <v>0</v>
      </c>
      <c r="H43" s="19">
        <f>SUM(Table8[[#This Row],[PP I]:[PP IV]])</f>
        <v>0</v>
      </c>
    </row>
    <row r="44" spans="1:8">
      <c r="A44" s="18">
        <v>39</v>
      </c>
      <c r="B44" t="s">
        <v>9429</v>
      </c>
      <c r="C44" t="str">
        <f>VLOOKUP(B44,ListPP[],2)</f>
        <v>Dr. H. Mukhtar Yunus, Lc,. M.Th.I</v>
      </c>
      <c r="D44">
        <f>COUNTIFS(DbsMunaqis[KehadiranPP1],1,DbsMunaqis[KdPP1],Table8[[#This Row],[Kode]])</f>
        <v>0</v>
      </c>
      <c r="E44">
        <f>COUNTIFS(DbsMunaqis[KehadiranPP2],1,DbsMunaqis[KdPP2],Table8[[#This Row],[Kode]])</f>
        <v>0</v>
      </c>
      <c r="F44">
        <f>COUNTIFS(DbsMunaqis[KehadiranPP3],1,DbsMunaqis[KdPP3],Table8[[#This Row],[Kode]])</f>
        <v>0</v>
      </c>
      <c r="G44">
        <f>COUNTIFS(DbsMunaqis[KehadiranPP4],1,DbsMunaqis[KdPP4],Table8[[#This Row],[Kode]])</f>
        <v>0</v>
      </c>
      <c r="H44" s="19">
        <f>SUM(Table8[[#This Row],[PP I]:[PP IV]])</f>
        <v>0</v>
      </c>
    </row>
    <row r="45" spans="1:8">
      <c r="A45" s="20">
        <v>40</v>
      </c>
      <c r="B45" t="s">
        <v>9434</v>
      </c>
      <c r="C45" t="str">
        <f>VLOOKUP(B45,ListPP[],2)</f>
        <v>Dr. H. Mukhtar Yunus, Lc,. M.Th.I</v>
      </c>
      <c r="D45">
        <f>COUNTIFS(DbsMunaqis[KehadiranPP1],1,DbsMunaqis[KdPP1],Table8[[#This Row],[Kode]])</f>
        <v>0</v>
      </c>
      <c r="E45">
        <f>COUNTIFS(DbsMunaqis[KehadiranPP2],1,DbsMunaqis[KdPP2],Table8[[#This Row],[Kode]])</f>
        <v>0</v>
      </c>
      <c r="F45">
        <f>COUNTIFS(DbsMunaqis[KehadiranPP3],1,DbsMunaqis[KdPP3],Table8[[#This Row],[Kode]])</f>
        <v>0</v>
      </c>
      <c r="G45">
        <f>COUNTIFS(DbsMunaqis[KehadiranPP4],1,DbsMunaqis[KdPP4],Table8[[#This Row],[Kode]])</f>
        <v>0</v>
      </c>
      <c r="H45" s="19">
        <f>SUM(Table8[[#This Row],[PP I]:[PP IV]])</f>
        <v>0</v>
      </c>
    </row>
    <row r="46" spans="1:8">
      <c r="A46" s="18">
        <v>41</v>
      </c>
      <c r="B46" t="s">
        <v>9437</v>
      </c>
      <c r="C46" t="str">
        <f>VLOOKUP(B46,ListPP[],2)</f>
        <v>Dr. H. Mukhtar Yunus, Lc,. M.Th.I</v>
      </c>
      <c r="D46">
        <f>COUNTIFS(DbsMunaqis[KehadiranPP1],1,DbsMunaqis[KdPP1],Table8[[#This Row],[Kode]])</f>
        <v>0</v>
      </c>
      <c r="E46">
        <f>COUNTIFS(DbsMunaqis[KehadiranPP2],1,DbsMunaqis[KdPP2],Table8[[#This Row],[Kode]])</f>
        <v>0</v>
      </c>
      <c r="F46">
        <f>COUNTIFS(DbsMunaqis[KehadiranPP3],1,DbsMunaqis[KdPP3],Table8[[#This Row],[Kode]])</f>
        <v>0</v>
      </c>
      <c r="G46">
        <f>COUNTIFS(DbsMunaqis[KehadiranPP4],1,DbsMunaqis[KdPP4],Table8[[#This Row],[Kode]])</f>
        <v>0</v>
      </c>
      <c r="H46" s="19">
        <f>SUM(Table8[[#This Row],[PP I]:[PP IV]])</f>
        <v>0</v>
      </c>
    </row>
    <row r="47" spans="1:8">
      <c r="A47" s="20">
        <v>42</v>
      </c>
      <c r="B47" t="s">
        <v>9445</v>
      </c>
      <c r="C47" t="str">
        <f>VLOOKUP(B47,ListPP[],2)</f>
        <v>Dr. H. Mukhtar Yunus, Lc,. M.Th.I</v>
      </c>
      <c r="D47">
        <f>COUNTIFS(DbsMunaqis[KehadiranPP1],1,DbsMunaqis[KdPP1],Table8[[#This Row],[Kode]])</f>
        <v>0</v>
      </c>
      <c r="E47">
        <f>COUNTIFS(DbsMunaqis[KehadiranPP2],1,DbsMunaqis[KdPP2],Table8[[#This Row],[Kode]])</f>
        <v>0</v>
      </c>
      <c r="F47">
        <f>COUNTIFS(DbsMunaqis[KehadiranPP3],1,DbsMunaqis[KdPP3],Table8[[#This Row],[Kode]])</f>
        <v>0</v>
      </c>
      <c r="G47">
        <f>COUNTIFS(DbsMunaqis[KehadiranPP4],1,DbsMunaqis[KdPP4],Table8[[#This Row],[Kode]])</f>
        <v>0</v>
      </c>
      <c r="H47" s="19">
        <f>SUM(Table8[[#This Row],[PP I]:[PP IV]])</f>
        <v>0</v>
      </c>
    </row>
    <row r="48" spans="1:8">
      <c r="A48" s="18">
        <v>43</v>
      </c>
      <c r="B48" t="s">
        <v>9447</v>
      </c>
      <c r="C48" t="str">
        <f>VLOOKUP(B48,ListPP[],2)</f>
        <v>Dr. H. Mukhtar Yunus, Lc,. M.Th.I</v>
      </c>
      <c r="D48">
        <f>COUNTIFS(DbsMunaqis[KehadiranPP1],1,DbsMunaqis[KdPP1],Table8[[#This Row],[Kode]])</f>
        <v>0</v>
      </c>
      <c r="E48">
        <f>COUNTIFS(DbsMunaqis[KehadiranPP2],1,DbsMunaqis[KdPP2],Table8[[#This Row],[Kode]])</f>
        <v>0</v>
      </c>
      <c r="F48">
        <f>COUNTIFS(DbsMunaqis[KehadiranPP3],1,DbsMunaqis[KdPP3],Table8[[#This Row],[Kode]])</f>
        <v>0</v>
      </c>
      <c r="G48">
        <f>COUNTIFS(DbsMunaqis[KehadiranPP4],1,DbsMunaqis[KdPP4],Table8[[#This Row],[Kode]])</f>
        <v>0</v>
      </c>
      <c r="H48" s="19">
        <f>SUM(Table8[[#This Row],[PP I]:[PP IV]])</f>
        <v>0</v>
      </c>
    </row>
    <row r="49" spans="1:8">
      <c r="A49" s="20">
        <v>44</v>
      </c>
      <c r="B49" t="s">
        <v>9453</v>
      </c>
      <c r="C49" t="str">
        <f>VLOOKUP(B49,ListPP[],2)</f>
        <v>Dr. H. Mukhtar Yunus, Lc,. M.Th.I</v>
      </c>
      <c r="D49">
        <f>COUNTIFS(DbsMunaqis[KehadiranPP1],1,DbsMunaqis[KdPP1],Table8[[#This Row],[Kode]])</f>
        <v>0</v>
      </c>
      <c r="E49">
        <f>COUNTIFS(DbsMunaqis[KehadiranPP2],1,DbsMunaqis[KdPP2],Table8[[#This Row],[Kode]])</f>
        <v>0</v>
      </c>
      <c r="F49">
        <f>COUNTIFS(DbsMunaqis[KehadiranPP3],1,DbsMunaqis[KdPP3],Table8[[#This Row],[Kode]])</f>
        <v>0</v>
      </c>
      <c r="G49">
        <f>COUNTIFS(DbsMunaqis[KehadiranPP4],1,DbsMunaqis[KdPP4],Table8[[#This Row],[Kode]])</f>
        <v>0</v>
      </c>
      <c r="H49" s="19">
        <f>SUM(Table8[[#This Row],[PP I]:[PP IV]])</f>
        <v>0</v>
      </c>
    </row>
    <row r="50" spans="1:8">
      <c r="A50" s="18">
        <v>45</v>
      </c>
      <c r="B50" t="s">
        <v>9459</v>
      </c>
      <c r="C50" t="str">
        <f>VLOOKUP(B50,ListPP[],2)</f>
        <v>Dr. H. Mukhtar Yunus, Lc,. M.Th.I</v>
      </c>
      <c r="D50">
        <f>COUNTIFS(DbsMunaqis[KehadiranPP1],1,DbsMunaqis[KdPP1],Table8[[#This Row],[Kode]])</f>
        <v>0</v>
      </c>
      <c r="E50">
        <f>COUNTIFS(DbsMunaqis[KehadiranPP2],1,DbsMunaqis[KdPP2],Table8[[#This Row],[Kode]])</f>
        <v>0</v>
      </c>
      <c r="F50">
        <f>COUNTIFS(DbsMunaqis[KehadiranPP3],1,DbsMunaqis[KdPP3],Table8[[#This Row],[Kode]])</f>
        <v>0</v>
      </c>
      <c r="G50">
        <f>COUNTIFS(DbsMunaqis[KehadiranPP4],1,DbsMunaqis[KdPP4],Table8[[#This Row],[Kode]])</f>
        <v>0</v>
      </c>
      <c r="H50" s="19">
        <f>SUM(Table8[[#This Row],[PP I]:[PP IV]])</f>
        <v>0</v>
      </c>
    </row>
    <row r="51" spans="1:8">
      <c r="A51" s="20">
        <v>46</v>
      </c>
      <c r="B51" t="s">
        <v>9465</v>
      </c>
      <c r="C51" t="str">
        <f>VLOOKUP(B51,ListPP[],2)</f>
        <v>Dr. H. Mukhtar Yunus, Lc,. M.Th.I</v>
      </c>
      <c r="D51">
        <f>COUNTIFS(DbsMunaqis[KehadiranPP1],1,DbsMunaqis[KdPP1],Table8[[#This Row],[Kode]])</f>
        <v>0</v>
      </c>
      <c r="E51">
        <f>COUNTIFS(DbsMunaqis[KehadiranPP2],1,DbsMunaqis[KdPP2],Table8[[#This Row],[Kode]])</f>
        <v>0</v>
      </c>
      <c r="F51">
        <f>COUNTIFS(DbsMunaqis[KehadiranPP3],1,DbsMunaqis[KdPP3],Table8[[#This Row],[Kode]])</f>
        <v>0</v>
      </c>
      <c r="G51">
        <f>COUNTIFS(DbsMunaqis[KehadiranPP4],1,DbsMunaqis[KdPP4],Table8[[#This Row],[Kode]])</f>
        <v>0</v>
      </c>
      <c r="H51" s="19">
        <f>SUM(Table8[[#This Row],[PP I]:[PP IV]])</f>
        <v>0</v>
      </c>
    </row>
    <row r="52" spans="1:8">
      <c r="A52" s="18">
        <v>47</v>
      </c>
      <c r="B52" t="s">
        <v>9469</v>
      </c>
      <c r="C52" t="str">
        <f>VLOOKUP(B52,ListPP[],2)</f>
        <v>Dr. H. Mukhtar Yunus, Lc,. M.Th.I</v>
      </c>
      <c r="D52">
        <f>COUNTIFS(DbsMunaqis[KehadiranPP1],1,DbsMunaqis[KdPP1],Table8[[#This Row],[Kode]])</f>
        <v>0</v>
      </c>
      <c r="E52">
        <f>COUNTIFS(DbsMunaqis[KehadiranPP2],1,DbsMunaqis[KdPP2],Table8[[#This Row],[Kode]])</f>
        <v>0</v>
      </c>
      <c r="F52">
        <f>COUNTIFS(DbsMunaqis[KehadiranPP3],1,DbsMunaqis[KdPP3],Table8[[#This Row],[Kode]])</f>
        <v>0</v>
      </c>
      <c r="G52">
        <f>COUNTIFS(DbsMunaqis[KehadiranPP4],1,DbsMunaqis[KdPP4],Table8[[#This Row],[Kode]])</f>
        <v>0</v>
      </c>
      <c r="H52" s="19">
        <f>SUM(Table8[[#This Row],[PP I]:[PP IV]])</f>
        <v>0</v>
      </c>
    </row>
    <row r="53" spans="1:8">
      <c r="A53" s="20">
        <v>48</v>
      </c>
      <c r="B53" t="s">
        <v>9470</v>
      </c>
      <c r="C53" t="str">
        <f>VLOOKUP(B53,ListPP[],2)</f>
        <v>Dr. H. Mukhtar Yunus, Lc,. M.Th.I</v>
      </c>
      <c r="D53">
        <f>COUNTIFS(DbsMunaqis[KehadiranPP1],1,DbsMunaqis[KdPP1],Table8[[#This Row],[Kode]])</f>
        <v>0</v>
      </c>
      <c r="E53">
        <f>COUNTIFS(DbsMunaqis[KehadiranPP2],1,DbsMunaqis[KdPP2],Table8[[#This Row],[Kode]])</f>
        <v>0</v>
      </c>
      <c r="F53">
        <f>COUNTIFS(DbsMunaqis[KehadiranPP3],1,DbsMunaqis[KdPP3],Table8[[#This Row],[Kode]])</f>
        <v>0</v>
      </c>
      <c r="G53">
        <f>COUNTIFS(DbsMunaqis[KehadiranPP4],1,DbsMunaqis[KdPP4],Table8[[#This Row],[Kode]])</f>
        <v>0</v>
      </c>
      <c r="H53" s="19">
        <f>SUM(Table8[[#This Row],[PP I]:[PP IV]])</f>
        <v>0</v>
      </c>
    </row>
    <row r="54" spans="1:8">
      <c r="A54" s="18">
        <v>49</v>
      </c>
      <c r="B54" t="s">
        <v>9471</v>
      </c>
      <c r="C54" t="str">
        <f>VLOOKUP(B54,ListPP[],2)</f>
        <v>Dr. H. Mukhtar Yunus, Lc,. M.Th.I</v>
      </c>
      <c r="D54">
        <f>COUNTIFS(DbsMunaqis[KehadiranPP1],1,DbsMunaqis[KdPP1],Table8[[#This Row],[Kode]])</f>
        <v>0</v>
      </c>
      <c r="E54">
        <f>COUNTIFS(DbsMunaqis[KehadiranPP2],1,DbsMunaqis[KdPP2],Table8[[#This Row],[Kode]])</f>
        <v>0</v>
      </c>
      <c r="F54">
        <f>COUNTIFS(DbsMunaqis[KehadiranPP3],1,DbsMunaqis[KdPP3],Table8[[#This Row],[Kode]])</f>
        <v>0</v>
      </c>
      <c r="G54">
        <f>COUNTIFS(DbsMunaqis[KehadiranPP4],1,DbsMunaqis[KdPP4],Table8[[#This Row],[Kode]])</f>
        <v>0</v>
      </c>
      <c r="H54" s="19">
        <f>SUM(Table8[[#This Row],[PP I]:[PP IV]])</f>
        <v>0</v>
      </c>
    </row>
    <row r="55" spans="1:8">
      <c r="A55" s="20">
        <v>50</v>
      </c>
      <c r="B55" t="s">
        <v>9472</v>
      </c>
      <c r="C55" t="str">
        <f>VLOOKUP(B55,ListPP[],2)</f>
        <v>Dr. H. Mukhtar Yunus, Lc,. M.Th.I</v>
      </c>
      <c r="D55">
        <f>COUNTIFS(DbsMunaqis[KehadiranPP1],1,DbsMunaqis[KdPP1],Table8[[#This Row],[Kode]])</f>
        <v>0</v>
      </c>
      <c r="E55">
        <f>COUNTIFS(DbsMunaqis[KehadiranPP2],1,DbsMunaqis[KdPP2],Table8[[#This Row],[Kode]])</f>
        <v>0</v>
      </c>
      <c r="F55">
        <f>COUNTIFS(DbsMunaqis[KehadiranPP3],1,DbsMunaqis[KdPP3],Table8[[#This Row],[Kode]])</f>
        <v>0</v>
      </c>
      <c r="G55">
        <f>COUNTIFS(DbsMunaqis[KehadiranPP4],1,DbsMunaqis[KdPP4],Table8[[#This Row],[Kode]])</f>
        <v>0</v>
      </c>
      <c r="H55" s="19">
        <f>SUM(Table8[[#This Row],[PP I]:[PP IV]])</f>
        <v>0</v>
      </c>
    </row>
    <row r="56" spans="1:8">
      <c r="A56" s="18">
        <v>51</v>
      </c>
      <c r="B56" t="s">
        <v>9473</v>
      </c>
      <c r="C56" t="str">
        <f>VLOOKUP(B56,ListPP[],2)</f>
        <v>Dr. H. Mukhtar Yunus, Lc,. M.Th.I</v>
      </c>
      <c r="D56">
        <f>COUNTIFS(DbsMunaqis[KehadiranPP1],1,DbsMunaqis[KdPP1],Table8[[#This Row],[Kode]])</f>
        <v>0</v>
      </c>
      <c r="E56">
        <f>COUNTIFS(DbsMunaqis[KehadiranPP2],1,DbsMunaqis[KdPP2],Table8[[#This Row],[Kode]])</f>
        <v>0</v>
      </c>
      <c r="F56">
        <f>COUNTIFS(DbsMunaqis[KehadiranPP3],1,DbsMunaqis[KdPP3],Table8[[#This Row],[Kode]])</f>
        <v>0</v>
      </c>
      <c r="G56">
        <f>COUNTIFS(DbsMunaqis[KehadiranPP4],1,DbsMunaqis[KdPP4],Table8[[#This Row],[Kode]])</f>
        <v>0</v>
      </c>
      <c r="H56" s="19">
        <f>SUM(Table8[[#This Row],[PP I]:[PP IV]])</f>
        <v>0</v>
      </c>
    </row>
    <row r="57" spans="1:8">
      <c r="A57" s="20">
        <v>52</v>
      </c>
      <c r="B57" t="s">
        <v>9687</v>
      </c>
      <c r="C57" t="str">
        <f>VLOOKUP(B57,ListPP[],2)</f>
        <v>Dr. H. Mukhtar Yunus, Lc,. M.Th.I</v>
      </c>
      <c r="D57">
        <f>COUNTIFS(DbsMunaqis[KehadiranPP1],1,DbsMunaqis[KdPP1],Table8[[#This Row],[Kode]])</f>
        <v>0</v>
      </c>
      <c r="E57">
        <f>COUNTIFS(DbsMunaqis[KehadiranPP2],1,DbsMunaqis[KdPP2],Table8[[#This Row],[Kode]])</f>
        <v>0</v>
      </c>
      <c r="F57">
        <f>COUNTIFS(DbsMunaqis[KehadiranPP3],1,DbsMunaqis[KdPP3],Table8[[#This Row],[Kode]])</f>
        <v>0</v>
      </c>
      <c r="G57">
        <f>COUNTIFS(DbsMunaqis[KehadiranPP4],1,DbsMunaqis[KdPP4],Table8[[#This Row],[Kode]])</f>
        <v>0</v>
      </c>
      <c r="H57" s="19">
        <f>SUM(Table8[[#This Row],[PP I]:[PP IV]])</f>
        <v>0</v>
      </c>
    </row>
    <row r="58" spans="1:8">
      <c r="A58" s="18">
        <v>53</v>
      </c>
      <c r="B58" t="s">
        <v>9692</v>
      </c>
      <c r="C58" t="str">
        <f>VLOOKUP(B58,ListPP[],2)</f>
        <v>Dr. H. Mukhtar Yunus, Lc,. M.Th.I</v>
      </c>
      <c r="D58">
        <f>COUNTIFS(DbsMunaqis[KehadiranPP1],1,DbsMunaqis[KdPP1],Table8[[#This Row],[Kode]])</f>
        <v>0</v>
      </c>
      <c r="E58">
        <f>COUNTIFS(DbsMunaqis[KehadiranPP2],1,DbsMunaqis[KdPP2],Table8[[#This Row],[Kode]])</f>
        <v>0</v>
      </c>
      <c r="F58">
        <f>COUNTIFS(DbsMunaqis[KehadiranPP3],1,DbsMunaqis[KdPP3],Table8[[#This Row],[Kode]])</f>
        <v>0</v>
      </c>
      <c r="G58">
        <f>COUNTIFS(DbsMunaqis[KehadiranPP4],1,DbsMunaqis[KdPP4],Table8[[#This Row],[Kode]])</f>
        <v>0</v>
      </c>
      <c r="H58" s="19">
        <f>SUM(Table8[[#This Row],[PP I]:[PP IV]])</f>
        <v>0</v>
      </c>
    </row>
    <row r="59" spans="1:8" ht="15" thickBot="1">
      <c r="A59" s="21">
        <v>54</v>
      </c>
      <c r="B59" s="22" t="s">
        <v>9700</v>
      </c>
      <c r="C59" s="22" t="str">
        <f>VLOOKUP(B59,ListPP[],2)</f>
        <v>Dr. H. Mukhtar Yunus, Lc,. M.Th.I</v>
      </c>
      <c r="D59" s="22">
        <f>COUNTIFS(DbsMunaqis[KehadiranPP1],1,DbsMunaqis[KdPP1],Table8[[#This Row],[Kode]])</f>
        <v>0</v>
      </c>
      <c r="E59" s="22">
        <f>COUNTIFS(DbsMunaqis[KehadiranPP2],1,DbsMunaqis[KdPP2],Table8[[#This Row],[Kode]])</f>
        <v>0</v>
      </c>
      <c r="F59" s="22">
        <f>COUNTIFS(DbsMunaqis[KehadiranPP3],1,DbsMunaqis[KdPP3],Table8[[#This Row],[Kode]])</f>
        <v>0</v>
      </c>
      <c r="G59" s="22">
        <f>COUNTIFS(DbsMunaqis[KehadiranPP4],1,DbsMunaqis[KdPP4],Table8[[#This Row],[Kode]])</f>
        <v>0</v>
      </c>
      <c r="H59" s="23">
        <f>SUM(Table8[[#This Row],[PP I]:[PP IV]])</f>
        <v>0</v>
      </c>
    </row>
    <row r="60" spans="1:8" ht="15" thickBot="1">
      <c r="A60" s="364" t="s">
        <v>9645</v>
      </c>
      <c r="B60" s="365"/>
      <c r="C60" s="366"/>
      <c r="D60" s="24">
        <f>SUM(Table8[PP I])</f>
        <v>0</v>
      </c>
      <c r="E60" s="24">
        <f>SUM(Table8[PP II])</f>
        <v>0</v>
      </c>
      <c r="F60" s="24">
        <f>SUM(Table8[PP III])</f>
        <v>0</v>
      </c>
      <c r="G60" s="24">
        <f>SUM(Table8[PP IV])</f>
        <v>0</v>
      </c>
      <c r="H60" s="25">
        <f>SUM(Table8[Jumlah])</f>
        <v>0</v>
      </c>
    </row>
    <row r="62" spans="1:8">
      <c r="F62" t="s">
        <v>9748</v>
      </c>
    </row>
    <row r="63" spans="1:8">
      <c r="F63" t="s">
        <v>9746</v>
      </c>
    </row>
    <row r="67" spans="6:6">
      <c r="F67" s="26" t="s">
        <v>9747</v>
      </c>
    </row>
  </sheetData>
  <mergeCells count="4">
    <mergeCell ref="A1:H1"/>
    <mergeCell ref="A2:H2"/>
    <mergeCell ref="A3:H3"/>
    <mergeCell ref="A60:C60"/>
  </mergeCells>
  <pageMargins left="0.51" right="0.7" top="0.75" bottom="0.75" header="0.3" footer="0.3"/>
  <pageSetup paperSize="5" scale="92" orientation="portrait" r:id="rId1"/>
  <rowBreaks count="1" manualBreakCount="1">
    <brk id="55" max="7" man="1"/>
  </row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6"/>
  <dimension ref="A1:L109"/>
  <sheetViews>
    <sheetView view="pageBreakPreview" topLeftCell="A91" zoomScaleNormal="100" zoomScaleSheetLayoutView="100" workbookViewId="0">
      <selection activeCell="C113" sqref="C113"/>
    </sheetView>
  </sheetViews>
  <sheetFormatPr defaultRowHeight="14.4"/>
  <cols>
    <col min="1" max="1" width="8" bestFit="1" customWidth="1"/>
    <col min="2" max="2" width="5.77734375" bestFit="1" customWidth="1"/>
    <col min="3" max="3" width="27.44140625" bestFit="1" customWidth="1"/>
    <col min="4" max="4" width="10.77734375" bestFit="1" customWidth="1"/>
    <col min="5" max="5" width="30.21875" bestFit="1" customWidth="1"/>
    <col min="7" max="7" width="8" customWidth="1"/>
    <col min="8" max="8" width="10" style="29" bestFit="1" customWidth="1"/>
    <col min="9" max="9" width="8.5546875" bestFit="1" customWidth="1"/>
  </cols>
  <sheetData>
    <row r="1" spans="1:12" ht="15" thickBot="1">
      <c r="A1" s="30" t="s">
        <v>9817</v>
      </c>
      <c r="B1" t="s">
        <v>3</v>
      </c>
      <c r="C1" t="s">
        <v>9477</v>
      </c>
      <c r="D1" t="s">
        <v>9553</v>
      </c>
      <c r="E1" t="s">
        <v>9644</v>
      </c>
      <c r="F1" t="s">
        <v>9732</v>
      </c>
      <c r="G1" t="s">
        <v>9766</v>
      </c>
      <c r="H1" s="29" t="s">
        <v>9677</v>
      </c>
      <c r="I1" t="s">
        <v>9554</v>
      </c>
    </row>
    <row r="2" spans="1:12">
      <c r="A2">
        <v>1</v>
      </c>
      <c r="B2">
        <v>1</v>
      </c>
      <c r="C2" t="e">
        <f>VLOOKUP(Table11[[#This Row],[NIM]],DbsMunaqis[],5)</f>
        <v>#N/A</v>
      </c>
      <c r="D2" s="86" t="s">
        <v>11508</v>
      </c>
      <c r="E2" t="e">
        <f>VLOOKUP(VLOOKUP(Table11[[#This Row],[NIM]],DbsMunaqis[],7),TblProdi[],2)</f>
        <v>#N/A</v>
      </c>
      <c r="F2" s="4" t="s">
        <v>14985</v>
      </c>
      <c r="G2" t="e">
        <f>IF(VLOOKUP(Table11[[#This Row],[NIM]],DbsMunaqis[],6)=1,2 &amp; " Lmbr",1 &amp; " Lmbr")</f>
        <v>#N/A</v>
      </c>
      <c r="H2" s="29">
        <v>42613</v>
      </c>
      <c r="I2">
        <v>1</v>
      </c>
      <c r="K2" t="e">
        <f>INT(LEFT(Table11[[#This Row],[Ket]],2))</f>
        <v>#N/A</v>
      </c>
      <c r="L2" t="e">
        <f>SUM(K2:K31)</f>
        <v>#N/A</v>
      </c>
    </row>
    <row r="3" spans="1:12">
      <c r="B3">
        <v>2</v>
      </c>
      <c r="C3" t="e">
        <f>VLOOKUP(Table11[[#This Row],[NIM]],DbsMunaqis[],5)</f>
        <v>#N/A</v>
      </c>
      <c r="D3" s="41" t="s">
        <v>11609</v>
      </c>
      <c r="E3" t="e">
        <f>VLOOKUP(VLOOKUP(Table11[[#This Row],[NIM]],DbsMunaqis[],7),TblProdi[],2)</f>
        <v>#N/A</v>
      </c>
      <c r="F3" s="4" t="s">
        <v>14986</v>
      </c>
      <c r="G3" t="e">
        <f>IF(VLOOKUP(Table11[[#This Row],[NIM]],DbsMunaqis[],6)=1,2 &amp; " Lmbr",1 &amp; " Lmbr")</f>
        <v>#N/A</v>
      </c>
      <c r="H3" s="29">
        <v>42613</v>
      </c>
      <c r="I3">
        <v>1</v>
      </c>
      <c r="K3" t="e">
        <f>INT(LEFT(Table11[[#This Row],[Ket]],2))</f>
        <v>#N/A</v>
      </c>
    </row>
    <row r="4" spans="1:12">
      <c r="B4">
        <v>3</v>
      </c>
      <c r="C4" t="e">
        <f>VLOOKUP(Table11[[#This Row],[NIM]],DbsMunaqis[],5)</f>
        <v>#N/A</v>
      </c>
      <c r="D4" s="41" t="s">
        <v>12020</v>
      </c>
      <c r="E4" t="e">
        <f>VLOOKUP(VLOOKUP(Table11[[#This Row],[NIM]],DbsMunaqis[],7),TblProdi[],2)</f>
        <v>#N/A</v>
      </c>
      <c r="F4" s="4" t="s">
        <v>14987</v>
      </c>
      <c r="G4" t="e">
        <f>IF(VLOOKUP(Table11[[#This Row],[NIM]],DbsMunaqis[],6)=1,2 &amp; " Lmbr",1 &amp; " Lmbr")</f>
        <v>#N/A</v>
      </c>
      <c r="H4" s="29">
        <v>42613</v>
      </c>
      <c r="I4">
        <v>1</v>
      </c>
      <c r="K4" t="e">
        <f>INT(LEFT(Table11[[#This Row],[Ket]],2))</f>
        <v>#N/A</v>
      </c>
    </row>
    <row r="5" spans="1:12">
      <c r="B5">
        <v>4</v>
      </c>
      <c r="C5" t="e">
        <f>VLOOKUP(Table11[[#This Row],[NIM]],DbsMunaqis[],5)</f>
        <v>#N/A</v>
      </c>
      <c r="D5" s="41" t="s">
        <v>11431</v>
      </c>
      <c r="E5" t="e">
        <f>VLOOKUP(VLOOKUP(Table11[[#This Row],[NIM]],DbsMunaqis[],7),TblProdi[],2)</f>
        <v>#N/A</v>
      </c>
      <c r="F5" s="4" t="s">
        <v>14988</v>
      </c>
      <c r="G5" t="e">
        <f>IF(VLOOKUP(Table11[[#This Row],[NIM]],DbsMunaqis[],6)=1,2 &amp; " Lmbr",1 &amp; " Lmbr")</f>
        <v>#N/A</v>
      </c>
      <c r="H5" s="29">
        <v>42613</v>
      </c>
      <c r="I5">
        <v>1</v>
      </c>
      <c r="K5" t="e">
        <f>INT(LEFT(Table11[[#This Row],[Ket]],2))</f>
        <v>#N/A</v>
      </c>
    </row>
    <row r="6" spans="1:12">
      <c r="B6">
        <v>5</v>
      </c>
      <c r="C6" t="e">
        <f>VLOOKUP(Table11[[#This Row],[NIM]],DbsMunaqis[],5)</f>
        <v>#N/A</v>
      </c>
      <c r="D6" s="41" t="s">
        <v>11591</v>
      </c>
      <c r="E6" t="e">
        <f>VLOOKUP(VLOOKUP(Table11[[#This Row],[NIM]],DbsMunaqis[],7),TblProdi[],2)</f>
        <v>#N/A</v>
      </c>
      <c r="F6" s="4" t="s">
        <v>14989</v>
      </c>
      <c r="G6" t="e">
        <f>IF(VLOOKUP(Table11[[#This Row],[NIM]],DbsMunaqis[],6)=1,2 &amp; " Lmbr",1 &amp; " Lmbr")</f>
        <v>#N/A</v>
      </c>
      <c r="H6" s="29">
        <v>42613</v>
      </c>
      <c r="I6">
        <v>1</v>
      </c>
      <c r="K6" t="e">
        <f>INT(LEFT(Table11[[#This Row],[Ket]],2))</f>
        <v>#N/A</v>
      </c>
    </row>
    <row r="7" spans="1:12">
      <c r="B7">
        <v>6</v>
      </c>
      <c r="C7" t="e">
        <f>VLOOKUP(Table11[[#This Row],[NIM]],DbsMunaqis[],5)</f>
        <v>#N/A</v>
      </c>
      <c r="D7" s="41" t="s">
        <v>11753</v>
      </c>
      <c r="E7" t="e">
        <f>VLOOKUP(VLOOKUP(Table11[[#This Row],[NIM]],DbsMunaqis[],7),TblProdi[],2)</f>
        <v>#N/A</v>
      </c>
      <c r="F7" s="4" t="s">
        <v>14990</v>
      </c>
      <c r="G7" t="e">
        <f>IF(VLOOKUP(Table11[[#This Row],[NIM]],DbsMunaqis[],6)=1,2 &amp; " Lmbr",1 &amp; " Lmbr")</f>
        <v>#N/A</v>
      </c>
      <c r="H7" s="29">
        <v>42613</v>
      </c>
      <c r="I7">
        <v>1</v>
      </c>
      <c r="K7" t="e">
        <f>INT(LEFT(Table11[[#This Row],[Ket]],2))</f>
        <v>#N/A</v>
      </c>
    </row>
    <row r="8" spans="1:12">
      <c r="B8">
        <v>7</v>
      </c>
      <c r="C8" t="e">
        <f>VLOOKUP(Table11[[#This Row],[NIM]],DbsMunaqis[],5)</f>
        <v>#N/A</v>
      </c>
      <c r="D8" s="63" t="s">
        <v>11572</v>
      </c>
      <c r="E8" t="e">
        <f>VLOOKUP(VLOOKUP(Table11[[#This Row],[NIM]],DbsMunaqis[],7),TblProdi[],2)</f>
        <v>#N/A</v>
      </c>
      <c r="F8" s="4" t="s">
        <v>14991</v>
      </c>
      <c r="G8" t="e">
        <f>IF(VLOOKUP(Table11[[#This Row],[NIM]],DbsMunaqis[],6)=1,2 &amp; " Lmbr",1 &amp; " Lmbr")</f>
        <v>#N/A</v>
      </c>
      <c r="H8" s="29">
        <v>42613</v>
      </c>
      <c r="I8">
        <v>1</v>
      </c>
      <c r="K8" t="e">
        <f>INT(LEFT(Table11[[#This Row],[Ket]],2))</f>
        <v>#N/A</v>
      </c>
    </row>
    <row r="9" spans="1:12">
      <c r="B9">
        <v>8</v>
      </c>
      <c r="C9" t="e">
        <f>VLOOKUP(Table11[[#This Row],[NIM]],DbsMunaqis[],5)</f>
        <v>#N/A</v>
      </c>
      <c r="D9" s="63" t="s">
        <v>10871</v>
      </c>
      <c r="E9" t="e">
        <f>VLOOKUP(VLOOKUP(Table11[[#This Row],[NIM]],DbsMunaqis[],7),TblProdi[],2)</f>
        <v>#N/A</v>
      </c>
      <c r="F9" s="4" t="s">
        <v>14992</v>
      </c>
      <c r="G9" t="e">
        <f>IF(VLOOKUP(Table11[[#This Row],[NIM]],DbsMunaqis[],6)=1,2 &amp; " Lmbr",1 &amp; " Lmbr")</f>
        <v>#N/A</v>
      </c>
      <c r="H9" s="29">
        <v>42613</v>
      </c>
      <c r="I9">
        <v>1</v>
      </c>
      <c r="K9" t="e">
        <f>INT(LEFT(Table11[[#This Row],[Ket]],2))</f>
        <v>#N/A</v>
      </c>
    </row>
    <row r="10" spans="1:12">
      <c r="B10">
        <v>9</v>
      </c>
      <c r="C10" t="e">
        <f>VLOOKUP(Table11[[#This Row],[NIM]],DbsMunaqis[],5)</f>
        <v>#N/A</v>
      </c>
      <c r="D10" s="63" t="s">
        <v>10492</v>
      </c>
      <c r="E10" t="e">
        <f>VLOOKUP(VLOOKUP(Table11[[#This Row],[NIM]],DbsMunaqis[],7),TblProdi[],2)</f>
        <v>#N/A</v>
      </c>
      <c r="F10" s="4" t="s">
        <v>14993</v>
      </c>
      <c r="G10" t="e">
        <f>IF(VLOOKUP(Table11[[#This Row],[NIM]],DbsMunaqis[],6)=1,2 &amp; " Lmbr",1 &amp; " Lmbr")</f>
        <v>#N/A</v>
      </c>
      <c r="H10" s="29">
        <v>42613</v>
      </c>
      <c r="I10">
        <v>1</v>
      </c>
      <c r="K10" t="e">
        <f>INT(LEFT(Table11[[#This Row],[Ket]],2))</f>
        <v>#N/A</v>
      </c>
    </row>
    <row r="11" spans="1:12">
      <c r="B11">
        <v>10</v>
      </c>
      <c r="C11" t="e">
        <f>VLOOKUP(Table11[[#This Row],[NIM]],DbsMunaqis[],5)</f>
        <v>#N/A</v>
      </c>
      <c r="D11" s="63" t="s">
        <v>11802</v>
      </c>
      <c r="E11" t="e">
        <f>VLOOKUP(VLOOKUP(Table11[[#This Row],[NIM]],DbsMunaqis[],7),TblProdi[],2)</f>
        <v>#N/A</v>
      </c>
      <c r="F11" s="4" t="s">
        <v>14994</v>
      </c>
      <c r="G11" t="e">
        <f>IF(VLOOKUP(Table11[[#This Row],[NIM]],DbsMunaqis[],6)=1,2 &amp; " Lmbr",1 &amp; " Lmbr")</f>
        <v>#N/A</v>
      </c>
      <c r="H11" s="29">
        <v>42613</v>
      </c>
      <c r="I11">
        <v>1</v>
      </c>
      <c r="K11" t="e">
        <f>INT(LEFT(Table11[[#This Row],[Ket]],2))</f>
        <v>#N/A</v>
      </c>
    </row>
    <row r="12" spans="1:12">
      <c r="B12">
        <v>11</v>
      </c>
      <c r="C12" t="e">
        <f>VLOOKUP(Table11[[#This Row],[NIM]],DbsMunaqis[],5)</f>
        <v>#N/A</v>
      </c>
      <c r="D12" s="63" t="s">
        <v>11464</v>
      </c>
      <c r="E12" t="e">
        <f>VLOOKUP(VLOOKUP(Table11[[#This Row],[NIM]],DbsMunaqis[],7),TblProdi[],2)</f>
        <v>#N/A</v>
      </c>
      <c r="F12" s="4" t="s">
        <v>14995</v>
      </c>
      <c r="G12" t="e">
        <f>IF(VLOOKUP(Table11[[#This Row],[NIM]],DbsMunaqis[],6)=1,2 &amp; " Lmbr",1 &amp; " Lmbr")</f>
        <v>#N/A</v>
      </c>
      <c r="H12" s="29">
        <v>42613</v>
      </c>
      <c r="I12">
        <v>1</v>
      </c>
      <c r="K12" t="e">
        <f>INT(LEFT(Table11[[#This Row],[Ket]],2))</f>
        <v>#N/A</v>
      </c>
    </row>
    <row r="13" spans="1:12">
      <c r="B13">
        <v>12</v>
      </c>
      <c r="C13" t="e">
        <f>VLOOKUP(Table11[[#This Row],[NIM]],DbsMunaqis[],5)</f>
        <v>#N/A</v>
      </c>
      <c r="D13" s="63" t="s">
        <v>12161</v>
      </c>
      <c r="E13" t="e">
        <f>VLOOKUP(VLOOKUP(Table11[[#This Row],[NIM]],DbsMunaqis[],7),TblProdi[],2)</f>
        <v>#N/A</v>
      </c>
      <c r="F13" s="4" t="s">
        <v>14996</v>
      </c>
      <c r="G13" t="e">
        <f>IF(VLOOKUP(Table11[[#This Row],[NIM]],DbsMunaqis[],6)=1,2 &amp; " Lmbr",1 &amp; " Lmbr")</f>
        <v>#N/A</v>
      </c>
      <c r="H13" s="29">
        <v>42613</v>
      </c>
      <c r="I13">
        <v>1</v>
      </c>
      <c r="K13" t="e">
        <f>INT(LEFT(Table11[[#This Row],[Ket]],2))</f>
        <v>#N/A</v>
      </c>
    </row>
    <row r="14" spans="1:12">
      <c r="B14">
        <v>13</v>
      </c>
      <c r="C14" t="e">
        <f>VLOOKUP(Table11[[#This Row],[NIM]],DbsMunaqis[],5)</f>
        <v>#N/A</v>
      </c>
      <c r="D14" s="63" t="s">
        <v>10728</v>
      </c>
      <c r="E14" t="e">
        <f>VLOOKUP(VLOOKUP(Table11[[#This Row],[NIM]],DbsMunaqis[],7),TblProdi[],2)</f>
        <v>#N/A</v>
      </c>
      <c r="F14" s="4" t="s">
        <v>14997</v>
      </c>
      <c r="G14" t="e">
        <f>IF(VLOOKUP(Table11[[#This Row],[NIM]],DbsMunaqis[],6)=1,2 &amp; " Lmbr",1 &amp; " Lmbr")</f>
        <v>#N/A</v>
      </c>
      <c r="H14" s="29">
        <v>42613</v>
      </c>
      <c r="I14">
        <v>1</v>
      </c>
      <c r="K14" t="e">
        <f>INT(LEFT(Table11[[#This Row],[Ket]],2))</f>
        <v>#N/A</v>
      </c>
    </row>
    <row r="15" spans="1:12">
      <c r="B15">
        <v>14</v>
      </c>
      <c r="C15" t="e">
        <f>VLOOKUP(Table11[[#This Row],[NIM]],DbsMunaqis[],5)</f>
        <v>#N/A</v>
      </c>
      <c r="D15" s="63" t="s">
        <v>11313</v>
      </c>
      <c r="E15" t="e">
        <f>VLOOKUP(VLOOKUP(Table11[[#This Row],[NIM]],DbsMunaqis[],7),TblProdi[],2)</f>
        <v>#N/A</v>
      </c>
      <c r="F15" s="4" t="s">
        <v>14998</v>
      </c>
      <c r="G15" t="e">
        <f>IF(VLOOKUP(Table11[[#This Row],[NIM]],DbsMunaqis[],6)=1,2 &amp; " Lmbr",1 &amp; " Lmbr")</f>
        <v>#N/A</v>
      </c>
      <c r="H15" s="29">
        <v>42613</v>
      </c>
      <c r="I15">
        <v>1</v>
      </c>
      <c r="K15" t="e">
        <f>INT(LEFT(Table11[[#This Row],[Ket]],2))</f>
        <v>#N/A</v>
      </c>
    </row>
    <row r="16" spans="1:12">
      <c r="B16">
        <v>15</v>
      </c>
      <c r="C16" t="e">
        <f>VLOOKUP(Table11[[#This Row],[NIM]],DbsMunaqis[],5)</f>
        <v>#N/A</v>
      </c>
      <c r="D16" s="63" t="s">
        <v>10735</v>
      </c>
      <c r="E16" t="e">
        <f>VLOOKUP(VLOOKUP(Table11[[#This Row],[NIM]],DbsMunaqis[],7),TblProdi[],2)</f>
        <v>#N/A</v>
      </c>
      <c r="F16" s="4" t="s">
        <v>14999</v>
      </c>
      <c r="G16" t="e">
        <f>IF(VLOOKUP(Table11[[#This Row],[NIM]],DbsMunaqis[],6)=1,2 &amp; " Lmbr",1 &amp; " Lmbr")</f>
        <v>#N/A</v>
      </c>
      <c r="H16" s="29">
        <v>42613</v>
      </c>
      <c r="I16">
        <v>1</v>
      </c>
      <c r="K16" t="e">
        <f>INT(LEFT(Table11[[#This Row],[Ket]],2))</f>
        <v>#N/A</v>
      </c>
    </row>
    <row r="17" spans="2:12">
      <c r="B17">
        <v>16</v>
      </c>
      <c r="C17" t="e">
        <f>VLOOKUP(Table11[[#This Row],[NIM]],DbsMunaqis[],5)</f>
        <v>#N/A</v>
      </c>
      <c r="D17" s="63" t="s">
        <v>12144</v>
      </c>
      <c r="E17" t="e">
        <f>VLOOKUP(VLOOKUP(Table11[[#This Row],[NIM]],DbsMunaqis[],7),TblProdi[],2)</f>
        <v>#N/A</v>
      </c>
      <c r="F17" s="4" t="s">
        <v>15000</v>
      </c>
      <c r="G17" t="e">
        <f>IF(VLOOKUP(Table11[[#This Row],[NIM]],DbsMunaqis[],6)=1,2 &amp; " Lmbr",1 &amp; " Lmbr")</f>
        <v>#N/A</v>
      </c>
      <c r="H17" s="29">
        <v>42613</v>
      </c>
      <c r="I17">
        <v>1</v>
      </c>
      <c r="K17" t="e">
        <f>INT(LEFT(Table11[[#This Row],[Ket]],2))</f>
        <v>#N/A</v>
      </c>
    </row>
    <row r="18" spans="2:12">
      <c r="B18">
        <v>17</v>
      </c>
      <c r="C18" t="e">
        <f>VLOOKUP(Table11[[#This Row],[NIM]],DbsMunaqis[],5)</f>
        <v>#N/A</v>
      </c>
      <c r="D18" s="63" t="s">
        <v>12008</v>
      </c>
      <c r="E18" t="e">
        <f>VLOOKUP(VLOOKUP(Table11[[#This Row],[NIM]],DbsMunaqis[],7),TblProdi[],2)</f>
        <v>#N/A</v>
      </c>
      <c r="F18" s="4" t="s">
        <v>15001</v>
      </c>
      <c r="G18" t="e">
        <f>IF(VLOOKUP(Table11[[#This Row],[NIM]],DbsMunaqis[],6)=1,2 &amp; " Lmbr",1 &amp; " Lmbr")</f>
        <v>#N/A</v>
      </c>
      <c r="H18" s="29">
        <v>42613</v>
      </c>
      <c r="I18">
        <v>1</v>
      </c>
      <c r="K18" t="e">
        <f>INT(LEFT(Table11[[#This Row],[Ket]],2))</f>
        <v>#N/A</v>
      </c>
    </row>
    <row r="19" spans="2:12">
      <c r="B19">
        <v>18</v>
      </c>
      <c r="C19" t="e">
        <f>VLOOKUP(Table11[[#This Row],[NIM]],DbsMunaqis[],5)</f>
        <v>#N/A</v>
      </c>
      <c r="D19" s="63" t="s">
        <v>11984</v>
      </c>
      <c r="E19" t="e">
        <f>VLOOKUP(VLOOKUP(Table11[[#This Row],[NIM]],DbsMunaqis[],7),TblProdi[],2)</f>
        <v>#N/A</v>
      </c>
      <c r="F19" s="4" t="s">
        <v>15002</v>
      </c>
      <c r="G19" t="e">
        <f>IF(VLOOKUP(Table11[[#This Row],[NIM]],DbsMunaqis[],6)=1,2 &amp; " Lmbr",1 &amp; " Lmbr")</f>
        <v>#N/A</v>
      </c>
      <c r="H19" s="29">
        <v>42613</v>
      </c>
      <c r="I19">
        <v>1</v>
      </c>
      <c r="K19" t="e">
        <f>INT(LEFT(Table11[[#This Row],[Ket]],2))</f>
        <v>#N/A</v>
      </c>
    </row>
    <row r="20" spans="2:12">
      <c r="B20">
        <v>19</v>
      </c>
      <c r="C20" t="e">
        <f>VLOOKUP(Table11[[#This Row],[NIM]],DbsMunaqis[],5)</f>
        <v>#N/A</v>
      </c>
      <c r="D20" s="63" t="s">
        <v>11963</v>
      </c>
      <c r="E20" t="e">
        <f>VLOOKUP(VLOOKUP(Table11[[#This Row],[NIM]],DbsMunaqis[],7),TblProdi[],2)</f>
        <v>#N/A</v>
      </c>
      <c r="F20" s="4" t="s">
        <v>15003</v>
      </c>
      <c r="G20" t="e">
        <f>IF(VLOOKUP(Table11[[#This Row],[NIM]],DbsMunaqis[],6)=1,2 &amp; " Lmbr",1 &amp; " Lmbr")</f>
        <v>#N/A</v>
      </c>
      <c r="H20" s="29">
        <v>42613</v>
      </c>
      <c r="I20">
        <v>1</v>
      </c>
      <c r="K20" t="e">
        <f>INT(LEFT(Table11[[#This Row],[Ket]],2))</f>
        <v>#N/A</v>
      </c>
    </row>
    <row r="21" spans="2:12">
      <c r="B21">
        <v>20</v>
      </c>
      <c r="C21" t="e">
        <f>VLOOKUP(Table11[[#This Row],[NIM]],DbsMunaqis[],5)</f>
        <v>#N/A</v>
      </c>
      <c r="D21" s="63" t="s">
        <v>11977</v>
      </c>
      <c r="E21" t="e">
        <f>VLOOKUP(VLOOKUP(Table11[[#This Row],[NIM]],DbsMunaqis[],7),TblProdi[],2)</f>
        <v>#N/A</v>
      </c>
      <c r="F21" s="4" t="s">
        <v>15004</v>
      </c>
      <c r="G21" t="e">
        <f>IF(VLOOKUP(Table11[[#This Row],[NIM]],DbsMunaqis[],6)=1,2 &amp; " Lmbr",1 &amp; " Lmbr")</f>
        <v>#N/A</v>
      </c>
      <c r="H21" s="29">
        <v>42613</v>
      </c>
      <c r="I21">
        <v>1</v>
      </c>
      <c r="K21" t="e">
        <f>INT(LEFT(Table11[[#This Row],[Ket]],2))</f>
        <v>#N/A</v>
      </c>
    </row>
    <row r="22" spans="2:12">
      <c r="B22">
        <v>21</v>
      </c>
      <c r="C22" t="e">
        <f>VLOOKUP(Table11[[#This Row],[NIM]],DbsMunaqis[],5)</f>
        <v>#N/A</v>
      </c>
      <c r="D22" s="63" t="s">
        <v>11971</v>
      </c>
      <c r="E22" t="e">
        <f>VLOOKUP(VLOOKUP(Table11[[#This Row],[NIM]],DbsMunaqis[],7),TblProdi[],2)</f>
        <v>#N/A</v>
      </c>
      <c r="F22" s="4" t="s">
        <v>15005</v>
      </c>
      <c r="G22" t="e">
        <f>IF(VLOOKUP(Table11[[#This Row],[NIM]],DbsMunaqis[],6)=1,2 &amp; " Lmbr",1 &amp; " Lmbr")</f>
        <v>#N/A</v>
      </c>
      <c r="H22" s="29">
        <v>42613</v>
      </c>
      <c r="I22">
        <v>1</v>
      </c>
      <c r="K22" t="e">
        <f>INT(LEFT(Table11[[#This Row],[Ket]],2))</f>
        <v>#N/A</v>
      </c>
    </row>
    <row r="23" spans="2:12">
      <c r="B23">
        <v>22</v>
      </c>
      <c r="C23" t="e">
        <f>VLOOKUP(Table11[[#This Row],[NIM]],DbsMunaqis[],5)</f>
        <v>#N/A</v>
      </c>
      <c r="D23" s="63" t="s">
        <v>11586</v>
      </c>
      <c r="E23" t="e">
        <f>VLOOKUP(VLOOKUP(Table11[[#This Row],[NIM]],DbsMunaqis[],7),TblProdi[],2)</f>
        <v>#N/A</v>
      </c>
      <c r="F23" s="4" t="s">
        <v>15006</v>
      </c>
      <c r="G23" t="e">
        <f>IF(VLOOKUP(Table11[[#This Row],[NIM]],DbsMunaqis[],6)=1,2 &amp; " Lmbr",1 &amp; " Lmbr")</f>
        <v>#N/A</v>
      </c>
      <c r="H23" s="29">
        <v>42613</v>
      </c>
      <c r="I23">
        <v>1</v>
      </c>
      <c r="K23" t="e">
        <f>INT(LEFT(Table11[[#This Row],[Ket]],2))</f>
        <v>#N/A</v>
      </c>
    </row>
    <row r="24" spans="2:12">
      <c r="B24">
        <v>23</v>
      </c>
      <c r="C24" t="e">
        <f>VLOOKUP(Table11[[#This Row],[NIM]],DbsMunaqis[],5)</f>
        <v>#N/A</v>
      </c>
      <c r="D24" s="63" t="s">
        <v>12053</v>
      </c>
      <c r="E24" t="e">
        <f>VLOOKUP(VLOOKUP(Table11[[#This Row],[NIM]],DbsMunaqis[],7),TblProdi[],2)</f>
        <v>#N/A</v>
      </c>
      <c r="F24" s="4" t="s">
        <v>15007</v>
      </c>
      <c r="G24" t="e">
        <f>IF(VLOOKUP(Table11[[#This Row],[NIM]],DbsMunaqis[],6)=1,2 &amp; " Lmbr",1 &amp; " Lmbr")</f>
        <v>#N/A</v>
      </c>
      <c r="H24" s="29">
        <v>42613</v>
      </c>
      <c r="I24">
        <v>1</v>
      </c>
      <c r="K24" t="e">
        <f>INT(LEFT(Table11[[#This Row],[Ket]],2))</f>
        <v>#N/A</v>
      </c>
    </row>
    <row r="25" spans="2:12">
      <c r="B25">
        <v>24</v>
      </c>
      <c r="C25" t="e">
        <f>VLOOKUP(Table11[[#This Row],[NIM]],DbsMunaqis[],5)</f>
        <v>#N/A</v>
      </c>
      <c r="D25" s="63" t="s">
        <v>12097</v>
      </c>
      <c r="E25" t="e">
        <f>VLOOKUP(VLOOKUP(Table11[[#This Row],[NIM]],DbsMunaqis[],7),TblProdi[],2)</f>
        <v>#N/A</v>
      </c>
      <c r="F25" s="4" t="s">
        <v>15008</v>
      </c>
      <c r="G25" t="e">
        <f>IF(VLOOKUP(Table11[[#This Row],[NIM]],DbsMunaqis[],6)=1,2 &amp; " Lmbr",1 &amp; " Lmbr")</f>
        <v>#N/A</v>
      </c>
      <c r="H25" s="29">
        <v>42613</v>
      </c>
      <c r="I25">
        <v>1</v>
      </c>
      <c r="K25" t="e">
        <f>INT(LEFT(Table11[[#This Row],[Ket]],2))</f>
        <v>#N/A</v>
      </c>
    </row>
    <row r="26" spans="2:12">
      <c r="B26">
        <v>25</v>
      </c>
      <c r="C26" t="e">
        <f>VLOOKUP(Table11[[#This Row],[NIM]],DbsMunaqis[],5)</f>
        <v>#N/A</v>
      </c>
      <c r="D26" s="63" t="s">
        <v>11961</v>
      </c>
      <c r="E26" t="e">
        <f>VLOOKUP(VLOOKUP(Table11[[#This Row],[NIM]],DbsMunaqis[],7),TblProdi[],2)</f>
        <v>#N/A</v>
      </c>
      <c r="F26" s="4" t="s">
        <v>15009</v>
      </c>
      <c r="G26" t="e">
        <f>IF(VLOOKUP(Table11[[#This Row],[NIM]],DbsMunaqis[],6)=1,2 &amp; " Lmbr",1 &amp; " Lmbr")</f>
        <v>#N/A</v>
      </c>
      <c r="H26" s="29">
        <v>42613</v>
      </c>
      <c r="I26">
        <v>1</v>
      </c>
      <c r="K26" t="e">
        <f>INT(LEFT(Table11[[#This Row],[Ket]],2))</f>
        <v>#N/A</v>
      </c>
    </row>
    <row r="27" spans="2:12">
      <c r="B27">
        <v>26</v>
      </c>
      <c r="C27" t="e">
        <f>VLOOKUP(Table11[[#This Row],[NIM]],DbsMunaqis[],5)</f>
        <v>#N/A</v>
      </c>
      <c r="D27" s="63" t="s">
        <v>10879</v>
      </c>
      <c r="E27" t="e">
        <f>VLOOKUP(VLOOKUP(Table11[[#This Row],[NIM]],DbsMunaqis[],7),TblProdi[],2)</f>
        <v>#N/A</v>
      </c>
      <c r="F27" s="4" t="s">
        <v>15010</v>
      </c>
      <c r="G27" t="e">
        <f>IF(VLOOKUP(Table11[[#This Row],[NIM]],DbsMunaqis[],6)=1,2 &amp; " Lmbr",1 &amp; " Lmbr")</f>
        <v>#N/A</v>
      </c>
      <c r="H27" s="29">
        <v>42613</v>
      </c>
      <c r="I27">
        <v>1</v>
      </c>
      <c r="K27" t="e">
        <f>INT(LEFT(Table11[[#This Row],[Ket]],2))</f>
        <v>#N/A</v>
      </c>
    </row>
    <row r="28" spans="2:12">
      <c r="B28">
        <v>27</v>
      </c>
      <c r="C28" t="e">
        <f>VLOOKUP(Table11[[#This Row],[NIM]],DbsMunaqis[],5)</f>
        <v>#N/A</v>
      </c>
      <c r="D28" s="63" t="s">
        <v>11818</v>
      </c>
      <c r="E28" t="e">
        <f>VLOOKUP(VLOOKUP(Table11[[#This Row],[NIM]],DbsMunaqis[],7),TblProdi[],2)</f>
        <v>#N/A</v>
      </c>
      <c r="F28" s="4" t="s">
        <v>15011</v>
      </c>
      <c r="G28" t="e">
        <f>IF(VLOOKUP(Table11[[#This Row],[NIM]],DbsMunaqis[],6)=1,2 &amp; " Lmbr",1 &amp; " Lmbr")</f>
        <v>#N/A</v>
      </c>
      <c r="H28" s="29">
        <v>42613</v>
      </c>
      <c r="I28">
        <v>1</v>
      </c>
      <c r="K28" t="e">
        <f>INT(LEFT(Table11[[#This Row],[Ket]],2))</f>
        <v>#N/A</v>
      </c>
    </row>
    <row r="29" spans="2:12">
      <c r="B29">
        <v>28</v>
      </c>
      <c r="C29" t="e">
        <f>VLOOKUP(Table11[[#This Row],[NIM]],DbsMunaqis[],5)</f>
        <v>#N/A</v>
      </c>
      <c r="D29" s="63" t="s">
        <v>11576</v>
      </c>
      <c r="E29" t="e">
        <f>VLOOKUP(VLOOKUP(Table11[[#This Row],[NIM]],DbsMunaqis[],7),TblProdi[],2)</f>
        <v>#N/A</v>
      </c>
      <c r="F29" s="4" t="s">
        <v>15012</v>
      </c>
      <c r="G29" t="e">
        <f>IF(VLOOKUP(Table11[[#This Row],[NIM]],DbsMunaqis[],6)=1,2 &amp; " Lmbr",1 &amp; " Lmbr")</f>
        <v>#N/A</v>
      </c>
      <c r="H29" s="29">
        <v>42613</v>
      </c>
      <c r="I29">
        <v>1</v>
      </c>
      <c r="K29" t="e">
        <f>INT(LEFT(Table11[[#This Row],[Ket]],2))</f>
        <v>#N/A</v>
      </c>
    </row>
    <row r="30" spans="2:12">
      <c r="B30">
        <v>29</v>
      </c>
      <c r="C30" t="e">
        <f>VLOOKUP(Table11[[#This Row],[NIM]],DbsMunaqis[],5)</f>
        <v>#N/A</v>
      </c>
      <c r="D30" s="63" t="s">
        <v>10486</v>
      </c>
      <c r="E30" t="e">
        <f>VLOOKUP(VLOOKUP(Table11[[#This Row],[NIM]],DbsMunaqis[],7),TblProdi[],2)</f>
        <v>#N/A</v>
      </c>
      <c r="F30" s="4" t="s">
        <v>15013</v>
      </c>
      <c r="G30" t="e">
        <f>IF(VLOOKUP(Table11[[#This Row],[NIM]],DbsMunaqis[],6)=1,2 &amp; " Lmbr",1 &amp; " Lmbr")</f>
        <v>#N/A</v>
      </c>
      <c r="H30" s="29">
        <v>42613</v>
      </c>
      <c r="I30">
        <v>1</v>
      </c>
      <c r="K30" t="e">
        <f>INT(LEFT(Table11[[#This Row],[Ket]],2))</f>
        <v>#N/A</v>
      </c>
    </row>
    <row r="31" spans="2:12">
      <c r="B31">
        <v>30</v>
      </c>
      <c r="C31" t="e">
        <f>VLOOKUP(Table11[[#This Row],[NIM]],DbsMunaqis[],5)</f>
        <v>#N/A</v>
      </c>
      <c r="D31" s="63" t="s">
        <v>10814</v>
      </c>
      <c r="E31" t="e">
        <f>VLOOKUP(VLOOKUP(Table11[[#This Row],[NIM]],DbsMunaqis[],7),TblProdi[],2)</f>
        <v>#N/A</v>
      </c>
      <c r="F31" s="4" t="s">
        <v>15014</v>
      </c>
      <c r="G31" t="e">
        <f>IF(VLOOKUP(Table11[[#This Row],[NIM]],DbsMunaqis[],6)=1,2 &amp; " Lmbr",1 &amp; " Lmbr")</f>
        <v>#N/A</v>
      </c>
      <c r="H31" s="29">
        <v>42613</v>
      </c>
      <c r="I31">
        <v>1</v>
      </c>
      <c r="K31" t="e">
        <f>INT(LEFT(Table11[[#This Row],[Ket]],2))</f>
        <v>#N/A</v>
      </c>
    </row>
    <row r="32" spans="2:12">
      <c r="B32">
        <v>1</v>
      </c>
      <c r="C32" t="e">
        <f>VLOOKUP(Table11[[#This Row],[NIM]],DbsMunaqis[],5)</f>
        <v>#N/A</v>
      </c>
      <c r="D32" s="86" t="s">
        <v>11789</v>
      </c>
      <c r="E32" t="e">
        <f>VLOOKUP(VLOOKUP(Table11[[#This Row],[NIM]],DbsMunaqis[],7),TblProdi[],2)</f>
        <v>#N/A</v>
      </c>
      <c r="F32" s="4" t="s">
        <v>15018</v>
      </c>
      <c r="G32" t="e">
        <f>IF(VLOOKUP(Table11[[#This Row],[NIM]],DbsMunaqis[],6)=1,2 &amp; " Lmbr",1 &amp; " Lmbr")</f>
        <v>#N/A</v>
      </c>
      <c r="H32" s="29">
        <v>42613</v>
      </c>
      <c r="I32">
        <v>2</v>
      </c>
      <c r="K32" t="e">
        <f>INT(LEFT(Table11[[#This Row],[Ket]],2))</f>
        <v>#N/A</v>
      </c>
      <c r="L32" t="e">
        <f>SUM(K32:K109)</f>
        <v>#N/A</v>
      </c>
    </row>
    <row r="33" spans="2:11">
      <c r="B33">
        <v>2</v>
      </c>
      <c r="C33" t="e">
        <f>VLOOKUP(Table11[[#This Row],[NIM]],DbsMunaqis[],5)</f>
        <v>#N/A</v>
      </c>
      <c r="D33" s="249" t="s">
        <v>10739</v>
      </c>
      <c r="E33" t="e">
        <f>VLOOKUP(VLOOKUP(Table11[[#This Row],[NIM]],DbsMunaqis[],7),TblProdi[],2)</f>
        <v>#N/A</v>
      </c>
      <c r="F33" s="4" t="s">
        <v>15019</v>
      </c>
      <c r="G33" t="e">
        <f>IF(VLOOKUP(Table11[[#This Row],[NIM]],DbsMunaqis[],6)=1,2 &amp; " Lmbr",1 &amp; " Lmbr")</f>
        <v>#N/A</v>
      </c>
      <c r="H33" s="29">
        <v>42613</v>
      </c>
      <c r="I33">
        <v>2</v>
      </c>
      <c r="K33" t="e">
        <f>INT(LEFT(Table11[[#This Row],[Ket]],2))</f>
        <v>#N/A</v>
      </c>
    </row>
    <row r="34" spans="2:11">
      <c r="B34">
        <v>3</v>
      </c>
      <c r="C34" t="e">
        <f>VLOOKUP(Table11[[#This Row],[NIM]],DbsMunaqis[],5)</f>
        <v>#N/A</v>
      </c>
      <c r="D34" s="249" t="s">
        <v>11768</v>
      </c>
      <c r="E34" t="e">
        <f>VLOOKUP(VLOOKUP(Table11[[#This Row],[NIM]],DbsMunaqis[],7),TblProdi[],2)</f>
        <v>#N/A</v>
      </c>
      <c r="F34" s="4" t="s">
        <v>15020</v>
      </c>
      <c r="G34" t="e">
        <f>IF(VLOOKUP(Table11[[#This Row],[NIM]],DbsMunaqis[],6)=1,2 &amp; " Lmbr",1 &amp; " Lmbr")</f>
        <v>#N/A</v>
      </c>
      <c r="H34" s="29">
        <v>42613</v>
      </c>
      <c r="I34">
        <v>2</v>
      </c>
      <c r="K34" t="e">
        <f>INT(LEFT(Table11[[#This Row],[Ket]],2))</f>
        <v>#N/A</v>
      </c>
    </row>
    <row r="35" spans="2:11">
      <c r="B35">
        <v>4</v>
      </c>
      <c r="C35" t="e">
        <f>VLOOKUP(Table11[[#This Row],[NIM]],DbsMunaqis[],5)</f>
        <v>#N/A</v>
      </c>
      <c r="D35" s="249" t="s">
        <v>11733</v>
      </c>
      <c r="E35" t="e">
        <f>VLOOKUP(VLOOKUP(Table11[[#This Row],[NIM]],DbsMunaqis[],7),TblProdi[],2)</f>
        <v>#N/A</v>
      </c>
      <c r="F35" s="4" t="s">
        <v>15021</v>
      </c>
      <c r="G35" t="e">
        <f>IF(VLOOKUP(Table11[[#This Row],[NIM]],DbsMunaqis[],6)=1,2 &amp; " Lmbr",1 &amp; " Lmbr")</f>
        <v>#N/A</v>
      </c>
      <c r="H35" s="29">
        <v>42613</v>
      </c>
      <c r="I35">
        <v>2</v>
      </c>
      <c r="K35" t="e">
        <f>INT(LEFT(Table11[[#This Row],[Ket]],2))</f>
        <v>#N/A</v>
      </c>
    </row>
    <row r="36" spans="2:11">
      <c r="B36">
        <v>5</v>
      </c>
      <c r="C36" t="e">
        <f>VLOOKUP(Table11[[#This Row],[NIM]],DbsMunaqis[],5)</f>
        <v>#N/A</v>
      </c>
      <c r="D36" s="249" t="s">
        <v>10478</v>
      </c>
      <c r="E36" t="e">
        <f>VLOOKUP(VLOOKUP(Table11[[#This Row],[NIM]],DbsMunaqis[],7),TblProdi[],2)</f>
        <v>#N/A</v>
      </c>
      <c r="F36" s="4" t="s">
        <v>15022</v>
      </c>
      <c r="G36" t="e">
        <f>IF(VLOOKUP(Table11[[#This Row],[NIM]],DbsMunaqis[],6)=1,2 &amp; " Lmbr",1 &amp; " Lmbr")</f>
        <v>#N/A</v>
      </c>
      <c r="H36" s="29">
        <v>42613</v>
      </c>
      <c r="I36">
        <v>2</v>
      </c>
      <c r="K36" t="e">
        <f>INT(LEFT(Table11[[#This Row],[Ket]],2))</f>
        <v>#N/A</v>
      </c>
    </row>
    <row r="37" spans="2:11">
      <c r="B37">
        <v>6</v>
      </c>
      <c r="C37" t="e">
        <f>VLOOKUP(Table11[[#This Row],[NIM]],DbsMunaqis[],5)</f>
        <v>#N/A</v>
      </c>
      <c r="D37" s="249" t="s">
        <v>11886</v>
      </c>
      <c r="E37" t="e">
        <f>VLOOKUP(VLOOKUP(Table11[[#This Row],[NIM]],DbsMunaqis[],7),TblProdi[],2)</f>
        <v>#N/A</v>
      </c>
      <c r="F37" s="4" t="s">
        <v>15023</v>
      </c>
      <c r="G37" t="e">
        <f>IF(VLOOKUP(Table11[[#This Row],[NIM]],DbsMunaqis[],6)=1,2 &amp; " Lmbr",1 &amp; " Lmbr")</f>
        <v>#N/A</v>
      </c>
      <c r="H37" s="29">
        <v>42613</v>
      </c>
      <c r="I37">
        <v>2</v>
      </c>
      <c r="K37" t="e">
        <f>INT(LEFT(Table11[[#This Row],[Ket]],2))</f>
        <v>#N/A</v>
      </c>
    </row>
    <row r="38" spans="2:11">
      <c r="B38">
        <v>7</v>
      </c>
      <c r="C38" t="e">
        <f>VLOOKUP(Table11[[#This Row],[NIM]],DbsMunaqis[],5)</f>
        <v>#N/A</v>
      </c>
      <c r="D38" s="250" t="s">
        <v>11884</v>
      </c>
      <c r="E38" t="e">
        <f>VLOOKUP(VLOOKUP(Table11[[#This Row],[NIM]],DbsMunaqis[],7),TblProdi[],2)</f>
        <v>#N/A</v>
      </c>
      <c r="F38" s="4" t="s">
        <v>15024</v>
      </c>
      <c r="G38" t="e">
        <f>IF(VLOOKUP(Table11[[#This Row],[NIM]],DbsMunaqis[],6)=1,2 &amp; " Lmbr",1 &amp; " Lmbr")</f>
        <v>#N/A</v>
      </c>
      <c r="H38" s="29">
        <v>42613</v>
      </c>
      <c r="I38">
        <v>2</v>
      </c>
      <c r="K38" t="e">
        <f>INT(LEFT(Table11[[#This Row],[Ket]],2))</f>
        <v>#N/A</v>
      </c>
    </row>
    <row r="39" spans="2:11">
      <c r="B39">
        <v>8</v>
      </c>
      <c r="C39" t="e">
        <f>VLOOKUP(Table11[[#This Row],[NIM]],DbsMunaqis[],5)</f>
        <v>#N/A</v>
      </c>
      <c r="D39" s="250" t="s">
        <v>11692</v>
      </c>
      <c r="E39" t="e">
        <f>VLOOKUP(VLOOKUP(Table11[[#This Row],[NIM]],DbsMunaqis[],7),TblProdi[],2)</f>
        <v>#N/A</v>
      </c>
      <c r="F39" s="4" t="s">
        <v>15025</v>
      </c>
      <c r="G39" t="e">
        <f>IF(VLOOKUP(Table11[[#This Row],[NIM]],DbsMunaqis[],6)=1,2 &amp; " Lmbr",1 &amp; " Lmbr")</f>
        <v>#N/A</v>
      </c>
      <c r="H39" s="29">
        <v>42613</v>
      </c>
      <c r="I39">
        <v>2</v>
      </c>
      <c r="K39" t="e">
        <f>INT(LEFT(Table11[[#This Row],[Ket]],2))</f>
        <v>#N/A</v>
      </c>
    </row>
    <row r="40" spans="2:11">
      <c r="B40">
        <v>9</v>
      </c>
      <c r="C40" t="e">
        <f>VLOOKUP(Table11[[#This Row],[NIM]],DbsMunaqis[],5)</f>
        <v>#N/A</v>
      </c>
      <c r="D40" s="250" t="s">
        <v>11881</v>
      </c>
      <c r="E40" t="e">
        <f>VLOOKUP(VLOOKUP(Table11[[#This Row],[NIM]],DbsMunaqis[],7),TblProdi[],2)</f>
        <v>#N/A</v>
      </c>
      <c r="F40" s="4" t="s">
        <v>15026</v>
      </c>
      <c r="G40" t="e">
        <f>IF(VLOOKUP(Table11[[#This Row],[NIM]],DbsMunaqis[],6)=1,2 &amp; " Lmbr",1 &amp; " Lmbr")</f>
        <v>#N/A</v>
      </c>
      <c r="H40" s="29">
        <v>42613</v>
      </c>
      <c r="I40">
        <v>2</v>
      </c>
      <c r="K40" t="e">
        <f>INT(LEFT(Table11[[#This Row],[Ket]],2))</f>
        <v>#N/A</v>
      </c>
    </row>
    <row r="41" spans="2:11">
      <c r="B41">
        <v>10</v>
      </c>
      <c r="C41" t="e">
        <f>VLOOKUP(Table11[[#This Row],[NIM]],DbsMunaqis[],5)</f>
        <v>#N/A</v>
      </c>
      <c r="D41" s="250" t="s">
        <v>11504</v>
      </c>
      <c r="E41" t="e">
        <f>VLOOKUP(VLOOKUP(Table11[[#This Row],[NIM]],DbsMunaqis[],7),TblProdi[],2)</f>
        <v>#N/A</v>
      </c>
      <c r="F41" s="4" t="s">
        <v>15027</v>
      </c>
      <c r="G41" t="e">
        <f>IF(VLOOKUP(Table11[[#This Row],[NIM]],DbsMunaqis[],6)=1,2 &amp; " Lmbr",1 &amp; " Lmbr")</f>
        <v>#N/A</v>
      </c>
      <c r="H41" s="29">
        <v>42613</v>
      </c>
      <c r="I41">
        <v>2</v>
      </c>
      <c r="K41" t="e">
        <f>INT(LEFT(Table11[[#This Row],[Ket]],2))</f>
        <v>#N/A</v>
      </c>
    </row>
    <row r="42" spans="2:11">
      <c r="B42">
        <v>11</v>
      </c>
      <c r="C42" t="e">
        <f>VLOOKUP(Table11[[#This Row],[NIM]],DbsMunaqis[],5)</f>
        <v>#N/A</v>
      </c>
      <c r="D42" s="250" t="s">
        <v>11618</v>
      </c>
      <c r="E42" t="e">
        <f>VLOOKUP(VLOOKUP(Table11[[#This Row],[NIM]],DbsMunaqis[],7),TblProdi[],2)</f>
        <v>#N/A</v>
      </c>
      <c r="F42" s="4" t="s">
        <v>15028</v>
      </c>
      <c r="G42" t="e">
        <f>IF(VLOOKUP(Table11[[#This Row],[NIM]],DbsMunaqis[],6)=1,2 &amp; " Lmbr",1 &amp; " Lmbr")</f>
        <v>#N/A</v>
      </c>
      <c r="H42" s="29">
        <v>42613</v>
      </c>
      <c r="I42">
        <v>2</v>
      </c>
      <c r="K42" t="e">
        <f>INT(LEFT(Table11[[#This Row],[Ket]],2))</f>
        <v>#N/A</v>
      </c>
    </row>
    <row r="43" spans="2:11">
      <c r="B43">
        <v>12</v>
      </c>
      <c r="C43" t="e">
        <f>VLOOKUP(Table11[[#This Row],[NIM]],DbsMunaqis[],5)</f>
        <v>#N/A</v>
      </c>
      <c r="D43" s="250" t="s">
        <v>11800</v>
      </c>
      <c r="E43" t="e">
        <f>VLOOKUP(VLOOKUP(Table11[[#This Row],[NIM]],DbsMunaqis[],7),TblProdi[],2)</f>
        <v>#N/A</v>
      </c>
      <c r="F43" s="4" t="s">
        <v>15029</v>
      </c>
      <c r="G43" t="e">
        <f>IF(VLOOKUP(Table11[[#This Row],[NIM]],DbsMunaqis[],6)=1,2 &amp; " Lmbr",1 &amp; " Lmbr")</f>
        <v>#N/A</v>
      </c>
      <c r="H43" s="29">
        <v>42613</v>
      </c>
      <c r="I43">
        <v>2</v>
      </c>
      <c r="K43" t="e">
        <f>INT(LEFT(Table11[[#This Row],[Ket]],2))</f>
        <v>#N/A</v>
      </c>
    </row>
    <row r="44" spans="2:11">
      <c r="B44">
        <v>13</v>
      </c>
      <c r="C44" t="e">
        <f>VLOOKUP(Table11[[#This Row],[NIM]],DbsMunaqis[],5)</f>
        <v>#N/A</v>
      </c>
      <c r="D44" s="250" t="s">
        <v>11578</v>
      </c>
      <c r="E44" t="e">
        <f>VLOOKUP(VLOOKUP(Table11[[#This Row],[NIM]],DbsMunaqis[],7),TblProdi[],2)</f>
        <v>#N/A</v>
      </c>
      <c r="F44" s="4" t="s">
        <v>15030</v>
      </c>
      <c r="G44" t="e">
        <f>IF(VLOOKUP(Table11[[#This Row],[NIM]],DbsMunaqis[],6)=1,2 &amp; " Lmbr",1 &amp; " Lmbr")</f>
        <v>#N/A</v>
      </c>
      <c r="H44" s="29">
        <v>42613</v>
      </c>
      <c r="I44">
        <v>2</v>
      </c>
      <c r="K44" t="e">
        <f>INT(LEFT(Table11[[#This Row],[Ket]],2))</f>
        <v>#N/A</v>
      </c>
    </row>
    <row r="45" spans="2:11">
      <c r="B45">
        <v>14</v>
      </c>
      <c r="C45" t="e">
        <f>VLOOKUP(Table11[[#This Row],[NIM]],DbsMunaqis[],5)</f>
        <v>#N/A</v>
      </c>
      <c r="D45" s="250" t="s">
        <v>11691</v>
      </c>
      <c r="E45" t="e">
        <f>VLOOKUP(VLOOKUP(Table11[[#This Row],[NIM]],DbsMunaqis[],7),TblProdi[],2)</f>
        <v>#N/A</v>
      </c>
      <c r="F45" s="4" t="s">
        <v>15031</v>
      </c>
      <c r="G45" t="e">
        <f>IF(VLOOKUP(Table11[[#This Row],[NIM]],DbsMunaqis[],6)=1,2 &amp; " Lmbr",1 &amp; " Lmbr")</f>
        <v>#N/A</v>
      </c>
      <c r="H45" s="29">
        <v>42613</v>
      </c>
      <c r="I45">
        <v>2</v>
      </c>
      <c r="K45" t="e">
        <f>INT(LEFT(Table11[[#This Row],[Ket]],2))</f>
        <v>#N/A</v>
      </c>
    </row>
    <row r="46" spans="2:11">
      <c r="B46">
        <v>15</v>
      </c>
      <c r="C46" t="e">
        <f>VLOOKUP(Table11[[#This Row],[NIM]],DbsMunaqis[],5)</f>
        <v>#N/A</v>
      </c>
      <c r="D46" s="250" t="s">
        <v>11441</v>
      </c>
      <c r="E46" t="e">
        <f>VLOOKUP(VLOOKUP(Table11[[#This Row],[NIM]],DbsMunaqis[],7),TblProdi[],2)</f>
        <v>#N/A</v>
      </c>
      <c r="F46" s="4" t="s">
        <v>15032</v>
      </c>
      <c r="G46" t="e">
        <f>IF(VLOOKUP(Table11[[#This Row],[NIM]],DbsMunaqis[],6)=1,2 &amp; " Lmbr",1 &amp; " Lmbr")</f>
        <v>#N/A</v>
      </c>
      <c r="H46" s="29">
        <v>42613</v>
      </c>
      <c r="I46">
        <v>2</v>
      </c>
      <c r="K46" t="e">
        <f>INT(LEFT(Table11[[#This Row],[Ket]],2))</f>
        <v>#N/A</v>
      </c>
    </row>
    <row r="47" spans="2:11">
      <c r="B47">
        <v>16</v>
      </c>
      <c r="C47" t="e">
        <f>VLOOKUP(Table11[[#This Row],[NIM]],DbsMunaqis[],5)</f>
        <v>#N/A</v>
      </c>
      <c r="D47" s="250" t="s">
        <v>11843</v>
      </c>
      <c r="E47" t="e">
        <f>VLOOKUP(VLOOKUP(Table11[[#This Row],[NIM]],DbsMunaqis[],7),TblProdi[],2)</f>
        <v>#N/A</v>
      </c>
      <c r="F47" s="4" t="s">
        <v>15033</v>
      </c>
      <c r="G47" t="e">
        <f>IF(VLOOKUP(Table11[[#This Row],[NIM]],DbsMunaqis[],6)=1,2 &amp; " Lmbr",1 &amp; " Lmbr")</f>
        <v>#N/A</v>
      </c>
      <c r="H47" s="29">
        <v>42613</v>
      </c>
      <c r="I47">
        <v>2</v>
      </c>
      <c r="K47" t="e">
        <f>INT(LEFT(Table11[[#This Row],[Ket]],2))</f>
        <v>#N/A</v>
      </c>
    </row>
    <row r="48" spans="2:11">
      <c r="B48">
        <v>17</v>
      </c>
      <c r="C48" t="e">
        <f>VLOOKUP(Table11[[#This Row],[NIM]],DbsMunaqis[],5)</f>
        <v>#N/A</v>
      </c>
      <c r="D48" s="250" t="s">
        <v>11632</v>
      </c>
      <c r="E48" t="e">
        <f>VLOOKUP(VLOOKUP(Table11[[#This Row],[NIM]],DbsMunaqis[],7),TblProdi[],2)</f>
        <v>#N/A</v>
      </c>
      <c r="F48" s="4" t="s">
        <v>15034</v>
      </c>
      <c r="G48" t="e">
        <f>IF(VLOOKUP(Table11[[#This Row],[NIM]],DbsMunaqis[],6)=1,2 &amp; " Lmbr",1 &amp; " Lmbr")</f>
        <v>#N/A</v>
      </c>
      <c r="H48" s="29">
        <v>42613</v>
      </c>
      <c r="I48">
        <v>2</v>
      </c>
      <c r="K48" t="e">
        <f>INT(LEFT(Table11[[#This Row],[Ket]],2))</f>
        <v>#N/A</v>
      </c>
    </row>
    <row r="49" spans="2:11">
      <c r="B49">
        <v>18</v>
      </c>
      <c r="C49" t="e">
        <f>VLOOKUP(Table11[[#This Row],[NIM]],DbsMunaqis[],5)</f>
        <v>#N/A</v>
      </c>
      <c r="D49" s="250" t="s">
        <v>11439</v>
      </c>
      <c r="E49" t="e">
        <f>VLOOKUP(VLOOKUP(Table11[[#This Row],[NIM]],DbsMunaqis[],7),TblProdi[],2)</f>
        <v>#N/A</v>
      </c>
      <c r="F49" s="4" t="s">
        <v>15035</v>
      </c>
      <c r="G49" t="e">
        <f>IF(VLOOKUP(Table11[[#This Row],[NIM]],DbsMunaqis[],6)=1,2 &amp; " Lmbr",1 &amp; " Lmbr")</f>
        <v>#N/A</v>
      </c>
      <c r="H49" s="29">
        <v>42613</v>
      </c>
      <c r="I49">
        <v>2</v>
      </c>
      <c r="K49" t="e">
        <f>INT(LEFT(Table11[[#This Row],[Ket]],2))</f>
        <v>#N/A</v>
      </c>
    </row>
    <row r="50" spans="2:11">
      <c r="B50">
        <v>19</v>
      </c>
      <c r="C50" t="e">
        <f>VLOOKUP(Table11[[#This Row],[NIM]],DbsMunaqis[],5)</f>
        <v>#N/A</v>
      </c>
      <c r="D50" s="250" t="s">
        <v>11650</v>
      </c>
      <c r="E50" t="e">
        <f>VLOOKUP(VLOOKUP(Table11[[#This Row],[NIM]],DbsMunaqis[],7),TblProdi[],2)</f>
        <v>#N/A</v>
      </c>
      <c r="F50" s="4" t="s">
        <v>15036</v>
      </c>
      <c r="G50" t="e">
        <f>IF(VLOOKUP(Table11[[#This Row],[NIM]],DbsMunaqis[],6)=1,2 &amp; " Lmbr",1 &amp; " Lmbr")</f>
        <v>#N/A</v>
      </c>
      <c r="H50" s="29">
        <v>42613</v>
      </c>
      <c r="I50">
        <v>2</v>
      </c>
      <c r="K50" t="e">
        <f>INT(LEFT(Table11[[#This Row],[Ket]],2))</f>
        <v>#N/A</v>
      </c>
    </row>
    <row r="51" spans="2:11">
      <c r="B51">
        <v>20</v>
      </c>
      <c r="C51" t="e">
        <f>VLOOKUP(Table11[[#This Row],[NIM]],DbsMunaqis[],5)</f>
        <v>#N/A</v>
      </c>
      <c r="D51" s="250" t="s">
        <v>11710</v>
      </c>
      <c r="E51" t="e">
        <f>VLOOKUP(VLOOKUP(Table11[[#This Row],[NIM]],DbsMunaqis[],7),TblProdi[],2)</f>
        <v>#N/A</v>
      </c>
      <c r="F51" s="4" t="s">
        <v>15037</v>
      </c>
      <c r="G51" t="e">
        <f>IF(VLOOKUP(Table11[[#This Row],[NIM]],DbsMunaqis[],6)=1,2 &amp; " Lmbr",1 &amp; " Lmbr")</f>
        <v>#N/A</v>
      </c>
      <c r="H51" s="29">
        <v>42613</v>
      </c>
      <c r="I51">
        <v>2</v>
      </c>
      <c r="K51" t="e">
        <f>INT(LEFT(Table11[[#This Row],[Ket]],2))</f>
        <v>#N/A</v>
      </c>
    </row>
    <row r="52" spans="2:11">
      <c r="B52">
        <v>21</v>
      </c>
      <c r="C52" t="e">
        <f>VLOOKUP(Table11[[#This Row],[NIM]],DbsMunaqis[],5)</f>
        <v>#N/A</v>
      </c>
      <c r="D52" s="250" t="s">
        <v>11818</v>
      </c>
      <c r="E52" t="e">
        <f>VLOOKUP(VLOOKUP(Table11[[#This Row],[NIM]],DbsMunaqis[],7),TblProdi[],2)</f>
        <v>#N/A</v>
      </c>
      <c r="F52" s="4" t="s">
        <v>15038</v>
      </c>
      <c r="G52" t="e">
        <f>IF(VLOOKUP(Table11[[#This Row],[NIM]],DbsMunaqis[],6)=1,2 &amp; " Lmbr",1 &amp; " Lmbr")</f>
        <v>#N/A</v>
      </c>
      <c r="H52" s="29">
        <v>42613</v>
      </c>
      <c r="I52">
        <v>2</v>
      </c>
      <c r="K52" t="e">
        <f>INT(LEFT(Table11[[#This Row],[Ket]],2))</f>
        <v>#N/A</v>
      </c>
    </row>
    <row r="53" spans="2:11">
      <c r="B53">
        <v>22</v>
      </c>
      <c r="C53" t="e">
        <f>VLOOKUP(Table11[[#This Row],[NIM]],DbsMunaqis[],5)</f>
        <v>#N/A</v>
      </c>
      <c r="D53" s="250" t="s">
        <v>11980</v>
      </c>
      <c r="E53" t="e">
        <f>VLOOKUP(VLOOKUP(Table11[[#This Row],[NIM]],DbsMunaqis[],7),TblProdi[],2)</f>
        <v>#N/A</v>
      </c>
      <c r="F53" s="4" t="s">
        <v>15039</v>
      </c>
      <c r="G53" t="e">
        <f>IF(VLOOKUP(Table11[[#This Row],[NIM]],DbsMunaqis[],6)=1,2 &amp; " Lmbr",1 &amp; " Lmbr")</f>
        <v>#N/A</v>
      </c>
      <c r="H53" s="29">
        <v>42613</v>
      </c>
      <c r="I53">
        <v>2</v>
      </c>
      <c r="K53" t="e">
        <f>INT(LEFT(Table11[[#This Row],[Ket]],2))</f>
        <v>#N/A</v>
      </c>
    </row>
    <row r="54" spans="2:11">
      <c r="B54">
        <v>23</v>
      </c>
      <c r="C54" t="e">
        <f>VLOOKUP(Table11[[#This Row],[NIM]],DbsMunaqis[],5)</f>
        <v>#N/A</v>
      </c>
      <c r="D54" s="250" t="s">
        <v>12101</v>
      </c>
      <c r="E54" t="e">
        <f>VLOOKUP(VLOOKUP(Table11[[#This Row],[NIM]],DbsMunaqis[],7),TblProdi[],2)</f>
        <v>#N/A</v>
      </c>
      <c r="F54" s="4" t="s">
        <v>15040</v>
      </c>
      <c r="G54" t="e">
        <f>IF(VLOOKUP(Table11[[#This Row],[NIM]],DbsMunaqis[],6)=1,2 &amp; " Lmbr",1 &amp; " Lmbr")</f>
        <v>#N/A</v>
      </c>
      <c r="H54" s="29">
        <v>42613</v>
      </c>
      <c r="I54">
        <v>2</v>
      </c>
      <c r="K54" t="e">
        <f>INT(LEFT(Table11[[#This Row],[Ket]],2))</f>
        <v>#N/A</v>
      </c>
    </row>
    <row r="55" spans="2:11">
      <c r="B55">
        <v>24</v>
      </c>
      <c r="C55" t="e">
        <f>VLOOKUP(Table11[[#This Row],[NIM]],DbsMunaqis[],5)</f>
        <v>#N/A</v>
      </c>
      <c r="D55" s="250" t="s">
        <v>12039</v>
      </c>
      <c r="E55" t="e">
        <f>VLOOKUP(VLOOKUP(Table11[[#This Row],[NIM]],DbsMunaqis[],7),TblProdi[],2)</f>
        <v>#N/A</v>
      </c>
      <c r="F55" s="4" t="s">
        <v>15041</v>
      </c>
      <c r="G55" t="e">
        <f>IF(VLOOKUP(Table11[[#This Row],[NIM]],DbsMunaqis[],6)=1,2 &amp; " Lmbr",1 &amp; " Lmbr")</f>
        <v>#N/A</v>
      </c>
      <c r="H55" s="29">
        <v>42613</v>
      </c>
      <c r="I55">
        <v>2</v>
      </c>
      <c r="K55" t="e">
        <f>INT(LEFT(Table11[[#This Row],[Ket]],2))</f>
        <v>#N/A</v>
      </c>
    </row>
    <row r="56" spans="2:11">
      <c r="B56">
        <v>25</v>
      </c>
      <c r="C56" t="e">
        <f>VLOOKUP(Table11[[#This Row],[NIM]],DbsMunaqis[],5)</f>
        <v>#N/A</v>
      </c>
      <c r="D56" s="250" t="s">
        <v>11923</v>
      </c>
      <c r="E56" t="e">
        <f>VLOOKUP(VLOOKUP(Table11[[#This Row],[NIM]],DbsMunaqis[],7),TblProdi[],2)</f>
        <v>#N/A</v>
      </c>
      <c r="F56" s="4" t="s">
        <v>15042</v>
      </c>
      <c r="G56" t="e">
        <f>IF(VLOOKUP(Table11[[#This Row],[NIM]],DbsMunaqis[],6)=1,2 &amp; " Lmbr",1 &amp; " Lmbr")</f>
        <v>#N/A</v>
      </c>
      <c r="H56" s="29">
        <v>42613</v>
      </c>
      <c r="I56">
        <v>2</v>
      </c>
      <c r="K56" t="e">
        <f>INT(LEFT(Table11[[#This Row],[Ket]],2))</f>
        <v>#N/A</v>
      </c>
    </row>
    <row r="57" spans="2:11">
      <c r="B57">
        <v>26</v>
      </c>
      <c r="C57" t="e">
        <f>VLOOKUP(Table11[[#This Row],[NIM]],DbsMunaqis[],5)</f>
        <v>#N/A</v>
      </c>
      <c r="D57" s="250" t="s">
        <v>10753</v>
      </c>
      <c r="E57" t="e">
        <f>VLOOKUP(VLOOKUP(Table11[[#This Row],[NIM]],DbsMunaqis[],7),TblProdi[],2)</f>
        <v>#N/A</v>
      </c>
      <c r="F57" s="4" t="s">
        <v>15043</v>
      </c>
      <c r="G57" t="e">
        <f>IF(VLOOKUP(Table11[[#This Row],[NIM]],DbsMunaqis[],6)=1,2 &amp; " Lmbr",1 &amp; " Lmbr")</f>
        <v>#N/A</v>
      </c>
      <c r="H57" s="29">
        <v>42613</v>
      </c>
      <c r="I57">
        <v>2</v>
      </c>
      <c r="K57" t="e">
        <f>INT(LEFT(Table11[[#This Row],[Ket]],2))</f>
        <v>#N/A</v>
      </c>
    </row>
    <row r="58" spans="2:11">
      <c r="B58">
        <v>27</v>
      </c>
      <c r="C58" t="e">
        <f>VLOOKUP(Table11[[#This Row],[NIM]],DbsMunaqis[],5)</f>
        <v>#N/A</v>
      </c>
      <c r="D58" s="250" t="s">
        <v>12074</v>
      </c>
      <c r="E58" t="e">
        <f>VLOOKUP(VLOOKUP(Table11[[#This Row],[NIM]],DbsMunaqis[],7),TblProdi[],2)</f>
        <v>#N/A</v>
      </c>
      <c r="F58" s="4" t="s">
        <v>15044</v>
      </c>
      <c r="G58" t="e">
        <f>IF(VLOOKUP(Table11[[#This Row],[NIM]],DbsMunaqis[],6)=1,2 &amp; " Lmbr",1 &amp; " Lmbr")</f>
        <v>#N/A</v>
      </c>
      <c r="H58" s="29">
        <v>42613</v>
      </c>
      <c r="I58">
        <v>2</v>
      </c>
      <c r="K58" t="e">
        <f>INT(LEFT(Table11[[#This Row],[Ket]],2))</f>
        <v>#N/A</v>
      </c>
    </row>
    <row r="59" spans="2:11">
      <c r="B59">
        <v>28</v>
      </c>
      <c r="C59" t="e">
        <f>VLOOKUP(Table11[[#This Row],[NIM]],DbsMunaqis[],5)</f>
        <v>#N/A</v>
      </c>
      <c r="D59" s="250" t="s">
        <v>11304</v>
      </c>
      <c r="E59" t="e">
        <f>VLOOKUP(VLOOKUP(Table11[[#This Row],[NIM]],DbsMunaqis[],7),TblProdi[],2)</f>
        <v>#N/A</v>
      </c>
      <c r="F59" s="4" t="s">
        <v>15045</v>
      </c>
      <c r="G59" t="e">
        <f>IF(VLOOKUP(Table11[[#This Row],[NIM]],DbsMunaqis[],6)=1,2 &amp; " Lmbr",1 &amp; " Lmbr")</f>
        <v>#N/A</v>
      </c>
      <c r="H59" s="29">
        <v>42613</v>
      </c>
      <c r="I59">
        <v>2</v>
      </c>
      <c r="K59" t="e">
        <f>INT(LEFT(Table11[[#This Row],[Ket]],2))</f>
        <v>#N/A</v>
      </c>
    </row>
    <row r="60" spans="2:11">
      <c r="B60">
        <v>29</v>
      </c>
      <c r="C60" t="e">
        <f>VLOOKUP(Table11[[#This Row],[NIM]],DbsMunaqis[],5)</f>
        <v>#N/A</v>
      </c>
      <c r="D60" s="250" t="s">
        <v>11968</v>
      </c>
      <c r="E60" t="e">
        <f>VLOOKUP(VLOOKUP(Table11[[#This Row],[NIM]],DbsMunaqis[],7),TblProdi[],2)</f>
        <v>#N/A</v>
      </c>
      <c r="F60" s="4" t="s">
        <v>15046</v>
      </c>
      <c r="G60" t="e">
        <f>IF(VLOOKUP(Table11[[#This Row],[NIM]],DbsMunaqis[],6)=1,2 &amp; " Lmbr",1 &amp; " Lmbr")</f>
        <v>#N/A</v>
      </c>
      <c r="H60" s="29">
        <v>42613</v>
      </c>
      <c r="I60">
        <v>2</v>
      </c>
      <c r="K60" t="e">
        <f>INT(LEFT(Table11[[#This Row],[Ket]],2))</f>
        <v>#N/A</v>
      </c>
    </row>
    <row r="61" spans="2:11">
      <c r="B61">
        <v>30</v>
      </c>
      <c r="C61" t="e">
        <f>VLOOKUP(Table11[[#This Row],[NIM]],DbsMunaqis[],5)</f>
        <v>#N/A</v>
      </c>
      <c r="D61" s="250" t="s">
        <v>11257</v>
      </c>
      <c r="E61" t="e">
        <f>VLOOKUP(VLOOKUP(Table11[[#This Row],[NIM]],DbsMunaqis[],7),TblProdi[],2)</f>
        <v>#N/A</v>
      </c>
      <c r="F61" s="4" t="s">
        <v>15047</v>
      </c>
      <c r="G61" t="e">
        <f>IF(VLOOKUP(Table11[[#This Row],[NIM]],DbsMunaqis[],6)=1,2 &amp; " Lmbr",1 &amp; " Lmbr")</f>
        <v>#N/A</v>
      </c>
      <c r="H61" s="29">
        <v>42613</v>
      </c>
      <c r="I61">
        <v>2</v>
      </c>
      <c r="K61" t="e">
        <f>INT(LEFT(Table11[[#This Row],[Ket]],2))</f>
        <v>#N/A</v>
      </c>
    </row>
    <row r="62" spans="2:11">
      <c r="B62">
        <v>31</v>
      </c>
      <c r="C62" t="e">
        <f>VLOOKUP(Table11[[#This Row],[NIM]],DbsMunaqis[],5)</f>
        <v>#N/A</v>
      </c>
      <c r="D62" s="250" t="s">
        <v>12083</v>
      </c>
      <c r="E62" t="e">
        <f>VLOOKUP(VLOOKUP(Table11[[#This Row],[NIM]],DbsMunaqis[],7),TblProdi[],2)</f>
        <v>#N/A</v>
      </c>
      <c r="F62" s="4" t="s">
        <v>15048</v>
      </c>
      <c r="G62" t="e">
        <f>IF(VLOOKUP(Table11[[#This Row],[NIM]],DbsMunaqis[],6)=1,2 &amp; " Lmbr",1 &amp; " Lmbr")</f>
        <v>#N/A</v>
      </c>
      <c r="H62" s="29">
        <v>42613</v>
      </c>
      <c r="I62">
        <v>2</v>
      </c>
      <c r="K62" t="e">
        <f>INT(LEFT(Table11[[#This Row],[Ket]],2))</f>
        <v>#N/A</v>
      </c>
    </row>
    <row r="63" spans="2:11">
      <c r="B63">
        <v>32</v>
      </c>
      <c r="C63" t="e">
        <f>VLOOKUP(Table11[[#This Row],[NIM]],DbsMunaqis[],5)</f>
        <v>#N/A</v>
      </c>
      <c r="D63" s="250" t="s">
        <v>12118</v>
      </c>
      <c r="E63" t="e">
        <f>VLOOKUP(VLOOKUP(Table11[[#This Row],[NIM]],DbsMunaqis[],7),TblProdi[],2)</f>
        <v>#N/A</v>
      </c>
      <c r="F63" s="4" t="s">
        <v>15049</v>
      </c>
      <c r="G63" t="e">
        <f>IF(VLOOKUP(Table11[[#This Row],[NIM]],DbsMunaqis[],6)=1,2 &amp; " Lmbr",1 &amp; " Lmbr")</f>
        <v>#N/A</v>
      </c>
      <c r="H63" s="29">
        <v>42613</v>
      </c>
      <c r="I63">
        <v>2</v>
      </c>
      <c r="K63" t="e">
        <f>INT(LEFT(Table11[[#This Row],[Ket]],2))</f>
        <v>#N/A</v>
      </c>
    </row>
    <row r="64" spans="2:11">
      <c r="B64">
        <v>33</v>
      </c>
      <c r="C64" t="e">
        <f>VLOOKUP(Table11[[#This Row],[NIM]],DbsMunaqis[],5)</f>
        <v>#N/A</v>
      </c>
      <c r="D64" s="250" t="s">
        <v>10434</v>
      </c>
      <c r="E64" t="e">
        <f>VLOOKUP(VLOOKUP(Table11[[#This Row],[NIM]],DbsMunaqis[],7),TblProdi[],2)</f>
        <v>#N/A</v>
      </c>
      <c r="F64" s="4" t="s">
        <v>15050</v>
      </c>
      <c r="G64" t="e">
        <f>IF(VLOOKUP(Table11[[#This Row],[NIM]],DbsMunaqis[],6)=1,2 &amp; " Lmbr",1 &amp; " Lmbr")</f>
        <v>#N/A</v>
      </c>
      <c r="H64" s="29">
        <v>42613</v>
      </c>
      <c r="I64">
        <v>2</v>
      </c>
      <c r="K64" t="e">
        <f>INT(LEFT(Table11[[#This Row],[Ket]],2))</f>
        <v>#N/A</v>
      </c>
    </row>
    <row r="65" spans="2:11">
      <c r="B65">
        <v>34</v>
      </c>
      <c r="C65" t="e">
        <f>VLOOKUP(Table11[[#This Row],[NIM]],DbsMunaqis[],5)</f>
        <v>#N/A</v>
      </c>
      <c r="D65" s="250" t="s">
        <v>12032</v>
      </c>
      <c r="E65" t="e">
        <f>VLOOKUP(VLOOKUP(Table11[[#This Row],[NIM]],DbsMunaqis[],7),TblProdi[],2)</f>
        <v>#N/A</v>
      </c>
      <c r="F65" s="4" t="s">
        <v>15051</v>
      </c>
      <c r="G65" t="e">
        <f>IF(VLOOKUP(Table11[[#This Row],[NIM]],DbsMunaqis[],6)=1,2 &amp; " Lmbr",1 &amp; " Lmbr")</f>
        <v>#N/A</v>
      </c>
      <c r="H65" s="29">
        <v>42613</v>
      </c>
      <c r="I65">
        <v>2</v>
      </c>
      <c r="K65" t="e">
        <f>INT(LEFT(Table11[[#This Row],[Ket]],2))</f>
        <v>#N/A</v>
      </c>
    </row>
    <row r="66" spans="2:11">
      <c r="B66">
        <v>35</v>
      </c>
      <c r="C66" t="e">
        <f>VLOOKUP(Table11[[#This Row],[NIM]],DbsMunaqis[],5)</f>
        <v>#N/A</v>
      </c>
      <c r="D66" s="250" t="s">
        <v>11946</v>
      </c>
      <c r="E66" t="e">
        <f>VLOOKUP(VLOOKUP(Table11[[#This Row],[NIM]],DbsMunaqis[],7),TblProdi[],2)</f>
        <v>#N/A</v>
      </c>
      <c r="F66" s="4" t="s">
        <v>15052</v>
      </c>
      <c r="G66" t="e">
        <f>IF(VLOOKUP(Table11[[#This Row],[NIM]],DbsMunaqis[],6)=1,2 &amp; " Lmbr",1 &amp; " Lmbr")</f>
        <v>#N/A</v>
      </c>
      <c r="H66" s="29">
        <v>42613</v>
      </c>
      <c r="I66">
        <v>2</v>
      </c>
      <c r="K66" t="e">
        <f>INT(LEFT(Table11[[#This Row],[Ket]],2))</f>
        <v>#N/A</v>
      </c>
    </row>
    <row r="67" spans="2:11">
      <c r="B67">
        <v>36</v>
      </c>
      <c r="C67" t="e">
        <f>VLOOKUP(Table11[[#This Row],[NIM]],DbsMunaqis[],5)</f>
        <v>#N/A</v>
      </c>
      <c r="D67" s="250" t="s">
        <v>11267</v>
      </c>
      <c r="E67" t="e">
        <f>VLOOKUP(VLOOKUP(Table11[[#This Row],[NIM]],DbsMunaqis[],7),TblProdi[],2)</f>
        <v>#N/A</v>
      </c>
      <c r="F67" s="4" t="s">
        <v>15053</v>
      </c>
      <c r="G67" t="e">
        <f>IF(VLOOKUP(Table11[[#This Row],[NIM]],DbsMunaqis[],6)=1,2 &amp; " Lmbr",1 &amp; " Lmbr")</f>
        <v>#N/A</v>
      </c>
      <c r="H67" s="29">
        <v>42613</v>
      </c>
      <c r="I67">
        <v>2</v>
      </c>
      <c r="K67" t="e">
        <f>INT(LEFT(Table11[[#This Row],[Ket]],2))</f>
        <v>#N/A</v>
      </c>
    </row>
    <row r="68" spans="2:11">
      <c r="B68">
        <v>37</v>
      </c>
      <c r="C68" t="e">
        <f>VLOOKUP(Table11[[#This Row],[NIM]],DbsMunaqis[],5)</f>
        <v>#N/A</v>
      </c>
      <c r="D68" s="250" t="s">
        <v>11879</v>
      </c>
      <c r="E68" t="e">
        <f>VLOOKUP(VLOOKUP(Table11[[#This Row],[NIM]],DbsMunaqis[],7),TblProdi[],2)</f>
        <v>#N/A</v>
      </c>
      <c r="F68" s="4" t="s">
        <v>15054</v>
      </c>
      <c r="G68" t="e">
        <f>IF(VLOOKUP(Table11[[#This Row],[NIM]],DbsMunaqis[],6)=1,2 &amp; " Lmbr",1 &amp; " Lmbr")</f>
        <v>#N/A</v>
      </c>
      <c r="H68" s="29">
        <v>42613</v>
      </c>
      <c r="I68">
        <v>2</v>
      </c>
      <c r="K68" t="e">
        <f>INT(LEFT(Table11[[#This Row],[Ket]],2))</f>
        <v>#N/A</v>
      </c>
    </row>
    <row r="69" spans="2:11">
      <c r="B69">
        <v>38</v>
      </c>
      <c r="C69" t="e">
        <f>VLOOKUP(Table11[[#This Row],[NIM]],DbsMunaqis[],5)</f>
        <v>#N/A</v>
      </c>
      <c r="D69" s="250" t="s">
        <v>11792</v>
      </c>
      <c r="E69" t="e">
        <f>VLOOKUP(VLOOKUP(Table11[[#This Row],[NIM]],DbsMunaqis[],7),TblProdi[],2)</f>
        <v>#N/A</v>
      </c>
      <c r="F69" s="4" t="s">
        <v>15055</v>
      </c>
      <c r="G69" t="e">
        <f>IF(VLOOKUP(Table11[[#This Row],[NIM]],DbsMunaqis[],6)=1,2 &amp; " Lmbr",1 &amp; " Lmbr")</f>
        <v>#N/A</v>
      </c>
      <c r="H69" s="29">
        <v>42613</v>
      </c>
      <c r="I69">
        <v>2</v>
      </c>
      <c r="K69" t="e">
        <f>INT(LEFT(Table11[[#This Row],[Ket]],2))</f>
        <v>#N/A</v>
      </c>
    </row>
    <row r="70" spans="2:11">
      <c r="B70">
        <v>39</v>
      </c>
      <c r="C70" t="e">
        <f>VLOOKUP(Table11[[#This Row],[NIM]],DbsMunaqis[],5)</f>
        <v>#N/A</v>
      </c>
      <c r="D70" s="250" t="s">
        <v>11689</v>
      </c>
      <c r="E70" t="e">
        <f>VLOOKUP(VLOOKUP(Table11[[#This Row],[NIM]],DbsMunaqis[],7),TblProdi[],2)</f>
        <v>#N/A</v>
      </c>
      <c r="F70" s="4" t="s">
        <v>15056</v>
      </c>
      <c r="G70" t="e">
        <f>IF(VLOOKUP(Table11[[#This Row],[NIM]],DbsMunaqis[],6)=1,2 &amp; " Lmbr",1 &amp; " Lmbr")</f>
        <v>#N/A</v>
      </c>
      <c r="H70" s="29">
        <v>42613</v>
      </c>
      <c r="I70">
        <v>2</v>
      </c>
      <c r="K70" t="e">
        <f>INT(LEFT(Table11[[#This Row],[Ket]],2))</f>
        <v>#N/A</v>
      </c>
    </row>
    <row r="71" spans="2:11">
      <c r="B71">
        <v>40</v>
      </c>
      <c r="C71" t="e">
        <f>VLOOKUP(Table11[[#This Row],[NIM]],DbsMunaqis[],5)</f>
        <v>#N/A</v>
      </c>
      <c r="D71" s="250" t="s">
        <v>12046</v>
      </c>
      <c r="E71" t="e">
        <f>VLOOKUP(VLOOKUP(Table11[[#This Row],[NIM]],DbsMunaqis[],7),TblProdi[],2)</f>
        <v>#N/A</v>
      </c>
      <c r="F71" s="4" t="s">
        <v>15057</v>
      </c>
      <c r="G71" t="e">
        <f>IF(VLOOKUP(Table11[[#This Row],[NIM]],DbsMunaqis[],6)=1,2 &amp; " Lmbr",1 &amp; " Lmbr")</f>
        <v>#N/A</v>
      </c>
      <c r="H71" s="29">
        <v>42613</v>
      </c>
      <c r="I71">
        <v>2</v>
      </c>
      <c r="K71" t="e">
        <f>INT(LEFT(Table11[[#This Row],[Ket]],2))</f>
        <v>#N/A</v>
      </c>
    </row>
    <row r="72" spans="2:11">
      <c r="B72">
        <v>41</v>
      </c>
      <c r="C72" t="e">
        <f>VLOOKUP(Table11[[#This Row],[NIM]],DbsMunaqis[],5)</f>
        <v>#N/A</v>
      </c>
      <c r="D72" s="250" t="s">
        <v>11740</v>
      </c>
      <c r="E72" t="e">
        <f>VLOOKUP(VLOOKUP(Table11[[#This Row],[NIM]],DbsMunaqis[],7),TblProdi[],2)</f>
        <v>#N/A</v>
      </c>
      <c r="F72" s="4" t="s">
        <v>15058</v>
      </c>
      <c r="G72" t="e">
        <f>IF(VLOOKUP(Table11[[#This Row],[NIM]],DbsMunaqis[],6)=1,2 &amp; " Lmbr",1 &amp; " Lmbr")</f>
        <v>#N/A</v>
      </c>
      <c r="H72" s="29">
        <v>42613</v>
      </c>
      <c r="I72">
        <v>2</v>
      </c>
      <c r="K72" t="e">
        <f>INT(LEFT(Table11[[#This Row],[Ket]],2))</f>
        <v>#N/A</v>
      </c>
    </row>
    <row r="73" spans="2:11">
      <c r="B73">
        <v>42</v>
      </c>
      <c r="C73" t="e">
        <f>VLOOKUP(Table11[[#This Row],[NIM]],DbsMunaqis[],5)</f>
        <v>#N/A</v>
      </c>
      <c r="D73" s="250" t="s">
        <v>11742</v>
      </c>
      <c r="E73" t="e">
        <f>VLOOKUP(VLOOKUP(Table11[[#This Row],[NIM]],DbsMunaqis[],7),TblProdi[],2)</f>
        <v>#N/A</v>
      </c>
      <c r="F73" s="4" t="s">
        <v>15059</v>
      </c>
      <c r="G73" t="e">
        <f>IF(VLOOKUP(Table11[[#This Row],[NIM]],DbsMunaqis[],6)=1,2 &amp; " Lmbr",1 &amp; " Lmbr")</f>
        <v>#N/A</v>
      </c>
      <c r="H73" s="29">
        <v>42613</v>
      </c>
      <c r="I73">
        <v>2</v>
      </c>
      <c r="K73" t="e">
        <f>INT(LEFT(Table11[[#This Row],[Ket]],2))</f>
        <v>#N/A</v>
      </c>
    </row>
    <row r="74" spans="2:11">
      <c r="B74">
        <v>43</v>
      </c>
      <c r="C74" t="e">
        <f>VLOOKUP(Table11[[#This Row],[NIM]],DbsMunaqis[],5)</f>
        <v>#N/A</v>
      </c>
      <c r="D74" s="250" t="s">
        <v>11878</v>
      </c>
      <c r="E74" t="e">
        <f>VLOOKUP(VLOOKUP(Table11[[#This Row],[NIM]],DbsMunaqis[],7),TblProdi[],2)</f>
        <v>#N/A</v>
      </c>
      <c r="F74" s="4" t="s">
        <v>15060</v>
      </c>
      <c r="G74" t="e">
        <f>IF(VLOOKUP(Table11[[#This Row],[NIM]],DbsMunaqis[],6)=1,2 &amp; " Lmbr",1 &amp; " Lmbr")</f>
        <v>#N/A</v>
      </c>
      <c r="H74" s="29">
        <v>42613</v>
      </c>
      <c r="I74">
        <v>2</v>
      </c>
      <c r="K74" t="e">
        <f>INT(LEFT(Table11[[#This Row],[Ket]],2))</f>
        <v>#N/A</v>
      </c>
    </row>
    <row r="75" spans="2:11">
      <c r="B75">
        <v>44</v>
      </c>
      <c r="C75" t="e">
        <f>VLOOKUP(Table11[[#This Row],[NIM]],DbsMunaqis[],5)</f>
        <v>#N/A</v>
      </c>
      <c r="D75" s="250" t="s">
        <v>11794</v>
      </c>
      <c r="E75" t="e">
        <f>VLOOKUP(VLOOKUP(Table11[[#This Row],[NIM]],DbsMunaqis[],7),TblProdi[],2)</f>
        <v>#N/A</v>
      </c>
      <c r="F75" s="4" t="s">
        <v>15061</v>
      </c>
      <c r="G75" t="e">
        <f>IF(VLOOKUP(Table11[[#This Row],[NIM]],DbsMunaqis[],6)=1,2 &amp; " Lmbr",1 &amp; " Lmbr")</f>
        <v>#N/A</v>
      </c>
      <c r="H75" s="29">
        <v>42613</v>
      </c>
      <c r="I75">
        <v>2</v>
      </c>
      <c r="K75" t="e">
        <f>INT(LEFT(Table11[[#This Row],[Ket]],2))</f>
        <v>#N/A</v>
      </c>
    </row>
    <row r="76" spans="2:11">
      <c r="B76">
        <v>45</v>
      </c>
      <c r="C76" t="e">
        <f>VLOOKUP(Table11[[#This Row],[NIM]],DbsMunaqis[],5)</f>
        <v>#N/A</v>
      </c>
      <c r="D76" s="250" t="s">
        <v>11699</v>
      </c>
      <c r="E76" t="e">
        <f>VLOOKUP(VLOOKUP(Table11[[#This Row],[NIM]],DbsMunaqis[],7),TblProdi[],2)</f>
        <v>#N/A</v>
      </c>
      <c r="F76" s="4" t="s">
        <v>15062</v>
      </c>
      <c r="G76" t="e">
        <f>IF(VLOOKUP(Table11[[#This Row],[NIM]],DbsMunaqis[],6)=1,2 &amp; " Lmbr",1 &amp; " Lmbr")</f>
        <v>#N/A</v>
      </c>
      <c r="H76" s="29">
        <v>42613</v>
      </c>
      <c r="I76">
        <v>2</v>
      </c>
      <c r="K76" t="e">
        <f>INT(LEFT(Table11[[#This Row],[Ket]],2))</f>
        <v>#N/A</v>
      </c>
    </row>
    <row r="77" spans="2:11">
      <c r="B77">
        <v>46</v>
      </c>
      <c r="C77" t="e">
        <f>VLOOKUP(Table11[[#This Row],[NIM]],DbsMunaqis[],5)</f>
        <v>#N/A</v>
      </c>
      <c r="D77" s="250" t="s">
        <v>12044</v>
      </c>
      <c r="E77" t="e">
        <f>VLOOKUP(VLOOKUP(Table11[[#This Row],[NIM]],DbsMunaqis[],7),TblProdi[],2)</f>
        <v>#N/A</v>
      </c>
      <c r="F77" s="4" t="s">
        <v>15063</v>
      </c>
      <c r="G77" t="e">
        <f>IF(VLOOKUP(Table11[[#This Row],[NIM]],DbsMunaqis[],6)=1,2 &amp; " Lmbr",1 &amp; " Lmbr")</f>
        <v>#N/A</v>
      </c>
      <c r="H77" s="29">
        <v>42613</v>
      </c>
      <c r="I77">
        <v>2</v>
      </c>
      <c r="K77" t="e">
        <f>INT(LEFT(Table11[[#This Row],[Ket]],2))</f>
        <v>#N/A</v>
      </c>
    </row>
    <row r="78" spans="2:11">
      <c r="B78">
        <v>47</v>
      </c>
      <c r="C78" t="e">
        <f>VLOOKUP(Table11[[#This Row],[NIM]],DbsMunaqis[],5)</f>
        <v>#N/A</v>
      </c>
      <c r="D78" s="250" t="s">
        <v>12018</v>
      </c>
      <c r="E78" t="e">
        <f>VLOOKUP(VLOOKUP(Table11[[#This Row],[NIM]],DbsMunaqis[],7),TblProdi[],2)</f>
        <v>#N/A</v>
      </c>
      <c r="F78" s="4" t="s">
        <v>15064</v>
      </c>
      <c r="G78" t="e">
        <f>IF(VLOOKUP(Table11[[#This Row],[NIM]],DbsMunaqis[],6)=1,2 &amp; " Lmbr",1 &amp; " Lmbr")</f>
        <v>#N/A</v>
      </c>
      <c r="H78" s="29">
        <v>42613</v>
      </c>
      <c r="I78">
        <v>2</v>
      </c>
      <c r="K78" t="e">
        <f>INT(LEFT(Table11[[#This Row],[Ket]],2))</f>
        <v>#N/A</v>
      </c>
    </row>
    <row r="79" spans="2:11">
      <c r="B79">
        <v>48</v>
      </c>
      <c r="C79" t="e">
        <f>VLOOKUP(Table11[[#This Row],[NIM]],DbsMunaqis[],5)</f>
        <v>#N/A</v>
      </c>
      <c r="D79" s="250" t="s">
        <v>11830</v>
      </c>
      <c r="E79" t="e">
        <f>VLOOKUP(VLOOKUP(Table11[[#This Row],[NIM]],DbsMunaqis[],7),TblProdi[],2)</f>
        <v>#N/A</v>
      </c>
      <c r="F79" s="4" t="s">
        <v>15065</v>
      </c>
      <c r="G79" t="e">
        <f>IF(VLOOKUP(Table11[[#This Row],[NIM]],DbsMunaqis[],6)=1,2 &amp; " Lmbr",1 &amp; " Lmbr")</f>
        <v>#N/A</v>
      </c>
      <c r="H79" s="29">
        <v>42613</v>
      </c>
      <c r="I79">
        <v>2</v>
      </c>
      <c r="K79" t="e">
        <f>INT(LEFT(Table11[[#This Row],[Ket]],2))</f>
        <v>#N/A</v>
      </c>
    </row>
    <row r="80" spans="2:11">
      <c r="B80">
        <v>49</v>
      </c>
      <c r="C80" t="e">
        <f>VLOOKUP(Table11[[#This Row],[NIM]],DbsMunaqis[],5)</f>
        <v>#N/A</v>
      </c>
      <c r="D80" s="250" t="s">
        <v>11517</v>
      </c>
      <c r="E80" t="e">
        <f>VLOOKUP(VLOOKUP(Table11[[#This Row],[NIM]],DbsMunaqis[],7),TblProdi[],2)</f>
        <v>#N/A</v>
      </c>
      <c r="F80" s="4" t="s">
        <v>15066</v>
      </c>
      <c r="G80" t="e">
        <f>IF(VLOOKUP(Table11[[#This Row],[NIM]],DbsMunaqis[],6)=1,2 &amp; " Lmbr",1 &amp; " Lmbr")</f>
        <v>#N/A</v>
      </c>
      <c r="H80" s="29">
        <v>42613</v>
      </c>
      <c r="I80">
        <v>2</v>
      </c>
      <c r="K80" t="e">
        <f>INT(LEFT(Table11[[#This Row],[Ket]],2))</f>
        <v>#N/A</v>
      </c>
    </row>
    <row r="81" spans="2:11">
      <c r="B81">
        <v>50</v>
      </c>
      <c r="C81" t="e">
        <f>VLOOKUP(Table11[[#This Row],[NIM]],DbsMunaqis[],5)</f>
        <v>#N/A</v>
      </c>
      <c r="D81" s="250" t="s">
        <v>11519</v>
      </c>
      <c r="E81" t="e">
        <f>VLOOKUP(VLOOKUP(Table11[[#This Row],[NIM]],DbsMunaqis[],7),TblProdi[],2)</f>
        <v>#N/A</v>
      </c>
      <c r="F81" s="4" t="s">
        <v>15067</v>
      </c>
      <c r="G81" t="e">
        <f>IF(VLOOKUP(Table11[[#This Row],[NIM]],DbsMunaqis[],6)=1,2 &amp; " Lmbr",1 &amp; " Lmbr")</f>
        <v>#N/A</v>
      </c>
      <c r="H81" s="29">
        <v>42613</v>
      </c>
      <c r="I81">
        <v>2</v>
      </c>
      <c r="K81" t="e">
        <f>INT(LEFT(Table11[[#This Row],[Ket]],2))</f>
        <v>#N/A</v>
      </c>
    </row>
    <row r="82" spans="2:11">
      <c r="B82">
        <v>51</v>
      </c>
      <c r="C82" t="e">
        <f>VLOOKUP(Table11[[#This Row],[NIM]],DbsMunaqis[],5)</f>
        <v>#N/A</v>
      </c>
      <c r="D82" s="250" t="s">
        <v>11778</v>
      </c>
      <c r="E82" t="e">
        <f>VLOOKUP(VLOOKUP(Table11[[#This Row],[NIM]],DbsMunaqis[],7),TblProdi[],2)</f>
        <v>#N/A</v>
      </c>
      <c r="F82" s="4" t="s">
        <v>15068</v>
      </c>
      <c r="G82" t="e">
        <f>IF(VLOOKUP(Table11[[#This Row],[NIM]],DbsMunaqis[],6)=1,2 &amp; " Lmbr",1 &amp; " Lmbr")</f>
        <v>#N/A</v>
      </c>
      <c r="H82" s="29">
        <v>42613</v>
      </c>
      <c r="I82">
        <v>2</v>
      </c>
      <c r="K82" t="e">
        <f>INT(LEFT(Table11[[#This Row],[Ket]],2))</f>
        <v>#N/A</v>
      </c>
    </row>
    <row r="83" spans="2:11">
      <c r="B83">
        <v>52</v>
      </c>
      <c r="C83" t="e">
        <f>VLOOKUP(Table11[[#This Row],[NIM]],DbsMunaqis[],5)</f>
        <v>#N/A</v>
      </c>
      <c r="D83" s="250" t="s">
        <v>11822</v>
      </c>
      <c r="E83" t="e">
        <f>VLOOKUP(VLOOKUP(Table11[[#This Row],[NIM]],DbsMunaqis[],7),TblProdi[],2)</f>
        <v>#N/A</v>
      </c>
      <c r="F83" s="4" t="s">
        <v>15069</v>
      </c>
      <c r="G83" t="e">
        <f>IF(VLOOKUP(Table11[[#This Row],[NIM]],DbsMunaqis[],6)=1,2 &amp; " Lmbr",1 &amp; " Lmbr")</f>
        <v>#N/A</v>
      </c>
      <c r="H83" s="29">
        <v>42613</v>
      </c>
      <c r="I83">
        <v>2</v>
      </c>
      <c r="K83" t="e">
        <f>INT(LEFT(Table11[[#This Row],[Ket]],2))</f>
        <v>#N/A</v>
      </c>
    </row>
    <row r="84" spans="2:11">
      <c r="B84">
        <v>53</v>
      </c>
      <c r="C84" t="e">
        <f>VLOOKUP(Table11[[#This Row],[NIM]],DbsMunaqis[],5)</f>
        <v>#N/A</v>
      </c>
      <c r="D84" s="250" t="s">
        <v>11090</v>
      </c>
      <c r="E84" t="e">
        <f>VLOOKUP(VLOOKUP(Table11[[#This Row],[NIM]],DbsMunaqis[],7),TblProdi[],2)</f>
        <v>#N/A</v>
      </c>
      <c r="F84" s="4" t="s">
        <v>15070</v>
      </c>
      <c r="G84" t="e">
        <f>IF(VLOOKUP(Table11[[#This Row],[NIM]],DbsMunaqis[],6)=1,2 &amp; " Lmbr",1 &amp; " Lmbr")</f>
        <v>#N/A</v>
      </c>
      <c r="H84" s="29">
        <v>42613</v>
      </c>
      <c r="I84">
        <v>2</v>
      </c>
      <c r="K84" t="e">
        <f>INT(LEFT(Table11[[#This Row],[Ket]],2))</f>
        <v>#N/A</v>
      </c>
    </row>
    <row r="85" spans="2:11">
      <c r="B85">
        <v>54</v>
      </c>
      <c r="C85" t="e">
        <f>VLOOKUP(Table11[[#This Row],[NIM]],DbsMunaqis[],5)</f>
        <v>#N/A</v>
      </c>
      <c r="D85" s="250" t="s">
        <v>11941</v>
      </c>
      <c r="E85" t="e">
        <f>VLOOKUP(VLOOKUP(Table11[[#This Row],[NIM]],DbsMunaqis[],7),TblProdi[],2)</f>
        <v>#N/A</v>
      </c>
      <c r="F85" s="4" t="s">
        <v>15071</v>
      </c>
      <c r="G85" t="e">
        <f>IF(VLOOKUP(Table11[[#This Row],[NIM]],DbsMunaqis[],6)=1,2 &amp; " Lmbr",1 &amp; " Lmbr")</f>
        <v>#N/A</v>
      </c>
      <c r="H85" s="29">
        <v>42613</v>
      </c>
      <c r="I85">
        <v>2</v>
      </c>
      <c r="K85" t="e">
        <f>INT(LEFT(Table11[[#This Row],[Ket]],2))</f>
        <v>#N/A</v>
      </c>
    </row>
    <row r="86" spans="2:11">
      <c r="B86">
        <v>55</v>
      </c>
      <c r="C86" t="e">
        <f>VLOOKUP(Table11[[#This Row],[NIM]],DbsMunaqis[],5)</f>
        <v>#N/A</v>
      </c>
      <c r="D86" s="250" t="s">
        <v>12140</v>
      </c>
      <c r="E86" t="e">
        <f>VLOOKUP(VLOOKUP(Table11[[#This Row],[NIM]],DbsMunaqis[],7),TblProdi[],2)</f>
        <v>#N/A</v>
      </c>
      <c r="F86" s="4" t="s">
        <v>15072</v>
      </c>
      <c r="G86" t="e">
        <f>IF(VLOOKUP(Table11[[#This Row],[NIM]],DbsMunaqis[],6)=1,2 &amp; " Lmbr",1 &amp; " Lmbr")</f>
        <v>#N/A</v>
      </c>
      <c r="H86" s="29">
        <v>42613</v>
      </c>
      <c r="I86">
        <v>2</v>
      </c>
      <c r="K86" t="e">
        <f>INT(LEFT(Table11[[#This Row],[Ket]],2))</f>
        <v>#N/A</v>
      </c>
    </row>
    <row r="87" spans="2:11">
      <c r="B87">
        <v>56</v>
      </c>
      <c r="C87" t="e">
        <f>VLOOKUP(Table11[[#This Row],[NIM]],DbsMunaqis[],5)</f>
        <v>#N/A</v>
      </c>
      <c r="D87" s="250" t="s">
        <v>12179</v>
      </c>
      <c r="E87" t="e">
        <f>VLOOKUP(VLOOKUP(Table11[[#This Row],[NIM]],DbsMunaqis[],7),TblProdi[],2)</f>
        <v>#N/A</v>
      </c>
      <c r="F87" s="4" t="s">
        <v>15073</v>
      </c>
      <c r="G87" t="e">
        <f>IF(VLOOKUP(Table11[[#This Row],[NIM]],DbsMunaqis[],6)=1,2 &amp; " Lmbr",1 &amp; " Lmbr")</f>
        <v>#N/A</v>
      </c>
      <c r="H87" s="29">
        <v>42613</v>
      </c>
      <c r="I87">
        <v>2</v>
      </c>
      <c r="K87" t="e">
        <f>INT(LEFT(Table11[[#This Row],[Ket]],2))</f>
        <v>#N/A</v>
      </c>
    </row>
    <row r="88" spans="2:11">
      <c r="B88">
        <v>57</v>
      </c>
      <c r="C88" t="e">
        <f>VLOOKUP(Table11[[#This Row],[NIM]],DbsMunaqis[],5)</f>
        <v>#N/A</v>
      </c>
      <c r="D88" s="250" t="s">
        <v>12200</v>
      </c>
      <c r="E88" t="e">
        <f>VLOOKUP(VLOOKUP(Table11[[#This Row],[NIM]],DbsMunaqis[],7),TblProdi[],2)</f>
        <v>#N/A</v>
      </c>
      <c r="F88" s="4" t="s">
        <v>15074</v>
      </c>
      <c r="G88" t="e">
        <f>IF(VLOOKUP(Table11[[#This Row],[NIM]],DbsMunaqis[],6)=1,2 &amp; " Lmbr",1 &amp; " Lmbr")</f>
        <v>#N/A</v>
      </c>
      <c r="H88" s="29">
        <v>42613</v>
      </c>
      <c r="I88">
        <v>2</v>
      </c>
      <c r="K88" t="e">
        <f>INT(LEFT(Table11[[#This Row],[Ket]],2))</f>
        <v>#N/A</v>
      </c>
    </row>
    <row r="89" spans="2:11">
      <c r="B89">
        <v>58</v>
      </c>
      <c r="C89" t="e">
        <f>VLOOKUP(Table11[[#This Row],[NIM]],DbsMunaqis[],5)</f>
        <v>#N/A</v>
      </c>
      <c r="D89" s="250" t="s">
        <v>12001</v>
      </c>
      <c r="E89" t="e">
        <f>VLOOKUP(VLOOKUP(Table11[[#This Row],[NIM]],DbsMunaqis[],7),TblProdi[],2)</f>
        <v>#N/A</v>
      </c>
      <c r="F89" s="4" t="s">
        <v>15075</v>
      </c>
      <c r="G89" t="e">
        <f>IF(VLOOKUP(Table11[[#This Row],[NIM]],DbsMunaqis[],6)=1,2 &amp; " Lmbr",1 &amp; " Lmbr")</f>
        <v>#N/A</v>
      </c>
      <c r="H89" s="29">
        <v>42613</v>
      </c>
      <c r="I89">
        <v>2</v>
      </c>
      <c r="K89" t="e">
        <f>INT(LEFT(Table11[[#This Row],[Ket]],2))</f>
        <v>#N/A</v>
      </c>
    </row>
    <row r="90" spans="2:11">
      <c r="B90">
        <v>59</v>
      </c>
      <c r="C90" t="e">
        <f>VLOOKUP(Table11[[#This Row],[NIM]],DbsMunaqis[],5)</f>
        <v>#N/A</v>
      </c>
      <c r="D90" s="250" t="s">
        <v>10663</v>
      </c>
      <c r="E90" t="e">
        <f>VLOOKUP(VLOOKUP(Table11[[#This Row],[NIM]],DbsMunaqis[],7),TblProdi[],2)</f>
        <v>#N/A</v>
      </c>
      <c r="F90" s="4" t="s">
        <v>15076</v>
      </c>
      <c r="G90" t="e">
        <f>IF(VLOOKUP(Table11[[#This Row],[NIM]],DbsMunaqis[],6)=1,2 &amp; " Lmbr",1 &amp; " Lmbr")</f>
        <v>#N/A</v>
      </c>
      <c r="H90" s="29">
        <v>42613</v>
      </c>
      <c r="I90">
        <v>2</v>
      </c>
      <c r="K90" t="e">
        <f>INT(LEFT(Table11[[#This Row],[Ket]],2))</f>
        <v>#N/A</v>
      </c>
    </row>
    <row r="91" spans="2:11">
      <c r="B91">
        <v>60</v>
      </c>
      <c r="C91" t="e">
        <f>VLOOKUP(Table11[[#This Row],[NIM]],DbsMunaqis[],5)</f>
        <v>#N/A</v>
      </c>
      <c r="D91" s="250" t="s">
        <v>8932</v>
      </c>
      <c r="E91" t="e">
        <f>VLOOKUP(VLOOKUP(Table11[[#This Row],[NIM]],DbsMunaqis[],7),TblProdi[],2)</f>
        <v>#N/A</v>
      </c>
      <c r="F91" s="4" t="s">
        <v>15077</v>
      </c>
      <c r="G91" t="e">
        <f>IF(VLOOKUP(Table11[[#This Row],[NIM]],DbsMunaqis[],6)=1,2 &amp; " Lmbr",1 &amp; " Lmbr")</f>
        <v>#N/A</v>
      </c>
      <c r="H91" s="29">
        <v>42613</v>
      </c>
      <c r="I91">
        <v>2</v>
      </c>
      <c r="K91" t="e">
        <f>INT(LEFT(Table11[[#This Row],[Ket]],2))</f>
        <v>#N/A</v>
      </c>
    </row>
    <row r="92" spans="2:11">
      <c r="B92">
        <v>61</v>
      </c>
      <c r="C92" t="e">
        <f>VLOOKUP(Table11[[#This Row],[NIM]],DbsMunaqis[],5)</f>
        <v>#N/A</v>
      </c>
      <c r="D92" s="250" t="s">
        <v>11726</v>
      </c>
      <c r="E92" t="e">
        <f>VLOOKUP(VLOOKUP(Table11[[#This Row],[NIM]],DbsMunaqis[],7),TblProdi[],2)</f>
        <v>#N/A</v>
      </c>
      <c r="F92" s="4" t="s">
        <v>15078</v>
      </c>
      <c r="G92" t="e">
        <f>IF(VLOOKUP(Table11[[#This Row],[NIM]],DbsMunaqis[],6)=1,2 &amp; " Lmbr",1 &amp; " Lmbr")</f>
        <v>#N/A</v>
      </c>
      <c r="H92" s="29">
        <v>42613</v>
      </c>
      <c r="I92">
        <v>2</v>
      </c>
      <c r="K92" t="e">
        <f>INT(LEFT(Table11[[#This Row],[Ket]],2))</f>
        <v>#N/A</v>
      </c>
    </row>
    <row r="93" spans="2:11">
      <c r="B93">
        <v>62</v>
      </c>
      <c r="C93" t="e">
        <f>VLOOKUP(Table11[[#This Row],[NIM]],DbsMunaqis[],5)</f>
        <v>#N/A</v>
      </c>
      <c r="D93" s="250" t="s">
        <v>12210</v>
      </c>
      <c r="E93" t="e">
        <f>VLOOKUP(VLOOKUP(Table11[[#This Row],[NIM]],DbsMunaqis[],7),TblProdi[],2)</f>
        <v>#N/A</v>
      </c>
      <c r="F93" s="4" t="s">
        <v>15079</v>
      </c>
      <c r="G93" t="e">
        <f>IF(VLOOKUP(Table11[[#This Row],[NIM]],DbsMunaqis[],6)=1,2 &amp; " Lmbr",1 &amp; " Lmbr")</f>
        <v>#N/A</v>
      </c>
      <c r="H93" s="29">
        <v>42613</v>
      </c>
      <c r="I93">
        <v>2</v>
      </c>
      <c r="K93" t="e">
        <f>INT(LEFT(Table11[[#This Row],[Ket]],2))</f>
        <v>#N/A</v>
      </c>
    </row>
    <row r="94" spans="2:11">
      <c r="B94">
        <v>63</v>
      </c>
      <c r="C94" t="e">
        <f>VLOOKUP(Table11[[#This Row],[NIM]],DbsMunaqis[],5)</f>
        <v>#N/A</v>
      </c>
      <c r="D94" s="250" t="s">
        <v>11386</v>
      </c>
      <c r="E94" t="e">
        <f>VLOOKUP(VLOOKUP(Table11[[#This Row],[NIM]],DbsMunaqis[],7),TblProdi[],2)</f>
        <v>#N/A</v>
      </c>
      <c r="F94" s="4" t="s">
        <v>15080</v>
      </c>
      <c r="G94" t="e">
        <f>IF(VLOOKUP(Table11[[#This Row],[NIM]],DbsMunaqis[],6)=1,2 &amp; " Lmbr",1 &amp; " Lmbr")</f>
        <v>#N/A</v>
      </c>
      <c r="H94" s="29">
        <v>42613</v>
      </c>
      <c r="I94">
        <v>2</v>
      </c>
      <c r="K94" t="e">
        <f>INT(LEFT(Table11[[#This Row],[Ket]],2))</f>
        <v>#N/A</v>
      </c>
    </row>
    <row r="95" spans="2:11">
      <c r="B95">
        <v>64</v>
      </c>
      <c r="C95" t="e">
        <f>VLOOKUP(Table11[[#This Row],[NIM]],DbsMunaqis[],5)</f>
        <v>#N/A</v>
      </c>
      <c r="D95" s="250" t="s">
        <v>12125</v>
      </c>
      <c r="E95" t="e">
        <f>VLOOKUP(VLOOKUP(Table11[[#This Row],[NIM]],DbsMunaqis[],7),TblProdi[],2)</f>
        <v>#N/A</v>
      </c>
      <c r="F95" s="4" t="s">
        <v>15081</v>
      </c>
      <c r="G95" t="e">
        <f>IF(VLOOKUP(Table11[[#This Row],[NIM]],DbsMunaqis[],6)=1,2 &amp; " Lmbr",1 &amp; " Lmbr")</f>
        <v>#N/A</v>
      </c>
      <c r="H95" s="29">
        <v>42613</v>
      </c>
      <c r="I95">
        <v>2</v>
      </c>
      <c r="K95" t="e">
        <f>INT(LEFT(Table11[[#This Row],[Ket]],2))</f>
        <v>#N/A</v>
      </c>
    </row>
    <row r="96" spans="2:11">
      <c r="B96">
        <v>65</v>
      </c>
      <c r="C96" t="e">
        <f>VLOOKUP(Table11[[#This Row],[NIM]],DbsMunaqis[],5)</f>
        <v>#N/A</v>
      </c>
      <c r="D96" s="250" t="s">
        <v>11847</v>
      </c>
      <c r="E96" t="e">
        <f>VLOOKUP(VLOOKUP(Table11[[#This Row],[NIM]],DbsMunaqis[],7),TblProdi[],2)</f>
        <v>#N/A</v>
      </c>
      <c r="F96" s="4" t="s">
        <v>15082</v>
      </c>
      <c r="G96" t="e">
        <f>IF(VLOOKUP(Table11[[#This Row],[NIM]],DbsMunaqis[],6)=1,2 &amp; " Lmbr",1 &amp; " Lmbr")</f>
        <v>#N/A</v>
      </c>
      <c r="H96" s="29">
        <v>42613</v>
      </c>
      <c r="I96">
        <v>2</v>
      </c>
      <c r="K96" t="e">
        <f>INT(LEFT(Table11[[#This Row],[Ket]],2))</f>
        <v>#N/A</v>
      </c>
    </row>
    <row r="97" spans="2:11">
      <c r="B97">
        <v>66</v>
      </c>
      <c r="C97" t="e">
        <f>VLOOKUP(Table11[[#This Row],[NIM]],DbsMunaqis[],5)</f>
        <v>#N/A</v>
      </c>
      <c r="D97" s="250" t="s">
        <v>11865</v>
      </c>
      <c r="E97" t="e">
        <f>VLOOKUP(VLOOKUP(Table11[[#This Row],[NIM]],DbsMunaqis[],7),TblProdi[],2)</f>
        <v>#N/A</v>
      </c>
      <c r="F97" s="4" t="s">
        <v>15083</v>
      </c>
      <c r="G97" t="e">
        <f>IF(VLOOKUP(Table11[[#This Row],[NIM]],DbsMunaqis[],6)=1,2 &amp; " Lmbr",1 &amp; " Lmbr")</f>
        <v>#N/A</v>
      </c>
      <c r="H97" s="29">
        <v>42613</v>
      </c>
      <c r="I97">
        <v>2</v>
      </c>
      <c r="K97" t="e">
        <f>INT(LEFT(Table11[[#This Row],[Ket]],2))</f>
        <v>#N/A</v>
      </c>
    </row>
    <row r="98" spans="2:11">
      <c r="B98">
        <v>67</v>
      </c>
      <c r="C98" t="e">
        <f>VLOOKUP(Table11[[#This Row],[NIM]],DbsMunaqis[],5)</f>
        <v>#N/A</v>
      </c>
      <c r="D98" s="250" t="s">
        <v>11864</v>
      </c>
      <c r="E98" t="e">
        <f>VLOOKUP(VLOOKUP(Table11[[#This Row],[NIM]],DbsMunaqis[],7),TblProdi[],2)</f>
        <v>#N/A</v>
      </c>
      <c r="F98" s="4" t="s">
        <v>15084</v>
      </c>
      <c r="G98" t="e">
        <f>IF(VLOOKUP(Table11[[#This Row],[NIM]],DbsMunaqis[],6)=1,2 &amp; " Lmbr",1 &amp; " Lmbr")</f>
        <v>#N/A</v>
      </c>
      <c r="H98" s="29">
        <v>42613</v>
      </c>
      <c r="I98">
        <v>2</v>
      </c>
      <c r="K98" t="e">
        <f>INT(LEFT(Table11[[#This Row],[Ket]],2))</f>
        <v>#N/A</v>
      </c>
    </row>
    <row r="99" spans="2:11">
      <c r="B99">
        <v>68</v>
      </c>
      <c r="C99" t="e">
        <f>VLOOKUP(Table11[[#This Row],[NIM]],DbsMunaqis[],5)</f>
        <v>#N/A</v>
      </c>
      <c r="D99" s="250" t="s">
        <v>11531</v>
      </c>
      <c r="E99" t="e">
        <f>VLOOKUP(VLOOKUP(Table11[[#This Row],[NIM]],DbsMunaqis[],7),TblProdi[],2)</f>
        <v>#N/A</v>
      </c>
      <c r="F99" s="4" t="s">
        <v>15085</v>
      </c>
      <c r="G99" t="e">
        <f>IF(VLOOKUP(Table11[[#This Row],[NIM]],DbsMunaqis[],6)=1,2 &amp; " Lmbr",1 &amp; " Lmbr")</f>
        <v>#N/A</v>
      </c>
      <c r="H99" s="29">
        <v>42613</v>
      </c>
      <c r="I99">
        <v>2</v>
      </c>
      <c r="K99" t="e">
        <f>INT(LEFT(Table11[[#This Row],[Ket]],2))</f>
        <v>#N/A</v>
      </c>
    </row>
    <row r="100" spans="2:11">
      <c r="B100">
        <v>69</v>
      </c>
      <c r="C100" t="e">
        <f>VLOOKUP(Table11[[#This Row],[NIM]],DbsMunaqis[],5)</f>
        <v>#N/A</v>
      </c>
      <c r="D100" s="250" t="s">
        <v>11532</v>
      </c>
      <c r="E100" t="e">
        <f>VLOOKUP(VLOOKUP(Table11[[#This Row],[NIM]],DbsMunaqis[],7),TblProdi[],2)</f>
        <v>#N/A</v>
      </c>
      <c r="F100" s="4" t="s">
        <v>15086</v>
      </c>
      <c r="G100" t="e">
        <f>IF(VLOOKUP(Table11[[#This Row],[NIM]],DbsMunaqis[],6)=1,2 &amp; " Lmbr",1 &amp; " Lmbr")</f>
        <v>#N/A</v>
      </c>
      <c r="H100" s="29">
        <v>42613</v>
      </c>
      <c r="I100">
        <v>2</v>
      </c>
      <c r="K100" t="e">
        <f>INT(LEFT(Table11[[#This Row],[Ket]],2))</f>
        <v>#N/A</v>
      </c>
    </row>
    <row r="101" spans="2:11">
      <c r="B101">
        <v>70</v>
      </c>
      <c r="C101" t="e">
        <f>VLOOKUP(Table11[[#This Row],[NIM]],DbsMunaqis[],5)</f>
        <v>#N/A</v>
      </c>
      <c r="D101" s="250" t="s">
        <v>9337</v>
      </c>
      <c r="E101" t="e">
        <f>VLOOKUP(VLOOKUP(Table11[[#This Row],[NIM]],DbsMunaqis[],7),TblProdi[],2)</f>
        <v>#N/A</v>
      </c>
      <c r="F101" s="4" t="s">
        <v>15087</v>
      </c>
      <c r="G101" t="e">
        <f>IF(VLOOKUP(Table11[[#This Row],[NIM]],DbsMunaqis[],6)=1,2 &amp; " Lmbr",1 &amp; " Lmbr")</f>
        <v>#N/A</v>
      </c>
      <c r="H101" s="29">
        <v>42613</v>
      </c>
      <c r="I101">
        <v>2</v>
      </c>
      <c r="K101" t="e">
        <f>INT(LEFT(Table11[[#This Row],[Ket]],2))</f>
        <v>#N/A</v>
      </c>
    </row>
    <row r="102" spans="2:11">
      <c r="B102">
        <v>71</v>
      </c>
      <c r="C102" t="e">
        <f>VLOOKUP(Table11[[#This Row],[NIM]],DbsMunaqis[],5)</f>
        <v>#N/A</v>
      </c>
      <c r="D102" s="250" t="s">
        <v>11648</v>
      </c>
      <c r="E102" t="e">
        <f>VLOOKUP(VLOOKUP(Table11[[#This Row],[NIM]],DbsMunaqis[],7),TblProdi[],2)</f>
        <v>#N/A</v>
      </c>
      <c r="F102" s="4" t="s">
        <v>15088</v>
      </c>
      <c r="G102" t="e">
        <f>IF(VLOOKUP(Table11[[#This Row],[NIM]],DbsMunaqis[],6)=1,2 &amp; " Lmbr",1 &amp; " Lmbr")</f>
        <v>#N/A</v>
      </c>
      <c r="H102" s="29">
        <v>42613</v>
      </c>
      <c r="I102">
        <v>2</v>
      </c>
      <c r="K102" t="e">
        <f>INT(LEFT(Table11[[#This Row],[Ket]],2))</f>
        <v>#N/A</v>
      </c>
    </row>
    <row r="103" spans="2:11">
      <c r="B103">
        <v>72</v>
      </c>
      <c r="C103" t="e">
        <f>VLOOKUP(Table11[[#This Row],[NIM]],DbsMunaqis[],5)</f>
        <v>#N/A</v>
      </c>
      <c r="D103" s="250" t="s">
        <v>11291</v>
      </c>
      <c r="E103" t="e">
        <f>VLOOKUP(VLOOKUP(Table11[[#This Row],[NIM]],DbsMunaqis[],7),TblProdi[],2)</f>
        <v>#N/A</v>
      </c>
      <c r="F103" s="4" t="s">
        <v>15089</v>
      </c>
      <c r="G103" t="e">
        <f>IF(VLOOKUP(Table11[[#This Row],[NIM]],DbsMunaqis[],6)=1,2 &amp; " Lmbr",1 &amp; " Lmbr")</f>
        <v>#N/A</v>
      </c>
      <c r="H103" s="29">
        <v>42613</v>
      </c>
      <c r="I103">
        <v>2</v>
      </c>
      <c r="K103" t="e">
        <f>INT(LEFT(Table11[[#This Row],[Ket]],2))</f>
        <v>#N/A</v>
      </c>
    </row>
    <row r="104" spans="2:11">
      <c r="B104">
        <v>73</v>
      </c>
      <c r="C104" t="e">
        <f>VLOOKUP(Table11[[#This Row],[NIM]],DbsMunaqis[],5)</f>
        <v>#N/A</v>
      </c>
      <c r="D104" s="250" t="s">
        <v>10883</v>
      </c>
      <c r="E104" t="e">
        <f>VLOOKUP(VLOOKUP(Table11[[#This Row],[NIM]],DbsMunaqis[],7),TblProdi[],2)</f>
        <v>#N/A</v>
      </c>
      <c r="F104" s="4" t="s">
        <v>15090</v>
      </c>
      <c r="G104" t="e">
        <f>IF(VLOOKUP(Table11[[#This Row],[NIM]],DbsMunaqis[],6)=1,2 &amp; " Lmbr",1 &amp; " Lmbr")</f>
        <v>#N/A</v>
      </c>
      <c r="H104" s="29">
        <v>42613</v>
      </c>
      <c r="I104">
        <v>2</v>
      </c>
      <c r="K104" t="e">
        <f>INT(LEFT(Table11[[#This Row],[Ket]],2))</f>
        <v>#N/A</v>
      </c>
    </row>
    <row r="105" spans="2:11">
      <c r="B105">
        <v>74</v>
      </c>
      <c r="C105" t="e">
        <f>VLOOKUP(Table11[[#This Row],[NIM]],DbsMunaqis[],5)</f>
        <v>#N/A</v>
      </c>
      <c r="D105" s="250" t="s">
        <v>11547</v>
      </c>
      <c r="E105" t="e">
        <f>VLOOKUP(VLOOKUP(Table11[[#This Row],[NIM]],DbsMunaqis[],7),TblProdi[],2)</f>
        <v>#N/A</v>
      </c>
      <c r="F105" s="4" t="s">
        <v>15091</v>
      </c>
      <c r="G105" t="e">
        <f>IF(VLOOKUP(Table11[[#This Row],[NIM]],DbsMunaqis[],6)=1,2 &amp; " Lmbr",1 &amp; " Lmbr")</f>
        <v>#N/A</v>
      </c>
      <c r="H105" s="29">
        <v>42613</v>
      </c>
      <c r="I105">
        <v>2</v>
      </c>
      <c r="K105" t="e">
        <f>INT(LEFT(Table11[[#This Row],[Ket]],2))</f>
        <v>#N/A</v>
      </c>
    </row>
    <row r="106" spans="2:11">
      <c r="B106">
        <v>75</v>
      </c>
      <c r="C106" t="e">
        <f>VLOOKUP(Table11[[#This Row],[NIM]],DbsMunaqis[],5)</f>
        <v>#N/A</v>
      </c>
      <c r="D106" s="250" t="s">
        <v>11373</v>
      </c>
      <c r="E106" t="e">
        <f>VLOOKUP(VLOOKUP(Table11[[#This Row],[NIM]],DbsMunaqis[],7),TblProdi[],2)</f>
        <v>#N/A</v>
      </c>
      <c r="F106" s="4" t="s">
        <v>15092</v>
      </c>
      <c r="G106" t="e">
        <f>IF(VLOOKUP(Table11[[#This Row],[NIM]],DbsMunaqis[],6)=1,2 &amp; " Lmbr",1 &amp; " Lmbr")</f>
        <v>#N/A</v>
      </c>
      <c r="H106" s="29">
        <v>42613</v>
      </c>
      <c r="I106">
        <v>2</v>
      </c>
      <c r="K106" t="e">
        <f>INT(LEFT(Table11[[#This Row],[Ket]],2))</f>
        <v>#N/A</v>
      </c>
    </row>
    <row r="107" spans="2:11">
      <c r="B107">
        <v>76</v>
      </c>
      <c r="C107" t="e">
        <f>VLOOKUP(Table11[[#This Row],[NIM]],DbsMunaqis[],5)</f>
        <v>#N/A</v>
      </c>
      <c r="D107" s="250" t="s">
        <v>12082</v>
      </c>
      <c r="E107" t="e">
        <f>VLOOKUP(VLOOKUP(Table11[[#This Row],[NIM]],DbsMunaqis[],7),TblProdi[],2)</f>
        <v>#N/A</v>
      </c>
      <c r="F107" s="4" t="s">
        <v>15093</v>
      </c>
      <c r="G107" t="e">
        <f>IF(VLOOKUP(Table11[[#This Row],[NIM]],DbsMunaqis[],6)=1,2 &amp; " Lmbr",1 &amp; " Lmbr")</f>
        <v>#N/A</v>
      </c>
      <c r="H107" s="29">
        <v>42613</v>
      </c>
      <c r="I107">
        <v>2</v>
      </c>
      <c r="K107" t="e">
        <f>INT(LEFT(Table11[[#This Row],[Ket]],2))</f>
        <v>#N/A</v>
      </c>
    </row>
    <row r="108" spans="2:11">
      <c r="B108">
        <v>77</v>
      </c>
      <c r="C108" t="e">
        <f>VLOOKUP(Table11[[#This Row],[NIM]],DbsMunaqis[],5)</f>
        <v>#N/A</v>
      </c>
      <c r="D108" s="250" t="s">
        <v>12137</v>
      </c>
      <c r="E108" t="e">
        <f>VLOOKUP(VLOOKUP(Table11[[#This Row],[NIM]],DbsMunaqis[],7),TblProdi[],2)</f>
        <v>#N/A</v>
      </c>
      <c r="F108" s="4" t="s">
        <v>15094</v>
      </c>
      <c r="G108" t="e">
        <f>IF(VLOOKUP(Table11[[#This Row],[NIM]],DbsMunaqis[],6)=1,2 &amp; " Lmbr",1 &amp; " Lmbr")</f>
        <v>#N/A</v>
      </c>
      <c r="H108" s="29">
        <v>42613</v>
      </c>
      <c r="I108">
        <v>2</v>
      </c>
      <c r="K108" t="e">
        <f>INT(LEFT(Table11[[#This Row],[Ket]],2))</f>
        <v>#N/A</v>
      </c>
    </row>
    <row r="109" spans="2:11">
      <c r="B109">
        <v>78</v>
      </c>
      <c r="C109" t="e">
        <f>VLOOKUP(Table11[[#This Row],[NIM]],DbsMunaqis[],5)</f>
        <v>#N/A</v>
      </c>
      <c r="D109" s="250" t="s">
        <v>10981</v>
      </c>
      <c r="E109" t="e">
        <f>VLOOKUP(VLOOKUP(Table11[[#This Row],[NIM]],DbsMunaqis[],7),TblProdi[],2)</f>
        <v>#N/A</v>
      </c>
      <c r="F109" s="4" t="s">
        <v>15095</v>
      </c>
      <c r="G109" t="e">
        <f>IF(VLOOKUP(Table11[[#This Row],[NIM]],DbsMunaqis[],6)=1,2 &amp; " Lmbr",1 &amp; " Lmbr")</f>
        <v>#N/A</v>
      </c>
      <c r="H109" s="29">
        <v>42613</v>
      </c>
      <c r="I109">
        <v>2</v>
      </c>
      <c r="K109" t="e">
        <f>INT(LEFT(Table11[[#This Row],[Ket]],2))</f>
        <v>#N/A</v>
      </c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  <colBreaks count="1" manualBreakCount="1">
    <brk id="9" max="1048575" man="1"/>
  </colBreak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P109"/>
  <sheetViews>
    <sheetView view="pageBreakPreview" zoomScaleNormal="100" zoomScaleSheetLayoutView="100" workbookViewId="0">
      <selection activeCell="G114" sqref="G114"/>
    </sheetView>
  </sheetViews>
  <sheetFormatPr defaultRowHeight="14.4"/>
  <cols>
    <col min="1" max="1" width="10.21875" bestFit="1" customWidth="1"/>
    <col min="2" max="2" width="5.77734375" customWidth="1"/>
    <col min="3" max="3" width="9.77734375" customWidth="1"/>
    <col min="4" max="4" width="8" customWidth="1"/>
    <col min="5" max="5" width="25.21875" bestFit="1" customWidth="1"/>
    <col min="6" max="6" width="34.21875" bestFit="1" customWidth="1"/>
    <col min="7" max="7" width="21.77734375" customWidth="1"/>
    <col min="8" max="8" width="44.77734375" bestFit="1" customWidth="1"/>
    <col min="9" max="9" width="68.77734375" bestFit="1" customWidth="1"/>
    <col min="10" max="10" width="50.44140625" bestFit="1" customWidth="1"/>
    <col min="11" max="11" width="31.21875" bestFit="1" customWidth="1"/>
    <col min="13" max="13" width="10.77734375" customWidth="1"/>
    <col min="14" max="14" width="44.21875" bestFit="1" customWidth="1"/>
    <col min="15" max="15" width="23.5546875" bestFit="1" customWidth="1"/>
    <col min="16" max="16" width="24.77734375" bestFit="1" customWidth="1"/>
  </cols>
  <sheetData>
    <row r="1" spans="1:16">
      <c r="A1" t="s">
        <v>9665</v>
      </c>
      <c r="B1" t="s">
        <v>9554</v>
      </c>
      <c r="C1" t="s">
        <v>9716</v>
      </c>
      <c r="D1" t="s">
        <v>9767</v>
      </c>
      <c r="E1" t="s">
        <v>9768</v>
      </c>
      <c r="F1" t="s">
        <v>9769</v>
      </c>
      <c r="G1" t="s">
        <v>9477</v>
      </c>
      <c r="H1" t="s">
        <v>9770</v>
      </c>
      <c r="I1" t="s">
        <v>9771</v>
      </c>
      <c r="J1" t="s">
        <v>9722</v>
      </c>
      <c r="K1" t="s">
        <v>9772</v>
      </c>
      <c r="L1" t="s">
        <v>9773</v>
      </c>
      <c r="M1" t="s">
        <v>9774</v>
      </c>
      <c r="N1" t="s">
        <v>9743</v>
      </c>
      <c r="O1" t="s">
        <v>9775</v>
      </c>
      <c r="P1" t="s">
        <v>9714</v>
      </c>
    </row>
    <row r="2" spans="1:16">
      <c r="A2" s="86" t="s">
        <v>11508</v>
      </c>
      <c r="B2">
        <v>1</v>
      </c>
      <c r="C2">
        <v>1</v>
      </c>
      <c r="D2" s="178">
        <v>2429</v>
      </c>
      <c r="E2" t="e">
        <f>"Sti.08/PP.01.1" &amp;TblIjazah[[#This Row],[NoAlumni]] &amp;  "/" &amp; RIGHT(VLOOKUP(TblIjazah[[#This Row],[Kode]],DbsMunaqis[],38),4)</f>
        <v>#N/A</v>
      </c>
      <c r="F2" t="e">
        <f>"Nomor Induk Mahasiswa : " &amp; VLOOKUP(TblIjazah[[#This Row],[Kode]],DbsMunaqis[],1)</f>
        <v>#N/A</v>
      </c>
      <c r="G2" t="e">
        <f>VLOOKUP(TblIjazah[[#This Row],[Kode]],DbsMunaqis[],5)</f>
        <v>#N/A</v>
      </c>
      <c r="H2" t="e">
        <f>"Lahir di " &amp; VLOOKUP(TblIjazah[[#This Row],[Kode]],DbsMunaqis[],9) &amp; ", " &amp; VLOOKUP(TblIjazah[[#This Row],[Kode]],DbsMunaqis[],10)</f>
        <v>#N/A</v>
      </c>
      <c r="I2" t="e">
        <f>"Pada Jurusan " &amp; VLOOKUP(TblIjazah[[#This Row],[Kode]],DbsMunaqis[],28) &amp; ", " &amp; " Program Studi " &amp; VLOOKUP(TblIjazah[[#This Row],[Kode]],DbsMunaqis[],29)</f>
        <v>#N/A</v>
      </c>
      <c r="J2" t="e">
        <f>"Diberikan di Parepare, pada tanggal " &amp; VLOOKUP(TblIjazah[[#This Row],[Kode]],DbsMunaqis[],38)</f>
        <v>#N/A</v>
      </c>
      <c r="K2" t="e">
        <f>VLOOKUP(TblIjazah[[#This Row],[Kode]],DbsMunaqis[],26)</f>
        <v>#N/A</v>
      </c>
      <c r="L2" t="str">
        <f t="shared" ref="L2:L33" si="0">"AKTA IV"</f>
        <v>AKTA IV</v>
      </c>
      <c r="M2" s="4"/>
      <c r="N2" t="e">
        <f>VLOOKUP(TblIjazah[[#This Row],[Kode]],DbsMunaqis[],42)</f>
        <v>#N/A</v>
      </c>
      <c r="O2" t="e">
        <f>VLOOKUP(TblIjazah[[#This Row],[Kode]],DbsMunaqis[],40)</f>
        <v>#N/A</v>
      </c>
      <c r="P2" t="e">
        <f>"NIP. " &amp; VLOOKUP(TblIjazah[[#This Row],[Kode]],DbsMunaqis[],41)</f>
        <v>#N/A</v>
      </c>
    </row>
    <row r="3" spans="1:16">
      <c r="A3" s="41" t="s">
        <v>11609</v>
      </c>
      <c r="B3">
        <v>1</v>
      </c>
      <c r="C3">
        <v>2</v>
      </c>
      <c r="D3" s="178">
        <v>2430</v>
      </c>
      <c r="E3" t="e">
        <f>"Sti.08/PP.01.1" &amp;TblIjazah[[#This Row],[NoAlumni]] &amp;  "/" &amp; RIGHT(VLOOKUP(TblIjazah[[#This Row],[Kode]],DbsMunaqis[],38),4)</f>
        <v>#N/A</v>
      </c>
      <c r="F3" t="e">
        <f>"Nomor Induk Mahasiswa : " &amp; VLOOKUP(TblIjazah[[#This Row],[Kode]],DbsMunaqis[],1)</f>
        <v>#N/A</v>
      </c>
      <c r="G3" t="e">
        <f>VLOOKUP(TblIjazah[[#This Row],[Kode]],DbsMunaqis[],5)</f>
        <v>#N/A</v>
      </c>
      <c r="H3" t="e">
        <f>"Lahir di " &amp; VLOOKUP(TblIjazah[[#This Row],[Kode]],DbsMunaqis[],9) &amp; ", " &amp; VLOOKUP(TblIjazah[[#This Row],[Kode]],DbsMunaqis[],10)</f>
        <v>#N/A</v>
      </c>
      <c r="I3" t="e">
        <f>"Pada Jurusan " &amp; VLOOKUP(TblIjazah[[#This Row],[Kode]],DbsMunaqis[],28) &amp; ", " &amp; " Program Studi " &amp; VLOOKUP(TblIjazah[[#This Row],[Kode]],DbsMunaqis[],29)</f>
        <v>#N/A</v>
      </c>
      <c r="J3" t="e">
        <f>"Diberikan di Parepare, pada tanggal " &amp; VLOOKUP(TblIjazah[[#This Row],[Kode]],DbsMunaqis[],38)</f>
        <v>#N/A</v>
      </c>
      <c r="K3" t="e">
        <f>VLOOKUP(TblIjazah[[#This Row],[Kode]],DbsMunaqis[],26)</f>
        <v>#N/A</v>
      </c>
      <c r="L3" t="str">
        <f t="shared" si="0"/>
        <v>AKTA IV</v>
      </c>
      <c r="M3" s="4"/>
      <c r="N3" t="e">
        <f>VLOOKUP(TblIjazah[[#This Row],[Kode]],DbsMunaqis[],42)</f>
        <v>#N/A</v>
      </c>
      <c r="O3" t="e">
        <f>VLOOKUP(TblIjazah[[#This Row],[Kode]],DbsMunaqis[],40)</f>
        <v>#N/A</v>
      </c>
      <c r="P3" t="e">
        <f>"NIP. " &amp; VLOOKUP(TblIjazah[[#This Row],[Kode]],DbsMunaqis[],41)</f>
        <v>#N/A</v>
      </c>
    </row>
    <row r="4" spans="1:16">
      <c r="A4" s="41" t="s">
        <v>12020</v>
      </c>
      <c r="B4">
        <v>1</v>
      </c>
      <c r="C4">
        <v>3</v>
      </c>
      <c r="D4" s="178">
        <v>2431</v>
      </c>
      <c r="E4" t="e">
        <f>"Sti.08/PP.01.1" &amp;TblIjazah[[#This Row],[NoAlumni]] &amp;  "/" &amp; RIGHT(VLOOKUP(TblIjazah[[#This Row],[Kode]],DbsMunaqis[],38),4)</f>
        <v>#N/A</v>
      </c>
      <c r="F4" t="e">
        <f>"Nomor Induk Mahasiswa : " &amp; VLOOKUP(TblIjazah[[#This Row],[Kode]],DbsMunaqis[],1)</f>
        <v>#N/A</v>
      </c>
      <c r="G4" t="e">
        <f>VLOOKUP(TblIjazah[[#This Row],[Kode]],DbsMunaqis[],5)</f>
        <v>#N/A</v>
      </c>
      <c r="H4" t="e">
        <f>"Lahir di " &amp; VLOOKUP(TblIjazah[[#This Row],[Kode]],DbsMunaqis[],9) &amp; ", " &amp; VLOOKUP(TblIjazah[[#This Row],[Kode]],DbsMunaqis[],10)</f>
        <v>#N/A</v>
      </c>
      <c r="I4" t="e">
        <f>"Pada Jurusan " &amp; VLOOKUP(TblIjazah[[#This Row],[Kode]],DbsMunaqis[],28) &amp; ", " &amp; " Program Studi " &amp; VLOOKUP(TblIjazah[[#This Row],[Kode]],DbsMunaqis[],29)</f>
        <v>#N/A</v>
      </c>
      <c r="J4" t="e">
        <f>"Diberikan di Parepare, pada tanggal " &amp; VLOOKUP(TblIjazah[[#This Row],[Kode]],DbsMunaqis[],38)</f>
        <v>#N/A</v>
      </c>
      <c r="K4" t="e">
        <f>VLOOKUP(TblIjazah[[#This Row],[Kode]],DbsMunaqis[],26)</f>
        <v>#N/A</v>
      </c>
      <c r="L4" t="str">
        <f t="shared" si="0"/>
        <v>AKTA IV</v>
      </c>
      <c r="M4" s="4"/>
      <c r="N4" t="e">
        <f>VLOOKUP(TblIjazah[[#This Row],[Kode]],DbsMunaqis[],42)</f>
        <v>#N/A</v>
      </c>
      <c r="O4" t="e">
        <f>VLOOKUP(TblIjazah[[#This Row],[Kode]],DbsMunaqis[],40)</f>
        <v>#N/A</v>
      </c>
      <c r="P4" t="e">
        <f>"NIP. " &amp; VLOOKUP(TblIjazah[[#This Row],[Kode]],DbsMunaqis[],41)</f>
        <v>#N/A</v>
      </c>
    </row>
    <row r="5" spans="1:16">
      <c r="A5" s="41" t="s">
        <v>11431</v>
      </c>
      <c r="B5">
        <v>1</v>
      </c>
      <c r="C5">
        <v>4</v>
      </c>
      <c r="D5" s="178">
        <v>2432</v>
      </c>
      <c r="E5" t="e">
        <f>"Sti.08/PP.01.1" &amp;TblIjazah[[#This Row],[NoAlumni]] &amp;  "/" &amp; RIGHT(VLOOKUP(TblIjazah[[#This Row],[Kode]],DbsMunaqis[],38),4)</f>
        <v>#N/A</v>
      </c>
      <c r="F5" t="e">
        <f>"Nomor Induk Mahasiswa : " &amp; VLOOKUP(TblIjazah[[#This Row],[Kode]],DbsMunaqis[],1)</f>
        <v>#N/A</v>
      </c>
      <c r="G5" t="e">
        <f>VLOOKUP(TblIjazah[[#This Row],[Kode]],DbsMunaqis[],5)</f>
        <v>#N/A</v>
      </c>
      <c r="H5" t="e">
        <f>"Lahir di " &amp; VLOOKUP(TblIjazah[[#This Row],[Kode]],DbsMunaqis[],9) &amp; ", " &amp; VLOOKUP(TblIjazah[[#This Row],[Kode]],DbsMunaqis[],10)</f>
        <v>#N/A</v>
      </c>
      <c r="I5" t="e">
        <f>"Pada Jurusan " &amp; VLOOKUP(TblIjazah[[#This Row],[Kode]],DbsMunaqis[],28) &amp; ", " &amp; " Program Studi " &amp; VLOOKUP(TblIjazah[[#This Row],[Kode]],DbsMunaqis[],29)</f>
        <v>#N/A</v>
      </c>
      <c r="J5" t="e">
        <f>"Diberikan di Parepare, pada tanggal " &amp; VLOOKUP(TblIjazah[[#This Row],[Kode]],DbsMunaqis[],38)</f>
        <v>#N/A</v>
      </c>
      <c r="K5" t="e">
        <f>VLOOKUP(TblIjazah[[#This Row],[Kode]],DbsMunaqis[],26)</f>
        <v>#N/A</v>
      </c>
      <c r="L5" t="str">
        <f t="shared" si="0"/>
        <v>AKTA IV</v>
      </c>
      <c r="M5" s="4"/>
      <c r="N5" t="e">
        <f>VLOOKUP(TblIjazah[[#This Row],[Kode]],DbsMunaqis[],42)</f>
        <v>#N/A</v>
      </c>
      <c r="O5" t="e">
        <f>VLOOKUP(TblIjazah[[#This Row],[Kode]],DbsMunaqis[],40)</f>
        <v>#N/A</v>
      </c>
      <c r="P5" t="e">
        <f>"NIP. " &amp; VLOOKUP(TblIjazah[[#This Row],[Kode]],DbsMunaqis[],41)</f>
        <v>#N/A</v>
      </c>
    </row>
    <row r="6" spans="1:16">
      <c r="A6" s="41" t="s">
        <v>11591</v>
      </c>
      <c r="B6">
        <v>1</v>
      </c>
      <c r="C6">
        <v>5</v>
      </c>
      <c r="D6" s="178">
        <v>2433</v>
      </c>
      <c r="E6" t="e">
        <f>"Sti.08/PP.01.1" &amp;TblIjazah[[#This Row],[NoAlumni]] &amp;  "/" &amp; RIGHT(VLOOKUP(TblIjazah[[#This Row],[Kode]],DbsMunaqis[],38),4)</f>
        <v>#N/A</v>
      </c>
      <c r="F6" t="e">
        <f>"Nomor Induk Mahasiswa : " &amp; VLOOKUP(TblIjazah[[#This Row],[Kode]],DbsMunaqis[],1)</f>
        <v>#N/A</v>
      </c>
      <c r="G6" t="e">
        <f>VLOOKUP(TblIjazah[[#This Row],[Kode]],DbsMunaqis[],5)</f>
        <v>#N/A</v>
      </c>
      <c r="H6" t="e">
        <f>"Lahir di " &amp; VLOOKUP(TblIjazah[[#This Row],[Kode]],DbsMunaqis[],9) &amp; ", " &amp; VLOOKUP(TblIjazah[[#This Row],[Kode]],DbsMunaqis[],10)</f>
        <v>#N/A</v>
      </c>
      <c r="I6" t="e">
        <f>"Pada Jurusan " &amp; VLOOKUP(TblIjazah[[#This Row],[Kode]],DbsMunaqis[],28) &amp; ", " &amp; " Program Studi " &amp; VLOOKUP(TblIjazah[[#This Row],[Kode]],DbsMunaqis[],29)</f>
        <v>#N/A</v>
      </c>
      <c r="J6" t="e">
        <f>"Diberikan di Parepare, pada tanggal " &amp; VLOOKUP(TblIjazah[[#This Row],[Kode]],DbsMunaqis[],38)</f>
        <v>#N/A</v>
      </c>
      <c r="K6" t="e">
        <f>VLOOKUP(TblIjazah[[#This Row],[Kode]],DbsMunaqis[],26)</f>
        <v>#N/A</v>
      </c>
      <c r="L6" t="str">
        <f t="shared" si="0"/>
        <v>AKTA IV</v>
      </c>
      <c r="M6" s="4"/>
      <c r="N6" t="e">
        <f>VLOOKUP(TblIjazah[[#This Row],[Kode]],DbsMunaqis[],42)</f>
        <v>#N/A</v>
      </c>
      <c r="O6" t="e">
        <f>VLOOKUP(TblIjazah[[#This Row],[Kode]],DbsMunaqis[],40)</f>
        <v>#N/A</v>
      </c>
      <c r="P6" t="e">
        <f>"NIP. " &amp; VLOOKUP(TblIjazah[[#This Row],[Kode]],DbsMunaqis[],41)</f>
        <v>#N/A</v>
      </c>
    </row>
    <row r="7" spans="1:16">
      <c r="A7" s="41" t="s">
        <v>11753</v>
      </c>
      <c r="B7">
        <v>1</v>
      </c>
      <c r="C7">
        <v>6</v>
      </c>
      <c r="D7" s="178">
        <v>2434</v>
      </c>
      <c r="E7" t="e">
        <f>"Sti.08/PP.01.1" &amp;TblIjazah[[#This Row],[NoAlumni]] &amp;  "/" &amp; RIGHT(VLOOKUP(TblIjazah[[#This Row],[Kode]],DbsMunaqis[],38),4)</f>
        <v>#N/A</v>
      </c>
      <c r="F7" t="e">
        <f>"Nomor Induk Mahasiswa : " &amp; VLOOKUP(TblIjazah[[#This Row],[Kode]],DbsMunaqis[],1)</f>
        <v>#N/A</v>
      </c>
      <c r="G7" t="e">
        <f>VLOOKUP(TblIjazah[[#This Row],[Kode]],DbsMunaqis[],5)</f>
        <v>#N/A</v>
      </c>
      <c r="H7" t="e">
        <f>"Lahir di " &amp; VLOOKUP(TblIjazah[[#This Row],[Kode]],DbsMunaqis[],9) &amp; ", " &amp; VLOOKUP(TblIjazah[[#This Row],[Kode]],DbsMunaqis[],10)</f>
        <v>#N/A</v>
      </c>
      <c r="I7" t="e">
        <f>"Pada Jurusan " &amp; VLOOKUP(TblIjazah[[#This Row],[Kode]],DbsMunaqis[],28) &amp; ", " &amp; " Program Studi " &amp; VLOOKUP(TblIjazah[[#This Row],[Kode]],DbsMunaqis[],29)</f>
        <v>#N/A</v>
      </c>
      <c r="J7" t="e">
        <f>"Diberikan di Parepare, pada tanggal " &amp; VLOOKUP(TblIjazah[[#This Row],[Kode]],DbsMunaqis[],38)</f>
        <v>#N/A</v>
      </c>
      <c r="K7" t="e">
        <f>VLOOKUP(TblIjazah[[#This Row],[Kode]],DbsMunaqis[],26)</f>
        <v>#N/A</v>
      </c>
      <c r="L7" t="str">
        <f t="shared" si="0"/>
        <v>AKTA IV</v>
      </c>
      <c r="M7" s="4"/>
      <c r="N7" t="e">
        <f>VLOOKUP(TblIjazah[[#This Row],[Kode]],DbsMunaqis[],42)</f>
        <v>#N/A</v>
      </c>
      <c r="O7" t="e">
        <f>VLOOKUP(TblIjazah[[#This Row],[Kode]],DbsMunaqis[],40)</f>
        <v>#N/A</v>
      </c>
      <c r="P7" t="e">
        <f>"NIP. " &amp; VLOOKUP(TblIjazah[[#This Row],[Kode]],DbsMunaqis[],41)</f>
        <v>#N/A</v>
      </c>
    </row>
    <row r="8" spans="1:16">
      <c r="A8" s="63" t="s">
        <v>11572</v>
      </c>
      <c r="B8">
        <v>1</v>
      </c>
      <c r="C8">
        <v>7</v>
      </c>
      <c r="D8" s="178">
        <v>2435</v>
      </c>
      <c r="E8" t="e">
        <f>"Sti.08/PP.01.1" &amp;TblIjazah[[#This Row],[NoAlumni]] &amp;  "/" &amp; RIGHT(VLOOKUP(TblIjazah[[#This Row],[Kode]],DbsMunaqis[],38),4)</f>
        <v>#N/A</v>
      </c>
      <c r="F8" t="e">
        <f>"Nomor Induk Mahasiswa : " &amp; VLOOKUP(TblIjazah[[#This Row],[Kode]],DbsMunaqis[],1)</f>
        <v>#N/A</v>
      </c>
      <c r="G8" t="e">
        <f>VLOOKUP(TblIjazah[[#This Row],[Kode]],DbsMunaqis[],5)</f>
        <v>#N/A</v>
      </c>
      <c r="H8" t="e">
        <f>"Lahir di " &amp; VLOOKUP(TblIjazah[[#This Row],[Kode]],DbsMunaqis[],9) &amp; ", " &amp; VLOOKUP(TblIjazah[[#This Row],[Kode]],DbsMunaqis[],10)</f>
        <v>#N/A</v>
      </c>
      <c r="I8" t="e">
        <f>"Pada Jurusan " &amp; VLOOKUP(TblIjazah[[#This Row],[Kode]],DbsMunaqis[],28) &amp; ", " &amp; " Program Studi " &amp; VLOOKUP(TblIjazah[[#This Row],[Kode]],DbsMunaqis[],29)</f>
        <v>#N/A</v>
      </c>
      <c r="J8" t="e">
        <f>"Diberikan di Parepare, pada tanggal " &amp; VLOOKUP(TblIjazah[[#This Row],[Kode]],DbsMunaqis[],38)</f>
        <v>#N/A</v>
      </c>
      <c r="K8" t="e">
        <f>VLOOKUP(TblIjazah[[#This Row],[Kode]],DbsMunaqis[],26)</f>
        <v>#N/A</v>
      </c>
      <c r="L8" t="str">
        <f t="shared" si="0"/>
        <v>AKTA IV</v>
      </c>
      <c r="M8" s="4"/>
      <c r="N8" t="e">
        <f>VLOOKUP(TblIjazah[[#This Row],[Kode]],DbsMunaqis[],42)</f>
        <v>#N/A</v>
      </c>
      <c r="O8" t="e">
        <f>VLOOKUP(TblIjazah[[#This Row],[Kode]],DbsMunaqis[],40)</f>
        <v>#N/A</v>
      </c>
      <c r="P8" t="e">
        <f>"NIP. " &amp; VLOOKUP(TblIjazah[[#This Row],[Kode]],DbsMunaqis[],41)</f>
        <v>#N/A</v>
      </c>
    </row>
    <row r="9" spans="1:16">
      <c r="A9" s="63" t="s">
        <v>10871</v>
      </c>
      <c r="B9">
        <v>1</v>
      </c>
      <c r="C9">
        <v>8</v>
      </c>
      <c r="D9" s="178">
        <v>2436</v>
      </c>
      <c r="E9" t="e">
        <f>"Sti.08/PP.01.1" &amp;TblIjazah[[#This Row],[NoAlumni]] &amp;  "/" &amp; RIGHT(VLOOKUP(TblIjazah[[#This Row],[Kode]],DbsMunaqis[],38),4)</f>
        <v>#N/A</v>
      </c>
      <c r="F9" t="e">
        <f>"Nomor Induk Mahasiswa : " &amp; VLOOKUP(TblIjazah[[#This Row],[Kode]],DbsMunaqis[],1)</f>
        <v>#N/A</v>
      </c>
      <c r="G9" t="e">
        <f>VLOOKUP(TblIjazah[[#This Row],[Kode]],DbsMunaqis[],5)</f>
        <v>#N/A</v>
      </c>
      <c r="H9" t="e">
        <f>"Lahir di " &amp; VLOOKUP(TblIjazah[[#This Row],[Kode]],DbsMunaqis[],9) &amp; ", " &amp; VLOOKUP(TblIjazah[[#This Row],[Kode]],DbsMunaqis[],10)</f>
        <v>#N/A</v>
      </c>
      <c r="I9" t="e">
        <f>"Pada Jurusan " &amp; VLOOKUP(TblIjazah[[#This Row],[Kode]],DbsMunaqis[],28) &amp; ", " &amp; " Program Studi " &amp; VLOOKUP(TblIjazah[[#This Row],[Kode]],DbsMunaqis[],29)</f>
        <v>#N/A</v>
      </c>
      <c r="J9" t="e">
        <f>"Diberikan di Parepare, pada tanggal " &amp; VLOOKUP(TblIjazah[[#This Row],[Kode]],DbsMunaqis[],38)</f>
        <v>#N/A</v>
      </c>
      <c r="K9" t="e">
        <f>VLOOKUP(TblIjazah[[#This Row],[Kode]],DbsMunaqis[],26)</f>
        <v>#N/A</v>
      </c>
      <c r="L9" t="str">
        <f t="shared" si="0"/>
        <v>AKTA IV</v>
      </c>
      <c r="M9" s="4"/>
      <c r="N9" t="e">
        <f>VLOOKUP(TblIjazah[[#This Row],[Kode]],DbsMunaqis[],42)</f>
        <v>#N/A</v>
      </c>
      <c r="O9" t="e">
        <f>VLOOKUP(TblIjazah[[#This Row],[Kode]],DbsMunaqis[],40)</f>
        <v>#N/A</v>
      </c>
      <c r="P9" t="e">
        <f>"NIP. " &amp; VLOOKUP(TblIjazah[[#This Row],[Kode]],DbsMunaqis[],41)</f>
        <v>#N/A</v>
      </c>
    </row>
    <row r="10" spans="1:16">
      <c r="A10" s="63" t="s">
        <v>10492</v>
      </c>
      <c r="B10">
        <v>1</v>
      </c>
      <c r="C10">
        <v>9</v>
      </c>
      <c r="D10" s="178">
        <v>2437</v>
      </c>
      <c r="E10" t="e">
        <f>"Sti.08/PP.01.1" &amp;TblIjazah[[#This Row],[NoAlumni]] &amp;  "/" &amp; RIGHT(VLOOKUP(TblIjazah[[#This Row],[Kode]],DbsMunaqis[],38),4)</f>
        <v>#N/A</v>
      </c>
      <c r="F10" t="e">
        <f>"Nomor Induk Mahasiswa : " &amp; VLOOKUP(TblIjazah[[#This Row],[Kode]],DbsMunaqis[],1)</f>
        <v>#N/A</v>
      </c>
      <c r="G10" t="e">
        <f>VLOOKUP(TblIjazah[[#This Row],[Kode]],DbsMunaqis[],5)</f>
        <v>#N/A</v>
      </c>
      <c r="H10" t="e">
        <f>"Lahir di " &amp; VLOOKUP(TblIjazah[[#This Row],[Kode]],DbsMunaqis[],9) &amp; ", " &amp; VLOOKUP(TblIjazah[[#This Row],[Kode]],DbsMunaqis[],10)</f>
        <v>#N/A</v>
      </c>
      <c r="I10" t="e">
        <f>"Pada Jurusan " &amp; VLOOKUP(TblIjazah[[#This Row],[Kode]],DbsMunaqis[],28) &amp; ", " &amp; " Program Studi " &amp; VLOOKUP(TblIjazah[[#This Row],[Kode]],DbsMunaqis[],29)</f>
        <v>#N/A</v>
      </c>
      <c r="J10" t="e">
        <f>"Diberikan di Parepare, pada tanggal " &amp; VLOOKUP(TblIjazah[[#This Row],[Kode]],DbsMunaqis[],38)</f>
        <v>#N/A</v>
      </c>
      <c r="K10" t="e">
        <f>VLOOKUP(TblIjazah[[#This Row],[Kode]],DbsMunaqis[],26)</f>
        <v>#N/A</v>
      </c>
      <c r="L10" t="str">
        <f t="shared" si="0"/>
        <v>AKTA IV</v>
      </c>
      <c r="M10" s="4"/>
      <c r="N10" t="e">
        <f>VLOOKUP(TblIjazah[[#This Row],[Kode]],DbsMunaqis[],42)</f>
        <v>#N/A</v>
      </c>
      <c r="O10" t="e">
        <f>VLOOKUP(TblIjazah[[#This Row],[Kode]],DbsMunaqis[],40)</f>
        <v>#N/A</v>
      </c>
      <c r="P10" t="e">
        <f>"NIP. " &amp; VLOOKUP(TblIjazah[[#This Row],[Kode]],DbsMunaqis[],41)</f>
        <v>#N/A</v>
      </c>
    </row>
    <row r="11" spans="1:16">
      <c r="A11" s="63" t="s">
        <v>11802</v>
      </c>
      <c r="B11">
        <v>1</v>
      </c>
      <c r="C11">
        <v>10</v>
      </c>
      <c r="D11" s="178">
        <v>2438</v>
      </c>
      <c r="E11" t="e">
        <f>"Sti.08/PP.01.1" &amp;TblIjazah[[#This Row],[NoAlumni]] &amp;  "/" &amp; RIGHT(VLOOKUP(TblIjazah[[#This Row],[Kode]],DbsMunaqis[],38),4)</f>
        <v>#N/A</v>
      </c>
      <c r="F11" t="e">
        <f>"Nomor Induk Mahasiswa : " &amp; VLOOKUP(TblIjazah[[#This Row],[Kode]],DbsMunaqis[],1)</f>
        <v>#N/A</v>
      </c>
      <c r="G11" t="e">
        <f>VLOOKUP(TblIjazah[[#This Row],[Kode]],DbsMunaqis[],5)</f>
        <v>#N/A</v>
      </c>
      <c r="H11" t="e">
        <f>"Lahir di " &amp; VLOOKUP(TblIjazah[[#This Row],[Kode]],DbsMunaqis[],9) &amp; ", " &amp; VLOOKUP(TblIjazah[[#This Row],[Kode]],DbsMunaqis[],10)</f>
        <v>#N/A</v>
      </c>
      <c r="I11" t="e">
        <f>"Pada Jurusan " &amp; VLOOKUP(TblIjazah[[#This Row],[Kode]],DbsMunaqis[],28) &amp; ", " &amp; " Program Studi " &amp; VLOOKUP(TblIjazah[[#This Row],[Kode]],DbsMunaqis[],29)</f>
        <v>#N/A</v>
      </c>
      <c r="J11" t="e">
        <f>"Diberikan di Parepare, pada tanggal " &amp; VLOOKUP(TblIjazah[[#This Row],[Kode]],DbsMunaqis[],38)</f>
        <v>#N/A</v>
      </c>
      <c r="K11" t="e">
        <f>VLOOKUP(TblIjazah[[#This Row],[Kode]],DbsMunaqis[],26)</f>
        <v>#N/A</v>
      </c>
      <c r="L11" t="str">
        <f t="shared" si="0"/>
        <v>AKTA IV</v>
      </c>
      <c r="M11" s="4"/>
      <c r="N11" t="e">
        <f>VLOOKUP(TblIjazah[[#This Row],[Kode]],DbsMunaqis[],42)</f>
        <v>#N/A</v>
      </c>
      <c r="O11" t="e">
        <f>VLOOKUP(TblIjazah[[#This Row],[Kode]],DbsMunaqis[],40)</f>
        <v>#N/A</v>
      </c>
      <c r="P11" t="e">
        <f>"NIP. " &amp; VLOOKUP(TblIjazah[[#This Row],[Kode]],DbsMunaqis[],41)</f>
        <v>#N/A</v>
      </c>
    </row>
    <row r="12" spans="1:16">
      <c r="A12" s="63" t="s">
        <v>11464</v>
      </c>
      <c r="B12">
        <v>1</v>
      </c>
      <c r="C12">
        <v>11</v>
      </c>
      <c r="D12" s="178">
        <v>2439</v>
      </c>
      <c r="E12" t="e">
        <f>"Sti.08/PP.01.1" &amp;TblIjazah[[#This Row],[NoAlumni]] &amp;  "/" &amp; RIGHT(VLOOKUP(TblIjazah[[#This Row],[Kode]],DbsMunaqis[],38),4)</f>
        <v>#N/A</v>
      </c>
      <c r="F12" t="e">
        <f>"Nomor Induk Mahasiswa : " &amp; VLOOKUP(TblIjazah[[#This Row],[Kode]],DbsMunaqis[],1)</f>
        <v>#N/A</v>
      </c>
      <c r="G12" t="e">
        <f>VLOOKUP(TblIjazah[[#This Row],[Kode]],DbsMunaqis[],5)</f>
        <v>#N/A</v>
      </c>
      <c r="H12" t="e">
        <f>"Lahir di " &amp; VLOOKUP(TblIjazah[[#This Row],[Kode]],DbsMunaqis[],9) &amp; ", " &amp; VLOOKUP(TblIjazah[[#This Row],[Kode]],DbsMunaqis[],10)</f>
        <v>#N/A</v>
      </c>
      <c r="I12" t="e">
        <f>"Pada Jurusan " &amp; VLOOKUP(TblIjazah[[#This Row],[Kode]],DbsMunaqis[],28) &amp; ", " &amp; " Program Studi " &amp; VLOOKUP(TblIjazah[[#This Row],[Kode]],DbsMunaqis[],29)</f>
        <v>#N/A</v>
      </c>
      <c r="J12" t="e">
        <f>"Diberikan di Parepare, pada tanggal " &amp; VLOOKUP(TblIjazah[[#This Row],[Kode]],DbsMunaqis[],38)</f>
        <v>#N/A</v>
      </c>
      <c r="K12" t="e">
        <f>VLOOKUP(TblIjazah[[#This Row],[Kode]],DbsMunaqis[],26)</f>
        <v>#N/A</v>
      </c>
      <c r="L12" t="str">
        <f t="shared" si="0"/>
        <v>AKTA IV</v>
      </c>
      <c r="M12" s="4"/>
      <c r="N12" t="e">
        <f>VLOOKUP(TblIjazah[[#This Row],[Kode]],DbsMunaqis[],42)</f>
        <v>#N/A</v>
      </c>
      <c r="O12" t="e">
        <f>VLOOKUP(TblIjazah[[#This Row],[Kode]],DbsMunaqis[],40)</f>
        <v>#N/A</v>
      </c>
      <c r="P12" t="e">
        <f>"NIP. " &amp; VLOOKUP(TblIjazah[[#This Row],[Kode]],DbsMunaqis[],41)</f>
        <v>#N/A</v>
      </c>
    </row>
    <row r="13" spans="1:16">
      <c r="A13" s="63" t="s">
        <v>12161</v>
      </c>
      <c r="B13">
        <v>1</v>
      </c>
      <c r="C13">
        <v>12</v>
      </c>
      <c r="D13" s="178">
        <v>2440</v>
      </c>
      <c r="E13" t="e">
        <f>"Sti.08/PP.01.1" &amp;TblIjazah[[#This Row],[NoAlumni]] &amp;  "/" &amp; RIGHT(VLOOKUP(TblIjazah[[#This Row],[Kode]],DbsMunaqis[],38),4)</f>
        <v>#N/A</v>
      </c>
      <c r="F13" t="e">
        <f>"Nomor Induk Mahasiswa : " &amp; VLOOKUP(TblIjazah[[#This Row],[Kode]],DbsMunaqis[],1)</f>
        <v>#N/A</v>
      </c>
      <c r="G13" t="e">
        <f>VLOOKUP(TblIjazah[[#This Row],[Kode]],DbsMunaqis[],5)</f>
        <v>#N/A</v>
      </c>
      <c r="H13" t="e">
        <f>"Lahir di " &amp; VLOOKUP(TblIjazah[[#This Row],[Kode]],DbsMunaqis[],9) &amp; ", " &amp; VLOOKUP(TblIjazah[[#This Row],[Kode]],DbsMunaqis[],10)</f>
        <v>#N/A</v>
      </c>
      <c r="I13" t="e">
        <f>"Pada Jurusan " &amp; VLOOKUP(TblIjazah[[#This Row],[Kode]],DbsMunaqis[],28) &amp; ", " &amp; " Program Studi " &amp; VLOOKUP(TblIjazah[[#This Row],[Kode]],DbsMunaqis[],29)</f>
        <v>#N/A</v>
      </c>
      <c r="J13" t="e">
        <f>"Diberikan di Parepare, pada tanggal " &amp; VLOOKUP(TblIjazah[[#This Row],[Kode]],DbsMunaqis[],38)</f>
        <v>#N/A</v>
      </c>
      <c r="K13" t="e">
        <f>VLOOKUP(TblIjazah[[#This Row],[Kode]],DbsMunaqis[],26)</f>
        <v>#N/A</v>
      </c>
      <c r="L13" t="str">
        <f t="shared" si="0"/>
        <v>AKTA IV</v>
      </c>
      <c r="M13" s="4"/>
      <c r="N13" t="e">
        <f>VLOOKUP(TblIjazah[[#This Row],[Kode]],DbsMunaqis[],42)</f>
        <v>#N/A</v>
      </c>
      <c r="O13" t="e">
        <f>VLOOKUP(TblIjazah[[#This Row],[Kode]],DbsMunaqis[],40)</f>
        <v>#N/A</v>
      </c>
      <c r="P13" t="e">
        <f>"NIP. " &amp; VLOOKUP(TblIjazah[[#This Row],[Kode]],DbsMunaqis[],41)</f>
        <v>#N/A</v>
      </c>
    </row>
    <row r="14" spans="1:16">
      <c r="A14" s="63" t="s">
        <v>10728</v>
      </c>
      <c r="B14">
        <v>1</v>
      </c>
      <c r="C14">
        <v>13</v>
      </c>
      <c r="D14" s="178">
        <v>2441</v>
      </c>
      <c r="E14" t="e">
        <f>"Sti.08/PP.01.1" &amp;TblIjazah[[#This Row],[NoAlumni]] &amp;  "/" &amp; RIGHT(VLOOKUP(TblIjazah[[#This Row],[Kode]],DbsMunaqis[],38),4)</f>
        <v>#N/A</v>
      </c>
      <c r="F14" t="e">
        <f>"Nomor Induk Mahasiswa : " &amp; VLOOKUP(TblIjazah[[#This Row],[Kode]],DbsMunaqis[],1)</f>
        <v>#N/A</v>
      </c>
      <c r="G14" t="e">
        <f>VLOOKUP(TblIjazah[[#This Row],[Kode]],DbsMunaqis[],5)</f>
        <v>#N/A</v>
      </c>
      <c r="H14" t="e">
        <f>"Lahir di " &amp; VLOOKUP(TblIjazah[[#This Row],[Kode]],DbsMunaqis[],9) &amp; ", " &amp; VLOOKUP(TblIjazah[[#This Row],[Kode]],DbsMunaqis[],10)</f>
        <v>#N/A</v>
      </c>
      <c r="I14" t="e">
        <f>"Pada Jurusan " &amp; VLOOKUP(TblIjazah[[#This Row],[Kode]],DbsMunaqis[],28) &amp; ", " &amp; " Program Studi " &amp; VLOOKUP(TblIjazah[[#This Row],[Kode]],DbsMunaqis[],29)</f>
        <v>#N/A</v>
      </c>
      <c r="J14" t="e">
        <f>"Diberikan di Parepare, pada tanggal " &amp; VLOOKUP(TblIjazah[[#This Row],[Kode]],DbsMunaqis[],38)</f>
        <v>#N/A</v>
      </c>
      <c r="K14" t="e">
        <f>VLOOKUP(TblIjazah[[#This Row],[Kode]],DbsMunaqis[],26)</f>
        <v>#N/A</v>
      </c>
      <c r="L14" t="str">
        <f t="shared" si="0"/>
        <v>AKTA IV</v>
      </c>
      <c r="M14" s="4"/>
      <c r="N14" t="e">
        <f>VLOOKUP(TblIjazah[[#This Row],[Kode]],DbsMunaqis[],42)</f>
        <v>#N/A</v>
      </c>
      <c r="O14" t="e">
        <f>VLOOKUP(TblIjazah[[#This Row],[Kode]],DbsMunaqis[],40)</f>
        <v>#N/A</v>
      </c>
      <c r="P14" t="e">
        <f>"NIP. " &amp; VLOOKUP(TblIjazah[[#This Row],[Kode]],DbsMunaqis[],41)</f>
        <v>#N/A</v>
      </c>
    </row>
    <row r="15" spans="1:16">
      <c r="A15" s="63" t="s">
        <v>11313</v>
      </c>
      <c r="B15">
        <v>1</v>
      </c>
      <c r="C15">
        <v>14</v>
      </c>
      <c r="D15" s="178">
        <v>2442</v>
      </c>
      <c r="E15" t="e">
        <f>"Sti.08/PP.01.1" &amp;TblIjazah[[#This Row],[NoAlumni]] &amp;  "/" &amp; RIGHT(VLOOKUP(TblIjazah[[#This Row],[Kode]],DbsMunaqis[],38),4)</f>
        <v>#N/A</v>
      </c>
      <c r="F15" t="e">
        <f>"Nomor Induk Mahasiswa : " &amp; VLOOKUP(TblIjazah[[#This Row],[Kode]],DbsMunaqis[],1)</f>
        <v>#N/A</v>
      </c>
      <c r="G15" t="e">
        <f>VLOOKUP(TblIjazah[[#This Row],[Kode]],DbsMunaqis[],5)</f>
        <v>#N/A</v>
      </c>
      <c r="H15" t="e">
        <f>"Lahir di " &amp; VLOOKUP(TblIjazah[[#This Row],[Kode]],DbsMunaqis[],9) &amp; ", " &amp; VLOOKUP(TblIjazah[[#This Row],[Kode]],DbsMunaqis[],10)</f>
        <v>#N/A</v>
      </c>
      <c r="I15" t="e">
        <f>"Pada Jurusan " &amp; VLOOKUP(TblIjazah[[#This Row],[Kode]],DbsMunaqis[],28) &amp; ", " &amp; " Program Studi " &amp; VLOOKUP(TblIjazah[[#This Row],[Kode]],DbsMunaqis[],29)</f>
        <v>#N/A</v>
      </c>
      <c r="J15" t="e">
        <f>"Diberikan di Parepare, pada tanggal " &amp; VLOOKUP(TblIjazah[[#This Row],[Kode]],DbsMunaqis[],38)</f>
        <v>#N/A</v>
      </c>
      <c r="K15" t="e">
        <f>VLOOKUP(TblIjazah[[#This Row],[Kode]],DbsMunaqis[],26)</f>
        <v>#N/A</v>
      </c>
      <c r="L15" t="str">
        <f t="shared" si="0"/>
        <v>AKTA IV</v>
      </c>
      <c r="M15" s="4"/>
      <c r="N15" t="e">
        <f>VLOOKUP(TblIjazah[[#This Row],[Kode]],DbsMunaqis[],42)</f>
        <v>#N/A</v>
      </c>
      <c r="O15" t="e">
        <f>VLOOKUP(TblIjazah[[#This Row],[Kode]],DbsMunaqis[],40)</f>
        <v>#N/A</v>
      </c>
      <c r="P15" t="e">
        <f>"NIP. " &amp; VLOOKUP(TblIjazah[[#This Row],[Kode]],DbsMunaqis[],41)</f>
        <v>#N/A</v>
      </c>
    </row>
    <row r="16" spans="1:16">
      <c r="A16" s="63" t="s">
        <v>10735</v>
      </c>
      <c r="B16">
        <v>1</v>
      </c>
      <c r="C16">
        <v>15</v>
      </c>
      <c r="D16" s="178">
        <v>2443</v>
      </c>
      <c r="E16" t="e">
        <f>"Sti.08/PP.01.1" &amp;TblIjazah[[#This Row],[NoAlumni]] &amp;  "/" &amp; RIGHT(VLOOKUP(TblIjazah[[#This Row],[Kode]],DbsMunaqis[],38),4)</f>
        <v>#N/A</v>
      </c>
      <c r="F16" t="e">
        <f>"Nomor Induk Mahasiswa : " &amp; VLOOKUP(TblIjazah[[#This Row],[Kode]],DbsMunaqis[],1)</f>
        <v>#N/A</v>
      </c>
      <c r="G16" t="e">
        <f>VLOOKUP(TblIjazah[[#This Row],[Kode]],DbsMunaqis[],5)</f>
        <v>#N/A</v>
      </c>
      <c r="H16" t="e">
        <f>"Lahir di " &amp; VLOOKUP(TblIjazah[[#This Row],[Kode]],DbsMunaqis[],9) &amp; ", " &amp; VLOOKUP(TblIjazah[[#This Row],[Kode]],DbsMunaqis[],10)</f>
        <v>#N/A</v>
      </c>
      <c r="I16" t="e">
        <f>"Pada Jurusan " &amp; VLOOKUP(TblIjazah[[#This Row],[Kode]],DbsMunaqis[],28) &amp; ", " &amp; " Program Studi " &amp; VLOOKUP(TblIjazah[[#This Row],[Kode]],DbsMunaqis[],29)</f>
        <v>#N/A</v>
      </c>
      <c r="J16" t="e">
        <f>"Diberikan di Parepare, pada tanggal " &amp; VLOOKUP(TblIjazah[[#This Row],[Kode]],DbsMunaqis[],38)</f>
        <v>#N/A</v>
      </c>
      <c r="K16" t="e">
        <f>VLOOKUP(TblIjazah[[#This Row],[Kode]],DbsMunaqis[],26)</f>
        <v>#N/A</v>
      </c>
      <c r="L16" t="str">
        <f t="shared" si="0"/>
        <v>AKTA IV</v>
      </c>
      <c r="M16" s="4"/>
      <c r="N16" t="e">
        <f>VLOOKUP(TblIjazah[[#This Row],[Kode]],DbsMunaqis[],42)</f>
        <v>#N/A</v>
      </c>
      <c r="O16" t="e">
        <f>VLOOKUP(TblIjazah[[#This Row],[Kode]],DbsMunaqis[],40)</f>
        <v>#N/A</v>
      </c>
      <c r="P16" t="e">
        <f>"NIP. " &amp; VLOOKUP(TblIjazah[[#This Row],[Kode]],DbsMunaqis[],41)</f>
        <v>#N/A</v>
      </c>
    </row>
    <row r="17" spans="1:16">
      <c r="A17" s="63" t="s">
        <v>12144</v>
      </c>
      <c r="B17">
        <v>1</v>
      </c>
      <c r="C17">
        <v>16</v>
      </c>
      <c r="D17" s="178">
        <v>2444</v>
      </c>
      <c r="E17" t="e">
        <f>"Sti.08/PP.01.1" &amp;TblIjazah[[#This Row],[NoAlumni]] &amp;  "/" &amp; RIGHT(VLOOKUP(TblIjazah[[#This Row],[Kode]],DbsMunaqis[],38),4)</f>
        <v>#N/A</v>
      </c>
      <c r="F17" t="e">
        <f>"Nomor Induk Mahasiswa : " &amp; VLOOKUP(TblIjazah[[#This Row],[Kode]],DbsMunaqis[],1)</f>
        <v>#N/A</v>
      </c>
      <c r="G17" t="e">
        <f>VLOOKUP(TblIjazah[[#This Row],[Kode]],DbsMunaqis[],5)</f>
        <v>#N/A</v>
      </c>
      <c r="H17" t="e">
        <f>"Lahir di " &amp; VLOOKUP(TblIjazah[[#This Row],[Kode]],DbsMunaqis[],9) &amp; ", " &amp; VLOOKUP(TblIjazah[[#This Row],[Kode]],DbsMunaqis[],10)</f>
        <v>#N/A</v>
      </c>
      <c r="I17" t="e">
        <f>"Pada Jurusan " &amp; VLOOKUP(TblIjazah[[#This Row],[Kode]],DbsMunaqis[],28) &amp; ", " &amp; " Program Studi " &amp; VLOOKUP(TblIjazah[[#This Row],[Kode]],DbsMunaqis[],29)</f>
        <v>#N/A</v>
      </c>
      <c r="J17" t="e">
        <f>"Diberikan di Parepare, pada tanggal " &amp; VLOOKUP(TblIjazah[[#This Row],[Kode]],DbsMunaqis[],38)</f>
        <v>#N/A</v>
      </c>
      <c r="K17" t="e">
        <f>VLOOKUP(TblIjazah[[#This Row],[Kode]],DbsMunaqis[],26)</f>
        <v>#N/A</v>
      </c>
      <c r="L17" t="str">
        <f t="shared" si="0"/>
        <v>AKTA IV</v>
      </c>
      <c r="M17" s="4"/>
      <c r="N17" t="e">
        <f>VLOOKUP(TblIjazah[[#This Row],[Kode]],DbsMunaqis[],42)</f>
        <v>#N/A</v>
      </c>
      <c r="O17" t="e">
        <f>VLOOKUP(TblIjazah[[#This Row],[Kode]],DbsMunaqis[],40)</f>
        <v>#N/A</v>
      </c>
      <c r="P17" t="e">
        <f>"NIP. " &amp; VLOOKUP(TblIjazah[[#This Row],[Kode]],DbsMunaqis[],41)</f>
        <v>#N/A</v>
      </c>
    </row>
    <row r="18" spans="1:16">
      <c r="A18" s="63" t="s">
        <v>12008</v>
      </c>
      <c r="B18">
        <v>1</v>
      </c>
      <c r="C18">
        <v>17</v>
      </c>
      <c r="D18" s="178">
        <v>2445</v>
      </c>
      <c r="E18" t="e">
        <f>"Sti.08/PP.01.1" &amp;TblIjazah[[#This Row],[NoAlumni]] &amp;  "/" &amp; RIGHT(VLOOKUP(TblIjazah[[#This Row],[Kode]],DbsMunaqis[],38),4)</f>
        <v>#N/A</v>
      </c>
      <c r="F18" t="e">
        <f>"Nomor Induk Mahasiswa : " &amp; VLOOKUP(TblIjazah[[#This Row],[Kode]],DbsMunaqis[],1)</f>
        <v>#N/A</v>
      </c>
      <c r="G18" t="e">
        <f>VLOOKUP(TblIjazah[[#This Row],[Kode]],DbsMunaqis[],5)</f>
        <v>#N/A</v>
      </c>
      <c r="H18" t="e">
        <f>"Lahir di " &amp; VLOOKUP(TblIjazah[[#This Row],[Kode]],DbsMunaqis[],9) &amp; ", " &amp; VLOOKUP(TblIjazah[[#This Row],[Kode]],DbsMunaqis[],10)</f>
        <v>#N/A</v>
      </c>
      <c r="I18" t="e">
        <f>"Pada Jurusan " &amp; VLOOKUP(TblIjazah[[#This Row],[Kode]],DbsMunaqis[],28) &amp; ", " &amp; " Program Studi " &amp; VLOOKUP(TblIjazah[[#This Row],[Kode]],DbsMunaqis[],29)</f>
        <v>#N/A</v>
      </c>
      <c r="J18" t="e">
        <f>"Diberikan di Parepare, pada tanggal " &amp; VLOOKUP(TblIjazah[[#This Row],[Kode]],DbsMunaqis[],38)</f>
        <v>#N/A</v>
      </c>
      <c r="K18" t="e">
        <f>VLOOKUP(TblIjazah[[#This Row],[Kode]],DbsMunaqis[],26)</f>
        <v>#N/A</v>
      </c>
      <c r="L18" t="str">
        <f t="shared" si="0"/>
        <v>AKTA IV</v>
      </c>
      <c r="M18" s="4"/>
      <c r="N18" t="e">
        <f>VLOOKUP(TblIjazah[[#This Row],[Kode]],DbsMunaqis[],42)</f>
        <v>#N/A</v>
      </c>
      <c r="O18" t="e">
        <f>VLOOKUP(TblIjazah[[#This Row],[Kode]],DbsMunaqis[],40)</f>
        <v>#N/A</v>
      </c>
      <c r="P18" t="e">
        <f>"NIP. " &amp; VLOOKUP(TblIjazah[[#This Row],[Kode]],DbsMunaqis[],41)</f>
        <v>#N/A</v>
      </c>
    </row>
    <row r="19" spans="1:16">
      <c r="A19" s="63" t="s">
        <v>11984</v>
      </c>
      <c r="B19">
        <v>1</v>
      </c>
      <c r="C19">
        <v>18</v>
      </c>
      <c r="D19" s="178">
        <v>2446</v>
      </c>
      <c r="E19" t="e">
        <f>"Sti.08/PP.01.1" &amp;TblIjazah[[#This Row],[NoAlumni]] &amp;  "/" &amp; RIGHT(VLOOKUP(TblIjazah[[#This Row],[Kode]],DbsMunaqis[],38),4)</f>
        <v>#N/A</v>
      </c>
      <c r="F19" t="e">
        <f>"Nomor Induk Mahasiswa : " &amp; VLOOKUP(TblIjazah[[#This Row],[Kode]],DbsMunaqis[],1)</f>
        <v>#N/A</v>
      </c>
      <c r="G19" t="e">
        <f>VLOOKUP(TblIjazah[[#This Row],[Kode]],DbsMunaqis[],5)</f>
        <v>#N/A</v>
      </c>
      <c r="H19" t="e">
        <f>"Lahir di " &amp; VLOOKUP(TblIjazah[[#This Row],[Kode]],DbsMunaqis[],9) &amp; ", " &amp; VLOOKUP(TblIjazah[[#This Row],[Kode]],DbsMunaqis[],10)</f>
        <v>#N/A</v>
      </c>
      <c r="I19" t="e">
        <f>"Pada Jurusan " &amp; VLOOKUP(TblIjazah[[#This Row],[Kode]],DbsMunaqis[],28) &amp; ", " &amp; " Program Studi " &amp; VLOOKUP(TblIjazah[[#This Row],[Kode]],DbsMunaqis[],29)</f>
        <v>#N/A</v>
      </c>
      <c r="J19" t="e">
        <f>"Diberikan di Parepare, pada tanggal " &amp; VLOOKUP(TblIjazah[[#This Row],[Kode]],DbsMunaqis[],38)</f>
        <v>#N/A</v>
      </c>
      <c r="K19" t="e">
        <f>VLOOKUP(TblIjazah[[#This Row],[Kode]],DbsMunaqis[],26)</f>
        <v>#N/A</v>
      </c>
      <c r="L19" t="str">
        <f t="shared" si="0"/>
        <v>AKTA IV</v>
      </c>
      <c r="M19" s="4"/>
      <c r="N19" t="e">
        <f>VLOOKUP(TblIjazah[[#This Row],[Kode]],DbsMunaqis[],42)</f>
        <v>#N/A</v>
      </c>
      <c r="O19" t="e">
        <f>VLOOKUP(TblIjazah[[#This Row],[Kode]],DbsMunaqis[],40)</f>
        <v>#N/A</v>
      </c>
      <c r="P19" t="e">
        <f>"NIP. " &amp; VLOOKUP(TblIjazah[[#This Row],[Kode]],DbsMunaqis[],41)</f>
        <v>#N/A</v>
      </c>
    </row>
    <row r="20" spans="1:16">
      <c r="A20" s="63" t="s">
        <v>11963</v>
      </c>
      <c r="B20">
        <v>1</v>
      </c>
      <c r="C20">
        <v>19</v>
      </c>
      <c r="D20" s="178">
        <v>2447</v>
      </c>
      <c r="E20" t="e">
        <f>"Sti.08/PP.01.1" &amp;TblIjazah[[#This Row],[NoAlumni]] &amp;  "/" &amp; RIGHT(VLOOKUP(TblIjazah[[#This Row],[Kode]],DbsMunaqis[],38),4)</f>
        <v>#N/A</v>
      </c>
      <c r="F20" t="e">
        <f>"Nomor Induk Mahasiswa : " &amp; VLOOKUP(TblIjazah[[#This Row],[Kode]],DbsMunaqis[],1)</f>
        <v>#N/A</v>
      </c>
      <c r="G20" t="e">
        <f>VLOOKUP(TblIjazah[[#This Row],[Kode]],DbsMunaqis[],5)</f>
        <v>#N/A</v>
      </c>
      <c r="H20" t="e">
        <f>"Lahir di " &amp; VLOOKUP(TblIjazah[[#This Row],[Kode]],DbsMunaqis[],9) &amp; ", " &amp; VLOOKUP(TblIjazah[[#This Row],[Kode]],DbsMunaqis[],10)</f>
        <v>#N/A</v>
      </c>
      <c r="I20" t="e">
        <f>"Pada Jurusan " &amp; VLOOKUP(TblIjazah[[#This Row],[Kode]],DbsMunaqis[],28) &amp; ", " &amp; " Program Studi " &amp; VLOOKUP(TblIjazah[[#This Row],[Kode]],DbsMunaqis[],29)</f>
        <v>#N/A</v>
      </c>
      <c r="J20" t="e">
        <f>"Diberikan di Parepare, pada tanggal " &amp; VLOOKUP(TblIjazah[[#This Row],[Kode]],DbsMunaqis[],38)</f>
        <v>#N/A</v>
      </c>
      <c r="K20" t="e">
        <f>VLOOKUP(TblIjazah[[#This Row],[Kode]],DbsMunaqis[],26)</f>
        <v>#N/A</v>
      </c>
      <c r="L20" t="str">
        <f t="shared" si="0"/>
        <v>AKTA IV</v>
      </c>
      <c r="M20" s="4"/>
      <c r="N20" t="e">
        <f>VLOOKUP(TblIjazah[[#This Row],[Kode]],DbsMunaqis[],42)</f>
        <v>#N/A</v>
      </c>
      <c r="O20" t="e">
        <f>VLOOKUP(TblIjazah[[#This Row],[Kode]],DbsMunaqis[],40)</f>
        <v>#N/A</v>
      </c>
      <c r="P20" t="e">
        <f>"NIP. " &amp; VLOOKUP(TblIjazah[[#This Row],[Kode]],DbsMunaqis[],41)</f>
        <v>#N/A</v>
      </c>
    </row>
    <row r="21" spans="1:16">
      <c r="A21" s="63" t="s">
        <v>11977</v>
      </c>
      <c r="B21">
        <v>1</v>
      </c>
      <c r="C21">
        <v>20</v>
      </c>
      <c r="D21" s="178">
        <v>2448</v>
      </c>
      <c r="E21" t="e">
        <f>"Sti.08/PP.01.1" &amp;TblIjazah[[#This Row],[NoAlumni]] &amp;  "/" &amp; RIGHT(VLOOKUP(TblIjazah[[#This Row],[Kode]],DbsMunaqis[],38),4)</f>
        <v>#N/A</v>
      </c>
      <c r="F21" t="e">
        <f>"Nomor Induk Mahasiswa : " &amp; VLOOKUP(TblIjazah[[#This Row],[Kode]],DbsMunaqis[],1)</f>
        <v>#N/A</v>
      </c>
      <c r="G21" t="e">
        <f>VLOOKUP(TblIjazah[[#This Row],[Kode]],DbsMunaqis[],5)</f>
        <v>#N/A</v>
      </c>
      <c r="H21" t="e">
        <f>"Lahir di " &amp; VLOOKUP(TblIjazah[[#This Row],[Kode]],DbsMunaqis[],9) &amp; ", " &amp; VLOOKUP(TblIjazah[[#This Row],[Kode]],DbsMunaqis[],10)</f>
        <v>#N/A</v>
      </c>
      <c r="I21" t="e">
        <f>"Pada Jurusan " &amp; VLOOKUP(TblIjazah[[#This Row],[Kode]],DbsMunaqis[],28) &amp; ", " &amp; " Program Studi " &amp; VLOOKUP(TblIjazah[[#This Row],[Kode]],DbsMunaqis[],29)</f>
        <v>#N/A</v>
      </c>
      <c r="J21" t="e">
        <f>"Diberikan di Parepare, pada tanggal " &amp; VLOOKUP(TblIjazah[[#This Row],[Kode]],DbsMunaqis[],38)</f>
        <v>#N/A</v>
      </c>
      <c r="K21" t="e">
        <f>VLOOKUP(TblIjazah[[#This Row],[Kode]],DbsMunaqis[],26)</f>
        <v>#N/A</v>
      </c>
      <c r="L21" t="str">
        <f t="shared" si="0"/>
        <v>AKTA IV</v>
      </c>
      <c r="M21" s="4"/>
      <c r="N21" t="e">
        <f>VLOOKUP(TblIjazah[[#This Row],[Kode]],DbsMunaqis[],42)</f>
        <v>#N/A</v>
      </c>
      <c r="O21" t="e">
        <f>VLOOKUP(TblIjazah[[#This Row],[Kode]],DbsMunaqis[],40)</f>
        <v>#N/A</v>
      </c>
      <c r="P21" t="e">
        <f>"NIP. " &amp; VLOOKUP(TblIjazah[[#This Row],[Kode]],DbsMunaqis[],41)</f>
        <v>#N/A</v>
      </c>
    </row>
    <row r="22" spans="1:16">
      <c r="A22" s="63" t="s">
        <v>11971</v>
      </c>
      <c r="B22">
        <v>1</v>
      </c>
      <c r="C22">
        <v>21</v>
      </c>
      <c r="D22" s="178">
        <v>2449</v>
      </c>
      <c r="E22" t="e">
        <f>"Sti.08/PP.01.1" &amp;TblIjazah[[#This Row],[NoAlumni]] &amp;  "/" &amp; RIGHT(VLOOKUP(TblIjazah[[#This Row],[Kode]],DbsMunaqis[],38),4)</f>
        <v>#N/A</v>
      </c>
      <c r="F22" t="e">
        <f>"Nomor Induk Mahasiswa : " &amp; VLOOKUP(TblIjazah[[#This Row],[Kode]],DbsMunaqis[],1)</f>
        <v>#N/A</v>
      </c>
      <c r="G22" t="e">
        <f>VLOOKUP(TblIjazah[[#This Row],[Kode]],DbsMunaqis[],5)</f>
        <v>#N/A</v>
      </c>
      <c r="H22" t="e">
        <f>"Lahir di " &amp; VLOOKUP(TblIjazah[[#This Row],[Kode]],DbsMunaqis[],9) &amp; ", " &amp; VLOOKUP(TblIjazah[[#This Row],[Kode]],DbsMunaqis[],10)</f>
        <v>#N/A</v>
      </c>
      <c r="I22" t="e">
        <f>"Pada Jurusan " &amp; VLOOKUP(TblIjazah[[#This Row],[Kode]],DbsMunaqis[],28) &amp; ", " &amp; " Program Studi " &amp; VLOOKUP(TblIjazah[[#This Row],[Kode]],DbsMunaqis[],29)</f>
        <v>#N/A</v>
      </c>
      <c r="J22" t="e">
        <f>"Diberikan di Parepare, pada tanggal " &amp; VLOOKUP(TblIjazah[[#This Row],[Kode]],DbsMunaqis[],38)</f>
        <v>#N/A</v>
      </c>
      <c r="K22" t="e">
        <f>VLOOKUP(TblIjazah[[#This Row],[Kode]],DbsMunaqis[],26)</f>
        <v>#N/A</v>
      </c>
      <c r="L22" t="str">
        <f t="shared" si="0"/>
        <v>AKTA IV</v>
      </c>
      <c r="M22" s="4"/>
      <c r="N22" t="e">
        <f>VLOOKUP(TblIjazah[[#This Row],[Kode]],DbsMunaqis[],42)</f>
        <v>#N/A</v>
      </c>
      <c r="O22" t="e">
        <f>VLOOKUP(TblIjazah[[#This Row],[Kode]],DbsMunaqis[],40)</f>
        <v>#N/A</v>
      </c>
      <c r="P22" t="e">
        <f>"NIP. " &amp; VLOOKUP(TblIjazah[[#This Row],[Kode]],DbsMunaqis[],41)</f>
        <v>#N/A</v>
      </c>
    </row>
    <row r="23" spans="1:16">
      <c r="A23" s="63" t="s">
        <v>11586</v>
      </c>
      <c r="B23">
        <v>1</v>
      </c>
      <c r="C23">
        <v>22</v>
      </c>
      <c r="D23" s="178">
        <v>2450</v>
      </c>
      <c r="E23" t="e">
        <f>"Sti.08/PP.01.1" &amp;TblIjazah[[#This Row],[NoAlumni]] &amp;  "/" &amp; RIGHT(VLOOKUP(TblIjazah[[#This Row],[Kode]],DbsMunaqis[],38),4)</f>
        <v>#N/A</v>
      </c>
      <c r="F23" t="e">
        <f>"Nomor Induk Mahasiswa : " &amp; VLOOKUP(TblIjazah[[#This Row],[Kode]],DbsMunaqis[],1)</f>
        <v>#N/A</v>
      </c>
      <c r="G23" t="e">
        <f>VLOOKUP(TblIjazah[[#This Row],[Kode]],DbsMunaqis[],5)</f>
        <v>#N/A</v>
      </c>
      <c r="H23" t="e">
        <f>"Lahir di " &amp; VLOOKUP(TblIjazah[[#This Row],[Kode]],DbsMunaqis[],9) &amp; ", " &amp; VLOOKUP(TblIjazah[[#This Row],[Kode]],DbsMunaqis[],10)</f>
        <v>#N/A</v>
      </c>
      <c r="I23" t="e">
        <f>"Pada Jurusan " &amp; VLOOKUP(TblIjazah[[#This Row],[Kode]],DbsMunaqis[],28) &amp; ", " &amp; " Program Studi " &amp; VLOOKUP(TblIjazah[[#This Row],[Kode]],DbsMunaqis[],29)</f>
        <v>#N/A</v>
      </c>
      <c r="J23" t="e">
        <f>"Diberikan di Parepare, pada tanggal " &amp; VLOOKUP(TblIjazah[[#This Row],[Kode]],DbsMunaqis[],38)</f>
        <v>#N/A</v>
      </c>
      <c r="K23" t="e">
        <f>VLOOKUP(TblIjazah[[#This Row],[Kode]],DbsMunaqis[],26)</f>
        <v>#N/A</v>
      </c>
      <c r="L23" t="str">
        <f t="shared" si="0"/>
        <v>AKTA IV</v>
      </c>
      <c r="M23" s="4"/>
      <c r="N23" t="e">
        <f>VLOOKUP(TblIjazah[[#This Row],[Kode]],DbsMunaqis[],42)</f>
        <v>#N/A</v>
      </c>
      <c r="O23" t="e">
        <f>VLOOKUP(TblIjazah[[#This Row],[Kode]],DbsMunaqis[],40)</f>
        <v>#N/A</v>
      </c>
      <c r="P23" t="e">
        <f>"NIP. " &amp; VLOOKUP(TblIjazah[[#This Row],[Kode]],DbsMunaqis[],41)</f>
        <v>#N/A</v>
      </c>
    </row>
    <row r="24" spans="1:16">
      <c r="A24" s="63" t="s">
        <v>12053</v>
      </c>
      <c r="B24">
        <v>1</v>
      </c>
      <c r="C24">
        <v>23</v>
      </c>
      <c r="D24" s="178">
        <v>2451</v>
      </c>
      <c r="E24" t="e">
        <f>"Sti.08/PP.01.1" &amp;TblIjazah[[#This Row],[NoAlumni]] &amp;  "/" &amp; RIGHT(VLOOKUP(TblIjazah[[#This Row],[Kode]],DbsMunaqis[],38),4)</f>
        <v>#N/A</v>
      </c>
      <c r="F24" t="e">
        <f>"Nomor Induk Mahasiswa : " &amp; VLOOKUP(TblIjazah[[#This Row],[Kode]],DbsMunaqis[],1)</f>
        <v>#N/A</v>
      </c>
      <c r="G24" t="e">
        <f>VLOOKUP(TblIjazah[[#This Row],[Kode]],DbsMunaqis[],5)</f>
        <v>#N/A</v>
      </c>
      <c r="H24" t="e">
        <f>"Lahir di " &amp; VLOOKUP(TblIjazah[[#This Row],[Kode]],DbsMunaqis[],9) &amp; ", " &amp; VLOOKUP(TblIjazah[[#This Row],[Kode]],DbsMunaqis[],10)</f>
        <v>#N/A</v>
      </c>
      <c r="I24" t="e">
        <f>"Pada Jurusan " &amp; VLOOKUP(TblIjazah[[#This Row],[Kode]],DbsMunaqis[],28) &amp; ", " &amp; " Program Studi " &amp; VLOOKUP(TblIjazah[[#This Row],[Kode]],DbsMunaqis[],29)</f>
        <v>#N/A</v>
      </c>
      <c r="J24" t="e">
        <f>"Diberikan di Parepare, pada tanggal " &amp; VLOOKUP(TblIjazah[[#This Row],[Kode]],DbsMunaqis[],38)</f>
        <v>#N/A</v>
      </c>
      <c r="K24" t="e">
        <f>VLOOKUP(TblIjazah[[#This Row],[Kode]],DbsMunaqis[],26)</f>
        <v>#N/A</v>
      </c>
      <c r="L24" t="str">
        <f t="shared" si="0"/>
        <v>AKTA IV</v>
      </c>
      <c r="M24" s="4"/>
      <c r="N24" t="e">
        <f>VLOOKUP(TblIjazah[[#This Row],[Kode]],DbsMunaqis[],42)</f>
        <v>#N/A</v>
      </c>
      <c r="O24" t="e">
        <f>VLOOKUP(TblIjazah[[#This Row],[Kode]],DbsMunaqis[],40)</f>
        <v>#N/A</v>
      </c>
      <c r="P24" t="e">
        <f>"NIP. " &amp; VLOOKUP(TblIjazah[[#This Row],[Kode]],DbsMunaqis[],41)</f>
        <v>#N/A</v>
      </c>
    </row>
    <row r="25" spans="1:16">
      <c r="A25" s="63" t="s">
        <v>12097</v>
      </c>
      <c r="B25">
        <v>1</v>
      </c>
      <c r="C25">
        <v>24</v>
      </c>
      <c r="D25" s="178">
        <v>2452</v>
      </c>
      <c r="E25" t="e">
        <f>"Sti.08/PP.01.1" &amp;TblIjazah[[#This Row],[NoAlumni]] &amp;  "/" &amp; RIGHT(VLOOKUP(TblIjazah[[#This Row],[Kode]],DbsMunaqis[],38),4)</f>
        <v>#N/A</v>
      </c>
      <c r="F25" t="e">
        <f>"Nomor Induk Mahasiswa : " &amp; VLOOKUP(TblIjazah[[#This Row],[Kode]],DbsMunaqis[],1)</f>
        <v>#N/A</v>
      </c>
      <c r="G25" t="e">
        <f>VLOOKUP(TblIjazah[[#This Row],[Kode]],DbsMunaqis[],5)</f>
        <v>#N/A</v>
      </c>
      <c r="H25" t="e">
        <f>"Lahir di " &amp; VLOOKUP(TblIjazah[[#This Row],[Kode]],DbsMunaqis[],9) &amp; ", " &amp; VLOOKUP(TblIjazah[[#This Row],[Kode]],DbsMunaqis[],10)</f>
        <v>#N/A</v>
      </c>
      <c r="I25" t="e">
        <f>"Pada Jurusan " &amp; VLOOKUP(TblIjazah[[#This Row],[Kode]],DbsMunaqis[],28) &amp; ", " &amp; " Program Studi " &amp; VLOOKUP(TblIjazah[[#This Row],[Kode]],DbsMunaqis[],29)</f>
        <v>#N/A</v>
      </c>
      <c r="J25" t="e">
        <f>"Diberikan di Parepare, pada tanggal " &amp; VLOOKUP(TblIjazah[[#This Row],[Kode]],DbsMunaqis[],38)</f>
        <v>#N/A</v>
      </c>
      <c r="K25" t="e">
        <f>VLOOKUP(TblIjazah[[#This Row],[Kode]],DbsMunaqis[],26)</f>
        <v>#N/A</v>
      </c>
      <c r="L25" t="str">
        <f t="shared" si="0"/>
        <v>AKTA IV</v>
      </c>
      <c r="M25" s="4"/>
      <c r="N25" t="e">
        <f>VLOOKUP(TblIjazah[[#This Row],[Kode]],DbsMunaqis[],42)</f>
        <v>#N/A</v>
      </c>
      <c r="O25" t="e">
        <f>VLOOKUP(TblIjazah[[#This Row],[Kode]],DbsMunaqis[],40)</f>
        <v>#N/A</v>
      </c>
      <c r="P25" t="e">
        <f>"NIP. " &amp; VLOOKUP(TblIjazah[[#This Row],[Kode]],DbsMunaqis[],41)</f>
        <v>#N/A</v>
      </c>
    </row>
    <row r="26" spans="1:16">
      <c r="A26" s="63" t="s">
        <v>11961</v>
      </c>
      <c r="B26">
        <v>1</v>
      </c>
      <c r="C26">
        <v>25</v>
      </c>
      <c r="D26" s="178">
        <v>2453</v>
      </c>
      <c r="E26" t="e">
        <f>"Sti.08/PP.01.1" &amp;TblIjazah[[#This Row],[NoAlumni]] &amp;  "/" &amp; RIGHT(VLOOKUP(TblIjazah[[#This Row],[Kode]],DbsMunaqis[],38),4)</f>
        <v>#N/A</v>
      </c>
      <c r="F26" t="e">
        <f>"Nomor Induk Mahasiswa : " &amp; VLOOKUP(TblIjazah[[#This Row],[Kode]],DbsMunaqis[],1)</f>
        <v>#N/A</v>
      </c>
      <c r="G26" t="e">
        <f>VLOOKUP(TblIjazah[[#This Row],[Kode]],DbsMunaqis[],5)</f>
        <v>#N/A</v>
      </c>
      <c r="H26" t="e">
        <f>"Lahir di " &amp; VLOOKUP(TblIjazah[[#This Row],[Kode]],DbsMunaqis[],9) &amp; ", " &amp; VLOOKUP(TblIjazah[[#This Row],[Kode]],DbsMunaqis[],10)</f>
        <v>#N/A</v>
      </c>
      <c r="I26" t="e">
        <f>"Pada Jurusan " &amp; VLOOKUP(TblIjazah[[#This Row],[Kode]],DbsMunaqis[],28) &amp; ", " &amp; " Program Studi " &amp; VLOOKUP(TblIjazah[[#This Row],[Kode]],DbsMunaqis[],29)</f>
        <v>#N/A</v>
      </c>
      <c r="J26" t="e">
        <f>"Diberikan di Parepare, pada tanggal " &amp; VLOOKUP(TblIjazah[[#This Row],[Kode]],DbsMunaqis[],38)</f>
        <v>#N/A</v>
      </c>
      <c r="K26" t="e">
        <f>VLOOKUP(TblIjazah[[#This Row],[Kode]],DbsMunaqis[],26)</f>
        <v>#N/A</v>
      </c>
      <c r="L26" t="str">
        <f t="shared" si="0"/>
        <v>AKTA IV</v>
      </c>
      <c r="M26" s="4"/>
      <c r="N26" t="e">
        <f>VLOOKUP(TblIjazah[[#This Row],[Kode]],DbsMunaqis[],42)</f>
        <v>#N/A</v>
      </c>
      <c r="O26" t="e">
        <f>VLOOKUP(TblIjazah[[#This Row],[Kode]],DbsMunaqis[],40)</f>
        <v>#N/A</v>
      </c>
      <c r="P26" t="e">
        <f>"NIP. " &amp; VLOOKUP(TblIjazah[[#This Row],[Kode]],DbsMunaqis[],41)</f>
        <v>#N/A</v>
      </c>
    </row>
    <row r="27" spans="1:16">
      <c r="A27" s="63" t="s">
        <v>10879</v>
      </c>
      <c r="B27">
        <v>1</v>
      </c>
      <c r="C27">
        <v>26</v>
      </c>
      <c r="D27" s="178">
        <v>2454</v>
      </c>
      <c r="E27" t="e">
        <f>"Sti.08/PP.01.1" &amp;TblIjazah[[#This Row],[NoAlumni]] &amp;  "/" &amp; RIGHT(VLOOKUP(TblIjazah[[#This Row],[Kode]],DbsMunaqis[],38),4)</f>
        <v>#N/A</v>
      </c>
      <c r="F27" t="e">
        <f>"Nomor Induk Mahasiswa : " &amp; VLOOKUP(TblIjazah[[#This Row],[Kode]],DbsMunaqis[],1)</f>
        <v>#N/A</v>
      </c>
      <c r="G27" t="e">
        <f>VLOOKUP(TblIjazah[[#This Row],[Kode]],DbsMunaqis[],5)</f>
        <v>#N/A</v>
      </c>
      <c r="H27" t="e">
        <f>"Lahir di " &amp; VLOOKUP(TblIjazah[[#This Row],[Kode]],DbsMunaqis[],9) &amp; ", " &amp; VLOOKUP(TblIjazah[[#This Row],[Kode]],DbsMunaqis[],10)</f>
        <v>#N/A</v>
      </c>
      <c r="I27" t="e">
        <f>"Pada Jurusan " &amp; VLOOKUP(TblIjazah[[#This Row],[Kode]],DbsMunaqis[],28) &amp; ", " &amp; " Program Studi " &amp; VLOOKUP(TblIjazah[[#This Row],[Kode]],DbsMunaqis[],29)</f>
        <v>#N/A</v>
      </c>
      <c r="J27" t="e">
        <f>"Diberikan di Parepare, pada tanggal " &amp; VLOOKUP(TblIjazah[[#This Row],[Kode]],DbsMunaqis[],38)</f>
        <v>#N/A</v>
      </c>
      <c r="K27" t="e">
        <f>VLOOKUP(TblIjazah[[#This Row],[Kode]],DbsMunaqis[],26)</f>
        <v>#N/A</v>
      </c>
      <c r="L27" t="str">
        <f t="shared" si="0"/>
        <v>AKTA IV</v>
      </c>
      <c r="M27" s="4"/>
      <c r="N27" t="e">
        <f>VLOOKUP(TblIjazah[[#This Row],[Kode]],DbsMunaqis[],42)</f>
        <v>#N/A</v>
      </c>
      <c r="O27" t="e">
        <f>VLOOKUP(TblIjazah[[#This Row],[Kode]],DbsMunaqis[],40)</f>
        <v>#N/A</v>
      </c>
      <c r="P27" t="e">
        <f>"NIP. " &amp; VLOOKUP(TblIjazah[[#This Row],[Kode]],DbsMunaqis[],41)</f>
        <v>#N/A</v>
      </c>
    </row>
    <row r="28" spans="1:16">
      <c r="A28" s="63" t="s">
        <v>11818</v>
      </c>
      <c r="B28">
        <v>1</v>
      </c>
      <c r="C28">
        <v>27</v>
      </c>
      <c r="D28" s="178">
        <v>2455</v>
      </c>
      <c r="E28" t="e">
        <f>"Sti.08/PP.01.1" &amp;TblIjazah[[#This Row],[NoAlumni]] &amp;  "/" &amp; RIGHT(VLOOKUP(TblIjazah[[#This Row],[Kode]],DbsMunaqis[],38),4)</f>
        <v>#N/A</v>
      </c>
      <c r="F28" t="e">
        <f>"Nomor Induk Mahasiswa : " &amp; VLOOKUP(TblIjazah[[#This Row],[Kode]],DbsMunaqis[],1)</f>
        <v>#N/A</v>
      </c>
      <c r="G28" t="e">
        <f>VLOOKUP(TblIjazah[[#This Row],[Kode]],DbsMunaqis[],5)</f>
        <v>#N/A</v>
      </c>
      <c r="H28" t="e">
        <f>"Lahir di " &amp; VLOOKUP(TblIjazah[[#This Row],[Kode]],DbsMunaqis[],9) &amp; ", " &amp; VLOOKUP(TblIjazah[[#This Row],[Kode]],DbsMunaqis[],10)</f>
        <v>#N/A</v>
      </c>
      <c r="I28" t="e">
        <f>"Pada Jurusan " &amp; VLOOKUP(TblIjazah[[#This Row],[Kode]],DbsMunaqis[],28) &amp; ", " &amp; " Program Studi " &amp; VLOOKUP(TblIjazah[[#This Row],[Kode]],DbsMunaqis[],29)</f>
        <v>#N/A</v>
      </c>
      <c r="J28" t="e">
        <f>"Diberikan di Parepare, pada tanggal " &amp; VLOOKUP(TblIjazah[[#This Row],[Kode]],DbsMunaqis[],38)</f>
        <v>#N/A</v>
      </c>
      <c r="K28" t="e">
        <f>VLOOKUP(TblIjazah[[#This Row],[Kode]],DbsMunaqis[],26)</f>
        <v>#N/A</v>
      </c>
      <c r="L28" t="str">
        <f t="shared" si="0"/>
        <v>AKTA IV</v>
      </c>
      <c r="M28" s="4"/>
      <c r="N28" t="e">
        <f>VLOOKUP(TblIjazah[[#This Row],[Kode]],DbsMunaqis[],42)</f>
        <v>#N/A</v>
      </c>
      <c r="O28" t="e">
        <f>VLOOKUP(TblIjazah[[#This Row],[Kode]],DbsMunaqis[],40)</f>
        <v>#N/A</v>
      </c>
      <c r="P28" t="e">
        <f>"NIP. " &amp; VLOOKUP(TblIjazah[[#This Row],[Kode]],DbsMunaqis[],41)</f>
        <v>#N/A</v>
      </c>
    </row>
    <row r="29" spans="1:16">
      <c r="A29" s="63" t="s">
        <v>11576</v>
      </c>
      <c r="B29">
        <v>1</v>
      </c>
      <c r="C29">
        <v>28</v>
      </c>
      <c r="D29" s="178">
        <v>2456</v>
      </c>
      <c r="E29" t="e">
        <f>"Sti.08/PP.01.1" &amp;TblIjazah[[#This Row],[NoAlumni]] &amp;  "/" &amp; RIGHT(VLOOKUP(TblIjazah[[#This Row],[Kode]],DbsMunaqis[],38),4)</f>
        <v>#N/A</v>
      </c>
      <c r="F29" t="e">
        <f>"Nomor Induk Mahasiswa : " &amp; VLOOKUP(TblIjazah[[#This Row],[Kode]],DbsMunaqis[],1)</f>
        <v>#N/A</v>
      </c>
      <c r="G29" t="e">
        <f>VLOOKUP(TblIjazah[[#This Row],[Kode]],DbsMunaqis[],5)</f>
        <v>#N/A</v>
      </c>
      <c r="H29" t="e">
        <f>"Lahir di " &amp; VLOOKUP(TblIjazah[[#This Row],[Kode]],DbsMunaqis[],9) &amp; ", " &amp; VLOOKUP(TblIjazah[[#This Row],[Kode]],DbsMunaqis[],10)</f>
        <v>#N/A</v>
      </c>
      <c r="I29" t="e">
        <f>"Pada Jurusan " &amp; VLOOKUP(TblIjazah[[#This Row],[Kode]],DbsMunaqis[],28) &amp; ", " &amp; " Program Studi " &amp; VLOOKUP(TblIjazah[[#This Row],[Kode]],DbsMunaqis[],29)</f>
        <v>#N/A</v>
      </c>
      <c r="J29" t="e">
        <f>"Diberikan di Parepare, pada tanggal " &amp; VLOOKUP(TblIjazah[[#This Row],[Kode]],DbsMunaqis[],38)</f>
        <v>#N/A</v>
      </c>
      <c r="K29" t="e">
        <f>VLOOKUP(TblIjazah[[#This Row],[Kode]],DbsMunaqis[],26)</f>
        <v>#N/A</v>
      </c>
      <c r="L29" t="str">
        <f t="shared" si="0"/>
        <v>AKTA IV</v>
      </c>
      <c r="M29" s="4"/>
      <c r="N29" t="e">
        <f>VLOOKUP(TblIjazah[[#This Row],[Kode]],DbsMunaqis[],42)</f>
        <v>#N/A</v>
      </c>
      <c r="O29" t="e">
        <f>VLOOKUP(TblIjazah[[#This Row],[Kode]],DbsMunaqis[],40)</f>
        <v>#N/A</v>
      </c>
      <c r="P29" t="e">
        <f>"NIP. " &amp; VLOOKUP(TblIjazah[[#This Row],[Kode]],DbsMunaqis[],41)</f>
        <v>#N/A</v>
      </c>
    </row>
    <row r="30" spans="1:16">
      <c r="A30" s="63" t="s">
        <v>10486</v>
      </c>
      <c r="B30">
        <v>1</v>
      </c>
      <c r="C30">
        <v>29</v>
      </c>
      <c r="D30" s="178">
        <v>2457</v>
      </c>
      <c r="E30" t="e">
        <f>"Sti.08/PP.01.1" &amp;TblIjazah[[#This Row],[NoAlumni]] &amp;  "/" &amp; RIGHT(VLOOKUP(TblIjazah[[#This Row],[Kode]],DbsMunaqis[],38),4)</f>
        <v>#N/A</v>
      </c>
      <c r="F30" t="e">
        <f>"Nomor Induk Mahasiswa : " &amp; VLOOKUP(TblIjazah[[#This Row],[Kode]],DbsMunaqis[],1)</f>
        <v>#N/A</v>
      </c>
      <c r="G30" t="e">
        <f>VLOOKUP(TblIjazah[[#This Row],[Kode]],DbsMunaqis[],5)</f>
        <v>#N/A</v>
      </c>
      <c r="H30" t="e">
        <f>"Lahir di " &amp; VLOOKUP(TblIjazah[[#This Row],[Kode]],DbsMunaqis[],9) &amp; ", " &amp; VLOOKUP(TblIjazah[[#This Row],[Kode]],DbsMunaqis[],10)</f>
        <v>#N/A</v>
      </c>
      <c r="I30" t="e">
        <f>"Pada Jurusan " &amp; VLOOKUP(TblIjazah[[#This Row],[Kode]],DbsMunaqis[],28) &amp; ", " &amp; " Program Studi " &amp; VLOOKUP(TblIjazah[[#This Row],[Kode]],DbsMunaqis[],29)</f>
        <v>#N/A</v>
      </c>
      <c r="J30" t="e">
        <f>"Diberikan di Parepare, pada tanggal " &amp; VLOOKUP(TblIjazah[[#This Row],[Kode]],DbsMunaqis[],38)</f>
        <v>#N/A</v>
      </c>
      <c r="K30" t="e">
        <f>VLOOKUP(TblIjazah[[#This Row],[Kode]],DbsMunaqis[],26)</f>
        <v>#N/A</v>
      </c>
      <c r="L30" t="str">
        <f t="shared" si="0"/>
        <v>AKTA IV</v>
      </c>
      <c r="M30" s="4"/>
      <c r="N30" t="e">
        <f>VLOOKUP(TblIjazah[[#This Row],[Kode]],DbsMunaqis[],42)</f>
        <v>#N/A</v>
      </c>
      <c r="O30" t="e">
        <f>VLOOKUP(TblIjazah[[#This Row],[Kode]],DbsMunaqis[],40)</f>
        <v>#N/A</v>
      </c>
      <c r="P30" t="e">
        <f>"NIP. " &amp; VLOOKUP(TblIjazah[[#This Row],[Kode]],DbsMunaqis[],41)</f>
        <v>#N/A</v>
      </c>
    </row>
    <row r="31" spans="1:16">
      <c r="A31" s="63" t="s">
        <v>10814</v>
      </c>
      <c r="B31">
        <v>1</v>
      </c>
      <c r="C31">
        <v>30</v>
      </c>
      <c r="D31" s="178">
        <v>2458</v>
      </c>
      <c r="E31" t="e">
        <f>"Sti.08/PP.01.1" &amp;TblIjazah[[#This Row],[NoAlumni]] &amp;  "/" &amp; RIGHT(VLOOKUP(TblIjazah[[#This Row],[Kode]],DbsMunaqis[],38),4)</f>
        <v>#N/A</v>
      </c>
      <c r="F31" t="e">
        <f>"Nomor Induk Mahasiswa : " &amp; VLOOKUP(TblIjazah[[#This Row],[Kode]],DbsMunaqis[],1)</f>
        <v>#N/A</v>
      </c>
      <c r="G31" t="e">
        <f>VLOOKUP(TblIjazah[[#This Row],[Kode]],DbsMunaqis[],5)</f>
        <v>#N/A</v>
      </c>
      <c r="H31" t="e">
        <f>"Lahir di " &amp; VLOOKUP(TblIjazah[[#This Row],[Kode]],DbsMunaqis[],9) &amp; ", " &amp; VLOOKUP(TblIjazah[[#This Row],[Kode]],DbsMunaqis[],10)</f>
        <v>#N/A</v>
      </c>
      <c r="I31" t="e">
        <f>"Pada Jurusan " &amp; VLOOKUP(TblIjazah[[#This Row],[Kode]],DbsMunaqis[],28) &amp; ", " &amp; " Program Studi " &amp; VLOOKUP(TblIjazah[[#This Row],[Kode]],DbsMunaqis[],29)</f>
        <v>#N/A</v>
      </c>
      <c r="J31" t="e">
        <f>"Diberikan di Parepare, pada tanggal " &amp; VLOOKUP(TblIjazah[[#This Row],[Kode]],DbsMunaqis[],38)</f>
        <v>#N/A</v>
      </c>
      <c r="K31" t="e">
        <f>VLOOKUP(TblIjazah[[#This Row],[Kode]],DbsMunaqis[],26)</f>
        <v>#N/A</v>
      </c>
      <c r="L31" t="str">
        <f t="shared" si="0"/>
        <v>AKTA IV</v>
      </c>
      <c r="M31" s="4"/>
      <c r="N31" t="e">
        <f>VLOOKUP(TblIjazah[[#This Row],[Kode]],DbsMunaqis[],42)</f>
        <v>#N/A</v>
      </c>
      <c r="O31" t="e">
        <f>VLOOKUP(TblIjazah[[#This Row],[Kode]],DbsMunaqis[],40)</f>
        <v>#N/A</v>
      </c>
      <c r="P31" t="e">
        <f>"NIP. " &amp; VLOOKUP(TblIjazah[[#This Row],[Kode]],DbsMunaqis[],41)</f>
        <v>#N/A</v>
      </c>
    </row>
    <row r="32" spans="1:16">
      <c r="A32" s="248" t="s">
        <v>11789</v>
      </c>
      <c r="B32">
        <v>2</v>
      </c>
      <c r="C32">
        <v>1</v>
      </c>
      <c r="D32" s="178">
        <v>2459</v>
      </c>
      <c r="E32" t="e">
        <f>"Sti.08/PP.01.1" &amp;TblIjazah[[#This Row],[NoAlumni]] &amp;  "/" &amp; RIGHT(VLOOKUP(TblIjazah[[#This Row],[Kode]],DbsMunaqis[],38),4)</f>
        <v>#N/A</v>
      </c>
      <c r="F32" t="e">
        <f>"Nomor Induk Mahasiswa : " &amp; VLOOKUP(TblIjazah[[#This Row],[Kode]],DbsMunaqis[],1)</f>
        <v>#N/A</v>
      </c>
      <c r="G32" t="e">
        <f>VLOOKUP(TblIjazah[[#This Row],[Kode]],DbsMunaqis[],5)</f>
        <v>#N/A</v>
      </c>
      <c r="H32" t="e">
        <f>"Lahir di " &amp; VLOOKUP(TblIjazah[[#This Row],[Kode]],DbsMunaqis[],9) &amp; ", " &amp; VLOOKUP(TblIjazah[[#This Row],[Kode]],DbsMunaqis[],10)</f>
        <v>#N/A</v>
      </c>
      <c r="I32" t="e">
        <f>"Pada Jurusan " &amp; VLOOKUP(TblIjazah[[#This Row],[Kode]],DbsMunaqis[],28) &amp; ", " &amp; " Program Studi " &amp; VLOOKUP(TblIjazah[[#This Row],[Kode]],DbsMunaqis[],29)</f>
        <v>#N/A</v>
      </c>
      <c r="J32" t="e">
        <f>"Diberikan di Parepare, pada tanggal " &amp; VLOOKUP(TblIjazah[[#This Row],[Kode]],DbsMunaqis[],38)</f>
        <v>#N/A</v>
      </c>
      <c r="K32" t="e">
        <f>VLOOKUP(TblIjazah[[#This Row],[Kode]],DbsMunaqis[],26)</f>
        <v>#N/A</v>
      </c>
      <c r="L32" t="str">
        <f t="shared" si="0"/>
        <v>AKTA IV</v>
      </c>
      <c r="M32" s="4"/>
      <c r="N32" t="e">
        <f>VLOOKUP(TblIjazah[[#This Row],[Kode]],DbsMunaqis[],42)</f>
        <v>#N/A</v>
      </c>
      <c r="O32" t="e">
        <f>VLOOKUP(TblIjazah[[#This Row],[Kode]],DbsMunaqis[],40)</f>
        <v>#N/A</v>
      </c>
      <c r="P32" t="e">
        <f>"NIP. " &amp; VLOOKUP(TblIjazah[[#This Row],[Kode]],DbsMunaqis[],41)</f>
        <v>#N/A</v>
      </c>
    </row>
    <row r="33" spans="1:16">
      <c r="A33" s="249" t="s">
        <v>10739</v>
      </c>
      <c r="B33">
        <v>2</v>
      </c>
      <c r="C33">
        <v>2</v>
      </c>
      <c r="D33" s="178">
        <v>2460</v>
      </c>
      <c r="E33" t="e">
        <f>"Sti.08/PP.01.1" &amp;TblIjazah[[#This Row],[NoAlumni]] &amp;  "/" &amp; RIGHT(VLOOKUP(TblIjazah[[#This Row],[Kode]],DbsMunaqis[],38),4)</f>
        <v>#N/A</v>
      </c>
      <c r="F33" t="e">
        <f>"Nomor Induk Mahasiswa : " &amp; VLOOKUP(TblIjazah[[#This Row],[Kode]],DbsMunaqis[],1)</f>
        <v>#N/A</v>
      </c>
      <c r="G33" t="e">
        <f>VLOOKUP(TblIjazah[[#This Row],[Kode]],DbsMunaqis[],5)</f>
        <v>#N/A</v>
      </c>
      <c r="H33" t="e">
        <f>"Lahir di " &amp; VLOOKUP(TblIjazah[[#This Row],[Kode]],DbsMunaqis[],9) &amp; ", " &amp; VLOOKUP(TblIjazah[[#This Row],[Kode]],DbsMunaqis[],10)</f>
        <v>#N/A</v>
      </c>
      <c r="I33" t="e">
        <f>"Pada Jurusan " &amp; VLOOKUP(TblIjazah[[#This Row],[Kode]],DbsMunaqis[],28) &amp; ", " &amp; " Program Studi " &amp; VLOOKUP(TblIjazah[[#This Row],[Kode]],DbsMunaqis[],29)</f>
        <v>#N/A</v>
      </c>
      <c r="J33" t="e">
        <f>"Diberikan di Parepare, pada tanggal " &amp; VLOOKUP(TblIjazah[[#This Row],[Kode]],DbsMunaqis[],38)</f>
        <v>#N/A</v>
      </c>
      <c r="K33" t="e">
        <f>VLOOKUP(TblIjazah[[#This Row],[Kode]],DbsMunaqis[],26)</f>
        <v>#N/A</v>
      </c>
      <c r="L33" t="str">
        <f t="shared" si="0"/>
        <v>AKTA IV</v>
      </c>
      <c r="M33" s="4"/>
      <c r="N33" t="e">
        <f>VLOOKUP(TblIjazah[[#This Row],[Kode]],DbsMunaqis[],42)</f>
        <v>#N/A</v>
      </c>
      <c r="O33" t="e">
        <f>VLOOKUP(TblIjazah[[#This Row],[Kode]],DbsMunaqis[],40)</f>
        <v>#N/A</v>
      </c>
      <c r="P33" t="e">
        <f>"NIP. " &amp; VLOOKUP(TblIjazah[[#This Row],[Kode]],DbsMunaqis[],41)</f>
        <v>#N/A</v>
      </c>
    </row>
    <row r="34" spans="1:16">
      <c r="A34" s="41" t="s">
        <v>11768</v>
      </c>
      <c r="B34">
        <v>2</v>
      </c>
      <c r="C34">
        <v>3</v>
      </c>
      <c r="D34" s="178">
        <v>2461</v>
      </c>
      <c r="E34" t="e">
        <f>"Sti.08/PP.01.1" &amp;TblIjazah[[#This Row],[NoAlumni]] &amp;  "/" &amp; RIGHT(VLOOKUP(TblIjazah[[#This Row],[Kode]],DbsMunaqis[],38),4)</f>
        <v>#N/A</v>
      </c>
      <c r="F34" t="e">
        <f>"Nomor Induk Mahasiswa : " &amp; VLOOKUP(TblIjazah[[#This Row],[Kode]],DbsMunaqis[],1)</f>
        <v>#N/A</v>
      </c>
      <c r="G34" t="e">
        <f>VLOOKUP(TblIjazah[[#This Row],[Kode]],DbsMunaqis[],5)</f>
        <v>#N/A</v>
      </c>
      <c r="H34" t="e">
        <f>"Lahir di " &amp; VLOOKUP(TblIjazah[[#This Row],[Kode]],DbsMunaqis[],9) &amp; ", " &amp; VLOOKUP(TblIjazah[[#This Row],[Kode]],DbsMunaqis[],10)</f>
        <v>#N/A</v>
      </c>
      <c r="I34" t="e">
        <f>"Pada Jurusan " &amp; VLOOKUP(TblIjazah[[#This Row],[Kode]],DbsMunaqis[],28) &amp; ", " &amp; " Program Studi " &amp; VLOOKUP(TblIjazah[[#This Row],[Kode]],DbsMunaqis[],29)</f>
        <v>#N/A</v>
      </c>
      <c r="J34" t="e">
        <f>"Diberikan di Parepare, pada tanggal " &amp; VLOOKUP(TblIjazah[[#This Row],[Kode]],DbsMunaqis[],38)</f>
        <v>#N/A</v>
      </c>
      <c r="K34" t="e">
        <f>VLOOKUP(TblIjazah[[#This Row],[Kode]],DbsMunaqis[],26)</f>
        <v>#N/A</v>
      </c>
      <c r="L34" t="str">
        <f t="shared" ref="L34:L65" si="1">"AKTA IV"</f>
        <v>AKTA IV</v>
      </c>
      <c r="M34" s="4"/>
      <c r="N34" t="e">
        <f>VLOOKUP(TblIjazah[[#This Row],[Kode]],DbsMunaqis[],42)</f>
        <v>#N/A</v>
      </c>
      <c r="O34" t="e">
        <f>VLOOKUP(TblIjazah[[#This Row],[Kode]],DbsMunaqis[],40)</f>
        <v>#N/A</v>
      </c>
      <c r="P34" t="e">
        <f>"NIP. " &amp; VLOOKUP(TblIjazah[[#This Row],[Kode]],DbsMunaqis[],41)</f>
        <v>#N/A</v>
      </c>
    </row>
    <row r="35" spans="1:16">
      <c r="A35" s="41" t="s">
        <v>11733</v>
      </c>
      <c r="B35">
        <v>2</v>
      </c>
      <c r="C35">
        <v>4</v>
      </c>
      <c r="D35" s="178">
        <v>2462</v>
      </c>
      <c r="E35" t="e">
        <f>"Sti.08/PP.01.1" &amp;TblIjazah[[#This Row],[NoAlumni]] &amp;  "/" &amp; RIGHT(VLOOKUP(TblIjazah[[#This Row],[Kode]],DbsMunaqis[],38),4)</f>
        <v>#N/A</v>
      </c>
      <c r="F35" t="e">
        <f>"Nomor Induk Mahasiswa : " &amp; VLOOKUP(TblIjazah[[#This Row],[Kode]],DbsMunaqis[],1)</f>
        <v>#N/A</v>
      </c>
      <c r="G35" t="e">
        <f>VLOOKUP(TblIjazah[[#This Row],[Kode]],DbsMunaqis[],5)</f>
        <v>#N/A</v>
      </c>
      <c r="H35" t="e">
        <f>"Lahir di " &amp; VLOOKUP(TblIjazah[[#This Row],[Kode]],DbsMunaqis[],9) &amp; ", " &amp; VLOOKUP(TblIjazah[[#This Row],[Kode]],DbsMunaqis[],10)</f>
        <v>#N/A</v>
      </c>
      <c r="I35" t="e">
        <f>"Pada Jurusan " &amp; VLOOKUP(TblIjazah[[#This Row],[Kode]],DbsMunaqis[],28) &amp; ", " &amp; " Program Studi " &amp; VLOOKUP(TblIjazah[[#This Row],[Kode]],DbsMunaqis[],29)</f>
        <v>#N/A</v>
      </c>
      <c r="J35" t="e">
        <f>"Diberikan di Parepare, pada tanggal " &amp; VLOOKUP(TblIjazah[[#This Row],[Kode]],DbsMunaqis[],38)</f>
        <v>#N/A</v>
      </c>
      <c r="K35" t="e">
        <f>VLOOKUP(TblIjazah[[#This Row],[Kode]],DbsMunaqis[],26)</f>
        <v>#N/A</v>
      </c>
      <c r="L35" t="str">
        <f t="shared" si="1"/>
        <v>AKTA IV</v>
      </c>
      <c r="M35" s="4"/>
      <c r="N35" t="e">
        <f>VLOOKUP(TblIjazah[[#This Row],[Kode]],DbsMunaqis[],42)</f>
        <v>#N/A</v>
      </c>
      <c r="O35" t="e">
        <f>VLOOKUP(TblIjazah[[#This Row],[Kode]],DbsMunaqis[],40)</f>
        <v>#N/A</v>
      </c>
      <c r="P35" t="e">
        <f>"NIP. " &amp; VLOOKUP(TblIjazah[[#This Row],[Kode]],DbsMunaqis[],41)</f>
        <v>#N/A</v>
      </c>
    </row>
    <row r="36" spans="1:16">
      <c r="A36" s="41" t="s">
        <v>10478</v>
      </c>
      <c r="B36">
        <v>2</v>
      </c>
      <c r="C36">
        <v>5</v>
      </c>
      <c r="D36" s="178">
        <v>2463</v>
      </c>
      <c r="E36" t="e">
        <f>"Sti.08/PP.01.1" &amp;TblIjazah[[#This Row],[NoAlumni]] &amp;  "/" &amp; RIGHT(VLOOKUP(TblIjazah[[#This Row],[Kode]],DbsMunaqis[],38),4)</f>
        <v>#N/A</v>
      </c>
      <c r="F36" t="e">
        <f>"Nomor Induk Mahasiswa : " &amp; VLOOKUP(TblIjazah[[#This Row],[Kode]],DbsMunaqis[],1)</f>
        <v>#N/A</v>
      </c>
      <c r="G36" t="e">
        <f>VLOOKUP(TblIjazah[[#This Row],[Kode]],DbsMunaqis[],5)</f>
        <v>#N/A</v>
      </c>
      <c r="H36" t="e">
        <f>"Lahir di " &amp; VLOOKUP(TblIjazah[[#This Row],[Kode]],DbsMunaqis[],9) &amp; ", " &amp; VLOOKUP(TblIjazah[[#This Row],[Kode]],DbsMunaqis[],10)</f>
        <v>#N/A</v>
      </c>
      <c r="I36" t="e">
        <f>"Pada Jurusan " &amp; VLOOKUP(TblIjazah[[#This Row],[Kode]],DbsMunaqis[],28) &amp; ", " &amp; " Program Studi " &amp; VLOOKUP(TblIjazah[[#This Row],[Kode]],DbsMunaqis[],29)</f>
        <v>#N/A</v>
      </c>
      <c r="J36" t="e">
        <f>"Diberikan di Parepare, pada tanggal " &amp; VLOOKUP(TblIjazah[[#This Row],[Kode]],DbsMunaqis[],38)</f>
        <v>#N/A</v>
      </c>
      <c r="K36" t="e">
        <f>VLOOKUP(TblIjazah[[#This Row],[Kode]],DbsMunaqis[],26)</f>
        <v>#N/A</v>
      </c>
      <c r="L36" t="str">
        <f t="shared" si="1"/>
        <v>AKTA IV</v>
      </c>
      <c r="M36" s="4"/>
      <c r="N36" t="e">
        <f>VLOOKUP(TblIjazah[[#This Row],[Kode]],DbsMunaqis[],42)</f>
        <v>#N/A</v>
      </c>
      <c r="O36" t="e">
        <f>VLOOKUP(TblIjazah[[#This Row],[Kode]],DbsMunaqis[],40)</f>
        <v>#N/A</v>
      </c>
      <c r="P36" t="e">
        <f>"NIP. " &amp; VLOOKUP(TblIjazah[[#This Row],[Kode]],DbsMunaqis[],41)</f>
        <v>#N/A</v>
      </c>
    </row>
    <row r="37" spans="1:16">
      <c r="A37" s="41" t="s">
        <v>11886</v>
      </c>
      <c r="B37">
        <v>2</v>
      </c>
      <c r="C37">
        <v>6</v>
      </c>
      <c r="D37" s="178">
        <v>2464</v>
      </c>
      <c r="E37" t="e">
        <f>"Sti.08/PP.01.1" &amp;TblIjazah[[#This Row],[NoAlumni]] &amp;  "/" &amp; RIGHT(VLOOKUP(TblIjazah[[#This Row],[Kode]],DbsMunaqis[],38),4)</f>
        <v>#N/A</v>
      </c>
      <c r="F37" t="e">
        <f>"Nomor Induk Mahasiswa : " &amp; VLOOKUP(TblIjazah[[#This Row],[Kode]],DbsMunaqis[],1)</f>
        <v>#N/A</v>
      </c>
      <c r="G37" t="e">
        <f>VLOOKUP(TblIjazah[[#This Row],[Kode]],DbsMunaqis[],5)</f>
        <v>#N/A</v>
      </c>
      <c r="H37" t="e">
        <f>"Lahir di " &amp; VLOOKUP(TblIjazah[[#This Row],[Kode]],DbsMunaqis[],9) &amp; ", " &amp; VLOOKUP(TblIjazah[[#This Row],[Kode]],DbsMunaqis[],10)</f>
        <v>#N/A</v>
      </c>
      <c r="I37" t="e">
        <f>"Pada Jurusan " &amp; VLOOKUP(TblIjazah[[#This Row],[Kode]],DbsMunaqis[],28) &amp; ", " &amp; " Program Studi " &amp; VLOOKUP(TblIjazah[[#This Row],[Kode]],DbsMunaqis[],29)</f>
        <v>#N/A</v>
      </c>
      <c r="J37" t="e">
        <f>"Diberikan di Parepare, pada tanggal " &amp; VLOOKUP(TblIjazah[[#This Row],[Kode]],DbsMunaqis[],38)</f>
        <v>#N/A</v>
      </c>
      <c r="K37" t="e">
        <f>VLOOKUP(TblIjazah[[#This Row],[Kode]],DbsMunaqis[],26)</f>
        <v>#N/A</v>
      </c>
      <c r="L37" t="str">
        <f t="shared" si="1"/>
        <v>AKTA IV</v>
      </c>
      <c r="M37" s="4"/>
      <c r="N37" t="e">
        <f>VLOOKUP(TblIjazah[[#This Row],[Kode]],DbsMunaqis[],42)</f>
        <v>#N/A</v>
      </c>
      <c r="O37" t="e">
        <f>VLOOKUP(TblIjazah[[#This Row],[Kode]],DbsMunaqis[],40)</f>
        <v>#N/A</v>
      </c>
      <c r="P37" t="e">
        <f>"NIP. " &amp; VLOOKUP(TblIjazah[[#This Row],[Kode]],DbsMunaqis[],41)</f>
        <v>#N/A</v>
      </c>
    </row>
    <row r="38" spans="1:16">
      <c r="A38" s="250" t="s">
        <v>11884</v>
      </c>
      <c r="B38">
        <v>2</v>
      </c>
      <c r="C38">
        <v>7</v>
      </c>
      <c r="D38" s="178">
        <v>2465</v>
      </c>
      <c r="E38" t="e">
        <f>"Sti.08/PP.01.1" &amp;TblIjazah[[#This Row],[NoAlumni]] &amp;  "/" &amp; RIGHT(VLOOKUP(TblIjazah[[#This Row],[Kode]],DbsMunaqis[],38),4)</f>
        <v>#N/A</v>
      </c>
      <c r="F38" t="e">
        <f>"Nomor Induk Mahasiswa : " &amp; VLOOKUP(TblIjazah[[#This Row],[Kode]],DbsMunaqis[],1)</f>
        <v>#N/A</v>
      </c>
      <c r="G38" t="e">
        <f>VLOOKUP(TblIjazah[[#This Row],[Kode]],DbsMunaqis[],5)</f>
        <v>#N/A</v>
      </c>
      <c r="H38" t="e">
        <f>"Lahir di " &amp; VLOOKUP(TblIjazah[[#This Row],[Kode]],DbsMunaqis[],9) &amp; ", " &amp; VLOOKUP(TblIjazah[[#This Row],[Kode]],DbsMunaqis[],10)</f>
        <v>#N/A</v>
      </c>
      <c r="I38" t="e">
        <f>"Pada Jurusan " &amp; VLOOKUP(TblIjazah[[#This Row],[Kode]],DbsMunaqis[],28) &amp; ", " &amp; " Program Studi " &amp; VLOOKUP(TblIjazah[[#This Row],[Kode]],DbsMunaqis[],29)</f>
        <v>#N/A</v>
      </c>
      <c r="J38" t="e">
        <f>"Diberikan di Parepare, pada tanggal " &amp; VLOOKUP(TblIjazah[[#This Row],[Kode]],DbsMunaqis[],38)</f>
        <v>#N/A</v>
      </c>
      <c r="K38" t="e">
        <f>VLOOKUP(TblIjazah[[#This Row],[Kode]],DbsMunaqis[],26)</f>
        <v>#N/A</v>
      </c>
      <c r="L38" t="str">
        <f t="shared" si="1"/>
        <v>AKTA IV</v>
      </c>
      <c r="M38" s="4"/>
      <c r="N38" t="e">
        <f>VLOOKUP(TblIjazah[[#This Row],[Kode]],DbsMunaqis[],42)</f>
        <v>#N/A</v>
      </c>
      <c r="O38" t="e">
        <f>VLOOKUP(TblIjazah[[#This Row],[Kode]],DbsMunaqis[],40)</f>
        <v>#N/A</v>
      </c>
      <c r="P38" t="e">
        <f>"NIP. " &amp; VLOOKUP(TblIjazah[[#This Row],[Kode]],DbsMunaqis[],41)</f>
        <v>#N/A</v>
      </c>
    </row>
    <row r="39" spans="1:16">
      <c r="A39" s="250" t="s">
        <v>11692</v>
      </c>
      <c r="B39">
        <v>2</v>
      </c>
      <c r="C39">
        <v>8</v>
      </c>
      <c r="D39" s="178">
        <v>2466</v>
      </c>
      <c r="E39" t="e">
        <f>"Sti.08/PP.01.1" &amp;TblIjazah[[#This Row],[NoAlumni]] &amp;  "/" &amp; RIGHT(VLOOKUP(TblIjazah[[#This Row],[Kode]],DbsMunaqis[],38),4)</f>
        <v>#N/A</v>
      </c>
      <c r="F39" t="e">
        <f>"Nomor Induk Mahasiswa : " &amp; VLOOKUP(TblIjazah[[#This Row],[Kode]],DbsMunaqis[],1)</f>
        <v>#N/A</v>
      </c>
      <c r="G39" t="e">
        <f>VLOOKUP(TblIjazah[[#This Row],[Kode]],DbsMunaqis[],5)</f>
        <v>#N/A</v>
      </c>
      <c r="H39" t="e">
        <f>"Lahir di " &amp; VLOOKUP(TblIjazah[[#This Row],[Kode]],DbsMunaqis[],9) &amp; ", " &amp; VLOOKUP(TblIjazah[[#This Row],[Kode]],DbsMunaqis[],10)</f>
        <v>#N/A</v>
      </c>
      <c r="I39" t="e">
        <f>"Pada Jurusan " &amp; VLOOKUP(TblIjazah[[#This Row],[Kode]],DbsMunaqis[],28) &amp; ", " &amp; " Program Studi " &amp; VLOOKUP(TblIjazah[[#This Row],[Kode]],DbsMunaqis[],29)</f>
        <v>#N/A</v>
      </c>
      <c r="J39" t="e">
        <f>"Diberikan di Parepare, pada tanggal " &amp; VLOOKUP(TblIjazah[[#This Row],[Kode]],DbsMunaqis[],38)</f>
        <v>#N/A</v>
      </c>
      <c r="K39" t="e">
        <f>VLOOKUP(TblIjazah[[#This Row],[Kode]],DbsMunaqis[],26)</f>
        <v>#N/A</v>
      </c>
      <c r="L39" t="str">
        <f t="shared" si="1"/>
        <v>AKTA IV</v>
      </c>
      <c r="M39" s="4"/>
      <c r="N39" t="e">
        <f>VLOOKUP(TblIjazah[[#This Row],[Kode]],DbsMunaqis[],42)</f>
        <v>#N/A</v>
      </c>
      <c r="O39" t="e">
        <f>VLOOKUP(TblIjazah[[#This Row],[Kode]],DbsMunaqis[],40)</f>
        <v>#N/A</v>
      </c>
      <c r="P39" t="e">
        <f>"NIP. " &amp; VLOOKUP(TblIjazah[[#This Row],[Kode]],DbsMunaqis[],41)</f>
        <v>#N/A</v>
      </c>
    </row>
    <row r="40" spans="1:16">
      <c r="A40" s="63" t="s">
        <v>11881</v>
      </c>
      <c r="B40">
        <v>2</v>
      </c>
      <c r="C40">
        <v>9</v>
      </c>
      <c r="D40" s="178">
        <v>2467</v>
      </c>
      <c r="E40" t="e">
        <f>"Sti.08/PP.01.1" &amp;TblIjazah[[#This Row],[NoAlumni]] &amp;  "/" &amp; RIGHT(VLOOKUP(TblIjazah[[#This Row],[Kode]],DbsMunaqis[],38),4)</f>
        <v>#N/A</v>
      </c>
      <c r="F40" t="e">
        <f>"Nomor Induk Mahasiswa : " &amp; VLOOKUP(TblIjazah[[#This Row],[Kode]],DbsMunaqis[],1)</f>
        <v>#N/A</v>
      </c>
      <c r="G40" t="e">
        <f>VLOOKUP(TblIjazah[[#This Row],[Kode]],DbsMunaqis[],5)</f>
        <v>#N/A</v>
      </c>
      <c r="H40" t="e">
        <f>"Lahir di " &amp; VLOOKUP(TblIjazah[[#This Row],[Kode]],DbsMunaqis[],9) &amp; ", " &amp; VLOOKUP(TblIjazah[[#This Row],[Kode]],DbsMunaqis[],10)</f>
        <v>#N/A</v>
      </c>
      <c r="I40" t="e">
        <f>"Pada Jurusan " &amp; VLOOKUP(TblIjazah[[#This Row],[Kode]],DbsMunaqis[],28) &amp; ", " &amp; " Program Studi " &amp; VLOOKUP(TblIjazah[[#This Row],[Kode]],DbsMunaqis[],29)</f>
        <v>#N/A</v>
      </c>
      <c r="J40" t="e">
        <f>"Diberikan di Parepare, pada tanggal " &amp; VLOOKUP(TblIjazah[[#This Row],[Kode]],DbsMunaqis[],38)</f>
        <v>#N/A</v>
      </c>
      <c r="K40" t="e">
        <f>VLOOKUP(TblIjazah[[#This Row],[Kode]],DbsMunaqis[],26)</f>
        <v>#N/A</v>
      </c>
      <c r="L40" t="str">
        <f t="shared" si="1"/>
        <v>AKTA IV</v>
      </c>
      <c r="M40" s="4"/>
      <c r="N40" t="e">
        <f>VLOOKUP(TblIjazah[[#This Row],[Kode]],DbsMunaqis[],42)</f>
        <v>#N/A</v>
      </c>
      <c r="O40" t="e">
        <f>VLOOKUP(TblIjazah[[#This Row],[Kode]],DbsMunaqis[],40)</f>
        <v>#N/A</v>
      </c>
      <c r="P40" t="e">
        <f>"NIP. " &amp; VLOOKUP(TblIjazah[[#This Row],[Kode]],DbsMunaqis[],41)</f>
        <v>#N/A</v>
      </c>
    </row>
    <row r="41" spans="1:16">
      <c r="A41" s="63" t="s">
        <v>11504</v>
      </c>
      <c r="B41">
        <v>2</v>
      </c>
      <c r="C41">
        <v>10</v>
      </c>
      <c r="D41" s="178">
        <v>2468</v>
      </c>
      <c r="E41" t="e">
        <f>"Sti.08/PP.01.1" &amp;TblIjazah[[#This Row],[NoAlumni]] &amp;  "/" &amp; RIGHT(VLOOKUP(TblIjazah[[#This Row],[Kode]],DbsMunaqis[],38),4)</f>
        <v>#N/A</v>
      </c>
      <c r="F41" t="e">
        <f>"Nomor Induk Mahasiswa : " &amp; VLOOKUP(TblIjazah[[#This Row],[Kode]],DbsMunaqis[],1)</f>
        <v>#N/A</v>
      </c>
      <c r="G41" t="e">
        <f>VLOOKUP(TblIjazah[[#This Row],[Kode]],DbsMunaqis[],5)</f>
        <v>#N/A</v>
      </c>
      <c r="H41" t="e">
        <f>"Lahir di " &amp; VLOOKUP(TblIjazah[[#This Row],[Kode]],DbsMunaqis[],9) &amp; ", " &amp; VLOOKUP(TblIjazah[[#This Row],[Kode]],DbsMunaqis[],10)</f>
        <v>#N/A</v>
      </c>
      <c r="I41" t="e">
        <f>"Pada Jurusan " &amp; VLOOKUP(TblIjazah[[#This Row],[Kode]],DbsMunaqis[],28) &amp; ", " &amp; " Program Studi " &amp; VLOOKUP(TblIjazah[[#This Row],[Kode]],DbsMunaqis[],29)</f>
        <v>#N/A</v>
      </c>
      <c r="J41" t="e">
        <f>"Diberikan di Parepare, pada tanggal " &amp; VLOOKUP(TblIjazah[[#This Row],[Kode]],DbsMunaqis[],38)</f>
        <v>#N/A</v>
      </c>
      <c r="K41" t="e">
        <f>VLOOKUP(TblIjazah[[#This Row],[Kode]],DbsMunaqis[],26)</f>
        <v>#N/A</v>
      </c>
      <c r="L41" t="str">
        <f t="shared" si="1"/>
        <v>AKTA IV</v>
      </c>
      <c r="M41" s="4"/>
      <c r="N41" t="e">
        <f>VLOOKUP(TblIjazah[[#This Row],[Kode]],DbsMunaqis[],42)</f>
        <v>#N/A</v>
      </c>
      <c r="O41" t="e">
        <f>VLOOKUP(TblIjazah[[#This Row],[Kode]],DbsMunaqis[],40)</f>
        <v>#N/A</v>
      </c>
      <c r="P41" t="e">
        <f>"NIP. " &amp; VLOOKUP(TblIjazah[[#This Row],[Kode]],DbsMunaqis[],41)</f>
        <v>#N/A</v>
      </c>
    </row>
    <row r="42" spans="1:16">
      <c r="A42" s="250" t="s">
        <v>11618</v>
      </c>
      <c r="B42">
        <v>2</v>
      </c>
      <c r="C42">
        <v>11</v>
      </c>
      <c r="D42" s="178">
        <v>2469</v>
      </c>
      <c r="E42" t="e">
        <f>"Sti.08/PP.01.1" &amp;TblIjazah[[#This Row],[NoAlumni]] &amp;  "/" &amp; RIGHT(VLOOKUP(TblIjazah[[#This Row],[Kode]],DbsMunaqis[],38),4)</f>
        <v>#N/A</v>
      </c>
      <c r="F42" t="e">
        <f>"Nomor Induk Mahasiswa : " &amp; VLOOKUP(TblIjazah[[#This Row],[Kode]],DbsMunaqis[],1)</f>
        <v>#N/A</v>
      </c>
      <c r="G42" t="e">
        <f>VLOOKUP(TblIjazah[[#This Row],[Kode]],DbsMunaqis[],5)</f>
        <v>#N/A</v>
      </c>
      <c r="H42" t="e">
        <f>"Lahir di " &amp; VLOOKUP(TblIjazah[[#This Row],[Kode]],DbsMunaqis[],9) &amp; ", " &amp; VLOOKUP(TblIjazah[[#This Row],[Kode]],DbsMunaqis[],10)</f>
        <v>#N/A</v>
      </c>
      <c r="I42" t="e">
        <f>"Pada Jurusan " &amp; VLOOKUP(TblIjazah[[#This Row],[Kode]],DbsMunaqis[],28) &amp; ", " &amp; " Program Studi " &amp; VLOOKUP(TblIjazah[[#This Row],[Kode]],DbsMunaqis[],29)</f>
        <v>#N/A</v>
      </c>
      <c r="J42" t="e">
        <f>"Diberikan di Parepare, pada tanggal " &amp; VLOOKUP(TblIjazah[[#This Row],[Kode]],DbsMunaqis[],38)</f>
        <v>#N/A</v>
      </c>
      <c r="K42" t="e">
        <f>VLOOKUP(TblIjazah[[#This Row],[Kode]],DbsMunaqis[],26)</f>
        <v>#N/A</v>
      </c>
      <c r="L42" t="str">
        <f t="shared" si="1"/>
        <v>AKTA IV</v>
      </c>
      <c r="M42" s="4"/>
      <c r="N42" t="e">
        <f>VLOOKUP(TblIjazah[[#This Row],[Kode]],DbsMunaqis[],42)</f>
        <v>#N/A</v>
      </c>
      <c r="O42" t="e">
        <f>VLOOKUP(TblIjazah[[#This Row],[Kode]],DbsMunaqis[],40)</f>
        <v>#N/A</v>
      </c>
      <c r="P42" t="e">
        <f>"NIP. " &amp; VLOOKUP(TblIjazah[[#This Row],[Kode]],DbsMunaqis[],41)</f>
        <v>#N/A</v>
      </c>
    </row>
    <row r="43" spans="1:16">
      <c r="A43" s="250" t="s">
        <v>11800</v>
      </c>
      <c r="B43">
        <v>2</v>
      </c>
      <c r="C43">
        <v>12</v>
      </c>
      <c r="D43" s="178">
        <v>2470</v>
      </c>
      <c r="E43" t="e">
        <f>"Sti.08/PP.01.1" &amp;TblIjazah[[#This Row],[NoAlumni]] &amp;  "/" &amp; RIGHT(VLOOKUP(TblIjazah[[#This Row],[Kode]],DbsMunaqis[],38),4)</f>
        <v>#N/A</v>
      </c>
      <c r="F43" t="e">
        <f>"Nomor Induk Mahasiswa : " &amp; VLOOKUP(TblIjazah[[#This Row],[Kode]],DbsMunaqis[],1)</f>
        <v>#N/A</v>
      </c>
      <c r="G43" t="e">
        <f>VLOOKUP(TblIjazah[[#This Row],[Kode]],DbsMunaqis[],5)</f>
        <v>#N/A</v>
      </c>
      <c r="H43" t="e">
        <f>"Lahir di " &amp; VLOOKUP(TblIjazah[[#This Row],[Kode]],DbsMunaqis[],9) &amp; ", " &amp; VLOOKUP(TblIjazah[[#This Row],[Kode]],DbsMunaqis[],10)</f>
        <v>#N/A</v>
      </c>
      <c r="I43" t="e">
        <f>"Pada Jurusan " &amp; VLOOKUP(TblIjazah[[#This Row],[Kode]],DbsMunaqis[],28) &amp; ", " &amp; " Program Studi " &amp; VLOOKUP(TblIjazah[[#This Row],[Kode]],DbsMunaqis[],29)</f>
        <v>#N/A</v>
      </c>
      <c r="J43" t="e">
        <f>"Diberikan di Parepare, pada tanggal " &amp; VLOOKUP(TblIjazah[[#This Row],[Kode]],DbsMunaqis[],38)</f>
        <v>#N/A</v>
      </c>
      <c r="K43" t="e">
        <f>VLOOKUP(TblIjazah[[#This Row],[Kode]],DbsMunaqis[],26)</f>
        <v>#N/A</v>
      </c>
      <c r="L43" t="str">
        <f t="shared" si="1"/>
        <v>AKTA IV</v>
      </c>
      <c r="M43" s="4"/>
      <c r="N43" t="e">
        <f>VLOOKUP(TblIjazah[[#This Row],[Kode]],DbsMunaqis[],42)</f>
        <v>#N/A</v>
      </c>
      <c r="O43" t="e">
        <f>VLOOKUP(TblIjazah[[#This Row],[Kode]],DbsMunaqis[],40)</f>
        <v>#N/A</v>
      </c>
      <c r="P43" t="e">
        <f>"NIP. " &amp; VLOOKUP(TblIjazah[[#This Row],[Kode]],DbsMunaqis[],41)</f>
        <v>#N/A</v>
      </c>
    </row>
    <row r="44" spans="1:16">
      <c r="A44" s="250" t="s">
        <v>11578</v>
      </c>
      <c r="B44">
        <v>2</v>
      </c>
      <c r="C44">
        <v>13</v>
      </c>
      <c r="D44" s="178">
        <v>2471</v>
      </c>
      <c r="E44" t="e">
        <f>"Sti.08/PP.01.1" &amp;TblIjazah[[#This Row],[NoAlumni]] &amp;  "/" &amp; RIGHT(VLOOKUP(TblIjazah[[#This Row],[Kode]],DbsMunaqis[],38),4)</f>
        <v>#N/A</v>
      </c>
      <c r="F44" t="e">
        <f>"Nomor Induk Mahasiswa : " &amp; VLOOKUP(TblIjazah[[#This Row],[Kode]],DbsMunaqis[],1)</f>
        <v>#N/A</v>
      </c>
      <c r="G44" t="e">
        <f>VLOOKUP(TblIjazah[[#This Row],[Kode]],DbsMunaqis[],5)</f>
        <v>#N/A</v>
      </c>
      <c r="H44" t="e">
        <f>"Lahir di " &amp; VLOOKUP(TblIjazah[[#This Row],[Kode]],DbsMunaqis[],9) &amp; ", " &amp; VLOOKUP(TblIjazah[[#This Row],[Kode]],DbsMunaqis[],10)</f>
        <v>#N/A</v>
      </c>
      <c r="I44" t="e">
        <f>"Pada Jurusan " &amp; VLOOKUP(TblIjazah[[#This Row],[Kode]],DbsMunaqis[],28) &amp; ", " &amp; " Program Studi " &amp; VLOOKUP(TblIjazah[[#This Row],[Kode]],DbsMunaqis[],29)</f>
        <v>#N/A</v>
      </c>
      <c r="J44" t="e">
        <f>"Diberikan di Parepare, pada tanggal " &amp; VLOOKUP(TblIjazah[[#This Row],[Kode]],DbsMunaqis[],38)</f>
        <v>#N/A</v>
      </c>
      <c r="K44" t="e">
        <f>VLOOKUP(TblIjazah[[#This Row],[Kode]],DbsMunaqis[],26)</f>
        <v>#N/A</v>
      </c>
      <c r="L44" t="str">
        <f t="shared" si="1"/>
        <v>AKTA IV</v>
      </c>
      <c r="M44" s="4"/>
      <c r="N44" t="e">
        <f>VLOOKUP(TblIjazah[[#This Row],[Kode]],DbsMunaqis[],42)</f>
        <v>#N/A</v>
      </c>
      <c r="O44" t="e">
        <f>VLOOKUP(TblIjazah[[#This Row],[Kode]],DbsMunaqis[],40)</f>
        <v>#N/A</v>
      </c>
      <c r="P44" t="e">
        <f>"NIP. " &amp; VLOOKUP(TblIjazah[[#This Row],[Kode]],DbsMunaqis[],41)</f>
        <v>#N/A</v>
      </c>
    </row>
    <row r="45" spans="1:16">
      <c r="A45" s="250" t="s">
        <v>11691</v>
      </c>
      <c r="B45">
        <v>2</v>
      </c>
      <c r="C45">
        <v>14</v>
      </c>
      <c r="D45" s="178">
        <v>2472</v>
      </c>
      <c r="E45" t="e">
        <f>"Sti.08/PP.01.1" &amp;TblIjazah[[#This Row],[NoAlumni]] &amp;  "/" &amp; RIGHT(VLOOKUP(TblIjazah[[#This Row],[Kode]],DbsMunaqis[],38),4)</f>
        <v>#N/A</v>
      </c>
      <c r="F45" t="e">
        <f>"Nomor Induk Mahasiswa : " &amp; VLOOKUP(TblIjazah[[#This Row],[Kode]],DbsMunaqis[],1)</f>
        <v>#N/A</v>
      </c>
      <c r="G45" t="e">
        <f>VLOOKUP(TblIjazah[[#This Row],[Kode]],DbsMunaqis[],5)</f>
        <v>#N/A</v>
      </c>
      <c r="H45" t="e">
        <f>"Lahir di " &amp; VLOOKUP(TblIjazah[[#This Row],[Kode]],DbsMunaqis[],9) &amp; ", " &amp; VLOOKUP(TblIjazah[[#This Row],[Kode]],DbsMunaqis[],10)</f>
        <v>#N/A</v>
      </c>
      <c r="I45" t="e">
        <f>"Pada Jurusan " &amp; VLOOKUP(TblIjazah[[#This Row],[Kode]],DbsMunaqis[],28) &amp; ", " &amp; " Program Studi " &amp; VLOOKUP(TblIjazah[[#This Row],[Kode]],DbsMunaqis[],29)</f>
        <v>#N/A</v>
      </c>
      <c r="J45" t="e">
        <f>"Diberikan di Parepare, pada tanggal " &amp; VLOOKUP(TblIjazah[[#This Row],[Kode]],DbsMunaqis[],38)</f>
        <v>#N/A</v>
      </c>
      <c r="K45" t="e">
        <f>VLOOKUP(TblIjazah[[#This Row],[Kode]],DbsMunaqis[],26)</f>
        <v>#N/A</v>
      </c>
      <c r="L45" t="str">
        <f t="shared" si="1"/>
        <v>AKTA IV</v>
      </c>
      <c r="M45" s="4"/>
      <c r="N45" t="e">
        <f>VLOOKUP(TblIjazah[[#This Row],[Kode]],DbsMunaqis[],42)</f>
        <v>#N/A</v>
      </c>
      <c r="O45" t="e">
        <f>VLOOKUP(TblIjazah[[#This Row],[Kode]],DbsMunaqis[],40)</f>
        <v>#N/A</v>
      </c>
      <c r="P45" t="e">
        <f>"NIP. " &amp; VLOOKUP(TblIjazah[[#This Row],[Kode]],DbsMunaqis[],41)</f>
        <v>#N/A</v>
      </c>
    </row>
    <row r="46" spans="1:16">
      <c r="A46" s="250" t="s">
        <v>11441</v>
      </c>
      <c r="B46">
        <v>2</v>
      </c>
      <c r="C46">
        <v>15</v>
      </c>
      <c r="D46" s="178">
        <v>2473</v>
      </c>
      <c r="E46" t="e">
        <f>"Sti.08/PP.01.1" &amp;TblIjazah[[#This Row],[NoAlumni]] &amp;  "/" &amp; RIGHT(VLOOKUP(TblIjazah[[#This Row],[Kode]],DbsMunaqis[],38),4)</f>
        <v>#N/A</v>
      </c>
      <c r="F46" t="e">
        <f>"Nomor Induk Mahasiswa : " &amp; VLOOKUP(TblIjazah[[#This Row],[Kode]],DbsMunaqis[],1)</f>
        <v>#N/A</v>
      </c>
      <c r="G46" t="e">
        <f>VLOOKUP(TblIjazah[[#This Row],[Kode]],DbsMunaqis[],5)</f>
        <v>#N/A</v>
      </c>
      <c r="H46" t="e">
        <f>"Lahir di " &amp; VLOOKUP(TblIjazah[[#This Row],[Kode]],DbsMunaqis[],9) &amp; ", " &amp; VLOOKUP(TblIjazah[[#This Row],[Kode]],DbsMunaqis[],10)</f>
        <v>#N/A</v>
      </c>
      <c r="I46" t="e">
        <f>"Pada Jurusan " &amp; VLOOKUP(TblIjazah[[#This Row],[Kode]],DbsMunaqis[],28) &amp; ", " &amp; " Program Studi " &amp; VLOOKUP(TblIjazah[[#This Row],[Kode]],DbsMunaqis[],29)</f>
        <v>#N/A</v>
      </c>
      <c r="J46" t="e">
        <f>"Diberikan di Parepare, pada tanggal " &amp; VLOOKUP(TblIjazah[[#This Row],[Kode]],DbsMunaqis[],38)</f>
        <v>#N/A</v>
      </c>
      <c r="K46" t="e">
        <f>VLOOKUP(TblIjazah[[#This Row],[Kode]],DbsMunaqis[],26)</f>
        <v>#N/A</v>
      </c>
      <c r="L46" t="str">
        <f t="shared" si="1"/>
        <v>AKTA IV</v>
      </c>
      <c r="M46" s="4"/>
      <c r="N46" t="e">
        <f>VLOOKUP(TblIjazah[[#This Row],[Kode]],DbsMunaqis[],42)</f>
        <v>#N/A</v>
      </c>
      <c r="O46" t="e">
        <f>VLOOKUP(TblIjazah[[#This Row],[Kode]],DbsMunaqis[],40)</f>
        <v>#N/A</v>
      </c>
      <c r="P46" t="e">
        <f>"NIP. " &amp; VLOOKUP(TblIjazah[[#This Row],[Kode]],DbsMunaqis[],41)</f>
        <v>#N/A</v>
      </c>
    </row>
    <row r="47" spans="1:16">
      <c r="A47" s="250" t="s">
        <v>11843</v>
      </c>
      <c r="B47">
        <v>2</v>
      </c>
      <c r="C47">
        <v>16</v>
      </c>
      <c r="D47" s="178">
        <v>2474</v>
      </c>
      <c r="E47" t="e">
        <f>"Sti.08/PP.01.1" &amp;TblIjazah[[#This Row],[NoAlumni]] &amp;  "/" &amp; RIGHT(VLOOKUP(TblIjazah[[#This Row],[Kode]],DbsMunaqis[],38),4)</f>
        <v>#N/A</v>
      </c>
      <c r="F47" t="e">
        <f>"Nomor Induk Mahasiswa : " &amp; VLOOKUP(TblIjazah[[#This Row],[Kode]],DbsMunaqis[],1)</f>
        <v>#N/A</v>
      </c>
      <c r="G47" t="e">
        <f>VLOOKUP(TblIjazah[[#This Row],[Kode]],DbsMunaqis[],5)</f>
        <v>#N/A</v>
      </c>
      <c r="H47" t="e">
        <f>"Lahir di " &amp; VLOOKUP(TblIjazah[[#This Row],[Kode]],DbsMunaqis[],9) &amp; ", " &amp; VLOOKUP(TblIjazah[[#This Row],[Kode]],DbsMunaqis[],10)</f>
        <v>#N/A</v>
      </c>
      <c r="I47" t="e">
        <f>"Pada Jurusan " &amp; VLOOKUP(TblIjazah[[#This Row],[Kode]],DbsMunaqis[],28) &amp; ", " &amp; " Program Studi " &amp; VLOOKUP(TblIjazah[[#This Row],[Kode]],DbsMunaqis[],29)</f>
        <v>#N/A</v>
      </c>
      <c r="J47" t="e">
        <f>"Diberikan di Parepare, pada tanggal " &amp; VLOOKUP(TblIjazah[[#This Row],[Kode]],DbsMunaqis[],38)</f>
        <v>#N/A</v>
      </c>
      <c r="K47" t="e">
        <f>VLOOKUP(TblIjazah[[#This Row],[Kode]],DbsMunaqis[],26)</f>
        <v>#N/A</v>
      </c>
      <c r="L47" t="str">
        <f t="shared" si="1"/>
        <v>AKTA IV</v>
      </c>
      <c r="M47" s="4"/>
      <c r="N47" t="e">
        <f>VLOOKUP(TblIjazah[[#This Row],[Kode]],DbsMunaqis[],42)</f>
        <v>#N/A</v>
      </c>
      <c r="O47" t="e">
        <f>VLOOKUP(TblIjazah[[#This Row],[Kode]],DbsMunaqis[],40)</f>
        <v>#N/A</v>
      </c>
      <c r="P47" t="e">
        <f>"NIP. " &amp; VLOOKUP(TblIjazah[[#This Row],[Kode]],DbsMunaqis[],41)</f>
        <v>#N/A</v>
      </c>
    </row>
    <row r="48" spans="1:16">
      <c r="A48" s="250" t="s">
        <v>11632</v>
      </c>
      <c r="B48">
        <v>2</v>
      </c>
      <c r="C48">
        <v>17</v>
      </c>
      <c r="D48" s="178">
        <v>2475</v>
      </c>
      <c r="E48" t="e">
        <f>"Sti.08/PP.01.1" &amp;TblIjazah[[#This Row],[NoAlumni]] &amp;  "/" &amp; RIGHT(VLOOKUP(TblIjazah[[#This Row],[Kode]],DbsMunaqis[],38),4)</f>
        <v>#N/A</v>
      </c>
      <c r="F48" t="e">
        <f>"Nomor Induk Mahasiswa : " &amp; VLOOKUP(TblIjazah[[#This Row],[Kode]],DbsMunaqis[],1)</f>
        <v>#N/A</v>
      </c>
      <c r="G48" t="e">
        <f>VLOOKUP(TblIjazah[[#This Row],[Kode]],DbsMunaqis[],5)</f>
        <v>#N/A</v>
      </c>
      <c r="H48" t="e">
        <f>"Lahir di " &amp; VLOOKUP(TblIjazah[[#This Row],[Kode]],DbsMunaqis[],9) &amp; ", " &amp; VLOOKUP(TblIjazah[[#This Row],[Kode]],DbsMunaqis[],10)</f>
        <v>#N/A</v>
      </c>
      <c r="I48" t="e">
        <f>"Pada Jurusan " &amp; VLOOKUP(TblIjazah[[#This Row],[Kode]],DbsMunaqis[],28) &amp; ", " &amp; " Program Studi " &amp; VLOOKUP(TblIjazah[[#This Row],[Kode]],DbsMunaqis[],29)</f>
        <v>#N/A</v>
      </c>
      <c r="J48" t="e">
        <f>"Diberikan di Parepare, pada tanggal " &amp; VLOOKUP(TblIjazah[[#This Row],[Kode]],DbsMunaqis[],38)</f>
        <v>#N/A</v>
      </c>
      <c r="K48" t="e">
        <f>VLOOKUP(TblIjazah[[#This Row],[Kode]],DbsMunaqis[],26)</f>
        <v>#N/A</v>
      </c>
      <c r="L48" t="str">
        <f t="shared" si="1"/>
        <v>AKTA IV</v>
      </c>
      <c r="M48" s="4"/>
      <c r="N48" t="e">
        <f>VLOOKUP(TblIjazah[[#This Row],[Kode]],DbsMunaqis[],42)</f>
        <v>#N/A</v>
      </c>
      <c r="O48" t="e">
        <f>VLOOKUP(TblIjazah[[#This Row],[Kode]],DbsMunaqis[],40)</f>
        <v>#N/A</v>
      </c>
      <c r="P48" t="e">
        <f>"NIP. " &amp; VLOOKUP(TblIjazah[[#This Row],[Kode]],DbsMunaqis[],41)</f>
        <v>#N/A</v>
      </c>
    </row>
    <row r="49" spans="1:16">
      <c r="A49" s="250" t="s">
        <v>11439</v>
      </c>
      <c r="B49">
        <v>2</v>
      </c>
      <c r="C49">
        <v>18</v>
      </c>
      <c r="D49" s="178">
        <v>2476</v>
      </c>
      <c r="E49" t="e">
        <f>"Sti.08/PP.01.1" &amp;TblIjazah[[#This Row],[NoAlumni]] &amp;  "/" &amp; RIGHT(VLOOKUP(TblIjazah[[#This Row],[Kode]],DbsMunaqis[],38),4)</f>
        <v>#N/A</v>
      </c>
      <c r="F49" t="e">
        <f>"Nomor Induk Mahasiswa : " &amp; VLOOKUP(TblIjazah[[#This Row],[Kode]],DbsMunaqis[],1)</f>
        <v>#N/A</v>
      </c>
      <c r="G49" t="e">
        <f>VLOOKUP(TblIjazah[[#This Row],[Kode]],DbsMunaqis[],5)</f>
        <v>#N/A</v>
      </c>
      <c r="H49" t="e">
        <f>"Lahir di " &amp; VLOOKUP(TblIjazah[[#This Row],[Kode]],DbsMunaqis[],9) &amp; ", " &amp; VLOOKUP(TblIjazah[[#This Row],[Kode]],DbsMunaqis[],10)</f>
        <v>#N/A</v>
      </c>
      <c r="I49" t="e">
        <f>"Pada Jurusan " &amp; VLOOKUP(TblIjazah[[#This Row],[Kode]],DbsMunaqis[],28) &amp; ", " &amp; " Program Studi " &amp; VLOOKUP(TblIjazah[[#This Row],[Kode]],DbsMunaqis[],29)</f>
        <v>#N/A</v>
      </c>
      <c r="J49" t="e">
        <f>"Diberikan di Parepare, pada tanggal " &amp; VLOOKUP(TblIjazah[[#This Row],[Kode]],DbsMunaqis[],38)</f>
        <v>#N/A</v>
      </c>
      <c r="K49" t="e">
        <f>VLOOKUP(TblIjazah[[#This Row],[Kode]],DbsMunaqis[],26)</f>
        <v>#N/A</v>
      </c>
      <c r="L49" t="str">
        <f t="shared" si="1"/>
        <v>AKTA IV</v>
      </c>
      <c r="M49" s="4"/>
      <c r="N49" t="e">
        <f>VLOOKUP(TblIjazah[[#This Row],[Kode]],DbsMunaqis[],42)</f>
        <v>#N/A</v>
      </c>
      <c r="O49" t="e">
        <f>VLOOKUP(TblIjazah[[#This Row],[Kode]],DbsMunaqis[],40)</f>
        <v>#N/A</v>
      </c>
      <c r="P49" t="e">
        <f>"NIP. " &amp; VLOOKUP(TblIjazah[[#This Row],[Kode]],DbsMunaqis[],41)</f>
        <v>#N/A</v>
      </c>
    </row>
    <row r="50" spans="1:16">
      <c r="A50" s="250" t="s">
        <v>11650</v>
      </c>
      <c r="B50">
        <v>2</v>
      </c>
      <c r="C50">
        <v>19</v>
      </c>
      <c r="D50" s="178">
        <v>2477</v>
      </c>
      <c r="E50" t="e">
        <f>"Sti.08/PP.01.1" &amp;TblIjazah[[#This Row],[NoAlumni]] &amp;  "/" &amp; RIGHT(VLOOKUP(TblIjazah[[#This Row],[Kode]],DbsMunaqis[],38),4)</f>
        <v>#N/A</v>
      </c>
      <c r="F50" t="e">
        <f>"Nomor Induk Mahasiswa : " &amp; VLOOKUP(TblIjazah[[#This Row],[Kode]],DbsMunaqis[],1)</f>
        <v>#N/A</v>
      </c>
      <c r="G50" t="e">
        <f>VLOOKUP(TblIjazah[[#This Row],[Kode]],DbsMunaqis[],5)</f>
        <v>#N/A</v>
      </c>
      <c r="H50" t="e">
        <f>"Lahir di " &amp; VLOOKUP(TblIjazah[[#This Row],[Kode]],DbsMunaqis[],9) &amp; ", " &amp; VLOOKUP(TblIjazah[[#This Row],[Kode]],DbsMunaqis[],10)</f>
        <v>#N/A</v>
      </c>
      <c r="I50" t="e">
        <f>"Pada Jurusan " &amp; VLOOKUP(TblIjazah[[#This Row],[Kode]],DbsMunaqis[],28) &amp; ", " &amp; " Program Studi " &amp; VLOOKUP(TblIjazah[[#This Row],[Kode]],DbsMunaqis[],29)</f>
        <v>#N/A</v>
      </c>
      <c r="J50" t="e">
        <f>"Diberikan di Parepare, pada tanggal " &amp; VLOOKUP(TblIjazah[[#This Row],[Kode]],DbsMunaqis[],38)</f>
        <v>#N/A</v>
      </c>
      <c r="K50" t="e">
        <f>VLOOKUP(TblIjazah[[#This Row],[Kode]],DbsMunaqis[],26)</f>
        <v>#N/A</v>
      </c>
      <c r="L50" t="str">
        <f t="shared" si="1"/>
        <v>AKTA IV</v>
      </c>
      <c r="M50" s="4"/>
      <c r="N50" t="e">
        <f>VLOOKUP(TblIjazah[[#This Row],[Kode]],DbsMunaqis[],42)</f>
        <v>#N/A</v>
      </c>
      <c r="O50" t="e">
        <f>VLOOKUP(TblIjazah[[#This Row],[Kode]],DbsMunaqis[],40)</f>
        <v>#N/A</v>
      </c>
      <c r="P50" t="e">
        <f>"NIP. " &amp; VLOOKUP(TblIjazah[[#This Row],[Kode]],DbsMunaqis[],41)</f>
        <v>#N/A</v>
      </c>
    </row>
    <row r="51" spans="1:16">
      <c r="A51" s="250" t="s">
        <v>11710</v>
      </c>
      <c r="B51">
        <v>2</v>
      </c>
      <c r="C51">
        <v>20</v>
      </c>
      <c r="D51" s="178">
        <v>2478</v>
      </c>
      <c r="E51" t="e">
        <f>"Sti.08/PP.01.1" &amp;TblIjazah[[#This Row],[NoAlumni]] &amp;  "/" &amp; RIGHT(VLOOKUP(TblIjazah[[#This Row],[Kode]],DbsMunaqis[],38),4)</f>
        <v>#N/A</v>
      </c>
      <c r="F51" t="e">
        <f>"Nomor Induk Mahasiswa : " &amp; VLOOKUP(TblIjazah[[#This Row],[Kode]],DbsMunaqis[],1)</f>
        <v>#N/A</v>
      </c>
      <c r="G51" t="e">
        <f>VLOOKUP(TblIjazah[[#This Row],[Kode]],DbsMunaqis[],5)</f>
        <v>#N/A</v>
      </c>
      <c r="H51" t="e">
        <f>"Lahir di " &amp; VLOOKUP(TblIjazah[[#This Row],[Kode]],DbsMunaqis[],9) &amp; ", " &amp; VLOOKUP(TblIjazah[[#This Row],[Kode]],DbsMunaqis[],10)</f>
        <v>#N/A</v>
      </c>
      <c r="I51" t="e">
        <f>"Pada Jurusan " &amp; VLOOKUP(TblIjazah[[#This Row],[Kode]],DbsMunaqis[],28) &amp; ", " &amp; " Program Studi " &amp; VLOOKUP(TblIjazah[[#This Row],[Kode]],DbsMunaqis[],29)</f>
        <v>#N/A</v>
      </c>
      <c r="J51" t="e">
        <f>"Diberikan di Parepare, pada tanggal " &amp; VLOOKUP(TblIjazah[[#This Row],[Kode]],DbsMunaqis[],38)</f>
        <v>#N/A</v>
      </c>
      <c r="K51" t="e">
        <f>VLOOKUP(TblIjazah[[#This Row],[Kode]],DbsMunaqis[],26)</f>
        <v>#N/A</v>
      </c>
      <c r="L51" t="str">
        <f t="shared" si="1"/>
        <v>AKTA IV</v>
      </c>
      <c r="M51" s="4"/>
      <c r="N51" t="e">
        <f>VLOOKUP(TblIjazah[[#This Row],[Kode]],DbsMunaqis[],42)</f>
        <v>#N/A</v>
      </c>
      <c r="O51" t="e">
        <f>VLOOKUP(TblIjazah[[#This Row],[Kode]],DbsMunaqis[],40)</f>
        <v>#N/A</v>
      </c>
      <c r="P51" t="e">
        <f>"NIP. " &amp; VLOOKUP(TblIjazah[[#This Row],[Kode]],DbsMunaqis[],41)</f>
        <v>#N/A</v>
      </c>
    </row>
    <row r="52" spans="1:16">
      <c r="A52" s="250" t="s">
        <v>11818</v>
      </c>
      <c r="B52">
        <v>2</v>
      </c>
      <c r="C52">
        <v>21</v>
      </c>
      <c r="D52" s="178">
        <v>2479</v>
      </c>
      <c r="E52" t="e">
        <f>"Sti.08/PP.01.1" &amp;TblIjazah[[#This Row],[NoAlumni]] &amp;  "/" &amp; RIGHT(VLOOKUP(TblIjazah[[#This Row],[Kode]],DbsMunaqis[],38),4)</f>
        <v>#N/A</v>
      </c>
      <c r="F52" t="e">
        <f>"Nomor Induk Mahasiswa : " &amp; VLOOKUP(TblIjazah[[#This Row],[Kode]],DbsMunaqis[],1)</f>
        <v>#N/A</v>
      </c>
      <c r="G52" t="e">
        <f>VLOOKUP(TblIjazah[[#This Row],[Kode]],DbsMunaqis[],5)</f>
        <v>#N/A</v>
      </c>
      <c r="H52" t="e">
        <f>"Lahir di " &amp; VLOOKUP(TblIjazah[[#This Row],[Kode]],DbsMunaqis[],9) &amp; ", " &amp; VLOOKUP(TblIjazah[[#This Row],[Kode]],DbsMunaqis[],10)</f>
        <v>#N/A</v>
      </c>
      <c r="I52" t="e">
        <f>"Pada Jurusan " &amp; VLOOKUP(TblIjazah[[#This Row],[Kode]],DbsMunaqis[],28) &amp; ", " &amp; " Program Studi " &amp; VLOOKUP(TblIjazah[[#This Row],[Kode]],DbsMunaqis[],29)</f>
        <v>#N/A</v>
      </c>
      <c r="J52" t="e">
        <f>"Diberikan di Parepare, pada tanggal " &amp; VLOOKUP(TblIjazah[[#This Row],[Kode]],DbsMunaqis[],38)</f>
        <v>#N/A</v>
      </c>
      <c r="K52" t="e">
        <f>VLOOKUP(TblIjazah[[#This Row],[Kode]],DbsMunaqis[],26)</f>
        <v>#N/A</v>
      </c>
      <c r="L52" t="str">
        <f t="shared" si="1"/>
        <v>AKTA IV</v>
      </c>
      <c r="M52" s="4"/>
      <c r="N52" t="e">
        <f>VLOOKUP(TblIjazah[[#This Row],[Kode]],DbsMunaqis[],42)</f>
        <v>#N/A</v>
      </c>
      <c r="O52" t="e">
        <f>VLOOKUP(TblIjazah[[#This Row],[Kode]],DbsMunaqis[],40)</f>
        <v>#N/A</v>
      </c>
      <c r="P52" t="e">
        <f>"NIP. " &amp; VLOOKUP(TblIjazah[[#This Row],[Kode]],DbsMunaqis[],41)</f>
        <v>#N/A</v>
      </c>
    </row>
    <row r="53" spans="1:16">
      <c r="A53" s="63" t="s">
        <v>11980</v>
      </c>
      <c r="B53">
        <v>2</v>
      </c>
      <c r="C53">
        <v>22</v>
      </c>
      <c r="D53" s="178">
        <v>2480</v>
      </c>
      <c r="E53" t="e">
        <f>"Sti.08/PP.01.1" &amp;TblIjazah[[#This Row],[NoAlumni]] &amp;  "/" &amp; RIGHT(VLOOKUP(TblIjazah[[#This Row],[Kode]],DbsMunaqis[],38),4)</f>
        <v>#N/A</v>
      </c>
      <c r="F53" t="e">
        <f>"Nomor Induk Mahasiswa : " &amp; VLOOKUP(TblIjazah[[#This Row],[Kode]],DbsMunaqis[],1)</f>
        <v>#N/A</v>
      </c>
      <c r="G53" t="e">
        <f>VLOOKUP(TblIjazah[[#This Row],[Kode]],DbsMunaqis[],5)</f>
        <v>#N/A</v>
      </c>
      <c r="H53" t="e">
        <f>"Lahir di " &amp; VLOOKUP(TblIjazah[[#This Row],[Kode]],DbsMunaqis[],9) &amp; ", " &amp; VLOOKUP(TblIjazah[[#This Row],[Kode]],DbsMunaqis[],10)</f>
        <v>#N/A</v>
      </c>
      <c r="I53" t="e">
        <f>"Pada Jurusan " &amp; VLOOKUP(TblIjazah[[#This Row],[Kode]],DbsMunaqis[],28) &amp; ", " &amp; " Program Studi " &amp; VLOOKUP(TblIjazah[[#This Row],[Kode]],DbsMunaqis[],29)</f>
        <v>#N/A</v>
      </c>
      <c r="J53" t="e">
        <f>"Diberikan di Parepare, pada tanggal " &amp; VLOOKUP(TblIjazah[[#This Row],[Kode]],DbsMunaqis[],38)</f>
        <v>#N/A</v>
      </c>
      <c r="K53" t="e">
        <f>VLOOKUP(TblIjazah[[#This Row],[Kode]],DbsMunaqis[],26)</f>
        <v>#N/A</v>
      </c>
      <c r="L53" t="str">
        <f t="shared" si="1"/>
        <v>AKTA IV</v>
      </c>
      <c r="M53" s="4"/>
      <c r="N53" t="e">
        <f>VLOOKUP(TblIjazah[[#This Row],[Kode]],DbsMunaqis[],42)</f>
        <v>#N/A</v>
      </c>
      <c r="O53" t="e">
        <f>VLOOKUP(TblIjazah[[#This Row],[Kode]],DbsMunaqis[],40)</f>
        <v>#N/A</v>
      </c>
      <c r="P53" t="e">
        <f>"NIP. " &amp; VLOOKUP(TblIjazah[[#This Row],[Kode]],DbsMunaqis[],41)</f>
        <v>#N/A</v>
      </c>
    </row>
    <row r="54" spans="1:16">
      <c r="A54" s="250" t="s">
        <v>12101</v>
      </c>
      <c r="B54">
        <v>2</v>
      </c>
      <c r="C54">
        <v>23</v>
      </c>
      <c r="D54" s="178">
        <v>2481</v>
      </c>
      <c r="E54" t="e">
        <f>"Sti.08/PP.01.1" &amp;TblIjazah[[#This Row],[NoAlumni]] &amp;  "/" &amp; RIGHT(VLOOKUP(TblIjazah[[#This Row],[Kode]],DbsMunaqis[],38),4)</f>
        <v>#N/A</v>
      </c>
      <c r="F54" t="e">
        <f>"Nomor Induk Mahasiswa : " &amp; VLOOKUP(TblIjazah[[#This Row],[Kode]],DbsMunaqis[],1)</f>
        <v>#N/A</v>
      </c>
      <c r="G54" t="e">
        <f>VLOOKUP(TblIjazah[[#This Row],[Kode]],DbsMunaqis[],5)</f>
        <v>#N/A</v>
      </c>
      <c r="H54" t="e">
        <f>"Lahir di " &amp; VLOOKUP(TblIjazah[[#This Row],[Kode]],DbsMunaqis[],9) &amp; ", " &amp; VLOOKUP(TblIjazah[[#This Row],[Kode]],DbsMunaqis[],10)</f>
        <v>#N/A</v>
      </c>
      <c r="I54" t="e">
        <f>"Pada Jurusan " &amp; VLOOKUP(TblIjazah[[#This Row],[Kode]],DbsMunaqis[],28) &amp; ", " &amp; " Program Studi " &amp; VLOOKUP(TblIjazah[[#This Row],[Kode]],DbsMunaqis[],29)</f>
        <v>#N/A</v>
      </c>
      <c r="J54" t="e">
        <f>"Diberikan di Parepare, pada tanggal " &amp; VLOOKUP(TblIjazah[[#This Row],[Kode]],DbsMunaqis[],38)</f>
        <v>#N/A</v>
      </c>
      <c r="K54" t="e">
        <f>VLOOKUP(TblIjazah[[#This Row],[Kode]],DbsMunaqis[],26)</f>
        <v>#N/A</v>
      </c>
      <c r="L54" t="str">
        <f t="shared" si="1"/>
        <v>AKTA IV</v>
      </c>
      <c r="M54" s="4"/>
      <c r="N54" t="e">
        <f>VLOOKUP(TblIjazah[[#This Row],[Kode]],DbsMunaqis[],42)</f>
        <v>#N/A</v>
      </c>
      <c r="O54" t="e">
        <f>VLOOKUP(TblIjazah[[#This Row],[Kode]],DbsMunaqis[],40)</f>
        <v>#N/A</v>
      </c>
      <c r="P54" t="e">
        <f>"NIP. " &amp; VLOOKUP(TblIjazah[[#This Row],[Kode]],DbsMunaqis[],41)</f>
        <v>#N/A</v>
      </c>
    </row>
    <row r="55" spans="1:16">
      <c r="A55" s="250" t="s">
        <v>12039</v>
      </c>
      <c r="B55">
        <v>2</v>
      </c>
      <c r="C55">
        <v>24</v>
      </c>
      <c r="D55" s="178">
        <v>2482</v>
      </c>
      <c r="E55" t="e">
        <f>"Sti.08/PP.01.1" &amp;TblIjazah[[#This Row],[NoAlumni]] &amp;  "/" &amp; RIGHT(VLOOKUP(TblIjazah[[#This Row],[Kode]],DbsMunaqis[],38),4)</f>
        <v>#N/A</v>
      </c>
      <c r="F55" t="e">
        <f>"Nomor Induk Mahasiswa : " &amp; VLOOKUP(TblIjazah[[#This Row],[Kode]],DbsMunaqis[],1)</f>
        <v>#N/A</v>
      </c>
      <c r="G55" t="e">
        <f>VLOOKUP(TblIjazah[[#This Row],[Kode]],DbsMunaqis[],5)</f>
        <v>#N/A</v>
      </c>
      <c r="H55" t="e">
        <f>"Lahir di " &amp; VLOOKUP(TblIjazah[[#This Row],[Kode]],DbsMunaqis[],9) &amp; ", " &amp; VLOOKUP(TblIjazah[[#This Row],[Kode]],DbsMunaqis[],10)</f>
        <v>#N/A</v>
      </c>
      <c r="I55" t="e">
        <f>"Pada Jurusan " &amp; VLOOKUP(TblIjazah[[#This Row],[Kode]],DbsMunaqis[],28) &amp; ", " &amp; " Program Studi " &amp; VLOOKUP(TblIjazah[[#This Row],[Kode]],DbsMunaqis[],29)</f>
        <v>#N/A</v>
      </c>
      <c r="J55" t="e">
        <f>"Diberikan di Parepare, pada tanggal " &amp; VLOOKUP(TblIjazah[[#This Row],[Kode]],DbsMunaqis[],38)</f>
        <v>#N/A</v>
      </c>
      <c r="K55" t="e">
        <f>VLOOKUP(TblIjazah[[#This Row],[Kode]],DbsMunaqis[],26)</f>
        <v>#N/A</v>
      </c>
      <c r="L55" t="str">
        <f t="shared" si="1"/>
        <v>AKTA IV</v>
      </c>
      <c r="M55" s="4"/>
      <c r="N55" t="e">
        <f>VLOOKUP(TblIjazah[[#This Row],[Kode]],DbsMunaqis[],42)</f>
        <v>#N/A</v>
      </c>
      <c r="O55" t="e">
        <f>VLOOKUP(TblIjazah[[#This Row],[Kode]],DbsMunaqis[],40)</f>
        <v>#N/A</v>
      </c>
      <c r="P55" t="e">
        <f>"NIP. " &amp; VLOOKUP(TblIjazah[[#This Row],[Kode]],DbsMunaqis[],41)</f>
        <v>#N/A</v>
      </c>
    </row>
    <row r="56" spans="1:16">
      <c r="A56" s="250" t="s">
        <v>11923</v>
      </c>
      <c r="B56">
        <v>2</v>
      </c>
      <c r="C56">
        <v>25</v>
      </c>
      <c r="D56" s="178">
        <v>2483</v>
      </c>
      <c r="E56" t="e">
        <f>"Sti.08/PP.01.1" &amp;TblIjazah[[#This Row],[NoAlumni]] &amp;  "/" &amp; RIGHT(VLOOKUP(TblIjazah[[#This Row],[Kode]],DbsMunaqis[],38),4)</f>
        <v>#N/A</v>
      </c>
      <c r="F56" t="e">
        <f>"Nomor Induk Mahasiswa : " &amp; VLOOKUP(TblIjazah[[#This Row],[Kode]],DbsMunaqis[],1)</f>
        <v>#N/A</v>
      </c>
      <c r="G56" t="e">
        <f>VLOOKUP(TblIjazah[[#This Row],[Kode]],DbsMunaqis[],5)</f>
        <v>#N/A</v>
      </c>
      <c r="H56" t="e">
        <f>"Lahir di " &amp; VLOOKUP(TblIjazah[[#This Row],[Kode]],DbsMunaqis[],9) &amp; ", " &amp; VLOOKUP(TblIjazah[[#This Row],[Kode]],DbsMunaqis[],10)</f>
        <v>#N/A</v>
      </c>
      <c r="I56" t="e">
        <f>"Pada Jurusan " &amp; VLOOKUP(TblIjazah[[#This Row],[Kode]],DbsMunaqis[],28) &amp; ", " &amp; " Program Studi " &amp; VLOOKUP(TblIjazah[[#This Row],[Kode]],DbsMunaqis[],29)</f>
        <v>#N/A</v>
      </c>
      <c r="J56" t="e">
        <f>"Diberikan di Parepare, pada tanggal " &amp; VLOOKUP(TblIjazah[[#This Row],[Kode]],DbsMunaqis[],38)</f>
        <v>#N/A</v>
      </c>
      <c r="K56" t="e">
        <f>VLOOKUP(TblIjazah[[#This Row],[Kode]],DbsMunaqis[],26)</f>
        <v>#N/A</v>
      </c>
      <c r="L56" t="str">
        <f t="shared" si="1"/>
        <v>AKTA IV</v>
      </c>
      <c r="M56" s="4"/>
      <c r="N56" t="e">
        <f>VLOOKUP(TblIjazah[[#This Row],[Kode]],DbsMunaqis[],42)</f>
        <v>#N/A</v>
      </c>
      <c r="O56" t="e">
        <f>VLOOKUP(TblIjazah[[#This Row],[Kode]],DbsMunaqis[],40)</f>
        <v>#N/A</v>
      </c>
      <c r="P56" t="e">
        <f>"NIP. " &amp; VLOOKUP(TblIjazah[[#This Row],[Kode]],DbsMunaqis[],41)</f>
        <v>#N/A</v>
      </c>
    </row>
    <row r="57" spans="1:16">
      <c r="A57" s="250" t="s">
        <v>10753</v>
      </c>
      <c r="B57">
        <v>2</v>
      </c>
      <c r="C57">
        <v>26</v>
      </c>
      <c r="D57" s="178">
        <v>2484</v>
      </c>
      <c r="E57" t="e">
        <f>"Sti.08/PP.01.1" &amp;TblIjazah[[#This Row],[NoAlumni]] &amp;  "/" &amp; RIGHT(VLOOKUP(TblIjazah[[#This Row],[Kode]],DbsMunaqis[],38),4)</f>
        <v>#N/A</v>
      </c>
      <c r="F57" t="e">
        <f>"Nomor Induk Mahasiswa : " &amp; VLOOKUP(TblIjazah[[#This Row],[Kode]],DbsMunaqis[],1)</f>
        <v>#N/A</v>
      </c>
      <c r="G57" t="e">
        <f>VLOOKUP(TblIjazah[[#This Row],[Kode]],DbsMunaqis[],5)</f>
        <v>#N/A</v>
      </c>
      <c r="H57" t="e">
        <f>"Lahir di " &amp; VLOOKUP(TblIjazah[[#This Row],[Kode]],DbsMunaqis[],9) &amp; ", " &amp; VLOOKUP(TblIjazah[[#This Row],[Kode]],DbsMunaqis[],10)</f>
        <v>#N/A</v>
      </c>
      <c r="I57" t="e">
        <f>"Pada Jurusan " &amp; VLOOKUP(TblIjazah[[#This Row],[Kode]],DbsMunaqis[],28) &amp; ", " &amp; " Program Studi " &amp; VLOOKUP(TblIjazah[[#This Row],[Kode]],DbsMunaqis[],29)</f>
        <v>#N/A</v>
      </c>
      <c r="J57" t="e">
        <f>"Diberikan di Parepare, pada tanggal " &amp; VLOOKUP(TblIjazah[[#This Row],[Kode]],DbsMunaqis[],38)</f>
        <v>#N/A</v>
      </c>
      <c r="K57" t="e">
        <f>VLOOKUP(TblIjazah[[#This Row],[Kode]],DbsMunaqis[],26)</f>
        <v>#N/A</v>
      </c>
      <c r="L57" t="str">
        <f t="shared" si="1"/>
        <v>AKTA IV</v>
      </c>
      <c r="M57" s="4"/>
      <c r="N57" t="e">
        <f>VLOOKUP(TblIjazah[[#This Row],[Kode]],DbsMunaqis[],42)</f>
        <v>#N/A</v>
      </c>
      <c r="O57" t="e">
        <f>VLOOKUP(TblIjazah[[#This Row],[Kode]],DbsMunaqis[],40)</f>
        <v>#N/A</v>
      </c>
      <c r="P57" t="e">
        <f>"NIP. " &amp; VLOOKUP(TblIjazah[[#This Row],[Kode]],DbsMunaqis[],41)</f>
        <v>#N/A</v>
      </c>
    </row>
    <row r="58" spans="1:16">
      <c r="A58" s="250" t="s">
        <v>12074</v>
      </c>
      <c r="B58">
        <v>2</v>
      </c>
      <c r="C58">
        <v>27</v>
      </c>
      <c r="D58" s="178">
        <v>2485</v>
      </c>
      <c r="E58" t="e">
        <f>"Sti.08/PP.01.1" &amp;TblIjazah[[#This Row],[NoAlumni]] &amp;  "/" &amp; RIGHT(VLOOKUP(TblIjazah[[#This Row],[Kode]],DbsMunaqis[],38),4)</f>
        <v>#N/A</v>
      </c>
      <c r="F58" t="e">
        <f>"Nomor Induk Mahasiswa : " &amp; VLOOKUP(TblIjazah[[#This Row],[Kode]],DbsMunaqis[],1)</f>
        <v>#N/A</v>
      </c>
      <c r="G58" t="e">
        <f>VLOOKUP(TblIjazah[[#This Row],[Kode]],DbsMunaqis[],5)</f>
        <v>#N/A</v>
      </c>
      <c r="H58" t="e">
        <f>"Lahir di " &amp; VLOOKUP(TblIjazah[[#This Row],[Kode]],DbsMunaqis[],9) &amp; ", " &amp; VLOOKUP(TblIjazah[[#This Row],[Kode]],DbsMunaqis[],10)</f>
        <v>#N/A</v>
      </c>
      <c r="I58" t="e">
        <f>"Pada Jurusan " &amp; VLOOKUP(TblIjazah[[#This Row],[Kode]],DbsMunaqis[],28) &amp; ", " &amp; " Program Studi " &amp; VLOOKUP(TblIjazah[[#This Row],[Kode]],DbsMunaqis[],29)</f>
        <v>#N/A</v>
      </c>
      <c r="J58" t="e">
        <f>"Diberikan di Parepare, pada tanggal " &amp; VLOOKUP(TblIjazah[[#This Row],[Kode]],DbsMunaqis[],38)</f>
        <v>#N/A</v>
      </c>
      <c r="K58" t="e">
        <f>VLOOKUP(TblIjazah[[#This Row],[Kode]],DbsMunaqis[],26)</f>
        <v>#N/A</v>
      </c>
      <c r="L58" t="str">
        <f t="shared" si="1"/>
        <v>AKTA IV</v>
      </c>
      <c r="M58" s="4"/>
      <c r="N58" t="e">
        <f>VLOOKUP(TblIjazah[[#This Row],[Kode]],DbsMunaqis[],42)</f>
        <v>#N/A</v>
      </c>
      <c r="O58" t="e">
        <f>VLOOKUP(TblIjazah[[#This Row],[Kode]],DbsMunaqis[],40)</f>
        <v>#N/A</v>
      </c>
      <c r="P58" t="e">
        <f>"NIP. " &amp; VLOOKUP(TblIjazah[[#This Row],[Kode]],DbsMunaqis[],41)</f>
        <v>#N/A</v>
      </c>
    </row>
    <row r="59" spans="1:16">
      <c r="A59" s="250" t="s">
        <v>11304</v>
      </c>
      <c r="B59">
        <v>2</v>
      </c>
      <c r="C59">
        <v>28</v>
      </c>
      <c r="D59" s="178">
        <v>2486</v>
      </c>
      <c r="E59" t="e">
        <f>"Sti.08/PP.01.1" &amp;TblIjazah[[#This Row],[NoAlumni]] &amp;  "/" &amp; RIGHT(VLOOKUP(TblIjazah[[#This Row],[Kode]],DbsMunaqis[],38),4)</f>
        <v>#N/A</v>
      </c>
      <c r="F59" t="e">
        <f>"Nomor Induk Mahasiswa : " &amp; VLOOKUP(TblIjazah[[#This Row],[Kode]],DbsMunaqis[],1)</f>
        <v>#N/A</v>
      </c>
      <c r="G59" t="e">
        <f>VLOOKUP(TblIjazah[[#This Row],[Kode]],DbsMunaqis[],5)</f>
        <v>#N/A</v>
      </c>
      <c r="H59" t="e">
        <f>"Lahir di " &amp; VLOOKUP(TblIjazah[[#This Row],[Kode]],DbsMunaqis[],9) &amp; ", " &amp; VLOOKUP(TblIjazah[[#This Row],[Kode]],DbsMunaqis[],10)</f>
        <v>#N/A</v>
      </c>
      <c r="I59" t="e">
        <f>"Pada Jurusan " &amp; VLOOKUP(TblIjazah[[#This Row],[Kode]],DbsMunaqis[],28) &amp; ", " &amp; " Program Studi " &amp; VLOOKUP(TblIjazah[[#This Row],[Kode]],DbsMunaqis[],29)</f>
        <v>#N/A</v>
      </c>
      <c r="J59" t="e">
        <f>"Diberikan di Parepare, pada tanggal " &amp; VLOOKUP(TblIjazah[[#This Row],[Kode]],DbsMunaqis[],38)</f>
        <v>#N/A</v>
      </c>
      <c r="K59" t="e">
        <f>VLOOKUP(TblIjazah[[#This Row],[Kode]],DbsMunaqis[],26)</f>
        <v>#N/A</v>
      </c>
      <c r="L59" t="str">
        <f t="shared" si="1"/>
        <v>AKTA IV</v>
      </c>
      <c r="M59" s="4"/>
      <c r="N59" t="e">
        <f>VLOOKUP(TblIjazah[[#This Row],[Kode]],DbsMunaqis[],42)</f>
        <v>#N/A</v>
      </c>
      <c r="O59" t="e">
        <f>VLOOKUP(TblIjazah[[#This Row],[Kode]],DbsMunaqis[],40)</f>
        <v>#N/A</v>
      </c>
      <c r="P59" t="e">
        <f>"NIP. " &amp; VLOOKUP(TblIjazah[[#This Row],[Kode]],DbsMunaqis[],41)</f>
        <v>#N/A</v>
      </c>
    </row>
    <row r="60" spans="1:16">
      <c r="A60" s="250" t="s">
        <v>11968</v>
      </c>
      <c r="B60">
        <v>2</v>
      </c>
      <c r="C60">
        <v>29</v>
      </c>
      <c r="D60" s="178">
        <v>2487</v>
      </c>
      <c r="E60" t="e">
        <f>"Sti.08/PP.01.1" &amp;TblIjazah[[#This Row],[NoAlumni]] &amp;  "/" &amp; RIGHT(VLOOKUP(TblIjazah[[#This Row],[Kode]],DbsMunaqis[],38),4)</f>
        <v>#N/A</v>
      </c>
      <c r="F60" t="e">
        <f>"Nomor Induk Mahasiswa : " &amp; VLOOKUP(TblIjazah[[#This Row],[Kode]],DbsMunaqis[],1)</f>
        <v>#N/A</v>
      </c>
      <c r="G60" t="e">
        <f>VLOOKUP(TblIjazah[[#This Row],[Kode]],DbsMunaqis[],5)</f>
        <v>#N/A</v>
      </c>
      <c r="H60" t="e">
        <f>"Lahir di " &amp; VLOOKUP(TblIjazah[[#This Row],[Kode]],DbsMunaqis[],9) &amp; ", " &amp; VLOOKUP(TblIjazah[[#This Row],[Kode]],DbsMunaqis[],10)</f>
        <v>#N/A</v>
      </c>
      <c r="I60" t="e">
        <f>"Pada Jurusan " &amp; VLOOKUP(TblIjazah[[#This Row],[Kode]],DbsMunaqis[],28) &amp; ", " &amp; " Program Studi " &amp; VLOOKUP(TblIjazah[[#This Row],[Kode]],DbsMunaqis[],29)</f>
        <v>#N/A</v>
      </c>
      <c r="J60" t="e">
        <f>"Diberikan di Parepare, pada tanggal " &amp; VLOOKUP(TblIjazah[[#This Row],[Kode]],DbsMunaqis[],38)</f>
        <v>#N/A</v>
      </c>
      <c r="K60" t="e">
        <f>VLOOKUP(TblIjazah[[#This Row],[Kode]],DbsMunaqis[],26)</f>
        <v>#N/A</v>
      </c>
      <c r="L60" t="str">
        <f t="shared" si="1"/>
        <v>AKTA IV</v>
      </c>
      <c r="M60" s="4"/>
      <c r="N60" t="e">
        <f>VLOOKUP(TblIjazah[[#This Row],[Kode]],DbsMunaqis[],42)</f>
        <v>#N/A</v>
      </c>
      <c r="O60" t="e">
        <f>VLOOKUP(TblIjazah[[#This Row],[Kode]],DbsMunaqis[],40)</f>
        <v>#N/A</v>
      </c>
      <c r="P60" t="e">
        <f>"NIP. " &amp; VLOOKUP(TblIjazah[[#This Row],[Kode]],DbsMunaqis[],41)</f>
        <v>#N/A</v>
      </c>
    </row>
    <row r="61" spans="1:16">
      <c r="A61" s="63" t="s">
        <v>11257</v>
      </c>
      <c r="B61">
        <v>2</v>
      </c>
      <c r="C61">
        <v>30</v>
      </c>
      <c r="D61" s="178">
        <v>2488</v>
      </c>
      <c r="E61" t="e">
        <f>"Sti.08/PP.01.1" &amp;TblIjazah[[#This Row],[NoAlumni]] &amp;  "/" &amp; RIGHT(VLOOKUP(TblIjazah[[#This Row],[Kode]],DbsMunaqis[],38),4)</f>
        <v>#N/A</v>
      </c>
      <c r="F61" t="e">
        <f>"Nomor Induk Mahasiswa : " &amp; VLOOKUP(TblIjazah[[#This Row],[Kode]],DbsMunaqis[],1)</f>
        <v>#N/A</v>
      </c>
      <c r="G61" t="e">
        <f>VLOOKUP(TblIjazah[[#This Row],[Kode]],DbsMunaqis[],5)</f>
        <v>#N/A</v>
      </c>
      <c r="H61" t="e">
        <f>"Lahir di " &amp; VLOOKUP(TblIjazah[[#This Row],[Kode]],DbsMunaqis[],9) &amp; ", " &amp; VLOOKUP(TblIjazah[[#This Row],[Kode]],DbsMunaqis[],10)</f>
        <v>#N/A</v>
      </c>
      <c r="I61" t="e">
        <f>"Pada Jurusan " &amp; VLOOKUP(TblIjazah[[#This Row],[Kode]],DbsMunaqis[],28) &amp; ", " &amp; " Program Studi " &amp; VLOOKUP(TblIjazah[[#This Row],[Kode]],DbsMunaqis[],29)</f>
        <v>#N/A</v>
      </c>
      <c r="J61" t="e">
        <f>"Diberikan di Parepare, pada tanggal " &amp; VLOOKUP(TblIjazah[[#This Row],[Kode]],DbsMunaqis[],38)</f>
        <v>#N/A</v>
      </c>
      <c r="K61" t="e">
        <f>VLOOKUP(TblIjazah[[#This Row],[Kode]],DbsMunaqis[],26)</f>
        <v>#N/A</v>
      </c>
      <c r="L61" t="str">
        <f t="shared" si="1"/>
        <v>AKTA IV</v>
      </c>
      <c r="M61" s="4"/>
      <c r="N61" t="e">
        <f>VLOOKUP(TblIjazah[[#This Row],[Kode]],DbsMunaqis[],42)</f>
        <v>#N/A</v>
      </c>
      <c r="O61" t="e">
        <f>VLOOKUP(TblIjazah[[#This Row],[Kode]],DbsMunaqis[],40)</f>
        <v>#N/A</v>
      </c>
      <c r="P61" t="e">
        <f>"NIP. " &amp; VLOOKUP(TblIjazah[[#This Row],[Kode]],DbsMunaqis[],41)</f>
        <v>#N/A</v>
      </c>
    </row>
    <row r="62" spans="1:16">
      <c r="A62" s="250" t="s">
        <v>12083</v>
      </c>
      <c r="B62">
        <v>2</v>
      </c>
      <c r="C62">
        <v>31</v>
      </c>
      <c r="D62" s="178">
        <v>2489</v>
      </c>
      <c r="E62" t="e">
        <f>"Sti.08/PP.01.1" &amp;TblIjazah[[#This Row],[NoAlumni]] &amp;  "/" &amp; RIGHT(VLOOKUP(TblIjazah[[#This Row],[Kode]],DbsMunaqis[],38),4)</f>
        <v>#N/A</v>
      </c>
      <c r="F62" t="e">
        <f>"Nomor Induk Mahasiswa : " &amp; VLOOKUP(TblIjazah[[#This Row],[Kode]],DbsMunaqis[],1)</f>
        <v>#N/A</v>
      </c>
      <c r="G62" t="e">
        <f>VLOOKUP(TblIjazah[[#This Row],[Kode]],DbsMunaqis[],5)</f>
        <v>#N/A</v>
      </c>
      <c r="H62" t="e">
        <f>"Lahir di " &amp; VLOOKUP(TblIjazah[[#This Row],[Kode]],DbsMunaqis[],9) &amp; ", " &amp; VLOOKUP(TblIjazah[[#This Row],[Kode]],DbsMunaqis[],10)</f>
        <v>#N/A</v>
      </c>
      <c r="I62" t="e">
        <f>"Pada Jurusan " &amp; VLOOKUP(TblIjazah[[#This Row],[Kode]],DbsMunaqis[],28) &amp; ", " &amp; " Program Studi " &amp; VLOOKUP(TblIjazah[[#This Row],[Kode]],DbsMunaqis[],29)</f>
        <v>#N/A</v>
      </c>
      <c r="J62" t="e">
        <f>"Diberikan di Parepare, pada tanggal " &amp; VLOOKUP(TblIjazah[[#This Row],[Kode]],DbsMunaqis[],38)</f>
        <v>#N/A</v>
      </c>
      <c r="K62" t="e">
        <f>VLOOKUP(TblIjazah[[#This Row],[Kode]],DbsMunaqis[],26)</f>
        <v>#N/A</v>
      </c>
      <c r="L62" t="str">
        <f t="shared" si="1"/>
        <v>AKTA IV</v>
      </c>
      <c r="M62" s="4"/>
      <c r="N62" t="e">
        <f>VLOOKUP(TblIjazah[[#This Row],[Kode]],DbsMunaqis[],42)</f>
        <v>#N/A</v>
      </c>
      <c r="O62" t="e">
        <f>VLOOKUP(TblIjazah[[#This Row],[Kode]],DbsMunaqis[],40)</f>
        <v>#N/A</v>
      </c>
      <c r="P62" t="e">
        <f>"NIP. " &amp; VLOOKUP(TblIjazah[[#This Row],[Kode]],DbsMunaqis[],41)</f>
        <v>#N/A</v>
      </c>
    </row>
    <row r="63" spans="1:16">
      <c r="A63" s="250" t="s">
        <v>12118</v>
      </c>
      <c r="B63">
        <v>2</v>
      </c>
      <c r="C63">
        <v>32</v>
      </c>
      <c r="D63" s="178">
        <v>2490</v>
      </c>
      <c r="E63" t="e">
        <f>"Sti.08/PP.01.1" &amp;TblIjazah[[#This Row],[NoAlumni]] &amp;  "/" &amp; RIGHT(VLOOKUP(TblIjazah[[#This Row],[Kode]],DbsMunaqis[],38),4)</f>
        <v>#N/A</v>
      </c>
      <c r="F63" t="e">
        <f>"Nomor Induk Mahasiswa : " &amp; VLOOKUP(TblIjazah[[#This Row],[Kode]],DbsMunaqis[],1)</f>
        <v>#N/A</v>
      </c>
      <c r="G63" t="e">
        <f>VLOOKUP(TblIjazah[[#This Row],[Kode]],DbsMunaqis[],5)</f>
        <v>#N/A</v>
      </c>
      <c r="H63" t="e">
        <f>"Lahir di " &amp; VLOOKUP(TblIjazah[[#This Row],[Kode]],DbsMunaqis[],9) &amp; ", " &amp; VLOOKUP(TblIjazah[[#This Row],[Kode]],DbsMunaqis[],10)</f>
        <v>#N/A</v>
      </c>
      <c r="I63" t="e">
        <f>"Pada Jurusan " &amp; VLOOKUP(TblIjazah[[#This Row],[Kode]],DbsMunaqis[],28) &amp; ", " &amp; " Program Studi " &amp; VLOOKUP(TblIjazah[[#This Row],[Kode]],DbsMunaqis[],29)</f>
        <v>#N/A</v>
      </c>
      <c r="J63" t="e">
        <f>"Diberikan di Parepare, pada tanggal " &amp; VLOOKUP(TblIjazah[[#This Row],[Kode]],DbsMunaqis[],38)</f>
        <v>#N/A</v>
      </c>
      <c r="K63" t="e">
        <f>VLOOKUP(TblIjazah[[#This Row],[Kode]],DbsMunaqis[],26)</f>
        <v>#N/A</v>
      </c>
      <c r="L63" t="str">
        <f t="shared" si="1"/>
        <v>AKTA IV</v>
      </c>
      <c r="M63" s="4"/>
      <c r="N63" t="e">
        <f>VLOOKUP(TblIjazah[[#This Row],[Kode]],DbsMunaqis[],42)</f>
        <v>#N/A</v>
      </c>
      <c r="O63" t="e">
        <f>VLOOKUP(TblIjazah[[#This Row],[Kode]],DbsMunaqis[],40)</f>
        <v>#N/A</v>
      </c>
      <c r="P63" t="e">
        <f>"NIP. " &amp; VLOOKUP(TblIjazah[[#This Row],[Kode]],DbsMunaqis[],41)</f>
        <v>#N/A</v>
      </c>
    </row>
    <row r="64" spans="1:16">
      <c r="A64" s="250" t="s">
        <v>10434</v>
      </c>
      <c r="B64">
        <v>2</v>
      </c>
      <c r="C64">
        <v>33</v>
      </c>
      <c r="D64" s="178">
        <v>2491</v>
      </c>
      <c r="E64" t="e">
        <f>"Sti.08/PP.01.1" &amp;TblIjazah[[#This Row],[NoAlumni]] &amp;  "/" &amp; RIGHT(VLOOKUP(TblIjazah[[#This Row],[Kode]],DbsMunaqis[],38),4)</f>
        <v>#N/A</v>
      </c>
      <c r="F64" t="e">
        <f>"Nomor Induk Mahasiswa : " &amp; VLOOKUP(TblIjazah[[#This Row],[Kode]],DbsMunaqis[],1)</f>
        <v>#N/A</v>
      </c>
      <c r="G64" t="e">
        <f>VLOOKUP(TblIjazah[[#This Row],[Kode]],DbsMunaqis[],5)</f>
        <v>#N/A</v>
      </c>
      <c r="H64" t="e">
        <f>"Lahir di " &amp; VLOOKUP(TblIjazah[[#This Row],[Kode]],DbsMunaqis[],9) &amp; ", " &amp; VLOOKUP(TblIjazah[[#This Row],[Kode]],DbsMunaqis[],10)</f>
        <v>#N/A</v>
      </c>
      <c r="I64" t="e">
        <f>"Pada Jurusan " &amp; VLOOKUP(TblIjazah[[#This Row],[Kode]],DbsMunaqis[],28) &amp; ", " &amp; " Program Studi " &amp; VLOOKUP(TblIjazah[[#This Row],[Kode]],DbsMunaqis[],29)</f>
        <v>#N/A</v>
      </c>
      <c r="J64" t="e">
        <f>"Diberikan di Parepare, pada tanggal " &amp; VLOOKUP(TblIjazah[[#This Row],[Kode]],DbsMunaqis[],38)</f>
        <v>#N/A</v>
      </c>
      <c r="K64" t="e">
        <f>VLOOKUP(TblIjazah[[#This Row],[Kode]],DbsMunaqis[],26)</f>
        <v>#N/A</v>
      </c>
      <c r="L64" t="str">
        <f t="shared" si="1"/>
        <v>AKTA IV</v>
      </c>
      <c r="M64" s="4"/>
      <c r="N64" t="e">
        <f>VLOOKUP(TblIjazah[[#This Row],[Kode]],DbsMunaqis[],42)</f>
        <v>#N/A</v>
      </c>
      <c r="O64" t="e">
        <f>VLOOKUP(TblIjazah[[#This Row],[Kode]],DbsMunaqis[],40)</f>
        <v>#N/A</v>
      </c>
      <c r="P64" t="e">
        <f>"NIP. " &amp; VLOOKUP(TblIjazah[[#This Row],[Kode]],DbsMunaqis[],41)</f>
        <v>#N/A</v>
      </c>
    </row>
    <row r="65" spans="1:16">
      <c r="A65" s="250" t="s">
        <v>12032</v>
      </c>
      <c r="B65">
        <v>2</v>
      </c>
      <c r="C65">
        <v>34</v>
      </c>
      <c r="D65" s="178">
        <v>2492</v>
      </c>
      <c r="E65" t="e">
        <f>"Sti.08/PP.01.1" &amp;TblIjazah[[#This Row],[NoAlumni]] &amp;  "/" &amp; RIGHT(VLOOKUP(TblIjazah[[#This Row],[Kode]],DbsMunaqis[],38),4)</f>
        <v>#N/A</v>
      </c>
      <c r="F65" t="e">
        <f>"Nomor Induk Mahasiswa : " &amp; VLOOKUP(TblIjazah[[#This Row],[Kode]],DbsMunaqis[],1)</f>
        <v>#N/A</v>
      </c>
      <c r="G65" t="e">
        <f>VLOOKUP(TblIjazah[[#This Row],[Kode]],DbsMunaqis[],5)</f>
        <v>#N/A</v>
      </c>
      <c r="H65" t="e">
        <f>"Lahir di " &amp; VLOOKUP(TblIjazah[[#This Row],[Kode]],DbsMunaqis[],9) &amp; ", " &amp; VLOOKUP(TblIjazah[[#This Row],[Kode]],DbsMunaqis[],10)</f>
        <v>#N/A</v>
      </c>
      <c r="I65" t="e">
        <f>"Pada Jurusan " &amp; VLOOKUP(TblIjazah[[#This Row],[Kode]],DbsMunaqis[],28) &amp; ", " &amp; " Program Studi " &amp; VLOOKUP(TblIjazah[[#This Row],[Kode]],DbsMunaqis[],29)</f>
        <v>#N/A</v>
      </c>
      <c r="J65" t="e">
        <f>"Diberikan di Parepare, pada tanggal " &amp; VLOOKUP(TblIjazah[[#This Row],[Kode]],DbsMunaqis[],38)</f>
        <v>#N/A</v>
      </c>
      <c r="K65" t="e">
        <f>VLOOKUP(TblIjazah[[#This Row],[Kode]],DbsMunaqis[],26)</f>
        <v>#N/A</v>
      </c>
      <c r="L65" t="str">
        <f t="shared" si="1"/>
        <v>AKTA IV</v>
      </c>
      <c r="M65" s="4"/>
      <c r="N65" t="e">
        <f>VLOOKUP(TblIjazah[[#This Row],[Kode]],DbsMunaqis[],42)</f>
        <v>#N/A</v>
      </c>
      <c r="O65" t="e">
        <f>VLOOKUP(TblIjazah[[#This Row],[Kode]],DbsMunaqis[],40)</f>
        <v>#N/A</v>
      </c>
      <c r="P65" t="e">
        <f>"NIP. " &amp; VLOOKUP(TblIjazah[[#This Row],[Kode]],DbsMunaqis[],41)</f>
        <v>#N/A</v>
      </c>
    </row>
    <row r="66" spans="1:16">
      <c r="A66" s="250" t="s">
        <v>11946</v>
      </c>
      <c r="B66">
        <v>2</v>
      </c>
      <c r="C66">
        <v>35</v>
      </c>
      <c r="D66" s="178">
        <v>2493</v>
      </c>
      <c r="E66" t="e">
        <f>"Sti.08/PP.01.1" &amp;TblIjazah[[#This Row],[NoAlumni]] &amp;  "/" &amp; RIGHT(VLOOKUP(TblIjazah[[#This Row],[Kode]],DbsMunaqis[],38),4)</f>
        <v>#N/A</v>
      </c>
      <c r="F66" t="e">
        <f>"Nomor Induk Mahasiswa : " &amp; VLOOKUP(TblIjazah[[#This Row],[Kode]],DbsMunaqis[],1)</f>
        <v>#N/A</v>
      </c>
      <c r="G66" t="e">
        <f>VLOOKUP(TblIjazah[[#This Row],[Kode]],DbsMunaqis[],5)</f>
        <v>#N/A</v>
      </c>
      <c r="H66" t="e">
        <f>"Lahir di " &amp; VLOOKUP(TblIjazah[[#This Row],[Kode]],DbsMunaqis[],9) &amp; ", " &amp; VLOOKUP(TblIjazah[[#This Row],[Kode]],DbsMunaqis[],10)</f>
        <v>#N/A</v>
      </c>
      <c r="I66" t="e">
        <f>"Pada Jurusan " &amp; VLOOKUP(TblIjazah[[#This Row],[Kode]],DbsMunaqis[],28) &amp; ", " &amp; " Program Studi " &amp; VLOOKUP(TblIjazah[[#This Row],[Kode]],DbsMunaqis[],29)</f>
        <v>#N/A</v>
      </c>
      <c r="J66" t="e">
        <f>"Diberikan di Parepare, pada tanggal " &amp; VLOOKUP(TblIjazah[[#This Row],[Kode]],DbsMunaqis[],38)</f>
        <v>#N/A</v>
      </c>
      <c r="K66" t="e">
        <f>VLOOKUP(TblIjazah[[#This Row],[Kode]],DbsMunaqis[],26)</f>
        <v>#N/A</v>
      </c>
      <c r="L66" t="str">
        <f t="shared" ref="L66:L97" si="2">"AKTA IV"</f>
        <v>AKTA IV</v>
      </c>
      <c r="M66" s="4"/>
      <c r="N66" t="e">
        <f>VLOOKUP(TblIjazah[[#This Row],[Kode]],DbsMunaqis[],42)</f>
        <v>#N/A</v>
      </c>
      <c r="O66" t="e">
        <f>VLOOKUP(TblIjazah[[#This Row],[Kode]],DbsMunaqis[],40)</f>
        <v>#N/A</v>
      </c>
      <c r="P66" t="e">
        <f>"NIP. " &amp; VLOOKUP(TblIjazah[[#This Row],[Kode]],DbsMunaqis[],41)</f>
        <v>#N/A</v>
      </c>
    </row>
    <row r="67" spans="1:16">
      <c r="A67" s="250" t="s">
        <v>11267</v>
      </c>
      <c r="B67">
        <v>2</v>
      </c>
      <c r="C67">
        <v>36</v>
      </c>
      <c r="D67" s="178">
        <v>2494</v>
      </c>
      <c r="E67" t="e">
        <f>"Sti.08/PP.01.1" &amp;TblIjazah[[#This Row],[NoAlumni]] &amp;  "/" &amp; RIGHT(VLOOKUP(TblIjazah[[#This Row],[Kode]],DbsMunaqis[],38),4)</f>
        <v>#N/A</v>
      </c>
      <c r="F67" t="e">
        <f>"Nomor Induk Mahasiswa : " &amp; VLOOKUP(TblIjazah[[#This Row],[Kode]],DbsMunaqis[],1)</f>
        <v>#N/A</v>
      </c>
      <c r="G67" t="e">
        <f>VLOOKUP(TblIjazah[[#This Row],[Kode]],DbsMunaqis[],5)</f>
        <v>#N/A</v>
      </c>
      <c r="H67" t="e">
        <f>"Lahir di " &amp; VLOOKUP(TblIjazah[[#This Row],[Kode]],DbsMunaqis[],9) &amp; ", " &amp; VLOOKUP(TblIjazah[[#This Row],[Kode]],DbsMunaqis[],10)</f>
        <v>#N/A</v>
      </c>
      <c r="I67" t="e">
        <f>"Pada Jurusan " &amp; VLOOKUP(TblIjazah[[#This Row],[Kode]],DbsMunaqis[],28) &amp; ", " &amp; " Program Studi " &amp; VLOOKUP(TblIjazah[[#This Row],[Kode]],DbsMunaqis[],29)</f>
        <v>#N/A</v>
      </c>
      <c r="J67" t="e">
        <f>"Diberikan di Parepare, pada tanggal " &amp; VLOOKUP(TblIjazah[[#This Row],[Kode]],DbsMunaqis[],38)</f>
        <v>#N/A</v>
      </c>
      <c r="K67" t="e">
        <f>VLOOKUP(TblIjazah[[#This Row],[Kode]],DbsMunaqis[],26)</f>
        <v>#N/A</v>
      </c>
      <c r="L67" t="str">
        <f t="shared" si="2"/>
        <v>AKTA IV</v>
      </c>
      <c r="M67" s="4"/>
      <c r="N67" t="e">
        <f>VLOOKUP(TblIjazah[[#This Row],[Kode]],DbsMunaqis[],42)</f>
        <v>#N/A</v>
      </c>
      <c r="O67" t="e">
        <f>VLOOKUP(TblIjazah[[#This Row],[Kode]],DbsMunaqis[],40)</f>
        <v>#N/A</v>
      </c>
      <c r="P67" t="e">
        <f>"NIP. " &amp; VLOOKUP(TblIjazah[[#This Row],[Kode]],DbsMunaqis[],41)</f>
        <v>#N/A</v>
      </c>
    </row>
    <row r="68" spans="1:16">
      <c r="A68" s="250" t="s">
        <v>11879</v>
      </c>
      <c r="B68">
        <v>2</v>
      </c>
      <c r="C68">
        <v>37</v>
      </c>
      <c r="D68" s="178">
        <v>2495</v>
      </c>
      <c r="E68" t="e">
        <f>"Sti.08/PP.01.1" &amp;TblIjazah[[#This Row],[NoAlumni]] &amp;  "/" &amp; RIGHT(VLOOKUP(TblIjazah[[#This Row],[Kode]],DbsMunaqis[],38),4)</f>
        <v>#N/A</v>
      </c>
      <c r="F68" t="e">
        <f>"Nomor Induk Mahasiswa : " &amp; VLOOKUP(TblIjazah[[#This Row],[Kode]],DbsMunaqis[],1)</f>
        <v>#N/A</v>
      </c>
      <c r="G68" t="e">
        <f>VLOOKUP(TblIjazah[[#This Row],[Kode]],DbsMunaqis[],5)</f>
        <v>#N/A</v>
      </c>
      <c r="H68" t="e">
        <f>"Lahir di " &amp; VLOOKUP(TblIjazah[[#This Row],[Kode]],DbsMunaqis[],9) &amp; ", " &amp; VLOOKUP(TblIjazah[[#This Row],[Kode]],DbsMunaqis[],10)</f>
        <v>#N/A</v>
      </c>
      <c r="I68" t="e">
        <f>"Pada Jurusan " &amp; VLOOKUP(TblIjazah[[#This Row],[Kode]],DbsMunaqis[],28) &amp; ", " &amp; " Program Studi " &amp; VLOOKUP(TblIjazah[[#This Row],[Kode]],DbsMunaqis[],29)</f>
        <v>#N/A</v>
      </c>
      <c r="J68" t="e">
        <f>"Diberikan di Parepare, pada tanggal " &amp; VLOOKUP(TblIjazah[[#This Row],[Kode]],DbsMunaqis[],38)</f>
        <v>#N/A</v>
      </c>
      <c r="K68" t="e">
        <f>VLOOKUP(TblIjazah[[#This Row],[Kode]],DbsMunaqis[],26)</f>
        <v>#N/A</v>
      </c>
      <c r="L68" t="str">
        <f t="shared" si="2"/>
        <v>AKTA IV</v>
      </c>
      <c r="M68" s="4"/>
      <c r="N68" t="e">
        <f>VLOOKUP(TblIjazah[[#This Row],[Kode]],DbsMunaqis[],42)</f>
        <v>#N/A</v>
      </c>
      <c r="O68" t="e">
        <f>VLOOKUP(TblIjazah[[#This Row],[Kode]],DbsMunaqis[],40)</f>
        <v>#N/A</v>
      </c>
      <c r="P68" t="e">
        <f>"NIP. " &amp; VLOOKUP(TblIjazah[[#This Row],[Kode]],DbsMunaqis[],41)</f>
        <v>#N/A</v>
      </c>
    </row>
    <row r="69" spans="1:16">
      <c r="A69" s="250" t="s">
        <v>11792</v>
      </c>
      <c r="B69">
        <v>2</v>
      </c>
      <c r="C69">
        <v>38</v>
      </c>
      <c r="D69" s="178">
        <v>2496</v>
      </c>
      <c r="E69" t="e">
        <f>"Sti.08/PP.01.1" &amp;TblIjazah[[#This Row],[NoAlumni]] &amp;  "/" &amp; RIGHT(VLOOKUP(TblIjazah[[#This Row],[Kode]],DbsMunaqis[],38),4)</f>
        <v>#N/A</v>
      </c>
      <c r="F69" t="e">
        <f>"Nomor Induk Mahasiswa : " &amp; VLOOKUP(TblIjazah[[#This Row],[Kode]],DbsMunaqis[],1)</f>
        <v>#N/A</v>
      </c>
      <c r="G69" t="e">
        <f>VLOOKUP(TblIjazah[[#This Row],[Kode]],DbsMunaqis[],5)</f>
        <v>#N/A</v>
      </c>
      <c r="H69" t="e">
        <f>"Lahir di " &amp; VLOOKUP(TblIjazah[[#This Row],[Kode]],DbsMunaqis[],9) &amp; ", " &amp; VLOOKUP(TblIjazah[[#This Row],[Kode]],DbsMunaqis[],10)</f>
        <v>#N/A</v>
      </c>
      <c r="I69" t="e">
        <f>"Pada Jurusan " &amp; VLOOKUP(TblIjazah[[#This Row],[Kode]],DbsMunaqis[],28) &amp; ", " &amp; " Program Studi " &amp; VLOOKUP(TblIjazah[[#This Row],[Kode]],DbsMunaqis[],29)</f>
        <v>#N/A</v>
      </c>
      <c r="J69" t="e">
        <f>"Diberikan di Parepare, pada tanggal " &amp; VLOOKUP(TblIjazah[[#This Row],[Kode]],DbsMunaqis[],38)</f>
        <v>#N/A</v>
      </c>
      <c r="K69" t="e">
        <f>VLOOKUP(TblIjazah[[#This Row],[Kode]],DbsMunaqis[],26)</f>
        <v>#N/A</v>
      </c>
      <c r="L69" t="str">
        <f t="shared" si="2"/>
        <v>AKTA IV</v>
      </c>
      <c r="M69" s="4"/>
      <c r="N69" t="e">
        <f>VLOOKUP(TblIjazah[[#This Row],[Kode]],DbsMunaqis[],42)</f>
        <v>#N/A</v>
      </c>
      <c r="O69" t="e">
        <f>VLOOKUP(TblIjazah[[#This Row],[Kode]],DbsMunaqis[],40)</f>
        <v>#N/A</v>
      </c>
      <c r="P69" t="e">
        <f>"NIP. " &amp; VLOOKUP(TblIjazah[[#This Row],[Kode]],DbsMunaqis[],41)</f>
        <v>#N/A</v>
      </c>
    </row>
    <row r="70" spans="1:16">
      <c r="A70" s="250" t="s">
        <v>11689</v>
      </c>
      <c r="B70">
        <v>2</v>
      </c>
      <c r="C70">
        <v>39</v>
      </c>
      <c r="D70" s="178">
        <v>2497</v>
      </c>
      <c r="E70" t="e">
        <f>"Sti.08/PP.01.1" &amp;TblIjazah[[#This Row],[NoAlumni]] &amp;  "/" &amp; RIGHT(VLOOKUP(TblIjazah[[#This Row],[Kode]],DbsMunaqis[],38),4)</f>
        <v>#N/A</v>
      </c>
      <c r="F70" t="e">
        <f>"Nomor Induk Mahasiswa : " &amp; VLOOKUP(TblIjazah[[#This Row],[Kode]],DbsMunaqis[],1)</f>
        <v>#N/A</v>
      </c>
      <c r="G70" t="e">
        <f>VLOOKUP(TblIjazah[[#This Row],[Kode]],DbsMunaqis[],5)</f>
        <v>#N/A</v>
      </c>
      <c r="H70" t="e">
        <f>"Lahir di " &amp; VLOOKUP(TblIjazah[[#This Row],[Kode]],DbsMunaqis[],9) &amp; ", " &amp; VLOOKUP(TblIjazah[[#This Row],[Kode]],DbsMunaqis[],10)</f>
        <v>#N/A</v>
      </c>
      <c r="I70" t="e">
        <f>"Pada Jurusan " &amp; VLOOKUP(TblIjazah[[#This Row],[Kode]],DbsMunaqis[],28) &amp; ", " &amp; " Program Studi " &amp; VLOOKUP(TblIjazah[[#This Row],[Kode]],DbsMunaqis[],29)</f>
        <v>#N/A</v>
      </c>
      <c r="J70" t="e">
        <f>"Diberikan di Parepare, pada tanggal " &amp; VLOOKUP(TblIjazah[[#This Row],[Kode]],DbsMunaqis[],38)</f>
        <v>#N/A</v>
      </c>
      <c r="K70" t="e">
        <f>VLOOKUP(TblIjazah[[#This Row],[Kode]],DbsMunaqis[],26)</f>
        <v>#N/A</v>
      </c>
      <c r="L70" t="str">
        <f t="shared" si="2"/>
        <v>AKTA IV</v>
      </c>
      <c r="M70" s="4"/>
      <c r="N70" t="e">
        <f>VLOOKUP(TblIjazah[[#This Row],[Kode]],DbsMunaqis[],42)</f>
        <v>#N/A</v>
      </c>
      <c r="O70" t="e">
        <f>VLOOKUP(TblIjazah[[#This Row],[Kode]],DbsMunaqis[],40)</f>
        <v>#N/A</v>
      </c>
      <c r="P70" t="e">
        <f>"NIP. " &amp; VLOOKUP(TblIjazah[[#This Row],[Kode]],DbsMunaqis[],41)</f>
        <v>#N/A</v>
      </c>
    </row>
    <row r="71" spans="1:16">
      <c r="A71" s="250" t="s">
        <v>12046</v>
      </c>
      <c r="B71">
        <v>2</v>
      </c>
      <c r="C71">
        <v>40</v>
      </c>
      <c r="D71" s="178">
        <v>2498</v>
      </c>
      <c r="E71" t="e">
        <f>"Sti.08/PP.01.1" &amp;TblIjazah[[#This Row],[NoAlumni]] &amp;  "/" &amp; RIGHT(VLOOKUP(TblIjazah[[#This Row],[Kode]],DbsMunaqis[],38),4)</f>
        <v>#N/A</v>
      </c>
      <c r="F71" t="e">
        <f>"Nomor Induk Mahasiswa : " &amp; VLOOKUP(TblIjazah[[#This Row],[Kode]],DbsMunaqis[],1)</f>
        <v>#N/A</v>
      </c>
      <c r="G71" t="e">
        <f>VLOOKUP(TblIjazah[[#This Row],[Kode]],DbsMunaqis[],5)</f>
        <v>#N/A</v>
      </c>
      <c r="H71" t="e">
        <f>"Lahir di " &amp; VLOOKUP(TblIjazah[[#This Row],[Kode]],DbsMunaqis[],9) &amp; ", " &amp; VLOOKUP(TblIjazah[[#This Row],[Kode]],DbsMunaqis[],10)</f>
        <v>#N/A</v>
      </c>
      <c r="I71" t="e">
        <f>"Pada Jurusan " &amp; VLOOKUP(TblIjazah[[#This Row],[Kode]],DbsMunaqis[],28) &amp; ", " &amp; " Program Studi " &amp; VLOOKUP(TblIjazah[[#This Row],[Kode]],DbsMunaqis[],29)</f>
        <v>#N/A</v>
      </c>
      <c r="J71" t="e">
        <f>"Diberikan di Parepare, pada tanggal " &amp; VLOOKUP(TblIjazah[[#This Row],[Kode]],DbsMunaqis[],38)</f>
        <v>#N/A</v>
      </c>
      <c r="K71" t="e">
        <f>VLOOKUP(TblIjazah[[#This Row],[Kode]],DbsMunaqis[],26)</f>
        <v>#N/A</v>
      </c>
      <c r="L71" t="str">
        <f t="shared" si="2"/>
        <v>AKTA IV</v>
      </c>
      <c r="M71" s="4"/>
      <c r="N71" t="e">
        <f>VLOOKUP(TblIjazah[[#This Row],[Kode]],DbsMunaqis[],42)</f>
        <v>#N/A</v>
      </c>
      <c r="O71" t="e">
        <f>VLOOKUP(TblIjazah[[#This Row],[Kode]],DbsMunaqis[],40)</f>
        <v>#N/A</v>
      </c>
      <c r="P71" t="e">
        <f>"NIP. " &amp; VLOOKUP(TblIjazah[[#This Row],[Kode]],DbsMunaqis[],41)</f>
        <v>#N/A</v>
      </c>
    </row>
    <row r="72" spans="1:16">
      <c r="A72" s="250" t="s">
        <v>11740</v>
      </c>
      <c r="B72">
        <v>2</v>
      </c>
      <c r="C72">
        <v>41</v>
      </c>
      <c r="D72" s="178">
        <v>2499</v>
      </c>
      <c r="E72" t="e">
        <f>"Sti.08/PP.01.1" &amp;TblIjazah[[#This Row],[NoAlumni]] &amp;  "/" &amp; RIGHT(VLOOKUP(TblIjazah[[#This Row],[Kode]],DbsMunaqis[],38),4)</f>
        <v>#N/A</v>
      </c>
      <c r="F72" t="e">
        <f>"Nomor Induk Mahasiswa : " &amp; VLOOKUP(TblIjazah[[#This Row],[Kode]],DbsMunaqis[],1)</f>
        <v>#N/A</v>
      </c>
      <c r="G72" t="e">
        <f>VLOOKUP(TblIjazah[[#This Row],[Kode]],DbsMunaqis[],5)</f>
        <v>#N/A</v>
      </c>
      <c r="H72" t="e">
        <f>"Lahir di " &amp; VLOOKUP(TblIjazah[[#This Row],[Kode]],DbsMunaqis[],9) &amp; ", " &amp; VLOOKUP(TblIjazah[[#This Row],[Kode]],DbsMunaqis[],10)</f>
        <v>#N/A</v>
      </c>
      <c r="I72" t="e">
        <f>"Pada Jurusan " &amp; VLOOKUP(TblIjazah[[#This Row],[Kode]],DbsMunaqis[],28) &amp; ", " &amp; " Program Studi " &amp; VLOOKUP(TblIjazah[[#This Row],[Kode]],DbsMunaqis[],29)</f>
        <v>#N/A</v>
      </c>
      <c r="J72" t="e">
        <f>"Diberikan di Parepare, pada tanggal " &amp; VLOOKUP(TblIjazah[[#This Row],[Kode]],DbsMunaqis[],38)</f>
        <v>#N/A</v>
      </c>
      <c r="K72" t="e">
        <f>VLOOKUP(TblIjazah[[#This Row],[Kode]],DbsMunaqis[],26)</f>
        <v>#N/A</v>
      </c>
      <c r="L72" t="str">
        <f t="shared" si="2"/>
        <v>AKTA IV</v>
      </c>
      <c r="M72" s="4"/>
      <c r="N72" t="e">
        <f>VLOOKUP(TblIjazah[[#This Row],[Kode]],DbsMunaqis[],42)</f>
        <v>#N/A</v>
      </c>
      <c r="O72" t="e">
        <f>VLOOKUP(TblIjazah[[#This Row],[Kode]],DbsMunaqis[],40)</f>
        <v>#N/A</v>
      </c>
      <c r="P72" t="e">
        <f>"NIP. " &amp; VLOOKUP(TblIjazah[[#This Row],[Kode]],DbsMunaqis[],41)</f>
        <v>#N/A</v>
      </c>
    </row>
    <row r="73" spans="1:16">
      <c r="A73" s="250" t="s">
        <v>11742</v>
      </c>
      <c r="B73">
        <v>2</v>
      </c>
      <c r="C73">
        <v>42</v>
      </c>
      <c r="D73" s="178">
        <v>2500</v>
      </c>
      <c r="E73" t="e">
        <f>"Sti.08/PP.01.1" &amp;TblIjazah[[#This Row],[NoAlumni]] &amp;  "/" &amp; RIGHT(VLOOKUP(TblIjazah[[#This Row],[Kode]],DbsMunaqis[],38),4)</f>
        <v>#N/A</v>
      </c>
      <c r="F73" t="e">
        <f>"Nomor Induk Mahasiswa : " &amp; VLOOKUP(TblIjazah[[#This Row],[Kode]],DbsMunaqis[],1)</f>
        <v>#N/A</v>
      </c>
      <c r="G73" t="e">
        <f>VLOOKUP(TblIjazah[[#This Row],[Kode]],DbsMunaqis[],5)</f>
        <v>#N/A</v>
      </c>
      <c r="H73" t="e">
        <f>"Lahir di " &amp; VLOOKUP(TblIjazah[[#This Row],[Kode]],DbsMunaqis[],9) &amp; ", " &amp; VLOOKUP(TblIjazah[[#This Row],[Kode]],DbsMunaqis[],10)</f>
        <v>#N/A</v>
      </c>
      <c r="I73" t="e">
        <f>"Pada Jurusan " &amp; VLOOKUP(TblIjazah[[#This Row],[Kode]],DbsMunaqis[],28) &amp; ", " &amp; " Program Studi " &amp; VLOOKUP(TblIjazah[[#This Row],[Kode]],DbsMunaqis[],29)</f>
        <v>#N/A</v>
      </c>
      <c r="J73" t="e">
        <f>"Diberikan di Parepare, pada tanggal " &amp; VLOOKUP(TblIjazah[[#This Row],[Kode]],DbsMunaqis[],38)</f>
        <v>#N/A</v>
      </c>
      <c r="K73" t="e">
        <f>VLOOKUP(TblIjazah[[#This Row],[Kode]],DbsMunaqis[],26)</f>
        <v>#N/A</v>
      </c>
      <c r="L73" t="str">
        <f t="shared" si="2"/>
        <v>AKTA IV</v>
      </c>
      <c r="M73" s="4"/>
      <c r="N73" t="e">
        <f>VLOOKUP(TblIjazah[[#This Row],[Kode]],DbsMunaqis[],42)</f>
        <v>#N/A</v>
      </c>
      <c r="O73" t="e">
        <f>VLOOKUP(TblIjazah[[#This Row],[Kode]],DbsMunaqis[],40)</f>
        <v>#N/A</v>
      </c>
      <c r="P73" t="e">
        <f>"NIP. " &amp; VLOOKUP(TblIjazah[[#This Row],[Kode]],DbsMunaqis[],41)</f>
        <v>#N/A</v>
      </c>
    </row>
    <row r="74" spans="1:16">
      <c r="A74" s="250" t="s">
        <v>11878</v>
      </c>
      <c r="B74">
        <v>2</v>
      </c>
      <c r="C74">
        <v>43</v>
      </c>
      <c r="D74" s="178">
        <v>2501</v>
      </c>
      <c r="E74" t="e">
        <f>"Sti.08/PP.01.1" &amp;TblIjazah[[#This Row],[NoAlumni]] &amp;  "/" &amp; RIGHT(VLOOKUP(TblIjazah[[#This Row],[Kode]],DbsMunaqis[],38),4)</f>
        <v>#N/A</v>
      </c>
      <c r="F74" t="e">
        <f>"Nomor Induk Mahasiswa : " &amp; VLOOKUP(TblIjazah[[#This Row],[Kode]],DbsMunaqis[],1)</f>
        <v>#N/A</v>
      </c>
      <c r="G74" t="e">
        <f>VLOOKUP(TblIjazah[[#This Row],[Kode]],DbsMunaqis[],5)</f>
        <v>#N/A</v>
      </c>
      <c r="H74" t="e">
        <f>"Lahir di " &amp; VLOOKUP(TblIjazah[[#This Row],[Kode]],DbsMunaqis[],9) &amp; ", " &amp; VLOOKUP(TblIjazah[[#This Row],[Kode]],DbsMunaqis[],10)</f>
        <v>#N/A</v>
      </c>
      <c r="I74" t="e">
        <f>"Pada Jurusan " &amp; VLOOKUP(TblIjazah[[#This Row],[Kode]],DbsMunaqis[],28) &amp; ", " &amp; " Program Studi " &amp; VLOOKUP(TblIjazah[[#This Row],[Kode]],DbsMunaqis[],29)</f>
        <v>#N/A</v>
      </c>
      <c r="J74" t="e">
        <f>"Diberikan di Parepare, pada tanggal " &amp; VLOOKUP(TblIjazah[[#This Row],[Kode]],DbsMunaqis[],38)</f>
        <v>#N/A</v>
      </c>
      <c r="K74" t="e">
        <f>VLOOKUP(TblIjazah[[#This Row],[Kode]],DbsMunaqis[],26)</f>
        <v>#N/A</v>
      </c>
      <c r="L74" t="str">
        <f t="shared" si="2"/>
        <v>AKTA IV</v>
      </c>
      <c r="M74" s="4"/>
      <c r="N74" t="e">
        <f>VLOOKUP(TblIjazah[[#This Row],[Kode]],DbsMunaqis[],42)</f>
        <v>#N/A</v>
      </c>
      <c r="O74" t="e">
        <f>VLOOKUP(TblIjazah[[#This Row],[Kode]],DbsMunaqis[],40)</f>
        <v>#N/A</v>
      </c>
      <c r="P74" t="e">
        <f>"NIP. " &amp; VLOOKUP(TblIjazah[[#This Row],[Kode]],DbsMunaqis[],41)</f>
        <v>#N/A</v>
      </c>
    </row>
    <row r="75" spans="1:16">
      <c r="A75" s="250" t="s">
        <v>11794</v>
      </c>
      <c r="B75">
        <v>2</v>
      </c>
      <c r="C75">
        <v>44</v>
      </c>
      <c r="D75" s="178">
        <v>2502</v>
      </c>
      <c r="E75" t="e">
        <f>"Sti.08/PP.01.1" &amp;TblIjazah[[#This Row],[NoAlumni]] &amp;  "/" &amp; RIGHT(VLOOKUP(TblIjazah[[#This Row],[Kode]],DbsMunaqis[],38),4)</f>
        <v>#N/A</v>
      </c>
      <c r="F75" t="e">
        <f>"Nomor Induk Mahasiswa : " &amp; VLOOKUP(TblIjazah[[#This Row],[Kode]],DbsMunaqis[],1)</f>
        <v>#N/A</v>
      </c>
      <c r="G75" t="e">
        <f>VLOOKUP(TblIjazah[[#This Row],[Kode]],DbsMunaqis[],5)</f>
        <v>#N/A</v>
      </c>
      <c r="H75" t="e">
        <f>"Lahir di " &amp; VLOOKUP(TblIjazah[[#This Row],[Kode]],DbsMunaqis[],9) &amp; ", " &amp; VLOOKUP(TblIjazah[[#This Row],[Kode]],DbsMunaqis[],10)</f>
        <v>#N/A</v>
      </c>
      <c r="I75" t="e">
        <f>"Pada Jurusan " &amp; VLOOKUP(TblIjazah[[#This Row],[Kode]],DbsMunaqis[],28) &amp; ", " &amp; " Program Studi " &amp; VLOOKUP(TblIjazah[[#This Row],[Kode]],DbsMunaqis[],29)</f>
        <v>#N/A</v>
      </c>
      <c r="J75" t="e">
        <f>"Diberikan di Parepare, pada tanggal " &amp; VLOOKUP(TblIjazah[[#This Row],[Kode]],DbsMunaqis[],38)</f>
        <v>#N/A</v>
      </c>
      <c r="K75" t="e">
        <f>VLOOKUP(TblIjazah[[#This Row],[Kode]],DbsMunaqis[],26)</f>
        <v>#N/A</v>
      </c>
      <c r="L75" t="str">
        <f t="shared" si="2"/>
        <v>AKTA IV</v>
      </c>
      <c r="M75" s="4"/>
      <c r="N75" t="e">
        <f>VLOOKUP(TblIjazah[[#This Row],[Kode]],DbsMunaqis[],42)</f>
        <v>#N/A</v>
      </c>
      <c r="O75" t="e">
        <f>VLOOKUP(TblIjazah[[#This Row],[Kode]],DbsMunaqis[],40)</f>
        <v>#N/A</v>
      </c>
      <c r="P75" t="e">
        <f>"NIP. " &amp; VLOOKUP(TblIjazah[[#This Row],[Kode]],DbsMunaqis[],41)</f>
        <v>#N/A</v>
      </c>
    </row>
    <row r="76" spans="1:16">
      <c r="A76" s="63" t="s">
        <v>11699</v>
      </c>
      <c r="B76">
        <v>2</v>
      </c>
      <c r="C76">
        <v>45</v>
      </c>
      <c r="D76" s="178">
        <v>2503</v>
      </c>
      <c r="E76" t="e">
        <f>"Sti.08/PP.01.1" &amp;TblIjazah[[#This Row],[NoAlumni]] &amp;  "/" &amp; RIGHT(VLOOKUP(TblIjazah[[#This Row],[Kode]],DbsMunaqis[],38),4)</f>
        <v>#N/A</v>
      </c>
      <c r="F76" t="e">
        <f>"Nomor Induk Mahasiswa : " &amp; VLOOKUP(TblIjazah[[#This Row],[Kode]],DbsMunaqis[],1)</f>
        <v>#N/A</v>
      </c>
      <c r="G76" t="e">
        <f>VLOOKUP(TblIjazah[[#This Row],[Kode]],DbsMunaqis[],5)</f>
        <v>#N/A</v>
      </c>
      <c r="H76" t="e">
        <f>"Lahir di " &amp; VLOOKUP(TblIjazah[[#This Row],[Kode]],DbsMunaqis[],9) &amp; ", " &amp; VLOOKUP(TblIjazah[[#This Row],[Kode]],DbsMunaqis[],10)</f>
        <v>#N/A</v>
      </c>
      <c r="I76" t="e">
        <f>"Pada Jurusan " &amp; VLOOKUP(TblIjazah[[#This Row],[Kode]],DbsMunaqis[],28) &amp; ", " &amp; " Program Studi " &amp; VLOOKUP(TblIjazah[[#This Row],[Kode]],DbsMunaqis[],29)</f>
        <v>#N/A</v>
      </c>
      <c r="J76" t="e">
        <f>"Diberikan di Parepare, pada tanggal " &amp; VLOOKUP(TblIjazah[[#This Row],[Kode]],DbsMunaqis[],38)</f>
        <v>#N/A</v>
      </c>
      <c r="K76" t="e">
        <f>VLOOKUP(TblIjazah[[#This Row],[Kode]],DbsMunaqis[],26)</f>
        <v>#N/A</v>
      </c>
      <c r="L76" t="str">
        <f t="shared" si="2"/>
        <v>AKTA IV</v>
      </c>
      <c r="M76" s="4"/>
      <c r="N76" t="e">
        <f>VLOOKUP(TblIjazah[[#This Row],[Kode]],DbsMunaqis[],42)</f>
        <v>#N/A</v>
      </c>
      <c r="O76" t="e">
        <f>VLOOKUP(TblIjazah[[#This Row],[Kode]],DbsMunaqis[],40)</f>
        <v>#N/A</v>
      </c>
      <c r="P76" t="e">
        <f>"NIP. " &amp; VLOOKUP(TblIjazah[[#This Row],[Kode]],DbsMunaqis[],41)</f>
        <v>#N/A</v>
      </c>
    </row>
    <row r="77" spans="1:16">
      <c r="A77" s="250" t="s">
        <v>12044</v>
      </c>
      <c r="B77">
        <v>2</v>
      </c>
      <c r="C77">
        <v>46</v>
      </c>
      <c r="D77" s="178">
        <v>2504</v>
      </c>
      <c r="E77" t="e">
        <f>"Sti.08/PP.01.1" &amp;TblIjazah[[#This Row],[NoAlumni]] &amp;  "/" &amp; RIGHT(VLOOKUP(TblIjazah[[#This Row],[Kode]],DbsMunaqis[],38),4)</f>
        <v>#N/A</v>
      </c>
      <c r="F77" t="e">
        <f>"Nomor Induk Mahasiswa : " &amp; VLOOKUP(TblIjazah[[#This Row],[Kode]],DbsMunaqis[],1)</f>
        <v>#N/A</v>
      </c>
      <c r="G77" t="e">
        <f>VLOOKUP(TblIjazah[[#This Row],[Kode]],DbsMunaqis[],5)</f>
        <v>#N/A</v>
      </c>
      <c r="H77" t="e">
        <f>"Lahir di " &amp; VLOOKUP(TblIjazah[[#This Row],[Kode]],DbsMunaqis[],9) &amp; ", " &amp; VLOOKUP(TblIjazah[[#This Row],[Kode]],DbsMunaqis[],10)</f>
        <v>#N/A</v>
      </c>
      <c r="I77" t="e">
        <f>"Pada Jurusan " &amp; VLOOKUP(TblIjazah[[#This Row],[Kode]],DbsMunaqis[],28) &amp; ", " &amp; " Program Studi " &amp; VLOOKUP(TblIjazah[[#This Row],[Kode]],DbsMunaqis[],29)</f>
        <v>#N/A</v>
      </c>
      <c r="J77" t="e">
        <f>"Diberikan di Parepare, pada tanggal " &amp; VLOOKUP(TblIjazah[[#This Row],[Kode]],DbsMunaqis[],38)</f>
        <v>#N/A</v>
      </c>
      <c r="K77" t="e">
        <f>VLOOKUP(TblIjazah[[#This Row],[Kode]],DbsMunaqis[],26)</f>
        <v>#N/A</v>
      </c>
      <c r="L77" t="str">
        <f t="shared" si="2"/>
        <v>AKTA IV</v>
      </c>
      <c r="M77" s="4"/>
      <c r="N77" t="e">
        <f>VLOOKUP(TblIjazah[[#This Row],[Kode]],DbsMunaqis[],42)</f>
        <v>#N/A</v>
      </c>
      <c r="O77" t="e">
        <f>VLOOKUP(TblIjazah[[#This Row],[Kode]],DbsMunaqis[],40)</f>
        <v>#N/A</v>
      </c>
      <c r="P77" t="e">
        <f>"NIP. " &amp; VLOOKUP(TblIjazah[[#This Row],[Kode]],DbsMunaqis[],41)</f>
        <v>#N/A</v>
      </c>
    </row>
    <row r="78" spans="1:16">
      <c r="A78" s="250" t="s">
        <v>12018</v>
      </c>
      <c r="B78">
        <v>2</v>
      </c>
      <c r="C78">
        <v>47</v>
      </c>
      <c r="D78" s="178">
        <v>2505</v>
      </c>
      <c r="E78" t="e">
        <f>"Sti.08/PP.01.1" &amp;TblIjazah[[#This Row],[NoAlumni]] &amp;  "/" &amp; RIGHT(VLOOKUP(TblIjazah[[#This Row],[Kode]],DbsMunaqis[],38),4)</f>
        <v>#N/A</v>
      </c>
      <c r="F78" t="e">
        <f>"Nomor Induk Mahasiswa : " &amp; VLOOKUP(TblIjazah[[#This Row],[Kode]],DbsMunaqis[],1)</f>
        <v>#N/A</v>
      </c>
      <c r="G78" t="e">
        <f>VLOOKUP(TblIjazah[[#This Row],[Kode]],DbsMunaqis[],5)</f>
        <v>#N/A</v>
      </c>
      <c r="H78" t="e">
        <f>"Lahir di " &amp; VLOOKUP(TblIjazah[[#This Row],[Kode]],DbsMunaqis[],9) &amp; ", " &amp; VLOOKUP(TblIjazah[[#This Row],[Kode]],DbsMunaqis[],10)</f>
        <v>#N/A</v>
      </c>
      <c r="I78" t="e">
        <f>"Pada Jurusan " &amp; VLOOKUP(TblIjazah[[#This Row],[Kode]],DbsMunaqis[],28) &amp; ", " &amp; " Program Studi " &amp; VLOOKUP(TblIjazah[[#This Row],[Kode]],DbsMunaqis[],29)</f>
        <v>#N/A</v>
      </c>
      <c r="J78" t="e">
        <f>"Diberikan di Parepare, pada tanggal " &amp; VLOOKUP(TblIjazah[[#This Row],[Kode]],DbsMunaqis[],38)</f>
        <v>#N/A</v>
      </c>
      <c r="K78" t="e">
        <f>VLOOKUP(TblIjazah[[#This Row],[Kode]],DbsMunaqis[],26)</f>
        <v>#N/A</v>
      </c>
      <c r="L78" t="str">
        <f t="shared" si="2"/>
        <v>AKTA IV</v>
      </c>
      <c r="M78" s="4"/>
      <c r="N78" t="e">
        <f>VLOOKUP(TblIjazah[[#This Row],[Kode]],DbsMunaqis[],42)</f>
        <v>#N/A</v>
      </c>
      <c r="O78" t="e">
        <f>VLOOKUP(TblIjazah[[#This Row],[Kode]],DbsMunaqis[],40)</f>
        <v>#N/A</v>
      </c>
      <c r="P78" t="e">
        <f>"NIP. " &amp; VLOOKUP(TblIjazah[[#This Row],[Kode]],DbsMunaqis[],41)</f>
        <v>#N/A</v>
      </c>
    </row>
    <row r="79" spans="1:16">
      <c r="A79" s="250" t="s">
        <v>11830</v>
      </c>
      <c r="B79">
        <v>2</v>
      </c>
      <c r="C79">
        <v>48</v>
      </c>
      <c r="D79" s="178">
        <v>2506</v>
      </c>
      <c r="E79" t="e">
        <f>"Sti.08/PP.01.1" &amp;TblIjazah[[#This Row],[NoAlumni]] &amp;  "/" &amp; RIGHT(VLOOKUP(TblIjazah[[#This Row],[Kode]],DbsMunaqis[],38),4)</f>
        <v>#N/A</v>
      </c>
      <c r="F79" t="e">
        <f>"Nomor Induk Mahasiswa : " &amp; VLOOKUP(TblIjazah[[#This Row],[Kode]],DbsMunaqis[],1)</f>
        <v>#N/A</v>
      </c>
      <c r="G79" t="e">
        <f>VLOOKUP(TblIjazah[[#This Row],[Kode]],DbsMunaqis[],5)</f>
        <v>#N/A</v>
      </c>
      <c r="H79" t="e">
        <f>"Lahir di " &amp; VLOOKUP(TblIjazah[[#This Row],[Kode]],DbsMunaqis[],9) &amp; ", " &amp; VLOOKUP(TblIjazah[[#This Row],[Kode]],DbsMunaqis[],10)</f>
        <v>#N/A</v>
      </c>
      <c r="I79" t="e">
        <f>"Pada Jurusan " &amp; VLOOKUP(TblIjazah[[#This Row],[Kode]],DbsMunaqis[],28) &amp; ", " &amp; " Program Studi " &amp; VLOOKUP(TblIjazah[[#This Row],[Kode]],DbsMunaqis[],29)</f>
        <v>#N/A</v>
      </c>
      <c r="J79" t="e">
        <f>"Diberikan di Parepare, pada tanggal " &amp; VLOOKUP(TblIjazah[[#This Row],[Kode]],DbsMunaqis[],38)</f>
        <v>#N/A</v>
      </c>
      <c r="K79" t="e">
        <f>VLOOKUP(TblIjazah[[#This Row],[Kode]],DbsMunaqis[],26)</f>
        <v>#N/A</v>
      </c>
      <c r="L79" t="str">
        <f t="shared" si="2"/>
        <v>AKTA IV</v>
      </c>
      <c r="M79" s="4"/>
      <c r="N79" t="e">
        <f>VLOOKUP(TblIjazah[[#This Row],[Kode]],DbsMunaqis[],42)</f>
        <v>#N/A</v>
      </c>
      <c r="O79" t="e">
        <f>VLOOKUP(TblIjazah[[#This Row],[Kode]],DbsMunaqis[],40)</f>
        <v>#N/A</v>
      </c>
      <c r="P79" t="e">
        <f>"NIP. " &amp; VLOOKUP(TblIjazah[[#This Row],[Kode]],DbsMunaqis[],41)</f>
        <v>#N/A</v>
      </c>
    </row>
    <row r="80" spans="1:16">
      <c r="A80" s="250" t="s">
        <v>11517</v>
      </c>
      <c r="B80">
        <v>2</v>
      </c>
      <c r="C80">
        <v>49</v>
      </c>
      <c r="D80" s="178">
        <v>2507</v>
      </c>
      <c r="E80" t="e">
        <f>"Sti.08/PP.01.1" &amp;TblIjazah[[#This Row],[NoAlumni]] &amp;  "/" &amp; RIGHT(VLOOKUP(TblIjazah[[#This Row],[Kode]],DbsMunaqis[],38),4)</f>
        <v>#N/A</v>
      </c>
      <c r="F80" t="e">
        <f>"Nomor Induk Mahasiswa : " &amp; VLOOKUP(TblIjazah[[#This Row],[Kode]],DbsMunaqis[],1)</f>
        <v>#N/A</v>
      </c>
      <c r="G80" t="e">
        <f>VLOOKUP(TblIjazah[[#This Row],[Kode]],DbsMunaqis[],5)</f>
        <v>#N/A</v>
      </c>
      <c r="H80" t="e">
        <f>"Lahir di " &amp; VLOOKUP(TblIjazah[[#This Row],[Kode]],DbsMunaqis[],9) &amp; ", " &amp; VLOOKUP(TblIjazah[[#This Row],[Kode]],DbsMunaqis[],10)</f>
        <v>#N/A</v>
      </c>
      <c r="I80" t="e">
        <f>"Pada Jurusan " &amp; VLOOKUP(TblIjazah[[#This Row],[Kode]],DbsMunaqis[],28) &amp; ", " &amp; " Program Studi " &amp; VLOOKUP(TblIjazah[[#This Row],[Kode]],DbsMunaqis[],29)</f>
        <v>#N/A</v>
      </c>
      <c r="J80" t="e">
        <f>"Diberikan di Parepare, pada tanggal " &amp; VLOOKUP(TblIjazah[[#This Row],[Kode]],DbsMunaqis[],38)</f>
        <v>#N/A</v>
      </c>
      <c r="K80" t="e">
        <f>VLOOKUP(TblIjazah[[#This Row],[Kode]],DbsMunaqis[],26)</f>
        <v>#N/A</v>
      </c>
      <c r="L80" t="str">
        <f t="shared" si="2"/>
        <v>AKTA IV</v>
      </c>
      <c r="M80" s="4"/>
      <c r="N80" t="e">
        <f>VLOOKUP(TblIjazah[[#This Row],[Kode]],DbsMunaqis[],42)</f>
        <v>#N/A</v>
      </c>
      <c r="O80" t="e">
        <f>VLOOKUP(TblIjazah[[#This Row],[Kode]],DbsMunaqis[],40)</f>
        <v>#N/A</v>
      </c>
      <c r="P80" t="e">
        <f>"NIP. " &amp; VLOOKUP(TblIjazah[[#This Row],[Kode]],DbsMunaqis[],41)</f>
        <v>#N/A</v>
      </c>
    </row>
    <row r="81" spans="1:16">
      <c r="A81" s="63" t="s">
        <v>11519</v>
      </c>
      <c r="B81">
        <v>2</v>
      </c>
      <c r="C81">
        <v>50</v>
      </c>
      <c r="D81" s="178">
        <v>2508</v>
      </c>
      <c r="E81" t="e">
        <f>"Sti.08/PP.01.1" &amp;TblIjazah[[#This Row],[NoAlumni]] &amp;  "/" &amp; RIGHT(VLOOKUP(TblIjazah[[#This Row],[Kode]],DbsMunaqis[],38),4)</f>
        <v>#N/A</v>
      </c>
      <c r="F81" t="e">
        <f>"Nomor Induk Mahasiswa : " &amp; VLOOKUP(TblIjazah[[#This Row],[Kode]],DbsMunaqis[],1)</f>
        <v>#N/A</v>
      </c>
      <c r="G81" t="e">
        <f>VLOOKUP(TblIjazah[[#This Row],[Kode]],DbsMunaqis[],5)</f>
        <v>#N/A</v>
      </c>
      <c r="H81" t="e">
        <f>"Lahir di " &amp; VLOOKUP(TblIjazah[[#This Row],[Kode]],DbsMunaqis[],9) &amp; ", " &amp; VLOOKUP(TblIjazah[[#This Row],[Kode]],DbsMunaqis[],10)</f>
        <v>#N/A</v>
      </c>
      <c r="I81" t="e">
        <f>"Pada Jurusan " &amp; VLOOKUP(TblIjazah[[#This Row],[Kode]],DbsMunaqis[],28) &amp; ", " &amp; " Program Studi " &amp; VLOOKUP(TblIjazah[[#This Row],[Kode]],DbsMunaqis[],29)</f>
        <v>#N/A</v>
      </c>
      <c r="J81" t="e">
        <f>"Diberikan di Parepare, pada tanggal " &amp; VLOOKUP(TblIjazah[[#This Row],[Kode]],DbsMunaqis[],38)</f>
        <v>#N/A</v>
      </c>
      <c r="K81" t="e">
        <f>VLOOKUP(TblIjazah[[#This Row],[Kode]],DbsMunaqis[],26)</f>
        <v>#N/A</v>
      </c>
      <c r="L81" t="str">
        <f t="shared" si="2"/>
        <v>AKTA IV</v>
      </c>
      <c r="M81" s="4"/>
      <c r="N81" t="e">
        <f>VLOOKUP(TblIjazah[[#This Row],[Kode]],DbsMunaqis[],42)</f>
        <v>#N/A</v>
      </c>
      <c r="O81" t="e">
        <f>VLOOKUP(TblIjazah[[#This Row],[Kode]],DbsMunaqis[],40)</f>
        <v>#N/A</v>
      </c>
      <c r="P81" t="e">
        <f>"NIP. " &amp; VLOOKUP(TblIjazah[[#This Row],[Kode]],DbsMunaqis[],41)</f>
        <v>#N/A</v>
      </c>
    </row>
    <row r="82" spans="1:16">
      <c r="A82" s="250" t="s">
        <v>11778</v>
      </c>
      <c r="B82">
        <v>2</v>
      </c>
      <c r="C82">
        <v>51</v>
      </c>
      <c r="D82" s="178">
        <v>2509</v>
      </c>
      <c r="E82" t="e">
        <f>"Sti.08/PP.01.1" &amp;TblIjazah[[#This Row],[NoAlumni]] &amp;  "/" &amp; RIGHT(VLOOKUP(TblIjazah[[#This Row],[Kode]],DbsMunaqis[],38),4)</f>
        <v>#N/A</v>
      </c>
      <c r="F82" t="e">
        <f>"Nomor Induk Mahasiswa : " &amp; VLOOKUP(TblIjazah[[#This Row],[Kode]],DbsMunaqis[],1)</f>
        <v>#N/A</v>
      </c>
      <c r="G82" t="e">
        <f>VLOOKUP(TblIjazah[[#This Row],[Kode]],DbsMunaqis[],5)</f>
        <v>#N/A</v>
      </c>
      <c r="H82" t="e">
        <f>"Lahir di " &amp; VLOOKUP(TblIjazah[[#This Row],[Kode]],DbsMunaqis[],9) &amp; ", " &amp; VLOOKUP(TblIjazah[[#This Row],[Kode]],DbsMunaqis[],10)</f>
        <v>#N/A</v>
      </c>
      <c r="I82" t="e">
        <f>"Pada Jurusan " &amp; VLOOKUP(TblIjazah[[#This Row],[Kode]],DbsMunaqis[],28) &amp; ", " &amp; " Program Studi " &amp; VLOOKUP(TblIjazah[[#This Row],[Kode]],DbsMunaqis[],29)</f>
        <v>#N/A</v>
      </c>
      <c r="J82" t="e">
        <f>"Diberikan di Parepare, pada tanggal " &amp; VLOOKUP(TblIjazah[[#This Row],[Kode]],DbsMunaqis[],38)</f>
        <v>#N/A</v>
      </c>
      <c r="K82" t="e">
        <f>VLOOKUP(TblIjazah[[#This Row],[Kode]],DbsMunaqis[],26)</f>
        <v>#N/A</v>
      </c>
      <c r="L82" t="str">
        <f t="shared" si="2"/>
        <v>AKTA IV</v>
      </c>
      <c r="M82" s="4"/>
      <c r="N82" t="e">
        <f>VLOOKUP(TblIjazah[[#This Row],[Kode]],DbsMunaqis[],42)</f>
        <v>#N/A</v>
      </c>
      <c r="O82" t="e">
        <f>VLOOKUP(TblIjazah[[#This Row],[Kode]],DbsMunaqis[],40)</f>
        <v>#N/A</v>
      </c>
      <c r="P82" t="e">
        <f>"NIP. " &amp; VLOOKUP(TblIjazah[[#This Row],[Kode]],DbsMunaqis[],41)</f>
        <v>#N/A</v>
      </c>
    </row>
    <row r="83" spans="1:16">
      <c r="A83" s="250" t="s">
        <v>11822</v>
      </c>
      <c r="B83">
        <v>2</v>
      </c>
      <c r="C83">
        <v>52</v>
      </c>
      <c r="D83" s="178">
        <v>2510</v>
      </c>
      <c r="E83" t="e">
        <f>"Sti.08/PP.01.1" &amp;TblIjazah[[#This Row],[NoAlumni]] &amp;  "/" &amp; RIGHT(VLOOKUP(TblIjazah[[#This Row],[Kode]],DbsMunaqis[],38),4)</f>
        <v>#N/A</v>
      </c>
      <c r="F83" t="e">
        <f>"Nomor Induk Mahasiswa : " &amp; VLOOKUP(TblIjazah[[#This Row],[Kode]],DbsMunaqis[],1)</f>
        <v>#N/A</v>
      </c>
      <c r="G83" t="e">
        <f>VLOOKUP(TblIjazah[[#This Row],[Kode]],DbsMunaqis[],5)</f>
        <v>#N/A</v>
      </c>
      <c r="H83" t="e">
        <f>"Lahir di " &amp; VLOOKUP(TblIjazah[[#This Row],[Kode]],DbsMunaqis[],9) &amp; ", " &amp; VLOOKUP(TblIjazah[[#This Row],[Kode]],DbsMunaqis[],10)</f>
        <v>#N/A</v>
      </c>
      <c r="I83" t="e">
        <f>"Pada Jurusan " &amp; VLOOKUP(TblIjazah[[#This Row],[Kode]],DbsMunaqis[],28) &amp; ", " &amp; " Program Studi " &amp; VLOOKUP(TblIjazah[[#This Row],[Kode]],DbsMunaqis[],29)</f>
        <v>#N/A</v>
      </c>
      <c r="J83" t="e">
        <f>"Diberikan di Parepare, pada tanggal " &amp; VLOOKUP(TblIjazah[[#This Row],[Kode]],DbsMunaqis[],38)</f>
        <v>#N/A</v>
      </c>
      <c r="K83" t="e">
        <f>VLOOKUP(TblIjazah[[#This Row],[Kode]],DbsMunaqis[],26)</f>
        <v>#N/A</v>
      </c>
      <c r="L83" t="str">
        <f t="shared" si="2"/>
        <v>AKTA IV</v>
      </c>
      <c r="M83" s="4"/>
      <c r="N83" t="e">
        <f>VLOOKUP(TblIjazah[[#This Row],[Kode]],DbsMunaqis[],42)</f>
        <v>#N/A</v>
      </c>
      <c r="O83" t="e">
        <f>VLOOKUP(TblIjazah[[#This Row],[Kode]],DbsMunaqis[],40)</f>
        <v>#N/A</v>
      </c>
      <c r="P83" t="e">
        <f>"NIP. " &amp; VLOOKUP(TblIjazah[[#This Row],[Kode]],DbsMunaqis[],41)</f>
        <v>#N/A</v>
      </c>
    </row>
    <row r="84" spans="1:16">
      <c r="A84" s="250" t="s">
        <v>11090</v>
      </c>
      <c r="B84">
        <v>2</v>
      </c>
      <c r="C84">
        <v>53</v>
      </c>
      <c r="D84" s="178">
        <v>2511</v>
      </c>
      <c r="E84" t="e">
        <f>"Sti.08/PP.01.1" &amp;TblIjazah[[#This Row],[NoAlumni]] &amp;  "/" &amp; RIGHT(VLOOKUP(TblIjazah[[#This Row],[Kode]],DbsMunaqis[],38),4)</f>
        <v>#N/A</v>
      </c>
      <c r="F84" t="e">
        <f>"Nomor Induk Mahasiswa : " &amp; VLOOKUP(TblIjazah[[#This Row],[Kode]],DbsMunaqis[],1)</f>
        <v>#N/A</v>
      </c>
      <c r="G84" t="e">
        <f>VLOOKUP(TblIjazah[[#This Row],[Kode]],DbsMunaqis[],5)</f>
        <v>#N/A</v>
      </c>
      <c r="H84" t="e">
        <f>"Lahir di " &amp; VLOOKUP(TblIjazah[[#This Row],[Kode]],DbsMunaqis[],9) &amp; ", " &amp; VLOOKUP(TblIjazah[[#This Row],[Kode]],DbsMunaqis[],10)</f>
        <v>#N/A</v>
      </c>
      <c r="I84" t="e">
        <f>"Pada Jurusan " &amp; VLOOKUP(TblIjazah[[#This Row],[Kode]],DbsMunaqis[],28) &amp; ", " &amp; " Program Studi " &amp; VLOOKUP(TblIjazah[[#This Row],[Kode]],DbsMunaqis[],29)</f>
        <v>#N/A</v>
      </c>
      <c r="J84" t="e">
        <f>"Diberikan di Parepare, pada tanggal " &amp; VLOOKUP(TblIjazah[[#This Row],[Kode]],DbsMunaqis[],38)</f>
        <v>#N/A</v>
      </c>
      <c r="K84" t="e">
        <f>VLOOKUP(TblIjazah[[#This Row],[Kode]],DbsMunaqis[],26)</f>
        <v>#N/A</v>
      </c>
      <c r="L84" t="str">
        <f t="shared" si="2"/>
        <v>AKTA IV</v>
      </c>
      <c r="M84" s="4"/>
      <c r="N84" t="e">
        <f>VLOOKUP(TblIjazah[[#This Row],[Kode]],DbsMunaqis[],42)</f>
        <v>#N/A</v>
      </c>
      <c r="O84" t="e">
        <f>VLOOKUP(TblIjazah[[#This Row],[Kode]],DbsMunaqis[],40)</f>
        <v>#N/A</v>
      </c>
      <c r="P84" t="e">
        <f>"NIP. " &amp; VLOOKUP(TblIjazah[[#This Row],[Kode]],DbsMunaqis[],41)</f>
        <v>#N/A</v>
      </c>
    </row>
    <row r="85" spans="1:16">
      <c r="A85" s="250" t="s">
        <v>11941</v>
      </c>
      <c r="B85">
        <v>2</v>
      </c>
      <c r="C85">
        <v>54</v>
      </c>
      <c r="D85" s="178">
        <v>2512</v>
      </c>
      <c r="E85" t="e">
        <f>"Sti.08/PP.01.1" &amp;TblIjazah[[#This Row],[NoAlumni]] &amp;  "/" &amp; RIGHT(VLOOKUP(TblIjazah[[#This Row],[Kode]],DbsMunaqis[],38),4)</f>
        <v>#N/A</v>
      </c>
      <c r="F85" t="e">
        <f>"Nomor Induk Mahasiswa : " &amp; VLOOKUP(TblIjazah[[#This Row],[Kode]],DbsMunaqis[],1)</f>
        <v>#N/A</v>
      </c>
      <c r="G85" t="e">
        <f>VLOOKUP(TblIjazah[[#This Row],[Kode]],DbsMunaqis[],5)</f>
        <v>#N/A</v>
      </c>
      <c r="H85" t="e">
        <f>"Lahir di " &amp; VLOOKUP(TblIjazah[[#This Row],[Kode]],DbsMunaqis[],9) &amp; ", " &amp; VLOOKUP(TblIjazah[[#This Row],[Kode]],DbsMunaqis[],10)</f>
        <v>#N/A</v>
      </c>
      <c r="I85" t="e">
        <f>"Pada Jurusan " &amp; VLOOKUP(TblIjazah[[#This Row],[Kode]],DbsMunaqis[],28) &amp; ", " &amp; " Program Studi " &amp; VLOOKUP(TblIjazah[[#This Row],[Kode]],DbsMunaqis[],29)</f>
        <v>#N/A</v>
      </c>
      <c r="J85" t="e">
        <f>"Diberikan di Parepare, pada tanggal " &amp; VLOOKUP(TblIjazah[[#This Row],[Kode]],DbsMunaqis[],38)</f>
        <v>#N/A</v>
      </c>
      <c r="K85" t="e">
        <f>VLOOKUP(TblIjazah[[#This Row],[Kode]],DbsMunaqis[],26)</f>
        <v>#N/A</v>
      </c>
      <c r="L85" t="str">
        <f t="shared" si="2"/>
        <v>AKTA IV</v>
      </c>
      <c r="M85" s="4"/>
      <c r="N85" t="e">
        <f>VLOOKUP(TblIjazah[[#This Row],[Kode]],DbsMunaqis[],42)</f>
        <v>#N/A</v>
      </c>
      <c r="O85" t="e">
        <f>VLOOKUP(TblIjazah[[#This Row],[Kode]],DbsMunaqis[],40)</f>
        <v>#N/A</v>
      </c>
      <c r="P85" t="e">
        <f>"NIP. " &amp; VLOOKUP(TblIjazah[[#This Row],[Kode]],DbsMunaqis[],41)</f>
        <v>#N/A</v>
      </c>
    </row>
    <row r="86" spans="1:16">
      <c r="A86" s="250" t="s">
        <v>12140</v>
      </c>
      <c r="B86">
        <v>2</v>
      </c>
      <c r="C86">
        <v>55</v>
      </c>
      <c r="D86" s="178">
        <v>2513</v>
      </c>
      <c r="E86" t="e">
        <f>"Sti.08/PP.01.1" &amp;TblIjazah[[#This Row],[NoAlumni]] &amp;  "/" &amp; RIGHT(VLOOKUP(TblIjazah[[#This Row],[Kode]],DbsMunaqis[],38),4)</f>
        <v>#N/A</v>
      </c>
      <c r="F86" t="e">
        <f>"Nomor Induk Mahasiswa : " &amp; VLOOKUP(TblIjazah[[#This Row],[Kode]],DbsMunaqis[],1)</f>
        <v>#N/A</v>
      </c>
      <c r="G86" t="e">
        <f>VLOOKUP(TblIjazah[[#This Row],[Kode]],DbsMunaqis[],5)</f>
        <v>#N/A</v>
      </c>
      <c r="H86" t="e">
        <f>"Lahir di " &amp; VLOOKUP(TblIjazah[[#This Row],[Kode]],DbsMunaqis[],9) &amp; ", " &amp; VLOOKUP(TblIjazah[[#This Row],[Kode]],DbsMunaqis[],10)</f>
        <v>#N/A</v>
      </c>
      <c r="I86" t="e">
        <f>"Pada Jurusan " &amp; VLOOKUP(TblIjazah[[#This Row],[Kode]],DbsMunaqis[],28) &amp; ", " &amp; " Program Studi " &amp; VLOOKUP(TblIjazah[[#This Row],[Kode]],DbsMunaqis[],29)</f>
        <v>#N/A</v>
      </c>
      <c r="J86" t="e">
        <f>"Diberikan di Parepare, pada tanggal " &amp; VLOOKUP(TblIjazah[[#This Row],[Kode]],DbsMunaqis[],38)</f>
        <v>#N/A</v>
      </c>
      <c r="K86" t="e">
        <f>VLOOKUP(TblIjazah[[#This Row],[Kode]],DbsMunaqis[],26)</f>
        <v>#N/A</v>
      </c>
      <c r="L86" t="str">
        <f t="shared" si="2"/>
        <v>AKTA IV</v>
      </c>
      <c r="M86" s="4"/>
      <c r="N86" t="e">
        <f>VLOOKUP(TblIjazah[[#This Row],[Kode]],DbsMunaqis[],42)</f>
        <v>#N/A</v>
      </c>
      <c r="O86" t="e">
        <f>VLOOKUP(TblIjazah[[#This Row],[Kode]],DbsMunaqis[],40)</f>
        <v>#N/A</v>
      </c>
      <c r="P86" t="e">
        <f>"NIP. " &amp; VLOOKUP(TblIjazah[[#This Row],[Kode]],DbsMunaqis[],41)</f>
        <v>#N/A</v>
      </c>
    </row>
    <row r="87" spans="1:16">
      <c r="A87" s="250" t="s">
        <v>12179</v>
      </c>
      <c r="B87">
        <v>2</v>
      </c>
      <c r="C87">
        <v>56</v>
      </c>
      <c r="D87" s="178">
        <v>2514</v>
      </c>
      <c r="E87" t="e">
        <f>"Sti.08/PP.01.1" &amp;TblIjazah[[#This Row],[NoAlumni]] &amp;  "/" &amp; RIGHT(VLOOKUP(TblIjazah[[#This Row],[Kode]],DbsMunaqis[],38),4)</f>
        <v>#N/A</v>
      </c>
      <c r="F87" t="e">
        <f>"Nomor Induk Mahasiswa : " &amp; VLOOKUP(TblIjazah[[#This Row],[Kode]],DbsMunaqis[],1)</f>
        <v>#N/A</v>
      </c>
      <c r="G87" t="e">
        <f>VLOOKUP(TblIjazah[[#This Row],[Kode]],DbsMunaqis[],5)</f>
        <v>#N/A</v>
      </c>
      <c r="H87" t="e">
        <f>"Lahir di " &amp; VLOOKUP(TblIjazah[[#This Row],[Kode]],DbsMunaqis[],9) &amp; ", " &amp; VLOOKUP(TblIjazah[[#This Row],[Kode]],DbsMunaqis[],10)</f>
        <v>#N/A</v>
      </c>
      <c r="I87" t="e">
        <f>"Pada Jurusan " &amp; VLOOKUP(TblIjazah[[#This Row],[Kode]],DbsMunaqis[],28) &amp; ", " &amp; " Program Studi " &amp; VLOOKUP(TblIjazah[[#This Row],[Kode]],DbsMunaqis[],29)</f>
        <v>#N/A</v>
      </c>
      <c r="J87" t="e">
        <f>"Diberikan di Parepare, pada tanggal " &amp; VLOOKUP(TblIjazah[[#This Row],[Kode]],DbsMunaqis[],38)</f>
        <v>#N/A</v>
      </c>
      <c r="K87" t="e">
        <f>VLOOKUP(TblIjazah[[#This Row],[Kode]],DbsMunaqis[],26)</f>
        <v>#N/A</v>
      </c>
      <c r="L87" t="str">
        <f t="shared" si="2"/>
        <v>AKTA IV</v>
      </c>
      <c r="M87" s="4"/>
      <c r="N87" t="e">
        <f>VLOOKUP(TblIjazah[[#This Row],[Kode]],DbsMunaqis[],42)</f>
        <v>#N/A</v>
      </c>
      <c r="O87" t="e">
        <f>VLOOKUP(TblIjazah[[#This Row],[Kode]],DbsMunaqis[],40)</f>
        <v>#N/A</v>
      </c>
      <c r="P87" t="e">
        <f>"NIP. " &amp; VLOOKUP(TblIjazah[[#This Row],[Kode]],DbsMunaqis[],41)</f>
        <v>#N/A</v>
      </c>
    </row>
    <row r="88" spans="1:16">
      <c r="A88" s="250" t="s">
        <v>12200</v>
      </c>
      <c r="B88">
        <v>2</v>
      </c>
      <c r="C88">
        <v>57</v>
      </c>
      <c r="D88" s="178">
        <v>2515</v>
      </c>
      <c r="E88" t="e">
        <f>"Sti.08/PP.01.1" &amp;TblIjazah[[#This Row],[NoAlumni]] &amp;  "/" &amp; RIGHT(VLOOKUP(TblIjazah[[#This Row],[Kode]],DbsMunaqis[],38),4)</f>
        <v>#N/A</v>
      </c>
      <c r="F88" t="e">
        <f>"Nomor Induk Mahasiswa : " &amp; VLOOKUP(TblIjazah[[#This Row],[Kode]],DbsMunaqis[],1)</f>
        <v>#N/A</v>
      </c>
      <c r="G88" t="e">
        <f>VLOOKUP(TblIjazah[[#This Row],[Kode]],DbsMunaqis[],5)</f>
        <v>#N/A</v>
      </c>
      <c r="H88" t="e">
        <f>"Lahir di " &amp; VLOOKUP(TblIjazah[[#This Row],[Kode]],DbsMunaqis[],9) &amp; ", " &amp; VLOOKUP(TblIjazah[[#This Row],[Kode]],DbsMunaqis[],10)</f>
        <v>#N/A</v>
      </c>
      <c r="I88" t="e">
        <f>"Pada Jurusan " &amp; VLOOKUP(TblIjazah[[#This Row],[Kode]],DbsMunaqis[],28) &amp; ", " &amp; " Program Studi " &amp; VLOOKUP(TblIjazah[[#This Row],[Kode]],DbsMunaqis[],29)</f>
        <v>#N/A</v>
      </c>
      <c r="J88" t="e">
        <f>"Diberikan di Parepare, pada tanggal " &amp; VLOOKUP(TblIjazah[[#This Row],[Kode]],DbsMunaqis[],38)</f>
        <v>#N/A</v>
      </c>
      <c r="K88" t="e">
        <f>VLOOKUP(TblIjazah[[#This Row],[Kode]],DbsMunaqis[],26)</f>
        <v>#N/A</v>
      </c>
      <c r="L88" t="str">
        <f t="shared" si="2"/>
        <v>AKTA IV</v>
      </c>
      <c r="M88" s="4"/>
      <c r="N88" t="e">
        <f>VLOOKUP(TblIjazah[[#This Row],[Kode]],DbsMunaqis[],42)</f>
        <v>#N/A</v>
      </c>
      <c r="O88" t="e">
        <f>VLOOKUP(TblIjazah[[#This Row],[Kode]],DbsMunaqis[],40)</f>
        <v>#N/A</v>
      </c>
      <c r="P88" t="e">
        <f>"NIP. " &amp; VLOOKUP(TblIjazah[[#This Row],[Kode]],DbsMunaqis[],41)</f>
        <v>#N/A</v>
      </c>
    </row>
    <row r="89" spans="1:16">
      <c r="A89" s="250" t="s">
        <v>12001</v>
      </c>
      <c r="B89">
        <v>2</v>
      </c>
      <c r="C89">
        <v>58</v>
      </c>
      <c r="D89" s="178">
        <v>2516</v>
      </c>
      <c r="E89" t="e">
        <f>"Sti.08/PP.01.1" &amp;TblIjazah[[#This Row],[NoAlumni]] &amp;  "/" &amp; RIGHT(VLOOKUP(TblIjazah[[#This Row],[Kode]],DbsMunaqis[],38),4)</f>
        <v>#N/A</v>
      </c>
      <c r="F89" t="e">
        <f>"Nomor Induk Mahasiswa : " &amp; VLOOKUP(TblIjazah[[#This Row],[Kode]],DbsMunaqis[],1)</f>
        <v>#N/A</v>
      </c>
      <c r="G89" t="e">
        <f>VLOOKUP(TblIjazah[[#This Row],[Kode]],DbsMunaqis[],5)</f>
        <v>#N/A</v>
      </c>
      <c r="H89" t="e">
        <f>"Lahir di " &amp; VLOOKUP(TblIjazah[[#This Row],[Kode]],DbsMunaqis[],9) &amp; ", " &amp; VLOOKUP(TblIjazah[[#This Row],[Kode]],DbsMunaqis[],10)</f>
        <v>#N/A</v>
      </c>
      <c r="I89" t="e">
        <f>"Pada Jurusan " &amp; VLOOKUP(TblIjazah[[#This Row],[Kode]],DbsMunaqis[],28) &amp; ", " &amp; " Program Studi " &amp; VLOOKUP(TblIjazah[[#This Row],[Kode]],DbsMunaqis[],29)</f>
        <v>#N/A</v>
      </c>
      <c r="J89" t="e">
        <f>"Diberikan di Parepare, pada tanggal " &amp; VLOOKUP(TblIjazah[[#This Row],[Kode]],DbsMunaqis[],38)</f>
        <v>#N/A</v>
      </c>
      <c r="K89" t="e">
        <f>VLOOKUP(TblIjazah[[#This Row],[Kode]],DbsMunaqis[],26)</f>
        <v>#N/A</v>
      </c>
      <c r="L89" t="str">
        <f t="shared" si="2"/>
        <v>AKTA IV</v>
      </c>
      <c r="M89" s="4"/>
      <c r="N89" t="e">
        <f>VLOOKUP(TblIjazah[[#This Row],[Kode]],DbsMunaqis[],42)</f>
        <v>#N/A</v>
      </c>
      <c r="O89" t="e">
        <f>VLOOKUP(TblIjazah[[#This Row],[Kode]],DbsMunaqis[],40)</f>
        <v>#N/A</v>
      </c>
      <c r="P89" t="e">
        <f>"NIP. " &amp; VLOOKUP(TblIjazah[[#This Row],[Kode]],DbsMunaqis[],41)</f>
        <v>#N/A</v>
      </c>
    </row>
    <row r="90" spans="1:16">
      <c r="A90" s="250" t="s">
        <v>10663</v>
      </c>
      <c r="B90">
        <v>2</v>
      </c>
      <c r="C90">
        <v>59</v>
      </c>
      <c r="D90" s="178">
        <v>2517</v>
      </c>
      <c r="E90" t="e">
        <f>"Sti.08/PP.01.1" &amp;TblIjazah[[#This Row],[NoAlumni]] &amp;  "/" &amp; RIGHT(VLOOKUP(TblIjazah[[#This Row],[Kode]],DbsMunaqis[],38),4)</f>
        <v>#N/A</v>
      </c>
      <c r="F90" t="e">
        <f>"Nomor Induk Mahasiswa : " &amp; VLOOKUP(TblIjazah[[#This Row],[Kode]],DbsMunaqis[],1)</f>
        <v>#N/A</v>
      </c>
      <c r="G90" t="e">
        <f>VLOOKUP(TblIjazah[[#This Row],[Kode]],DbsMunaqis[],5)</f>
        <v>#N/A</v>
      </c>
      <c r="H90" t="e">
        <f>"Lahir di " &amp; VLOOKUP(TblIjazah[[#This Row],[Kode]],DbsMunaqis[],9) &amp; ", " &amp; VLOOKUP(TblIjazah[[#This Row],[Kode]],DbsMunaqis[],10)</f>
        <v>#N/A</v>
      </c>
      <c r="I90" t="e">
        <f>"Pada Jurusan " &amp; VLOOKUP(TblIjazah[[#This Row],[Kode]],DbsMunaqis[],28) &amp; ", " &amp; " Program Studi " &amp; VLOOKUP(TblIjazah[[#This Row],[Kode]],DbsMunaqis[],29)</f>
        <v>#N/A</v>
      </c>
      <c r="J90" t="e">
        <f>"Diberikan di Parepare, pada tanggal " &amp; VLOOKUP(TblIjazah[[#This Row],[Kode]],DbsMunaqis[],38)</f>
        <v>#N/A</v>
      </c>
      <c r="K90" t="e">
        <f>VLOOKUP(TblIjazah[[#This Row],[Kode]],DbsMunaqis[],26)</f>
        <v>#N/A</v>
      </c>
      <c r="L90" t="str">
        <f t="shared" si="2"/>
        <v>AKTA IV</v>
      </c>
      <c r="M90" s="4"/>
      <c r="N90" t="e">
        <f>VLOOKUP(TblIjazah[[#This Row],[Kode]],DbsMunaqis[],42)</f>
        <v>#N/A</v>
      </c>
      <c r="O90" t="e">
        <f>VLOOKUP(TblIjazah[[#This Row],[Kode]],DbsMunaqis[],40)</f>
        <v>#N/A</v>
      </c>
      <c r="P90" t="e">
        <f>"NIP. " &amp; VLOOKUP(TblIjazah[[#This Row],[Kode]],DbsMunaqis[],41)</f>
        <v>#N/A</v>
      </c>
    </row>
    <row r="91" spans="1:16">
      <c r="A91" s="250" t="s">
        <v>8932</v>
      </c>
      <c r="B91">
        <v>2</v>
      </c>
      <c r="C91">
        <v>60</v>
      </c>
      <c r="D91" s="178">
        <v>2518</v>
      </c>
      <c r="E91" t="e">
        <f>"Sti.08/PP.01.1" &amp;TblIjazah[[#This Row],[NoAlumni]] &amp;  "/" &amp; RIGHT(VLOOKUP(TblIjazah[[#This Row],[Kode]],DbsMunaqis[],38),4)</f>
        <v>#N/A</v>
      </c>
      <c r="F91" t="e">
        <f>"Nomor Induk Mahasiswa : " &amp; VLOOKUP(TblIjazah[[#This Row],[Kode]],DbsMunaqis[],1)</f>
        <v>#N/A</v>
      </c>
      <c r="G91" t="e">
        <f>VLOOKUP(TblIjazah[[#This Row],[Kode]],DbsMunaqis[],5)</f>
        <v>#N/A</v>
      </c>
      <c r="H91" t="e">
        <f>"Lahir di " &amp; VLOOKUP(TblIjazah[[#This Row],[Kode]],DbsMunaqis[],9) &amp; ", " &amp; VLOOKUP(TblIjazah[[#This Row],[Kode]],DbsMunaqis[],10)</f>
        <v>#N/A</v>
      </c>
      <c r="I91" t="e">
        <f>"Pada Jurusan " &amp; VLOOKUP(TblIjazah[[#This Row],[Kode]],DbsMunaqis[],28) &amp; ", " &amp; " Program Studi " &amp; VLOOKUP(TblIjazah[[#This Row],[Kode]],DbsMunaqis[],29)</f>
        <v>#N/A</v>
      </c>
      <c r="J91" t="e">
        <f>"Diberikan di Parepare, pada tanggal " &amp; VLOOKUP(TblIjazah[[#This Row],[Kode]],DbsMunaqis[],38)</f>
        <v>#N/A</v>
      </c>
      <c r="K91" t="e">
        <f>VLOOKUP(TblIjazah[[#This Row],[Kode]],DbsMunaqis[],26)</f>
        <v>#N/A</v>
      </c>
      <c r="L91" t="str">
        <f t="shared" si="2"/>
        <v>AKTA IV</v>
      </c>
      <c r="M91" s="4"/>
      <c r="N91" t="e">
        <f>VLOOKUP(TblIjazah[[#This Row],[Kode]],DbsMunaqis[],42)</f>
        <v>#N/A</v>
      </c>
      <c r="O91" t="e">
        <f>VLOOKUP(TblIjazah[[#This Row],[Kode]],DbsMunaqis[],40)</f>
        <v>#N/A</v>
      </c>
      <c r="P91" t="e">
        <f>"NIP. " &amp; VLOOKUP(TblIjazah[[#This Row],[Kode]],DbsMunaqis[],41)</f>
        <v>#N/A</v>
      </c>
    </row>
    <row r="92" spans="1:16">
      <c r="A92" s="250" t="s">
        <v>11726</v>
      </c>
      <c r="B92">
        <v>2</v>
      </c>
      <c r="C92">
        <v>61</v>
      </c>
      <c r="D92" s="178">
        <v>2519</v>
      </c>
      <c r="E92" t="e">
        <f>"Sti.08/PP.01.1" &amp;TblIjazah[[#This Row],[NoAlumni]] &amp;  "/" &amp; RIGHT(VLOOKUP(TblIjazah[[#This Row],[Kode]],DbsMunaqis[],38),4)</f>
        <v>#N/A</v>
      </c>
      <c r="F92" t="e">
        <f>"Nomor Induk Mahasiswa : " &amp; VLOOKUP(TblIjazah[[#This Row],[Kode]],DbsMunaqis[],1)</f>
        <v>#N/A</v>
      </c>
      <c r="G92" t="e">
        <f>VLOOKUP(TblIjazah[[#This Row],[Kode]],DbsMunaqis[],5)</f>
        <v>#N/A</v>
      </c>
      <c r="H92" t="e">
        <f>"Lahir di " &amp; VLOOKUP(TblIjazah[[#This Row],[Kode]],DbsMunaqis[],9) &amp; ", " &amp; VLOOKUP(TblIjazah[[#This Row],[Kode]],DbsMunaqis[],10)</f>
        <v>#N/A</v>
      </c>
      <c r="I92" t="e">
        <f>"Pada Jurusan " &amp; VLOOKUP(TblIjazah[[#This Row],[Kode]],DbsMunaqis[],28) &amp; ", " &amp; " Program Studi " &amp; VLOOKUP(TblIjazah[[#This Row],[Kode]],DbsMunaqis[],29)</f>
        <v>#N/A</v>
      </c>
      <c r="J92" t="e">
        <f>"Diberikan di Parepare, pada tanggal " &amp; VLOOKUP(TblIjazah[[#This Row],[Kode]],DbsMunaqis[],38)</f>
        <v>#N/A</v>
      </c>
      <c r="K92" t="e">
        <f>VLOOKUP(TblIjazah[[#This Row],[Kode]],DbsMunaqis[],26)</f>
        <v>#N/A</v>
      </c>
      <c r="L92" t="str">
        <f t="shared" si="2"/>
        <v>AKTA IV</v>
      </c>
      <c r="M92" s="4"/>
      <c r="N92" t="e">
        <f>VLOOKUP(TblIjazah[[#This Row],[Kode]],DbsMunaqis[],42)</f>
        <v>#N/A</v>
      </c>
      <c r="O92" t="e">
        <f>VLOOKUP(TblIjazah[[#This Row],[Kode]],DbsMunaqis[],40)</f>
        <v>#N/A</v>
      </c>
      <c r="P92" t="e">
        <f>"NIP. " &amp; VLOOKUP(TblIjazah[[#This Row],[Kode]],DbsMunaqis[],41)</f>
        <v>#N/A</v>
      </c>
    </row>
    <row r="93" spans="1:16">
      <c r="A93" s="250" t="s">
        <v>12210</v>
      </c>
      <c r="B93">
        <v>2</v>
      </c>
      <c r="C93">
        <v>62</v>
      </c>
      <c r="D93" s="178">
        <v>2520</v>
      </c>
      <c r="E93" t="e">
        <f>"Sti.08/PP.01.1" &amp;TblIjazah[[#This Row],[NoAlumni]] &amp;  "/" &amp; RIGHT(VLOOKUP(TblIjazah[[#This Row],[Kode]],DbsMunaqis[],38),4)</f>
        <v>#N/A</v>
      </c>
      <c r="F93" t="e">
        <f>"Nomor Induk Mahasiswa : " &amp; VLOOKUP(TblIjazah[[#This Row],[Kode]],DbsMunaqis[],1)</f>
        <v>#N/A</v>
      </c>
      <c r="G93" t="e">
        <f>VLOOKUP(TblIjazah[[#This Row],[Kode]],DbsMunaqis[],5)</f>
        <v>#N/A</v>
      </c>
      <c r="H93" t="e">
        <f>"Lahir di " &amp; VLOOKUP(TblIjazah[[#This Row],[Kode]],DbsMunaqis[],9) &amp; ", " &amp; VLOOKUP(TblIjazah[[#This Row],[Kode]],DbsMunaqis[],10)</f>
        <v>#N/A</v>
      </c>
      <c r="I93" t="e">
        <f>"Pada Jurusan " &amp; VLOOKUP(TblIjazah[[#This Row],[Kode]],DbsMunaqis[],28) &amp; ", " &amp; " Program Studi " &amp; VLOOKUP(TblIjazah[[#This Row],[Kode]],DbsMunaqis[],29)</f>
        <v>#N/A</v>
      </c>
      <c r="J93" t="e">
        <f>"Diberikan di Parepare, pada tanggal " &amp; VLOOKUP(TblIjazah[[#This Row],[Kode]],DbsMunaqis[],38)</f>
        <v>#N/A</v>
      </c>
      <c r="K93" t="e">
        <f>VLOOKUP(TblIjazah[[#This Row],[Kode]],DbsMunaqis[],26)</f>
        <v>#N/A</v>
      </c>
      <c r="L93" t="str">
        <f t="shared" si="2"/>
        <v>AKTA IV</v>
      </c>
      <c r="M93" s="4"/>
      <c r="N93" t="e">
        <f>VLOOKUP(TblIjazah[[#This Row],[Kode]],DbsMunaqis[],42)</f>
        <v>#N/A</v>
      </c>
      <c r="O93" t="e">
        <f>VLOOKUP(TblIjazah[[#This Row],[Kode]],DbsMunaqis[],40)</f>
        <v>#N/A</v>
      </c>
      <c r="P93" t="e">
        <f>"NIP. " &amp; VLOOKUP(TblIjazah[[#This Row],[Kode]],DbsMunaqis[],41)</f>
        <v>#N/A</v>
      </c>
    </row>
    <row r="94" spans="1:16">
      <c r="A94" s="250" t="s">
        <v>11386</v>
      </c>
      <c r="B94">
        <v>2</v>
      </c>
      <c r="C94">
        <v>63</v>
      </c>
      <c r="D94" s="178">
        <v>2521</v>
      </c>
      <c r="E94" t="e">
        <f>"Sti.08/PP.01.1" &amp;TblIjazah[[#This Row],[NoAlumni]] &amp;  "/" &amp; RIGHT(VLOOKUP(TblIjazah[[#This Row],[Kode]],DbsMunaqis[],38),4)</f>
        <v>#N/A</v>
      </c>
      <c r="F94" t="e">
        <f>"Nomor Induk Mahasiswa : " &amp; VLOOKUP(TblIjazah[[#This Row],[Kode]],DbsMunaqis[],1)</f>
        <v>#N/A</v>
      </c>
      <c r="G94" t="e">
        <f>VLOOKUP(TblIjazah[[#This Row],[Kode]],DbsMunaqis[],5)</f>
        <v>#N/A</v>
      </c>
      <c r="H94" t="e">
        <f>"Lahir di " &amp; VLOOKUP(TblIjazah[[#This Row],[Kode]],DbsMunaqis[],9) &amp; ", " &amp; VLOOKUP(TblIjazah[[#This Row],[Kode]],DbsMunaqis[],10)</f>
        <v>#N/A</v>
      </c>
      <c r="I94" t="e">
        <f>"Pada Jurusan " &amp; VLOOKUP(TblIjazah[[#This Row],[Kode]],DbsMunaqis[],28) &amp; ", " &amp; " Program Studi " &amp; VLOOKUP(TblIjazah[[#This Row],[Kode]],DbsMunaqis[],29)</f>
        <v>#N/A</v>
      </c>
      <c r="J94" t="e">
        <f>"Diberikan di Parepare, pada tanggal " &amp; VLOOKUP(TblIjazah[[#This Row],[Kode]],DbsMunaqis[],38)</f>
        <v>#N/A</v>
      </c>
      <c r="K94" t="e">
        <f>VLOOKUP(TblIjazah[[#This Row],[Kode]],DbsMunaqis[],26)</f>
        <v>#N/A</v>
      </c>
      <c r="L94" t="str">
        <f t="shared" si="2"/>
        <v>AKTA IV</v>
      </c>
      <c r="M94" s="4"/>
      <c r="N94" t="e">
        <f>VLOOKUP(TblIjazah[[#This Row],[Kode]],DbsMunaqis[],42)</f>
        <v>#N/A</v>
      </c>
      <c r="O94" t="e">
        <f>VLOOKUP(TblIjazah[[#This Row],[Kode]],DbsMunaqis[],40)</f>
        <v>#N/A</v>
      </c>
      <c r="P94" t="e">
        <f>"NIP. " &amp; VLOOKUP(TblIjazah[[#This Row],[Kode]],DbsMunaqis[],41)</f>
        <v>#N/A</v>
      </c>
    </row>
    <row r="95" spans="1:16">
      <c r="A95" s="250" t="s">
        <v>12125</v>
      </c>
      <c r="B95">
        <v>2</v>
      </c>
      <c r="C95">
        <v>64</v>
      </c>
      <c r="D95" s="178">
        <v>2522</v>
      </c>
      <c r="E95" t="e">
        <f>"Sti.08/PP.01.1" &amp;TblIjazah[[#This Row],[NoAlumni]] &amp;  "/" &amp; RIGHT(VLOOKUP(TblIjazah[[#This Row],[Kode]],DbsMunaqis[],38),4)</f>
        <v>#N/A</v>
      </c>
      <c r="F95" t="e">
        <f>"Nomor Induk Mahasiswa : " &amp; VLOOKUP(TblIjazah[[#This Row],[Kode]],DbsMunaqis[],1)</f>
        <v>#N/A</v>
      </c>
      <c r="G95" t="e">
        <f>VLOOKUP(TblIjazah[[#This Row],[Kode]],DbsMunaqis[],5)</f>
        <v>#N/A</v>
      </c>
      <c r="H95" t="e">
        <f>"Lahir di " &amp; VLOOKUP(TblIjazah[[#This Row],[Kode]],DbsMunaqis[],9) &amp; ", " &amp; VLOOKUP(TblIjazah[[#This Row],[Kode]],DbsMunaqis[],10)</f>
        <v>#N/A</v>
      </c>
      <c r="I95" t="e">
        <f>"Pada Jurusan " &amp; VLOOKUP(TblIjazah[[#This Row],[Kode]],DbsMunaqis[],28) &amp; ", " &amp; " Program Studi " &amp; VLOOKUP(TblIjazah[[#This Row],[Kode]],DbsMunaqis[],29)</f>
        <v>#N/A</v>
      </c>
      <c r="J95" t="e">
        <f>"Diberikan di Parepare, pada tanggal " &amp; VLOOKUP(TblIjazah[[#This Row],[Kode]],DbsMunaqis[],38)</f>
        <v>#N/A</v>
      </c>
      <c r="K95" t="e">
        <f>VLOOKUP(TblIjazah[[#This Row],[Kode]],DbsMunaqis[],26)</f>
        <v>#N/A</v>
      </c>
      <c r="L95" t="str">
        <f t="shared" si="2"/>
        <v>AKTA IV</v>
      </c>
      <c r="M95" s="4"/>
      <c r="N95" t="e">
        <f>VLOOKUP(TblIjazah[[#This Row],[Kode]],DbsMunaqis[],42)</f>
        <v>#N/A</v>
      </c>
      <c r="O95" t="e">
        <f>VLOOKUP(TblIjazah[[#This Row],[Kode]],DbsMunaqis[],40)</f>
        <v>#N/A</v>
      </c>
      <c r="P95" t="e">
        <f>"NIP. " &amp; VLOOKUP(TblIjazah[[#This Row],[Kode]],DbsMunaqis[],41)</f>
        <v>#N/A</v>
      </c>
    </row>
    <row r="96" spans="1:16">
      <c r="A96" s="250" t="s">
        <v>11847</v>
      </c>
      <c r="B96">
        <v>2</v>
      </c>
      <c r="C96">
        <v>65</v>
      </c>
      <c r="D96" s="178">
        <v>2523</v>
      </c>
      <c r="E96" t="e">
        <f>"Sti.08/PP.01.1" &amp;TblIjazah[[#This Row],[NoAlumni]] &amp;  "/" &amp; RIGHT(VLOOKUP(TblIjazah[[#This Row],[Kode]],DbsMunaqis[],38),4)</f>
        <v>#N/A</v>
      </c>
      <c r="F96" t="e">
        <f>"Nomor Induk Mahasiswa : " &amp; VLOOKUP(TblIjazah[[#This Row],[Kode]],DbsMunaqis[],1)</f>
        <v>#N/A</v>
      </c>
      <c r="G96" t="e">
        <f>VLOOKUP(TblIjazah[[#This Row],[Kode]],DbsMunaqis[],5)</f>
        <v>#N/A</v>
      </c>
      <c r="H96" t="e">
        <f>"Lahir di " &amp; VLOOKUP(TblIjazah[[#This Row],[Kode]],DbsMunaqis[],9) &amp; ", " &amp; VLOOKUP(TblIjazah[[#This Row],[Kode]],DbsMunaqis[],10)</f>
        <v>#N/A</v>
      </c>
      <c r="I96" t="e">
        <f>"Pada Jurusan " &amp; VLOOKUP(TblIjazah[[#This Row],[Kode]],DbsMunaqis[],28) &amp; ", " &amp; " Program Studi " &amp; VLOOKUP(TblIjazah[[#This Row],[Kode]],DbsMunaqis[],29)</f>
        <v>#N/A</v>
      </c>
      <c r="J96" t="e">
        <f>"Diberikan di Parepare, pada tanggal " &amp; VLOOKUP(TblIjazah[[#This Row],[Kode]],DbsMunaqis[],38)</f>
        <v>#N/A</v>
      </c>
      <c r="K96" t="e">
        <f>VLOOKUP(TblIjazah[[#This Row],[Kode]],DbsMunaqis[],26)</f>
        <v>#N/A</v>
      </c>
      <c r="L96" t="str">
        <f t="shared" si="2"/>
        <v>AKTA IV</v>
      </c>
      <c r="M96" s="4"/>
      <c r="N96" t="e">
        <f>VLOOKUP(TblIjazah[[#This Row],[Kode]],DbsMunaqis[],42)</f>
        <v>#N/A</v>
      </c>
      <c r="O96" t="e">
        <f>VLOOKUP(TblIjazah[[#This Row],[Kode]],DbsMunaqis[],40)</f>
        <v>#N/A</v>
      </c>
      <c r="P96" t="e">
        <f>"NIP. " &amp; VLOOKUP(TblIjazah[[#This Row],[Kode]],DbsMunaqis[],41)</f>
        <v>#N/A</v>
      </c>
    </row>
    <row r="97" spans="1:16">
      <c r="A97" s="250" t="s">
        <v>11865</v>
      </c>
      <c r="B97">
        <v>2</v>
      </c>
      <c r="C97">
        <v>66</v>
      </c>
      <c r="D97" s="178">
        <v>2524</v>
      </c>
      <c r="E97" t="e">
        <f>"Sti.08/PP.01.1" &amp;TblIjazah[[#This Row],[NoAlumni]] &amp;  "/" &amp; RIGHT(VLOOKUP(TblIjazah[[#This Row],[Kode]],DbsMunaqis[],38),4)</f>
        <v>#N/A</v>
      </c>
      <c r="F97" t="e">
        <f>"Nomor Induk Mahasiswa : " &amp; VLOOKUP(TblIjazah[[#This Row],[Kode]],DbsMunaqis[],1)</f>
        <v>#N/A</v>
      </c>
      <c r="G97" t="e">
        <f>VLOOKUP(TblIjazah[[#This Row],[Kode]],DbsMunaqis[],5)</f>
        <v>#N/A</v>
      </c>
      <c r="H97" t="e">
        <f>"Lahir di " &amp; VLOOKUP(TblIjazah[[#This Row],[Kode]],DbsMunaqis[],9) &amp; ", " &amp; VLOOKUP(TblIjazah[[#This Row],[Kode]],DbsMunaqis[],10)</f>
        <v>#N/A</v>
      </c>
      <c r="I97" t="e">
        <f>"Pada Jurusan " &amp; VLOOKUP(TblIjazah[[#This Row],[Kode]],DbsMunaqis[],28) &amp; ", " &amp; " Program Studi " &amp; VLOOKUP(TblIjazah[[#This Row],[Kode]],DbsMunaqis[],29)</f>
        <v>#N/A</v>
      </c>
      <c r="J97" t="e">
        <f>"Diberikan di Parepare, pada tanggal " &amp; VLOOKUP(TblIjazah[[#This Row],[Kode]],DbsMunaqis[],38)</f>
        <v>#N/A</v>
      </c>
      <c r="K97" t="e">
        <f>VLOOKUP(TblIjazah[[#This Row],[Kode]],DbsMunaqis[],26)</f>
        <v>#N/A</v>
      </c>
      <c r="L97" t="str">
        <f t="shared" si="2"/>
        <v>AKTA IV</v>
      </c>
      <c r="M97" s="4"/>
      <c r="N97" t="e">
        <f>VLOOKUP(TblIjazah[[#This Row],[Kode]],DbsMunaqis[],42)</f>
        <v>#N/A</v>
      </c>
      <c r="O97" t="e">
        <f>VLOOKUP(TblIjazah[[#This Row],[Kode]],DbsMunaqis[],40)</f>
        <v>#N/A</v>
      </c>
      <c r="P97" t="e">
        <f>"NIP. " &amp; VLOOKUP(TblIjazah[[#This Row],[Kode]],DbsMunaqis[],41)</f>
        <v>#N/A</v>
      </c>
    </row>
    <row r="98" spans="1:16">
      <c r="A98" s="250" t="s">
        <v>11864</v>
      </c>
      <c r="B98">
        <v>2</v>
      </c>
      <c r="C98">
        <v>67</v>
      </c>
      <c r="D98" s="178">
        <v>2525</v>
      </c>
      <c r="E98" t="e">
        <f>"Sti.08/PP.01.1" &amp;TblIjazah[[#This Row],[NoAlumni]] &amp;  "/" &amp; RIGHT(VLOOKUP(TblIjazah[[#This Row],[Kode]],DbsMunaqis[],38),4)</f>
        <v>#N/A</v>
      </c>
      <c r="F98" t="e">
        <f>"Nomor Induk Mahasiswa : " &amp; VLOOKUP(TblIjazah[[#This Row],[Kode]],DbsMunaqis[],1)</f>
        <v>#N/A</v>
      </c>
      <c r="G98" t="e">
        <f>VLOOKUP(TblIjazah[[#This Row],[Kode]],DbsMunaqis[],5)</f>
        <v>#N/A</v>
      </c>
      <c r="H98" t="e">
        <f>"Lahir di " &amp; VLOOKUP(TblIjazah[[#This Row],[Kode]],DbsMunaqis[],9) &amp; ", " &amp; VLOOKUP(TblIjazah[[#This Row],[Kode]],DbsMunaqis[],10)</f>
        <v>#N/A</v>
      </c>
      <c r="I98" t="e">
        <f>"Pada Jurusan " &amp; VLOOKUP(TblIjazah[[#This Row],[Kode]],DbsMunaqis[],28) &amp; ", " &amp; " Program Studi " &amp; VLOOKUP(TblIjazah[[#This Row],[Kode]],DbsMunaqis[],29)</f>
        <v>#N/A</v>
      </c>
      <c r="J98" t="e">
        <f>"Diberikan di Parepare, pada tanggal " &amp; VLOOKUP(TblIjazah[[#This Row],[Kode]],DbsMunaqis[],38)</f>
        <v>#N/A</v>
      </c>
      <c r="K98" t="e">
        <f>VLOOKUP(TblIjazah[[#This Row],[Kode]],DbsMunaqis[],26)</f>
        <v>#N/A</v>
      </c>
      <c r="L98" t="str">
        <f t="shared" ref="L98:L109" si="3">"AKTA IV"</f>
        <v>AKTA IV</v>
      </c>
      <c r="M98" s="4"/>
      <c r="N98" t="e">
        <f>VLOOKUP(TblIjazah[[#This Row],[Kode]],DbsMunaqis[],42)</f>
        <v>#N/A</v>
      </c>
      <c r="O98" t="e">
        <f>VLOOKUP(TblIjazah[[#This Row],[Kode]],DbsMunaqis[],40)</f>
        <v>#N/A</v>
      </c>
      <c r="P98" t="e">
        <f>"NIP. " &amp; VLOOKUP(TblIjazah[[#This Row],[Kode]],DbsMunaqis[],41)</f>
        <v>#N/A</v>
      </c>
    </row>
    <row r="99" spans="1:16">
      <c r="A99" s="250" t="s">
        <v>11531</v>
      </c>
      <c r="B99">
        <v>2</v>
      </c>
      <c r="C99">
        <v>68</v>
      </c>
      <c r="D99" s="178">
        <v>2526</v>
      </c>
      <c r="E99" t="e">
        <f>"Sti.08/PP.01.1" &amp;TblIjazah[[#This Row],[NoAlumni]] &amp;  "/" &amp; RIGHT(VLOOKUP(TblIjazah[[#This Row],[Kode]],DbsMunaqis[],38),4)</f>
        <v>#N/A</v>
      </c>
      <c r="F99" t="e">
        <f>"Nomor Induk Mahasiswa : " &amp; VLOOKUP(TblIjazah[[#This Row],[Kode]],DbsMunaqis[],1)</f>
        <v>#N/A</v>
      </c>
      <c r="G99" t="e">
        <f>VLOOKUP(TblIjazah[[#This Row],[Kode]],DbsMunaqis[],5)</f>
        <v>#N/A</v>
      </c>
      <c r="H99" t="e">
        <f>"Lahir di " &amp; VLOOKUP(TblIjazah[[#This Row],[Kode]],DbsMunaqis[],9) &amp; ", " &amp; VLOOKUP(TblIjazah[[#This Row],[Kode]],DbsMunaqis[],10)</f>
        <v>#N/A</v>
      </c>
      <c r="I99" t="e">
        <f>"Pada Jurusan " &amp; VLOOKUP(TblIjazah[[#This Row],[Kode]],DbsMunaqis[],28) &amp; ", " &amp; " Program Studi " &amp; VLOOKUP(TblIjazah[[#This Row],[Kode]],DbsMunaqis[],29)</f>
        <v>#N/A</v>
      </c>
      <c r="J99" t="e">
        <f>"Diberikan di Parepare, pada tanggal " &amp; VLOOKUP(TblIjazah[[#This Row],[Kode]],DbsMunaqis[],38)</f>
        <v>#N/A</v>
      </c>
      <c r="K99" t="e">
        <f>VLOOKUP(TblIjazah[[#This Row],[Kode]],DbsMunaqis[],26)</f>
        <v>#N/A</v>
      </c>
      <c r="L99" t="str">
        <f t="shared" si="3"/>
        <v>AKTA IV</v>
      </c>
      <c r="M99" s="4"/>
      <c r="N99" t="e">
        <f>VLOOKUP(TblIjazah[[#This Row],[Kode]],DbsMunaqis[],42)</f>
        <v>#N/A</v>
      </c>
      <c r="O99" t="e">
        <f>VLOOKUP(TblIjazah[[#This Row],[Kode]],DbsMunaqis[],40)</f>
        <v>#N/A</v>
      </c>
      <c r="P99" t="e">
        <f>"NIP. " &amp; VLOOKUP(TblIjazah[[#This Row],[Kode]],DbsMunaqis[],41)</f>
        <v>#N/A</v>
      </c>
    </row>
    <row r="100" spans="1:16">
      <c r="A100" s="250" t="s">
        <v>11532</v>
      </c>
      <c r="B100">
        <v>2</v>
      </c>
      <c r="C100">
        <v>69</v>
      </c>
      <c r="D100" s="178">
        <v>2527</v>
      </c>
      <c r="E100" t="e">
        <f>"Sti.08/PP.01.1" &amp;TblIjazah[[#This Row],[NoAlumni]] &amp;  "/" &amp; RIGHT(VLOOKUP(TblIjazah[[#This Row],[Kode]],DbsMunaqis[],38),4)</f>
        <v>#N/A</v>
      </c>
      <c r="F100" t="e">
        <f>"Nomor Induk Mahasiswa : " &amp; VLOOKUP(TblIjazah[[#This Row],[Kode]],DbsMunaqis[],1)</f>
        <v>#N/A</v>
      </c>
      <c r="G100" t="e">
        <f>VLOOKUP(TblIjazah[[#This Row],[Kode]],DbsMunaqis[],5)</f>
        <v>#N/A</v>
      </c>
      <c r="H100" t="e">
        <f>"Lahir di " &amp; VLOOKUP(TblIjazah[[#This Row],[Kode]],DbsMunaqis[],9) &amp; ", " &amp; VLOOKUP(TblIjazah[[#This Row],[Kode]],DbsMunaqis[],10)</f>
        <v>#N/A</v>
      </c>
      <c r="I100" t="e">
        <f>"Pada Jurusan " &amp; VLOOKUP(TblIjazah[[#This Row],[Kode]],DbsMunaqis[],28) &amp; ", " &amp; " Program Studi " &amp; VLOOKUP(TblIjazah[[#This Row],[Kode]],DbsMunaqis[],29)</f>
        <v>#N/A</v>
      </c>
      <c r="J100" t="e">
        <f>"Diberikan di Parepare, pada tanggal " &amp; VLOOKUP(TblIjazah[[#This Row],[Kode]],DbsMunaqis[],38)</f>
        <v>#N/A</v>
      </c>
      <c r="K100" t="e">
        <f>VLOOKUP(TblIjazah[[#This Row],[Kode]],DbsMunaqis[],26)</f>
        <v>#N/A</v>
      </c>
      <c r="L100" t="str">
        <f t="shared" si="3"/>
        <v>AKTA IV</v>
      </c>
      <c r="M100" s="4"/>
      <c r="N100" t="e">
        <f>VLOOKUP(TblIjazah[[#This Row],[Kode]],DbsMunaqis[],42)</f>
        <v>#N/A</v>
      </c>
      <c r="O100" t="e">
        <f>VLOOKUP(TblIjazah[[#This Row],[Kode]],DbsMunaqis[],40)</f>
        <v>#N/A</v>
      </c>
      <c r="P100" t="e">
        <f>"NIP. " &amp; VLOOKUP(TblIjazah[[#This Row],[Kode]],DbsMunaqis[],41)</f>
        <v>#N/A</v>
      </c>
    </row>
    <row r="101" spans="1:16">
      <c r="A101" s="250" t="s">
        <v>9337</v>
      </c>
      <c r="B101">
        <v>2</v>
      </c>
      <c r="C101">
        <v>70</v>
      </c>
      <c r="D101" s="178">
        <v>2528</v>
      </c>
      <c r="E101" t="e">
        <f>"Sti.08/PP.01.1" &amp;TblIjazah[[#This Row],[NoAlumni]] &amp;  "/" &amp; RIGHT(VLOOKUP(TblIjazah[[#This Row],[Kode]],DbsMunaqis[],38),4)</f>
        <v>#N/A</v>
      </c>
      <c r="F101" t="e">
        <f>"Nomor Induk Mahasiswa : " &amp; VLOOKUP(TblIjazah[[#This Row],[Kode]],DbsMunaqis[],1)</f>
        <v>#N/A</v>
      </c>
      <c r="G101" t="e">
        <f>VLOOKUP(TblIjazah[[#This Row],[Kode]],DbsMunaqis[],5)</f>
        <v>#N/A</v>
      </c>
      <c r="H101" t="e">
        <f>"Lahir di " &amp; VLOOKUP(TblIjazah[[#This Row],[Kode]],DbsMunaqis[],9) &amp; ", " &amp; VLOOKUP(TblIjazah[[#This Row],[Kode]],DbsMunaqis[],10)</f>
        <v>#N/A</v>
      </c>
      <c r="I101" t="e">
        <f>"Pada Jurusan " &amp; VLOOKUP(TblIjazah[[#This Row],[Kode]],DbsMunaqis[],28) &amp; ", " &amp; " Program Studi " &amp; VLOOKUP(TblIjazah[[#This Row],[Kode]],DbsMunaqis[],29)</f>
        <v>#N/A</v>
      </c>
      <c r="J101" t="e">
        <f>"Diberikan di Parepare, pada tanggal " &amp; VLOOKUP(TblIjazah[[#This Row],[Kode]],DbsMunaqis[],38)</f>
        <v>#N/A</v>
      </c>
      <c r="K101" t="e">
        <f>VLOOKUP(TblIjazah[[#This Row],[Kode]],DbsMunaqis[],26)</f>
        <v>#N/A</v>
      </c>
      <c r="L101" t="str">
        <f t="shared" si="3"/>
        <v>AKTA IV</v>
      </c>
      <c r="M101" s="4"/>
      <c r="N101" t="e">
        <f>VLOOKUP(TblIjazah[[#This Row],[Kode]],DbsMunaqis[],42)</f>
        <v>#N/A</v>
      </c>
      <c r="O101" t="e">
        <f>VLOOKUP(TblIjazah[[#This Row],[Kode]],DbsMunaqis[],40)</f>
        <v>#N/A</v>
      </c>
      <c r="P101" t="e">
        <f>"NIP. " &amp; VLOOKUP(TblIjazah[[#This Row],[Kode]],DbsMunaqis[],41)</f>
        <v>#N/A</v>
      </c>
    </row>
    <row r="102" spans="1:16">
      <c r="A102" s="250" t="s">
        <v>11648</v>
      </c>
      <c r="B102">
        <v>2</v>
      </c>
      <c r="C102">
        <v>71</v>
      </c>
      <c r="D102" s="178">
        <v>2529</v>
      </c>
      <c r="E102" t="e">
        <f>"Sti.08/PP.01.1" &amp;TblIjazah[[#This Row],[NoAlumni]] &amp;  "/" &amp; RIGHT(VLOOKUP(TblIjazah[[#This Row],[Kode]],DbsMunaqis[],38),4)</f>
        <v>#N/A</v>
      </c>
      <c r="F102" t="e">
        <f>"Nomor Induk Mahasiswa : " &amp; VLOOKUP(TblIjazah[[#This Row],[Kode]],DbsMunaqis[],1)</f>
        <v>#N/A</v>
      </c>
      <c r="G102" t="e">
        <f>VLOOKUP(TblIjazah[[#This Row],[Kode]],DbsMunaqis[],5)</f>
        <v>#N/A</v>
      </c>
      <c r="H102" t="e">
        <f>"Lahir di " &amp; VLOOKUP(TblIjazah[[#This Row],[Kode]],DbsMunaqis[],9) &amp; ", " &amp; VLOOKUP(TblIjazah[[#This Row],[Kode]],DbsMunaqis[],10)</f>
        <v>#N/A</v>
      </c>
      <c r="I102" t="e">
        <f>"Pada Jurusan " &amp; VLOOKUP(TblIjazah[[#This Row],[Kode]],DbsMunaqis[],28) &amp; ", " &amp; " Program Studi " &amp; VLOOKUP(TblIjazah[[#This Row],[Kode]],DbsMunaqis[],29)</f>
        <v>#N/A</v>
      </c>
      <c r="J102" t="e">
        <f>"Diberikan di Parepare, pada tanggal " &amp; VLOOKUP(TblIjazah[[#This Row],[Kode]],DbsMunaqis[],38)</f>
        <v>#N/A</v>
      </c>
      <c r="K102" t="e">
        <f>VLOOKUP(TblIjazah[[#This Row],[Kode]],DbsMunaqis[],26)</f>
        <v>#N/A</v>
      </c>
      <c r="L102" t="str">
        <f t="shared" si="3"/>
        <v>AKTA IV</v>
      </c>
      <c r="M102" s="4"/>
      <c r="N102" t="e">
        <f>VLOOKUP(TblIjazah[[#This Row],[Kode]],DbsMunaqis[],42)</f>
        <v>#N/A</v>
      </c>
      <c r="O102" t="e">
        <f>VLOOKUP(TblIjazah[[#This Row],[Kode]],DbsMunaqis[],40)</f>
        <v>#N/A</v>
      </c>
      <c r="P102" t="e">
        <f>"NIP. " &amp; VLOOKUP(TblIjazah[[#This Row],[Kode]],DbsMunaqis[],41)</f>
        <v>#N/A</v>
      </c>
    </row>
    <row r="103" spans="1:16">
      <c r="A103" s="63" t="s">
        <v>11291</v>
      </c>
      <c r="B103">
        <v>2</v>
      </c>
      <c r="C103">
        <v>72</v>
      </c>
      <c r="D103" s="178">
        <v>2530</v>
      </c>
      <c r="E103" t="e">
        <f>"Sti.08/PP.01.1" &amp;TblIjazah[[#This Row],[NoAlumni]] &amp;  "/" &amp; RIGHT(VLOOKUP(TblIjazah[[#This Row],[Kode]],DbsMunaqis[],38),4)</f>
        <v>#N/A</v>
      </c>
      <c r="F103" t="e">
        <f>"Nomor Induk Mahasiswa : " &amp; VLOOKUP(TblIjazah[[#This Row],[Kode]],DbsMunaqis[],1)</f>
        <v>#N/A</v>
      </c>
      <c r="G103" t="e">
        <f>VLOOKUP(TblIjazah[[#This Row],[Kode]],DbsMunaqis[],5)</f>
        <v>#N/A</v>
      </c>
      <c r="H103" t="e">
        <f>"Lahir di " &amp; VLOOKUP(TblIjazah[[#This Row],[Kode]],DbsMunaqis[],9) &amp; ", " &amp; VLOOKUP(TblIjazah[[#This Row],[Kode]],DbsMunaqis[],10)</f>
        <v>#N/A</v>
      </c>
      <c r="I103" t="e">
        <f>"Pada Jurusan " &amp; VLOOKUP(TblIjazah[[#This Row],[Kode]],DbsMunaqis[],28) &amp; ", " &amp; " Program Studi " &amp; VLOOKUP(TblIjazah[[#This Row],[Kode]],DbsMunaqis[],29)</f>
        <v>#N/A</v>
      </c>
      <c r="J103" t="e">
        <f>"Diberikan di Parepare, pada tanggal " &amp; VLOOKUP(TblIjazah[[#This Row],[Kode]],DbsMunaqis[],38)</f>
        <v>#N/A</v>
      </c>
      <c r="K103" t="e">
        <f>VLOOKUP(TblIjazah[[#This Row],[Kode]],DbsMunaqis[],26)</f>
        <v>#N/A</v>
      </c>
      <c r="L103" t="str">
        <f t="shared" si="3"/>
        <v>AKTA IV</v>
      </c>
      <c r="M103" s="4"/>
      <c r="N103" t="e">
        <f>VLOOKUP(TblIjazah[[#This Row],[Kode]],DbsMunaqis[],42)</f>
        <v>#N/A</v>
      </c>
      <c r="O103" t="e">
        <f>VLOOKUP(TblIjazah[[#This Row],[Kode]],DbsMunaqis[],40)</f>
        <v>#N/A</v>
      </c>
      <c r="P103" t="e">
        <f>"NIP. " &amp; VLOOKUP(TblIjazah[[#This Row],[Kode]],DbsMunaqis[],41)</f>
        <v>#N/A</v>
      </c>
    </row>
    <row r="104" spans="1:16">
      <c r="A104" s="63" t="s">
        <v>10883</v>
      </c>
      <c r="B104">
        <v>2</v>
      </c>
      <c r="C104">
        <v>73</v>
      </c>
      <c r="D104" s="178">
        <v>2531</v>
      </c>
      <c r="E104" t="e">
        <f>"Sti.08/PP.01.1" &amp;TblIjazah[[#This Row],[NoAlumni]] &amp;  "/" &amp; RIGHT(VLOOKUP(TblIjazah[[#This Row],[Kode]],DbsMunaqis[],38),4)</f>
        <v>#N/A</v>
      </c>
      <c r="F104" t="e">
        <f>"Nomor Induk Mahasiswa : " &amp; VLOOKUP(TblIjazah[[#This Row],[Kode]],DbsMunaqis[],1)</f>
        <v>#N/A</v>
      </c>
      <c r="G104" t="e">
        <f>VLOOKUP(TblIjazah[[#This Row],[Kode]],DbsMunaqis[],5)</f>
        <v>#N/A</v>
      </c>
      <c r="H104" t="e">
        <f>"Lahir di " &amp; VLOOKUP(TblIjazah[[#This Row],[Kode]],DbsMunaqis[],9) &amp; ", " &amp; VLOOKUP(TblIjazah[[#This Row],[Kode]],DbsMunaqis[],10)</f>
        <v>#N/A</v>
      </c>
      <c r="I104" t="e">
        <f>"Pada Jurusan " &amp; VLOOKUP(TblIjazah[[#This Row],[Kode]],DbsMunaqis[],28) &amp; ", " &amp; " Program Studi " &amp; VLOOKUP(TblIjazah[[#This Row],[Kode]],DbsMunaqis[],29)</f>
        <v>#N/A</v>
      </c>
      <c r="J104" t="e">
        <f>"Diberikan di Parepare, pada tanggal " &amp; VLOOKUP(TblIjazah[[#This Row],[Kode]],DbsMunaqis[],38)</f>
        <v>#N/A</v>
      </c>
      <c r="K104" t="e">
        <f>VLOOKUP(TblIjazah[[#This Row],[Kode]],DbsMunaqis[],26)</f>
        <v>#N/A</v>
      </c>
      <c r="L104" t="str">
        <f t="shared" si="3"/>
        <v>AKTA IV</v>
      </c>
      <c r="M104" s="4"/>
      <c r="N104" t="e">
        <f>VLOOKUP(TblIjazah[[#This Row],[Kode]],DbsMunaqis[],42)</f>
        <v>#N/A</v>
      </c>
      <c r="O104" t="e">
        <f>VLOOKUP(TblIjazah[[#This Row],[Kode]],DbsMunaqis[],40)</f>
        <v>#N/A</v>
      </c>
      <c r="P104" t="e">
        <f>"NIP. " &amp; VLOOKUP(TblIjazah[[#This Row],[Kode]],DbsMunaqis[],41)</f>
        <v>#N/A</v>
      </c>
    </row>
    <row r="105" spans="1:16">
      <c r="A105" s="250" t="s">
        <v>11547</v>
      </c>
      <c r="B105">
        <v>2</v>
      </c>
      <c r="C105">
        <v>74</v>
      </c>
      <c r="D105" s="178">
        <v>2532</v>
      </c>
      <c r="E105" t="e">
        <f>"Sti.08/PP.01.1" &amp;TblIjazah[[#This Row],[NoAlumni]] &amp;  "/" &amp; RIGHT(VLOOKUP(TblIjazah[[#This Row],[Kode]],DbsMunaqis[],38),4)</f>
        <v>#N/A</v>
      </c>
      <c r="F105" t="e">
        <f>"Nomor Induk Mahasiswa : " &amp; VLOOKUP(TblIjazah[[#This Row],[Kode]],DbsMunaqis[],1)</f>
        <v>#N/A</v>
      </c>
      <c r="G105" t="e">
        <f>VLOOKUP(TblIjazah[[#This Row],[Kode]],DbsMunaqis[],5)</f>
        <v>#N/A</v>
      </c>
      <c r="H105" t="e">
        <f>"Lahir di " &amp; VLOOKUP(TblIjazah[[#This Row],[Kode]],DbsMunaqis[],9) &amp; ", " &amp; VLOOKUP(TblIjazah[[#This Row],[Kode]],DbsMunaqis[],10)</f>
        <v>#N/A</v>
      </c>
      <c r="I105" t="e">
        <f>"Pada Jurusan " &amp; VLOOKUP(TblIjazah[[#This Row],[Kode]],DbsMunaqis[],28) &amp; ", " &amp; " Program Studi " &amp; VLOOKUP(TblIjazah[[#This Row],[Kode]],DbsMunaqis[],29)</f>
        <v>#N/A</v>
      </c>
      <c r="J105" t="e">
        <f>"Diberikan di Parepare, pada tanggal " &amp; VLOOKUP(TblIjazah[[#This Row],[Kode]],DbsMunaqis[],38)</f>
        <v>#N/A</v>
      </c>
      <c r="K105" t="e">
        <f>VLOOKUP(TblIjazah[[#This Row],[Kode]],DbsMunaqis[],26)</f>
        <v>#N/A</v>
      </c>
      <c r="L105" t="str">
        <f t="shared" si="3"/>
        <v>AKTA IV</v>
      </c>
      <c r="M105" s="4"/>
      <c r="N105" t="e">
        <f>VLOOKUP(TblIjazah[[#This Row],[Kode]],DbsMunaqis[],42)</f>
        <v>#N/A</v>
      </c>
      <c r="O105" t="e">
        <f>VLOOKUP(TblIjazah[[#This Row],[Kode]],DbsMunaqis[],40)</f>
        <v>#N/A</v>
      </c>
      <c r="P105" t="e">
        <f>"NIP. " &amp; VLOOKUP(TblIjazah[[#This Row],[Kode]],DbsMunaqis[],41)</f>
        <v>#N/A</v>
      </c>
    </row>
    <row r="106" spans="1:16">
      <c r="A106" s="250" t="s">
        <v>11373</v>
      </c>
      <c r="B106">
        <v>2</v>
      </c>
      <c r="C106">
        <v>75</v>
      </c>
      <c r="D106" s="178">
        <v>2533</v>
      </c>
      <c r="E106" t="e">
        <f>"Sti.08/PP.01.1" &amp;TblIjazah[[#This Row],[NoAlumni]] &amp;  "/" &amp; RIGHT(VLOOKUP(TblIjazah[[#This Row],[Kode]],DbsMunaqis[],38),4)</f>
        <v>#N/A</v>
      </c>
      <c r="F106" t="e">
        <f>"Nomor Induk Mahasiswa : " &amp; VLOOKUP(TblIjazah[[#This Row],[Kode]],DbsMunaqis[],1)</f>
        <v>#N/A</v>
      </c>
      <c r="G106" t="e">
        <f>VLOOKUP(TblIjazah[[#This Row],[Kode]],DbsMunaqis[],5)</f>
        <v>#N/A</v>
      </c>
      <c r="H106" t="e">
        <f>"Lahir di " &amp; VLOOKUP(TblIjazah[[#This Row],[Kode]],DbsMunaqis[],9) &amp; ", " &amp; VLOOKUP(TblIjazah[[#This Row],[Kode]],DbsMunaqis[],10)</f>
        <v>#N/A</v>
      </c>
      <c r="I106" t="e">
        <f>"Pada Jurusan " &amp; VLOOKUP(TblIjazah[[#This Row],[Kode]],DbsMunaqis[],28) &amp; ", " &amp; " Program Studi " &amp; VLOOKUP(TblIjazah[[#This Row],[Kode]],DbsMunaqis[],29)</f>
        <v>#N/A</v>
      </c>
      <c r="J106" t="e">
        <f>"Diberikan di Parepare, pada tanggal " &amp; VLOOKUP(TblIjazah[[#This Row],[Kode]],DbsMunaqis[],38)</f>
        <v>#N/A</v>
      </c>
      <c r="K106" t="e">
        <f>VLOOKUP(TblIjazah[[#This Row],[Kode]],DbsMunaqis[],26)</f>
        <v>#N/A</v>
      </c>
      <c r="L106" t="str">
        <f t="shared" si="3"/>
        <v>AKTA IV</v>
      </c>
      <c r="M106" s="4"/>
      <c r="N106" t="e">
        <f>VLOOKUP(TblIjazah[[#This Row],[Kode]],DbsMunaqis[],42)</f>
        <v>#N/A</v>
      </c>
      <c r="O106" t="e">
        <f>VLOOKUP(TblIjazah[[#This Row],[Kode]],DbsMunaqis[],40)</f>
        <v>#N/A</v>
      </c>
      <c r="P106" t="e">
        <f>"NIP. " &amp; VLOOKUP(TblIjazah[[#This Row],[Kode]],DbsMunaqis[],41)</f>
        <v>#N/A</v>
      </c>
    </row>
    <row r="107" spans="1:16">
      <c r="A107" s="250" t="s">
        <v>12082</v>
      </c>
      <c r="B107">
        <v>2</v>
      </c>
      <c r="C107">
        <v>76</v>
      </c>
      <c r="D107" s="178">
        <v>2534</v>
      </c>
      <c r="E107" t="e">
        <f>"Sti.08/PP.01.1" &amp;TblIjazah[[#This Row],[NoAlumni]] &amp;  "/" &amp; RIGHT(VLOOKUP(TblIjazah[[#This Row],[Kode]],DbsMunaqis[],38),4)</f>
        <v>#N/A</v>
      </c>
      <c r="F107" t="e">
        <f>"Nomor Induk Mahasiswa : " &amp; VLOOKUP(TblIjazah[[#This Row],[Kode]],DbsMunaqis[],1)</f>
        <v>#N/A</v>
      </c>
      <c r="G107" t="e">
        <f>VLOOKUP(TblIjazah[[#This Row],[Kode]],DbsMunaqis[],5)</f>
        <v>#N/A</v>
      </c>
      <c r="H107" t="e">
        <f>"Lahir di " &amp; VLOOKUP(TblIjazah[[#This Row],[Kode]],DbsMunaqis[],9) &amp; ", " &amp; VLOOKUP(TblIjazah[[#This Row],[Kode]],DbsMunaqis[],10)</f>
        <v>#N/A</v>
      </c>
      <c r="I107" t="e">
        <f>"Pada Jurusan " &amp; VLOOKUP(TblIjazah[[#This Row],[Kode]],DbsMunaqis[],28) &amp; ", " &amp; " Program Studi " &amp; VLOOKUP(TblIjazah[[#This Row],[Kode]],DbsMunaqis[],29)</f>
        <v>#N/A</v>
      </c>
      <c r="J107" t="e">
        <f>"Diberikan di Parepare, pada tanggal " &amp; VLOOKUP(TblIjazah[[#This Row],[Kode]],DbsMunaqis[],38)</f>
        <v>#N/A</v>
      </c>
      <c r="K107" t="e">
        <f>VLOOKUP(TblIjazah[[#This Row],[Kode]],DbsMunaqis[],26)</f>
        <v>#N/A</v>
      </c>
      <c r="L107" t="str">
        <f t="shared" si="3"/>
        <v>AKTA IV</v>
      </c>
      <c r="M107" s="4"/>
      <c r="N107" t="e">
        <f>VLOOKUP(TblIjazah[[#This Row],[Kode]],DbsMunaqis[],42)</f>
        <v>#N/A</v>
      </c>
      <c r="O107" t="e">
        <f>VLOOKUP(TblIjazah[[#This Row],[Kode]],DbsMunaqis[],40)</f>
        <v>#N/A</v>
      </c>
      <c r="P107" t="e">
        <f>"NIP. " &amp; VLOOKUP(TblIjazah[[#This Row],[Kode]],DbsMunaqis[],41)</f>
        <v>#N/A</v>
      </c>
    </row>
    <row r="108" spans="1:16">
      <c r="A108" s="250" t="s">
        <v>12137</v>
      </c>
      <c r="B108">
        <v>2</v>
      </c>
      <c r="C108">
        <v>77</v>
      </c>
      <c r="D108" s="178">
        <v>2535</v>
      </c>
      <c r="E108" t="e">
        <f>"Sti.08/PP.01.1" &amp;TblIjazah[[#This Row],[NoAlumni]] &amp;  "/" &amp; RIGHT(VLOOKUP(TblIjazah[[#This Row],[Kode]],DbsMunaqis[],38),4)</f>
        <v>#N/A</v>
      </c>
      <c r="F108" t="e">
        <f>"Nomor Induk Mahasiswa : " &amp; VLOOKUP(TblIjazah[[#This Row],[Kode]],DbsMunaqis[],1)</f>
        <v>#N/A</v>
      </c>
      <c r="G108" t="e">
        <f>VLOOKUP(TblIjazah[[#This Row],[Kode]],DbsMunaqis[],5)</f>
        <v>#N/A</v>
      </c>
      <c r="H108" t="e">
        <f>"Lahir di " &amp; VLOOKUP(TblIjazah[[#This Row],[Kode]],DbsMunaqis[],9) &amp; ", " &amp; VLOOKUP(TblIjazah[[#This Row],[Kode]],DbsMunaqis[],10)</f>
        <v>#N/A</v>
      </c>
      <c r="I108" t="e">
        <f>"Pada Jurusan " &amp; VLOOKUP(TblIjazah[[#This Row],[Kode]],DbsMunaqis[],28) &amp; ", " &amp; " Program Studi " &amp; VLOOKUP(TblIjazah[[#This Row],[Kode]],DbsMunaqis[],29)</f>
        <v>#N/A</v>
      </c>
      <c r="J108" t="e">
        <f>"Diberikan di Parepare, pada tanggal " &amp; VLOOKUP(TblIjazah[[#This Row],[Kode]],DbsMunaqis[],38)</f>
        <v>#N/A</v>
      </c>
      <c r="K108" t="e">
        <f>VLOOKUP(TblIjazah[[#This Row],[Kode]],DbsMunaqis[],26)</f>
        <v>#N/A</v>
      </c>
      <c r="L108" t="str">
        <f t="shared" si="3"/>
        <v>AKTA IV</v>
      </c>
      <c r="M108" s="4"/>
      <c r="N108" t="e">
        <f>VLOOKUP(TblIjazah[[#This Row],[Kode]],DbsMunaqis[],42)</f>
        <v>#N/A</v>
      </c>
      <c r="O108" t="e">
        <f>VLOOKUP(TblIjazah[[#This Row],[Kode]],DbsMunaqis[],40)</f>
        <v>#N/A</v>
      </c>
      <c r="P108" t="e">
        <f>"NIP. " &amp; VLOOKUP(TblIjazah[[#This Row],[Kode]],DbsMunaqis[],41)</f>
        <v>#N/A</v>
      </c>
    </row>
    <row r="109" spans="1:16">
      <c r="A109" s="63" t="s">
        <v>10981</v>
      </c>
      <c r="B109">
        <v>2</v>
      </c>
      <c r="C109">
        <v>78</v>
      </c>
      <c r="D109" s="178">
        <v>2536</v>
      </c>
      <c r="E109" t="e">
        <f>"Sti.08/PP.01.1" &amp;TblIjazah[[#This Row],[NoAlumni]] &amp;  "/" &amp; RIGHT(VLOOKUP(TblIjazah[[#This Row],[Kode]],DbsMunaqis[],38),4)</f>
        <v>#N/A</v>
      </c>
      <c r="F109" t="e">
        <f>"Nomor Induk Mahasiswa : " &amp; VLOOKUP(TblIjazah[[#This Row],[Kode]],DbsMunaqis[],1)</f>
        <v>#N/A</v>
      </c>
      <c r="G109" t="e">
        <f>VLOOKUP(TblIjazah[[#This Row],[Kode]],DbsMunaqis[],5)</f>
        <v>#N/A</v>
      </c>
      <c r="H109" t="e">
        <f>"Lahir di " &amp; VLOOKUP(TblIjazah[[#This Row],[Kode]],DbsMunaqis[],9) &amp; ", " &amp; VLOOKUP(TblIjazah[[#This Row],[Kode]],DbsMunaqis[],10)</f>
        <v>#N/A</v>
      </c>
      <c r="I109" t="e">
        <f>"Pada Jurusan " &amp; VLOOKUP(TblIjazah[[#This Row],[Kode]],DbsMunaqis[],28) &amp; ", " &amp; " Program Studi " &amp; VLOOKUP(TblIjazah[[#This Row],[Kode]],DbsMunaqis[],29)</f>
        <v>#N/A</v>
      </c>
      <c r="J109" t="e">
        <f>"Diberikan di Parepare, pada tanggal " &amp; VLOOKUP(TblIjazah[[#This Row],[Kode]],DbsMunaqis[],38)</f>
        <v>#N/A</v>
      </c>
      <c r="K109" t="e">
        <f>VLOOKUP(TblIjazah[[#This Row],[Kode]],DbsMunaqis[],26)</f>
        <v>#N/A</v>
      </c>
      <c r="L109" t="str">
        <f t="shared" si="3"/>
        <v>AKTA IV</v>
      </c>
      <c r="M109" s="4"/>
      <c r="N109" t="e">
        <f>VLOOKUP(TblIjazah[[#This Row],[Kode]],DbsMunaqis[],42)</f>
        <v>#N/A</v>
      </c>
      <c r="O109" t="e">
        <f>VLOOKUP(TblIjazah[[#This Row],[Kode]],DbsMunaqis[],40)</f>
        <v>#N/A</v>
      </c>
      <c r="P109" t="e">
        <f>"NIP. " &amp; VLOOKUP(TblIjazah[[#This Row],[Kode]],DbsMunaqis[],41)</f>
        <v>#N/A</v>
      </c>
    </row>
  </sheetData>
  <pageMargins left="1.4" right="0.70866141732283472" top="0.74803149606299213" bottom="0.74803149606299213" header="0.31496062992125984" footer="0.31496062992125984"/>
  <pageSetup paperSize="5" scale="86" orientation="landscape" r:id="rId1"/>
  <colBreaks count="1" manualBreakCount="1">
    <brk id="8" max="1048575" man="1"/>
  </colBreak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S109"/>
  <sheetViews>
    <sheetView topLeftCell="B1" workbookViewId="0">
      <selection activeCell="B96" sqref="B96"/>
    </sheetView>
  </sheetViews>
  <sheetFormatPr defaultRowHeight="14.4"/>
  <cols>
    <col min="1" max="1" width="4" bestFit="1" customWidth="1"/>
    <col min="2" max="2" width="27.44140625" bestFit="1" customWidth="1"/>
    <col min="3" max="3" width="10.77734375" bestFit="1" customWidth="1"/>
    <col min="4" max="4" width="15.77734375" customWidth="1"/>
    <col min="5" max="5" width="26.21875" bestFit="1" customWidth="1"/>
    <col min="6" max="6" width="18.21875" bestFit="1" customWidth="1"/>
    <col min="8" max="8" width="25.21875" bestFit="1" customWidth="1"/>
    <col min="9" max="9" width="24.21875" bestFit="1" customWidth="1"/>
    <col min="10" max="10" width="19" customWidth="1"/>
    <col min="11" max="11" width="13.21875" bestFit="1" customWidth="1"/>
    <col min="12" max="12" width="9.21875" style="11"/>
    <col min="13" max="13" width="18.21875" bestFit="1" customWidth="1"/>
    <col min="14" max="14" width="186" bestFit="1" customWidth="1"/>
    <col min="15" max="15" width="11.77734375" customWidth="1"/>
    <col min="16" max="16" width="23.21875" bestFit="1" customWidth="1"/>
    <col min="17" max="17" width="10" customWidth="1"/>
    <col min="18" max="18" width="8.5546875" bestFit="1" customWidth="1"/>
  </cols>
  <sheetData>
    <row r="1" spans="1:19" ht="15" thickBot="1">
      <c r="A1" s="30" t="s">
        <v>3</v>
      </c>
      <c r="B1" t="s">
        <v>9776</v>
      </c>
      <c r="C1" t="s">
        <v>9476</v>
      </c>
      <c r="D1" t="s">
        <v>9777</v>
      </c>
      <c r="E1" t="s">
        <v>9778</v>
      </c>
      <c r="F1" t="s">
        <v>9779</v>
      </c>
      <c r="G1" t="s">
        <v>9780</v>
      </c>
      <c r="H1" t="s">
        <v>9643</v>
      </c>
      <c r="I1" t="s">
        <v>9781</v>
      </c>
      <c r="J1" t="s">
        <v>9782</v>
      </c>
      <c r="K1" t="s">
        <v>9783</v>
      </c>
      <c r="L1" s="11" t="s">
        <v>9559</v>
      </c>
      <c r="M1" t="s">
        <v>9721</v>
      </c>
      <c r="N1" t="s">
        <v>9784</v>
      </c>
      <c r="O1" t="s">
        <v>9785</v>
      </c>
      <c r="P1" t="s">
        <v>9786</v>
      </c>
      <c r="Q1" t="s">
        <v>9787</v>
      </c>
      <c r="R1" t="s">
        <v>9554</v>
      </c>
      <c r="S1" t="s">
        <v>10128</v>
      </c>
    </row>
    <row r="2" spans="1:19">
      <c r="A2">
        <v>1</v>
      </c>
      <c r="B2" t="e">
        <f>VLOOKUP(Table14[[#This Row],[nim]],DbsMunaqis[],5)</f>
        <v>#N/A</v>
      </c>
      <c r="C2" s="86" t="s">
        <v>11508</v>
      </c>
      <c r="D2" t="e">
        <f>IF(VALUE(VLOOKUP(Table14[[#This Row],[nim]],DbsMunaqis[],13))=1,"Laki-Laki","Perempuan")</f>
        <v>#N/A</v>
      </c>
      <c r="E2" t="e">
        <f>VLOOKUP(Table14[[#This Row],[nim]],DbsMunaqis[],9)</f>
        <v>#N/A</v>
      </c>
      <c r="F2" t="e">
        <f>IF(VLOOKUP(Table14[[#This Row],[nim]],DbsMunaqis[],10)=0,"",VLOOKUP(Table14[[#This Row],[nim]],DbsMunaqis[],10))</f>
        <v>#N/A</v>
      </c>
      <c r="G2" t="str">
        <f>"Islam"</f>
        <v>Islam</v>
      </c>
      <c r="H2" t="e">
        <f>VLOOKUP(VALUE(VLOOKUP(Table14[[#This Row],[nim]],DbsMunaqis[],6)),TblJurusan[],2)</f>
        <v>#N/A</v>
      </c>
      <c r="I2" t="e">
        <f>VLOOKUP(VALUE(VLOOKUP(Table14[[#This Row],[nim]],DbsMunaqis[],7)),TblProdi[],2)</f>
        <v>#N/A</v>
      </c>
      <c r="J2" t="e">
        <f>VLOOKUP(Table14[[#This Row],[nim]],DbsMunaqis[],38)</f>
        <v>#N/A</v>
      </c>
      <c r="K2">
        <f>VLOOKUP(Table14[[#This Row],[nim]],TblIjazah[],4)</f>
        <v>2443</v>
      </c>
      <c r="L2" s="11" t="e">
        <f>VLOOKUP(Table14[[#This Row],[nim]],DbsMunaqis[],14)</f>
        <v>#N/A</v>
      </c>
      <c r="M2" t="e">
        <f>VLOOKUP(Table14[[#This Row],[nim]],DbsMunaqis[],15)</f>
        <v>#N/A</v>
      </c>
      <c r="N2" t="e">
        <f>VLOOKUP(Table14[[#This Row],[nim]],DbsMunaqis[],18)</f>
        <v>#N/A</v>
      </c>
      <c r="P2" t="e">
        <f>VLOOKUP(Table14[[#This Row],[nim]],TblIjazah[],5)</f>
        <v>#N/A</v>
      </c>
      <c r="Q2">
        <f>VLOOKUP(Table14[[#This Row],[nim]],TblIjazah[],13)</f>
        <v>0</v>
      </c>
      <c r="R2">
        <f>VLOOKUP(Table14[[#This Row],[nim]],TblIjazah[],2)</f>
        <v>1</v>
      </c>
      <c r="S2">
        <v>19</v>
      </c>
    </row>
    <row r="3" spans="1:19">
      <c r="A3">
        <v>2</v>
      </c>
      <c r="B3" t="e">
        <f>VLOOKUP(Table14[[#This Row],[nim]],DbsMunaqis[],5)</f>
        <v>#N/A</v>
      </c>
      <c r="C3" s="41" t="s">
        <v>11609</v>
      </c>
      <c r="D3" t="e">
        <f>IF(VALUE(VLOOKUP(Table14[[#This Row],[nim]],DbsMunaqis[],13))=1,"Laki-Laki","Perempuan")</f>
        <v>#N/A</v>
      </c>
      <c r="E3" t="e">
        <f>VLOOKUP(Table14[[#This Row],[nim]],DbsMunaqis[],9)</f>
        <v>#N/A</v>
      </c>
      <c r="F3" t="e">
        <f>IF(VLOOKUP(Table14[[#This Row],[nim]],DbsMunaqis[],10)=0,"",VLOOKUP(Table14[[#This Row],[nim]],DbsMunaqis[],10))</f>
        <v>#N/A</v>
      </c>
      <c r="G3" t="str">
        <f t="shared" ref="G3:G25" si="0">"Islam"</f>
        <v>Islam</v>
      </c>
      <c r="H3" t="e">
        <f>VLOOKUP(VALUE(VLOOKUP(Table14[[#This Row],[nim]],DbsMunaqis[],6)),TblJurusan[],2)</f>
        <v>#N/A</v>
      </c>
      <c r="I3" t="e">
        <f>VLOOKUP(VALUE(VLOOKUP(Table14[[#This Row],[nim]],DbsMunaqis[],7)),TblProdi[],2)</f>
        <v>#N/A</v>
      </c>
      <c r="J3" t="e">
        <f>VLOOKUP(Table14[[#This Row],[nim]],DbsMunaqis[],38)</f>
        <v>#N/A</v>
      </c>
      <c r="K3">
        <f>VLOOKUP(Table14[[#This Row],[nim]],TblIjazah[],4)</f>
        <v>2443</v>
      </c>
      <c r="L3" s="11" t="e">
        <f>VLOOKUP(Table14[[#This Row],[nim]],DbsMunaqis[],14)</f>
        <v>#N/A</v>
      </c>
      <c r="M3" t="e">
        <f>VLOOKUP(Table14[[#This Row],[nim]],DbsMunaqis[],15)</f>
        <v>#N/A</v>
      </c>
      <c r="N3" t="e">
        <f>VLOOKUP(Table14[[#This Row],[nim]],DbsMunaqis[],18)</f>
        <v>#N/A</v>
      </c>
      <c r="P3" t="e">
        <f>VLOOKUP(Table14[[#This Row],[nim]],TblIjazah[],5)</f>
        <v>#N/A</v>
      </c>
      <c r="Q3">
        <f>VLOOKUP(Table14[[#This Row],[nim]],TblIjazah[],13)</f>
        <v>0</v>
      </c>
      <c r="R3">
        <f>VLOOKUP(Table14[[#This Row],[nim]],TblIjazah[],2)</f>
        <v>1</v>
      </c>
      <c r="S3">
        <v>19</v>
      </c>
    </row>
    <row r="4" spans="1:19">
      <c r="A4">
        <v>3</v>
      </c>
      <c r="B4" t="e">
        <f>VLOOKUP(Table14[[#This Row],[nim]],DbsMunaqis[],5)</f>
        <v>#N/A</v>
      </c>
      <c r="C4" s="41" t="s">
        <v>12020</v>
      </c>
      <c r="D4" t="e">
        <f>IF(VALUE(VLOOKUP(Table14[[#This Row],[nim]],DbsMunaqis[],13))=1,"Laki-Laki","Perempuan")</f>
        <v>#N/A</v>
      </c>
      <c r="E4" t="e">
        <f>VLOOKUP(Table14[[#This Row],[nim]],DbsMunaqis[],9)</f>
        <v>#N/A</v>
      </c>
      <c r="F4" t="e">
        <f>IF(VLOOKUP(Table14[[#This Row],[nim]],DbsMunaqis[],10)=0,"",VLOOKUP(Table14[[#This Row],[nim]],DbsMunaqis[],10))</f>
        <v>#N/A</v>
      </c>
      <c r="G4" t="str">
        <f t="shared" si="0"/>
        <v>Islam</v>
      </c>
      <c r="H4" t="e">
        <f>VLOOKUP(VALUE(VLOOKUP(Table14[[#This Row],[nim]],DbsMunaqis[],6)),TblJurusan[],2)</f>
        <v>#N/A</v>
      </c>
      <c r="I4" t="e">
        <f>VLOOKUP(VALUE(VLOOKUP(Table14[[#This Row],[nim]],DbsMunaqis[],7)),TblProdi[],2)</f>
        <v>#N/A</v>
      </c>
      <c r="J4" t="e">
        <f>VLOOKUP(Table14[[#This Row],[nim]],DbsMunaqis[],38)</f>
        <v>#N/A</v>
      </c>
      <c r="K4">
        <f>VLOOKUP(Table14[[#This Row],[nim]],TblIjazah[],4)</f>
        <v>2480</v>
      </c>
      <c r="L4" s="11" t="e">
        <f>VLOOKUP(Table14[[#This Row],[nim]],DbsMunaqis[],14)</f>
        <v>#N/A</v>
      </c>
      <c r="M4" t="e">
        <f>VLOOKUP(Table14[[#This Row],[nim]],DbsMunaqis[],15)</f>
        <v>#N/A</v>
      </c>
      <c r="N4" t="e">
        <f>VLOOKUP(Table14[[#This Row],[nim]],DbsMunaqis[],18)</f>
        <v>#N/A</v>
      </c>
      <c r="P4" t="e">
        <f>VLOOKUP(Table14[[#This Row],[nim]],TblIjazah[],5)</f>
        <v>#N/A</v>
      </c>
      <c r="Q4">
        <f>VLOOKUP(Table14[[#This Row],[nim]],TblIjazah[],13)</f>
        <v>0</v>
      </c>
      <c r="R4">
        <f>VLOOKUP(Table14[[#This Row],[nim]],TblIjazah[],2)</f>
        <v>2</v>
      </c>
      <c r="S4">
        <v>19</v>
      </c>
    </row>
    <row r="5" spans="1:19">
      <c r="A5">
        <v>4</v>
      </c>
      <c r="B5" t="e">
        <f>VLOOKUP(Table14[[#This Row],[nim]],DbsMunaqis[],5)</f>
        <v>#N/A</v>
      </c>
      <c r="C5" s="41" t="s">
        <v>11431</v>
      </c>
      <c r="D5" t="e">
        <f>IF(VALUE(VLOOKUP(Table14[[#This Row],[nim]],DbsMunaqis[],13))=1,"Laki-Laki","Perempuan")</f>
        <v>#N/A</v>
      </c>
      <c r="E5" t="e">
        <f>VLOOKUP(Table14[[#This Row],[nim]],DbsMunaqis[],9)</f>
        <v>#N/A</v>
      </c>
      <c r="F5" t="e">
        <f>IF(VLOOKUP(Table14[[#This Row],[nim]],DbsMunaqis[],10)=0,"",VLOOKUP(Table14[[#This Row],[nim]],DbsMunaqis[],10))</f>
        <v>#N/A</v>
      </c>
      <c r="G5" t="str">
        <f t="shared" si="0"/>
        <v>Islam</v>
      </c>
      <c r="H5" t="e">
        <f>VLOOKUP(VALUE(VLOOKUP(Table14[[#This Row],[nim]],DbsMunaqis[],6)),TblJurusan[],2)</f>
        <v>#N/A</v>
      </c>
      <c r="I5" t="e">
        <f>VLOOKUP(VALUE(VLOOKUP(Table14[[#This Row],[nim]],DbsMunaqis[],7)),TblProdi[],2)</f>
        <v>#N/A</v>
      </c>
      <c r="J5" t="e">
        <f>VLOOKUP(Table14[[#This Row],[nim]],DbsMunaqis[],38)</f>
        <v>#N/A</v>
      </c>
      <c r="K5">
        <f>VLOOKUP(Table14[[#This Row],[nim]],TblIjazah[],4)</f>
        <v>2443</v>
      </c>
      <c r="L5" s="11" t="e">
        <f>VLOOKUP(Table14[[#This Row],[nim]],DbsMunaqis[],14)</f>
        <v>#N/A</v>
      </c>
      <c r="M5" t="e">
        <f>VLOOKUP(Table14[[#This Row],[nim]],DbsMunaqis[],15)</f>
        <v>#N/A</v>
      </c>
      <c r="N5" t="e">
        <f>VLOOKUP(Table14[[#This Row],[nim]],DbsMunaqis[],18)</f>
        <v>#N/A</v>
      </c>
      <c r="P5" t="e">
        <f>VLOOKUP(Table14[[#This Row],[nim]],TblIjazah[],5)</f>
        <v>#N/A</v>
      </c>
      <c r="Q5">
        <f>VLOOKUP(Table14[[#This Row],[nim]],TblIjazah[],13)</f>
        <v>0</v>
      </c>
      <c r="R5">
        <f>VLOOKUP(Table14[[#This Row],[nim]],TblIjazah[],2)</f>
        <v>1</v>
      </c>
      <c r="S5">
        <v>19</v>
      </c>
    </row>
    <row r="6" spans="1:19">
      <c r="A6">
        <v>5</v>
      </c>
      <c r="B6" t="e">
        <f>VLOOKUP(Table14[[#This Row],[nim]],DbsMunaqis[],5)</f>
        <v>#N/A</v>
      </c>
      <c r="C6" s="41" t="s">
        <v>11591</v>
      </c>
      <c r="D6" t="e">
        <f>IF(VALUE(VLOOKUP(Table14[[#This Row],[nim]],DbsMunaqis[],13))=1,"Laki-Laki","Perempuan")</f>
        <v>#N/A</v>
      </c>
      <c r="E6" t="e">
        <f>VLOOKUP(Table14[[#This Row],[nim]],DbsMunaqis[],9)</f>
        <v>#N/A</v>
      </c>
      <c r="F6" t="e">
        <f>IF(VLOOKUP(Table14[[#This Row],[nim]],DbsMunaqis[],10)=0,"",VLOOKUP(Table14[[#This Row],[nim]],DbsMunaqis[],10))</f>
        <v>#N/A</v>
      </c>
      <c r="G6" t="str">
        <f t="shared" si="0"/>
        <v>Islam</v>
      </c>
      <c r="H6" t="e">
        <f>VLOOKUP(VALUE(VLOOKUP(Table14[[#This Row],[nim]],DbsMunaqis[],6)),TblJurusan[],2)</f>
        <v>#N/A</v>
      </c>
      <c r="I6" t="e">
        <f>VLOOKUP(VALUE(VLOOKUP(Table14[[#This Row],[nim]],DbsMunaqis[],7)),TblProdi[],2)</f>
        <v>#N/A</v>
      </c>
      <c r="J6" t="e">
        <f>VLOOKUP(Table14[[#This Row],[nim]],DbsMunaqis[],38)</f>
        <v>#N/A</v>
      </c>
      <c r="K6">
        <f>VLOOKUP(Table14[[#This Row],[nim]],TblIjazah[],4)</f>
        <v>2443</v>
      </c>
      <c r="L6" s="11" t="e">
        <f>VLOOKUP(Table14[[#This Row],[nim]],DbsMunaqis[],14)</f>
        <v>#N/A</v>
      </c>
      <c r="M6" t="e">
        <f>VLOOKUP(Table14[[#This Row],[nim]],DbsMunaqis[],15)</f>
        <v>#N/A</v>
      </c>
      <c r="N6" t="e">
        <f>VLOOKUP(Table14[[#This Row],[nim]],DbsMunaqis[],18)</f>
        <v>#N/A</v>
      </c>
      <c r="P6" t="e">
        <f>VLOOKUP(Table14[[#This Row],[nim]],TblIjazah[],5)</f>
        <v>#N/A</v>
      </c>
      <c r="Q6">
        <f>VLOOKUP(Table14[[#This Row],[nim]],TblIjazah[],13)</f>
        <v>0</v>
      </c>
      <c r="R6">
        <f>VLOOKUP(Table14[[#This Row],[nim]],TblIjazah[],2)</f>
        <v>1</v>
      </c>
      <c r="S6">
        <v>19</v>
      </c>
    </row>
    <row r="7" spans="1:19">
      <c r="A7">
        <v>6</v>
      </c>
      <c r="B7" t="e">
        <f>VLOOKUP(Table14[[#This Row],[nim]],DbsMunaqis[],5)</f>
        <v>#N/A</v>
      </c>
      <c r="C7" s="41" t="s">
        <v>11753</v>
      </c>
      <c r="D7" t="e">
        <f>IF(VALUE(VLOOKUP(Table14[[#This Row],[nim]],DbsMunaqis[],13))=1,"Laki-Laki","Perempuan")</f>
        <v>#N/A</v>
      </c>
      <c r="E7" t="e">
        <f>VLOOKUP(Table14[[#This Row],[nim]],DbsMunaqis[],9)</f>
        <v>#N/A</v>
      </c>
      <c r="F7" t="e">
        <f>IF(VLOOKUP(Table14[[#This Row],[nim]],DbsMunaqis[],10)=0,"",VLOOKUP(Table14[[#This Row],[nim]],DbsMunaqis[],10))</f>
        <v>#N/A</v>
      </c>
      <c r="G7" t="str">
        <f t="shared" si="0"/>
        <v>Islam</v>
      </c>
      <c r="H7" t="e">
        <f>VLOOKUP(VALUE(VLOOKUP(Table14[[#This Row],[nim]],DbsMunaqis[],6)),TblJurusan[],2)</f>
        <v>#N/A</v>
      </c>
      <c r="I7" t="e">
        <f>VLOOKUP(VALUE(VLOOKUP(Table14[[#This Row],[nim]],DbsMunaqis[],7)),TblProdi[],2)</f>
        <v>#N/A</v>
      </c>
      <c r="J7" t="e">
        <f>VLOOKUP(Table14[[#This Row],[nim]],DbsMunaqis[],38)</f>
        <v>#N/A</v>
      </c>
      <c r="K7">
        <f>VLOOKUP(Table14[[#This Row],[nim]],TblIjazah[],4)</f>
        <v>2443</v>
      </c>
      <c r="L7" s="11" t="e">
        <f>VLOOKUP(Table14[[#This Row],[nim]],DbsMunaqis[],14)</f>
        <v>#N/A</v>
      </c>
      <c r="M7" t="e">
        <f>VLOOKUP(Table14[[#This Row],[nim]],DbsMunaqis[],15)</f>
        <v>#N/A</v>
      </c>
      <c r="N7" t="e">
        <f>VLOOKUP(Table14[[#This Row],[nim]],DbsMunaqis[],18)</f>
        <v>#N/A</v>
      </c>
      <c r="P7" t="e">
        <f>VLOOKUP(Table14[[#This Row],[nim]],TblIjazah[],5)</f>
        <v>#N/A</v>
      </c>
      <c r="Q7">
        <f>VLOOKUP(Table14[[#This Row],[nim]],TblIjazah[],13)</f>
        <v>0</v>
      </c>
      <c r="R7">
        <f>VLOOKUP(Table14[[#This Row],[nim]],TblIjazah[],2)</f>
        <v>1</v>
      </c>
      <c r="S7">
        <v>19</v>
      </c>
    </row>
    <row r="8" spans="1:19">
      <c r="A8">
        <v>7</v>
      </c>
      <c r="B8" t="e">
        <f>VLOOKUP(Table14[[#This Row],[nim]],DbsMunaqis[],5)</f>
        <v>#N/A</v>
      </c>
      <c r="C8" s="63" t="s">
        <v>11572</v>
      </c>
      <c r="D8" t="e">
        <f>IF(VALUE(VLOOKUP(Table14[[#This Row],[nim]],DbsMunaqis[],13))=1,"Laki-Laki","Perempuan")</f>
        <v>#N/A</v>
      </c>
      <c r="E8" t="e">
        <f>VLOOKUP(Table14[[#This Row],[nim]],DbsMunaqis[],9)</f>
        <v>#N/A</v>
      </c>
      <c r="F8" t="e">
        <f>IF(VLOOKUP(Table14[[#This Row],[nim]],DbsMunaqis[],10)=0,"",VLOOKUP(Table14[[#This Row],[nim]],DbsMunaqis[],10))</f>
        <v>#N/A</v>
      </c>
      <c r="G8" t="str">
        <f t="shared" si="0"/>
        <v>Islam</v>
      </c>
      <c r="H8" t="e">
        <f>VLOOKUP(VALUE(VLOOKUP(Table14[[#This Row],[nim]],DbsMunaqis[],6)),TblJurusan[],2)</f>
        <v>#N/A</v>
      </c>
      <c r="I8" t="e">
        <f>VLOOKUP(VALUE(VLOOKUP(Table14[[#This Row],[nim]],DbsMunaqis[],7)),TblProdi[],2)</f>
        <v>#N/A</v>
      </c>
      <c r="J8" t="e">
        <f>VLOOKUP(Table14[[#This Row],[nim]],DbsMunaqis[],38)</f>
        <v>#N/A</v>
      </c>
      <c r="K8">
        <f>VLOOKUP(Table14[[#This Row],[nim]],TblIjazah[],4)</f>
        <v>2443</v>
      </c>
      <c r="L8" s="11" t="e">
        <f>VLOOKUP(Table14[[#This Row],[nim]],DbsMunaqis[],14)</f>
        <v>#N/A</v>
      </c>
      <c r="M8" t="e">
        <f>VLOOKUP(Table14[[#This Row],[nim]],DbsMunaqis[],15)</f>
        <v>#N/A</v>
      </c>
      <c r="N8" t="e">
        <f>VLOOKUP(Table14[[#This Row],[nim]],DbsMunaqis[],18)</f>
        <v>#N/A</v>
      </c>
      <c r="P8" t="e">
        <f>VLOOKUP(Table14[[#This Row],[nim]],TblIjazah[],5)</f>
        <v>#N/A</v>
      </c>
      <c r="Q8">
        <f>VLOOKUP(Table14[[#This Row],[nim]],TblIjazah[],13)</f>
        <v>0</v>
      </c>
      <c r="R8">
        <f>VLOOKUP(Table14[[#This Row],[nim]],TblIjazah[],2)</f>
        <v>1</v>
      </c>
      <c r="S8">
        <v>19</v>
      </c>
    </row>
    <row r="9" spans="1:19">
      <c r="A9">
        <v>8</v>
      </c>
      <c r="B9" t="e">
        <f>VLOOKUP(Table14[[#This Row],[nim]],DbsMunaqis[],5)</f>
        <v>#N/A</v>
      </c>
      <c r="C9" s="63" t="s">
        <v>10871</v>
      </c>
      <c r="D9" t="e">
        <f>IF(VALUE(VLOOKUP(Table14[[#This Row],[nim]],DbsMunaqis[],13))=1,"Laki-Laki","Perempuan")</f>
        <v>#N/A</v>
      </c>
      <c r="E9" t="e">
        <f>VLOOKUP(Table14[[#This Row],[nim]],DbsMunaqis[],9)</f>
        <v>#N/A</v>
      </c>
      <c r="F9" t="e">
        <f>IF(VLOOKUP(Table14[[#This Row],[nim]],DbsMunaqis[],10)=0,"",VLOOKUP(Table14[[#This Row],[nim]],DbsMunaqis[],10))</f>
        <v>#N/A</v>
      </c>
      <c r="G9" t="str">
        <f t="shared" si="0"/>
        <v>Islam</v>
      </c>
      <c r="H9" t="e">
        <f>VLOOKUP(VALUE(VLOOKUP(Table14[[#This Row],[nim]],DbsMunaqis[],6)),TblJurusan[],2)</f>
        <v>#N/A</v>
      </c>
      <c r="I9" t="e">
        <f>VLOOKUP(VALUE(VLOOKUP(Table14[[#This Row],[nim]],DbsMunaqis[],7)),TblProdi[],2)</f>
        <v>#N/A</v>
      </c>
      <c r="J9" t="e">
        <f>VLOOKUP(Table14[[#This Row],[nim]],DbsMunaqis[],38)</f>
        <v>#N/A</v>
      </c>
      <c r="K9">
        <f>VLOOKUP(Table14[[#This Row],[nim]],TblIjazah[],4)</f>
        <v>2441</v>
      </c>
      <c r="L9" s="11" t="e">
        <f>VLOOKUP(Table14[[#This Row],[nim]],DbsMunaqis[],14)</f>
        <v>#N/A</v>
      </c>
      <c r="M9" t="e">
        <f>VLOOKUP(Table14[[#This Row],[nim]],DbsMunaqis[],15)</f>
        <v>#N/A</v>
      </c>
      <c r="N9" t="e">
        <f>VLOOKUP(Table14[[#This Row],[nim]],DbsMunaqis[],18)</f>
        <v>#N/A</v>
      </c>
      <c r="P9" t="e">
        <f>VLOOKUP(Table14[[#This Row],[nim]],TblIjazah[],5)</f>
        <v>#N/A</v>
      </c>
      <c r="Q9">
        <f>VLOOKUP(Table14[[#This Row],[nim]],TblIjazah[],13)</f>
        <v>0</v>
      </c>
      <c r="R9">
        <f>VLOOKUP(Table14[[#This Row],[nim]],TblIjazah[],2)</f>
        <v>1</v>
      </c>
      <c r="S9">
        <v>19</v>
      </c>
    </row>
    <row r="10" spans="1:19">
      <c r="A10">
        <v>9</v>
      </c>
      <c r="B10" t="e">
        <f>VLOOKUP(Table14[[#This Row],[nim]],DbsMunaqis[],5)</f>
        <v>#N/A</v>
      </c>
      <c r="C10" s="63" t="s">
        <v>10492</v>
      </c>
      <c r="D10" t="e">
        <f>IF(VALUE(VLOOKUP(Table14[[#This Row],[nim]],DbsMunaqis[],13))=1,"Laki-Laki","Perempuan")</f>
        <v>#N/A</v>
      </c>
      <c r="E10" t="e">
        <f>VLOOKUP(Table14[[#This Row],[nim]],DbsMunaqis[],9)</f>
        <v>#N/A</v>
      </c>
      <c r="F10" t="e">
        <f>IF(VLOOKUP(Table14[[#This Row],[nim]],DbsMunaqis[],10)=0,"",VLOOKUP(Table14[[#This Row],[nim]],DbsMunaqis[],10))</f>
        <v>#N/A</v>
      </c>
      <c r="G10" t="str">
        <f t="shared" si="0"/>
        <v>Islam</v>
      </c>
      <c r="H10" t="e">
        <f>VLOOKUP(VALUE(VLOOKUP(Table14[[#This Row],[nim]],DbsMunaqis[],6)),TblJurusan[],2)</f>
        <v>#N/A</v>
      </c>
      <c r="I10" t="e">
        <f>VLOOKUP(VALUE(VLOOKUP(Table14[[#This Row],[nim]],DbsMunaqis[],7)),TblProdi[],2)</f>
        <v>#N/A</v>
      </c>
      <c r="J10" t="e">
        <f>VLOOKUP(Table14[[#This Row],[nim]],DbsMunaqis[],38)</f>
        <v>#N/A</v>
      </c>
      <c r="K10" t="e">
        <f>VLOOKUP(Table14[[#This Row],[nim]],TblIjazah[],4)</f>
        <v>#N/A</v>
      </c>
      <c r="L10" s="11" t="e">
        <f>VLOOKUP(Table14[[#This Row],[nim]],DbsMunaqis[],14)</f>
        <v>#N/A</v>
      </c>
      <c r="M10" t="e">
        <f>VLOOKUP(Table14[[#This Row],[nim]],DbsMunaqis[],15)</f>
        <v>#N/A</v>
      </c>
      <c r="N10" t="e">
        <f>VLOOKUP(Table14[[#This Row],[nim]],DbsMunaqis[],18)</f>
        <v>#N/A</v>
      </c>
      <c r="P10" t="e">
        <f>VLOOKUP(Table14[[#This Row],[nim]],TblIjazah[],5)</f>
        <v>#N/A</v>
      </c>
      <c r="Q10" t="e">
        <f>VLOOKUP(Table14[[#This Row],[nim]],TblIjazah[],13)</f>
        <v>#N/A</v>
      </c>
      <c r="R10" t="e">
        <f>VLOOKUP(Table14[[#This Row],[nim]],TblIjazah[],2)</f>
        <v>#N/A</v>
      </c>
      <c r="S10">
        <v>19</v>
      </c>
    </row>
    <row r="11" spans="1:19">
      <c r="A11">
        <v>10</v>
      </c>
      <c r="B11" t="e">
        <f>VLOOKUP(Table14[[#This Row],[nim]],DbsMunaqis[],5)</f>
        <v>#N/A</v>
      </c>
      <c r="C11" s="63" t="s">
        <v>11802</v>
      </c>
      <c r="D11" t="e">
        <f>IF(VALUE(VLOOKUP(Table14[[#This Row],[nim]],DbsMunaqis[],13))=1,"Laki-Laki","Perempuan")</f>
        <v>#N/A</v>
      </c>
      <c r="E11" t="e">
        <f>VLOOKUP(Table14[[#This Row],[nim]],DbsMunaqis[],9)</f>
        <v>#N/A</v>
      </c>
      <c r="F11" t="e">
        <f>IF(VLOOKUP(Table14[[#This Row],[nim]],DbsMunaqis[],10)=0,"",VLOOKUP(Table14[[#This Row],[nim]],DbsMunaqis[],10))</f>
        <v>#N/A</v>
      </c>
      <c r="G11" t="str">
        <f t="shared" si="0"/>
        <v>Islam</v>
      </c>
      <c r="H11" t="e">
        <f>VLOOKUP(VALUE(VLOOKUP(Table14[[#This Row],[nim]],DbsMunaqis[],6)),TblJurusan[],2)</f>
        <v>#N/A</v>
      </c>
      <c r="I11" t="e">
        <f>VLOOKUP(VALUE(VLOOKUP(Table14[[#This Row],[nim]],DbsMunaqis[],7)),TblProdi[],2)</f>
        <v>#N/A</v>
      </c>
      <c r="J11" t="e">
        <f>VLOOKUP(Table14[[#This Row],[nim]],DbsMunaqis[],38)</f>
        <v>#N/A</v>
      </c>
      <c r="K11">
        <f>VLOOKUP(Table14[[#This Row],[nim]],TblIjazah[],4)</f>
        <v>2443</v>
      </c>
      <c r="L11" s="11" t="e">
        <f>VLOOKUP(Table14[[#This Row],[nim]],DbsMunaqis[],14)</f>
        <v>#N/A</v>
      </c>
      <c r="M11" t="e">
        <f>VLOOKUP(Table14[[#This Row],[nim]],DbsMunaqis[],15)</f>
        <v>#N/A</v>
      </c>
      <c r="N11" t="e">
        <f>VLOOKUP(Table14[[#This Row],[nim]],DbsMunaqis[],18)</f>
        <v>#N/A</v>
      </c>
      <c r="P11" t="e">
        <f>VLOOKUP(Table14[[#This Row],[nim]],TblIjazah[],5)</f>
        <v>#N/A</v>
      </c>
      <c r="Q11">
        <f>VLOOKUP(Table14[[#This Row],[nim]],TblIjazah[],13)</f>
        <v>0</v>
      </c>
      <c r="R11">
        <f>VLOOKUP(Table14[[#This Row],[nim]],TblIjazah[],2)</f>
        <v>1</v>
      </c>
      <c r="S11">
        <v>19</v>
      </c>
    </row>
    <row r="12" spans="1:19">
      <c r="A12">
        <v>11</v>
      </c>
      <c r="B12" t="e">
        <f>VLOOKUP(Table14[[#This Row],[nim]],DbsMunaqis[],5)</f>
        <v>#N/A</v>
      </c>
      <c r="C12" s="63" t="s">
        <v>11464</v>
      </c>
      <c r="D12" t="e">
        <f>IF(VALUE(VLOOKUP(Table14[[#This Row],[nim]],DbsMunaqis[],13))=1,"Laki-Laki","Perempuan")</f>
        <v>#N/A</v>
      </c>
      <c r="E12" t="e">
        <f>VLOOKUP(Table14[[#This Row],[nim]],DbsMunaqis[],9)</f>
        <v>#N/A</v>
      </c>
      <c r="F12" t="e">
        <f>IF(VLOOKUP(Table14[[#This Row],[nim]],DbsMunaqis[],10)=0,"",VLOOKUP(Table14[[#This Row],[nim]],DbsMunaqis[],10))</f>
        <v>#N/A</v>
      </c>
      <c r="G12" t="str">
        <f t="shared" si="0"/>
        <v>Islam</v>
      </c>
      <c r="H12" t="e">
        <f>VLOOKUP(VALUE(VLOOKUP(Table14[[#This Row],[nim]],DbsMunaqis[],6)),TblJurusan[],2)</f>
        <v>#N/A</v>
      </c>
      <c r="I12" t="e">
        <f>VLOOKUP(VALUE(VLOOKUP(Table14[[#This Row],[nim]],DbsMunaqis[],7)),TblProdi[],2)</f>
        <v>#N/A</v>
      </c>
      <c r="J12" t="e">
        <f>VLOOKUP(Table14[[#This Row],[nim]],DbsMunaqis[],38)</f>
        <v>#N/A</v>
      </c>
      <c r="K12">
        <f>VLOOKUP(Table14[[#This Row],[nim]],TblIjazah[],4)</f>
        <v>2443</v>
      </c>
      <c r="L12" s="11" t="e">
        <f>VLOOKUP(Table14[[#This Row],[nim]],DbsMunaqis[],14)</f>
        <v>#N/A</v>
      </c>
      <c r="M12" t="e">
        <f>VLOOKUP(Table14[[#This Row],[nim]],DbsMunaqis[],15)</f>
        <v>#N/A</v>
      </c>
      <c r="N12" t="e">
        <f>VLOOKUP(Table14[[#This Row],[nim]],DbsMunaqis[],18)</f>
        <v>#N/A</v>
      </c>
      <c r="P12" t="e">
        <f>VLOOKUP(Table14[[#This Row],[nim]],TblIjazah[],5)</f>
        <v>#N/A</v>
      </c>
      <c r="Q12">
        <f>VLOOKUP(Table14[[#This Row],[nim]],TblIjazah[],13)</f>
        <v>0</v>
      </c>
      <c r="R12">
        <f>VLOOKUP(Table14[[#This Row],[nim]],TblIjazah[],2)</f>
        <v>1</v>
      </c>
      <c r="S12">
        <v>19</v>
      </c>
    </row>
    <row r="13" spans="1:19">
      <c r="A13">
        <v>12</v>
      </c>
      <c r="B13" t="e">
        <f>VLOOKUP(Table14[[#This Row],[nim]],DbsMunaqis[],5)</f>
        <v>#N/A</v>
      </c>
      <c r="C13" s="63" t="s">
        <v>12161</v>
      </c>
      <c r="D13" t="e">
        <f>IF(VALUE(VLOOKUP(Table14[[#This Row],[nim]],DbsMunaqis[],13))=1,"Laki-Laki","Perempuan")</f>
        <v>#N/A</v>
      </c>
      <c r="E13" t="e">
        <f>VLOOKUP(Table14[[#This Row],[nim]],DbsMunaqis[],9)</f>
        <v>#N/A</v>
      </c>
      <c r="F13" t="e">
        <f>IF(VLOOKUP(Table14[[#This Row],[nim]],DbsMunaqis[],10)=0,"",VLOOKUP(Table14[[#This Row],[nim]],DbsMunaqis[],10))</f>
        <v>#N/A</v>
      </c>
      <c r="G13" t="str">
        <f t="shared" si="0"/>
        <v>Islam</v>
      </c>
      <c r="H13" t="e">
        <f>VLOOKUP(VALUE(VLOOKUP(Table14[[#This Row],[nim]],DbsMunaqis[],6)),TblJurusan[],2)</f>
        <v>#N/A</v>
      </c>
      <c r="I13" t="e">
        <f>VLOOKUP(VALUE(VLOOKUP(Table14[[#This Row],[nim]],DbsMunaqis[],7)),TblProdi[],2)</f>
        <v>#N/A</v>
      </c>
      <c r="J13" t="e">
        <f>VLOOKUP(Table14[[#This Row],[nim]],DbsMunaqis[],38)</f>
        <v>#N/A</v>
      </c>
      <c r="K13">
        <f>VLOOKUP(Table14[[#This Row],[nim]],TblIjazah[],4)</f>
        <v>2536</v>
      </c>
      <c r="L13" s="11" t="e">
        <f>VLOOKUP(Table14[[#This Row],[nim]],DbsMunaqis[],14)</f>
        <v>#N/A</v>
      </c>
      <c r="M13" t="e">
        <f>VLOOKUP(Table14[[#This Row],[nim]],DbsMunaqis[],15)</f>
        <v>#N/A</v>
      </c>
      <c r="N13" t="e">
        <f>VLOOKUP(Table14[[#This Row],[nim]],DbsMunaqis[],18)</f>
        <v>#N/A</v>
      </c>
      <c r="P13" t="e">
        <f>VLOOKUP(Table14[[#This Row],[nim]],TblIjazah[],5)</f>
        <v>#N/A</v>
      </c>
      <c r="Q13">
        <f>VLOOKUP(Table14[[#This Row],[nim]],TblIjazah[],13)</f>
        <v>0</v>
      </c>
      <c r="R13">
        <f>VLOOKUP(Table14[[#This Row],[nim]],TblIjazah[],2)</f>
        <v>2</v>
      </c>
      <c r="S13">
        <v>19</v>
      </c>
    </row>
    <row r="14" spans="1:19">
      <c r="A14">
        <v>13</v>
      </c>
      <c r="B14" t="e">
        <f>VLOOKUP(Table14[[#This Row],[nim]],DbsMunaqis[],5)</f>
        <v>#N/A</v>
      </c>
      <c r="C14" s="63" t="s">
        <v>10728</v>
      </c>
      <c r="D14" t="e">
        <f>IF(VALUE(VLOOKUP(Table14[[#This Row],[nim]],DbsMunaqis[],13))=1,"Laki-Laki","Perempuan")</f>
        <v>#N/A</v>
      </c>
      <c r="E14" t="e">
        <f>VLOOKUP(Table14[[#This Row],[nim]],DbsMunaqis[],9)</f>
        <v>#N/A</v>
      </c>
      <c r="F14" t="e">
        <f>IF(VLOOKUP(Table14[[#This Row],[nim]],DbsMunaqis[],10)=0,"",VLOOKUP(Table14[[#This Row],[nim]],DbsMunaqis[],10))</f>
        <v>#N/A</v>
      </c>
      <c r="G14" t="str">
        <f t="shared" si="0"/>
        <v>Islam</v>
      </c>
      <c r="H14" t="e">
        <f>VLOOKUP(VALUE(VLOOKUP(Table14[[#This Row],[nim]],DbsMunaqis[],6)),TblJurusan[],2)</f>
        <v>#N/A</v>
      </c>
      <c r="I14" t="e">
        <f>VLOOKUP(VALUE(VLOOKUP(Table14[[#This Row],[nim]],DbsMunaqis[],7)),TblProdi[],2)</f>
        <v>#N/A</v>
      </c>
      <c r="J14" t="e">
        <f>VLOOKUP(Table14[[#This Row],[nim]],DbsMunaqis[],38)</f>
        <v>#N/A</v>
      </c>
      <c r="K14">
        <f>VLOOKUP(Table14[[#This Row],[nim]],TblIjazah[],4)</f>
        <v>2441</v>
      </c>
      <c r="L14" s="11" t="e">
        <f>VLOOKUP(Table14[[#This Row],[nim]],DbsMunaqis[],14)</f>
        <v>#N/A</v>
      </c>
      <c r="M14" t="e">
        <f>VLOOKUP(Table14[[#This Row],[nim]],DbsMunaqis[],15)</f>
        <v>#N/A</v>
      </c>
      <c r="N14" t="e">
        <f>VLOOKUP(Table14[[#This Row],[nim]],DbsMunaqis[],18)</f>
        <v>#N/A</v>
      </c>
      <c r="P14" t="e">
        <f>VLOOKUP(Table14[[#This Row],[nim]],TblIjazah[],5)</f>
        <v>#N/A</v>
      </c>
      <c r="Q14">
        <f>VLOOKUP(Table14[[#This Row],[nim]],TblIjazah[],13)</f>
        <v>0</v>
      </c>
      <c r="R14">
        <f>VLOOKUP(Table14[[#This Row],[nim]],TblIjazah[],2)</f>
        <v>1</v>
      </c>
      <c r="S14">
        <v>19</v>
      </c>
    </row>
    <row r="15" spans="1:19">
      <c r="A15">
        <v>14</v>
      </c>
      <c r="B15" t="e">
        <f>VLOOKUP(Table14[[#This Row],[nim]],DbsMunaqis[],5)</f>
        <v>#N/A</v>
      </c>
      <c r="C15" s="63" t="s">
        <v>11313</v>
      </c>
      <c r="D15" t="e">
        <f>IF(VALUE(VLOOKUP(Table14[[#This Row],[nim]],DbsMunaqis[],13))=1,"Laki-Laki","Perempuan")</f>
        <v>#N/A</v>
      </c>
      <c r="E15" t="e">
        <f>VLOOKUP(Table14[[#This Row],[nim]],DbsMunaqis[],9)</f>
        <v>#N/A</v>
      </c>
      <c r="F15" t="e">
        <f>IF(VLOOKUP(Table14[[#This Row],[nim]],DbsMunaqis[],10)=0,"",VLOOKUP(Table14[[#This Row],[nim]],DbsMunaqis[],10))</f>
        <v>#N/A</v>
      </c>
      <c r="G15" t="str">
        <f t="shared" si="0"/>
        <v>Islam</v>
      </c>
      <c r="H15" t="e">
        <f>VLOOKUP(VALUE(VLOOKUP(Table14[[#This Row],[nim]],DbsMunaqis[],6)),TblJurusan[],2)</f>
        <v>#N/A</v>
      </c>
      <c r="I15" t="e">
        <f>VLOOKUP(VALUE(VLOOKUP(Table14[[#This Row],[nim]],DbsMunaqis[],7)),TblProdi[],2)</f>
        <v>#N/A</v>
      </c>
      <c r="J15" t="e">
        <f>VLOOKUP(Table14[[#This Row],[nim]],DbsMunaqis[],38)</f>
        <v>#N/A</v>
      </c>
      <c r="K15">
        <f>VLOOKUP(Table14[[#This Row],[nim]],TblIjazah[],4)</f>
        <v>2442</v>
      </c>
      <c r="L15" s="11" t="e">
        <f>VLOOKUP(Table14[[#This Row],[nim]],DbsMunaqis[],14)</f>
        <v>#N/A</v>
      </c>
      <c r="M15" t="e">
        <f>VLOOKUP(Table14[[#This Row],[nim]],DbsMunaqis[],15)</f>
        <v>#N/A</v>
      </c>
      <c r="N15" t="e">
        <f>VLOOKUP(Table14[[#This Row],[nim]],DbsMunaqis[],18)</f>
        <v>#N/A</v>
      </c>
      <c r="P15" t="e">
        <f>VLOOKUP(Table14[[#This Row],[nim]],TblIjazah[],5)</f>
        <v>#N/A</v>
      </c>
      <c r="Q15">
        <f>VLOOKUP(Table14[[#This Row],[nim]],TblIjazah[],13)</f>
        <v>0</v>
      </c>
      <c r="R15">
        <f>VLOOKUP(Table14[[#This Row],[nim]],TblIjazah[],2)</f>
        <v>1</v>
      </c>
      <c r="S15">
        <v>19</v>
      </c>
    </row>
    <row r="16" spans="1:19">
      <c r="A16">
        <v>15</v>
      </c>
      <c r="B16" t="e">
        <f>VLOOKUP(Table14[[#This Row],[nim]],DbsMunaqis[],5)</f>
        <v>#N/A</v>
      </c>
      <c r="C16" s="63" t="s">
        <v>10735</v>
      </c>
      <c r="D16" t="e">
        <f>IF(VALUE(VLOOKUP(Table14[[#This Row],[nim]],DbsMunaqis[],13))=1,"Laki-Laki","Perempuan")</f>
        <v>#N/A</v>
      </c>
      <c r="E16" t="e">
        <f>VLOOKUP(Table14[[#This Row],[nim]],DbsMunaqis[],9)</f>
        <v>#N/A</v>
      </c>
      <c r="F16" t="e">
        <f>IF(VLOOKUP(Table14[[#This Row],[nim]],DbsMunaqis[],10)=0,"",VLOOKUP(Table14[[#This Row],[nim]],DbsMunaqis[],10))</f>
        <v>#N/A</v>
      </c>
      <c r="G16" t="str">
        <f t="shared" si="0"/>
        <v>Islam</v>
      </c>
      <c r="H16" t="e">
        <f>VLOOKUP(VALUE(VLOOKUP(Table14[[#This Row],[nim]],DbsMunaqis[],6)),TblJurusan[],2)</f>
        <v>#N/A</v>
      </c>
      <c r="I16" t="e">
        <f>VLOOKUP(VALUE(VLOOKUP(Table14[[#This Row],[nim]],DbsMunaqis[],7)),TblProdi[],2)</f>
        <v>#N/A</v>
      </c>
      <c r="J16" t="e">
        <f>VLOOKUP(Table14[[#This Row],[nim]],DbsMunaqis[],38)</f>
        <v>#N/A</v>
      </c>
      <c r="K16">
        <f>VLOOKUP(Table14[[#This Row],[nim]],TblIjazah[],4)</f>
        <v>2441</v>
      </c>
      <c r="L16" s="11" t="e">
        <f>VLOOKUP(Table14[[#This Row],[nim]],DbsMunaqis[],14)</f>
        <v>#N/A</v>
      </c>
      <c r="M16" t="e">
        <f>VLOOKUP(Table14[[#This Row],[nim]],DbsMunaqis[],15)</f>
        <v>#N/A</v>
      </c>
      <c r="N16" t="e">
        <f>VLOOKUP(Table14[[#This Row],[nim]],DbsMunaqis[],18)</f>
        <v>#N/A</v>
      </c>
      <c r="P16" t="e">
        <f>VLOOKUP(Table14[[#This Row],[nim]],TblIjazah[],5)</f>
        <v>#N/A</v>
      </c>
      <c r="Q16">
        <f>VLOOKUP(Table14[[#This Row],[nim]],TblIjazah[],13)</f>
        <v>0</v>
      </c>
      <c r="R16">
        <f>VLOOKUP(Table14[[#This Row],[nim]],TblIjazah[],2)</f>
        <v>1</v>
      </c>
      <c r="S16">
        <v>19</v>
      </c>
    </row>
    <row r="17" spans="1:19">
      <c r="A17">
        <v>16</v>
      </c>
      <c r="B17" t="e">
        <f>VLOOKUP(Table14[[#This Row],[nim]],DbsMunaqis[],5)</f>
        <v>#N/A</v>
      </c>
      <c r="C17" s="63" t="s">
        <v>12144</v>
      </c>
      <c r="D17" t="e">
        <f>IF(VALUE(VLOOKUP(Table14[[#This Row],[nim]],DbsMunaqis[],13))=1,"Laki-Laki","Perempuan")</f>
        <v>#N/A</v>
      </c>
      <c r="E17" t="e">
        <f>VLOOKUP(Table14[[#This Row],[nim]],DbsMunaqis[],9)</f>
        <v>#N/A</v>
      </c>
      <c r="F17" t="e">
        <f>IF(VLOOKUP(Table14[[#This Row],[nim]],DbsMunaqis[],10)=0,"",VLOOKUP(Table14[[#This Row],[nim]],DbsMunaqis[],10))</f>
        <v>#N/A</v>
      </c>
      <c r="G17" t="str">
        <f t="shared" si="0"/>
        <v>Islam</v>
      </c>
      <c r="H17" t="e">
        <f>VLOOKUP(VALUE(VLOOKUP(Table14[[#This Row],[nim]],DbsMunaqis[],6)),TblJurusan[],2)</f>
        <v>#N/A</v>
      </c>
      <c r="I17" t="e">
        <f>VLOOKUP(VALUE(VLOOKUP(Table14[[#This Row],[nim]],DbsMunaqis[],7)),TblProdi[],2)</f>
        <v>#N/A</v>
      </c>
      <c r="J17" t="e">
        <f>VLOOKUP(Table14[[#This Row],[nim]],DbsMunaqis[],38)</f>
        <v>#N/A</v>
      </c>
      <c r="K17">
        <f>VLOOKUP(Table14[[#This Row],[nim]],TblIjazah[],4)</f>
        <v>2536</v>
      </c>
      <c r="L17" s="11" t="e">
        <f>VLOOKUP(Table14[[#This Row],[nim]],DbsMunaqis[],14)</f>
        <v>#N/A</v>
      </c>
      <c r="M17" t="e">
        <f>VLOOKUP(Table14[[#This Row],[nim]],DbsMunaqis[],15)</f>
        <v>#N/A</v>
      </c>
      <c r="N17" t="e">
        <f>VLOOKUP(Table14[[#This Row],[nim]],DbsMunaqis[],18)</f>
        <v>#N/A</v>
      </c>
      <c r="P17" t="e">
        <f>VLOOKUP(Table14[[#This Row],[nim]],TblIjazah[],5)</f>
        <v>#N/A</v>
      </c>
      <c r="Q17">
        <f>VLOOKUP(Table14[[#This Row],[nim]],TblIjazah[],13)</f>
        <v>0</v>
      </c>
      <c r="R17">
        <f>VLOOKUP(Table14[[#This Row],[nim]],TblIjazah[],2)</f>
        <v>2</v>
      </c>
      <c r="S17">
        <v>19</v>
      </c>
    </row>
    <row r="18" spans="1:19">
      <c r="A18">
        <v>17</v>
      </c>
      <c r="B18" t="e">
        <f>VLOOKUP(Table14[[#This Row],[nim]],DbsMunaqis[],5)</f>
        <v>#N/A</v>
      </c>
      <c r="C18" s="63" t="s">
        <v>12008</v>
      </c>
      <c r="D18" t="e">
        <f>IF(VALUE(VLOOKUP(Table14[[#This Row],[nim]],DbsMunaqis[],13))=1,"Laki-Laki","Perempuan")</f>
        <v>#N/A</v>
      </c>
      <c r="E18" t="e">
        <f>VLOOKUP(Table14[[#This Row],[nim]],DbsMunaqis[],9)</f>
        <v>#N/A</v>
      </c>
      <c r="F18" t="e">
        <f>IF(VLOOKUP(Table14[[#This Row],[nim]],DbsMunaqis[],10)=0,"",VLOOKUP(Table14[[#This Row],[nim]],DbsMunaqis[],10))</f>
        <v>#N/A</v>
      </c>
      <c r="G18" t="str">
        <f t="shared" si="0"/>
        <v>Islam</v>
      </c>
      <c r="H18" t="e">
        <f>VLOOKUP(VALUE(VLOOKUP(Table14[[#This Row],[nim]],DbsMunaqis[],6)),TblJurusan[],2)</f>
        <v>#N/A</v>
      </c>
      <c r="I18" t="e">
        <f>VLOOKUP(VALUE(VLOOKUP(Table14[[#This Row],[nim]],DbsMunaqis[],7)),TblProdi[],2)</f>
        <v>#N/A</v>
      </c>
      <c r="J18" t="e">
        <f>VLOOKUP(Table14[[#This Row],[nim]],DbsMunaqis[],38)</f>
        <v>#N/A</v>
      </c>
      <c r="K18">
        <f>VLOOKUP(Table14[[#This Row],[nim]],TblIjazah[],4)</f>
        <v>2480</v>
      </c>
      <c r="L18" s="11" t="e">
        <f>VLOOKUP(Table14[[#This Row],[nim]],DbsMunaqis[],14)</f>
        <v>#N/A</v>
      </c>
      <c r="M18" t="e">
        <f>VLOOKUP(Table14[[#This Row],[nim]],DbsMunaqis[],15)</f>
        <v>#N/A</v>
      </c>
      <c r="N18" t="e">
        <f>VLOOKUP(Table14[[#This Row],[nim]],DbsMunaqis[],18)</f>
        <v>#N/A</v>
      </c>
      <c r="P18" t="e">
        <f>VLOOKUP(Table14[[#This Row],[nim]],TblIjazah[],5)</f>
        <v>#N/A</v>
      </c>
      <c r="Q18">
        <f>VLOOKUP(Table14[[#This Row],[nim]],TblIjazah[],13)</f>
        <v>0</v>
      </c>
      <c r="R18">
        <f>VLOOKUP(Table14[[#This Row],[nim]],TblIjazah[],2)</f>
        <v>2</v>
      </c>
      <c r="S18">
        <v>19</v>
      </c>
    </row>
    <row r="19" spans="1:19">
      <c r="A19">
        <v>18</v>
      </c>
      <c r="B19" t="e">
        <f>VLOOKUP(Table14[[#This Row],[nim]],DbsMunaqis[],5)</f>
        <v>#N/A</v>
      </c>
      <c r="C19" s="63" t="s">
        <v>11984</v>
      </c>
      <c r="D19" t="e">
        <f>IF(VALUE(VLOOKUP(Table14[[#This Row],[nim]],DbsMunaqis[],13))=1,"Laki-Laki","Perempuan")</f>
        <v>#N/A</v>
      </c>
      <c r="E19" t="e">
        <f>VLOOKUP(Table14[[#This Row],[nim]],DbsMunaqis[],9)</f>
        <v>#N/A</v>
      </c>
      <c r="F19" t="e">
        <f>IF(VLOOKUP(Table14[[#This Row],[nim]],DbsMunaqis[],10)=0,"",VLOOKUP(Table14[[#This Row],[nim]],DbsMunaqis[],10))</f>
        <v>#N/A</v>
      </c>
      <c r="G19" t="str">
        <f t="shared" si="0"/>
        <v>Islam</v>
      </c>
      <c r="H19" t="e">
        <f>VLOOKUP(VALUE(VLOOKUP(Table14[[#This Row],[nim]],DbsMunaqis[],6)),TblJurusan[],2)</f>
        <v>#N/A</v>
      </c>
      <c r="I19" t="e">
        <f>VLOOKUP(VALUE(VLOOKUP(Table14[[#This Row],[nim]],DbsMunaqis[],7)),TblProdi[],2)</f>
        <v>#N/A</v>
      </c>
      <c r="J19" t="e">
        <f>VLOOKUP(Table14[[#This Row],[nim]],DbsMunaqis[],38)</f>
        <v>#N/A</v>
      </c>
      <c r="K19">
        <f>VLOOKUP(Table14[[#This Row],[nim]],TblIjazah[],4)</f>
        <v>2480</v>
      </c>
      <c r="L19" s="11" t="e">
        <f>VLOOKUP(Table14[[#This Row],[nim]],DbsMunaqis[],14)</f>
        <v>#N/A</v>
      </c>
      <c r="M19" t="e">
        <f>VLOOKUP(Table14[[#This Row],[nim]],DbsMunaqis[],15)</f>
        <v>#N/A</v>
      </c>
      <c r="N19" t="e">
        <f>VLOOKUP(Table14[[#This Row],[nim]],DbsMunaqis[],18)</f>
        <v>#N/A</v>
      </c>
      <c r="P19" t="e">
        <f>VLOOKUP(Table14[[#This Row],[nim]],TblIjazah[],5)</f>
        <v>#N/A</v>
      </c>
      <c r="Q19">
        <f>VLOOKUP(Table14[[#This Row],[nim]],TblIjazah[],13)</f>
        <v>0</v>
      </c>
      <c r="R19">
        <f>VLOOKUP(Table14[[#This Row],[nim]],TblIjazah[],2)</f>
        <v>2</v>
      </c>
      <c r="S19">
        <v>19</v>
      </c>
    </row>
    <row r="20" spans="1:19">
      <c r="A20">
        <v>19</v>
      </c>
      <c r="B20" t="e">
        <f>VLOOKUP(Table14[[#This Row],[nim]],DbsMunaqis[],5)</f>
        <v>#N/A</v>
      </c>
      <c r="C20" s="63" t="s">
        <v>11963</v>
      </c>
      <c r="D20" t="e">
        <f>IF(VALUE(VLOOKUP(Table14[[#This Row],[nim]],DbsMunaqis[],13))=1,"Laki-Laki","Perempuan")</f>
        <v>#N/A</v>
      </c>
      <c r="E20" t="e">
        <f>VLOOKUP(Table14[[#This Row],[nim]],DbsMunaqis[],9)</f>
        <v>#N/A</v>
      </c>
      <c r="F20" t="e">
        <f>IF(VLOOKUP(Table14[[#This Row],[nim]],DbsMunaqis[],10)=0,"",VLOOKUP(Table14[[#This Row],[nim]],DbsMunaqis[],10))</f>
        <v>#N/A</v>
      </c>
      <c r="G20" t="str">
        <f t="shared" si="0"/>
        <v>Islam</v>
      </c>
      <c r="H20" t="e">
        <f>VLOOKUP(VALUE(VLOOKUP(Table14[[#This Row],[nim]],DbsMunaqis[],6)),TblJurusan[],2)</f>
        <v>#N/A</v>
      </c>
      <c r="I20" t="e">
        <f>VLOOKUP(VALUE(VLOOKUP(Table14[[#This Row],[nim]],DbsMunaqis[],7)),TblProdi[],2)</f>
        <v>#N/A</v>
      </c>
      <c r="J20" t="e">
        <f>VLOOKUP(Table14[[#This Row],[nim]],DbsMunaqis[],38)</f>
        <v>#N/A</v>
      </c>
      <c r="K20">
        <f>VLOOKUP(Table14[[#This Row],[nim]],TblIjazah[],4)</f>
        <v>2479</v>
      </c>
      <c r="L20" s="11" t="e">
        <f>VLOOKUP(Table14[[#This Row],[nim]],DbsMunaqis[],14)</f>
        <v>#N/A</v>
      </c>
      <c r="M20" t="e">
        <f>VLOOKUP(Table14[[#This Row],[nim]],DbsMunaqis[],15)</f>
        <v>#N/A</v>
      </c>
      <c r="N20" t="e">
        <f>VLOOKUP(Table14[[#This Row],[nim]],DbsMunaqis[],18)</f>
        <v>#N/A</v>
      </c>
      <c r="P20" t="e">
        <f>VLOOKUP(Table14[[#This Row],[nim]],TblIjazah[],5)</f>
        <v>#N/A</v>
      </c>
      <c r="Q20">
        <f>VLOOKUP(Table14[[#This Row],[nim]],TblIjazah[],13)</f>
        <v>0</v>
      </c>
      <c r="R20">
        <f>VLOOKUP(Table14[[#This Row],[nim]],TblIjazah[],2)</f>
        <v>2</v>
      </c>
      <c r="S20">
        <v>19</v>
      </c>
    </row>
    <row r="21" spans="1:19">
      <c r="A21">
        <v>20</v>
      </c>
      <c r="B21" t="e">
        <f>VLOOKUP(Table14[[#This Row],[nim]],DbsMunaqis[],5)</f>
        <v>#N/A</v>
      </c>
      <c r="C21" s="63" t="s">
        <v>11977</v>
      </c>
      <c r="D21" t="e">
        <f>IF(VALUE(VLOOKUP(Table14[[#This Row],[nim]],DbsMunaqis[],13))=1,"Laki-Laki","Perempuan")</f>
        <v>#N/A</v>
      </c>
      <c r="E21" t="e">
        <f>VLOOKUP(Table14[[#This Row],[nim]],DbsMunaqis[],9)</f>
        <v>#N/A</v>
      </c>
      <c r="F21" t="e">
        <f>IF(VLOOKUP(Table14[[#This Row],[nim]],DbsMunaqis[],10)=0,"",VLOOKUP(Table14[[#This Row],[nim]],DbsMunaqis[],10))</f>
        <v>#N/A</v>
      </c>
      <c r="G21" t="str">
        <f t="shared" si="0"/>
        <v>Islam</v>
      </c>
      <c r="H21" t="e">
        <f>VLOOKUP(VALUE(VLOOKUP(Table14[[#This Row],[nim]],DbsMunaqis[],6)),TblJurusan[],2)</f>
        <v>#N/A</v>
      </c>
      <c r="I21" t="e">
        <f>VLOOKUP(VALUE(VLOOKUP(Table14[[#This Row],[nim]],DbsMunaqis[],7)),TblProdi[],2)</f>
        <v>#N/A</v>
      </c>
      <c r="J21" t="e">
        <f>VLOOKUP(Table14[[#This Row],[nim]],DbsMunaqis[],38)</f>
        <v>#N/A</v>
      </c>
      <c r="K21">
        <f>VLOOKUP(Table14[[#This Row],[nim]],TblIjazah[],4)</f>
        <v>2479</v>
      </c>
      <c r="L21" s="11" t="e">
        <f>VLOOKUP(Table14[[#This Row],[nim]],DbsMunaqis[],14)</f>
        <v>#N/A</v>
      </c>
      <c r="M21" t="e">
        <f>VLOOKUP(Table14[[#This Row],[nim]],DbsMunaqis[],15)</f>
        <v>#N/A</v>
      </c>
      <c r="N21" t="e">
        <f>VLOOKUP(Table14[[#This Row],[nim]],DbsMunaqis[],18)</f>
        <v>#N/A</v>
      </c>
      <c r="P21" t="e">
        <f>VLOOKUP(Table14[[#This Row],[nim]],TblIjazah[],5)</f>
        <v>#N/A</v>
      </c>
      <c r="Q21">
        <f>VLOOKUP(Table14[[#This Row],[nim]],TblIjazah[],13)</f>
        <v>0</v>
      </c>
      <c r="R21">
        <f>VLOOKUP(Table14[[#This Row],[nim]],TblIjazah[],2)</f>
        <v>2</v>
      </c>
      <c r="S21">
        <v>19</v>
      </c>
    </row>
    <row r="22" spans="1:19">
      <c r="A22">
        <v>21</v>
      </c>
      <c r="B22" t="e">
        <f>VLOOKUP(Table14[[#This Row],[nim]],DbsMunaqis[],5)</f>
        <v>#N/A</v>
      </c>
      <c r="C22" s="63" t="s">
        <v>11971</v>
      </c>
      <c r="D22" t="e">
        <f>IF(VALUE(VLOOKUP(Table14[[#This Row],[nim]],DbsMunaqis[],13))=1,"Laki-Laki","Perempuan")</f>
        <v>#N/A</v>
      </c>
      <c r="E22" t="e">
        <f>VLOOKUP(Table14[[#This Row],[nim]],DbsMunaqis[],9)</f>
        <v>#N/A</v>
      </c>
      <c r="F22" t="e">
        <f>IF(VLOOKUP(Table14[[#This Row],[nim]],DbsMunaqis[],10)=0,"",VLOOKUP(Table14[[#This Row],[nim]],DbsMunaqis[],10))</f>
        <v>#N/A</v>
      </c>
      <c r="G22" t="str">
        <f t="shared" si="0"/>
        <v>Islam</v>
      </c>
      <c r="H22" t="e">
        <f>VLOOKUP(VALUE(VLOOKUP(Table14[[#This Row],[nim]],DbsMunaqis[],6)),TblJurusan[],2)</f>
        <v>#N/A</v>
      </c>
      <c r="I22" t="e">
        <f>VLOOKUP(VALUE(VLOOKUP(Table14[[#This Row],[nim]],DbsMunaqis[],7)),TblProdi[],2)</f>
        <v>#N/A</v>
      </c>
      <c r="J22" t="e">
        <f>VLOOKUP(Table14[[#This Row],[nim]],DbsMunaqis[],38)</f>
        <v>#N/A</v>
      </c>
      <c r="K22">
        <f>VLOOKUP(Table14[[#This Row],[nim]],TblIjazah[],4)</f>
        <v>2479</v>
      </c>
      <c r="L22" s="11" t="e">
        <f>VLOOKUP(Table14[[#This Row],[nim]],DbsMunaqis[],14)</f>
        <v>#N/A</v>
      </c>
      <c r="M22" t="e">
        <f>VLOOKUP(Table14[[#This Row],[nim]],DbsMunaqis[],15)</f>
        <v>#N/A</v>
      </c>
      <c r="N22" t="e">
        <f>VLOOKUP(Table14[[#This Row],[nim]],DbsMunaqis[],18)</f>
        <v>#N/A</v>
      </c>
      <c r="P22" t="e">
        <f>VLOOKUP(Table14[[#This Row],[nim]],TblIjazah[],5)</f>
        <v>#N/A</v>
      </c>
      <c r="Q22">
        <f>VLOOKUP(Table14[[#This Row],[nim]],TblIjazah[],13)</f>
        <v>0</v>
      </c>
      <c r="R22">
        <f>VLOOKUP(Table14[[#This Row],[nim]],TblIjazah[],2)</f>
        <v>2</v>
      </c>
      <c r="S22">
        <v>19</v>
      </c>
    </row>
    <row r="23" spans="1:19">
      <c r="A23">
        <v>22</v>
      </c>
      <c r="B23" t="e">
        <f>VLOOKUP(Table14[[#This Row],[nim]],DbsMunaqis[],5)</f>
        <v>#N/A</v>
      </c>
      <c r="C23" s="63" t="s">
        <v>11586</v>
      </c>
      <c r="D23" t="e">
        <f>IF(VALUE(VLOOKUP(Table14[[#This Row],[nim]],DbsMunaqis[],13))=1,"Laki-Laki","Perempuan")</f>
        <v>#N/A</v>
      </c>
      <c r="E23" t="e">
        <f>VLOOKUP(Table14[[#This Row],[nim]],DbsMunaqis[],9)</f>
        <v>#N/A</v>
      </c>
      <c r="F23" t="e">
        <f>IF(VLOOKUP(Table14[[#This Row],[nim]],DbsMunaqis[],10)=0,"",VLOOKUP(Table14[[#This Row],[nim]],DbsMunaqis[],10))</f>
        <v>#N/A</v>
      </c>
      <c r="G23" t="str">
        <f t="shared" si="0"/>
        <v>Islam</v>
      </c>
      <c r="H23" t="e">
        <f>VLOOKUP(VALUE(VLOOKUP(Table14[[#This Row],[nim]],DbsMunaqis[],6)),TblJurusan[],2)</f>
        <v>#N/A</v>
      </c>
      <c r="I23" t="e">
        <f>VLOOKUP(VALUE(VLOOKUP(Table14[[#This Row],[nim]],DbsMunaqis[],7)),TblProdi[],2)</f>
        <v>#N/A</v>
      </c>
      <c r="J23" t="e">
        <f>VLOOKUP(Table14[[#This Row],[nim]],DbsMunaqis[],38)</f>
        <v>#N/A</v>
      </c>
      <c r="K23">
        <f>VLOOKUP(Table14[[#This Row],[nim]],TblIjazah[],4)</f>
        <v>2443</v>
      </c>
      <c r="L23" s="11" t="e">
        <f>VLOOKUP(Table14[[#This Row],[nim]],DbsMunaqis[],14)</f>
        <v>#N/A</v>
      </c>
      <c r="M23" t="e">
        <f>VLOOKUP(Table14[[#This Row],[nim]],DbsMunaqis[],15)</f>
        <v>#N/A</v>
      </c>
      <c r="N23" t="e">
        <f>VLOOKUP(Table14[[#This Row],[nim]],DbsMunaqis[],18)</f>
        <v>#N/A</v>
      </c>
      <c r="P23" t="e">
        <f>VLOOKUP(Table14[[#This Row],[nim]],TblIjazah[],5)</f>
        <v>#N/A</v>
      </c>
      <c r="Q23">
        <f>VLOOKUP(Table14[[#This Row],[nim]],TblIjazah[],13)</f>
        <v>0</v>
      </c>
      <c r="R23">
        <f>VLOOKUP(Table14[[#This Row],[nim]],TblIjazah[],2)</f>
        <v>1</v>
      </c>
      <c r="S23">
        <v>19</v>
      </c>
    </row>
    <row r="24" spans="1:19">
      <c r="A24">
        <v>23</v>
      </c>
      <c r="B24" t="e">
        <f>VLOOKUP(Table14[[#This Row],[nim]],DbsMunaqis[],5)</f>
        <v>#N/A</v>
      </c>
      <c r="C24" s="63" t="s">
        <v>12053</v>
      </c>
      <c r="D24" t="e">
        <f>IF(VALUE(VLOOKUP(Table14[[#This Row],[nim]],DbsMunaqis[],13))=1,"Laki-Laki","Perempuan")</f>
        <v>#N/A</v>
      </c>
      <c r="E24" t="e">
        <f>VLOOKUP(Table14[[#This Row],[nim]],DbsMunaqis[],9)</f>
        <v>#N/A</v>
      </c>
      <c r="F24" t="e">
        <f>IF(VLOOKUP(Table14[[#This Row],[nim]],DbsMunaqis[],10)=0,"",VLOOKUP(Table14[[#This Row],[nim]],DbsMunaqis[],10))</f>
        <v>#N/A</v>
      </c>
      <c r="G24" t="str">
        <f t="shared" si="0"/>
        <v>Islam</v>
      </c>
      <c r="H24" t="e">
        <f>VLOOKUP(VALUE(VLOOKUP(Table14[[#This Row],[nim]],DbsMunaqis[],6)),TblJurusan[],2)</f>
        <v>#N/A</v>
      </c>
      <c r="I24" t="e">
        <f>VLOOKUP(VALUE(VLOOKUP(Table14[[#This Row],[nim]],DbsMunaqis[],7)),TblProdi[],2)</f>
        <v>#N/A</v>
      </c>
      <c r="J24" t="e">
        <f>VLOOKUP(Table14[[#This Row],[nim]],DbsMunaqis[],38)</f>
        <v>#N/A</v>
      </c>
      <c r="K24">
        <f>VLOOKUP(Table14[[#This Row],[nim]],TblIjazah[],4)</f>
        <v>2533</v>
      </c>
      <c r="L24" s="11" t="e">
        <f>VLOOKUP(Table14[[#This Row],[nim]],DbsMunaqis[],14)</f>
        <v>#N/A</v>
      </c>
      <c r="M24" t="e">
        <f>VLOOKUP(Table14[[#This Row],[nim]],DbsMunaqis[],15)</f>
        <v>#N/A</v>
      </c>
      <c r="N24" t="e">
        <f>VLOOKUP(Table14[[#This Row],[nim]],DbsMunaqis[],18)</f>
        <v>#N/A</v>
      </c>
      <c r="P24" t="e">
        <f>VLOOKUP(Table14[[#This Row],[nim]],TblIjazah[],5)</f>
        <v>#N/A</v>
      </c>
      <c r="Q24">
        <f>VLOOKUP(Table14[[#This Row],[nim]],TblIjazah[],13)</f>
        <v>0</v>
      </c>
      <c r="R24">
        <f>VLOOKUP(Table14[[#This Row],[nim]],TblIjazah[],2)</f>
        <v>2</v>
      </c>
      <c r="S24">
        <v>19</v>
      </c>
    </row>
    <row r="25" spans="1:19">
      <c r="A25">
        <v>24</v>
      </c>
      <c r="B25" t="e">
        <f>VLOOKUP(Table14[[#This Row],[nim]],DbsMunaqis[],5)</f>
        <v>#N/A</v>
      </c>
      <c r="C25" s="63" t="s">
        <v>12097</v>
      </c>
      <c r="D25" t="e">
        <f>IF(VALUE(VLOOKUP(Table14[[#This Row],[nim]],DbsMunaqis[],13))=1,"Laki-Laki","Perempuan")</f>
        <v>#N/A</v>
      </c>
      <c r="E25" t="e">
        <f>VLOOKUP(Table14[[#This Row],[nim]],DbsMunaqis[],9)</f>
        <v>#N/A</v>
      </c>
      <c r="F25" t="e">
        <f>IF(VLOOKUP(Table14[[#This Row],[nim]],DbsMunaqis[],10)=0,"",VLOOKUP(Table14[[#This Row],[nim]],DbsMunaqis[],10))</f>
        <v>#N/A</v>
      </c>
      <c r="G25" t="str">
        <f t="shared" si="0"/>
        <v>Islam</v>
      </c>
      <c r="H25" t="e">
        <f>VLOOKUP(VALUE(VLOOKUP(Table14[[#This Row],[nim]],DbsMunaqis[],6)),TblJurusan[],2)</f>
        <v>#N/A</v>
      </c>
      <c r="I25" t="e">
        <f>VLOOKUP(VALUE(VLOOKUP(Table14[[#This Row],[nim]],DbsMunaqis[],7)),TblProdi[],2)</f>
        <v>#N/A</v>
      </c>
      <c r="J25" t="e">
        <f>VLOOKUP(Table14[[#This Row],[nim]],DbsMunaqis[],38)</f>
        <v>#N/A</v>
      </c>
      <c r="K25">
        <f>VLOOKUP(Table14[[#This Row],[nim]],TblIjazah[],4)</f>
        <v>2534</v>
      </c>
      <c r="L25" s="11" t="e">
        <f>VLOOKUP(Table14[[#This Row],[nim]],DbsMunaqis[],14)</f>
        <v>#N/A</v>
      </c>
      <c r="M25" t="e">
        <f>VLOOKUP(Table14[[#This Row],[nim]],DbsMunaqis[],15)</f>
        <v>#N/A</v>
      </c>
      <c r="N25" t="e">
        <f>VLOOKUP(Table14[[#This Row],[nim]],DbsMunaqis[],18)</f>
        <v>#N/A</v>
      </c>
      <c r="P25" t="e">
        <f>VLOOKUP(Table14[[#This Row],[nim]],TblIjazah[],5)</f>
        <v>#N/A</v>
      </c>
      <c r="Q25">
        <f>VLOOKUP(Table14[[#This Row],[nim]],TblIjazah[],13)</f>
        <v>0</v>
      </c>
      <c r="R25">
        <f>VLOOKUP(Table14[[#This Row],[nim]],TblIjazah[],2)</f>
        <v>2</v>
      </c>
      <c r="S25">
        <v>19</v>
      </c>
    </row>
    <row r="26" spans="1:19">
      <c r="A26">
        <v>25</v>
      </c>
      <c r="B26" t="e">
        <f>VLOOKUP(Table14[[#This Row],[nim]],DbsMunaqis[],5)</f>
        <v>#N/A</v>
      </c>
      <c r="C26" s="63" t="s">
        <v>11961</v>
      </c>
      <c r="D26" t="e">
        <f>IF(VALUE(VLOOKUP(Table14[[#This Row],[nim]],DbsMunaqis[],13))=1,"Laki-Laki","Perempuan")</f>
        <v>#N/A</v>
      </c>
      <c r="E26" t="e">
        <f>VLOOKUP(Table14[[#This Row],[nim]],DbsMunaqis[],9)</f>
        <v>#N/A</v>
      </c>
      <c r="F26" t="e">
        <f>IF(VLOOKUP(Table14[[#This Row],[nim]],DbsMunaqis[],10)=0,"",VLOOKUP(Table14[[#This Row],[nim]],DbsMunaqis[],10))</f>
        <v>#N/A</v>
      </c>
      <c r="G26" t="str">
        <f t="shared" ref="G26:G57" si="1">"Islam"</f>
        <v>Islam</v>
      </c>
      <c r="H26" t="e">
        <f>VLOOKUP(VALUE(VLOOKUP(Table14[[#This Row],[nim]],DbsMunaqis[],6)),TblJurusan[],2)</f>
        <v>#N/A</v>
      </c>
      <c r="I26" t="e">
        <f>VLOOKUP(VALUE(VLOOKUP(Table14[[#This Row],[nim]],DbsMunaqis[],7)),TblProdi[],2)</f>
        <v>#N/A</v>
      </c>
      <c r="J26" t="e">
        <f>VLOOKUP(Table14[[#This Row],[nim]],DbsMunaqis[],38)</f>
        <v>#N/A</v>
      </c>
      <c r="K26">
        <f>VLOOKUP(Table14[[#This Row],[nim]],TblIjazah[],4)</f>
        <v>2479</v>
      </c>
      <c r="L26" s="11" t="e">
        <f>VLOOKUP(Table14[[#This Row],[nim]],DbsMunaqis[],14)</f>
        <v>#N/A</v>
      </c>
      <c r="M26" t="e">
        <f>VLOOKUP(Table14[[#This Row],[nim]],DbsMunaqis[],15)</f>
        <v>#N/A</v>
      </c>
      <c r="N26" t="e">
        <f>VLOOKUP(Table14[[#This Row],[nim]],DbsMunaqis[],18)</f>
        <v>#N/A</v>
      </c>
      <c r="P26" t="e">
        <f>VLOOKUP(Table14[[#This Row],[nim]],TblIjazah[],5)</f>
        <v>#N/A</v>
      </c>
      <c r="Q26">
        <f>VLOOKUP(Table14[[#This Row],[nim]],TblIjazah[],13)</f>
        <v>0</v>
      </c>
      <c r="R26">
        <f>VLOOKUP(Table14[[#This Row],[nim]],TblIjazah[],2)</f>
        <v>2</v>
      </c>
      <c r="S26">
        <v>19</v>
      </c>
    </row>
    <row r="27" spans="1:19">
      <c r="A27">
        <v>26</v>
      </c>
      <c r="B27" t="e">
        <f>VLOOKUP(Table14[[#This Row],[nim]],DbsMunaqis[],5)</f>
        <v>#N/A</v>
      </c>
      <c r="C27" s="63" t="s">
        <v>10879</v>
      </c>
      <c r="D27" t="e">
        <f>IF(VALUE(VLOOKUP(Table14[[#This Row],[nim]],DbsMunaqis[],13))=1,"Laki-Laki","Perempuan")</f>
        <v>#N/A</v>
      </c>
      <c r="E27" t="e">
        <f>VLOOKUP(Table14[[#This Row],[nim]],DbsMunaqis[],9)</f>
        <v>#N/A</v>
      </c>
      <c r="F27" t="e">
        <f>IF(VLOOKUP(Table14[[#This Row],[nim]],DbsMunaqis[],10)=0,"",VLOOKUP(Table14[[#This Row],[nim]],DbsMunaqis[],10))</f>
        <v>#N/A</v>
      </c>
      <c r="G27" t="str">
        <f t="shared" si="1"/>
        <v>Islam</v>
      </c>
      <c r="H27" t="e">
        <f>VLOOKUP(VALUE(VLOOKUP(Table14[[#This Row],[nim]],DbsMunaqis[],6)),TblJurusan[],2)</f>
        <v>#N/A</v>
      </c>
      <c r="I27" t="e">
        <f>VLOOKUP(VALUE(VLOOKUP(Table14[[#This Row],[nim]],DbsMunaqis[],7)),TblProdi[],2)</f>
        <v>#N/A</v>
      </c>
      <c r="J27" t="e">
        <f>VLOOKUP(Table14[[#This Row],[nim]],DbsMunaqis[],38)</f>
        <v>#N/A</v>
      </c>
      <c r="K27">
        <f>VLOOKUP(Table14[[#This Row],[nim]],TblIjazah[],4)</f>
        <v>2441</v>
      </c>
      <c r="L27" s="11" t="e">
        <f>VLOOKUP(Table14[[#This Row],[nim]],DbsMunaqis[],14)</f>
        <v>#N/A</v>
      </c>
      <c r="M27" t="e">
        <f>VLOOKUP(Table14[[#This Row],[nim]],DbsMunaqis[],15)</f>
        <v>#N/A</v>
      </c>
      <c r="N27" t="e">
        <f>VLOOKUP(Table14[[#This Row],[nim]],DbsMunaqis[],18)</f>
        <v>#N/A</v>
      </c>
      <c r="P27" t="e">
        <f>VLOOKUP(Table14[[#This Row],[nim]],TblIjazah[],5)</f>
        <v>#N/A</v>
      </c>
      <c r="Q27">
        <f>VLOOKUP(Table14[[#This Row],[nim]],TblIjazah[],13)</f>
        <v>0</v>
      </c>
      <c r="R27">
        <f>VLOOKUP(Table14[[#This Row],[nim]],TblIjazah[],2)</f>
        <v>1</v>
      </c>
      <c r="S27">
        <v>19</v>
      </c>
    </row>
    <row r="28" spans="1:19">
      <c r="A28">
        <v>27</v>
      </c>
      <c r="B28" t="e">
        <f>VLOOKUP(Table14[[#This Row],[nim]],DbsMunaqis[],5)</f>
        <v>#N/A</v>
      </c>
      <c r="C28" s="63" t="s">
        <v>11818</v>
      </c>
      <c r="D28" t="e">
        <f>IF(VALUE(VLOOKUP(Table14[[#This Row],[nim]],DbsMunaqis[],13))=1,"Laki-Laki","Perempuan")</f>
        <v>#N/A</v>
      </c>
      <c r="E28" t="e">
        <f>VLOOKUP(Table14[[#This Row],[nim]],DbsMunaqis[],9)</f>
        <v>#N/A</v>
      </c>
      <c r="F28" t="e">
        <f>IF(VLOOKUP(Table14[[#This Row],[nim]],DbsMunaqis[],10)=0,"",VLOOKUP(Table14[[#This Row],[nim]],DbsMunaqis[],10))</f>
        <v>#N/A</v>
      </c>
      <c r="G28" t="str">
        <f t="shared" si="1"/>
        <v>Islam</v>
      </c>
      <c r="H28" t="e">
        <f>VLOOKUP(VALUE(VLOOKUP(Table14[[#This Row],[nim]],DbsMunaqis[],6)),TblJurusan[],2)</f>
        <v>#N/A</v>
      </c>
      <c r="I28" t="e">
        <f>VLOOKUP(VALUE(VLOOKUP(Table14[[#This Row],[nim]],DbsMunaqis[],7)),TblProdi[],2)</f>
        <v>#N/A</v>
      </c>
      <c r="J28" t="e">
        <f>VLOOKUP(Table14[[#This Row],[nim]],DbsMunaqis[],38)</f>
        <v>#N/A</v>
      </c>
      <c r="K28">
        <f>VLOOKUP(Table14[[#This Row],[nim]],TblIjazah[],4)</f>
        <v>2455</v>
      </c>
      <c r="L28" s="11" t="e">
        <f>VLOOKUP(Table14[[#This Row],[nim]],DbsMunaqis[],14)</f>
        <v>#N/A</v>
      </c>
      <c r="M28" t="e">
        <f>VLOOKUP(Table14[[#This Row],[nim]],DbsMunaqis[],15)</f>
        <v>#N/A</v>
      </c>
      <c r="N28" t="e">
        <f>VLOOKUP(Table14[[#This Row],[nim]],DbsMunaqis[],18)</f>
        <v>#N/A</v>
      </c>
      <c r="P28" t="e">
        <f>VLOOKUP(Table14[[#This Row],[nim]],TblIjazah[],5)</f>
        <v>#N/A</v>
      </c>
      <c r="Q28">
        <f>VLOOKUP(Table14[[#This Row],[nim]],TblIjazah[],13)</f>
        <v>0</v>
      </c>
      <c r="R28">
        <f>VLOOKUP(Table14[[#This Row],[nim]],TblIjazah[],2)</f>
        <v>1</v>
      </c>
      <c r="S28">
        <v>19</v>
      </c>
    </row>
    <row r="29" spans="1:19">
      <c r="A29">
        <v>28</v>
      </c>
      <c r="B29" t="e">
        <f>VLOOKUP(Table14[[#This Row],[nim]],DbsMunaqis[],5)</f>
        <v>#N/A</v>
      </c>
      <c r="C29" s="63" t="s">
        <v>11576</v>
      </c>
      <c r="D29" t="e">
        <f>IF(VALUE(VLOOKUP(Table14[[#This Row],[nim]],DbsMunaqis[],13))=1,"Laki-Laki","Perempuan")</f>
        <v>#N/A</v>
      </c>
      <c r="E29" t="e">
        <f>VLOOKUP(Table14[[#This Row],[nim]],DbsMunaqis[],9)</f>
        <v>#N/A</v>
      </c>
      <c r="F29" t="e">
        <f>IF(VLOOKUP(Table14[[#This Row],[nim]],DbsMunaqis[],10)=0,"",VLOOKUP(Table14[[#This Row],[nim]],DbsMunaqis[],10))</f>
        <v>#N/A</v>
      </c>
      <c r="G29" t="str">
        <f t="shared" si="1"/>
        <v>Islam</v>
      </c>
      <c r="H29" t="e">
        <f>VLOOKUP(VALUE(VLOOKUP(Table14[[#This Row],[nim]],DbsMunaqis[],6)),TblJurusan[],2)</f>
        <v>#N/A</v>
      </c>
      <c r="I29" t="e">
        <f>VLOOKUP(VALUE(VLOOKUP(Table14[[#This Row],[nim]],DbsMunaqis[],7)),TblProdi[],2)</f>
        <v>#N/A</v>
      </c>
      <c r="J29" t="e">
        <f>VLOOKUP(Table14[[#This Row],[nim]],DbsMunaqis[],38)</f>
        <v>#N/A</v>
      </c>
      <c r="K29">
        <f>VLOOKUP(Table14[[#This Row],[nim]],TblIjazah[],4)</f>
        <v>2443</v>
      </c>
      <c r="L29" s="11" t="e">
        <f>VLOOKUP(Table14[[#This Row],[nim]],DbsMunaqis[],14)</f>
        <v>#N/A</v>
      </c>
      <c r="M29" t="e">
        <f>VLOOKUP(Table14[[#This Row],[nim]],DbsMunaqis[],15)</f>
        <v>#N/A</v>
      </c>
      <c r="N29" t="e">
        <f>VLOOKUP(Table14[[#This Row],[nim]],DbsMunaqis[],18)</f>
        <v>#N/A</v>
      </c>
      <c r="P29" t="e">
        <f>VLOOKUP(Table14[[#This Row],[nim]],TblIjazah[],5)</f>
        <v>#N/A</v>
      </c>
      <c r="Q29">
        <f>VLOOKUP(Table14[[#This Row],[nim]],TblIjazah[],13)</f>
        <v>0</v>
      </c>
      <c r="R29">
        <f>VLOOKUP(Table14[[#This Row],[nim]],TblIjazah[],2)</f>
        <v>1</v>
      </c>
      <c r="S29">
        <v>19</v>
      </c>
    </row>
    <row r="30" spans="1:19">
      <c r="A30">
        <v>29</v>
      </c>
      <c r="B30" t="e">
        <f>VLOOKUP(Table14[[#This Row],[nim]],DbsMunaqis[],5)</f>
        <v>#N/A</v>
      </c>
      <c r="C30" s="63" t="s">
        <v>10486</v>
      </c>
      <c r="D30" t="e">
        <f>IF(VALUE(VLOOKUP(Table14[[#This Row],[nim]],DbsMunaqis[],13))=1,"Laki-Laki","Perempuan")</f>
        <v>#N/A</v>
      </c>
      <c r="E30" t="e">
        <f>VLOOKUP(Table14[[#This Row],[nim]],DbsMunaqis[],9)</f>
        <v>#N/A</v>
      </c>
      <c r="F30" t="e">
        <f>IF(VLOOKUP(Table14[[#This Row],[nim]],DbsMunaqis[],10)=0,"",VLOOKUP(Table14[[#This Row],[nim]],DbsMunaqis[],10))</f>
        <v>#N/A</v>
      </c>
      <c r="G30" t="str">
        <f t="shared" si="1"/>
        <v>Islam</v>
      </c>
      <c r="H30" t="e">
        <f>VLOOKUP(VALUE(VLOOKUP(Table14[[#This Row],[nim]],DbsMunaqis[],6)),TblJurusan[],2)</f>
        <v>#N/A</v>
      </c>
      <c r="I30" t="e">
        <f>VLOOKUP(VALUE(VLOOKUP(Table14[[#This Row],[nim]],DbsMunaqis[],7)),TblProdi[],2)</f>
        <v>#N/A</v>
      </c>
      <c r="J30" t="e">
        <f>VLOOKUP(Table14[[#This Row],[nim]],DbsMunaqis[],38)</f>
        <v>#N/A</v>
      </c>
      <c r="K30" t="e">
        <f>VLOOKUP(Table14[[#This Row],[nim]],TblIjazah[],4)</f>
        <v>#N/A</v>
      </c>
      <c r="L30" s="11" t="e">
        <f>VLOOKUP(Table14[[#This Row],[nim]],DbsMunaqis[],14)</f>
        <v>#N/A</v>
      </c>
      <c r="M30" t="e">
        <f>VLOOKUP(Table14[[#This Row],[nim]],DbsMunaqis[],15)</f>
        <v>#N/A</v>
      </c>
      <c r="N30" t="e">
        <f>VLOOKUP(Table14[[#This Row],[nim]],DbsMunaqis[],18)</f>
        <v>#N/A</v>
      </c>
      <c r="P30" t="e">
        <f>VLOOKUP(Table14[[#This Row],[nim]],TblIjazah[],5)</f>
        <v>#N/A</v>
      </c>
      <c r="Q30" t="e">
        <f>VLOOKUP(Table14[[#This Row],[nim]],TblIjazah[],13)</f>
        <v>#N/A</v>
      </c>
      <c r="R30" t="e">
        <f>VLOOKUP(Table14[[#This Row],[nim]],TblIjazah[],2)</f>
        <v>#N/A</v>
      </c>
      <c r="S30">
        <v>19</v>
      </c>
    </row>
    <row r="31" spans="1:19">
      <c r="A31">
        <v>30</v>
      </c>
      <c r="B31" t="e">
        <f>VLOOKUP(Table14[[#This Row],[nim]],DbsMunaqis[],5)</f>
        <v>#N/A</v>
      </c>
      <c r="C31" s="63" t="s">
        <v>10814</v>
      </c>
      <c r="D31" t="e">
        <f>IF(VALUE(VLOOKUP(Table14[[#This Row],[nim]],DbsMunaqis[],13))=1,"Laki-Laki","Perempuan")</f>
        <v>#N/A</v>
      </c>
      <c r="E31" t="e">
        <f>VLOOKUP(Table14[[#This Row],[nim]],DbsMunaqis[],9)</f>
        <v>#N/A</v>
      </c>
      <c r="F31" t="e">
        <f>IF(VLOOKUP(Table14[[#This Row],[nim]],DbsMunaqis[],10)=0,"",VLOOKUP(Table14[[#This Row],[nim]],DbsMunaqis[],10))</f>
        <v>#N/A</v>
      </c>
      <c r="G31" t="str">
        <f t="shared" si="1"/>
        <v>Islam</v>
      </c>
      <c r="H31" t="e">
        <f>VLOOKUP(VALUE(VLOOKUP(Table14[[#This Row],[nim]],DbsMunaqis[],6)),TblJurusan[],2)</f>
        <v>#N/A</v>
      </c>
      <c r="I31" t="e">
        <f>VLOOKUP(VALUE(VLOOKUP(Table14[[#This Row],[nim]],DbsMunaqis[],7)),TblProdi[],2)</f>
        <v>#N/A</v>
      </c>
      <c r="J31" t="e">
        <f>VLOOKUP(Table14[[#This Row],[nim]],DbsMunaqis[],38)</f>
        <v>#N/A</v>
      </c>
      <c r="K31">
        <f>VLOOKUP(Table14[[#This Row],[nim]],TblIjazah[],4)</f>
        <v>2441</v>
      </c>
      <c r="L31" s="11" t="e">
        <f>VLOOKUP(Table14[[#This Row],[nim]],DbsMunaqis[],14)</f>
        <v>#N/A</v>
      </c>
      <c r="M31" t="e">
        <f>VLOOKUP(Table14[[#This Row],[nim]],DbsMunaqis[],15)</f>
        <v>#N/A</v>
      </c>
      <c r="N31" t="e">
        <f>VLOOKUP(Table14[[#This Row],[nim]],DbsMunaqis[],18)</f>
        <v>#N/A</v>
      </c>
      <c r="P31" t="e">
        <f>VLOOKUP(Table14[[#This Row],[nim]],TblIjazah[],5)</f>
        <v>#N/A</v>
      </c>
      <c r="Q31">
        <f>VLOOKUP(Table14[[#This Row],[nim]],TblIjazah[],13)</f>
        <v>0</v>
      </c>
      <c r="R31">
        <f>VLOOKUP(Table14[[#This Row],[nim]],TblIjazah[],2)</f>
        <v>1</v>
      </c>
      <c r="S31">
        <v>19</v>
      </c>
    </row>
    <row r="32" spans="1:19">
      <c r="A32">
        <v>31</v>
      </c>
      <c r="B32" t="e">
        <f>VLOOKUP(Table14[[#This Row],[nim]],DbsMunaqis[],5)</f>
        <v>#N/A</v>
      </c>
      <c r="C32" s="248" t="s">
        <v>11789</v>
      </c>
      <c r="D32" t="e">
        <f>IF(VALUE(VLOOKUP(Table14[[#This Row],[nim]],DbsMunaqis[],13))=1,"Laki-Laki","Perempuan")</f>
        <v>#N/A</v>
      </c>
      <c r="E32" t="e">
        <f>VLOOKUP(Table14[[#This Row],[nim]],DbsMunaqis[],9)</f>
        <v>#N/A</v>
      </c>
      <c r="F32" t="e">
        <f>IF(VLOOKUP(Table14[[#This Row],[nim]],DbsMunaqis[],10)=0,"",VLOOKUP(Table14[[#This Row],[nim]],DbsMunaqis[],10))</f>
        <v>#N/A</v>
      </c>
      <c r="G32" t="str">
        <f t="shared" si="1"/>
        <v>Islam</v>
      </c>
      <c r="H32" t="e">
        <f>VLOOKUP(VALUE(VLOOKUP(Table14[[#This Row],[nim]],DbsMunaqis[],6)),TblJurusan[],2)</f>
        <v>#N/A</v>
      </c>
      <c r="I32" t="e">
        <f>VLOOKUP(VALUE(VLOOKUP(Table14[[#This Row],[nim]],DbsMunaqis[],7)),TblProdi[],2)</f>
        <v>#N/A</v>
      </c>
      <c r="J32" t="e">
        <f>VLOOKUP(Table14[[#This Row],[nim]],DbsMunaqis[],38)</f>
        <v>#N/A</v>
      </c>
      <c r="K32">
        <f>VLOOKUP(Table14[[#This Row],[nim]],TblIjazah[],4)</f>
        <v>2443</v>
      </c>
      <c r="L32" s="11" t="e">
        <f>VLOOKUP(Table14[[#This Row],[nim]],DbsMunaqis[],14)</f>
        <v>#N/A</v>
      </c>
      <c r="M32" t="e">
        <f>VLOOKUP(Table14[[#This Row],[nim]],DbsMunaqis[],15)</f>
        <v>#N/A</v>
      </c>
      <c r="N32" t="e">
        <f>VLOOKUP(Table14[[#This Row],[nim]],DbsMunaqis[],18)</f>
        <v>#N/A</v>
      </c>
      <c r="P32" t="e">
        <f>VLOOKUP(Table14[[#This Row],[nim]],TblIjazah[],5)</f>
        <v>#N/A</v>
      </c>
      <c r="Q32">
        <f>VLOOKUP(Table14[[#This Row],[nim]],TblIjazah[],13)</f>
        <v>0</v>
      </c>
      <c r="R32">
        <f>VLOOKUP(Table14[[#This Row],[nim]],TblIjazah[],2)</f>
        <v>1</v>
      </c>
      <c r="S32">
        <v>19</v>
      </c>
    </row>
    <row r="33" spans="1:19">
      <c r="A33">
        <v>32</v>
      </c>
      <c r="B33" t="e">
        <f>VLOOKUP(Table14[[#This Row],[nim]],DbsMunaqis[],5)</f>
        <v>#N/A</v>
      </c>
      <c r="C33" s="249" t="s">
        <v>10739</v>
      </c>
      <c r="D33" t="e">
        <f>IF(VALUE(VLOOKUP(Table14[[#This Row],[nim]],DbsMunaqis[],13))=1,"Laki-Laki","Perempuan")</f>
        <v>#N/A</v>
      </c>
      <c r="E33" t="e">
        <f>VLOOKUP(Table14[[#This Row],[nim]],DbsMunaqis[],9)</f>
        <v>#N/A</v>
      </c>
      <c r="F33" t="e">
        <f>IF(VLOOKUP(Table14[[#This Row],[nim]],DbsMunaqis[],10)=0,"",VLOOKUP(Table14[[#This Row],[nim]],DbsMunaqis[],10))</f>
        <v>#N/A</v>
      </c>
      <c r="G33" t="str">
        <f t="shared" si="1"/>
        <v>Islam</v>
      </c>
      <c r="H33" t="e">
        <f>VLOOKUP(VALUE(VLOOKUP(Table14[[#This Row],[nim]],DbsMunaqis[],6)),TblJurusan[],2)</f>
        <v>#N/A</v>
      </c>
      <c r="I33" t="e">
        <f>VLOOKUP(VALUE(VLOOKUP(Table14[[#This Row],[nim]],DbsMunaqis[],7)),TblProdi[],2)</f>
        <v>#N/A</v>
      </c>
      <c r="J33" t="e">
        <f>VLOOKUP(Table14[[#This Row],[nim]],DbsMunaqis[],38)</f>
        <v>#N/A</v>
      </c>
      <c r="K33">
        <f>VLOOKUP(Table14[[#This Row],[nim]],TblIjazah[],4)</f>
        <v>2441</v>
      </c>
      <c r="L33" s="11" t="e">
        <f>VLOOKUP(Table14[[#This Row],[nim]],DbsMunaqis[],14)</f>
        <v>#N/A</v>
      </c>
      <c r="M33" t="e">
        <f>VLOOKUP(Table14[[#This Row],[nim]],DbsMunaqis[],15)</f>
        <v>#N/A</v>
      </c>
      <c r="N33" t="e">
        <f>VLOOKUP(Table14[[#This Row],[nim]],DbsMunaqis[],18)</f>
        <v>#N/A</v>
      </c>
      <c r="P33" t="e">
        <f>VLOOKUP(Table14[[#This Row],[nim]],TblIjazah[],5)</f>
        <v>#N/A</v>
      </c>
      <c r="Q33">
        <f>VLOOKUP(Table14[[#This Row],[nim]],TblIjazah[],13)</f>
        <v>0</v>
      </c>
      <c r="R33">
        <f>VLOOKUP(Table14[[#This Row],[nim]],TblIjazah[],2)</f>
        <v>1</v>
      </c>
      <c r="S33">
        <v>19</v>
      </c>
    </row>
    <row r="34" spans="1:19">
      <c r="A34">
        <v>33</v>
      </c>
      <c r="B34" t="e">
        <f>VLOOKUP(Table14[[#This Row],[nim]],DbsMunaqis[],5)</f>
        <v>#N/A</v>
      </c>
      <c r="C34" s="249" t="s">
        <v>11768</v>
      </c>
      <c r="D34" t="e">
        <f>IF(VALUE(VLOOKUP(Table14[[#This Row],[nim]],DbsMunaqis[],13))=1,"Laki-Laki","Perempuan")</f>
        <v>#N/A</v>
      </c>
      <c r="E34" t="e">
        <f>VLOOKUP(Table14[[#This Row],[nim]],DbsMunaqis[],9)</f>
        <v>#N/A</v>
      </c>
      <c r="F34" t="e">
        <f>IF(VLOOKUP(Table14[[#This Row],[nim]],DbsMunaqis[],10)=0,"",VLOOKUP(Table14[[#This Row],[nim]],DbsMunaqis[],10))</f>
        <v>#N/A</v>
      </c>
      <c r="G34" t="str">
        <f t="shared" si="1"/>
        <v>Islam</v>
      </c>
      <c r="H34" t="e">
        <f>VLOOKUP(VALUE(VLOOKUP(Table14[[#This Row],[nim]],DbsMunaqis[],6)),TblJurusan[],2)</f>
        <v>#N/A</v>
      </c>
      <c r="I34" t="e">
        <f>VLOOKUP(VALUE(VLOOKUP(Table14[[#This Row],[nim]],DbsMunaqis[],7)),TblProdi[],2)</f>
        <v>#N/A</v>
      </c>
      <c r="J34" t="e">
        <f>VLOOKUP(Table14[[#This Row],[nim]],DbsMunaqis[],38)</f>
        <v>#N/A</v>
      </c>
      <c r="K34">
        <f>VLOOKUP(Table14[[#This Row],[nim]],TblIjazah[],4)</f>
        <v>2443</v>
      </c>
      <c r="L34" s="11" t="e">
        <f>VLOOKUP(Table14[[#This Row],[nim]],DbsMunaqis[],14)</f>
        <v>#N/A</v>
      </c>
      <c r="M34" t="e">
        <f>VLOOKUP(Table14[[#This Row],[nim]],DbsMunaqis[],15)</f>
        <v>#N/A</v>
      </c>
      <c r="N34" t="e">
        <f>VLOOKUP(Table14[[#This Row],[nim]],DbsMunaqis[],18)</f>
        <v>#N/A</v>
      </c>
      <c r="P34" t="e">
        <f>VLOOKUP(Table14[[#This Row],[nim]],TblIjazah[],5)</f>
        <v>#N/A</v>
      </c>
      <c r="Q34">
        <f>VLOOKUP(Table14[[#This Row],[nim]],TblIjazah[],13)</f>
        <v>0</v>
      </c>
      <c r="R34">
        <f>VLOOKUP(Table14[[#This Row],[nim]],TblIjazah[],2)</f>
        <v>1</v>
      </c>
      <c r="S34">
        <v>19</v>
      </c>
    </row>
    <row r="35" spans="1:19">
      <c r="A35">
        <v>34</v>
      </c>
      <c r="B35" t="e">
        <f>VLOOKUP(Table14[[#This Row],[nim]],DbsMunaqis[],5)</f>
        <v>#N/A</v>
      </c>
      <c r="C35" s="249" t="s">
        <v>11733</v>
      </c>
      <c r="D35" t="e">
        <f>IF(VALUE(VLOOKUP(Table14[[#This Row],[nim]],DbsMunaqis[],13))=1,"Laki-Laki","Perempuan")</f>
        <v>#N/A</v>
      </c>
      <c r="E35" t="e">
        <f>VLOOKUP(Table14[[#This Row],[nim]],DbsMunaqis[],9)</f>
        <v>#N/A</v>
      </c>
      <c r="F35" t="e">
        <f>IF(VLOOKUP(Table14[[#This Row],[nim]],DbsMunaqis[],10)=0,"",VLOOKUP(Table14[[#This Row],[nim]],DbsMunaqis[],10))</f>
        <v>#N/A</v>
      </c>
      <c r="G35" t="str">
        <f t="shared" si="1"/>
        <v>Islam</v>
      </c>
      <c r="H35" t="e">
        <f>VLOOKUP(VALUE(VLOOKUP(Table14[[#This Row],[nim]],DbsMunaqis[],6)),TblJurusan[],2)</f>
        <v>#N/A</v>
      </c>
      <c r="I35" t="e">
        <f>VLOOKUP(VALUE(VLOOKUP(Table14[[#This Row],[nim]],DbsMunaqis[],7)),TblProdi[],2)</f>
        <v>#N/A</v>
      </c>
      <c r="J35" t="e">
        <f>VLOOKUP(Table14[[#This Row],[nim]],DbsMunaqis[],38)</f>
        <v>#N/A</v>
      </c>
      <c r="K35">
        <f>VLOOKUP(Table14[[#This Row],[nim]],TblIjazah[],4)</f>
        <v>2443</v>
      </c>
      <c r="L35" s="11" t="e">
        <f>VLOOKUP(Table14[[#This Row],[nim]],DbsMunaqis[],14)</f>
        <v>#N/A</v>
      </c>
      <c r="M35" t="e">
        <f>VLOOKUP(Table14[[#This Row],[nim]],DbsMunaqis[],15)</f>
        <v>#N/A</v>
      </c>
      <c r="N35" t="e">
        <f>VLOOKUP(Table14[[#This Row],[nim]],DbsMunaqis[],18)</f>
        <v>#N/A</v>
      </c>
      <c r="P35" t="e">
        <f>VLOOKUP(Table14[[#This Row],[nim]],TblIjazah[],5)</f>
        <v>#N/A</v>
      </c>
      <c r="Q35">
        <f>VLOOKUP(Table14[[#This Row],[nim]],TblIjazah[],13)</f>
        <v>0</v>
      </c>
      <c r="R35">
        <f>VLOOKUP(Table14[[#This Row],[nim]],TblIjazah[],2)</f>
        <v>1</v>
      </c>
      <c r="S35">
        <v>19</v>
      </c>
    </row>
    <row r="36" spans="1:19">
      <c r="A36">
        <v>35</v>
      </c>
      <c r="B36" t="e">
        <f>VLOOKUP(Table14[[#This Row],[nim]],DbsMunaqis[],5)</f>
        <v>#N/A</v>
      </c>
      <c r="C36" s="249" t="s">
        <v>10478</v>
      </c>
      <c r="D36" t="e">
        <f>IF(VALUE(VLOOKUP(Table14[[#This Row],[nim]],DbsMunaqis[],13))=1,"Laki-Laki","Perempuan")</f>
        <v>#N/A</v>
      </c>
      <c r="E36" t="e">
        <f>VLOOKUP(Table14[[#This Row],[nim]],DbsMunaqis[],9)</f>
        <v>#N/A</v>
      </c>
      <c r="F36" t="e">
        <f>IF(VLOOKUP(Table14[[#This Row],[nim]],DbsMunaqis[],10)=0,"",VLOOKUP(Table14[[#This Row],[nim]],DbsMunaqis[],10))</f>
        <v>#N/A</v>
      </c>
      <c r="G36" t="str">
        <f t="shared" si="1"/>
        <v>Islam</v>
      </c>
      <c r="H36" t="e">
        <f>VLOOKUP(VALUE(VLOOKUP(Table14[[#This Row],[nim]],DbsMunaqis[],6)),TblJurusan[],2)</f>
        <v>#N/A</v>
      </c>
      <c r="I36" t="e">
        <f>VLOOKUP(VALUE(VLOOKUP(Table14[[#This Row],[nim]],DbsMunaqis[],7)),TblProdi[],2)</f>
        <v>#N/A</v>
      </c>
      <c r="J36" t="e">
        <f>VLOOKUP(Table14[[#This Row],[nim]],DbsMunaqis[],38)</f>
        <v>#N/A</v>
      </c>
      <c r="K36" t="e">
        <f>VLOOKUP(Table14[[#This Row],[nim]],TblIjazah[],4)</f>
        <v>#N/A</v>
      </c>
      <c r="L36" s="11" t="e">
        <f>VLOOKUP(Table14[[#This Row],[nim]],DbsMunaqis[],14)</f>
        <v>#N/A</v>
      </c>
      <c r="M36" t="e">
        <f>VLOOKUP(Table14[[#This Row],[nim]],DbsMunaqis[],15)</f>
        <v>#N/A</v>
      </c>
      <c r="N36" t="e">
        <f>VLOOKUP(Table14[[#This Row],[nim]],DbsMunaqis[],18)</f>
        <v>#N/A</v>
      </c>
      <c r="P36" t="e">
        <f>VLOOKUP(Table14[[#This Row],[nim]],TblIjazah[],5)</f>
        <v>#N/A</v>
      </c>
      <c r="Q36" t="e">
        <f>VLOOKUP(Table14[[#This Row],[nim]],TblIjazah[],13)</f>
        <v>#N/A</v>
      </c>
      <c r="R36" t="e">
        <f>VLOOKUP(Table14[[#This Row],[nim]],TblIjazah[],2)</f>
        <v>#N/A</v>
      </c>
      <c r="S36">
        <v>19</v>
      </c>
    </row>
    <row r="37" spans="1:19">
      <c r="A37">
        <v>36</v>
      </c>
      <c r="B37" t="e">
        <f>VLOOKUP(Table14[[#This Row],[nim]],DbsMunaqis[],5)</f>
        <v>#N/A</v>
      </c>
      <c r="C37" s="249" t="s">
        <v>11886</v>
      </c>
      <c r="D37" t="e">
        <f>IF(VALUE(VLOOKUP(Table14[[#This Row],[nim]],DbsMunaqis[],13))=1,"Laki-Laki","Perempuan")</f>
        <v>#N/A</v>
      </c>
      <c r="E37" t="e">
        <f>VLOOKUP(Table14[[#This Row],[nim]],DbsMunaqis[],9)</f>
        <v>#N/A</v>
      </c>
      <c r="F37" t="e">
        <f>IF(VLOOKUP(Table14[[#This Row],[nim]],DbsMunaqis[],10)=0,"",VLOOKUP(Table14[[#This Row],[nim]],DbsMunaqis[],10))</f>
        <v>#N/A</v>
      </c>
      <c r="G37" t="str">
        <f t="shared" si="1"/>
        <v>Islam</v>
      </c>
      <c r="H37" t="e">
        <f>VLOOKUP(VALUE(VLOOKUP(Table14[[#This Row],[nim]],DbsMunaqis[],6)),TblJurusan[],2)</f>
        <v>#N/A</v>
      </c>
      <c r="I37" t="e">
        <f>VLOOKUP(VALUE(VLOOKUP(Table14[[#This Row],[nim]],DbsMunaqis[],7)),TblProdi[],2)</f>
        <v>#N/A</v>
      </c>
      <c r="J37" t="e">
        <f>VLOOKUP(Table14[[#This Row],[nim]],DbsMunaqis[],38)</f>
        <v>#N/A</v>
      </c>
      <c r="K37">
        <f>VLOOKUP(Table14[[#This Row],[nim]],TblIjazah[],4)</f>
        <v>2479</v>
      </c>
      <c r="L37" s="11" t="e">
        <f>VLOOKUP(Table14[[#This Row],[nim]],DbsMunaqis[],14)</f>
        <v>#N/A</v>
      </c>
      <c r="M37" t="e">
        <f>VLOOKUP(Table14[[#This Row],[nim]],DbsMunaqis[],15)</f>
        <v>#N/A</v>
      </c>
      <c r="N37" t="e">
        <f>VLOOKUP(Table14[[#This Row],[nim]],DbsMunaqis[],18)</f>
        <v>#N/A</v>
      </c>
      <c r="P37" t="e">
        <f>VLOOKUP(Table14[[#This Row],[nim]],TblIjazah[],5)</f>
        <v>#N/A</v>
      </c>
      <c r="Q37">
        <f>VLOOKUP(Table14[[#This Row],[nim]],TblIjazah[],13)</f>
        <v>0</v>
      </c>
      <c r="R37">
        <f>VLOOKUP(Table14[[#This Row],[nim]],TblIjazah[],2)</f>
        <v>2</v>
      </c>
      <c r="S37">
        <v>19</v>
      </c>
    </row>
    <row r="38" spans="1:19">
      <c r="A38">
        <v>37</v>
      </c>
      <c r="B38" t="e">
        <f>VLOOKUP(Table14[[#This Row],[nim]],DbsMunaqis[],5)</f>
        <v>#N/A</v>
      </c>
      <c r="C38" s="250" t="s">
        <v>11884</v>
      </c>
      <c r="D38" t="e">
        <f>IF(VALUE(VLOOKUP(Table14[[#This Row],[nim]],DbsMunaqis[],13))=1,"Laki-Laki","Perempuan")</f>
        <v>#N/A</v>
      </c>
      <c r="E38" t="e">
        <f>VLOOKUP(Table14[[#This Row],[nim]],DbsMunaqis[],9)</f>
        <v>#N/A</v>
      </c>
      <c r="F38" t="e">
        <f>IF(VLOOKUP(Table14[[#This Row],[nim]],DbsMunaqis[],10)=0,"",VLOOKUP(Table14[[#This Row],[nim]],DbsMunaqis[],10))</f>
        <v>#N/A</v>
      </c>
      <c r="G38" t="str">
        <f t="shared" si="1"/>
        <v>Islam</v>
      </c>
      <c r="H38" t="e">
        <f>VLOOKUP(VALUE(VLOOKUP(Table14[[#This Row],[nim]],DbsMunaqis[],6)),TblJurusan[],2)</f>
        <v>#N/A</v>
      </c>
      <c r="I38" t="e">
        <f>VLOOKUP(VALUE(VLOOKUP(Table14[[#This Row],[nim]],DbsMunaqis[],7)),TblProdi[],2)</f>
        <v>#N/A</v>
      </c>
      <c r="J38" t="e">
        <f>VLOOKUP(Table14[[#This Row],[nim]],DbsMunaqis[],38)</f>
        <v>#N/A</v>
      </c>
      <c r="K38">
        <f>VLOOKUP(Table14[[#This Row],[nim]],TblIjazah[],4)</f>
        <v>2479</v>
      </c>
      <c r="L38" s="11" t="e">
        <f>VLOOKUP(Table14[[#This Row],[nim]],DbsMunaqis[],14)</f>
        <v>#N/A</v>
      </c>
      <c r="M38" t="e">
        <f>VLOOKUP(Table14[[#This Row],[nim]],DbsMunaqis[],15)</f>
        <v>#N/A</v>
      </c>
      <c r="N38" t="e">
        <f>VLOOKUP(Table14[[#This Row],[nim]],DbsMunaqis[],18)</f>
        <v>#N/A</v>
      </c>
      <c r="P38" t="e">
        <f>VLOOKUP(Table14[[#This Row],[nim]],TblIjazah[],5)</f>
        <v>#N/A</v>
      </c>
      <c r="Q38">
        <f>VLOOKUP(Table14[[#This Row],[nim]],TblIjazah[],13)</f>
        <v>0</v>
      </c>
      <c r="R38">
        <f>VLOOKUP(Table14[[#This Row],[nim]],TblIjazah[],2)</f>
        <v>2</v>
      </c>
      <c r="S38">
        <v>19</v>
      </c>
    </row>
    <row r="39" spans="1:19">
      <c r="A39">
        <v>38</v>
      </c>
      <c r="B39" t="e">
        <f>VLOOKUP(Table14[[#This Row],[nim]],DbsMunaqis[],5)</f>
        <v>#N/A</v>
      </c>
      <c r="C39" s="250" t="s">
        <v>11692</v>
      </c>
      <c r="D39" t="e">
        <f>IF(VALUE(VLOOKUP(Table14[[#This Row],[nim]],DbsMunaqis[],13))=1,"Laki-Laki","Perempuan")</f>
        <v>#N/A</v>
      </c>
      <c r="E39" t="e">
        <f>VLOOKUP(Table14[[#This Row],[nim]],DbsMunaqis[],9)</f>
        <v>#N/A</v>
      </c>
      <c r="F39" t="e">
        <f>IF(VLOOKUP(Table14[[#This Row],[nim]],DbsMunaqis[],10)=0,"",VLOOKUP(Table14[[#This Row],[nim]],DbsMunaqis[],10))</f>
        <v>#N/A</v>
      </c>
      <c r="G39" t="str">
        <f t="shared" si="1"/>
        <v>Islam</v>
      </c>
      <c r="H39" t="e">
        <f>VLOOKUP(VALUE(VLOOKUP(Table14[[#This Row],[nim]],DbsMunaqis[],6)),TblJurusan[],2)</f>
        <v>#N/A</v>
      </c>
      <c r="I39" t="e">
        <f>VLOOKUP(VALUE(VLOOKUP(Table14[[#This Row],[nim]],DbsMunaqis[],7)),TblProdi[],2)</f>
        <v>#N/A</v>
      </c>
      <c r="J39" t="e">
        <f>VLOOKUP(Table14[[#This Row],[nim]],DbsMunaqis[],38)</f>
        <v>#N/A</v>
      </c>
      <c r="K39">
        <f>VLOOKUP(Table14[[#This Row],[nim]],TblIjazah[],4)</f>
        <v>2443</v>
      </c>
      <c r="L39" s="11" t="e">
        <f>VLOOKUP(Table14[[#This Row],[nim]],DbsMunaqis[],14)</f>
        <v>#N/A</v>
      </c>
      <c r="M39" t="e">
        <f>VLOOKUP(Table14[[#This Row],[nim]],DbsMunaqis[],15)</f>
        <v>#N/A</v>
      </c>
      <c r="N39" t="e">
        <f>VLOOKUP(Table14[[#This Row],[nim]],DbsMunaqis[],18)</f>
        <v>#N/A</v>
      </c>
      <c r="P39" t="e">
        <f>VLOOKUP(Table14[[#This Row],[nim]],TblIjazah[],5)</f>
        <v>#N/A</v>
      </c>
      <c r="Q39">
        <f>VLOOKUP(Table14[[#This Row],[nim]],TblIjazah[],13)</f>
        <v>0</v>
      </c>
      <c r="R39">
        <f>VLOOKUP(Table14[[#This Row],[nim]],TblIjazah[],2)</f>
        <v>1</v>
      </c>
      <c r="S39">
        <v>19</v>
      </c>
    </row>
    <row r="40" spans="1:19">
      <c r="A40">
        <v>39</v>
      </c>
      <c r="B40" t="e">
        <f>VLOOKUP(Table14[[#This Row],[nim]],DbsMunaqis[],5)</f>
        <v>#N/A</v>
      </c>
      <c r="C40" s="250" t="s">
        <v>11881</v>
      </c>
      <c r="D40" t="e">
        <f>IF(VALUE(VLOOKUP(Table14[[#This Row],[nim]],DbsMunaqis[],13))=1,"Laki-Laki","Perempuan")</f>
        <v>#N/A</v>
      </c>
      <c r="E40" t="e">
        <f>VLOOKUP(Table14[[#This Row],[nim]],DbsMunaqis[],9)</f>
        <v>#N/A</v>
      </c>
      <c r="F40" t="e">
        <f>IF(VLOOKUP(Table14[[#This Row],[nim]],DbsMunaqis[],10)=0,"",VLOOKUP(Table14[[#This Row],[nim]],DbsMunaqis[],10))</f>
        <v>#N/A</v>
      </c>
      <c r="G40" t="str">
        <f t="shared" si="1"/>
        <v>Islam</v>
      </c>
      <c r="H40" t="e">
        <f>VLOOKUP(VALUE(VLOOKUP(Table14[[#This Row],[nim]],DbsMunaqis[],6)),TblJurusan[],2)</f>
        <v>#N/A</v>
      </c>
      <c r="I40" t="e">
        <f>VLOOKUP(VALUE(VLOOKUP(Table14[[#This Row],[nim]],DbsMunaqis[],7)),TblProdi[],2)</f>
        <v>#N/A</v>
      </c>
      <c r="J40" t="e">
        <f>VLOOKUP(Table14[[#This Row],[nim]],DbsMunaqis[],38)</f>
        <v>#N/A</v>
      </c>
      <c r="K40">
        <f>VLOOKUP(Table14[[#This Row],[nim]],TblIjazah[],4)</f>
        <v>2479</v>
      </c>
      <c r="L40" s="11" t="e">
        <f>VLOOKUP(Table14[[#This Row],[nim]],DbsMunaqis[],14)</f>
        <v>#N/A</v>
      </c>
      <c r="M40" t="e">
        <f>VLOOKUP(Table14[[#This Row],[nim]],DbsMunaqis[],15)</f>
        <v>#N/A</v>
      </c>
      <c r="N40" t="e">
        <f>VLOOKUP(Table14[[#This Row],[nim]],DbsMunaqis[],18)</f>
        <v>#N/A</v>
      </c>
      <c r="P40" t="e">
        <f>VLOOKUP(Table14[[#This Row],[nim]],TblIjazah[],5)</f>
        <v>#N/A</v>
      </c>
      <c r="Q40">
        <f>VLOOKUP(Table14[[#This Row],[nim]],TblIjazah[],13)</f>
        <v>0</v>
      </c>
      <c r="R40">
        <f>VLOOKUP(Table14[[#This Row],[nim]],TblIjazah[],2)</f>
        <v>2</v>
      </c>
      <c r="S40">
        <v>19</v>
      </c>
    </row>
    <row r="41" spans="1:19">
      <c r="A41">
        <v>40</v>
      </c>
      <c r="B41" t="e">
        <f>VLOOKUP(Table14[[#This Row],[nim]],DbsMunaqis[],5)</f>
        <v>#N/A</v>
      </c>
      <c r="C41" s="250" t="s">
        <v>11504</v>
      </c>
      <c r="D41" t="e">
        <f>IF(VALUE(VLOOKUP(Table14[[#This Row],[nim]],DbsMunaqis[],13))=1,"Laki-Laki","Perempuan")</f>
        <v>#N/A</v>
      </c>
      <c r="E41" t="e">
        <f>VLOOKUP(Table14[[#This Row],[nim]],DbsMunaqis[],9)</f>
        <v>#N/A</v>
      </c>
      <c r="F41" t="e">
        <f>IF(VLOOKUP(Table14[[#This Row],[nim]],DbsMunaqis[],10)=0,"",VLOOKUP(Table14[[#This Row],[nim]],DbsMunaqis[],10))</f>
        <v>#N/A</v>
      </c>
      <c r="G41" t="str">
        <f t="shared" si="1"/>
        <v>Islam</v>
      </c>
      <c r="H41" t="e">
        <f>VLOOKUP(VALUE(VLOOKUP(Table14[[#This Row],[nim]],DbsMunaqis[],6)),TblJurusan[],2)</f>
        <v>#N/A</v>
      </c>
      <c r="I41" t="e">
        <f>VLOOKUP(VALUE(VLOOKUP(Table14[[#This Row],[nim]],DbsMunaqis[],7)),TblProdi[],2)</f>
        <v>#N/A</v>
      </c>
      <c r="J41" t="e">
        <f>VLOOKUP(Table14[[#This Row],[nim]],DbsMunaqis[],38)</f>
        <v>#N/A</v>
      </c>
      <c r="K41">
        <f>VLOOKUP(Table14[[#This Row],[nim]],TblIjazah[],4)</f>
        <v>2443</v>
      </c>
      <c r="L41" s="11" t="e">
        <f>VLOOKUP(Table14[[#This Row],[nim]],DbsMunaqis[],14)</f>
        <v>#N/A</v>
      </c>
      <c r="M41" t="e">
        <f>VLOOKUP(Table14[[#This Row],[nim]],DbsMunaqis[],15)</f>
        <v>#N/A</v>
      </c>
      <c r="N41" t="e">
        <f>VLOOKUP(Table14[[#This Row],[nim]],DbsMunaqis[],18)</f>
        <v>#N/A</v>
      </c>
      <c r="P41" t="e">
        <f>VLOOKUP(Table14[[#This Row],[nim]],TblIjazah[],5)</f>
        <v>#N/A</v>
      </c>
      <c r="Q41">
        <f>VLOOKUP(Table14[[#This Row],[nim]],TblIjazah[],13)</f>
        <v>0</v>
      </c>
      <c r="R41">
        <f>VLOOKUP(Table14[[#This Row],[nim]],TblIjazah[],2)</f>
        <v>1</v>
      </c>
      <c r="S41">
        <v>19</v>
      </c>
    </row>
    <row r="42" spans="1:19">
      <c r="A42">
        <v>41</v>
      </c>
      <c r="B42" t="e">
        <f>VLOOKUP(Table14[[#This Row],[nim]],DbsMunaqis[],5)</f>
        <v>#N/A</v>
      </c>
      <c r="C42" s="250" t="s">
        <v>11618</v>
      </c>
      <c r="D42" t="e">
        <f>IF(VALUE(VLOOKUP(Table14[[#This Row],[nim]],DbsMunaqis[],13))=1,"Laki-Laki","Perempuan")</f>
        <v>#N/A</v>
      </c>
      <c r="E42" t="e">
        <f>VLOOKUP(Table14[[#This Row],[nim]],DbsMunaqis[],9)</f>
        <v>#N/A</v>
      </c>
      <c r="F42" t="e">
        <f>IF(VLOOKUP(Table14[[#This Row],[nim]],DbsMunaqis[],10)=0,"",VLOOKUP(Table14[[#This Row],[nim]],DbsMunaqis[],10))</f>
        <v>#N/A</v>
      </c>
      <c r="G42" t="str">
        <f t="shared" si="1"/>
        <v>Islam</v>
      </c>
      <c r="H42" t="e">
        <f>VLOOKUP(VALUE(VLOOKUP(Table14[[#This Row],[nim]],DbsMunaqis[],6)),TblJurusan[],2)</f>
        <v>#N/A</v>
      </c>
      <c r="I42" t="e">
        <f>VLOOKUP(VALUE(VLOOKUP(Table14[[#This Row],[nim]],DbsMunaqis[],7)),TblProdi[],2)</f>
        <v>#N/A</v>
      </c>
      <c r="J42" t="e">
        <f>VLOOKUP(Table14[[#This Row],[nim]],DbsMunaqis[],38)</f>
        <v>#N/A</v>
      </c>
      <c r="K42">
        <f>VLOOKUP(Table14[[#This Row],[nim]],TblIjazah[],4)</f>
        <v>2443</v>
      </c>
      <c r="L42" s="11" t="e">
        <f>VLOOKUP(Table14[[#This Row],[nim]],DbsMunaqis[],14)</f>
        <v>#N/A</v>
      </c>
      <c r="M42" t="e">
        <f>VLOOKUP(Table14[[#This Row],[nim]],DbsMunaqis[],15)</f>
        <v>#N/A</v>
      </c>
      <c r="N42" t="e">
        <f>VLOOKUP(Table14[[#This Row],[nim]],DbsMunaqis[],18)</f>
        <v>#N/A</v>
      </c>
      <c r="P42" t="e">
        <f>VLOOKUP(Table14[[#This Row],[nim]],TblIjazah[],5)</f>
        <v>#N/A</v>
      </c>
      <c r="Q42">
        <f>VLOOKUP(Table14[[#This Row],[nim]],TblIjazah[],13)</f>
        <v>0</v>
      </c>
      <c r="R42">
        <f>VLOOKUP(Table14[[#This Row],[nim]],TblIjazah[],2)</f>
        <v>1</v>
      </c>
      <c r="S42">
        <v>19</v>
      </c>
    </row>
    <row r="43" spans="1:19">
      <c r="A43">
        <v>42</v>
      </c>
      <c r="B43" t="e">
        <f>VLOOKUP(Table14[[#This Row],[nim]],DbsMunaqis[],5)</f>
        <v>#N/A</v>
      </c>
      <c r="C43" s="250" t="s">
        <v>11800</v>
      </c>
      <c r="D43" t="e">
        <f>IF(VALUE(VLOOKUP(Table14[[#This Row],[nim]],DbsMunaqis[],13))=1,"Laki-Laki","Perempuan")</f>
        <v>#N/A</v>
      </c>
      <c r="E43" t="e">
        <f>VLOOKUP(Table14[[#This Row],[nim]],DbsMunaqis[],9)</f>
        <v>#N/A</v>
      </c>
      <c r="F43" t="e">
        <f>IF(VLOOKUP(Table14[[#This Row],[nim]],DbsMunaqis[],10)=0,"",VLOOKUP(Table14[[#This Row],[nim]],DbsMunaqis[],10))</f>
        <v>#N/A</v>
      </c>
      <c r="G43" t="str">
        <f t="shared" si="1"/>
        <v>Islam</v>
      </c>
      <c r="H43" t="e">
        <f>VLOOKUP(VALUE(VLOOKUP(Table14[[#This Row],[nim]],DbsMunaqis[],6)),TblJurusan[],2)</f>
        <v>#N/A</v>
      </c>
      <c r="I43" t="e">
        <f>VLOOKUP(VALUE(VLOOKUP(Table14[[#This Row],[nim]],DbsMunaqis[],7)),TblProdi[],2)</f>
        <v>#N/A</v>
      </c>
      <c r="J43" t="e">
        <f>VLOOKUP(Table14[[#This Row],[nim]],DbsMunaqis[],38)</f>
        <v>#N/A</v>
      </c>
      <c r="K43">
        <f>VLOOKUP(Table14[[#This Row],[nim]],TblIjazah[],4)</f>
        <v>2443</v>
      </c>
      <c r="L43" s="11" t="e">
        <f>VLOOKUP(Table14[[#This Row],[nim]],DbsMunaqis[],14)</f>
        <v>#N/A</v>
      </c>
      <c r="M43" t="e">
        <f>VLOOKUP(Table14[[#This Row],[nim]],DbsMunaqis[],15)</f>
        <v>#N/A</v>
      </c>
      <c r="N43" t="e">
        <f>VLOOKUP(Table14[[#This Row],[nim]],DbsMunaqis[],18)</f>
        <v>#N/A</v>
      </c>
      <c r="P43" t="e">
        <f>VLOOKUP(Table14[[#This Row],[nim]],TblIjazah[],5)</f>
        <v>#N/A</v>
      </c>
      <c r="Q43">
        <f>VLOOKUP(Table14[[#This Row],[nim]],TblIjazah[],13)</f>
        <v>0</v>
      </c>
      <c r="R43">
        <f>VLOOKUP(Table14[[#This Row],[nim]],TblIjazah[],2)</f>
        <v>1</v>
      </c>
      <c r="S43">
        <v>19</v>
      </c>
    </row>
    <row r="44" spans="1:19">
      <c r="A44">
        <v>43</v>
      </c>
      <c r="B44" t="e">
        <f>VLOOKUP(Table14[[#This Row],[nim]],DbsMunaqis[],5)</f>
        <v>#N/A</v>
      </c>
      <c r="C44" s="250" t="s">
        <v>11578</v>
      </c>
      <c r="D44" t="e">
        <f>IF(VALUE(VLOOKUP(Table14[[#This Row],[nim]],DbsMunaqis[],13))=1,"Laki-Laki","Perempuan")</f>
        <v>#N/A</v>
      </c>
      <c r="E44" t="e">
        <f>VLOOKUP(Table14[[#This Row],[nim]],DbsMunaqis[],9)</f>
        <v>#N/A</v>
      </c>
      <c r="F44" t="e">
        <f>IF(VLOOKUP(Table14[[#This Row],[nim]],DbsMunaqis[],10)=0,"",VLOOKUP(Table14[[#This Row],[nim]],DbsMunaqis[],10))</f>
        <v>#N/A</v>
      </c>
      <c r="G44" t="str">
        <f t="shared" si="1"/>
        <v>Islam</v>
      </c>
      <c r="H44" t="e">
        <f>VLOOKUP(VALUE(VLOOKUP(Table14[[#This Row],[nim]],DbsMunaqis[],6)),TblJurusan[],2)</f>
        <v>#N/A</v>
      </c>
      <c r="I44" t="e">
        <f>VLOOKUP(VALUE(VLOOKUP(Table14[[#This Row],[nim]],DbsMunaqis[],7)),TblProdi[],2)</f>
        <v>#N/A</v>
      </c>
      <c r="J44" t="e">
        <f>VLOOKUP(Table14[[#This Row],[nim]],DbsMunaqis[],38)</f>
        <v>#N/A</v>
      </c>
      <c r="K44">
        <f>VLOOKUP(Table14[[#This Row],[nim]],TblIjazah[],4)</f>
        <v>2443</v>
      </c>
      <c r="L44" s="11" t="e">
        <f>VLOOKUP(Table14[[#This Row],[nim]],DbsMunaqis[],14)</f>
        <v>#N/A</v>
      </c>
      <c r="M44" t="e">
        <f>VLOOKUP(Table14[[#This Row],[nim]],DbsMunaqis[],15)</f>
        <v>#N/A</v>
      </c>
      <c r="N44" t="e">
        <f>VLOOKUP(Table14[[#This Row],[nim]],DbsMunaqis[],18)</f>
        <v>#N/A</v>
      </c>
      <c r="P44" t="e">
        <f>VLOOKUP(Table14[[#This Row],[nim]],TblIjazah[],5)</f>
        <v>#N/A</v>
      </c>
      <c r="Q44">
        <f>VLOOKUP(Table14[[#This Row],[nim]],TblIjazah[],13)</f>
        <v>0</v>
      </c>
      <c r="R44">
        <f>VLOOKUP(Table14[[#This Row],[nim]],TblIjazah[],2)</f>
        <v>1</v>
      </c>
      <c r="S44">
        <v>19</v>
      </c>
    </row>
    <row r="45" spans="1:19">
      <c r="A45">
        <v>44</v>
      </c>
      <c r="B45" t="e">
        <f>VLOOKUP(Table14[[#This Row],[nim]],DbsMunaqis[],5)</f>
        <v>#N/A</v>
      </c>
      <c r="C45" s="250" t="s">
        <v>11691</v>
      </c>
      <c r="D45" t="e">
        <f>IF(VALUE(VLOOKUP(Table14[[#This Row],[nim]],DbsMunaqis[],13))=1,"Laki-Laki","Perempuan")</f>
        <v>#N/A</v>
      </c>
      <c r="E45" t="e">
        <f>VLOOKUP(Table14[[#This Row],[nim]],DbsMunaqis[],9)</f>
        <v>#N/A</v>
      </c>
      <c r="F45" t="e">
        <f>IF(VLOOKUP(Table14[[#This Row],[nim]],DbsMunaqis[],10)=0,"",VLOOKUP(Table14[[#This Row],[nim]],DbsMunaqis[],10))</f>
        <v>#N/A</v>
      </c>
      <c r="G45" t="str">
        <f t="shared" si="1"/>
        <v>Islam</v>
      </c>
      <c r="H45" t="e">
        <f>VLOOKUP(VALUE(VLOOKUP(Table14[[#This Row],[nim]],DbsMunaqis[],6)),TblJurusan[],2)</f>
        <v>#N/A</v>
      </c>
      <c r="I45" t="e">
        <f>VLOOKUP(VALUE(VLOOKUP(Table14[[#This Row],[nim]],DbsMunaqis[],7)),TblProdi[],2)</f>
        <v>#N/A</v>
      </c>
      <c r="J45" t="e">
        <f>VLOOKUP(Table14[[#This Row],[nim]],DbsMunaqis[],38)</f>
        <v>#N/A</v>
      </c>
      <c r="K45">
        <f>VLOOKUP(Table14[[#This Row],[nim]],TblIjazah[],4)</f>
        <v>2443</v>
      </c>
      <c r="L45" s="11" t="e">
        <f>VLOOKUP(Table14[[#This Row],[nim]],DbsMunaqis[],14)</f>
        <v>#N/A</v>
      </c>
      <c r="M45" t="e">
        <f>VLOOKUP(Table14[[#This Row],[nim]],DbsMunaqis[],15)</f>
        <v>#N/A</v>
      </c>
      <c r="N45" t="e">
        <f>VLOOKUP(Table14[[#This Row],[nim]],DbsMunaqis[],18)</f>
        <v>#N/A</v>
      </c>
      <c r="P45" t="e">
        <f>VLOOKUP(Table14[[#This Row],[nim]],TblIjazah[],5)</f>
        <v>#N/A</v>
      </c>
      <c r="Q45">
        <f>VLOOKUP(Table14[[#This Row],[nim]],TblIjazah[],13)</f>
        <v>0</v>
      </c>
      <c r="R45">
        <f>VLOOKUP(Table14[[#This Row],[nim]],TblIjazah[],2)</f>
        <v>1</v>
      </c>
      <c r="S45">
        <v>19</v>
      </c>
    </row>
    <row r="46" spans="1:19">
      <c r="A46">
        <v>45</v>
      </c>
      <c r="B46" t="e">
        <f>VLOOKUP(Table14[[#This Row],[nim]],DbsMunaqis[],5)</f>
        <v>#N/A</v>
      </c>
      <c r="C46" s="250" t="s">
        <v>11441</v>
      </c>
      <c r="D46" t="e">
        <f>IF(VALUE(VLOOKUP(Table14[[#This Row],[nim]],DbsMunaqis[],13))=1,"Laki-Laki","Perempuan")</f>
        <v>#N/A</v>
      </c>
      <c r="E46" t="e">
        <f>VLOOKUP(Table14[[#This Row],[nim]],DbsMunaqis[],9)</f>
        <v>#N/A</v>
      </c>
      <c r="F46" t="e">
        <f>IF(VLOOKUP(Table14[[#This Row],[nim]],DbsMunaqis[],10)=0,"",VLOOKUP(Table14[[#This Row],[nim]],DbsMunaqis[],10))</f>
        <v>#N/A</v>
      </c>
      <c r="G46" t="str">
        <f t="shared" si="1"/>
        <v>Islam</v>
      </c>
      <c r="H46" t="e">
        <f>VLOOKUP(VALUE(VLOOKUP(Table14[[#This Row],[nim]],DbsMunaqis[],6)),TblJurusan[],2)</f>
        <v>#N/A</v>
      </c>
      <c r="I46" t="e">
        <f>VLOOKUP(VALUE(VLOOKUP(Table14[[#This Row],[nim]],DbsMunaqis[],7)),TblProdi[],2)</f>
        <v>#N/A</v>
      </c>
      <c r="J46" t="e">
        <f>VLOOKUP(Table14[[#This Row],[nim]],DbsMunaqis[],38)</f>
        <v>#N/A</v>
      </c>
      <c r="K46">
        <f>VLOOKUP(Table14[[#This Row],[nim]],TblIjazah[],4)</f>
        <v>2443</v>
      </c>
      <c r="L46" s="11" t="e">
        <f>VLOOKUP(Table14[[#This Row],[nim]],DbsMunaqis[],14)</f>
        <v>#N/A</v>
      </c>
      <c r="M46" t="e">
        <f>VLOOKUP(Table14[[#This Row],[nim]],DbsMunaqis[],15)</f>
        <v>#N/A</v>
      </c>
      <c r="N46" t="e">
        <f>VLOOKUP(Table14[[#This Row],[nim]],DbsMunaqis[],18)</f>
        <v>#N/A</v>
      </c>
      <c r="P46" t="e">
        <f>VLOOKUP(Table14[[#This Row],[nim]],TblIjazah[],5)</f>
        <v>#N/A</v>
      </c>
      <c r="Q46">
        <f>VLOOKUP(Table14[[#This Row],[nim]],TblIjazah[],13)</f>
        <v>0</v>
      </c>
      <c r="R46">
        <f>VLOOKUP(Table14[[#This Row],[nim]],TblIjazah[],2)</f>
        <v>1</v>
      </c>
      <c r="S46">
        <v>19</v>
      </c>
    </row>
    <row r="47" spans="1:19">
      <c r="A47">
        <v>46</v>
      </c>
      <c r="B47" t="e">
        <f>VLOOKUP(Table14[[#This Row],[nim]],DbsMunaqis[],5)</f>
        <v>#N/A</v>
      </c>
      <c r="C47" s="250" t="s">
        <v>11843</v>
      </c>
      <c r="D47" t="e">
        <f>IF(VALUE(VLOOKUP(Table14[[#This Row],[nim]],DbsMunaqis[],13))=1,"Laki-Laki","Perempuan")</f>
        <v>#N/A</v>
      </c>
      <c r="E47" t="e">
        <f>VLOOKUP(Table14[[#This Row],[nim]],DbsMunaqis[],9)</f>
        <v>#N/A</v>
      </c>
      <c r="F47" t="e">
        <f>IF(VLOOKUP(Table14[[#This Row],[nim]],DbsMunaqis[],10)=0,"",VLOOKUP(Table14[[#This Row],[nim]],DbsMunaqis[],10))</f>
        <v>#N/A</v>
      </c>
      <c r="G47" t="str">
        <f t="shared" si="1"/>
        <v>Islam</v>
      </c>
      <c r="H47" t="e">
        <f>VLOOKUP(VALUE(VLOOKUP(Table14[[#This Row],[nim]],DbsMunaqis[],6)),TblJurusan[],2)</f>
        <v>#N/A</v>
      </c>
      <c r="I47" t="e">
        <f>VLOOKUP(VALUE(VLOOKUP(Table14[[#This Row],[nim]],DbsMunaqis[],7)),TblProdi[],2)</f>
        <v>#N/A</v>
      </c>
      <c r="J47" t="e">
        <f>VLOOKUP(Table14[[#This Row],[nim]],DbsMunaqis[],38)</f>
        <v>#N/A</v>
      </c>
      <c r="K47">
        <f>VLOOKUP(Table14[[#This Row],[nim]],TblIjazah[],4)</f>
        <v>2479</v>
      </c>
      <c r="L47" s="11" t="e">
        <f>VLOOKUP(Table14[[#This Row],[nim]],DbsMunaqis[],14)</f>
        <v>#N/A</v>
      </c>
      <c r="M47" t="e">
        <f>VLOOKUP(Table14[[#This Row],[nim]],DbsMunaqis[],15)</f>
        <v>#N/A</v>
      </c>
      <c r="N47" t="e">
        <f>VLOOKUP(Table14[[#This Row],[nim]],DbsMunaqis[],18)</f>
        <v>#N/A</v>
      </c>
      <c r="P47" t="e">
        <f>VLOOKUP(Table14[[#This Row],[nim]],TblIjazah[],5)</f>
        <v>#N/A</v>
      </c>
      <c r="Q47">
        <f>VLOOKUP(Table14[[#This Row],[nim]],TblIjazah[],13)</f>
        <v>0</v>
      </c>
      <c r="R47">
        <f>VLOOKUP(Table14[[#This Row],[nim]],TblIjazah[],2)</f>
        <v>2</v>
      </c>
      <c r="S47">
        <v>19</v>
      </c>
    </row>
    <row r="48" spans="1:19">
      <c r="A48">
        <v>47</v>
      </c>
      <c r="B48" t="e">
        <f>VLOOKUP(Table14[[#This Row],[nim]],DbsMunaqis[],5)</f>
        <v>#N/A</v>
      </c>
      <c r="C48" s="250" t="s">
        <v>11632</v>
      </c>
      <c r="D48" t="e">
        <f>IF(VALUE(VLOOKUP(Table14[[#This Row],[nim]],DbsMunaqis[],13))=1,"Laki-Laki","Perempuan")</f>
        <v>#N/A</v>
      </c>
      <c r="E48" t="e">
        <f>VLOOKUP(Table14[[#This Row],[nim]],DbsMunaqis[],9)</f>
        <v>#N/A</v>
      </c>
      <c r="F48" t="e">
        <f>IF(VLOOKUP(Table14[[#This Row],[nim]],DbsMunaqis[],10)=0,"",VLOOKUP(Table14[[#This Row],[nim]],DbsMunaqis[],10))</f>
        <v>#N/A</v>
      </c>
      <c r="G48" t="str">
        <f t="shared" si="1"/>
        <v>Islam</v>
      </c>
      <c r="H48" t="e">
        <f>VLOOKUP(VALUE(VLOOKUP(Table14[[#This Row],[nim]],DbsMunaqis[],6)),TblJurusan[],2)</f>
        <v>#N/A</v>
      </c>
      <c r="I48" t="e">
        <f>VLOOKUP(VALUE(VLOOKUP(Table14[[#This Row],[nim]],DbsMunaqis[],7)),TblProdi[],2)</f>
        <v>#N/A</v>
      </c>
      <c r="J48" t="e">
        <f>VLOOKUP(Table14[[#This Row],[nim]],DbsMunaqis[],38)</f>
        <v>#N/A</v>
      </c>
      <c r="K48">
        <f>VLOOKUP(Table14[[#This Row],[nim]],TblIjazah[],4)</f>
        <v>2443</v>
      </c>
      <c r="L48" s="11" t="e">
        <f>VLOOKUP(Table14[[#This Row],[nim]],DbsMunaqis[],14)</f>
        <v>#N/A</v>
      </c>
      <c r="M48" t="e">
        <f>VLOOKUP(Table14[[#This Row],[nim]],DbsMunaqis[],15)</f>
        <v>#N/A</v>
      </c>
      <c r="N48" t="e">
        <f>VLOOKUP(Table14[[#This Row],[nim]],DbsMunaqis[],18)</f>
        <v>#N/A</v>
      </c>
      <c r="P48" t="e">
        <f>VLOOKUP(Table14[[#This Row],[nim]],TblIjazah[],5)</f>
        <v>#N/A</v>
      </c>
      <c r="Q48">
        <f>VLOOKUP(Table14[[#This Row],[nim]],TblIjazah[],13)</f>
        <v>0</v>
      </c>
      <c r="R48">
        <f>VLOOKUP(Table14[[#This Row],[nim]],TblIjazah[],2)</f>
        <v>1</v>
      </c>
      <c r="S48">
        <v>19</v>
      </c>
    </row>
    <row r="49" spans="1:19">
      <c r="A49">
        <v>48</v>
      </c>
      <c r="B49" t="e">
        <f>VLOOKUP(Table14[[#This Row],[nim]],DbsMunaqis[],5)</f>
        <v>#N/A</v>
      </c>
      <c r="C49" s="250" t="s">
        <v>11439</v>
      </c>
      <c r="D49" t="e">
        <f>IF(VALUE(VLOOKUP(Table14[[#This Row],[nim]],DbsMunaqis[],13))=1,"Laki-Laki","Perempuan")</f>
        <v>#N/A</v>
      </c>
      <c r="E49" t="e">
        <f>VLOOKUP(Table14[[#This Row],[nim]],DbsMunaqis[],9)</f>
        <v>#N/A</v>
      </c>
      <c r="F49" t="e">
        <f>IF(VLOOKUP(Table14[[#This Row],[nim]],DbsMunaqis[],10)=0,"",VLOOKUP(Table14[[#This Row],[nim]],DbsMunaqis[],10))</f>
        <v>#N/A</v>
      </c>
      <c r="G49" t="str">
        <f t="shared" si="1"/>
        <v>Islam</v>
      </c>
      <c r="H49" t="e">
        <f>VLOOKUP(VALUE(VLOOKUP(Table14[[#This Row],[nim]],DbsMunaqis[],6)),TblJurusan[],2)</f>
        <v>#N/A</v>
      </c>
      <c r="I49" t="e">
        <f>VLOOKUP(VALUE(VLOOKUP(Table14[[#This Row],[nim]],DbsMunaqis[],7)),TblProdi[],2)</f>
        <v>#N/A</v>
      </c>
      <c r="J49" t="e">
        <f>VLOOKUP(Table14[[#This Row],[nim]],DbsMunaqis[],38)</f>
        <v>#N/A</v>
      </c>
      <c r="K49">
        <f>VLOOKUP(Table14[[#This Row],[nim]],TblIjazah[],4)</f>
        <v>2443</v>
      </c>
      <c r="L49" s="11" t="e">
        <f>VLOOKUP(Table14[[#This Row],[nim]],DbsMunaqis[],14)</f>
        <v>#N/A</v>
      </c>
      <c r="M49" t="e">
        <f>VLOOKUP(Table14[[#This Row],[nim]],DbsMunaqis[],15)</f>
        <v>#N/A</v>
      </c>
      <c r="N49" t="e">
        <f>VLOOKUP(Table14[[#This Row],[nim]],DbsMunaqis[],18)</f>
        <v>#N/A</v>
      </c>
      <c r="P49" t="e">
        <f>VLOOKUP(Table14[[#This Row],[nim]],TblIjazah[],5)</f>
        <v>#N/A</v>
      </c>
      <c r="Q49">
        <f>VLOOKUP(Table14[[#This Row],[nim]],TblIjazah[],13)</f>
        <v>0</v>
      </c>
      <c r="R49">
        <f>VLOOKUP(Table14[[#This Row],[nim]],TblIjazah[],2)</f>
        <v>1</v>
      </c>
      <c r="S49">
        <v>19</v>
      </c>
    </row>
    <row r="50" spans="1:19">
      <c r="A50">
        <v>49</v>
      </c>
      <c r="B50" t="e">
        <f>VLOOKUP(Table14[[#This Row],[nim]],DbsMunaqis[],5)</f>
        <v>#N/A</v>
      </c>
      <c r="C50" s="250" t="s">
        <v>11650</v>
      </c>
      <c r="D50" t="e">
        <f>IF(VALUE(VLOOKUP(Table14[[#This Row],[nim]],DbsMunaqis[],13))=1,"Laki-Laki","Perempuan")</f>
        <v>#N/A</v>
      </c>
      <c r="E50" t="e">
        <f>VLOOKUP(Table14[[#This Row],[nim]],DbsMunaqis[],9)</f>
        <v>#N/A</v>
      </c>
      <c r="F50" t="e">
        <f>IF(VLOOKUP(Table14[[#This Row],[nim]],DbsMunaqis[],10)=0,"",VLOOKUP(Table14[[#This Row],[nim]],DbsMunaqis[],10))</f>
        <v>#N/A</v>
      </c>
      <c r="G50" t="str">
        <f t="shared" si="1"/>
        <v>Islam</v>
      </c>
      <c r="H50" t="e">
        <f>VLOOKUP(VALUE(VLOOKUP(Table14[[#This Row],[nim]],DbsMunaqis[],6)),TblJurusan[],2)</f>
        <v>#N/A</v>
      </c>
      <c r="I50" t="e">
        <f>VLOOKUP(VALUE(VLOOKUP(Table14[[#This Row],[nim]],DbsMunaqis[],7)),TblProdi[],2)</f>
        <v>#N/A</v>
      </c>
      <c r="J50" t="e">
        <f>VLOOKUP(Table14[[#This Row],[nim]],DbsMunaqis[],38)</f>
        <v>#N/A</v>
      </c>
      <c r="K50">
        <f>VLOOKUP(Table14[[#This Row],[nim]],TblIjazah[],4)</f>
        <v>2443</v>
      </c>
      <c r="L50" s="11" t="e">
        <f>VLOOKUP(Table14[[#This Row],[nim]],DbsMunaqis[],14)</f>
        <v>#N/A</v>
      </c>
      <c r="M50" t="e">
        <f>VLOOKUP(Table14[[#This Row],[nim]],DbsMunaqis[],15)</f>
        <v>#N/A</v>
      </c>
      <c r="N50" t="e">
        <f>VLOOKUP(Table14[[#This Row],[nim]],DbsMunaqis[],18)</f>
        <v>#N/A</v>
      </c>
      <c r="P50" t="e">
        <f>VLOOKUP(Table14[[#This Row],[nim]],TblIjazah[],5)</f>
        <v>#N/A</v>
      </c>
      <c r="Q50">
        <f>VLOOKUP(Table14[[#This Row],[nim]],TblIjazah[],13)</f>
        <v>0</v>
      </c>
      <c r="R50">
        <f>VLOOKUP(Table14[[#This Row],[nim]],TblIjazah[],2)</f>
        <v>1</v>
      </c>
      <c r="S50">
        <v>19</v>
      </c>
    </row>
    <row r="51" spans="1:19">
      <c r="A51">
        <v>50</v>
      </c>
      <c r="B51" t="e">
        <f>VLOOKUP(Table14[[#This Row],[nim]],DbsMunaqis[],5)</f>
        <v>#N/A</v>
      </c>
      <c r="C51" s="250" t="s">
        <v>11710</v>
      </c>
      <c r="D51" t="e">
        <f>IF(VALUE(VLOOKUP(Table14[[#This Row],[nim]],DbsMunaqis[],13))=1,"Laki-Laki","Perempuan")</f>
        <v>#N/A</v>
      </c>
      <c r="E51" t="e">
        <f>VLOOKUP(Table14[[#This Row],[nim]],DbsMunaqis[],9)</f>
        <v>#N/A</v>
      </c>
      <c r="F51" t="e">
        <f>IF(VLOOKUP(Table14[[#This Row],[nim]],DbsMunaqis[],10)=0,"",VLOOKUP(Table14[[#This Row],[nim]],DbsMunaqis[],10))</f>
        <v>#N/A</v>
      </c>
      <c r="G51" t="str">
        <f t="shared" si="1"/>
        <v>Islam</v>
      </c>
      <c r="H51" t="e">
        <f>VLOOKUP(VALUE(VLOOKUP(Table14[[#This Row],[nim]],DbsMunaqis[],6)),TblJurusan[],2)</f>
        <v>#N/A</v>
      </c>
      <c r="I51" t="e">
        <f>VLOOKUP(VALUE(VLOOKUP(Table14[[#This Row],[nim]],DbsMunaqis[],7)),TblProdi[],2)</f>
        <v>#N/A</v>
      </c>
      <c r="J51" t="e">
        <f>VLOOKUP(Table14[[#This Row],[nim]],DbsMunaqis[],38)</f>
        <v>#N/A</v>
      </c>
      <c r="K51">
        <f>VLOOKUP(Table14[[#This Row],[nim]],TblIjazah[],4)</f>
        <v>2443</v>
      </c>
      <c r="L51" s="11" t="e">
        <f>VLOOKUP(Table14[[#This Row],[nim]],DbsMunaqis[],14)</f>
        <v>#N/A</v>
      </c>
      <c r="M51" t="e">
        <f>VLOOKUP(Table14[[#This Row],[nim]],DbsMunaqis[],15)</f>
        <v>#N/A</v>
      </c>
      <c r="N51" t="e">
        <f>VLOOKUP(Table14[[#This Row],[nim]],DbsMunaqis[],18)</f>
        <v>#N/A</v>
      </c>
      <c r="P51" t="e">
        <f>VLOOKUP(Table14[[#This Row],[nim]],TblIjazah[],5)</f>
        <v>#N/A</v>
      </c>
      <c r="Q51">
        <f>VLOOKUP(Table14[[#This Row],[nim]],TblIjazah[],13)</f>
        <v>0</v>
      </c>
      <c r="R51">
        <f>VLOOKUP(Table14[[#This Row],[nim]],TblIjazah[],2)</f>
        <v>1</v>
      </c>
      <c r="S51">
        <v>19</v>
      </c>
    </row>
    <row r="52" spans="1:19">
      <c r="A52">
        <v>51</v>
      </c>
      <c r="B52" t="e">
        <f>VLOOKUP(Table14[[#This Row],[nim]],DbsMunaqis[],5)</f>
        <v>#N/A</v>
      </c>
      <c r="C52" s="250" t="s">
        <v>11818</v>
      </c>
      <c r="D52" t="e">
        <f>IF(VALUE(VLOOKUP(Table14[[#This Row],[nim]],DbsMunaqis[],13))=1,"Laki-Laki","Perempuan")</f>
        <v>#N/A</v>
      </c>
      <c r="E52" t="e">
        <f>VLOOKUP(Table14[[#This Row],[nim]],DbsMunaqis[],9)</f>
        <v>#N/A</v>
      </c>
      <c r="F52" t="e">
        <f>IF(VLOOKUP(Table14[[#This Row],[nim]],DbsMunaqis[],10)=0,"",VLOOKUP(Table14[[#This Row],[nim]],DbsMunaqis[],10))</f>
        <v>#N/A</v>
      </c>
      <c r="G52" t="str">
        <f t="shared" si="1"/>
        <v>Islam</v>
      </c>
      <c r="H52" t="e">
        <f>VLOOKUP(VALUE(VLOOKUP(Table14[[#This Row],[nim]],DbsMunaqis[],6)),TblJurusan[],2)</f>
        <v>#N/A</v>
      </c>
      <c r="I52" t="e">
        <f>VLOOKUP(VALUE(VLOOKUP(Table14[[#This Row],[nim]],DbsMunaqis[],7)),TblProdi[],2)</f>
        <v>#N/A</v>
      </c>
      <c r="J52" t="e">
        <f>VLOOKUP(Table14[[#This Row],[nim]],DbsMunaqis[],38)</f>
        <v>#N/A</v>
      </c>
      <c r="K52">
        <f>VLOOKUP(Table14[[#This Row],[nim]],TblIjazah[],4)</f>
        <v>2455</v>
      </c>
      <c r="L52" s="11" t="e">
        <f>VLOOKUP(Table14[[#This Row],[nim]],DbsMunaqis[],14)</f>
        <v>#N/A</v>
      </c>
      <c r="M52" t="e">
        <f>VLOOKUP(Table14[[#This Row],[nim]],DbsMunaqis[],15)</f>
        <v>#N/A</v>
      </c>
      <c r="N52" t="e">
        <f>VLOOKUP(Table14[[#This Row],[nim]],DbsMunaqis[],18)</f>
        <v>#N/A</v>
      </c>
      <c r="P52" t="e">
        <f>VLOOKUP(Table14[[#This Row],[nim]],TblIjazah[],5)</f>
        <v>#N/A</v>
      </c>
      <c r="Q52">
        <f>VLOOKUP(Table14[[#This Row],[nim]],TblIjazah[],13)</f>
        <v>0</v>
      </c>
      <c r="R52">
        <f>VLOOKUP(Table14[[#This Row],[nim]],TblIjazah[],2)</f>
        <v>1</v>
      </c>
      <c r="S52">
        <v>19</v>
      </c>
    </row>
    <row r="53" spans="1:19">
      <c r="A53">
        <v>52</v>
      </c>
      <c r="B53" t="e">
        <f>VLOOKUP(Table14[[#This Row],[nim]],DbsMunaqis[],5)</f>
        <v>#N/A</v>
      </c>
      <c r="C53" s="250" t="s">
        <v>11980</v>
      </c>
      <c r="D53" t="e">
        <f>IF(VALUE(VLOOKUP(Table14[[#This Row],[nim]],DbsMunaqis[],13))=1,"Laki-Laki","Perempuan")</f>
        <v>#N/A</v>
      </c>
      <c r="E53" t="e">
        <f>VLOOKUP(Table14[[#This Row],[nim]],DbsMunaqis[],9)</f>
        <v>#N/A</v>
      </c>
      <c r="F53" t="e">
        <f>IF(VLOOKUP(Table14[[#This Row],[nim]],DbsMunaqis[],10)=0,"",VLOOKUP(Table14[[#This Row],[nim]],DbsMunaqis[],10))</f>
        <v>#N/A</v>
      </c>
      <c r="G53" t="str">
        <f t="shared" si="1"/>
        <v>Islam</v>
      </c>
      <c r="H53" t="e">
        <f>VLOOKUP(VALUE(VLOOKUP(Table14[[#This Row],[nim]],DbsMunaqis[],6)),TblJurusan[],2)</f>
        <v>#N/A</v>
      </c>
      <c r="I53" t="e">
        <f>VLOOKUP(VALUE(VLOOKUP(Table14[[#This Row],[nim]],DbsMunaqis[],7)),TblProdi[],2)</f>
        <v>#N/A</v>
      </c>
      <c r="J53" t="e">
        <f>VLOOKUP(Table14[[#This Row],[nim]],DbsMunaqis[],38)</f>
        <v>#N/A</v>
      </c>
      <c r="K53">
        <f>VLOOKUP(Table14[[#This Row],[nim]],TblIjazah[],4)</f>
        <v>2480</v>
      </c>
      <c r="L53" s="11" t="e">
        <f>VLOOKUP(Table14[[#This Row],[nim]],DbsMunaqis[],14)</f>
        <v>#N/A</v>
      </c>
      <c r="M53" t="e">
        <f>VLOOKUP(Table14[[#This Row],[nim]],DbsMunaqis[],15)</f>
        <v>#N/A</v>
      </c>
      <c r="N53" t="e">
        <f>VLOOKUP(Table14[[#This Row],[nim]],DbsMunaqis[],18)</f>
        <v>#N/A</v>
      </c>
      <c r="P53" t="e">
        <f>VLOOKUP(Table14[[#This Row],[nim]],TblIjazah[],5)</f>
        <v>#N/A</v>
      </c>
      <c r="Q53">
        <f>VLOOKUP(Table14[[#This Row],[nim]],TblIjazah[],13)</f>
        <v>0</v>
      </c>
      <c r="R53">
        <f>VLOOKUP(Table14[[#This Row],[nim]],TblIjazah[],2)</f>
        <v>2</v>
      </c>
      <c r="S53">
        <v>19</v>
      </c>
    </row>
    <row r="54" spans="1:19">
      <c r="A54">
        <v>53</v>
      </c>
      <c r="B54" t="e">
        <f>VLOOKUP(Table14[[#This Row],[nim]],DbsMunaqis[],5)</f>
        <v>#N/A</v>
      </c>
      <c r="C54" s="250" t="s">
        <v>12101</v>
      </c>
      <c r="D54" t="e">
        <f>IF(VALUE(VLOOKUP(Table14[[#This Row],[nim]],DbsMunaqis[],13))=1,"Laki-Laki","Perempuan")</f>
        <v>#N/A</v>
      </c>
      <c r="E54" t="e">
        <f>VLOOKUP(Table14[[#This Row],[nim]],DbsMunaqis[],9)</f>
        <v>#N/A</v>
      </c>
      <c r="F54" t="e">
        <f>IF(VLOOKUP(Table14[[#This Row],[nim]],DbsMunaqis[],10)=0,"",VLOOKUP(Table14[[#This Row],[nim]],DbsMunaqis[],10))</f>
        <v>#N/A</v>
      </c>
      <c r="G54" t="str">
        <f t="shared" si="1"/>
        <v>Islam</v>
      </c>
      <c r="H54" t="e">
        <f>VLOOKUP(VALUE(VLOOKUP(Table14[[#This Row],[nim]],DbsMunaqis[],6)),TblJurusan[],2)</f>
        <v>#N/A</v>
      </c>
      <c r="I54" t="e">
        <f>VLOOKUP(VALUE(VLOOKUP(Table14[[#This Row],[nim]],DbsMunaqis[],7)),TblProdi[],2)</f>
        <v>#N/A</v>
      </c>
      <c r="J54" t="e">
        <f>VLOOKUP(Table14[[#This Row],[nim]],DbsMunaqis[],38)</f>
        <v>#N/A</v>
      </c>
      <c r="K54">
        <f>VLOOKUP(Table14[[#This Row],[nim]],TblIjazah[],4)</f>
        <v>2534</v>
      </c>
      <c r="L54" s="11" t="e">
        <f>VLOOKUP(Table14[[#This Row],[nim]],DbsMunaqis[],14)</f>
        <v>#N/A</v>
      </c>
      <c r="M54" t="e">
        <f>VLOOKUP(Table14[[#This Row],[nim]],DbsMunaqis[],15)</f>
        <v>#N/A</v>
      </c>
      <c r="N54" t="e">
        <f>VLOOKUP(Table14[[#This Row],[nim]],DbsMunaqis[],18)</f>
        <v>#N/A</v>
      </c>
      <c r="P54" t="e">
        <f>VLOOKUP(Table14[[#This Row],[nim]],TblIjazah[],5)</f>
        <v>#N/A</v>
      </c>
      <c r="Q54">
        <f>VLOOKUP(Table14[[#This Row],[nim]],TblIjazah[],13)</f>
        <v>0</v>
      </c>
      <c r="R54">
        <f>VLOOKUP(Table14[[#This Row],[nim]],TblIjazah[],2)</f>
        <v>2</v>
      </c>
      <c r="S54">
        <v>19</v>
      </c>
    </row>
    <row r="55" spans="1:19">
      <c r="A55">
        <v>54</v>
      </c>
      <c r="B55" t="e">
        <f>VLOOKUP(Table14[[#This Row],[nim]],DbsMunaqis[],5)</f>
        <v>#N/A</v>
      </c>
      <c r="C55" s="250" t="s">
        <v>12039</v>
      </c>
      <c r="D55" t="e">
        <f>IF(VALUE(VLOOKUP(Table14[[#This Row],[nim]],DbsMunaqis[],13))=1,"Laki-Laki","Perempuan")</f>
        <v>#N/A</v>
      </c>
      <c r="E55" t="e">
        <f>VLOOKUP(Table14[[#This Row],[nim]],DbsMunaqis[],9)</f>
        <v>#N/A</v>
      </c>
      <c r="F55" t="e">
        <f>IF(VLOOKUP(Table14[[#This Row],[nim]],DbsMunaqis[],10)=0,"",VLOOKUP(Table14[[#This Row],[nim]],DbsMunaqis[],10))</f>
        <v>#N/A</v>
      </c>
      <c r="G55" t="str">
        <f t="shared" si="1"/>
        <v>Islam</v>
      </c>
      <c r="H55" t="e">
        <f>VLOOKUP(VALUE(VLOOKUP(Table14[[#This Row],[nim]],DbsMunaqis[],6)),TblJurusan[],2)</f>
        <v>#N/A</v>
      </c>
      <c r="I55" t="e">
        <f>VLOOKUP(VALUE(VLOOKUP(Table14[[#This Row],[nim]],DbsMunaqis[],7)),TblProdi[],2)</f>
        <v>#N/A</v>
      </c>
      <c r="J55" t="e">
        <f>VLOOKUP(Table14[[#This Row],[nim]],DbsMunaqis[],38)</f>
        <v>#N/A</v>
      </c>
      <c r="K55">
        <f>VLOOKUP(Table14[[#This Row],[nim]],TblIjazah[],4)</f>
        <v>2482</v>
      </c>
      <c r="L55" s="11" t="e">
        <f>VLOOKUP(Table14[[#This Row],[nim]],DbsMunaqis[],14)</f>
        <v>#N/A</v>
      </c>
      <c r="M55" t="e">
        <f>VLOOKUP(Table14[[#This Row],[nim]],DbsMunaqis[],15)</f>
        <v>#N/A</v>
      </c>
      <c r="N55" t="e">
        <f>VLOOKUP(Table14[[#This Row],[nim]],DbsMunaqis[],18)</f>
        <v>#N/A</v>
      </c>
      <c r="P55" t="e">
        <f>VLOOKUP(Table14[[#This Row],[nim]],TblIjazah[],5)</f>
        <v>#N/A</v>
      </c>
      <c r="Q55">
        <f>VLOOKUP(Table14[[#This Row],[nim]],TblIjazah[],13)</f>
        <v>0</v>
      </c>
      <c r="R55">
        <f>VLOOKUP(Table14[[#This Row],[nim]],TblIjazah[],2)</f>
        <v>2</v>
      </c>
      <c r="S55">
        <v>19</v>
      </c>
    </row>
    <row r="56" spans="1:19">
      <c r="A56">
        <v>55</v>
      </c>
      <c r="B56" t="e">
        <f>VLOOKUP(Table14[[#This Row],[nim]],DbsMunaqis[],5)</f>
        <v>#N/A</v>
      </c>
      <c r="C56" s="250" t="s">
        <v>11923</v>
      </c>
      <c r="D56" t="e">
        <f>IF(VALUE(VLOOKUP(Table14[[#This Row],[nim]],DbsMunaqis[],13))=1,"Laki-Laki","Perempuan")</f>
        <v>#N/A</v>
      </c>
      <c r="E56" t="e">
        <f>VLOOKUP(Table14[[#This Row],[nim]],DbsMunaqis[],9)</f>
        <v>#N/A</v>
      </c>
      <c r="F56" t="e">
        <f>IF(VLOOKUP(Table14[[#This Row],[nim]],DbsMunaqis[],10)=0,"",VLOOKUP(Table14[[#This Row],[nim]],DbsMunaqis[],10))</f>
        <v>#N/A</v>
      </c>
      <c r="G56" t="str">
        <f t="shared" si="1"/>
        <v>Islam</v>
      </c>
      <c r="H56" t="e">
        <f>VLOOKUP(VALUE(VLOOKUP(Table14[[#This Row],[nim]],DbsMunaqis[],6)),TblJurusan[],2)</f>
        <v>#N/A</v>
      </c>
      <c r="I56" t="e">
        <f>VLOOKUP(VALUE(VLOOKUP(Table14[[#This Row],[nim]],DbsMunaqis[],7)),TblProdi[],2)</f>
        <v>#N/A</v>
      </c>
      <c r="J56" t="e">
        <f>VLOOKUP(Table14[[#This Row],[nim]],DbsMunaqis[],38)</f>
        <v>#N/A</v>
      </c>
      <c r="K56">
        <f>VLOOKUP(Table14[[#This Row],[nim]],TblIjazah[],4)</f>
        <v>2479</v>
      </c>
      <c r="L56" s="11" t="e">
        <f>VLOOKUP(Table14[[#This Row],[nim]],DbsMunaqis[],14)</f>
        <v>#N/A</v>
      </c>
      <c r="M56" t="e">
        <f>VLOOKUP(Table14[[#This Row],[nim]],DbsMunaqis[],15)</f>
        <v>#N/A</v>
      </c>
      <c r="N56" t="e">
        <f>VLOOKUP(Table14[[#This Row],[nim]],DbsMunaqis[],18)</f>
        <v>#N/A</v>
      </c>
      <c r="P56" t="e">
        <f>VLOOKUP(Table14[[#This Row],[nim]],TblIjazah[],5)</f>
        <v>#N/A</v>
      </c>
      <c r="Q56">
        <f>VLOOKUP(Table14[[#This Row],[nim]],TblIjazah[],13)</f>
        <v>0</v>
      </c>
      <c r="R56">
        <f>VLOOKUP(Table14[[#This Row],[nim]],TblIjazah[],2)</f>
        <v>2</v>
      </c>
      <c r="S56">
        <v>19</v>
      </c>
    </row>
    <row r="57" spans="1:19">
      <c r="A57">
        <v>56</v>
      </c>
      <c r="B57" t="e">
        <f>VLOOKUP(Table14[[#This Row],[nim]],DbsMunaqis[],5)</f>
        <v>#N/A</v>
      </c>
      <c r="C57" s="250" t="s">
        <v>10753</v>
      </c>
      <c r="D57" t="e">
        <f>IF(VALUE(VLOOKUP(Table14[[#This Row],[nim]],DbsMunaqis[],13))=1,"Laki-Laki","Perempuan")</f>
        <v>#N/A</v>
      </c>
      <c r="E57" t="e">
        <f>VLOOKUP(Table14[[#This Row],[nim]],DbsMunaqis[],9)</f>
        <v>#N/A</v>
      </c>
      <c r="F57" t="e">
        <f>IF(VLOOKUP(Table14[[#This Row],[nim]],DbsMunaqis[],10)=0,"",VLOOKUP(Table14[[#This Row],[nim]],DbsMunaqis[],10))</f>
        <v>#N/A</v>
      </c>
      <c r="G57" t="str">
        <f t="shared" si="1"/>
        <v>Islam</v>
      </c>
      <c r="H57" t="e">
        <f>VLOOKUP(VALUE(VLOOKUP(Table14[[#This Row],[nim]],DbsMunaqis[],6)),TblJurusan[],2)</f>
        <v>#N/A</v>
      </c>
      <c r="I57" t="e">
        <f>VLOOKUP(VALUE(VLOOKUP(Table14[[#This Row],[nim]],DbsMunaqis[],7)),TblProdi[],2)</f>
        <v>#N/A</v>
      </c>
      <c r="J57" t="e">
        <f>VLOOKUP(Table14[[#This Row],[nim]],DbsMunaqis[],38)</f>
        <v>#N/A</v>
      </c>
      <c r="K57">
        <f>VLOOKUP(Table14[[#This Row],[nim]],TblIjazah[],4)</f>
        <v>2441</v>
      </c>
      <c r="L57" s="11" t="e">
        <f>VLOOKUP(Table14[[#This Row],[nim]],DbsMunaqis[],14)</f>
        <v>#N/A</v>
      </c>
      <c r="M57" t="e">
        <f>VLOOKUP(Table14[[#This Row],[nim]],DbsMunaqis[],15)</f>
        <v>#N/A</v>
      </c>
      <c r="N57" t="e">
        <f>VLOOKUP(Table14[[#This Row],[nim]],DbsMunaqis[],18)</f>
        <v>#N/A</v>
      </c>
      <c r="P57" t="e">
        <f>VLOOKUP(Table14[[#This Row],[nim]],TblIjazah[],5)</f>
        <v>#N/A</v>
      </c>
      <c r="Q57">
        <f>VLOOKUP(Table14[[#This Row],[nim]],TblIjazah[],13)</f>
        <v>0</v>
      </c>
      <c r="R57">
        <f>VLOOKUP(Table14[[#This Row],[nim]],TblIjazah[],2)</f>
        <v>1</v>
      </c>
      <c r="S57">
        <v>19</v>
      </c>
    </row>
    <row r="58" spans="1:19">
      <c r="A58">
        <v>57</v>
      </c>
      <c r="B58" t="e">
        <f>VLOOKUP(Table14[[#This Row],[nim]],DbsMunaqis[],5)</f>
        <v>#N/A</v>
      </c>
      <c r="C58" s="250" t="s">
        <v>12074</v>
      </c>
      <c r="D58" t="e">
        <f>IF(VALUE(VLOOKUP(Table14[[#This Row],[nim]],DbsMunaqis[],13))=1,"Laki-Laki","Perempuan")</f>
        <v>#N/A</v>
      </c>
      <c r="E58" t="e">
        <f>VLOOKUP(Table14[[#This Row],[nim]],DbsMunaqis[],9)</f>
        <v>#N/A</v>
      </c>
      <c r="F58" t="e">
        <f>IF(VLOOKUP(Table14[[#This Row],[nim]],DbsMunaqis[],10)=0,"",VLOOKUP(Table14[[#This Row],[nim]],DbsMunaqis[],10))</f>
        <v>#N/A</v>
      </c>
      <c r="G58" t="str">
        <f t="shared" ref="G58:G89" si="2">"Islam"</f>
        <v>Islam</v>
      </c>
      <c r="H58" t="e">
        <f>VLOOKUP(VALUE(VLOOKUP(Table14[[#This Row],[nim]],DbsMunaqis[],6)),TblJurusan[],2)</f>
        <v>#N/A</v>
      </c>
      <c r="I58" t="e">
        <f>VLOOKUP(VALUE(VLOOKUP(Table14[[#This Row],[nim]],DbsMunaqis[],7)),TblProdi[],2)</f>
        <v>#N/A</v>
      </c>
      <c r="J58" t="e">
        <f>VLOOKUP(Table14[[#This Row],[nim]],DbsMunaqis[],38)</f>
        <v>#N/A</v>
      </c>
      <c r="K58">
        <f>VLOOKUP(Table14[[#This Row],[nim]],TblIjazah[],4)</f>
        <v>2533</v>
      </c>
      <c r="L58" s="11" t="e">
        <f>VLOOKUP(Table14[[#This Row],[nim]],DbsMunaqis[],14)</f>
        <v>#N/A</v>
      </c>
      <c r="M58" t="e">
        <f>VLOOKUP(Table14[[#This Row],[nim]],DbsMunaqis[],15)</f>
        <v>#N/A</v>
      </c>
      <c r="N58" t="e">
        <f>VLOOKUP(Table14[[#This Row],[nim]],DbsMunaqis[],18)</f>
        <v>#N/A</v>
      </c>
      <c r="P58" t="e">
        <f>VLOOKUP(Table14[[#This Row],[nim]],TblIjazah[],5)</f>
        <v>#N/A</v>
      </c>
      <c r="Q58">
        <f>VLOOKUP(Table14[[#This Row],[nim]],TblIjazah[],13)</f>
        <v>0</v>
      </c>
      <c r="R58">
        <f>VLOOKUP(Table14[[#This Row],[nim]],TblIjazah[],2)</f>
        <v>2</v>
      </c>
      <c r="S58">
        <v>19</v>
      </c>
    </row>
    <row r="59" spans="1:19">
      <c r="A59">
        <v>58</v>
      </c>
      <c r="B59" t="e">
        <f>VLOOKUP(Table14[[#This Row],[nim]],DbsMunaqis[],5)</f>
        <v>#N/A</v>
      </c>
      <c r="C59" s="250" t="s">
        <v>11304</v>
      </c>
      <c r="D59" t="e">
        <f>IF(VALUE(VLOOKUP(Table14[[#This Row],[nim]],DbsMunaqis[],13))=1,"Laki-Laki","Perempuan")</f>
        <v>#N/A</v>
      </c>
      <c r="E59" t="e">
        <f>VLOOKUP(Table14[[#This Row],[nim]],DbsMunaqis[],9)</f>
        <v>#N/A</v>
      </c>
      <c r="F59" t="e">
        <f>IF(VLOOKUP(Table14[[#This Row],[nim]],DbsMunaqis[],10)=0,"",VLOOKUP(Table14[[#This Row],[nim]],DbsMunaqis[],10))</f>
        <v>#N/A</v>
      </c>
      <c r="G59" t="str">
        <f t="shared" si="2"/>
        <v>Islam</v>
      </c>
      <c r="H59" t="e">
        <f>VLOOKUP(VALUE(VLOOKUP(Table14[[#This Row],[nim]],DbsMunaqis[],6)),TblJurusan[],2)</f>
        <v>#N/A</v>
      </c>
      <c r="I59" t="e">
        <f>VLOOKUP(VALUE(VLOOKUP(Table14[[#This Row],[nim]],DbsMunaqis[],7)),TblProdi[],2)</f>
        <v>#N/A</v>
      </c>
      <c r="J59" t="e">
        <f>VLOOKUP(Table14[[#This Row],[nim]],DbsMunaqis[],38)</f>
        <v>#N/A</v>
      </c>
      <c r="K59">
        <f>VLOOKUP(Table14[[#This Row],[nim]],TblIjazah[],4)</f>
        <v>2441</v>
      </c>
      <c r="L59" s="11" t="e">
        <f>VLOOKUP(Table14[[#This Row],[nim]],DbsMunaqis[],14)</f>
        <v>#N/A</v>
      </c>
      <c r="M59" t="e">
        <f>VLOOKUP(Table14[[#This Row],[nim]],DbsMunaqis[],15)</f>
        <v>#N/A</v>
      </c>
      <c r="N59" t="e">
        <f>VLOOKUP(Table14[[#This Row],[nim]],DbsMunaqis[],18)</f>
        <v>#N/A</v>
      </c>
      <c r="P59" t="e">
        <f>VLOOKUP(Table14[[#This Row],[nim]],TblIjazah[],5)</f>
        <v>#N/A</v>
      </c>
      <c r="Q59">
        <f>VLOOKUP(Table14[[#This Row],[nim]],TblIjazah[],13)</f>
        <v>0</v>
      </c>
      <c r="R59">
        <f>VLOOKUP(Table14[[#This Row],[nim]],TblIjazah[],2)</f>
        <v>1</v>
      </c>
      <c r="S59">
        <v>19</v>
      </c>
    </row>
    <row r="60" spans="1:19">
      <c r="A60">
        <v>59</v>
      </c>
      <c r="B60" t="e">
        <f>VLOOKUP(Table14[[#This Row],[nim]],DbsMunaqis[],5)</f>
        <v>#N/A</v>
      </c>
      <c r="C60" s="250" t="s">
        <v>11968</v>
      </c>
      <c r="D60" t="e">
        <f>IF(VALUE(VLOOKUP(Table14[[#This Row],[nim]],DbsMunaqis[],13))=1,"Laki-Laki","Perempuan")</f>
        <v>#N/A</v>
      </c>
      <c r="E60" t="e">
        <f>VLOOKUP(Table14[[#This Row],[nim]],DbsMunaqis[],9)</f>
        <v>#N/A</v>
      </c>
      <c r="F60" t="e">
        <f>IF(VLOOKUP(Table14[[#This Row],[nim]],DbsMunaqis[],10)=0,"",VLOOKUP(Table14[[#This Row],[nim]],DbsMunaqis[],10))</f>
        <v>#N/A</v>
      </c>
      <c r="G60" t="str">
        <f t="shared" si="2"/>
        <v>Islam</v>
      </c>
      <c r="H60" t="e">
        <f>VLOOKUP(VALUE(VLOOKUP(Table14[[#This Row],[nim]],DbsMunaqis[],6)),TblJurusan[],2)</f>
        <v>#N/A</v>
      </c>
      <c r="I60" t="e">
        <f>VLOOKUP(VALUE(VLOOKUP(Table14[[#This Row],[nim]],DbsMunaqis[],7)),TblProdi[],2)</f>
        <v>#N/A</v>
      </c>
      <c r="J60" t="e">
        <f>VLOOKUP(Table14[[#This Row],[nim]],DbsMunaqis[],38)</f>
        <v>#N/A</v>
      </c>
      <c r="K60">
        <f>VLOOKUP(Table14[[#This Row],[nim]],TblIjazah[],4)</f>
        <v>2479</v>
      </c>
      <c r="L60" s="11" t="e">
        <f>VLOOKUP(Table14[[#This Row],[nim]],DbsMunaqis[],14)</f>
        <v>#N/A</v>
      </c>
      <c r="M60" t="e">
        <f>VLOOKUP(Table14[[#This Row],[nim]],DbsMunaqis[],15)</f>
        <v>#N/A</v>
      </c>
      <c r="N60" t="e">
        <f>VLOOKUP(Table14[[#This Row],[nim]],DbsMunaqis[],18)</f>
        <v>#N/A</v>
      </c>
      <c r="P60" t="e">
        <f>VLOOKUP(Table14[[#This Row],[nim]],TblIjazah[],5)</f>
        <v>#N/A</v>
      </c>
      <c r="Q60">
        <f>VLOOKUP(Table14[[#This Row],[nim]],TblIjazah[],13)</f>
        <v>0</v>
      </c>
      <c r="R60">
        <f>VLOOKUP(Table14[[#This Row],[nim]],TblIjazah[],2)</f>
        <v>2</v>
      </c>
      <c r="S60">
        <v>19</v>
      </c>
    </row>
    <row r="61" spans="1:19">
      <c r="A61">
        <v>60</v>
      </c>
      <c r="B61" t="e">
        <f>VLOOKUP(Table14[[#This Row],[nim]],DbsMunaqis[],5)</f>
        <v>#N/A</v>
      </c>
      <c r="C61" s="250" t="s">
        <v>11257</v>
      </c>
      <c r="D61" t="e">
        <f>IF(VALUE(VLOOKUP(Table14[[#This Row],[nim]],DbsMunaqis[],13))=1,"Laki-Laki","Perempuan")</f>
        <v>#N/A</v>
      </c>
      <c r="E61" t="e">
        <f>VLOOKUP(Table14[[#This Row],[nim]],DbsMunaqis[],9)</f>
        <v>#N/A</v>
      </c>
      <c r="F61" t="e">
        <f>IF(VLOOKUP(Table14[[#This Row],[nim]],DbsMunaqis[],10)=0,"",VLOOKUP(Table14[[#This Row],[nim]],DbsMunaqis[],10))</f>
        <v>#N/A</v>
      </c>
      <c r="G61" t="str">
        <f t="shared" si="2"/>
        <v>Islam</v>
      </c>
      <c r="H61" t="e">
        <f>VLOOKUP(VALUE(VLOOKUP(Table14[[#This Row],[nim]],DbsMunaqis[],6)),TblJurusan[],2)</f>
        <v>#N/A</v>
      </c>
      <c r="I61" t="e">
        <f>VLOOKUP(VALUE(VLOOKUP(Table14[[#This Row],[nim]],DbsMunaqis[],7)),TblProdi[],2)</f>
        <v>#N/A</v>
      </c>
      <c r="J61" t="e">
        <f>VLOOKUP(Table14[[#This Row],[nim]],DbsMunaqis[],38)</f>
        <v>#N/A</v>
      </c>
      <c r="K61">
        <f>VLOOKUP(Table14[[#This Row],[nim]],TblIjazah[],4)</f>
        <v>2441</v>
      </c>
      <c r="L61" s="11" t="e">
        <f>VLOOKUP(Table14[[#This Row],[nim]],DbsMunaqis[],14)</f>
        <v>#N/A</v>
      </c>
      <c r="M61" t="e">
        <f>VLOOKUP(Table14[[#This Row],[nim]],DbsMunaqis[],15)</f>
        <v>#N/A</v>
      </c>
      <c r="N61" t="e">
        <f>VLOOKUP(Table14[[#This Row],[nim]],DbsMunaqis[],18)</f>
        <v>#N/A</v>
      </c>
      <c r="P61" t="e">
        <f>VLOOKUP(Table14[[#This Row],[nim]],TblIjazah[],5)</f>
        <v>#N/A</v>
      </c>
      <c r="Q61">
        <f>VLOOKUP(Table14[[#This Row],[nim]],TblIjazah[],13)</f>
        <v>0</v>
      </c>
      <c r="R61">
        <f>VLOOKUP(Table14[[#This Row],[nim]],TblIjazah[],2)</f>
        <v>1</v>
      </c>
      <c r="S61">
        <v>19</v>
      </c>
    </row>
    <row r="62" spans="1:19">
      <c r="A62">
        <v>61</v>
      </c>
      <c r="B62" t="e">
        <f>VLOOKUP(Table14[[#This Row],[nim]],DbsMunaqis[],5)</f>
        <v>#N/A</v>
      </c>
      <c r="C62" s="250" t="s">
        <v>12083</v>
      </c>
      <c r="D62" t="e">
        <f>IF(VALUE(VLOOKUP(Table14[[#This Row],[nim]],DbsMunaqis[],13))=1,"Laki-Laki","Perempuan")</f>
        <v>#N/A</v>
      </c>
      <c r="E62" t="e">
        <f>VLOOKUP(Table14[[#This Row],[nim]],DbsMunaqis[],9)</f>
        <v>#N/A</v>
      </c>
      <c r="F62" t="e">
        <f>IF(VLOOKUP(Table14[[#This Row],[nim]],DbsMunaqis[],10)=0,"",VLOOKUP(Table14[[#This Row],[nim]],DbsMunaqis[],10))</f>
        <v>#N/A</v>
      </c>
      <c r="G62" t="str">
        <f t="shared" si="2"/>
        <v>Islam</v>
      </c>
      <c r="H62" t="e">
        <f>VLOOKUP(VALUE(VLOOKUP(Table14[[#This Row],[nim]],DbsMunaqis[],6)),TblJurusan[],2)</f>
        <v>#N/A</v>
      </c>
      <c r="I62" t="e">
        <f>VLOOKUP(VALUE(VLOOKUP(Table14[[#This Row],[nim]],DbsMunaqis[],7)),TblProdi[],2)</f>
        <v>#N/A</v>
      </c>
      <c r="J62" t="e">
        <f>VLOOKUP(Table14[[#This Row],[nim]],DbsMunaqis[],38)</f>
        <v>#N/A</v>
      </c>
      <c r="K62">
        <f>VLOOKUP(Table14[[#This Row],[nim]],TblIjazah[],4)</f>
        <v>2534</v>
      </c>
      <c r="L62" s="11" t="e">
        <f>VLOOKUP(Table14[[#This Row],[nim]],DbsMunaqis[],14)</f>
        <v>#N/A</v>
      </c>
      <c r="M62" t="e">
        <f>VLOOKUP(Table14[[#This Row],[nim]],DbsMunaqis[],15)</f>
        <v>#N/A</v>
      </c>
      <c r="N62" t="e">
        <f>VLOOKUP(Table14[[#This Row],[nim]],DbsMunaqis[],18)</f>
        <v>#N/A</v>
      </c>
      <c r="P62" t="e">
        <f>VLOOKUP(Table14[[#This Row],[nim]],TblIjazah[],5)</f>
        <v>#N/A</v>
      </c>
      <c r="Q62">
        <f>VLOOKUP(Table14[[#This Row],[nim]],TblIjazah[],13)</f>
        <v>0</v>
      </c>
      <c r="R62">
        <f>VLOOKUP(Table14[[#This Row],[nim]],TblIjazah[],2)</f>
        <v>2</v>
      </c>
      <c r="S62">
        <v>19</v>
      </c>
    </row>
    <row r="63" spans="1:19">
      <c r="A63">
        <v>62</v>
      </c>
      <c r="B63" t="e">
        <f>VLOOKUP(Table14[[#This Row],[nim]],DbsMunaqis[],5)</f>
        <v>#N/A</v>
      </c>
      <c r="C63" s="250" t="s">
        <v>12118</v>
      </c>
      <c r="D63" t="e">
        <f>IF(VALUE(VLOOKUP(Table14[[#This Row],[nim]],DbsMunaqis[],13))=1,"Laki-Laki","Perempuan")</f>
        <v>#N/A</v>
      </c>
      <c r="E63" t="e">
        <f>VLOOKUP(Table14[[#This Row],[nim]],DbsMunaqis[],9)</f>
        <v>#N/A</v>
      </c>
      <c r="F63" t="e">
        <f>IF(VLOOKUP(Table14[[#This Row],[nim]],DbsMunaqis[],10)=0,"",VLOOKUP(Table14[[#This Row],[nim]],DbsMunaqis[],10))</f>
        <v>#N/A</v>
      </c>
      <c r="G63" t="str">
        <f t="shared" si="2"/>
        <v>Islam</v>
      </c>
      <c r="H63" t="e">
        <f>VLOOKUP(VALUE(VLOOKUP(Table14[[#This Row],[nim]],DbsMunaqis[],6)),TblJurusan[],2)</f>
        <v>#N/A</v>
      </c>
      <c r="I63" t="e">
        <f>VLOOKUP(VALUE(VLOOKUP(Table14[[#This Row],[nim]],DbsMunaqis[],7)),TblProdi[],2)</f>
        <v>#N/A</v>
      </c>
      <c r="J63" t="e">
        <f>VLOOKUP(Table14[[#This Row],[nim]],DbsMunaqis[],38)</f>
        <v>#N/A</v>
      </c>
      <c r="K63">
        <f>VLOOKUP(Table14[[#This Row],[nim]],TblIjazah[],4)</f>
        <v>2534</v>
      </c>
      <c r="L63" s="11" t="e">
        <f>VLOOKUP(Table14[[#This Row],[nim]],DbsMunaqis[],14)</f>
        <v>#N/A</v>
      </c>
      <c r="M63" t="e">
        <f>VLOOKUP(Table14[[#This Row],[nim]],DbsMunaqis[],15)</f>
        <v>#N/A</v>
      </c>
      <c r="N63" t="e">
        <f>VLOOKUP(Table14[[#This Row],[nim]],DbsMunaqis[],18)</f>
        <v>#N/A</v>
      </c>
      <c r="P63" t="e">
        <f>VLOOKUP(Table14[[#This Row],[nim]],TblIjazah[],5)</f>
        <v>#N/A</v>
      </c>
      <c r="Q63">
        <f>VLOOKUP(Table14[[#This Row],[nim]],TblIjazah[],13)</f>
        <v>0</v>
      </c>
      <c r="R63">
        <f>VLOOKUP(Table14[[#This Row],[nim]],TblIjazah[],2)</f>
        <v>2</v>
      </c>
      <c r="S63">
        <v>19</v>
      </c>
    </row>
    <row r="64" spans="1:19">
      <c r="A64">
        <v>63</v>
      </c>
      <c r="B64" t="e">
        <f>VLOOKUP(Table14[[#This Row],[nim]],DbsMunaqis[],5)</f>
        <v>#N/A</v>
      </c>
      <c r="C64" s="250" t="s">
        <v>10434</v>
      </c>
      <c r="D64" t="e">
        <f>IF(VALUE(VLOOKUP(Table14[[#This Row],[nim]],DbsMunaqis[],13))=1,"Laki-Laki","Perempuan")</f>
        <v>#N/A</v>
      </c>
      <c r="E64" t="e">
        <f>VLOOKUP(Table14[[#This Row],[nim]],DbsMunaqis[],9)</f>
        <v>#N/A</v>
      </c>
      <c r="F64" t="e">
        <f>IF(VLOOKUP(Table14[[#This Row],[nim]],DbsMunaqis[],10)=0,"",VLOOKUP(Table14[[#This Row],[nim]],DbsMunaqis[],10))</f>
        <v>#N/A</v>
      </c>
      <c r="G64" t="str">
        <f t="shared" si="2"/>
        <v>Islam</v>
      </c>
      <c r="H64" t="e">
        <f>VLOOKUP(VALUE(VLOOKUP(Table14[[#This Row],[nim]],DbsMunaqis[],6)),TblJurusan[],2)</f>
        <v>#N/A</v>
      </c>
      <c r="I64" t="e">
        <f>VLOOKUP(VALUE(VLOOKUP(Table14[[#This Row],[nim]],DbsMunaqis[],7)),TblProdi[],2)</f>
        <v>#N/A</v>
      </c>
      <c r="J64" t="e">
        <f>VLOOKUP(Table14[[#This Row],[nim]],DbsMunaqis[],38)</f>
        <v>#N/A</v>
      </c>
      <c r="K64" t="e">
        <f>VLOOKUP(Table14[[#This Row],[nim]],TblIjazah[],4)</f>
        <v>#N/A</v>
      </c>
      <c r="L64" s="11" t="e">
        <f>VLOOKUP(Table14[[#This Row],[nim]],DbsMunaqis[],14)</f>
        <v>#N/A</v>
      </c>
      <c r="M64" t="e">
        <f>VLOOKUP(Table14[[#This Row],[nim]],DbsMunaqis[],15)</f>
        <v>#N/A</v>
      </c>
      <c r="N64" t="e">
        <f>VLOOKUP(Table14[[#This Row],[nim]],DbsMunaqis[],18)</f>
        <v>#N/A</v>
      </c>
      <c r="P64" t="e">
        <f>VLOOKUP(Table14[[#This Row],[nim]],TblIjazah[],5)</f>
        <v>#N/A</v>
      </c>
      <c r="Q64" t="e">
        <f>VLOOKUP(Table14[[#This Row],[nim]],TblIjazah[],13)</f>
        <v>#N/A</v>
      </c>
      <c r="R64" t="e">
        <f>VLOOKUP(Table14[[#This Row],[nim]],TblIjazah[],2)</f>
        <v>#N/A</v>
      </c>
      <c r="S64">
        <v>19</v>
      </c>
    </row>
    <row r="65" spans="1:19">
      <c r="A65">
        <v>64</v>
      </c>
      <c r="B65" t="e">
        <f>VLOOKUP(Table14[[#This Row],[nim]],DbsMunaqis[],5)</f>
        <v>#N/A</v>
      </c>
      <c r="C65" s="250" t="s">
        <v>12032</v>
      </c>
      <c r="D65" t="e">
        <f>IF(VALUE(VLOOKUP(Table14[[#This Row],[nim]],DbsMunaqis[],13))=1,"Laki-Laki","Perempuan")</f>
        <v>#N/A</v>
      </c>
      <c r="E65" t="e">
        <f>VLOOKUP(Table14[[#This Row],[nim]],DbsMunaqis[],9)</f>
        <v>#N/A</v>
      </c>
      <c r="F65" t="e">
        <f>IF(VLOOKUP(Table14[[#This Row],[nim]],DbsMunaqis[],10)=0,"",VLOOKUP(Table14[[#This Row],[nim]],DbsMunaqis[],10))</f>
        <v>#N/A</v>
      </c>
      <c r="G65" t="str">
        <f t="shared" si="2"/>
        <v>Islam</v>
      </c>
      <c r="H65" t="e">
        <f>VLOOKUP(VALUE(VLOOKUP(Table14[[#This Row],[nim]],DbsMunaqis[],6)),TblJurusan[],2)</f>
        <v>#N/A</v>
      </c>
      <c r="I65" t="e">
        <f>VLOOKUP(VALUE(VLOOKUP(Table14[[#This Row],[nim]],DbsMunaqis[],7)),TblProdi[],2)</f>
        <v>#N/A</v>
      </c>
      <c r="J65" t="e">
        <f>VLOOKUP(Table14[[#This Row],[nim]],DbsMunaqis[],38)</f>
        <v>#N/A</v>
      </c>
      <c r="K65">
        <f>VLOOKUP(Table14[[#This Row],[nim]],TblIjazah[],4)</f>
        <v>2480</v>
      </c>
      <c r="L65" s="11" t="e">
        <f>VLOOKUP(Table14[[#This Row],[nim]],DbsMunaqis[],14)</f>
        <v>#N/A</v>
      </c>
      <c r="M65" t="e">
        <f>VLOOKUP(Table14[[#This Row],[nim]],DbsMunaqis[],15)</f>
        <v>#N/A</v>
      </c>
      <c r="N65" t="e">
        <f>VLOOKUP(Table14[[#This Row],[nim]],DbsMunaqis[],18)</f>
        <v>#N/A</v>
      </c>
      <c r="P65" t="e">
        <f>VLOOKUP(Table14[[#This Row],[nim]],TblIjazah[],5)</f>
        <v>#N/A</v>
      </c>
      <c r="Q65">
        <f>VLOOKUP(Table14[[#This Row],[nim]],TblIjazah[],13)</f>
        <v>0</v>
      </c>
      <c r="R65">
        <f>VLOOKUP(Table14[[#This Row],[nim]],TblIjazah[],2)</f>
        <v>2</v>
      </c>
      <c r="S65">
        <v>19</v>
      </c>
    </row>
    <row r="66" spans="1:19">
      <c r="A66">
        <v>65</v>
      </c>
      <c r="B66" t="e">
        <f>VLOOKUP(Table14[[#This Row],[nim]],DbsMunaqis[],5)</f>
        <v>#N/A</v>
      </c>
      <c r="C66" s="250" t="s">
        <v>11946</v>
      </c>
      <c r="D66" t="e">
        <f>IF(VALUE(VLOOKUP(Table14[[#This Row],[nim]],DbsMunaqis[],13))=1,"Laki-Laki","Perempuan")</f>
        <v>#N/A</v>
      </c>
      <c r="E66" t="e">
        <f>VLOOKUP(Table14[[#This Row],[nim]],DbsMunaqis[],9)</f>
        <v>#N/A</v>
      </c>
      <c r="F66" t="e">
        <f>IF(VLOOKUP(Table14[[#This Row],[nim]],DbsMunaqis[],10)=0,"",VLOOKUP(Table14[[#This Row],[nim]],DbsMunaqis[],10))</f>
        <v>#N/A</v>
      </c>
      <c r="G66" t="str">
        <f t="shared" si="2"/>
        <v>Islam</v>
      </c>
      <c r="H66" t="e">
        <f>VLOOKUP(VALUE(VLOOKUP(Table14[[#This Row],[nim]],DbsMunaqis[],6)),TblJurusan[],2)</f>
        <v>#N/A</v>
      </c>
      <c r="I66" t="e">
        <f>VLOOKUP(VALUE(VLOOKUP(Table14[[#This Row],[nim]],DbsMunaqis[],7)),TblProdi[],2)</f>
        <v>#N/A</v>
      </c>
      <c r="J66" t="e">
        <f>VLOOKUP(Table14[[#This Row],[nim]],DbsMunaqis[],38)</f>
        <v>#N/A</v>
      </c>
      <c r="K66">
        <f>VLOOKUP(Table14[[#This Row],[nim]],TblIjazah[],4)</f>
        <v>2479</v>
      </c>
      <c r="L66" s="11" t="e">
        <f>VLOOKUP(Table14[[#This Row],[nim]],DbsMunaqis[],14)</f>
        <v>#N/A</v>
      </c>
      <c r="M66" t="e">
        <f>VLOOKUP(Table14[[#This Row],[nim]],DbsMunaqis[],15)</f>
        <v>#N/A</v>
      </c>
      <c r="N66" t="e">
        <f>VLOOKUP(Table14[[#This Row],[nim]],DbsMunaqis[],18)</f>
        <v>#N/A</v>
      </c>
      <c r="P66" t="e">
        <f>VLOOKUP(Table14[[#This Row],[nim]],TblIjazah[],5)</f>
        <v>#N/A</v>
      </c>
      <c r="Q66">
        <f>VLOOKUP(Table14[[#This Row],[nim]],TblIjazah[],13)</f>
        <v>0</v>
      </c>
      <c r="R66">
        <f>VLOOKUP(Table14[[#This Row],[nim]],TblIjazah[],2)</f>
        <v>2</v>
      </c>
      <c r="S66">
        <v>19</v>
      </c>
    </row>
    <row r="67" spans="1:19">
      <c r="A67">
        <v>66</v>
      </c>
      <c r="B67" t="e">
        <f>VLOOKUP(Table14[[#This Row],[nim]],DbsMunaqis[],5)</f>
        <v>#N/A</v>
      </c>
      <c r="C67" s="250" t="s">
        <v>11267</v>
      </c>
      <c r="D67" t="e">
        <f>IF(VALUE(VLOOKUP(Table14[[#This Row],[nim]],DbsMunaqis[],13))=1,"Laki-Laki","Perempuan")</f>
        <v>#N/A</v>
      </c>
      <c r="E67" t="e">
        <f>VLOOKUP(Table14[[#This Row],[nim]],DbsMunaqis[],9)</f>
        <v>#N/A</v>
      </c>
      <c r="F67" t="e">
        <f>IF(VLOOKUP(Table14[[#This Row],[nim]],DbsMunaqis[],10)=0,"",VLOOKUP(Table14[[#This Row],[nim]],DbsMunaqis[],10))</f>
        <v>#N/A</v>
      </c>
      <c r="G67" t="str">
        <f t="shared" si="2"/>
        <v>Islam</v>
      </c>
      <c r="H67" t="e">
        <f>VLOOKUP(VALUE(VLOOKUP(Table14[[#This Row],[nim]],DbsMunaqis[],6)),TblJurusan[],2)</f>
        <v>#N/A</v>
      </c>
      <c r="I67" t="e">
        <f>VLOOKUP(VALUE(VLOOKUP(Table14[[#This Row],[nim]],DbsMunaqis[],7)),TblProdi[],2)</f>
        <v>#N/A</v>
      </c>
      <c r="J67" t="e">
        <f>VLOOKUP(Table14[[#This Row],[nim]],DbsMunaqis[],38)</f>
        <v>#N/A</v>
      </c>
      <c r="K67">
        <f>VLOOKUP(Table14[[#This Row],[nim]],TblIjazah[],4)</f>
        <v>2441</v>
      </c>
      <c r="L67" s="11" t="e">
        <f>VLOOKUP(Table14[[#This Row],[nim]],DbsMunaqis[],14)</f>
        <v>#N/A</v>
      </c>
      <c r="M67" t="e">
        <f>VLOOKUP(Table14[[#This Row],[nim]],DbsMunaqis[],15)</f>
        <v>#N/A</v>
      </c>
      <c r="N67" t="e">
        <f>VLOOKUP(Table14[[#This Row],[nim]],DbsMunaqis[],18)</f>
        <v>#N/A</v>
      </c>
      <c r="P67" t="e">
        <f>VLOOKUP(Table14[[#This Row],[nim]],TblIjazah[],5)</f>
        <v>#N/A</v>
      </c>
      <c r="Q67">
        <f>VLOOKUP(Table14[[#This Row],[nim]],TblIjazah[],13)</f>
        <v>0</v>
      </c>
      <c r="R67">
        <f>VLOOKUP(Table14[[#This Row],[nim]],TblIjazah[],2)</f>
        <v>1</v>
      </c>
      <c r="S67">
        <v>19</v>
      </c>
    </row>
    <row r="68" spans="1:19">
      <c r="A68">
        <v>67</v>
      </c>
      <c r="B68" t="e">
        <f>VLOOKUP(Table14[[#This Row],[nim]],DbsMunaqis[],5)</f>
        <v>#N/A</v>
      </c>
      <c r="C68" s="250" t="s">
        <v>11879</v>
      </c>
      <c r="D68" t="e">
        <f>IF(VALUE(VLOOKUP(Table14[[#This Row],[nim]],DbsMunaqis[],13))=1,"Laki-Laki","Perempuan")</f>
        <v>#N/A</v>
      </c>
      <c r="E68" t="e">
        <f>VLOOKUP(Table14[[#This Row],[nim]],DbsMunaqis[],9)</f>
        <v>#N/A</v>
      </c>
      <c r="F68" t="e">
        <f>IF(VLOOKUP(Table14[[#This Row],[nim]],DbsMunaqis[],10)=0,"",VLOOKUP(Table14[[#This Row],[nim]],DbsMunaqis[],10))</f>
        <v>#N/A</v>
      </c>
      <c r="G68" t="str">
        <f t="shared" si="2"/>
        <v>Islam</v>
      </c>
      <c r="H68" t="e">
        <f>VLOOKUP(VALUE(VLOOKUP(Table14[[#This Row],[nim]],DbsMunaqis[],6)),TblJurusan[],2)</f>
        <v>#N/A</v>
      </c>
      <c r="I68" t="e">
        <f>VLOOKUP(VALUE(VLOOKUP(Table14[[#This Row],[nim]],DbsMunaqis[],7)),TblProdi[],2)</f>
        <v>#N/A</v>
      </c>
      <c r="J68" t="e">
        <f>VLOOKUP(Table14[[#This Row],[nim]],DbsMunaqis[],38)</f>
        <v>#N/A</v>
      </c>
      <c r="K68">
        <f>VLOOKUP(Table14[[#This Row],[nim]],TblIjazah[],4)</f>
        <v>2479</v>
      </c>
      <c r="L68" s="11" t="e">
        <f>VLOOKUP(Table14[[#This Row],[nim]],DbsMunaqis[],14)</f>
        <v>#N/A</v>
      </c>
      <c r="M68" t="e">
        <f>VLOOKUP(Table14[[#This Row],[nim]],DbsMunaqis[],15)</f>
        <v>#N/A</v>
      </c>
      <c r="N68" t="e">
        <f>VLOOKUP(Table14[[#This Row],[nim]],DbsMunaqis[],18)</f>
        <v>#N/A</v>
      </c>
      <c r="P68" t="e">
        <f>VLOOKUP(Table14[[#This Row],[nim]],TblIjazah[],5)</f>
        <v>#N/A</v>
      </c>
      <c r="Q68">
        <f>VLOOKUP(Table14[[#This Row],[nim]],TblIjazah[],13)</f>
        <v>0</v>
      </c>
      <c r="R68">
        <f>VLOOKUP(Table14[[#This Row],[nim]],TblIjazah[],2)</f>
        <v>2</v>
      </c>
      <c r="S68">
        <v>19</v>
      </c>
    </row>
    <row r="69" spans="1:19">
      <c r="A69">
        <v>68</v>
      </c>
      <c r="B69" t="e">
        <f>VLOOKUP(Table14[[#This Row],[nim]],DbsMunaqis[],5)</f>
        <v>#N/A</v>
      </c>
      <c r="C69" s="250" t="s">
        <v>11792</v>
      </c>
      <c r="D69" t="e">
        <f>IF(VALUE(VLOOKUP(Table14[[#This Row],[nim]],DbsMunaqis[],13))=1,"Laki-Laki","Perempuan")</f>
        <v>#N/A</v>
      </c>
      <c r="E69" t="e">
        <f>VLOOKUP(Table14[[#This Row],[nim]],DbsMunaqis[],9)</f>
        <v>#N/A</v>
      </c>
      <c r="F69" t="e">
        <f>IF(VLOOKUP(Table14[[#This Row],[nim]],DbsMunaqis[],10)=0,"",VLOOKUP(Table14[[#This Row],[nim]],DbsMunaqis[],10))</f>
        <v>#N/A</v>
      </c>
      <c r="G69" t="str">
        <f t="shared" si="2"/>
        <v>Islam</v>
      </c>
      <c r="H69" t="e">
        <f>VLOOKUP(VALUE(VLOOKUP(Table14[[#This Row],[nim]],DbsMunaqis[],6)),TblJurusan[],2)</f>
        <v>#N/A</v>
      </c>
      <c r="I69" t="e">
        <f>VLOOKUP(VALUE(VLOOKUP(Table14[[#This Row],[nim]],DbsMunaqis[],7)),TblProdi[],2)</f>
        <v>#N/A</v>
      </c>
      <c r="J69" t="e">
        <f>VLOOKUP(Table14[[#This Row],[nim]],DbsMunaqis[],38)</f>
        <v>#N/A</v>
      </c>
      <c r="K69">
        <f>VLOOKUP(Table14[[#This Row],[nim]],TblIjazah[],4)</f>
        <v>2443</v>
      </c>
      <c r="L69" s="11" t="e">
        <f>VLOOKUP(Table14[[#This Row],[nim]],DbsMunaqis[],14)</f>
        <v>#N/A</v>
      </c>
      <c r="M69" t="e">
        <f>VLOOKUP(Table14[[#This Row],[nim]],DbsMunaqis[],15)</f>
        <v>#N/A</v>
      </c>
      <c r="N69" t="e">
        <f>VLOOKUP(Table14[[#This Row],[nim]],DbsMunaqis[],18)</f>
        <v>#N/A</v>
      </c>
      <c r="P69" t="e">
        <f>VLOOKUP(Table14[[#This Row],[nim]],TblIjazah[],5)</f>
        <v>#N/A</v>
      </c>
      <c r="Q69">
        <f>VLOOKUP(Table14[[#This Row],[nim]],TblIjazah[],13)</f>
        <v>0</v>
      </c>
      <c r="R69">
        <f>VLOOKUP(Table14[[#This Row],[nim]],TblIjazah[],2)</f>
        <v>1</v>
      </c>
      <c r="S69">
        <v>19</v>
      </c>
    </row>
    <row r="70" spans="1:19">
      <c r="A70">
        <v>69</v>
      </c>
      <c r="B70" t="e">
        <f>VLOOKUP(Table14[[#This Row],[nim]],DbsMunaqis[],5)</f>
        <v>#N/A</v>
      </c>
      <c r="C70" s="250" t="s">
        <v>11689</v>
      </c>
      <c r="D70" t="e">
        <f>IF(VALUE(VLOOKUP(Table14[[#This Row],[nim]],DbsMunaqis[],13))=1,"Laki-Laki","Perempuan")</f>
        <v>#N/A</v>
      </c>
      <c r="E70" t="e">
        <f>VLOOKUP(Table14[[#This Row],[nim]],DbsMunaqis[],9)</f>
        <v>#N/A</v>
      </c>
      <c r="F70" t="e">
        <f>IF(VLOOKUP(Table14[[#This Row],[nim]],DbsMunaqis[],10)=0,"",VLOOKUP(Table14[[#This Row],[nim]],DbsMunaqis[],10))</f>
        <v>#N/A</v>
      </c>
      <c r="G70" t="str">
        <f t="shared" si="2"/>
        <v>Islam</v>
      </c>
      <c r="H70" t="e">
        <f>VLOOKUP(VALUE(VLOOKUP(Table14[[#This Row],[nim]],DbsMunaqis[],6)),TblJurusan[],2)</f>
        <v>#N/A</v>
      </c>
      <c r="I70" t="e">
        <f>VLOOKUP(VALUE(VLOOKUP(Table14[[#This Row],[nim]],DbsMunaqis[],7)),TblProdi[],2)</f>
        <v>#N/A</v>
      </c>
      <c r="J70" t="e">
        <f>VLOOKUP(Table14[[#This Row],[nim]],DbsMunaqis[],38)</f>
        <v>#N/A</v>
      </c>
      <c r="K70">
        <f>VLOOKUP(Table14[[#This Row],[nim]],TblIjazah[],4)</f>
        <v>2443</v>
      </c>
      <c r="L70" s="11" t="e">
        <f>VLOOKUP(Table14[[#This Row],[nim]],DbsMunaqis[],14)</f>
        <v>#N/A</v>
      </c>
      <c r="M70" t="e">
        <f>VLOOKUP(Table14[[#This Row],[nim]],DbsMunaqis[],15)</f>
        <v>#N/A</v>
      </c>
      <c r="N70" t="e">
        <f>VLOOKUP(Table14[[#This Row],[nim]],DbsMunaqis[],18)</f>
        <v>#N/A</v>
      </c>
      <c r="P70" t="e">
        <f>VLOOKUP(Table14[[#This Row],[nim]],TblIjazah[],5)</f>
        <v>#N/A</v>
      </c>
      <c r="Q70">
        <f>VLOOKUP(Table14[[#This Row],[nim]],TblIjazah[],13)</f>
        <v>0</v>
      </c>
      <c r="R70">
        <f>VLOOKUP(Table14[[#This Row],[nim]],TblIjazah[],2)</f>
        <v>1</v>
      </c>
      <c r="S70">
        <v>19</v>
      </c>
    </row>
    <row r="71" spans="1:19">
      <c r="A71">
        <v>70</v>
      </c>
      <c r="B71" t="e">
        <f>VLOOKUP(Table14[[#This Row],[nim]],DbsMunaqis[],5)</f>
        <v>#N/A</v>
      </c>
      <c r="C71" s="250" t="s">
        <v>12046</v>
      </c>
      <c r="D71" t="e">
        <f>IF(VALUE(VLOOKUP(Table14[[#This Row],[nim]],DbsMunaqis[],13))=1,"Laki-Laki","Perempuan")</f>
        <v>#N/A</v>
      </c>
      <c r="E71" t="e">
        <f>VLOOKUP(Table14[[#This Row],[nim]],DbsMunaqis[],9)</f>
        <v>#N/A</v>
      </c>
      <c r="F71" t="e">
        <f>IF(VLOOKUP(Table14[[#This Row],[nim]],DbsMunaqis[],10)=0,"",VLOOKUP(Table14[[#This Row],[nim]],DbsMunaqis[],10))</f>
        <v>#N/A</v>
      </c>
      <c r="G71" t="str">
        <f t="shared" si="2"/>
        <v>Islam</v>
      </c>
      <c r="H71" t="e">
        <f>VLOOKUP(VALUE(VLOOKUP(Table14[[#This Row],[nim]],DbsMunaqis[],6)),TblJurusan[],2)</f>
        <v>#N/A</v>
      </c>
      <c r="I71" t="e">
        <f>VLOOKUP(VALUE(VLOOKUP(Table14[[#This Row],[nim]],DbsMunaqis[],7)),TblProdi[],2)</f>
        <v>#N/A</v>
      </c>
      <c r="J71" t="e">
        <f>VLOOKUP(Table14[[#This Row],[nim]],DbsMunaqis[],38)</f>
        <v>#N/A</v>
      </c>
      <c r="K71">
        <f>VLOOKUP(Table14[[#This Row],[nim]],TblIjazah[],4)</f>
        <v>2533</v>
      </c>
      <c r="L71" s="11" t="e">
        <f>VLOOKUP(Table14[[#This Row],[nim]],DbsMunaqis[],14)</f>
        <v>#N/A</v>
      </c>
      <c r="M71" t="e">
        <f>VLOOKUP(Table14[[#This Row],[nim]],DbsMunaqis[],15)</f>
        <v>#N/A</v>
      </c>
      <c r="N71" t="e">
        <f>VLOOKUP(Table14[[#This Row],[nim]],DbsMunaqis[],18)</f>
        <v>#N/A</v>
      </c>
      <c r="P71" t="e">
        <f>VLOOKUP(Table14[[#This Row],[nim]],TblIjazah[],5)</f>
        <v>#N/A</v>
      </c>
      <c r="Q71">
        <f>VLOOKUP(Table14[[#This Row],[nim]],TblIjazah[],13)</f>
        <v>0</v>
      </c>
      <c r="R71">
        <f>VLOOKUP(Table14[[#This Row],[nim]],TblIjazah[],2)</f>
        <v>2</v>
      </c>
      <c r="S71">
        <v>19</v>
      </c>
    </row>
    <row r="72" spans="1:19">
      <c r="A72">
        <v>71</v>
      </c>
      <c r="B72" t="e">
        <f>VLOOKUP(Table14[[#This Row],[nim]],DbsMunaqis[],5)</f>
        <v>#N/A</v>
      </c>
      <c r="C72" s="250" t="s">
        <v>11740</v>
      </c>
      <c r="D72" t="e">
        <f>IF(VALUE(VLOOKUP(Table14[[#This Row],[nim]],DbsMunaqis[],13))=1,"Laki-Laki","Perempuan")</f>
        <v>#N/A</v>
      </c>
      <c r="E72" t="e">
        <f>VLOOKUP(Table14[[#This Row],[nim]],DbsMunaqis[],9)</f>
        <v>#N/A</v>
      </c>
      <c r="F72" t="e">
        <f>IF(VLOOKUP(Table14[[#This Row],[nim]],DbsMunaqis[],10)=0,"",VLOOKUP(Table14[[#This Row],[nim]],DbsMunaqis[],10))</f>
        <v>#N/A</v>
      </c>
      <c r="G72" t="str">
        <f t="shared" si="2"/>
        <v>Islam</v>
      </c>
      <c r="H72" t="e">
        <f>VLOOKUP(VALUE(VLOOKUP(Table14[[#This Row],[nim]],DbsMunaqis[],6)),TblJurusan[],2)</f>
        <v>#N/A</v>
      </c>
      <c r="I72" t="e">
        <f>VLOOKUP(VALUE(VLOOKUP(Table14[[#This Row],[nim]],DbsMunaqis[],7)),TblProdi[],2)</f>
        <v>#N/A</v>
      </c>
      <c r="J72" t="e">
        <f>VLOOKUP(Table14[[#This Row],[nim]],DbsMunaqis[],38)</f>
        <v>#N/A</v>
      </c>
      <c r="K72">
        <f>VLOOKUP(Table14[[#This Row],[nim]],TblIjazah[],4)</f>
        <v>2443</v>
      </c>
      <c r="L72" s="11" t="e">
        <f>VLOOKUP(Table14[[#This Row],[nim]],DbsMunaqis[],14)</f>
        <v>#N/A</v>
      </c>
      <c r="M72" t="e">
        <f>VLOOKUP(Table14[[#This Row],[nim]],DbsMunaqis[],15)</f>
        <v>#N/A</v>
      </c>
      <c r="N72" t="e">
        <f>VLOOKUP(Table14[[#This Row],[nim]],DbsMunaqis[],18)</f>
        <v>#N/A</v>
      </c>
      <c r="P72" t="e">
        <f>VLOOKUP(Table14[[#This Row],[nim]],TblIjazah[],5)</f>
        <v>#N/A</v>
      </c>
      <c r="Q72">
        <f>VLOOKUP(Table14[[#This Row],[nim]],TblIjazah[],13)</f>
        <v>0</v>
      </c>
      <c r="R72">
        <f>VLOOKUP(Table14[[#This Row],[nim]],TblIjazah[],2)</f>
        <v>1</v>
      </c>
      <c r="S72">
        <v>19</v>
      </c>
    </row>
    <row r="73" spans="1:19">
      <c r="A73">
        <v>72</v>
      </c>
      <c r="B73" t="e">
        <f>VLOOKUP(Table14[[#This Row],[nim]],DbsMunaqis[],5)</f>
        <v>#N/A</v>
      </c>
      <c r="C73" s="250" t="s">
        <v>11742</v>
      </c>
      <c r="D73" t="e">
        <f>IF(VALUE(VLOOKUP(Table14[[#This Row],[nim]],DbsMunaqis[],13))=1,"Laki-Laki","Perempuan")</f>
        <v>#N/A</v>
      </c>
      <c r="E73" t="e">
        <f>VLOOKUP(Table14[[#This Row],[nim]],DbsMunaqis[],9)</f>
        <v>#N/A</v>
      </c>
      <c r="F73" t="e">
        <f>IF(VLOOKUP(Table14[[#This Row],[nim]],DbsMunaqis[],10)=0,"",VLOOKUP(Table14[[#This Row],[nim]],DbsMunaqis[],10))</f>
        <v>#N/A</v>
      </c>
      <c r="G73" t="str">
        <f t="shared" si="2"/>
        <v>Islam</v>
      </c>
      <c r="H73" t="e">
        <f>VLOOKUP(VALUE(VLOOKUP(Table14[[#This Row],[nim]],DbsMunaqis[],6)),TblJurusan[],2)</f>
        <v>#N/A</v>
      </c>
      <c r="I73" t="e">
        <f>VLOOKUP(VALUE(VLOOKUP(Table14[[#This Row],[nim]],DbsMunaqis[],7)),TblProdi[],2)</f>
        <v>#N/A</v>
      </c>
      <c r="J73" t="e">
        <f>VLOOKUP(Table14[[#This Row],[nim]],DbsMunaqis[],38)</f>
        <v>#N/A</v>
      </c>
      <c r="K73">
        <f>VLOOKUP(Table14[[#This Row],[nim]],TblIjazah[],4)</f>
        <v>2443</v>
      </c>
      <c r="L73" s="11" t="e">
        <f>VLOOKUP(Table14[[#This Row],[nim]],DbsMunaqis[],14)</f>
        <v>#N/A</v>
      </c>
      <c r="M73" t="e">
        <f>VLOOKUP(Table14[[#This Row],[nim]],DbsMunaqis[],15)</f>
        <v>#N/A</v>
      </c>
      <c r="N73" t="e">
        <f>VLOOKUP(Table14[[#This Row],[nim]],DbsMunaqis[],18)</f>
        <v>#N/A</v>
      </c>
      <c r="P73" t="e">
        <f>VLOOKUP(Table14[[#This Row],[nim]],TblIjazah[],5)</f>
        <v>#N/A</v>
      </c>
      <c r="Q73">
        <f>VLOOKUP(Table14[[#This Row],[nim]],TblIjazah[],13)</f>
        <v>0</v>
      </c>
      <c r="R73">
        <f>VLOOKUP(Table14[[#This Row],[nim]],TblIjazah[],2)</f>
        <v>1</v>
      </c>
      <c r="S73">
        <v>19</v>
      </c>
    </row>
    <row r="74" spans="1:19">
      <c r="A74">
        <v>73</v>
      </c>
      <c r="B74" t="e">
        <f>VLOOKUP(Table14[[#This Row],[nim]],DbsMunaqis[],5)</f>
        <v>#N/A</v>
      </c>
      <c r="C74" s="250" t="s">
        <v>11878</v>
      </c>
      <c r="D74" t="e">
        <f>IF(VALUE(VLOOKUP(Table14[[#This Row],[nim]],DbsMunaqis[],13))=1,"Laki-Laki","Perempuan")</f>
        <v>#N/A</v>
      </c>
      <c r="E74" t="e">
        <f>VLOOKUP(Table14[[#This Row],[nim]],DbsMunaqis[],9)</f>
        <v>#N/A</v>
      </c>
      <c r="F74" t="e">
        <f>IF(VLOOKUP(Table14[[#This Row],[nim]],DbsMunaqis[],10)=0,"",VLOOKUP(Table14[[#This Row],[nim]],DbsMunaqis[],10))</f>
        <v>#N/A</v>
      </c>
      <c r="G74" t="str">
        <f t="shared" si="2"/>
        <v>Islam</v>
      </c>
      <c r="H74" t="e">
        <f>VLOOKUP(VALUE(VLOOKUP(Table14[[#This Row],[nim]],DbsMunaqis[],6)),TblJurusan[],2)</f>
        <v>#N/A</v>
      </c>
      <c r="I74" t="e">
        <f>VLOOKUP(VALUE(VLOOKUP(Table14[[#This Row],[nim]],DbsMunaqis[],7)),TblProdi[],2)</f>
        <v>#N/A</v>
      </c>
      <c r="J74" t="e">
        <f>VLOOKUP(Table14[[#This Row],[nim]],DbsMunaqis[],38)</f>
        <v>#N/A</v>
      </c>
      <c r="K74">
        <f>VLOOKUP(Table14[[#This Row],[nim]],TblIjazah[],4)</f>
        <v>2479</v>
      </c>
      <c r="L74" s="11" t="e">
        <f>VLOOKUP(Table14[[#This Row],[nim]],DbsMunaqis[],14)</f>
        <v>#N/A</v>
      </c>
      <c r="M74" t="e">
        <f>VLOOKUP(Table14[[#This Row],[nim]],DbsMunaqis[],15)</f>
        <v>#N/A</v>
      </c>
      <c r="N74" t="e">
        <f>VLOOKUP(Table14[[#This Row],[nim]],DbsMunaqis[],18)</f>
        <v>#N/A</v>
      </c>
      <c r="P74" t="e">
        <f>VLOOKUP(Table14[[#This Row],[nim]],TblIjazah[],5)</f>
        <v>#N/A</v>
      </c>
      <c r="Q74">
        <f>VLOOKUP(Table14[[#This Row],[nim]],TblIjazah[],13)</f>
        <v>0</v>
      </c>
      <c r="R74">
        <f>VLOOKUP(Table14[[#This Row],[nim]],TblIjazah[],2)</f>
        <v>2</v>
      </c>
      <c r="S74">
        <v>19</v>
      </c>
    </row>
    <row r="75" spans="1:19">
      <c r="A75">
        <v>74</v>
      </c>
      <c r="B75" t="e">
        <f>VLOOKUP(Table14[[#This Row],[nim]],DbsMunaqis[],5)</f>
        <v>#N/A</v>
      </c>
      <c r="C75" s="250" t="s">
        <v>11794</v>
      </c>
      <c r="D75" t="e">
        <f>IF(VALUE(VLOOKUP(Table14[[#This Row],[nim]],DbsMunaqis[],13))=1,"Laki-Laki","Perempuan")</f>
        <v>#N/A</v>
      </c>
      <c r="E75" t="e">
        <f>VLOOKUP(Table14[[#This Row],[nim]],DbsMunaqis[],9)</f>
        <v>#N/A</v>
      </c>
      <c r="F75" t="e">
        <f>IF(VLOOKUP(Table14[[#This Row],[nim]],DbsMunaqis[],10)=0,"",VLOOKUP(Table14[[#This Row],[nim]],DbsMunaqis[],10))</f>
        <v>#N/A</v>
      </c>
      <c r="G75" t="str">
        <f t="shared" si="2"/>
        <v>Islam</v>
      </c>
      <c r="H75" t="e">
        <f>VLOOKUP(VALUE(VLOOKUP(Table14[[#This Row],[nim]],DbsMunaqis[],6)),TblJurusan[],2)</f>
        <v>#N/A</v>
      </c>
      <c r="I75" t="e">
        <f>VLOOKUP(VALUE(VLOOKUP(Table14[[#This Row],[nim]],DbsMunaqis[],7)),TblProdi[],2)</f>
        <v>#N/A</v>
      </c>
      <c r="J75" t="e">
        <f>VLOOKUP(Table14[[#This Row],[nim]],DbsMunaqis[],38)</f>
        <v>#N/A</v>
      </c>
      <c r="K75">
        <f>VLOOKUP(Table14[[#This Row],[nim]],TblIjazah[],4)</f>
        <v>2443</v>
      </c>
      <c r="L75" s="11" t="e">
        <f>VLOOKUP(Table14[[#This Row],[nim]],DbsMunaqis[],14)</f>
        <v>#N/A</v>
      </c>
      <c r="M75" t="e">
        <f>VLOOKUP(Table14[[#This Row],[nim]],DbsMunaqis[],15)</f>
        <v>#N/A</v>
      </c>
      <c r="N75" t="e">
        <f>VLOOKUP(Table14[[#This Row],[nim]],DbsMunaqis[],18)</f>
        <v>#N/A</v>
      </c>
      <c r="P75" t="e">
        <f>VLOOKUP(Table14[[#This Row],[nim]],TblIjazah[],5)</f>
        <v>#N/A</v>
      </c>
      <c r="Q75">
        <f>VLOOKUP(Table14[[#This Row],[nim]],TblIjazah[],13)</f>
        <v>0</v>
      </c>
      <c r="R75">
        <f>VLOOKUP(Table14[[#This Row],[nim]],TblIjazah[],2)</f>
        <v>1</v>
      </c>
      <c r="S75">
        <v>19</v>
      </c>
    </row>
    <row r="76" spans="1:19">
      <c r="A76">
        <v>75</v>
      </c>
      <c r="B76" t="e">
        <f>VLOOKUP(Table14[[#This Row],[nim]],DbsMunaqis[],5)</f>
        <v>#N/A</v>
      </c>
      <c r="C76" s="250" t="s">
        <v>11699</v>
      </c>
      <c r="D76" t="e">
        <f>IF(VALUE(VLOOKUP(Table14[[#This Row],[nim]],DbsMunaqis[],13))=1,"Laki-Laki","Perempuan")</f>
        <v>#N/A</v>
      </c>
      <c r="E76" t="e">
        <f>VLOOKUP(Table14[[#This Row],[nim]],DbsMunaqis[],9)</f>
        <v>#N/A</v>
      </c>
      <c r="F76" t="e">
        <f>IF(VLOOKUP(Table14[[#This Row],[nim]],DbsMunaqis[],10)=0,"",VLOOKUP(Table14[[#This Row],[nim]],DbsMunaqis[],10))</f>
        <v>#N/A</v>
      </c>
      <c r="G76" t="str">
        <f t="shared" si="2"/>
        <v>Islam</v>
      </c>
      <c r="H76" t="e">
        <f>VLOOKUP(VALUE(VLOOKUP(Table14[[#This Row],[nim]],DbsMunaqis[],6)),TblJurusan[],2)</f>
        <v>#N/A</v>
      </c>
      <c r="I76" t="e">
        <f>VLOOKUP(VALUE(VLOOKUP(Table14[[#This Row],[nim]],DbsMunaqis[],7)),TblProdi[],2)</f>
        <v>#N/A</v>
      </c>
      <c r="J76" t="e">
        <f>VLOOKUP(Table14[[#This Row],[nim]],DbsMunaqis[],38)</f>
        <v>#N/A</v>
      </c>
      <c r="K76">
        <f>VLOOKUP(Table14[[#This Row],[nim]],TblIjazah[],4)</f>
        <v>2443</v>
      </c>
      <c r="L76" s="11" t="e">
        <f>VLOOKUP(Table14[[#This Row],[nim]],DbsMunaqis[],14)</f>
        <v>#N/A</v>
      </c>
      <c r="M76" t="e">
        <f>VLOOKUP(Table14[[#This Row],[nim]],DbsMunaqis[],15)</f>
        <v>#N/A</v>
      </c>
      <c r="N76" t="e">
        <f>VLOOKUP(Table14[[#This Row],[nim]],DbsMunaqis[],18)</f>
        <v>#N/A</v>
      </c>
      <c r="P76" t="e">
        <f>VLOOKUP(Table14[[#This Row],[nim]],TblIjazah[],5)</f>
        <v>#N/A</v>
      </c>
      <c r="Q76">
        <f>VLOOKUP(Table14[[#This Row],[nim]],TblIjazah[],13)</f>
        <v>0</v>
      </c>
      <c r="R76">
        <f>VLOOKUP(Table14[[#This Row],[nim]],TblIjazah[],2)</f>
        <v>1</v>
      </c>
      <c r="S76">
        <v>19</v>
      </c>
    </row>
    <row r="77" spans="1:19">
      <c r="A77">
        <v>76</v>
      </c>
      <c r="B77" t="e">
        <f>VLOOKUP(Table14[[#This Row],[nim]],DbsMunaqis[],5)</f>
        <v>#N/A</v>
      </c>
      <c r="C77" s="250" t="s">
        <v>12044</v>
      </c>
      <c r="D77" t="e">
        <f>IF(VALUE(VLOOKUP(Table14[[#This Row],[nim]],DbsMunaqis[],13))=1,"Laki-Laki","Perempuan")</f>
        <v>#N/A</v>
      </c>
      <c r="E77" t="e">
        <f>VLOOKUP(Table14[[#This Row],[nim]],DbsMunaqis[],9)</f>
        <v>#N/A</v>
      </c>
      <c r="F77" t="e">
        <f>IF(VLOOKUP(Table14[[#This Row],[nim]],DbsMunaqis[],10)=0,"",VLOOKUP(Table14[[#This Row],[nim]],DbsMunaqis[],10))</f>
        <v>#N/A</v>
      </c>
      <c r="G77" t="str">
        <f t="shared" si="2"/>
        <v>Islam</v>
      </c>
      <c r="H77" t="e">
        <f>VLOOKUP(VALUE(VLOOKUP(Table14[[#This Row],[nim]],DbsMunaqis[],6)),TblJurusan[],2)</f>
        <v>#N/A</v>
      </c>
      <c r="I77" t="e">
        <f>VLOOKUP(VALUE(VLOOKUP(Table14[[#This Row],[nim]],DbsMunaqis[],7)),TblProdi[],2)</f>
        <v>#N/A</v>
      </c>
      <c r="J77" t="e">
        <f>VLOOKUP(Table14[[#This Row],[nim]],DbsMunaqis[],38)</f>
        <v>#N/A</v>
      </c>
      <c r="K77">
        <f>VLOOKUP(Table14[[#This Row],[nim]],TblIjazah[],4)</f>
        <v>2533</v>
      </c>
      <c r="L77" s="11" t="e">
        <f>VLOOKUP(Table14[[#This Row],[nim]],DbsMunaqis[],14)</f>
        <v>#N/A</v>
      </c>
      <c r="M77" t="e">
        <f>VLOOKUP(Table14[[#This Row],[nim]],DbsMunaqis[],15)</f>
        <v>#N/A</v>
      </c>
      <c r="N77" t="e">
        <f>VLOOKUP(Table14[[#This Row],[nim]],DbsMunaqis[],18)</f>
        <v>#N/A</v>
      </c>
      <c r="P77" t="e">
        <f>VLOOKUP(Table14[[#This Row],[nim]],TblIjazah[],5)</f>
        <v>#N/A</v>
      </c>
      <c r="Q77">
        <f>VLOOKUP(Table14[[#This Row],[nim]],TblIjazah[],13)</f>
        <v>0</v>
      </c>
      <c r="R77">
        <f>VLOOKUP(Table14[[#This Row],[nim]],TblIjazah[],2)</f>
        <v>2</v>
      </c>
      <c r="S77">
        <v>19</v>
      </c>
    </row>
    <row r="78" spans="1:19">
      <c r="A78">
        <v>77</v>
      </c>
      <c r="B78" t="e">
        <f>VLOOKUP(Table14[[#This Row],[nim]],DbsMunaqis[],5)</f>
        <v>#N/A</v>
      </c>
      <c r="C78" s="250" t="s">
        <v>12018</v>
      </c>
      <c r="D78" t="e">
        <f>IF(VALUE(VLOOKUP(Table14[[#This Row],[nim]],DbsMunaqis[],13))=1,"Laki-Laki","Perempuan")</f>
        <v>#N/A</v>
      </c>
      <c r="E78" t="e">
        <f>VLOOKUP(Table14[[#This Row],[nim]],DbsMunaqis[],9)</f>
        <v>#N/A</v>
      </c>
      <c r="F78" t="e">
        <f>IF(VLOOKUP(Table14[[#This Row],[nim]],DbsMunaqis[],10)=0,"",VLOOKUP(Table14[[#This Row],[nim]],DbsMunaqis[],10))</f>
        <v>#N/A</v>
      </c>
      <c r="G78" t="str">
        <f t="shared" si="2"/>
        <v>Islam</v>
      </c>
      <c r="H78" t="e">
        <f>VLOOKUP(VALUE(VLOOKUP(Table14[[#This Row],[nim]],DbsMunaqis[],6)),TblJurusan[],2)</f>
        <v>#N/A</v>
      </c>
      <c r="I78" t="e">
        <f>VLOOKUP(VALUE(VLOOKUP(Table14[[#This Row],[nim]],DbsMunaqis[],7)),TblProdi[],2)</f>
        <v>#N/A</v>
      </c>
      <c r="J78" t="e">
        <f>VLOOKUP(Table14[[#This Row],[nim]],DbsMunaqis[],38)</f>
        <v>#N/A</v>
      </c>
      <c r="K78">
        <f>VLOOKUP(Table14[[#This Row],[nim]],TblIjazah[],4)</f>
        <v>2480</v>
      </c>
      <c r="L78" s="11" t="e">
        <f>VLOOKUP(Table14[[#This Row],[nim]],DbsMunaqis[],14)</f>
        <v>#N/A</v>
      </c>
      <c r="M78" t="e">
        <f>VLOOKUP(Table14[[#This Row],[nim]],DbsMunaqis[],15)</f>
        <v>#N/A</v>
      </c>
      <c r="N78" t="e">
        <f>VLOOKUP(Table14[[#This Row],[nim]],DbsMunaqis[],18)</f>
        <v>#N/A</v>
      </c>
      <c r="P78" t="e">
        <f>VLOOKUP(Table14[[#This Row],[nim]],TblIjazah[],5)</f>
        <v>#N/A</v>
      </c>
      <c r="Q78">
        <f>VLOOKUP(Table14[[#This Row],[nim]],TblIjazah[],13)</f>
        <v>0</v>
      </c>
      <c r="R78">
        <f>VLOOKUP(Table14[[#This Row],[nim]],TblIjazah[],2)</f>
        <v>2</v>
      </c>
      <c r="S78">
        <v>19</v>
      </c>
    </row>
    <row r="79" spans="1:19">
      <c r="A79">
        <v>78</v>
      </c>
      <c r="B79" t="e">
        <f>VLOOKUP(Table14[[#This Row],[nim]],DbsMunaqis[],5)</f>
        <v>#N/A</v>
      </c>
      <c r="C79" s="250" t="s">
        <v>11830</v>
      </c>
      <c r="D79" t="e">
        <f>IF(VALUE(VLOOKUP(Table14[[#This Row],[nim]],DbsMunaqis[],13))=1,"Laki-Laki","Perempuan")</f>
        <v>#N/A</v>
      </c>
      <c r="E79" t="e">
        <f>VLOOKUP(Table14[[#This Row],[nim]],DbsMunaqis[],9)</f>
        <v>#N/A</v>
      </c>
      <c r="F79" t="e">
        <f>IF(VLOOKUP(Table14[[#This Row],[nim]],DbsMunaqis[],10)=0,"",VLOOKUP(Table14[[#This Row],[nim]],DbsMunaqis[],10))</f>
        <v>#N/A</v>
      </c>
      <c r="G79" t="str">
        <f t="shared" si="2"/>
        <v>Islam</v>
      </c>
      <c r="H79" t="e">
        <f>VLOOKUP(VALUE(VLOOKUP(Table14[[#This Row],[nim]],DbsMunaqis[],6)),TblJurusan[],2)</f>
        <v>#N/A</v>
      </c>
      <c r="I79" t="e">
        <f>VLOOKUP(VALUE(VLOOKUP(Table14[[#This Row],[nim]],DbsMunaqis[],7)),TblProdi[],2)</f>
        <v>#N/A</v>
      </c>
      <c r="J79" t="e">
        <f>VLOOKUP(Table14[[#This Row],[nim]],DbsMunaqis[],38)</f>
        <v>#N/A</v>
      </c>
      <c r="K79">
        <f>VLOOKUP(Table14[[#This Row],[nim]],TblIjazah[],4)</f>
        <v>2479</v>
      </c>
      <c r="L79" s="11" t="e">
        <f>VLOOKUP(Table14[[#This Row],[nim]],DbsMunaqis[],14)</f>
        <v>#N/A</v>
      </c>
      <c r="M79" t="e">
        <f>VLOOKUP(Table14[[#This Row],[nim]],DbsMunaqis[],15)</f>
        <v>#N/A</v>
      </c>
      <c r="N79" t="e">
        <f>VLOOKUP(Table14[[#This Row],[nim]],DbsMunaqis[],18)</f>
        <v>#N/A</v>
      </c>
      <c r="P79" t="e">
        <f>VLOOKUP(Table14[[#This Row],[nim]],TblIjazah[],5)</f>
        <v>#N/A</v>
      </c>
      <c r="Q79">
        <f>VLOOKUP(Table14[[#This Row],[nim]],TblIjazah[],13)</f>
        <v>0</v>
      </c>
      <c r="R79">
        <f>VLOOKUP(Table14[[#This Row],[nim]],TblIjazah[],2)</f>
        <v>2</v>
      </c>
      <c r="S79">
        <v>19</v>
      </c>
    </row>
    <row r="80" spans="1:19">
      <c r="A80">
        <v>79</v>
      </c>
      <c r="B80" t="e">
        <f>VLOOKUP(Table14[[#This Row],[nim]],DbsMunaqis[],5)</f>
        <v>#N/A</v>
      </c>
      <c r="C80" s="250" t="s">
        <v>11517</v>
      </c>
      <c r="D80" t="e">
        <f>IF(VALUE(VLOOKUP(Table14[[#This Row],[nim]],DbsMunaqis[],13))=1,"Laki-Laki","Perempuan")</f>
        <v>#N/A</v>
      </c>
      <c r="E80" t="e">
        <f>VLOOKUP(Table14[[#This Row],[nim]],DbsMunaqis[],9)</f>
        <v>#N/A</v>
      </c>
      <c r="F80" t="e">
        <f>IF(VLOOKUP(Table14[[#This Row],[nim]],DbsMunaqis[],10)=0,"",VLOOKUP(Table14[[#This Row],[nim]],DbsMunaqis[],10))</f>
        <v>#N/A</v>
      </c>
      <c r="G80" t="str">
        <f t="shared" si="2"/>
        <v>Islam</v>
      </c>
      <c r="H80" t="e">
        <f>VLOOKUP(VALUE(VLOOKUP(Table14[[#This Row],[nim]],DbsMunaqis[],6)),TblJurusan[],2)</f>
        <v>#N/A</v>
      </c>
      <c r="I80" t="e">
        <f>VLOOKUP(VALUE(VLOOKUP(Table14[[#This Row],[nim]],DbsMunaqis[],7)),TblProdi[],2)</f>
        <v>#N/A</v>
      </c>
      <c r="J80" t="e">
        <f>VLOOKUP(Table14[[#This Row],[nim]],DbsMunaqis[],38)</f>
        <v>#N/A</v>
      </c>
      <c r="K80">
        <f>VLOOKUP(Table14[[#This Row],[nim]],TblIjazah[],4)</f>
        <v>2443</v>
      </c>
      <c r="L80" s="11" t="e">
        <f>VLOOKUP(Table14[[#This Row],[nim]],DbsMunaqis[],14)</f>
        <v>#N/A</v>
      </c>
      <c r="M80" t="e">
        <f>VLOOKUP(Table14[[#This Row],[nim]],DbsMunaqis[],15)</f>
        <v>#N/A</v>
      </c>
      <c r="N80" t="e">
        <f>VLOOKUP(Table14[[#This Row],[nim]],DbsMunaqis[],18)</f>
        <v>#N/A</v>
      </c>
      <c r="P80" t="e">
        <f>VLOOKUP(Table14[[#This Row],[nim]],TblIjazah[],5)</f>
        <v>#N/A</v>
      </c>
      <c r="Q80">
        <f>VLOOKUP(Table14[[#This Row],[nim]],TblIjazah[],13)</f>
        <v>0</v>
      </c>
      <c r="R80">
        <f>VLOOKUP(Table14[[#This Row],[nim]],TblIjazah[],2)</f>
        <v>1</v>
      </c>
      <c r="S80">
        <v>19</v>
      </c>
    </row>
    <row r="81" spans="1:19">
      <c r="A81">
        <v>80</v>
      </c>
      <c r="B81" t="e">
        <f>VLOOKUP(Table14[[#This Row],[nim]],DbsMunaqis[],5)</f>
        <v>#N/A</v>
      </c>
      <c r="C81" s="250" t="s">
        <v>11519</v>
      </c>
      <c r="D81" t="e">
        <f>IF(VALUE(VLOOKUP(Table14[[#This Row],[nim]],DbsMunaqis[],13))=1,"Laki-Laki","Perempuan")</f>
        <v>#N/A</v>
      </c>
      <c r="E81" t="e">
        <f>VLOOKUP(Table14[[#This Row],[nim]],DbsMunaqis[],9)</f>
        <v>#N/A</v>
      </c>
      <c r="F81" t="e">
        <f>IF(VLOOKUP(Table14[[#This Row],[nim]],DbsMunaqis[],10)=0,"",VLOOKUP(Table14[[#This Row],[nim]],DbsMunaqis[],10))</f>
        <v>#N/A</v>
      </c>
      <c r="G81" t="str">
        <f t="shared" si="2"/>
        <v>Islam</v>
      </c>
      <c r="H81" t="e">
        <f>VLOOKUP(VALUE(VLOOKUP(Table14[[#This Row],[nim]],DbsMunaqis[],6)),TblJurusan[],2)</f>
        <v>#N/A</v>
      </c>
      <c r="I81" t="e">
        <f>VLOOKUP(VALUE(VLOOKUP(Table14[[#This Row],[nim]],DbsMunaqis[],7)),TblProdi[],2)</f>
        <v>#N/A</v>
      </c>
      <c r="J81" t="e">
        <f>VLOOKUP(Table14[[#This Row],[nim]],DbsMunaqis[],38)</f>
        <v>#N/A</v>
      </c>
      <c r="K81">
        <f>VLOOKUP(Table14[[#This Row],[nim]],TblIjazah[],4)</f>
        <v>2443</v>
      </c>
      <c r="L81" s="11" t="e">
        <f>VLOOKUP(Table14[[#This Row],[nim]],DbsMunaqis[],14)</f>
        <v>#N/A</v>
      </c>
      <c r="M81" t="e">
        <f>VLOOKUP(Table14[[#This Row],[nim]],DbsMunaqis[],15)</f>
        <v>#N/A</v>
      </c>
      <c r="N81" t="e">
        <f>VLOOKUP(Table14[[#This Row],[nim]],DbsMunaqis[],18)</f>
        <v>#N/A</v>
      </c>
      <c r="P81" t="e">
        <f>VLOOKUP(Table14[[#This Row],[nim]],TblIjazah[],5)</f>
        <v>#N/A</v>
      </c>
      <c r="Q81">
        <f>VLOOKUP(Table14[[#This Row],[nim]],TblIjazah[],13)</f>
        <v>0</v>
      </c>
      <c r="R81">
        <f>VLOOKUP(Table14[[#This Row],[nim]],TblIjazah[],2)</f>
        <v>1</v>
      </c>
      <c r="S81">
        <v>19</v>
      </c>
    </row>
    <row r="82" spans="1:19">
      <c r="A82">
        <v>81</v>
      </c>
      <c r="B82" t="e">
        <f>VLOOKUP(Table14[[#This Row],[nim]],DbsMunaqis[],5)</f>
        <v>#N/A</v>
      </c>
      <c r="C82" s="250" t="s">
        <v>11778</v>
      </c>
      <c r="D82" t="e">
        <f>IF(VALUE(VLOOKUP(Table14[[#This Row],[nim]],DbsMunaqis[],13))=1,"Laki-Laki","Perempuan")</f>
        <v>#N/A</v>
      </c>
      <c r="E82" t="e">
        <f>VLOOKUP(Table14[[#This Row],[nim]],DbsMunaqis[],9)</f>
        <v>#N/A</v>
      </c>
      <c r="F82" t="e">
        <f>IF(VLOOKUP(Table14[[#This Row],[nim]],DbsMunaqis[],10)=0,"",VLOOKUP(Table14[[#This Row],[nim]],DbsMunaqis[],10))</f>
        <v>#N/A</v>
      </c>
      <c r="G82" t="str">
        <f t="shared" si="2"/>
        <v>Islam</v>
      </c>
      <c r="H82" t="e">
        <f>VLOOKUP(VALUE(VLOOKUP(Table14[[#This Row],[nim]],DbsMunaqis[],6)),TblJurusan[],2)</f>
        <v>#N/A</v>
      </c>
      <c r="I82" t="e">
        <f>VLOOKUP(VALUE(VLOOKUP(Table14[[#This Row],[nim]],DbsMunaqis[],7)),TblProdi[],2)</f>
        <v>#N/A</v>
      </c>
      <c r="J82" t="e">
        <f>VLOOKUP(Table14[[#This Row],[nim]],DbsMunaqis[],38)</f>
        <v>#N/A</v>
      </c>
      <c r="K82">
        <f>VLOOKUP(Table14[[#This Row],[nim]],TblIjazah[],4)</f>
        <v>2443</v>
      </c>
      <c r="L82" s="11" t="e">
        <f>VLOOKUP(Table14[[#This Row],[nim]],DbsMunaqis[],14)</f>
        <v>#N/A</v>
      </c>
      <c r="M82" t="e">
        <f>VLOOKUP(Table14[[#This Row],[nim]],DbsMunaqis[],15)</f>
        <v>#N/A</v>
      </c>
      <c r="N82" t="e">
        <f>VLOOKUP(Table14[[#This Row],[nim]],DbsMunaqis[],18)</f>
        <v>#N/A</v>
      </c>
      <c r="P82" t="e">
        <f>VLOOKUP(Table14[[#This Row],[nim]],TblIjazah[],5)</f>
        <v>#N/A</v>
      </c>
      <c r="Q82">
        <f>VLOOKUP(Table14[[#This Row],[nim]],TblIjazah[],13)</f>
        <v>0</v>
      </c>
      <c r="R82">
        <f>VLOOKUP(Table14[[#This Row],[nim]],TblIjazah[],2)</f>
        <v>1</v>
      </c>
      <c r="S82">
        <v>19</v>
      </c>
    </row>
    <row r="83" spans="1:19">
      <c r="A83">
        <v>82</v>
      </c>
      <c r="B83" t="e">
        <f>VLOOKUP(Table14[[#This Row],[nim]],DbsMunaqis[],5)</f>
        <v>#N/A</v>
      </c>
      <c r="C83" s="250" t="s">
        <v>11822</v>
      </c>
      <c r="D83" t="e">
        <f>IF(VALUE(VLOOKUP(Table14[[#This Row],[nim]],DbsMunaqis[],13))=1,"Laki-Laki","Perempuan")</f>
        <v>#N/A</v>
      </c>
      <c r="E83" t="e">
        <f>VLOOKUP(Table14[[#This Row],[nim]],DbsMunaqis[],9)</f>
        <v>#N/A</v>
      </c>
      <c r="F83" t="e">
        <f>IF(VLOOKUP(Table14[[#This Row],[nim]],DbsMunaqis[],10)=0,"",VLOOKUP(Table14[[#This Row],[nim]],DbsMunaqis[],10))</f>
        <v>#N/A</v>
      </c>
      <c r="G83" t="str">
        <f t="shared" si="2"/>
        <v>Islam</v>
      </c>
      <c r="H83" t="e">
        <f>VLOOKUP(VALUE(VLOOKUP(Table14[[#This Row],[nim]],DbsMunaqis[],6)),TblJurusan[],2)</f>
        <v>#N/A</v>
      </c>
      <c r="I83" t="e">
        <f>VLOOKUP(VALUE(VLOOKUP(Table14[[#This Row],[nim]],DbsMunaqis[],7)),TblProdi[],2)</f>
        <v>#N/A</v>
      </c>
      <c r="J83" t="e">
        <f>VLOOKUP(Table14[[#This Row],[nim]],DbsMunaqis[],38)</f>
        <v>#N/A</v>
      </c>
      <c r="K83">
        <f>VLOOKUP(Table14[[#This Row],[nim]],TblIjazah[],4)</f>
        <v>2479</v>
      </c>
      <c r="L83" s="11" t="e">
        <f>VLOOKUP(Table14[[#This Row],[nim]],DbsMunaqis[],14)</f>
        <v>#N/A</v>
      </c>
      <c r="M83" t="e">
        <f>VLOOKUP(Table14[[#This Row],[nim]],DbsMunaqis[],15)</f>
        <v>#N/A</v>
      </c>
      <c r="N83" t="e">
        <f>VLOOKUP(Table14[[#This Row],[nim]],DbsMunaqis[],18)</f>
        <v>#N/A</v>
      </c>
      <c r="P83" t="e">
        <f>VLOOKUP(Table14[[#This Row],[nim]],TblIjazah[],5)</f>
        <v>#N/A</v>
      </c>
      <c r="Q83">
        <f>VLOOKUP(Table14[[#This Row],[nim]],TblIjazah[],13)</f>
        <v>0</v>
      </c>
      <c r="R83">
        <f>VLOOKUP(Table14[[#This Row],[nim]],TblIjazah[],2)</f>
        <v>2</v>
      </c>
      <c r="S83">
        <v>19</v>
      </c>
    </row>
    <row r="84" spans="1:19">
      <c r="A84">
        <v>83</v>
      </c>
      <c r="B84" t="e">
        <f>VLOOKUP(Table14[[#This Row],[nim]],DbsMunaqis[],5)</f>
        <v>#N/A</v>
      </c>
      <c r="C84" s="250" t="s">
        <v>11090</v>
      </c>
      <c r="D84" t="e">
        <f>IF(VALUE(VLOOKUP(Table14[[#This Row],[nim]],DbsMunaqis[],13))=1,"Laki-Laki","Perempuan")</f>
        <v>#N/A</v>
      </c>
      <c r="E84" t="e">
        <f>VLOOKUP(Table14[[#This Row],[nim]],DbsMunaqis[],9)</f>
        <v>#N/A</v>
      </c>
      <c r="F84" t="e">
        <f>IF(VLOOKUP(Table14[[#This Row],[nim]],DbsMunaqis[],10)=0,"",VLOOKUP(Table14[[#This Row],[nim]],DbsMunaqis[],10))</f>
        <v>#N/A</v>
      </c>
      <c r="G84" t="str">
        <f t="shared" si="2"/>
        <v>Islam</v>
      </c>
      <c r="H84" t="e">
        <f>VLOOKUP(VALUE(VLOOKUP(Table14[[#This Row],[nim]],DbsMunaqis[],6)),TblJurusan[],2)</f>
        <v>#N/A</v>
      </c>
      <c r="I84" t="e">
        <f>VLOOKUP(VALUE(VLOOKUP(Table14[[#This Row],[nim]],DbsMunaqis[],7)),TblProdi[],2)</f>
        <v>#N/A</v>
      </c>
      <c r="J84" t="e">
        <f>VLOOKUP(Table14[[#This Row],[nim]],DbsMunaqis[],38)</f>
        <v>#N/A</v>
      </c>
      <c r="K84">
        <f>VLOOKUP(Table14[[#This Row],[nim]],TblIjazah[],4)</f>
        <v>2441</v>
      </c>
      <c r="L84" s="11" t="e">
        <f>VLOOKUP(Table14[[#This Row],[nim]],DbsMunaqis[],14)</f>
        <v>#N/A</v>
      </c>
      <c r="M84" t="e">
        <f>VLOOKUP(Table14[[#This Row],[nim]],DbsMunaqis[],15)</f>
        <v>#N/A</v>
      </c>
      <c r="N84" t="e">
        <f>VLOOKUP(Table14[[#This Row],[nim]],DbsMunaqis[],18)</f>
        <v>#N/A</v>
      </c>
      <c r="P84" t="e">
        <f>VLOOKUP(Table14[[#This Row],[nim]],TblIjazah[],5)</f>
        <v>#N/A</v>
      </c>
      <c r="Q84">
        <f>VLOOKUP(Table14[[#This Row],[nim]],TblIjazah[],13)</f>
        <v>0</v>
      </c>
      <c r="R84">
        <f>VLOOKUP(Table14[[#This Row],[nim]],TblIjazah[],2)</f>
        <v>1</v>
      </c>
      <c r="S84">
        <v>19</v>
      </c>
    </row>
    <row r="85" spans="1:19">
      <c r="A85">
        <v>84</v>
      </c>
      <c r="B85" t="e">
        <f>VLOOKUP(Table14[[#This Row],[nim]],DbsMunaqis[],5)</f>
        <v>#N/A</v>
      </c>
      <c r="C85" s="250" t="s">
        <v>11941</v>
      </c>
      <c r="D85" t="e">
        <f>IF(VALUE(VLOOKUP(Table14[[#This Row],[nim]],DbsMunaqis[],13))=1,"Laki-Laki","Perempuan")</f>
        <v>#N/A</v>
      </c>
      <c r="E85" t="e">
        <f>VLOOKUP(Table14[[#This Row],[nim]],DbsMunaqis[],9)</f>
        <v>#N/A</v>
      </c>
      <c r="F85" t="e">
        <f>IF(VLOOKUP(Table14[[#This Row],[nim]],DbsMunaqis[],10)=0,"",VLOOKUP(Table14[[#This Row],[nim]],DbsMunaqis[],10))</f>
        <v>#N/A</v>
      </c>
      <c r="G85" t="str">
        <f t="shared" si="2"/>
        <v>Islam</v>
      </c>
      <c r="H85" t="e">
        <f>VLOOKUP(VALUE(VLOOKUP(Table14[[#This Row],[nim]],DbsMunaqis[],6)),TblJurusan[],2)</f>
        <v>#N/A</v>
      </c>
      <c r="I85" t="e">
        <f>VLOOKUP(VALUE(VLOOKUP(Table14[[#This Row],[nim]],DbsMunaqis[],7)),TblProdi[],2)</f>
        <v>#N/A</v>
      </c>
      <c r="J85" t="e">
        <f>VLOOKUP(Table14[[#This Row],[nim]],DbsMunaqis[],38)</f>
        <v>#N/A</v>
      </c>
      <c r="K85">
        <f>VLOOKUP(Table14[[#This Row],[nim]],TblIjazah[],4)</f>
        <v>2479</v>
      </c>
      <c r="L85" s="11" t="e">
        <f>VLOOKUP(Table14[[#This Row],[nim]],DbsMunaqis[],14)</f>
        <v>#N/A</v>
      </c>
      <c r="M85" t="e">
        <f>VLOOKUP(Table14[[#This Row],[nim]],DbsMunaqis[],15)</f>
        <v>#N/A</v>
      </c>
      <c r="N85" t="e">
        <f>VLOOKUP(Table14[[#This Row],[nim]],DbsMunaqis[],18)</f>
        <v>#N/A</v>
      </c>
      <c r="P85" t="e">
        <f>VLOOKUP(Table14[[#This Row],[nim]],TblIjazah[],5)</f>
        <v>#N/A</v>
      </c>
      <c r="Q85">
        <f>VLOOKUP(Table14[[#This Row],[nim]],TblIjazah[],13)</f>
        <v>0</v>
      </c>
      <c r="R85">
        <f>VLOOKUP(Table14[[#This Row],[nim]],TblIjazah[],2)</f>
        <v>2</v>
      </c>
      <c r="S85">
        <v>19</v>
      </c>
    </row>
    <row r="86" spans="1:19">
      <c r="A86">
        <v>85</v>
      </c>
      <c r="B86" t="e">
        <f>VLOOKUP(Table14[[#This Row],[nim]],DbsMunaqis[],5)</f>
        <v>#N/A</v>
      </c>
      <c r="C86" s="250" t="s">
        <v>12140</v>
      </c>
      <c r="D86" t="e">
        <f>IF(VALUE(VLOOKUP(Table14[[#This Row],[nim]],DbsMunaqis[],13))=1,"Laki-Laki","Perempuan")</f>
        <v>#N/A</v>
      </c>
      <c r="E86" t="e">
        <f>VLOOKUP(Table14[[#This Row],[nim]],DbsMunaqis[],9)</f>
        <v>#N/A</v>
      </c>
      <c r="F86" t="e">
        <f>IF(VLOOKUP(Table14[[#This Row],[nim]],DbsMunaqis[],10)=0,"",VLOOKUP(Table14[[#This Row],[nim]],DbsMunaqis[],10))</f>
        <v>#N/A</v>
      </c>
      <c r="G86" t="str">
        <f t="shared" si="2"/>
        <v>Islam</v>
      </c>
      <c r="H86" t="e">
        <f>VLOOKUP(VALUE(VLOOKUP(Table14[[#This Row],[nim]],DbsMunaqis[],6)),TblJurusan[],2)</f>
        <v>#N/A</v>
      </c>
      <c r="I86" t="e">
        <f>VLOOKUP(VALUE(VLOOKUP(Table14[[#This Row],[nim]],DbsMunaqis[],7)),TblProdi[],2)</f>
        <v>#N/A</v>
      </c>
      <c r="J86" t="e">
        <f>VLOOKUP(Table14[[#This Row],[nim]],DbsMunaqis[],38)</f>
        <v>#N/A</v>
      </c>
      <c r="K86">
        <f>VLOOKUP(Table14[[#This Row],[nim]],TblIjazah[],4)</f>
        <v>2536</v>
      </c>
      <c r="L86" s="11" t="e">
        <f>VLOOKUP(Table14[[#This Row],[nim]],DbsMunaqis[],14)</f>
        <v>#N/A</v>
      </c>
      <c r="M86" t="e">
        <f>VLOOKUP(Table14[[#This Row],[nim]],DbsMunaqis[],15)</f>
        <v>#N/A</v>
      </c>
      <c r="N86" t="e">
        <f>VLOOKUP(Table14[[#This Row],[nim]],DbsMunaqis[],18)</f>
        <v>#N/A</v>
      </c>
      <c r="P86" t="e">
        <f>VLOOKUP(Table14[[#This Row],[nim]],TblIjazah[],5)</f>
        <v>#N/A</v>
      </c>
      <c r="Q86">
        <f>VLOOKUP(Table14[[#This Row],[nim]],TblIjazah[],13)</f>
        <v>0</v>
      </c>
      <c r="R86">
        <f>VLOOKUP(Table14[[#This Row],[nim]],TblIjazah[],2)</f>
        <v>2</v>
      </c>
      <c r="S86">
        <v>19</v>
      </c>
    </row>
    <row r="87" spans="1:19">
      <c r="A87">
        <v>86</v>
      </c>
      <c r="B87" t="e">
        <f>VLOOKUP(Table14[[#This Row],[nim]],DbsMunaqis[],5)</f>
        <v>#N/A</v>
      </c>
      <c r="C87" s="250" t="s">
        <v>12179</v>
      </c>
      <c r="D87" t="e">
        <f>IF(VALUE(VLOOKUP(Table14[[#This Row],[nim]],DbsMunaqis[],13))=1,"Laki-Laki","Perempuan")</f>
        <v>#N/A</v>
      </c>
      <c r="E87" t="e">
        <f>VLOOKUP(Table14[[#This Row],[nim]],DbsMunaqis[],9)</f>
        <v>#N/A</v>
      </c>
      <c r="F87" t="e">
        <f>IF(VLOOKUP(Table14[[#This Row],[nim]],DbsMunaqis[],10)=0,"",VLOOKUP(Table14[[#This Row],[nim]],DbsMunaqis[],10))</f>
        <v>#N/A</v>
      </c>
      <c r="G87" t="str">
        <f t="shared" si="2"/>
        <v>Islam</v>
      </c>
      <c r="H87" t="e">
        <f>VLOOKUP(VALUE(VLOOKUP(Table14[[#This Row],[nim]],DbsMunaqis[],6)),TblJurusan[],2)</f>
        <v>#N/A</v>
      </c>
      <c r="I87" t="e">
        <f>VLOOKUP(VALUE(VLOOKUP(Table14[[#This Row],[nim]],DbsMunaqis[],7)),TblProdi[],2)</f>
        <v>#N/A</v>
      </c>
      <c r="J87" t="e">
        <f>VLOOKUP(Table14[[#This Row],[nim]],DbsMunaqis[],38)</f>
        <v>#N/A</v>
      </c>
      <c r="K87">
        <f>VLOOKUP(Table14[[#This Row],[nim]],TblIjazah[],4)</f>
        <v>2536</v>
      </c>
      <c r="L87" s="11" t="e">
        <f>VLOOKUP(Table14[[#This Row],[nim]],DbsMunaqis[],14)</f>
        <v>#N/A</v>
      </c>
      <c r="M87" t="e">
        <f>VLOOKUP(Table14[[#This Row],[nim]],DbsMunaqis[],15)</f>
        <v>#N/A</v>
      </c>
      <c r="N87" t="e">
        <f>VLOOKUP(Table14[[#This Row],[nim]],DbsMunaqis[],18)</f>
        <v>#N/A</v>
      </c>
      <c r="P87" t="e">
        <f>VLOOKUP(Table14[[#This Row],[nim]],TblIjazah[],5)</f>
        <v>#N/A</v>
      </c>
      <c r="Q87">
        <f>VLOOKUP(Table14[[#This Row],[nim]],TblIjazah[],13)</f>
        <v>0</v>
      </c>
      <c r="R87">
        <f>VLOOKUP(Table14[[#This Row],[nim]],TblIjazah[],2)</f>
        <v>2</v>
      </c>
      <c r="S87">
        <v>19</v>
      </c>
    </row>
    <row r="88" spans="1:19">
      <c r="A88">
        <v>87</v>
      </c>
      <c r="B88" t="e">
        <f>VLOOKUP(Table14[[#This Row],[nim]],DbsMunaqis[],5)</f>
        <v>#N/A</v>
      </c>
      <c r="C88" s="250" t="s">
        <v>12200</v>
      </c>
      <c r="D88" t="e">
        <f>IF(VALUE(VLOOKUP(Table14[[#This Row],[nim]],DbsMunaqis[],13))=1,"Laki-Laki","Perempuan")</f>
        <v>#N/A</v>
      </c>
      <c r="E88" t="e">
        <f>VLOOKUP(Table14[[#This Row],[nim]],DbsMunaqis[],9)</f>
        <v>#N/A</v>
      </c>
      <c r="F88" t="e">
        <f>IF(VLOOKUP(Table14[[#This Row],[nim]],DbsMunaqis[],10)=0,"",VLOOKUP(Table14[[#This Row],[nim]],DbsMunaqis[],10))</f>
        <v>#N/A</v>
      </c>
      <c r="G88" t="str">
        <f t="shared" si="2"/>
        <v>Islam</v>
      </c>
      <c r="H88" t="e">
        <f>VLOOKUP(VALUE(VLOOKUP(Table14[[#This Row],[nim]],DbsMunaqis[],6)),TblJurusan[],2)</f>
        <v>#N/A</v>
      </c>
      <c r="I88" t="e">
        <f>VLOOKUP(VALUE(VLOOKUP(Table14[[#This Row],[nim]],DbsMunaqis[],7)),TblProdi[],2)</f>
        <v>#N/A</v>
      </c>
      <c r="J88" t="e">
        <f>VLOOKUP(Table14[[#This Row],[nim]],DbsMunaqis[],38)</f>
        <v>#N/A</v>
      </c>
      <c r="K88">
        <f>VLOOKUP(Table14[[#This Row],[nim]],TblIjazah[],4)</f>
        <v>2536</v>
      </c>
      <c r="L88" s="11" t="e">
        <f>VLOOKUP(Table14[[#This Row],[nim]],DbsMunaqis[],14)</f>
        <v>#N/A</v>
      </c>
      <c r="M88" t="e">
        <f>VLOOKUP(Table14[[#This Row],[nim]],DbsMunaqis[],15)</f>
        <v>#N/A</v>
      </c>
      <c r="N88" t="e">
        <f>VLOOKUP(Table14[[#This Row],[nim]],DbsMunaqis[],18)</f>
        <v>#N/A</v>
      </c>
      <c r="P88" t="e">
        <f>VLOOKUP(Table14[[#This Row],[nim]],TblIjazah[],5)</f>
        <v>#N/A</v>
      </c>
      <c r="Q88">
        <f>VLOOKUP(Table14[[#This Row],[nim]],TblIjazah[],13)</f>
        <v>0</v>
      </c>
      <c r="R88">
        <f>VLOOKUP(Table14[[#This Row],[nim]],TblIjazah[],2)</f>
        <v>2</v>
      </c>
      <c r="S88">
        <v>19</v>
      </c>
    </row>
    <row r="89" spans="1:19">
      <c r="A89">
        <v>88</v>
      </c>
      <c r="B89" t="e">
        <f>VLOOKUP(Table14[[#This Row],[nim]],DbsMunaqis[],5)</f>
        <v>#N/A</v>
      </c>
      <c r="C89" s="250" t="s">
        <v>12001</v>
      </c>
      <c r="D89" t="e">
        <f>IF(VALUE(VLOOKUP(Table14[[#This Row],[nim]],DbsMunaqis[],13))=1,"Laki-Laki","Perempuan")</f>
        <v>#N/A</v>
      </c>
      <c r="E89" t="e">
        <f>VLOOKUP(Table14[[#This Row],[nim]],DbsMunaqis[],9)</f>
        <v>#N/A</v>
      </c>
      <c r="F89" t="e">
        <f>IF(VLOOKUP(Table14[[#This Row],[nim]],DbsMunaqis[],10)=0,"",VLOOKUP(Table14[[#This Row],[nim]],DbsMunaqis[],10))</f>
        <v>#N/A</v>
      </c>
      <c r="G89" t="str">
        <f t="shared" si="2"/>
        <v>Islam</v>
      </c>
      <c r="H89" t="e">
        <f>VLOOKUP(VALUE(VLOOKUP(Table14[[#This Row],[nim]],DbsMunaqis[],6)),TblJurusan[],2)</f>
        <v>#N/A</v>
      </c>
      <c r="I89" t="e">
        <f>VLOOKUP(VALUE(VLOOKUP(Table14[[#This Row],[nim]],DbsMunaqis[],7)),TblProdi[],2)</f>
        <v>#N/A</v>
      </c>
      <c r="J89" t="e">
        <f>VLOOKUP(Table14[[#This Row],[nim]],DbsMunaqis[],38)</f>
        <v>#N/A</v>
      </c>
      <c r="K89">
        <f>VLOOKUP(Table14[[#This Row],[nim]],TblIjazah[],4)</f>
        <v>2480</v>
      </c>
      <c r="L89" s="11" t="e">
        <f>VLOOKUP(Table14[[#This Row],[nim]],DbsMunaqis[],14)</f>
        <v>#N/A</v>
      </c>
      <c r="M89" t="e">
        <f>VLOOKUP(Table14[[#This Row],[nim]],DbsMunaqis[],15)</f>
        <v>#N/A</v>
      </c>
      <c r="N89" t="e">
        <f>VLOOKUP(Table14[[#This Row],[nim]],DbsMunaqis[],18)</f>
        <v>#N/A</v>
      </c>
      <c r="P89" t="e">
        <f>VLOOKUP(Table14[[#This Row],[nim]],TblIjazah[],5)</f>
        <v>#N/A</v>
      </c>
      <c r="Q89">
        <f>VLOOKUP(Table14[[#This Row],[nim]],TblIjazah[],13)</f>
        <v>0</v>
      </c>
      <c r="R89">
        <f>VLOOKUP(Table14[[#This Row],[nim]],TblIjazah[],2)</f>
        <v>2</v>
      </c>
      <c r="S89">
        <v>19</v>
      </c>
    </row>
    <row r="90" spans="1:19">
      <c r="A90">
        <v>89</v>
      </c>
      <c r="B90" t="e">
        <f>VLOOKUP(Table14[[#This Row],[nim]],DbsMunaqis[],5)</f>
        <v>#N/A</v>
      </c>
      <c r="C90" s="250" t="s">
        <v>10663</v>
      </c>
      <c r="D90" t="e">
        <f>IF(VALUE(VLOOKUP(Table14[[#This Row],[nim]],DbsMunaqis[],13))=1,"Laki-Laki","Perempuan")</f>
        <v>#N/A</v>
      </c>
      <c r="E90" t="e">
        <f>VLOOKUP(Table14[[#This Row],[nim]],DbsMunaqis[],9)</f>
        <v>#N/A</v>
      </c>
      <c r="F90" t="e">
        <f>IF(VLOOKUP(Table14[[#This Row],[nim]],DbsMunaqis[],10)=0,"",VLOOKUP(Table14[[#This Row],[nim]],DbsMunaqis[],10))</f>
        <v>#N/A</v>
      </c>
      <c r="G90" t="str">
        <f t="shared" ref="G90:G109" si="3">"Islam"</f>
        <v>Islam</v>
      </c>
      <c r="H90" t="e">
        <f>VLOOKUP(VALUE(VLOOKUP(Table14[[#This Row],[nim]],DbsMunaqis[],6)),TblJurusan[],2)</f>
        <v>#N/A</v>
      </c>
      <c r="I90" t="e">
        <f>VLOOKUP(VALUE(VLOOKUP(Table14[[#This Row],[nim]],DbsMunaqis[],7)),TblProdi[],2)</f>
        <v>#N/A</v>
      </c>
      <c r="J90" t="e">
        <f>VLOOKUP(Table14[[#This Row],[nim]],DbsMunaqis[],38)</f>
        <v>#N/A</v>
      </c>
      <c r="K90" t="e">
        <f>VLOOKUP(Table14[[#This Row],[nim]],TblIjazah[],4)</f>
        <v>#N/A</v>
      </c>
      <c r="L90" s="11" t="e">
        <f>VLOOKUP(Table14[[#This Row],[nim]],DbsMunaqis[],14)</f>
        <v>#N/A</v>
      </c>
      <c r="M90" t="e">
        <f>VLOOKUP(Table14[[#This Row],[nim]],DbsMunaqis[],15)</f>
        <v>#N/A</v>
      </c>
      <c r="N90" t="e">
        <f>VLOOKUP(Table14[[#This Row],[nim]],DbsMunaqis[],18)</f>
        <v>#N/A</v>
      </c>
      <c r="P90" t="e">
        <f>VLOOKUP(Table14[[#This Row],[nim]],TblIjazah[],5)</f>
        <v>#N/A</v>
      </c>
      <c r="Q90" t="e">
        <f>VLOOKUP(Table14[[#This Row],[nim]],TblIjazah[],13)</f>
        <v>#N/A</v>
      </c>
      <c r="R90" t="e">
        <f>VLOOKUP(Table14[[#This Row],[nim]],TblIjazah[],2)</f>
        <v>#N/A</v>
      </c>
      <c r="S90">
        <v>19</v>
      </c>
    </row>
    <row r="91" spans="1:19">
      <c r="A91">
        <v>90</v>
      </c>
      <c r="B91" t="e">
        <f>VLOOKUP(Table14[[#This Row],[nim]],DbsMunaqis[],5)</f>
        <v>#N/A</v>
      </c>
      <c r="C91" s="250" t="s">
        <v>8932</v>
      </c>
      <c r="D91" t="e">
        <f>IF(VALUE(VLOOKUP(Table14[[#This Row],[nim]],DbsMunaqis[],13))=1,"Laki-Laki","Perempuan")</f>
        <v>#N/A</v>
      </c>
      <c r="E91" t="e">
        <f>VLOOKUP(Table14[[#This Row],[nim]],DbsMunaqis[],9)</f>
        <v>#N/A</v>
      </c>
      <c r="F91" t="e">
        <f>IF(VLOOKUP(Table14[[#This Row],[nim]],DbsMunaqis[],10)=0,"",VLOOKUP(Table14[[#This Row],[nim]],DbsMunaqis[],10))</f>
        <v>#N/A</v>
      </c>
      <c r="G91" t="str">
        <f t="shared" si="3"/>
        <v>Islam</v>
      </c>
      <c r="H91" t="e">
        <f>VLOOKUP(VALUE(VLOOKUP(Table14[[#This Row],[nim]],DbsMunaqis[],6)),TblJurusan[],2)</f>
        <v>#N/A</v>
      </c>
      <c r="I91" t="e">
        <f>VLOOKUP(VALUE(VLOOKUP(Table14[[#This Row],[nim]],DbsMunaqis[],7)),TblProdi[],2)</f>
        <v>#N/A</v>
      </c>
      <c r="J91" t="e">
        <f>VLOOKUP(Table14[[#This Row],[nim]],DbsMunaqis[],38)</f>
        <v>#N/A</v>
      </c>
      <c r="K91" t="e">
        <f>VLOOKUP(Table14[[#This Row],[nim]],TblIjazah[],4)</f>
        <v>#N/A</v>
      </c>
      <c r="L91" s="11" t="e">
        <f>VLOOKUP(Table14[[#This Row],[nim]],DbsMunaqis[],14)</f>
        <v>#N/A</v>
      </c>
      <c r="M91" t="e">
        <f>VLOOKUP(Table14[[#This Row],[nim]],DbsMunaqis[],15)</f>
        <v>#N/A</v>
      </c>
      <c r="N91" t="e">
        <f>VLOOKUP(Table14[[#This Row],[nim]],DbsMunaqis[],18)</f>
        <v>#N/A</v>
      </c>
      <c r="P91" t="e">
        <f>VLOOKUP(Table14[[#This Row],[nim]],TblIjazah[],5)</f>
        <v>#N/A</v>
      </c>
      <c r="Q91" t="e">
        <f>VLOOKUP(Table14[[#This Row],[nim]],TblIjazah[],13)</f>
        <v>#N/A</v>
      </c>
      <c r="R91" t="e">
        <f>VLOOKUP(Table14[[#This Row],[nim]],TblIjazah[],2)</f>
        <v>#N/A</v>
      </c>
      <c r="S91">
        <v>19</v>
      </c>
    </row>
    <row r="92" spans="1:19">
      <c r="A92">
        <v>91</v>
      </c>
      <c r="B92" t="e">
        <f>VLOOKUP(Table14[[#This Row],[nim]],DbsMunaqis[],5)</f>
        <v>#N/A</v>
      </c>
      <c r="C92" s="250" t="s">
        <v>11726</v>
      </c>
      <c r="D92" t="e">
        <f>IF(VALUE(VLOOKUP(Table14[[#This Row],[nim]],DbsMunaqis[],13))=1,"Laki-Laki","Perempuan")</f>
        <v>#N/A</v>
      </c>
      <c r="E92" t="e">
        <f>VLOOKUP(Table14[[#This Row],[nim]],DbsMunaqis[],9)</f>
        <v>#N/A</v>
      </c>
      <c r="F92" t="e">
        <f>IF(VLOOKUP(Table14[[#This Row],[nim]],DbsMunaqis[],10)=0,"",VLOOKUP(Table14[[#This Row],[nim]],DbsMunaqis[],10))</f>
        <v>#N/A</v>
      </c>
      <c r="G92" t="str">
        <f t="shared" si="3"/>
        <v>Islam</v>
      </c>
      <c r="H92" t="e">
        <f>VLOOKUP(VALUE(VLOOKUP(Table14[[#This Row],[nim]],DbsMunaqis[],6)),TblJurusan[],2)</f>
        <v>#N/A</v>
      </c>
      <c r="I92" t="e">
        <f>VLOOKUP(VALUE(VLOOKUP(Table14[[#This Row],[nim]],DbsMunaqis[],7)),TblProdi[],2)</f>
        <v>#N/A</v>
      </c>
      <c r="J92" t="e">
        <f>VLOOKUP(Table14[[#This Row],[nim]],DbsMunaqis[],38)</f>
        <v>#N/A</v>
      </c>
      <c r="K92">
        <f>VLOOKUP(Table14[[#This Row],[nim]],TblIjazah[],4)</f>
        <v>2443</v>
      </c>
      <c r="L92" s="11" t="e">
        <f>VLOOKUP(Table14[[#This Row],[nim]],DbsMunaqis[],14)</f>
        <v>#N/A</v>
      </c>
      <c r="M92" t="e">
        <f>VLOOKUP(Table14[[#This Row],[nim]],DbsMunaqis[],15)</f>
        <v>#N/A</v>
      </c>
      <c r="N92" t="e">
        <f>VLOOKUP(Table14[[#This Row],[nim]],DbsMunaqis[],18)</f>
        <v>#N/A</v>
      </c>
      <c r="P92" t="e">
        <f>VLOOKUP(Table14[[#This Row],[nim]],TblIjazah[],5)</f>
        <v>#N/A</v>
      </c>
      <c r="Q92">
        <f>VLOOKUP(Table14[[#This Row],[nim]],TblIjazah[],13)</f>
        <v>0</v>
      </c>
      <c r="R92">
        <f>VLOOKUP(Table14[[#This Row],[nim]],TblIjazah[],2)</f>
        <v>1</v>
      </c>
      <c r="S92">
        <v>19</v>
      </c>
    </row>
    <row r="93" spans="1:19">
      <c r="A93">
        <v>92</v>
      </c>
      <c r="B93" t="e">
        <f>VLOOKUP(Table14[[#This Row],[nim]],DbsMunaqis[],5)</f>
        <v>#N/A</v>
      </c>
      <c r="C93" s="250" t="s">
        <v>12210</v>
      </c>
      <c r="D93" t="e">
        <f>IF(VALUE(VLOOKUP(Table14[[#This Row],[nim]],DbsMunaqis[],13))=1,"Laki-Laki","Perempuan")</f>
        <v>#N/A</v>
      </c>
      <c r="E93" t="e">
        <f>VLOOKUP(Table14[[#This Row],[nim]],DbsMunaqis[],9)</f>
        <v>#N/A</v>
      </c>
      <c r="F93" t="e">
        <f>IF(VLOOKUP(Table14[[#This Row],[nim]],DbsMunaqis[],10)=0,"",VLOOKUP(Table14[[#This Row],[nim]],DbsMunaqis[],10))</f>
        <v>#N/A</v>
      </c>
      <c r="G93" t="str">
        <f t="shared" si="3"/>
        <v>Islam</v>
      </c>
      <c r="H93" t="e">
        <f>VLOOKUP(VALUE(VLOOKUP(Table14[[#This Row],[nim]],DbsMunaqis[],6)),TblJurusan[],2)</f>
        <v>#N/A</v>
      </c>
      <c r="I93" t="e">
        <f>VLOOKUP(VALUE(VLOOKUP(Table14[[#This Row],[nim]],DbsMunaqis[],7)),TblProdi[],2)</f>
        <v>#N/A</v>
      </c>
      <c r="J93" t="e">
        <f>VLOOKUP(Table14[[#This Row],[nim]],DbsMunaqis[],38)</f>
        <v>#N/A</v>
      </c>
      <c r="K93">
        <f>VLOOKUP(Table14[[#This Row],[nim]],TblIjazah[],4)</f>
        <v>2536</v>
      </c>
      <c r="L93" s="11" t="e">
        <f>VLOOKUP(Table14[[#This Row],[nim]],DbsMunaqis[],14)</f>
        <v>#N/A</v>
      </c>
      <c r="M93" t="e">
        <f>VLOOKUP(Table14[[#This Row],[nim]],DbsMunaqis[],15)</f>
        <v>#N/A</v>
      </c>
      <c r="N93" t="e">
        <f>VLOOKUP(Table14[[#This Row],[nim]],DbsMunaqis[],18)</f>
        <v>#N/A</v>
      </c>
      <c r="P93" t="e">
        <f>VLOOKUP(Table14[[#This Row],[nim]],TblIjazah[],5)</f>
        <v>#N/A</v>
      </c>
      <c r="Q93">
        <f>VLOOKUP(Table14[[#This Row],[nim]],TblIjazah[],13)</f>
        <v>0</v>
      </c>
      <c r="R93">
        <f>VLOOKUP(Table14[[#This Row],[nim]],TblIjazah[],2)</f>
        <v>2</v>
      </c>
      <c r="S93">
        <v>19</v>
      </c>
    </row>
    <row r="94" spans="1:19">
      <c r="A94">
        <v>93</v>
      </c>
      <c r="B94" t="e">
        <f>VLOOKUP(Table14[[#This Row],[nim]],DbsMunaqis[],5)</f>
        <v>#N/A</v>
      </c>
      <c r="C94" s="250" t="s">
        <v>11386</v>
      </c>
      <c r="D94" t="e">
        <f>IF(VALUE(VLOOKUP(Table14[[#This Row],[nim]],DbsMunaqis[],13))=1,"Laki-Laki","Perempuan")</f>
        <v>#N/A</v>
      </c>
      <c r="E94" t="e">
        <f>VLOOKUP(Table14[[#This Row],[nim]],DbsMunaqis[],9)</f>
        <v>#N/A</v>
      </c>
      <c r="F94" t="e">
        <f>IF(VLOOKUP(Table14[[#This Row],[nim]],DbsMunaqis[],10)=0,"",VLOOKUP(Table14[[#This Row],[nim]],DbsMunaqis[],10))</f>
        <v>#N/A</v>
      </c>
      <c r="G94" t="str">
        <f t="shared" si="3"/>
        <v>Islam</v>
      </c>
      <c r="H94" t="e">
        <f>VLOOKUP(VALUE(VLOOKUP(Table14[[#This Row],[nim]],DbsMunaqis[],6)),TblJurusan[],2)</f>
        <v>#N/A</v>
      </c>
      <c r="I94" t="e">
        <f>VLOOKUP(VALUE(VLOOKUP(Table14[[#This Row],[nim]],DbsMunaqis[],7)),TblProdi[],2)</f>
        <v>#N/A</v>
      </c>
      <c r="J94" t="e">
        <f>VLOOKUP(Table14[[#This Row],[nim]],DbsMunaqis[],38)</f>
        <v>#N/A</v>
      </c>
      <c r="K94">
        <f>VLOOKUP(Table14[[#This Row],[nim]],TblIjazah[],4)</f>
        <v>2443</v>
      </c>
      <c r="L94" s="11" t="e">
        <f>VLOOKUP(Table14[[#This Row],[nim]],DbsMunaqis[],14)</f>
        <v>#N/A</v>
      </c>
      <c r="M94" t="e">
        <f>VLOOKUP(Table14[[#This Row],[nim]],DbsMunaqis[],15)</f>
        <v>#N/A</v>
      </c>
      <c r="N94" t="e">
        <f>VLOOKUP(Table14[[#This Row],[nim]],DbsMunaqis[],18)</f>
        <v>#N/A</v>
      </c>
      <c r="P94" t="e">
        <f>VLOOKUP(Table14[[#This Row],[nim]],TblIjazah[],5)</f>
        <v>#N/A</v>
      </c>
      <c r="Q94">
        <f>VLOOKUP(Table14[[#This Row],[nim]],TblIjazah[],13)</f>
        <v>0</v>
      </c>
      <c r="R94">
        <f>VLOOKUP(Table14[[#This Row],[nim]],TblIjazah[],2)</f>
        <v>1</v>
      </c>
      <c r="S94">
        <v>19</v>
      </c>
    </row>
    <row r="95" spans="1:19">
      <c r="A95">
        <v>94</v>
      </c>
      <c r="B95" t="e">
        <f>VLOOKUP(Table14[[#This Row],[nim]],DbsMunaqis[],5)</f>
        <v>#N/A</v>
      </c>
      <c r="C95" s="250" t="s">
        <v>12125</v>
      </c>
      <c r="D95" t="e">
        <f>IF(VALUE(VLOOKUP(Table14[[#This Row],[nim]],DbsMunaqis[],13))=1,"Laki-Laki","Perempuan")</f>
        <v>#N/A</v>
      </c>
      <c r="E95" t="e">
        <f>VLOOKUP(Table14[[#This Row],[nim]],DbsMunaqis[],9)</f>
        <v>#N/A</v>
      </c>
      <c r="F95" t="e">
        <f>IF(VLOOKUP(Table14[[#This Row],[nim]],DbsMunaqis[],10)=0,"",VLOOKUP(Table14[[#This Row],[nim]],DbsMunaqis[],10))</f>
        <v>#N/A</v>
      </c>
      <c r="G95" t="str">
        <f t="shared" si="3"/>
        <v>Islam</v>
      </c>
      <c r="H95" t="e">
        <f>VLOOKUP(VALUE(VLOOKUP(Table14[[#This Row],[nim]],DbsMunaqis[],6)),TblJurusan[],2)</f>
        <v>#N/A</v>
      </c>
      <c r="I95" t="e">
        <f>VLOOKUP(VALUE(VLOOKUP(Table14[[#This Row],[nim]],DbsMunaqis[],7)),TblProdi[],2)</f>
        <v>#N/A</v>
      </c>
      <c r="J95" t="e">
        <f>VLOOKUP(Table14[[#This Row],[nim]],DbsMunaqis[],38)</f>
        <v>#N/A</v>
      </c>
      <c r="K95">
        <f>VLOOKUP(Table14[[#This Row],[nim]],TblIjazah[],4)</f>
        <v>2534</v>
      </c>
      <c r="L95" s="11" t="e">
        <f>VLOOKUP(Table14[[#This Row],[nim]],DbsMunaqis[],14)</f>
        <v>#N/A</v>
      </c>
      <c r="M95" t="e">
        <f>VLOOKUP(Table14[[#This Row],[nim]],DbsMunaqis[],15)</f>
        <v>#N/A</v>
      </c>
      <c r="N95" t="e">
        <f>VLOOKUP(Table14[[#This Row],[nim]],DbsMunaqis[],18)</f>
        <v>#N/A</v>
      </c>
      <c r="P95" t="e">
        <f>VLOOKUP(Table14[[#This Row],[nim]],TblIjazah[],5)</f>
        <v>#N/A</v>
      </c>
      <c r="Q95">
        <f>VLOOKUP(Table14[[#This Row],[nim]],TblIjazah[],13)</f>
        <v>0</v>
      </c>
      <c r="R95">
        <f>VLOOKUP(Table14[[#This Row],[nim]],TblIjazah[],2)</f>
        <v>2</v>
      </c>
      <c r="S95">
        <v>19</v>
      </c>
    </row>
    <row r="96" spans="1:19">
      <c r="A96">
        <v>95</v>
      </c>
      <c r="B96" t="e">
        <f>VLOOKUP(Table14[[#This Row],[nim]],DbsMunaqis[],5)</f>
        <v>#N/A</v>
      </c>
      <c r="C96" s="250" t="s">
        <v>11847</v>
      </c>
      <c r="D96" t="e">
        <f>IF(VALUE(VLOOKUP(Table14[[#This Row],[nim]],DbsMunaqis[],13))=1,"Laki-Laki","Perempuan")</f>
        <v>#N/A</v>
      </c>
      <c r="E96" t="e">
        <f>VLOOKUP(Table14[[#This Row],[nim]],DbsMunaqis[],9)</f>
        <v>#N/A</v>
      </c>
      <c r="F96" t="e">
        <f>IF(VLOOKUP(Table14[[#This Row],[nim]],DbsMunaqis[],10)=0,"",VLOOKUP(Table14[[#This Row],[nim]],DbsMunaqis[],10))</f>
        <v>#N/A</v>
      </c>
      <c r="G96" t="str">
        <f t="shared" si="3"/>
        <v>Islam</v>
      </c>
      <c r="H96" t="e">
        <f>VLOOKUP(VALUE(VLOOKUP(Table14[[#This Row],[nim]],DbsMunaqis[],6)),TblJurusan[],2)</f>
        <v>#N/A</v>
      </c>
      <c r="I96" t="e">
        <f>VLOOKUP(VALUE(VLOOKUP(Table14[[#This Row],[nim]],DbsMunaqis[],7)),TblProdi[],2)</f>
        <v>#N/A</v>
      </c>
      <c r="J96" t="e">
        <f>VLOOKUP(Table14[[#This Row],[nim]],DbsMunaqis[],38)</f>
        <v>#N/A</v>
      </c>
      <c r="K96">
        <f>VLOOKUP(Table14[[#This Row],[nim]],TblIjazah[],4)</f>
        <v>2479</v>
      </c>
      <c r="L96" s="11" t="e">
        <f>VLOOKUP(Table14[[#This Row],[nim]],DbsMunaqis[],14)</f>
        <v>#N/A</v>
      </c>
      <c r="M96" t="e">
        <f>VLOOKUP(Table14[[#This Row],[nim]],DbsMunaqis[],15)</f>
        <v>#N/A</v>
      </c>
      <c r="N96" t="e">
        <f>VLOOKUP(Table14[[#This Row],[nim]],DbsMunaqis[],18)</f>
        <v>#N/A</v>
      </c>
      <c r="P96" t="e">
        <f>VLOOKUP(Table14[[#This Row],[nim]],TblIjazah[],5)</f>
        <v>#N/A</v>
      </c>
      <c r="Q96">
        <f>VLOOKUP(Table14[[#This Row],[nim]],TblIjazah[],13)</f>
        <v>0</v>
      </c>
      <c r="R96">
        <f>VLOOKUP(Table14[[#This Row],[nim]],TblIjazah[],2)</f>
        <v>2</v>
      </c>
      <c r="S96">
        <v>19</v>
      </c>
    </row>
    <row r="97" spans="1:19">
      <c r="A97">
        <v>96</v>
      </c>
      <c r="B97" t="e">
        <f>VLOOKUP(Table14[[#This Row],[nim]],DbsMunaqis[],5)</f>
        <v>#N/A</v>
      </c>
      <c r="C97" s="250" t="s">
        <v>11865</v>
      </c>
      <c r="D97" t="e">
        <f>IF(VALUE(VLOOKUP(Table14[[#This Row],[nim]],DbsMunaqis[],13))=1,"Laki-Laki","Perempuan")</f>
        <v>#N/A</v>
      </c>
      <c r="E97" t="e">
        <f>VLOOKUP(Table14[[#This Row],[nim]],DbsMunaqis[],9)</f>
        <v>#N/A</v>
      </c>
      <c r="F97" t="e">
        <f>IF(VLOOKUP(Table14[[#This Row],[nim]],DbsMunaqis[],10)=0,"",VLOOKUP(Table14[[#This Row],[nim]],DbsMunaqis[],10))</f>
        <v>#N/A</v>
      </c>
      <c r="G97" t="str">
        <f t="shared" si="3"/>
        <v>Islam</v>
      </c>
      <c r="H97" t="e">
        <f>VLOOKUP(VALUE(VLOOKUP(Table14[[#This Row],[nim]],DbsMunaqis[],6)),TblJurusan[],2)</f>
        <v>#N/A</v>
      </c>
      <c r="I97" t="e">
        <f>VLOOKUP(VALUE(VLOOKUP(Table14[[#This Row],[nim]],DbsMunaqis[],7)),TblProdi[],2)</f>
        <v>#N/A</v>
      </c>
      <c r="J97" t="e">
        <f>VLOOKUP(Table14[[#This Row],[nim]],DbsMunaqis[],38)</f>
        <v>#N/A</v>
      </c>
      <c r="K97">
        <f>VLOOKUP(Table14[[#This Row],[nim]],TblIjazah[],4)</f>
        <v>2479</v>
      </c>
      <c r="L97" s="11" t="e">
        <f>VLOOKUP(Table14[[#This Row],[nim]],DbsMunaqis[],14)</f>
        <v>#N/A</v>
      </c>
      <c r="M97" t="e">
        <f>VLOOKUP(Table14[[#This Row],[nim]],DbsMunaqis[],15)</f>
        <v>#N/A</v>
      </c>
      <c r="N97" t="e">
        <f>VLOOKUP(Table14[[#This Row],[nim]],DbsMunaqis[],18)</f>
        <v>#N/A</v>
      </c>
      <c r="P97" t="e">
        <f>VLOOKUP(Table14[[#This Row],[nim]],TblIjazah[],5)</f>
        <v>#N/A</v>
      </c>
      <c r="Q97">
        <f>VLOOKUP(Table14[[#This Row],[nim]],TblIjazah[],13)</f>
        <v>0</v>
      </c>
      <c r="R97">
        <f>VLOOKUP(Table14[[#This Row],[nim]],TblIjazah[],2)</f>
        <v>2</v>
      </c>
      <c r="S97">
        <v>19</v>
      </c>
    </row>
    <row r="98" spans="1:19">
      <c r="A98">
        <v>97</v>
      </c>
      <c r="B98" t="e">
        <f>VLOOKUP(Table14[[#This Row],[nim]],DbsMunaqis[],5)</f>
        <v>#N/A</v>
      </c>
      <c r="C98" s="250" t="s">
        <v>11864</v>
      </c>
      <c r="D98" t="e">
        <f>IF(VALUE(VLOOKUP(Table14[[#This Row],[nim]],DbsMunaqis[],13))=1,"Laki-Laki","Perempuan")</f>
        <v>#N/A</v>
      </c>
      <c r="E98" t="e">
        <f>VLOOKUP(Table14[[#This Row],[nim]],DbsMunaqis[],9)</f>
        <v>#N/A</v>
      </c>
      <c r="F98" t="e">
        <f>IF(VLOOKUP(Table14[[#This Row],[nim]],DbsMunaqis[],10)=0,"",VLOOKUP(Table14[[#This Row],[nim]],DbsMunaqis[],10))</f>
        <v>#N/A</v>
      </c>
      <c r="G98" t="str">
        <f t="shared" si="3"/>
        <v>Islam</v>
      </c>
      <c r="H98" t="e">
        <f>VLOOKUP(VALUE(VLOOKUP(Table14[[#This Row],[nim]],DbsMunaqis[],6)),TblJurusan[],2)</f>
        <v>#N/A</v>
      </c>
      <c r="I98" t="e">
        <f>VLOOKUP(VALUE(VLOOKUP(Table14[[#This Row],[nim]],DbsMunaqis[],7)),TblProdi[],2)</f>
        <v>#N/A</v>
      </c>
      <c r="J98" t="e">
        <f>VLOOKUP(Table14[[#This Row],[nim]],DbsMunaqis[],38)</f>
        <v>#N/A</v>
      </c>
      <c r="K98">
        <f>VLOOKUP(Table14[[#This Row],[nim]],TblIjazah[],4)</f>
        <v>2479</v>
      </c>
      <c r="L98" s="11" t="e">
        <f>VLOOKUP(Table14[[#This Row],[nim]],DbsMunaqis[],14)</f>
        <v>#N/A</v>
      </c>
      <c r="M98" t="e">
        <f>VLOOKUP(Table14[[#This Row],[nim]],DbsMunaqis[],15)</f>
        <v>#N/A</v>
      </c>
      <c r="N98" t="e">
        <f>VLOOKUP(Table14[[#This Row],[nim]],DbsMunaqis[],18)</f>
        <v>#N/A</v>
      </c>
      <c r="P98" t="e">
        <f>VLOOKUP(Table14[[#This Row],[nim]],TblIjazah[],5)</f>
        <v>#N/A</v>
      </c>
      <c r="Q98">
        <f>VLOOKUP(Table14[[#This Row],[nim]],TblIjazah[],13)</f>
        <v>0</v>
      </c>
      <c r="R98">
        <f>VLOOKUP(Table14[[#This Row],[nim]],TblIjazah[],2)</f>
        <v>2</v>
      </c>
      <c r="S98">
        <v>19</v>
      </c>
    </row>
    <row r="99" spans="1:19">
      <c r="A99">
        <v>98</v>
      </c>
      <c r="B99" t="e">
        <f>VLOOKUP(Table14[[#This Row],[nim]],DbsMunaqis[],5)</f>
        <v>#N/A</v>
      </c>
      <c r="C99" s="250" t="s">
        <v>11531</v>
      </c>
      <c r="D99" t="e">
        <f>IF(VALUE(VLOOKUP(Table14[[#This Row],[nim]],DbsMunaqis[],13))=1,"Laki-Laki","Perempuan")</f>
        <v>#N/A</v>
      </c>
      <c r="E99" t="e">
        <f>VLOOKUP(Table14[[#This Row],[nim]],DbsMunaqis[],9)</f>
        <v>#N/A</v>
      </c>
      <c r="F99" t="e">
        <f>IF(VLOOKUP(Table14[[#This Row],[nim]],DbsMunaqis[],10)=0,"",VLOOKUP(Table14[[#This Row],[nim]],DbsMunaqis[],10))</f>
        <v>#N/A</v>
      </c>
      <c r="G99" t="str">
        <f t="shared" si="3"/>
        <v>Islam</v>
      </c>
      <c r="H99" t="e">
        <f>VLOOKUP(VALUE(VLOOKUP(Table14[[#This Row],[nim]],DbsMunaqis[],6)),TblJurusan[],2)</f>
        <v>#N/A</v>
      </c>
      <c r="I99" t="e">
        <f>VLOOKUP(VALUE(VLOOKUP(Table14[[#This Row],[nim]],DbsMunaqis[],7)),TblProdi[],2)</f>
        <v>#N/A</v>
      </c>
      <c r="J99" t="e">
        <f>VLOOKUP(Table14[[#This Row],[nim]],DbsMunaqis[],38)</f>
        <v>#N/A</v>
      </c>
      <c r="K99">
        <f>VLOOKUP(Table14[[#This Row],[nim]],TblIjazah[],4)</f>
        <v>2443</v>
      </c>
      <c r="L99" s="11" t="e">
        <f>VLOOKUP(Table14[[#This Row],[nim]],DbsMunaqis[],14)</f>
        <v>#N/A</v>
      </c>
      <c r="M99" t="e">
        <f>VLOOKUP(Table14[[#This Row],[nim]],DbsMunaqis[],15)</f>
        <v>#N/A</v>
      </c>
      <c r="N99" t="e">
        <f>VLOOKUP(Table14[[#This Row],[nim]],DbsMunaqis[],18)</f>
        <v>#N/A</v>
      </c>
      <c r="P99" t="e">
        <f>VLOOKUP(Table14[[#This Row],[nim]],TblIjazah[],5)</f>
        <v>#N/A</v>
      </c>
      <c r="Q99">
        <f>VLOOKUP(Table14[[#This Row],[nim]],TblIjazah[],13)</f>
        <v>0</v>
      </c>
      <c r="R99">
        <f>VLOOKUP(Table14[[#This Row],[nim]],TblIjazah[],2)</f>
        <v>1</v>
      </c>
      <c r="S99">
        <v>19</v>
      </c>
    </row>
    <row r="100" spans="1:19">
      <c r="A100">
        <v>99</v>
      </c>
      <c r="B100" t="e">
        <f>VLOOKUP(Table14[[#This Row],[nim]],DbsMunaqis[],5)</f>
        <v>#N/A</v>
      </c>
      <c r="C100" s="250" t="s">
        <v>11532</v>
      </c>
      <c r="D100" t="e">
        <f>IF(VALUE(VLOOKUP(Table14[[#This Row],[nim]],DbsMunaqis[],13))=1,"Laki-Laki","Perempuan")</f>
        <v>#N/A</v>
      </c>
      <c r="E100" t="e">
        <f>VLOOKUP(Table14[[#This Row],[nim]],DbsMunaqis[],9)</f>
        <v>#N/A</v>
      </c>
      <c r="F100" t="e">
        <f>IF(VLOOKUP(Table14[[#This Row],[nim]],DbsMunaqis[],10)=0,"",VLOOKUP(Table14[[#This Row],[nim]],DbsMunaqis[],10))</f>
        <v>#N/A</v>
      </c>
      <c r="G100" t="str">
        <f t="shared" si="3"/>
        <v>Islam</v>
      </c>
      <c r="H100" t="e">
        <f>VLOOKUP(VALUE(VLOOKUP(Table14[[#This Row],[nim]],DbsMunaqis[],6)),TblJurusan[],2)</f>
        <v>#N/A</v>
      </c>
      <c r="I100" t="e">
        <f>VLOOKUP(VALUE(VLOOKUP(Table14[[#This Row],[nim]],DbsMunaqis[],7)),TblProdi[],2)</f>
        <v>#N/A</v>
      </c>
      <c r="J100" t="e">
        <f>VLOOKUP(Table14[[#This Row],[nim]],DbsMunaqis[],38)</f>
        <v>#N/A</v>
      </c>
      <c r="K100">
        <f>VLOOKUP(Table14[[#This Row],[nim]],TblIjazah[],4)</f>
        <v>2443</v>
      </c>
      <c r="L100" s="11" t="e">
        <f>VLOOKUP(Table14[[#This Row],[nim]],DbsMunaqis[],14)</f>
        <v>#N/A</v>
      </c>
      <c r="M100" t="e">
        <f>VLOOKUP(Table14[[#This Row],[nim]],DbsMunaqis[],15)</f>
        <v>#N/A</v>
      </c>
      <c r="N100" t="e">
        <f>VLOOKUP(Table14[[#This Row],[nim]],DbsMunaqis[],18)</f>
        <v>#N/A</v>
      </c>
      <c r="P100" t="e">
        <f>VLOOKUP(Table14[[#This Row],[nim]],TblIjazah[],5)</f>
        <v>#N/A</v>
      </c>
      <c r="Q100">
        <f>VLOOKUP(Table14[[#This Row],[nim]],TblIjazah[],13)</f>
        <v>0</v>
      </c>
      <c r="R100">
        <f>VLOOKUP(Table14[[#This Row],[nim]],TblIjazah[],2)</f>
        <v>1</v>
      </c>
      <c r="S100">
        <v>19</v>
      </c>
    </row>
    <row r="101" spans="1:19">
      <c r="A101">
        <v>100</v>
      </c>
      <c r="B101" t="e">
        <f>VLOOKUP(Table14[[#This Row],[nim]],DbsMunaqis[],5)</f>
        <v>#N/A</v>
      </c>
      <c r="C101" s="250" t="s">
        <v>9337</v>
      </c>
      <c r="D101" t="e">
        <f>IF(VALUE(VLOOKUP(Table14[[#This Row],[nim]],DbsMunaqis[],13))=1,"Laki-Laki","Perempuan")</f>
        <v>#N/A</v>
      </c>
      <c r="E101" t="e">
        <f>VLOOKUP(Table14[[#This Row],[nim]],DbsMunaqis[],9)</f>
        <v>#N/A</v>
      </c>
      <c r="F101" t="e">
        <f>IF(VLOOKUP(Table14[[#This Row],[nim]],DbsMunaqis[],10)=0,"",VLOOKUP(Table14[[#This Row],[nim]],DbsMunaqis[],10))</f>
        <v>#N/A</v>
      </c>
      <c r="G101" t="str">
        <f t="shared" si="3"/>
        <v>Islam</v>
      </c>
      <c r="H101" t="e">
        <f>VLOOKUP(VALUE(VLOOKUP(Table14[[#This Row],[nim]],DbsMunaqis[],6)),TblJurusan[],2)</f>
        <v>#N/A</v>
      </c>
      <c r="I101" t="e">
        <f>VLOOKUP(VALUE(VLOOKUP(Table14[[#This Row],[nim]],DbsMunaqis[],7)),TblProdi[],2)</f>
        <v>#N/A</v>
      </c>
      <c r="J101" t="e">
        <f>VLOOKUP(Table14[[#This Row],[nim]],DbsMunaqis[],38)</f>
        <v>#N/A</v>
      </c>
      <c r="K101" t="e">
        <f>VLOOKUP(Table14[[#This Row],[nim]],TblIjazah[],4)</f>
        <v>#N/A</v>
      </c>
      <c r="L101" s="11" t="e">
        <f>VLOOKUP(Table14[[#This Row],[nim]],DbsMunaqis[],14)</f>
        <v>#N/A</v>
      </c>
      <c r="M101" t="e">
        <f>VLOOKUP(Table14[[#This Row],[nim]],DbsMunaqis[],15)</f>
        <v>#N/A</v>
      </c>
      <c r="N101" t="e">
        <f>VLOOKUP(Table14[[#This Row],[nim]],DbsMunaqis[],18)</f>
        <v>#N/A</v>
      </c>
      <c r="P101" t="e">
        <f>VLOOKUP(Table14[[#This Row],[nim]],TblIjazah[],5)</f>
        <v>#N/A</v>
      </c>
      <c r="Q101" t="e">
        <f>VLOOKUP(Table14[[#This Row],[nim]],TblIjazah[],13)</f>
        <v>#N/A</v>
      </c>
      <c r="R101" t="e">
        <f>VLOOKUP(Table14[[#This Row],[nim]],TblIjazah[],2)</f>
        <v>#N/A</v>
      </c>
      <c r="S101">
        <v>19</v>
      </c>
    </row>
    <row r="102" spans="1:19">
      <c r="A102">
        <v>101</v>
      </c>
      <c r="B102" t="e">
        <f>VLOOKUP(Table14[[#This Row],[nim]],DbsMunaqis[],5)</f>
        <v>#N/A</v>
      </c>
      <c r="C102" s="250" t="s">
        <v>11648</v>
      </c>
      <c r="D102" t="e">
        <f>IF(VALUE(VLOOKUP(Table14[[#This Row],[nim]],DbsMunaqis[],13))=1,"Laki-Laki","Perempuan")</f>
        <v>#N/A</v>
      </c>
      <c r="E102" t="e">
        <f>VLOOKUP(Table14[[#This Row],[nim]],DbsMunaqis[],9)</f>
        <v>#N/A</v>
      </c>
      <c r="F102" t="e">
        <f>IF(VLOOKUP(Table14[[#This Row],[nim]],DbsMunaqis[],10)=0,"",VLOOKUP(Table14[[#This Row],[nim]],DbsMunaqis[],10))</f>
        <v>#N/A</v>
      </c>
      <c r="G102" t="str">
        <f t="shared" si="3"/>
        <v>Islam</v>
      </c>
      <c r="H102" t="e">
        <f>VLOOKUP(VALUE(VLOOKUP(Table14[[#This Row],[nim]],DbsMunaqis[],6)),TblJurusan[],2)</f>
        <v>#N/A</v>
      </c>
      <c r="I102" t="e">
        <f>VLOOKUP(VALUE(VLOOKUP(Table14[[#This Row],[nim]],DbsMunaqis[],7)),TblProdi[],2)</f>
        <v>#N/A</v>
      </c>
      <c r="J102" t="e">
        <f>VLOOKUP(Table14[[#This Row],[nim]],DbsMunaqis[],38)</f>
        <v>#N/A</v>
      </c>
      <c r="K102">
        <f>VLOOKUP(Table14[[#This Row],[nim]],TblIjazah[],4)</f>
        <v>2443</v>
      </c>
      <c r="L102" s="11" t="e">
        <f>VLOOKUP(Table14[[#This Row],[nim]],DbsMunaqis[],14)</f>
        <v>#N/A</v>
      </c>
      <c r="M102" t="e">
        <f>VLOOKUP(Table14[[#This Row],[nim]],DbsMunaqis[],15)</f>
        <v>#N/A</v>
      </c>
      <c r="N102" t="e">
        <f>VLOOKUP(Table14[[#This Row],[nim]],DbsMunaqis[],18)</f>
        <v>#N/A</v>
      </c>
      <c r="P102" t="e">
        <f>VLOOKUP(Table14[[#This Row],[nim]],TblIjazah[],5)</f>
        <v>#N/A</v>
      </c>
      <c r="Q102">
        <f>VLOOKUP(Table14[[#This Row],[nim]],TblIjazah[],13)</f>
        <v>0</v>
      </c>
      <c r="R102">
        <f>VLOOKUP(Table14[[#This Row],[nim]],TblIjazah[],2)</f>
        <v>1</v>
      </c>
      <c r="S102">
        <v>19</v>
      </c>
    </row>
    <row r="103" spans="1:19">
      <c r="A103">
        <v>102</v>
      </c>
      <c r="B103" t="e">
        <f>VLOOKUP(Table14[[#This Row],[nim]],DbsMunaqis[],5)</f>
        <v>#N/A</v>
      </c>
      <c r="C103" s="250" t="s">
        <v>11291</v>
      </c>
      <c r="D103" t="e">
        <f>IF(VALUE(VLOOKUP(Table14[[#This Row],[nim]],DbsMunaqis[],13))=1,"Laki-Laki","Perempuan")</f>
        <v>#N/A</v>
      </c>
      <c r="E103" t="e">
        <f>VLOOKUP(Table14[[#This Row],[nim]],DbsMunaqis[],9)</f>
        <v>#N/A</v>
      </c>
      <c r="F103" t="e">
        <f>IF(VLOOKUP(Table14[[#This Row],[nim]],DbsMunaqis[],10)=0,"",VLOOKUP(Table14[[#This Row],[nim]],DbsMunaqis[],10))</f>
        <v>#N/A</v>
      </c>
      <c r="G103" t="str">
        <f t="shared" si="3"/>
        <v>Islam</v>
      </c>
      <c r="H103" t="e">
        <f>VLOOKUP(VALUE(VLOOKUP(Table14[[#This Row],[nim]],DbsMunaqis[],6)),TblJurusan[],2)</f>
        <v>#N/A</v>
      </c>
      <c r="I103" t="e">
        <f>VLOOKUP(VALUE(VLOOKUP(Table14[[#This Row],[nim]],DbsMunaqis[],7)),TblProdi[],2)</f>
        <v>#N/A</v>
      </c>
      <c r="J103" t="e">
        <f>VLOOKUP(Table14[[#This Row],[nim]],DbsMunaqis[],38)</f>
        <v>#N/A</v>
      </c>
      <c r="K103">
        <f>VLOOKUP(Table14[[#This Row],[nim]],TblIjazah[],4)</f>
        <v>2441</v>
      </c>
      <c r="L103" s="11" t="e">
        <f>VLOOKUP(Table14[[#This Row],[nim]],DbsMunaqis[],14)</f>
        <v>#N/A</v>
      </c>
      <c r="M103" t="e">
        <f>VLOOKUP(Table14[[#This Row],[nim]],DbsMunaqis[],15)</f>
        <v>#N/A</v>
      </c>
      <c r="N103" t="e">
        <f>VLOOKUP(Table14[[#This Row],[nim]],DbsMunaqis[],18)</f>
        <v>#N/A</v>
      </c>
      <c r="P103" t="e">
        <f>VLOOKUP(Table14[[#This Row],[nim]],TblIjazah[],5)</f>
        <v>#N/A</v>
      </c>
      <c r="Q103">
        <f>VLOOKUP(Table14[[#This Row],[nim]],TblIjazah[],13)</f>
        <v>0</v>
      </c>
      <c r="R103">
        <f>VLOOKUP(Table14[[#This Row],[nim]],TblIjazah[],2)</f>
        <v>1</v>
      </c>
      <c r="S103">
        <v>19</v>
      </c>
    </row>
    <row r="104" spans="1:19">
      <c r="A104">
        <v>103</v>
      </c>
      <c r="B104" t="e">
        <f>VLOOKUP(Table14[[#This Row],[nim]],DbsMunaqis[],5)</f>
        <v>#N/A</v>
      </c>
      <c r="C104" s="250" t="s">
        <v>10883</v>
      </c>
      <c r="D104" t="e">
        <f>IF(VALUE(VLOOKUP(Table14[[#This Row],[nim]],DbsMunaqis[],13))=1,"Laki-Laki","Perempuan")</f>
        <v>#N/A</v>
      </c>
      <c r="E104" t="e">
        <f>VLOOKUP(Table14[[#This Row],[nim]],DbsMunaqis[],9)</f>
        <v>#N/A</v>
      </c>
      <c r="F104" t="e">
        <f>IF(VLOOKUP(Table14[[#This Row],[nim]],DbsMunaqis[],10)=0,"",VLOOKUP(Table14[[#This Row],[nim]],DbsMunaqis[],10))</f>
        <v>#N/A</v>
      </c>
      <c r="G104" t="str">
        <f t="shared" si="3"/>
        <v>Islam</v>
      </c>
      <c r="H104" t="e">
        <f>VLOOKUP(VALUE(VLOOKUP(Table14[[#This Row],[nim]],DbsMunaqis[],6)),TblJurusan[],2)</f>
        <v>#N/A</v>
      </c>
      <c r="I104" t="e">
        <f>VLOOKUP(VALUE(VLOOKUP(Table14[[#This Row],[nim]],DbsMunaqis[],7)),TblProdi[],2)</f>
        <v>#N/A</v>
      </c>
      <c r="J104" t="e">
        <f>VLOOKUP(Table14[[#This Row],[nim]],DbsMunaqis[],38)</f>
        <v>#N/A</v>
      </c>
      <c r="K104">
        <f>VLOOKUP(Table14[[#This Row],[nim]],TblIjazah[],4)</f>
        <v>2441</v>
      </c>
      <c r="L104" s="11" t="e">
        <f>VLOOKUP(Table14[[#This Row],[nim]],DbsMunaqis[],14)</f>
        <v>#N/A</v>
      </c>
      <c r="M104" t="e">
        <f>VLOOKUP(Table14[[#This Row],[nim]],DbsMunaqis[],15)</f>
        <v>#N/A</v>
      </c>
      <c r="N104" t="e">
        <f>VLOOKUP(Table14[[#This Row],[nim]],DbsMunaqis[],18)</f>
        <v>#N/A</v>
      </c>
      <c r="P104" t="e">
        <f>VLOOKUP(Table14[[#This Row],[nim]],TblIjazah[],5)</f>
        <v>#N/A</v>
      </c>
      <c r="Q104">
        <f>VLOOKUP(Table14[[#This Row],[nim]],TblIjazah[],13)</f>
        <v>0</v>
      </c>
      <c r="R104">
        <f>VLOOKUP(Table14[[#This Row],[nim]],TblIjazah[],2)</f>
        <v>1</v>
      </c>
      <c r="S104">
        <v>19</v>
      </c>
    </row>
    <row r="105" spans="1:19">
      <c r="A105">
        <v>104</v>
      </c>
      <c r="B105" t="e">
        <f>VLOOKUP(Table14[[#This Row],[nim]],DbsMunaqis[],5)</f>
        <v>#N/A</v>
      </c>
      <c r="C105" s="250" t="s">
        <v>11547</v>
      </c>
      <c r="D105" t="e">
        <f>IF(VALUE(VLOOKUP(Table14[[#This Row],[nim]],DbsMunaqis[],13))=1,"Laki-Laki","Perempuan")</f>
        <v>#N/A</v>
      </c>
      <c r="E105" t="e">
        <f>VLOOKUP(Table14[[#This Row],[nim]],DbsMunaqis[],9)</f>
        <v>#N/A</v>
      </c>
      <c r="F105" t="e">
        <f>IF(VLOOKUP(Table14[[#This Row],[nim]],DbsMunaqis[],10)=0,"",VLOOKUP(Table14[[#This Row],[nim]],DbsMunaqis[],10))</f>
        <v>#N/A</v>
      </c>
      <c r="G105" t="str">
        <f t="shared" si="3"/>
        <v>Islam</v>
      </c>
      <c r="H105" t="e">
        <f>VLOOKUP(VALUE(VLOOKUP(Table14[[#This Row],[nim]],DbsMunaqis[],6)),TblJurusan[],2)</f>
        <v>#N/A</v>
      </c>
      <c r="I105" t="e">
        <f>VLOOKUP(VALUE(VLOOKUP(Table14[[#This Row],[nim]],DbsMunaqis[],7)),TblProdi[],2)</f>
        <v>#N/A</v>
      </c>
      <c r="J105" t="e">
        <f>VLOOKUP(Table14[[#This Row],[nim]],DbsMunaqis[],38)</f>
        <v>#N/A</v>
      </c>
      <c r="K105">
        <f>VLOOKUP(Table14[[#This Row],[nim]],TblIjazah[],4)</f>
        <v>2443</v>
      </c>
      <c r="L105" s="11" t="e">
        <f>VLOOKUP(Table14[[#This Row],[nim]],DbsMunaqis[],14)</f>
        <v>#N/A</v>
      </c>
      <c r="M105" t="e">
        <f>VLOOKUP(Table14[[#This Row],[nim]],DbsMunaqis[],15)</f>
        <v>#N/A</v>
      </c>
      <c r="N105" t="e">
        <f>VLOOKUP(Table14[[#This Row],[nim]],DbsMunaqis[],18)</f>
        <v>#N/A</v>
      </c>
      <c r="P105" t="e">
        <f>VLOOKUP(Table14[[#This Row],[nim]],TblIjazah[],5)</f>
        <v>#N/A</v>
      </c>
      <c r="Q105">
        <f>VLOOKUP(Table14[[#This Row],[nim]],TblIjazah[],13)</f>
        <v>0</v>
      </c>
      <c r="R105">
        <f>VLOOKUP(Table14[[#This Row],[nim]],TblIjazah[],2)</f>
        <v>1</v>
      </c>
      <c r="S105">
        <v>19</v>
      </c>
    </row>
    <row r="106" spans="1:19">
      <c r="A106">
        <v>105</v>
      </c>
      <c r="B106" t="e">
        <f>VLOOKUP(Table14[[#This Row],[nim]],DbsMunaqis[],5)</f>
        <v>#N/A</v>
      </c>
      <c r="C106" s="250" t="s">
        <v>11373</v>
      </c>
      <c r="D106" t="e">
        <f>IF(VALUE(VLOOKUP(Table14[[#This Row],[nim]],DbsMunaqis[],13))=1,"Laki-Laki","Perempuan")</f>
        <v>#N/A</v>
      </c>
      <c r="E106" t="e">
        <f>VLOOKUP(Table14[[#This Row],[nim]],DbsMunaqis[],9)</f>
        <v>#N/A</v>
      </c>
      <c r="F106" t="e">
        <f>IF(VLOOKUP(Table14[[#This Row],[nim]],DbsMunaqis[],10)=0,"",VLOOKUP(Table14[[#This Row],[nim]],DbsMunaqis[],10))</f>
        <v>#N/A</v>
      </c>
      <c r="G106" t="str">
        <f t="shared" si="3"/>
        <v>Islam</v>
      </c>
      <c r="H106" t="e">
        <f>VLOOKUP(VALUE(VLOOKUP(Table14[[#This Row],[nim]],DbsMunaqis[],6)),TblJurusan[],2)</f>
        <v>#N/A</v>
      </c>
      <c r="I106" t="e">
        <f>VLOOKUP(VALUE(VLOOKUP(Table14[[#This Row],[nim]],DbsMunaqis[],7)),TblProdi[],2)</f>
        <v>#N/A</v>
      </c>
      <c r="J106" t="e">
        <f>VLOOKUP(Table14[[#This Row],[nim]],DbsMunaqis[],38)</f>
        <v>#N/A</v>
      </c>
      <c r="K106">
        <f>VLOOKUP(Table14[[#This Row],[nim]],TblIjazah[],4)</f>
        <v>2443</v>
      </c>
      <c r="L106" s="11" t="e">
        <f>VLOOKUP(Table14[[#This Row],[nim]],DbsMunaqis[],14)</f>
        <v>#N/A</v>
      </c>
      <c r="M106" t="e">
        <f>VLOOKUP(Table14[[#This Row],[nim]],DbsMunaqis[],15)</f>
        <v>#N/A</v>
      </c>
      <c r="N106" t="e">
        <f>VLOOKUP(Table14[[#This Row],[nim]],DbsMunaqis[],18)</f>
        <v>#N/A</v>
      </c>
      <c r="P106" t="e">
        <f>VLOOKUP(Table14[[#This Row],[nim]],TblIjazah[],5)</f>
        <v>#N/A</v>
      </c>
      <c r="Q106">
        <f>VLOOKUP(Table14[[#This Row],[nim]],TblIjazah[],13)</f>
        <v>0</v>
      </c>
      <c r="R106">
        <f>VLOOKUP(Table14[[#This Row],[nim]],TblIjazah[],2)</f>
        <v>1</v>
      </c>
      <c r="S106">
        <v>19</v>
      </c>
    </row>
    <row r="107" spans="1:19">
      <c r="A107">
        <v>106</v>
      </c>
      <c r="B107" t="e">
        <f>VLOOKUP(Table14[[#This Row],[nim]],DbsMunaqis[],5)</f>
        <v>#N/A</v>
      </c>
      <c r="C107" s="250" t="s">
        <v>12082</v>
      </c>
      <c r="D107" t="e">
        <f>IF(VALUE(VLOOKUP(Table14[[#This Row],[nim]],DbsMunaqis[],13))=1,"Laki-Laki","Perempuan")</f>
        <v>#N/A</v>
      </c>
      <c r="E107" t="e">
        <f>VLOOKUP(Table14[[#This Row],[nim]],DbsMunaqis[],9)</f>
        <v>#N/A</v>
      </c>
      <c r="F107" t="e">
        <f>IF(VLOOKUP(Table14[[#This Row],[nim]],DbsMunaqis[],10)=0,"",VLOOKUP(Table14[[#This Row],[nim]],DbsMunaqis[],10))</f>
        <v>#N/A</v>
      </c>
      <c r="G107" t="str">
        <f t="shared" si="3"/>
        <v>Islam</v>
      </c>
      <c r="H107" t="e">
        <f>VLOOKUP(VALUE(VLOOKUP(Table14[[#This Row],[nim]],DbsMunaqis[],6)),TblJurusan[],2)</f>
        <v>#N/A</v>
      </c>
      <c r="I107" t="e">
        <f>VLOOKUP(VALUE(VLOOKUP(Table14[[#This Row],[nim]],DbsMunaqis[],7)),TblProdi[],2)</f>
        <v>#N/A</v>
      </c>
      <c r="J107" t="e">
        <f>VLOOKUP(Table14[[#This Row],[nim]],DbsMunaqis[],38)</f>
        <v>#N/A</v>
      </c>
      <c r="K107">
        <f>VLOOKUP(Table14[[#This Row],[nim]],TblIjazah[],4)</f>
        <v>2534</v>
      </c>
      <c r="L107" s="11" t="e">
        <f>VLOOKUP(Table14[[#This Row],[nim]],DbsMunaqis[],14)</f>
        <v>#N/A</v>
      </c>
      <c r="M107" t="e">
        <f>VLOOKUP(Table14[[#This Row],[nim]],DbsMunaqis[],15)</f>
        <v>#N/A</v>
      </c>
      <c r="N107" t="e">
        <f>VLOOKUP(Table14[[#This Row],[nim]],DbsMunaqis[],18)</f>
        <v>#N/A</v>
      </c>
      <c r="P107" t="e">
        <f>VLOOKUP(Table14[[#This Row],[nim]],TblIjazah[],5)</f>
        <v>#N/A</v>
      </c>
      <c r="Q107">
        <f>VLOOKUP(Table14[[#This Row],[nim]],TblIjazah[],13)</f>
        <v>0</v>
      </c>
      <c r="R107">
        <f>VLOOKUP(Table14[[#This Row],[nim]],TblIjazah[],2)</f>
        <v>2</v>
      </c>
      <c r="S107">
        <v>19</v>
      </c>
    </row>
    <row r="108" spans="1:19">
      <c r="A108">
        <v>107</v>
      </c>
      <c r="B108" t="e">
        <f>VLOOKUP(Table14[[#This Row],[nim]],DbsMunaqis[],5)</f>
        <v>#N/A</v>
      </c>
      <c r="C108" s="250" t="s">
        <v>12137</v>
      </c>
      <c r="D108" t="e">
        <f>IF(VALUE(VLOOKUP(Table14[[#This Row],[nim]],DbsMunaqis[],13))=1,"Laki-Laki","Perempuan")</f>
        <v>#N/A</v>
      </c>
      <c r="E108" t="e">
        <f>VLOOKUP(Table14[[#This Row],[nim]],DbsMunaqis[],9)</f>
        <v>#N/A</v>
      </c>
      <c r="F108" t="e">
        <f>IF(VLOOKUP(Table14[[#This Row],[nim]],DbsMunaqis[],10)=0,"",VLOOKUP(Table14[[#This Row],[nim]],DbsMunaqis[],10))</f>
        <v>#N/A</v>
      </c>
      <c r="G108" t="str">
        <f t="shared" si="3"/>
        <v>Islam</v>
      </c>
      <c r="H108" t="e">
        <f>VLOOKUP(VALUE(VLOOKUP(Table14[[#This Row],[nim]],DbsMunaqis[],6)),TblJurusan[],2)</f>
        <v>#N/A</v>
      </c>
      <c r="I108" t="e">
        <f>VLOOKUP(VALUE(VLOOKUP(Table14[[#This Row],[nim]],DbsMunaqis[],7)),TblProdi[],2)</f>
        <v>#N/A</v>
      </c>
      <c r="J108" t="e">
        <f>VLOOKUP(Table14[[#This Row],[nim]],DbsMunaqis[],38)</f>
        <v>#N/A</v>
      </c>
      <c r="K108">
        <f>VLOOKUP(Table14[[#This Row],[nim]],TblIjazah[],4)</f>
        <v>2535</v>
      </c>
      <c r="L108" s="11" t="e">
        <f>VLOOKUP(Table14[[#This Row],[nim]],DbsMunaqis[],14)</f>
        <v>#N/A</v>
      </c>
      <c r="M108" t="e">
        <f>VLOOKUP(Table14[[#This Row],[nim]],DbsMunaqis[],15)</f>
        <v>#N/A</v>
      </c>
      <c r="N108" t="e">
        <f>VLOOKUP(Table14[[#This Row],[nim]],DbsMunaqis[],18)</f>
        <v>#N/A</v>
      </c>
      <c r="P108" t="e">
        <f>VLOOKUP(Table14[[#This Row],[nim]],TblIjazah[],5)</f>
        <v>#N/A</v>
      </c>
      <c r="Q108">
        <f>VLOOKUP(Table14[[#This Row],[nim]],TblIjazah[],13)</f>
        <v>0</v>
      </c>
      <c r="R108">
        <f>VLOOKUP(Table14[[#This Row],[nim]],TblIjazah[],2)</f>
        <v>2</v>
      </c>
      <c r="S108">
        <v>19</v>
      </c>
    </row>
    <row r="109" spans="1:19">
      <c r="A109">
        <v>108</v>
      </c>
      <c r="B109" t="e">
        <f>VLOOKUP(Table14[[#This Row],[nim]],DbsMunaqis[],5)</f>
        <v>#N/A</v>
      </c>
      <c r="C109" s="250" t="s">
        <v>10981</v>
      </c>
      <c r="D109" t="e">
        <f>IF(VALUE(VLOOKUP(Table14[[#This Row],[nim]],DbsMunaqis[],13))=1,"Laki-Laki","Perempuan")</f>
        <v>#N/A</v>
      </c>
      <c r="E109" t="e">
        <f>VLOOKUP(Table14[[#This Row],[nim]],DbsMunaqis[],9)</f>
        <v>#N/A</v>
      </c>
      <c r="F109" t="e">
        <f>IF(VLOOKUP(Table14[[#This Row],[nim]],DbsMunaqis[],10)=0,"",VLOOKUP(Table14[[#This Row],[nim]],DbsMunaqis[],10))</f>
        <v>#N/A</v>
      </c>
      <c r="G109" t="str">
        <f t="shared" si="3"/>
        <v>Islam</v>
      </c>
      <c r="H109" t="e">
        <f>VLOOKUP(VALUE(VLOOKUP(Table14[[#This Row],[nim]],DbsMunaqis[],6)),TblJurusan[],2)</f>
        <v>#N/A</v>
      </c>
      <c r="I109" t="e">
        <f>VLOOKUP(VALUE(VLOOKUP(Table14[[#This Row],[nim]],DbsMunaqis[],7)),TblProdi[],2)</f>
        <v>#N/A</v>
      </c>
      <c r="J109" t="e">
        <f>VLOOKUP(Table14[[#This Row],[nim]],DbsMunaqis[],38)</f>
        <v>#N/A</v>
      </c>
      <c r="K109">
        <f>VLOOKUP(Table14[[#This Row],[nim]],TblIjazah[],4)</f>
        <v>2441</v>
      </c>
      <c r="L109" s="11" t="e">
        <f>VLOOKUP(Table14[[#This Row],[nim]],DbsMunaqis[],14)</f>
        <v>#N/A</v>
      </c>
      <c r="M109" t="e">
        <f>VLOOKUP(Table14[[#This Row],[nim]],DbsMunaqis[],15)</f>
        <v>#N/A</v>
      </c>
      <c r="N109" t="e">
        <f>VLOOKUP(Table14[[#This Row],[nim]],DbsMunaqis[],18)</f>
        <v>#N/A</v>
      </c>
      <c r="P109" t="e">
        <f>VLOOKUP(Table14[[#This Row],[nim]],TblIjazah[],5)</f>
        <v>#N/A</v>
      </c>
      <c r="Q109">
        <f>VLOOKUP(Table14[[#This Row],[nim]],TblIjazah[],13)</f>
        <v>0</v>
      </c>
      <c r="R109">
        <f>VLOOKUP(Table14[[#This Row],[nim]],TblIjazah[],2)</f>
        <v>1</v>
      </c>
      <c r="S109">
        <v>19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9"/>
  <dimension ref="A3:G26"/>
  <sheetViews>
    <sheetView view="pageBreakPreview" topLeftCell="A4" zoomScaleNormal="100" zoomScaleSheetLayoutView="100" workbookViewId="0">
      <selection activeCell="B20" sqref="B20"/>
    </sheetView>
  </sheetViews>
  <sheetFormatPr defaultRowHeight="14.4"/>
  <cols>
    <col min="1" max="1" width="3.77734375" bestFit="1" customWidth="1"/>
    <col min="2" max="2" width="48.5546875" bestFit="1" customWidth="1"/>
    <col min="3" max="4" width="9.77734375" bestFit="1" customWidth="1"/>
    <col min="5" max="5" width="11.21875" bestFit="1" customWidth="1"/>
  </cols>
  <sheetData>
    <row r="3" spans="1:7" ht="15.6">
      <c r="A3" s="371" t="s">
        <v>9802</v>
      </c>
      <c r="B3" s="371"/>
      <c r="C3" s="371"/>
      <c r="D3" s="371"/>
      <c r="E3" s="371"/>
    </row>
    <row r="4" spans="1:7" ht="15.6">
      <c r="A4" s="371" t="s">
        <v>9653</v>
      </c>
      <c r="B4" s="371"/>
      <c r="C4" s="371"/>
      <c r="D4" s="371"/>
      <c r="E4" s="371"/>
    </row>
    <row r="5" spans="1:7" ht="15.6">
      <c r="A5" s="371" t="s">
        <v>10080</v>
      </c>
      <c r="B5" s="371"/>
      <c r="C5" s="371"/>
      <c r="D5" s="371"/>
      <c r="E5" s="371"/>
    </row>
    <row r="7" spans="1:7">
      <c r="A7" s="369" t="s">
        <v>0</v>
      </c>
      <c r="B7" s="369" t="s">
        <v>9788</v>
      </c>
      <c r="C7" s="369" t="s">
        <v>9789</v>
      </c>
      <c r="D7" s="369"/>
      <c r="E7" s="369"/>
    </row>
    <row r="8" spans="1:7" ht="15" thickBot="1">
      <c r="A8" s="370"/>
      <c r="B8" s="370"/>
      <c r="C8" s="37" t="s">
        <v>9795</v>
      </c>
      <c r="D8" s="37" t="s">
        <v>9801</v>
      </c>
      <c r="E8" s="37" t="s">
        <v>9799</v>
      </c>
    </row>
    <row r="9" spans="1:7" ht="15" thickTop="1">
      <c r="A9" s="31">
        <v>1</v>
      </c>
      <c r="B9" s="31" t="s">
        <v>9790</v>
      </c>
      <c r="C9" s="32">
        <v>55000</v>
      </c>
      <c r="D9" s="32">
        <v>35000</v>
      </c>
      <c r="E9" s="32">
        <v>35000</v>
      </c>
      <c r="G9" s="177"/>
    </row>
    <row r="10" spans="1:7">
      <c r="A10" s="33">
        <v>2</v>
      </c>
      <c r="B10" s="33" t="s">
        <v>9791</v>
      </c>
      <c r="C10" s="34">
        <v>7000</v>
      </c>
      <c r="D10" s="34">
        <v>7000</v>
      </c>
      <c r="E10" s="34">
        <v>7000</v>
      </c>
    </row>
    <row r="11" spans="1:7">
      <c r="A11" s="33">
        <v>3</v>
      </c>
      <c r="B11" s="33" t="s">
        <v>9803</v>
      </c>
      <c r="C11" s="34">
        <v>5000</v>
      </c>
      <c r="D11" s="34">
        <v>5000</v>
      </c>
      <c r="E11" s="34">
        <v>5000</v>
      </c>
    </row>
    <row r="12" spans="1:7">
      <c r="A12" s="33">
        <v>4</v>
      </c>
      <c r="B12" s="33" t="s">
        <v>9792</v>
      </c>
      <c r="C12" s="34">
        <v>7000</v>
      </c>
      <c r="D12" s="34">
        <v>7000</v>
      </c>
      <c r="E12" s="34">
        <v>7000</v>
      </c>
    </row>
    <row r="13" spans="1:7">
      <c r="A13" s="33">
        <v>5</v>
      </c>
      <c r="B13" s="33" t="s">
        <v>9793</v>
      </c>
      <c r="C13" s="34">
        <v>4000</v>
      </c>
      <c r="D13" s="34">
        <v>4000</v>
      </c>
      <c r="E13" s="34">
        <v>4000</v>
      </c>
    </row>
    <row r="14" spans="1:7">
      <c r="A14" s="33">
        <v>6</v>
      </c>
      <c r="B14" s="33" t="s">
        <v>9798</v>
      </c>
      <c r="C14" s="34">
        <v>3000</v>
      </c>
      <c r="D14" s="34">
        <v>3000</v>
      </c>
      <c r="E14" s="34">
        <v>3000</v>
      </c>
    </row>
    <row r="15" spans="1:7">
      <c r="A15" s="33">
        <v>7</v>
      </c>
      <c r="B15" s="33" t="s">
        <v>9794</v>
      </c>
      <c r="C15" s="34">
        <v>4000</v>
      </c>
      <c r="D15" s="34">
        <v>4000</v>
      </c>
      <c r="E15" s="34">
        <v>4000</v>
      </c>
    </row>
    <row r="16" spans="1:7">
      <c r="A16" s="33">
        <v>8</v>
      </c>
      <c r="B16" s="33" t="s">
        <v>9796</v>
      </c>
      <c r="C16" s="34">
        <v>20000</v>
      </c>
      <c r="D16" s="34">
        <v>20000</v>
      </c>
      <c r="E16" s="34">
        <v>20000</v>
      </c>
    </row>
    <row r="17" spans="1:5">
      <c r="A17" s="35">
        <v>9</v>
      </c>
      <c r="B17" s="35" t="s">
        <v>9797</v>
      </c>
      <c r="C17" s="36">
        <v>15000</v>
      </c>
      <c r="D17" s="36">
        <v>15000</v>
      </c>
      <c r="E17" s="36">
        <v>15000</v>
      </c>
    </row>
    <row r="18" spans="1:5">
      <c r="A18" s="367" t="s">
        <v>9800</v>
      </c>
      <c r="B18" s="368"/>
      <c r="C18" s="38">
        <f>SUM(C9:C17)</f>
        <v>120000</v>
      </c>
      <c r="D18" s="38">
        <f>SUM(D9:D17)</f>
        <v>100000</v>
      </c>
      <c r="E18" s="38">
        <f>SUM(E9:E17)</f>
        <v>100000</v>
      </c>
    </row>
    <row r="20" spans="1:5">
      <c r="C20" s="5" t="s">
        <v>14925</v>
      </c>
    </row>
    <row r="21" spans="1:5">
      <c r="C21" s="5" t="s">
        <v>14926</v>
      </c>
    </row>
    <row r="25" spans="1:5">
      <c r="C25" s="2" t="s">
        <v>9744</v>
      </c>
    </row>
    <row r="26" spans="1:5">
      <c r="C26" s="3" t="s">
        <v>9652</v>
      </c>
    </row>
  </sheetData>
  <mergeCells count="7">
    <mergeCell ref="A18:B18"/>
    <mergeCell ref="B7:B8"/>
    <mergeCell ref="A7:A8"/>
    <mergeCell ref="C7:E7"/>
    <mergeCell ref="A3:E3"/>
    <mergeCell ref="A4:E4"/>
    <mergeCell ref="A5:E5"/>
  </mergeCells>
  <pageMargins left="0.7" right="0.7" top="0.75" bottom="0.75" header="0.3" footer="0.3"/>
  <pageSetup paperSize="5"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0"/>
  <dimension ref="A1:L125"/>
  <sheetViews>
    <sheetView view="pageBreakPreview" workbookViewId="0">
      <selection activeCell="B26" sqref="B26"/>
    </sheetView>
  </sheetViews>
  <sheetFormatPr defaultColWidth="9.21875" defaultRowHeight="14.4"/>
  <cols>
    <col min="1" max="1" width="9.21875" style="253"/>
    <col min="2" max="2" width="33.5546875" style="253" bestFit="1" customWidth="1"/>
    <col min="3" max="3" width="10.5546875" style="253" customWidth="1"/>
    <col min="4" max="4" width="9.21875" style="253"/>
    <col min="5" max="5" width="3" style="253" bestFit="1" customWidth="1"/>
    <col min="6" max="6" width="6" style="253" bestFit="1" customWidth="1"/>
    <col min="7" max="7" width="31.44140625" style="253" customWidth="1"/>
    <col min="8" max="8" width="3" style="253" bestFit="1" customWidth="1"/>
    <col min="9" max="9" width="6" style="253" bestFit="1" customWidth="1"/>
    <col min="10" max="10" width="29.44140625" style="253" customWidth="1"/>
    <col min="11" max="16384" width="9.21875" style="253"/>
  </cols>
  <sheetData>
    <row r="1" spans="1:12">
      <c r="A1" s="253" t="s">
        <v>9665</v>
      </c>
      <c r="B1" s="253" t="s">
        <v>9477</v>
      </c>
      <c r="E1" s="253">
        <v>1</v>
      </c>
      <c r="F1" s="266" t="s">
        <v>15981</v>
      </c>
      <c r="G1" s="253" t="str">
        <f>VLOOKUP(F1,ListPP[],2)</f>
        <v>Dr. H. Sudirman. L, M.H</v>
      </c>
      <c r="H1" s="253">
        <v>10</v>
      </c>
      <c r="I1" s="266" t="s">
        <v>9363</v>
      </c>
      <c r="J1" s="253" t="str">
        <f>VLOOKUP(I1,ListPP[],2)</f>
        <v>Dr. H. Suarning, M.Ag.</v>
      </c>
      <c r="L1" s="254"/>
    </row>
    <row r="2" spans="1:12">
      <c r="A2" s="14" t="s">
        <v>9350</v>
      </c>
      <c r="B2" t="str">
        <f>VLOOKUP(Table21[[#This Row],[Kode]],ListPP[],2)</f>
        <v>Dr. H. Mahsyar, M.Ag</v>
      </c>
      <c r="E2" s="253">
        <v>2</v>
      </c>
      <c r="F2" s="266" t="s">
        <v>9350</v>
      </c>
      <c r="G2" s="253" t="str">
        <f>VLOOKUP(F2,ListPP[],2)</f>
        <v>Dr. H. Mahsyar, M.Ag</v>
      </c>
      <c r="H2" s="253">
        <v>11</v>
      </c>
      <c r="I2" s="266" t="s">
        <v>6</v>
      </c>
      <c r="J2" s="253" t="str">
        <f>VLOOKUP(I2,ListPP[],2)</f>
        <v>Dr. Rahmawati, M.Ag.</v>
      </c>
      <c r="L2" s="254"/>
    </row>
    <row r="3" spans="1:12">
      <c r="A3" s="14" t="s">
        <v>15103</v>
      </c>
      <c r="B3" t="str">
        <f>VLOOKUP(Table21[[#This Row],[Kode]],ListPP[],2)</f>
        <v>Dr. Hj. Muliati, M.Ag.</v>
      </c>
      <c r="E3" s="253">
        <v>3</v>
      </c>
      <c r="F3" s="266" t="s">
        <v>15103</v>
      </c>
      <c r="G3" s="253" t="str">
        <f>VLOOKUP(F3,ListPP[],2)</f>
        <v>Dr. Hj. Muliati, M.Ag.</v>
      </c>
      <c r="H3" s="253">
        <v>12</v>
      </c>
      <c r="I3" s="266" t="s">
        <v>9366</v>
      </c>
      <c r="J3" s="253" t="str">
        <f>VLOOKUP(I3,ListPP[],2)</f>
        <v>Hj. Sunuwati, Lc., M.HI</v>
      </c>
      <c r="L3" s="254"/>
    </row>
    <row r="4" spans="1:12">
      <c r="A4" s="14" t="s">
        <v>15102</v>
      </c>
      <c r="B4" t="str">
        <f>VLOOKUP(Table21[[#This Row],[Kode]],ListPP[],2)</f>
        <v>Drs. H. A. M. Anwar Z., M.A., M.Si.</v>
      </c>
      <c r="E4" s="253">
        <v>4</v>
      </c>
      <c r="F4" s="266" t="s">
        <v>15102</v>
      </c>
      <c r="G4" s="253" t="str">
        <f>VLOOKUP(F4,ListPP[],2)</f>
        <v>Drs. H. A. M. Anwar Z., M.A., M.Si.</v>
      </c>
      <c r="H4" s="253">
        <v>13</v>
      </c>
      <c r="I4" s="266" t="s">
        <v>9368</v>
      </c>
      <c r="J4" s="253" t="str">
        <f>VLOOKUP(I4,ListPP[],2)</f>
        <v>Dr. Aris, S.Ag., M.HI</v>
      </c>
      <c r="L4" s="254"/>
    </row>
    <row r="5" spans="1:12">
      <c r="A5" s="14" t="s">
        <v>7</v>
      </c>
      <c r="B5" t="str">
        <f>VLOOKUP(Table21[[#This Row],[Kode]],ListPP[],2)</f>
        <v>Dr. Agus Muchsin, M.Ag</v>
      </c>
      <c r="E5" s="253">
        <v>5</v>
      </c>
      <c r="F5" s="266" t="s">
        <v>7</v>
      </c>
      <c r="G5" s="253" t="str">
        <f>VLOOKUP(F5,ListPP[],2)</f>
        <v>Dr. Agus Muchsin, M.Ag</v>
      </c>
      <c r="H5" s="253">
        <v>14</v>
      </c>
      <c r="I5" s="266" t="s">
        <v>9371</v>
      </c>
      <c r="J5" s="253" t="str">
        <f>VLOOKUP(I5,ListPP[],2)</f>
        <v>Wahidin, M.HI</v>
      </c>
      <c r="L5" s="254"/>
    </row>
    <row r="6" spans="1:12">
      <c r="A6" s="14" t="s">
        <v>9355</v>
      </c>
      <c r="B6" t="str">
        <f>VLOOKUP(Table21[[#This Row],[Kode]],ListPP[],2)</f>
        <v xml:space="preserve">Dr. Hj. Rusdaya Basri Lc., M.Ag </v>
      </c>
      <c r="E6" s="253">
        <v>6</v>
      </c>
      <c r="F6" s="266" t="s">
        <v>9355</v>
      </c>
      <c r="G6" s="253" t="str">
        <f>VLOOKUP(F6,ListPP[],2)</f>
        <v xml:space="preserve">Dr. Hj. Rusdaya Basri Lc., M.Ag </v>
      </c>
      <c r="H6" s="253">
        <v>15</v>
      </c>
      <c r="I6" s="266" t="s">
        <v>9373</v>
      </c>
      <c r="J6" s="253" t="str">
        <f>VLOOKUP(I6,ListPP[],2)</f>
        <v>Dr. M. Ali Rusdi, S.Th.I, M.HI</v>
      </c>
      <c r="L6" s="254"/>
    </row>
    <row r="7" spans="1:12">
      <c r="A7" s="14" t="s">
        <v>9359</v>
      </c>
      <c r="B7" t="str">
        <f>VLOOKUP(Table21[[#This Row],[Kode]],ListPP[],2)</f>
        <v>Badruzzaman, S.Ag., M.H</v>
      </c>
      <c r="E7" s="253">
        <v>7</v>
      </c>
      <c r="F7" s="266" t="s">
        <v>9357</v>
      </c>
      <c r="G7" s="253" t="str">
        <f>VLOOKUP(F7,ListPP[],2)</f>
        <v xml:space="preserve">Budiman, M.HI </v>
      </c>
      <c r="H7" s="253">
        <v>16</v>
      </c>
      <c r="I7" s="266" t="s">
        <v>9377</v>
      </c>
      <c r="J7" s="253" t="str">
        <f>VLOOKUP(I7,ListPP[],2)</f>
        <v>Dr. Muhammad Sabir, M.HI</v>
      </c>
      <c r="L7" s="254"/>
    </row>
    <row r="8" spans="1:12">
      <c r="A8" s="14" t="s">
        <v>9361</v>
      </c>
      <c r="B8" t="str">
        <f>VLOOKUP(Table21[[#This Row],[Kode]],ListPP[],2)</f>
        <v>Dr. Fikri, S.Ag., M.HI</v>
      </c>
      <c r="E8" s="253">
        <v>8</v>
      </c>
      <c r="F8" s="266" t="s">
        <v>9359</v>
      </c>
      <c r="G8" s="253" t="str">
        <f>VLOOKUP(F8,ListPP[],2)</f>
        <v>Badruzzaman, S.Ag., M.H</v>
      </c>
      <c r="H8" s="253">
        <v>17</v>
      </c>
      <c r="I8" s="266" t="s">
        <v>9398</v>
      </c>
      <c r="J8" s="253" t="str">
        <f>VLOOKUP(I8,ListPP[],2)</f>
        <v>Dr. H. Rahman Ambo Masse, Lc., M.Ag</v>
      </c>
      <c r="L8" s="254"/>
    </row>
    <row r="9" spans="1:12">
      <c r="A9" s="14" t="s">
        <v>6</v>
      </c>
      <c r="B9" t="str">
        <f>VLOOKUP(Table21[[#This Row],[Kode]],ListPP[],2)</f>
        <v>Dr. Rahmawati, M.Ag.</v>
      </c>
      <c r="E9" s="253">
        <v>9</v>
      </c>
      <c r="F9" s="266" t="s">
        <v>9361</v>
      </c>
      <c r="G9" s="253" t="str">
        <f>VLOOKUP(F9,ListPP[],2)</f>
        <v>Dr. Fikri, S.Ag., M.HI</v>
      </c>
      <c r="I9" s="266"/>
      <c r="L9" s="254"/>
    </row>
    <row r="10" spans="1:12">
      <c r="A10" s="14" t="s">
        <v>9368</v>
      </c>
      <c r="B10" t="str">
        <f>VLOOKUP(Table21[[#This Row],[Kode]],ListPP[],2)</f>
        <v>Dr. Aris, S.Ag., M.HI</v>
      </c>
      <c r="F10" s="266"/>
      <c r="I10" s="266"/>
      <c r="L10" s="254"/>
    </row>
    <row r="11" spans="1:12">
      <c r="A11" s="291" t="s">
        <v>9371</v>
      </c>
      <c r="B11" t="str">
        <f>VLOOKUP(Table21[[#This Row],[Kode]],ListPP[],2)</f>
        <v>Wahidin, M.HI</v>
      </c>
      <c r="F11" s="266"/>
      <c r="I11" s="266"/>
      <c r="L11" s="254"/>
    </row>
    <row r="12" spans="1:12">
      <c r="A12" s="291" t="s">
        <v>9379</v>
      </c>
      <c r="B12" t="str">
        <f>VLOOKUP(Table21[[#This Row],[Kode]],ListPP[],2)</f>
        <v>Sulkarnain, S.E., M.Si.</v>
      </c>
      <c r="F12" s="266"/>
      <c r="I12" s="266"/>
      <c r="L12" s="254"/>
    </row>
    <row r="13" spans="1:12">
      <c r="A13" s="291" t="s">
        <v>9</v>
      </c>
      <c r="B13" t="str">
        <f>VLOOKUP(Table21[[#This Row],[Kode]],ListPP[],2)</f>
        <v>Dr. Zainal Said, M.H.</v>
      </c>
      <c r="F13" s="266"/>
      <c r="I13" s="266"/>
      <c r="L13" s="254"/>
    </row>
    <row r="14" spans="1:12">
      <c r="A14" s="14" t="s">
        <v>9400</v>
      </c>
      <c r="B14" t="str">
        <f>VLOOKUP(Table21[[#This Row],[Kode]],ListPP[],2)</f>
        <v>Drs. Moh. Yasin Soumena, M.Pd.</v>
      </c>
      <c r="F14" s="266"/>
      <c r="I14" s="266"/>
      <c r="L14" s="254"/>
    </row>
    <row r="15" spans="1:12">
      <c r="A15" s="14" t="s">
        <v>9407</v>
      </c>
      <c r="B15" t="str">
        <f>VLOOKUP(Table21[[#This Row],[Kode]],ListPP[],2)</f>
        <v>Rusnaena, M.Ag.</v>
      </c>
      <c r="F15" s="266"/>
      <c r="I15" s="266"/>
      <c r="L15" s="254"/>
    </row>
    <row r="16" spans="1:12">
      <c r="A16" s="14" t="s">
        <v>9415</v>
      </c>
      <c r="B16" t="str">
        <f>VLOOKUP(Table21[[#This Row],[Kode]],ListPP[],2)</f>
        <v>Abdul Hamid, S.E., M.M.</v>
      </c>
      <c r="F16" s="266"/>
      <c r="I16" s="266"/>
      <c r="L16" s="254"/>
    </row>
    <row r="17" spans="1:12">
      <c r="A17"/>
      <c r="B17"/>
      <c r="F17" s="266"/>
      <c r="I17" s="266"/>
      <c r="L17" s="254"/>
    </row>
    <row r="18" spans="1:12">
      <c r="A18"/>
      <c r="B18"/>
      <c r="F18" s="266"/>
      <c r="I18" s="266"/>
      <c r="L18" s="254"/>
    </row>
    <row r="19" spans="1:12">
      <c r="A19"/>
      <c r="B19"/>
      <c r="F19" s="266"/>
      <c r="L19" s="254"/>
    </row>
    <row r="20" spans="1:12">
      <c r="A20"/>
      <c r="B20"/>
      <c r="F20" s="266"/>
      <c r="L20" s="254"/>
    </row>
    <row r="21" spans="1:12">
      <c r="A21"/>
      <c r="B21"/>
      <c r="F21" s="266"/>
      <c r="L21" s="254"/>
    </row>
    <row r="22" spans="1:12">
      <c r="A22"/>
      <c r="B22"/>
      <c r="F22" s="266"/>
      <c r="L22" s="254"/>
    </row>
    <row r="23" spans="1:12">
      <c r="A23"/>
      <c r="B23"/>
      <c r="F23" s="266"/>
      <c r="L23" s="254"/>
    </row>
    <row r="24" spans="1:12">
      <c r="A24"/>
      <c r="B24"/>
      <c r="F24" s="266"/>
      <c r="L24" s="254"/>
    </row>
    <row r="25" spans="1:12">
      <c r="A25"/>
      <c r="B25"/>
      <c r="F25" s="266"/>
      <c r="L25" s="254"/>
    </row>
    <row r="26" spans="1:12">
      <c r="A26"/>
      <c r="B26"/>
      <c r="E26"/>
      <c r="F26" s="266"/>
      <c r="L26" s="254"/>
    </row>
    <row r="27" spans="1:12">
      <c r="A27"/>
      <c r="B27"/>
      <c r="E27"/>
      <c r="L27" s="254"/>
    </row>
    <row r="28" spans="1:12">
      <c r="A28"/>
      <c r="B28"/>
      <c r="E28"/>
      <c r="L28" s="254"/>
    </row>
    <row r="29" spans="1:12">
      <c r="A29"/>
      <c r="B29"/>
      <c r="E29"/>
      <c r="L29" s="254"/>
    </row>
    <row r="30" spans="1:12">
      <c r="A30"/>
      <c r="B30"/>
      <c r="E30"/>
      <c r="L30" s="254"/>
    </row>
    <row r="31" spans="1:12">
      <c r="A31"/>
      <c r="B31"/>
      <c r="L31" s="254"/>
    </row>
    <row r="32" spans="1:12">
      <c r="A32"/>
      <c r="B32"/>
      <c r="L32" s="254"/>
    </row>
    <row r="33" spans="1:12">
      <c r="A33"/>
      <c r="B33"/>
      <c r="L33" s="254"/>
    </row>
    <row r="34" spans="1:12">
      <c r="A34"/>
      <c r="B34"/>
      <c r="L34" s="254"/>
    </row>
    <row r="35" spans="1:12">
      <c r="A35"/>
      <c r="B35"/>
      <c r="L35" s="254"/>
    </row>
    <row r="36" spans="1:12">
      <c r="A36"/>
      <c r="B36"/>
      <c r="L36" s="254"/>
    </row>
    <row r="37" spans="1:12">
      <c r="A37"/>
      <c r="B37"/>
    </row>
    <row r="38" spans="1:12">
      <c r="A38"/>
      <c r="B38"/>
    </row>
    <row r="39" spans="1:12">
      <c r="A39"/>
      <c r="B39"/>
    </row>
    <row r="40" spans="1:12">
      <c r="A40"/>
      <c r="B40"/>
    </row>
    <row r="41" spans="1:12">
      <c r="A41"/>
      <c r="B41"/>
    </row>
    <row r="42" spans="1:12">
      <c r="A42"/>
      <c r="B42"/>
    </row>
    <row r="43" spans="1:12">
      <c r="A43"/>
      <c r="B43"/>
    </row>
    <row r="44" spans="1:12">
      <c r="A44"/>
      <c r="B44"/>
    </row>
    <row r="45" spans="1:12">
      <c r="A45"/>
      <c r="B45"/>
    </row>
    <row r="46" spans="1:12">
      <c r="A46"/>
      <c r="B46"/>
    </row>
    <row r="47" spans="1:12">
      <c r="A47"/>
      <c r="B47"/>
    </row>
    <row r="48" spans="1:1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I214"/>
  <sheetViews>
    <sheetView view="pageBreakPreview" topLeftCell="A199" zoomScaleNormal="100" zoomScaleSheetLayoutView="100" workbookViewId="0">
      <selection activeCell="F220" sqref="F220"/>
    </sheetView>
  </sheetViews>
  <sheetFormatPr defaultRowHeight="14.4"/>
  <cols>
    <col min="2" max="2" width="13.44140625" bestFit="1" customWidth="1"/>
    <col min="3" max="3" width="18" style="13" bestFit="1" customWidth="1"/>
    <col min="4" max="4" width="11.21875" style="4" bestFit="1" customWidth="1"/>
    <col min="5" max="5" width="26" bestFit="1" customWidth="1"/>
    <col min="6" max="6" width="9.77734375" style="12" bestFit="1" customWidth="1"/>
    <col min="7" max="7" width="27.5546875" style="39" bestFit="1" customWidth="1"/>
    <col min="9" max="9" width="20.21875" bestFit="1" customWidth="1"/>
  </cols>
  <sheetData>
    <row r="1" spans="1:9">
      <c r="A1" t="s">
        <v>3</v>
      </c>
      <c r="B1" t="s">
        <v>9676</v>
      </c>
      <c r="C1" s="13" t="s">
        <v>9804</v>
      </c>
      <c r="D1" s="4" t="s">
        <v>9769</v>
      </c>
      <c r="E1" t="s">
        <v>9477</v>
      </c>
      <c r="F1" s="12" t="s">
        <v>9645</v>
      </c>
      <c r="G1" s="39" t="s">
        <v>9806</v>
      </c>
      <c r="H1" t="s">
        <v>9766</v>
      </c>
      <c r="I1" t="s">
        <v>9677</v>
      </c>
    </row>
    <row r="2" spans="1:9">
      <c r="A2">
        <v>1</v>
      </c>
      <c r="B2" t="s">
        <v>9807</v>
      </c>
      <c r="C2" s="13">
        <v>41526</v>
      </c>
      <c r="D2" s="4" t="s">
        <v>7941</v>
      </c>
      <c r="E2" t="e">
        <f>VLOOKUP(D2,DbsMunaqis[],5)</f>
        <v>#N/A</v>
      </c>
      <c r="F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" s="39" t="e">
        <f ca="1">[2]!terbilang(Table15[[#This Row],[Jumlah]])</f>
        <v>#NAME?</v>
      </c>
      <c r="H2" t="s">
        <v>9805</v>
      </c>
      <c r="I2" t="str">
        <f>TEXT(Table15[[#This Row],[TglBayar]],"dd - mmmm - yyyy")</f>
        <v>09 - September - 2013</v>
      </c>
    </row>
    <row r="3" spans="1:9">
      <c r="A3">
        <v>2</v>
      </c>
      <c r="B3" t="s">
        <v>9808</v>
      </c>
      <c r="C3" s="13">
        <v>41526</v>
      </c>
      <c r="D3" s="4" t="s">
        <v>7374</v>
      </c>
      <c r="E3" t="e">
        <f>VLOOKUP(D3,DbsMunaqis[],5)</f>
        <v>#N/A</v>
      </c>
      <c r="F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" s="39" t="e">
        <f ca="1">[2]!terbilang(Table15[[#This Row],[Jumlah]])</f>
        <v>#NAME?</v>
      </c>
      <c r="H3" t="s">
        <v>9805</v>
      </c>
      <c r="I3" t="str">
        <f>TEXT(Table15[[#This Row],[TglBayar]],"dd - mmmm - yyyy")</f>
        <v>09 - September - 2013</v>
      </c>
    </row>
    <row r="4" spans="1:9">
      <c r="A4">
        <v>3</v>
      </c>
      <c r="B4" t="s">
        <v>9809</v>
      </c>
      <c r="C4" s="13">
        <v>41526</v>
      </c>
      <c r="D4" s="4" t="s">
        <v>8280</v>
      </c>
      <c r="E4" t="e">
        <f>VLOOKUP(D4,DbsMunaqis[],5)</f>
        <v>#N/A</v>
      </c>
      <c r="F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4" s="39" t="e">
        <f ca="1">[2]!terbilang(Table15[[#This Row],[Jumlah]])</f>
        <v>#NAME?</v>
      </c>
      <c r="H4" t="s">
        <v>9805</v>
      </c>
      <c r="I4" t="str">
        <f>TEXT(Table15[[#This Row],[TglBayar]],"dd - mmmm - yyyy")</f>
        <v>09 - September - 2013</v>
      </c>
    </row>
    <row r="5" spans="1:9">
      <c r="A5">
        <v>4</v>
      </c>
      <c r="B5" t="s">
        <v>9810</v>
      </c>
      <c r="C5" s="13">
        <v>41526</v>
      </c>
      <c r="D5" s="4" t="s">
        <v>8265</v>
      </c>
      <c r="E5" t="e">
        <f>VLOOKUP(D5,DbsMunaqis[],5)</f>
        <v>#N/A</v>
      </c>
      <c r="F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5" s="39" t="e">
        <f ca="1">[2]!terbilang(Table15[[#This Row],[Jumlah]])</f>
        <v>#NAME?</v>
      </c>
      <c r="H5" t="s">
        <v>9805</v>
      </c>
      <c r="I5" t="str">
        <f>TEXT(Table15[[#This Row],[TglBayar]],"dd - mmmm - yyyy")</f>
        <v>09 - September - 2013</v>
      </c>
    </row>
    <row r="6" spans="1:9">
      <c r="A6">
        <v>5</v>
      </c>
      <c r="B6" t="s">
        <v>9811</v>
      </c>
      <c r="C6" s="13">
        <v>41526</v>
      </c>
      <c r="D6" s="4" t="s">
        <v>7707</v>
      </c>
      <c r="E6" t="e">
        <f>VLOOKUP(D6,DbsMunaqis[],5)</f>
        <v>#N/A</v>
      </c>
      <c r="F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" s="39" t="e">
        <f ca="1">[2]!terbilang(Table15[[#This Row],[Jumlah]])</f>
        <v>#NAME?</v>
      </c>
      <c r="H6" t="s">
        <v>9805</v>
      </c>
      <c r="I6" t="str">
        <f>TEXT(Table15[[#This Row],[TglBayar]],"dd - mmmm - yyyy")</f>
        <v>09 - September - 2013</v>
      </c>
    </row>
    <row r="7" spans="1:9">
      <c r="A7">
        <v>6</v>
      </c>
      <c r="B7" t="s">
        <v>9812</v>
      </c>
      <c r="C7" s="13">
        <v>41526</v>
      </c>
      <c r="D7" s="4" t="s">
        <v>8391</v>
      </c>
      <c r="E7" t="e">
        <f>VLOOKUP(D7,DbsMunaqis[],5)</f>
        <v>#N/A</v>
      </c>
      <c r="F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7" s="39" t="e">
        <f ca="1">[2]!terbilang(Table15[[#This Row],[Jumlah]])</f>
        <v>#NAME?</v>
      </c>
      <c r="H7" t="s">
        <v>9805</v>
      </c>
      <c r="I7" t="str">
        <f>TEXT(Table15[[#This Row],[TglBayar]],"dd - mmmm - yyyy")</f>
        <v>09 - September - 2013</v>
      </c>
    </row>
    <row r="8" spans="1:9">
      <c r="A8">
        <v>7</v>
      </c>
      <c r="B8" t="s">
        <v>9813</v>
      </c>
      <c r="C8" s="13">
        <v>41526</v>
      </c>
      <c r="D8" s="4" t="s">
        <v>8083</v>
      </c>
      <c r="E8" t="e">
        <f>VLOOKUP(D8,DbsMunaqis[],5)</f>
        <v>#N/A</v>
      </c>
      <c r="F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" s="39" t="e">
        <f ca="1">[2]!terbilang(Table15[[#This Row],[Jumlah]])</f>
        <v>#NAME?</v>
      </c>
      <c r="H8" t="s">
        <v>9805</v>
      </c>
      <c r="I8" t="str">
        <f>TEXT(Table15[[#This Row],[TglBayar]],"dd - mmmm - yyyy")</f>
        <v>09 - September - 2013</v>
      </c>
    </row>
    <row r="9" spans="1:9">
      <c r="A9">
        <v>8</v>
      </c>
      <c r="B9" t="s">
        <v>9814</v>
      </c>
      <c r="C9" s="13">
        <v>41526</v>
      </c>
      <c r="D9" s="4" t="s">
        <v>8398</v>
      </c>
      <c r="E9" t="e">
        <f>VLOOKUP(D9,DbsMunaqis[],5)</f>
        <v>#N/A</v>
      </c>
      <c r="F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9" s="39" t="e">
        <f ca="1">[2]!terbilang(Table15[[#This Row],[Jumlah]])</f>
        <v>#NAME?</v>
      </c>
      <c r="H9" t="s">
        <v>9805</v>
      </c>
      <c r="I9" t="str">
        <f>TEXT(Table15[[#This Row],[TglBayar]],"dd - mmmm - yyyy")</f>
        <v>09 - September - 2013</v>
      </c>
    </row>
    <row r="10" spans="1:9">
      <c r="A10">
        <v>9</v>
      </c>
      <c r="B10" t="s">
        <v>9815</v>
      </c>
      <c r="C10" s="13">
        <v>41528</v>
      </c>
      <c r="D10" s="4" t="s">
        <v>7922</v>
      </c>
      <c r="E10" t="e">
        <f>VLOOKUP(D10,DbsMunaqis[],5)</f>
        <v>#N/A</v>
      </c>
      <c r="F1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" s="39" t="e">
        <f ca="1">[2]!terbilang(Table15[[#This Row],[Jumlah]])</f>
        <v>#NAME?</v>
      </c>
      <c r="H10" t="s">
        <v>9805</v>
      </c>
      <c r="I10" t="str">
        <f>TEXT(Table15[[#This Row],[TglBayar]],"dd - mmmm - yyyy")</f>
        <v>11 - September - 2013</v>
      </c>
    </row>
    <row r="11" spans="1:9">
      <c r="A11">
        <v>10</v>
      </c>
      <c r="B11" t="s">
        <v>9816</v>
      </c>
      <c r="C11" s="13">
        <v>41528</v>
      </c>
      <c r="D11" s="4" t="s">
        <v>8090</v>
      </c>
      <c r="E11" t="e">
        <f>VLOOKUP(D11,DbsMunaqis[],5)</f>
        <v>#N/A</v>
      </c>
      <c r="F1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" s="39" t="e">
        <f ca="1">[2]!terbilang(Table15[[#This Row],[Jumlah]])</f>
        <v>#NAME?</v>
      </c>
      <c r="H11" t="s">
        <v>9805</v>
      </c>
      <c r="I11" t="str">
        <f>TEXT(Table15[[#This Row],[TglBayar]],"dd - mmmm - yyyy")</f>
        <v>11 - September - 2013</v>
      </c>
    </row>
    <row r="12" spans="1:9">
      <c r="A12">
        <v>11</v>
      </c>
      <c r="B12" t="s">
        <v>9818</v>
      </c>
      <c r="C12" s="13">
        <v>41529</v>
      </c>
      <c r="D12" s="4" t="s">
        <v>8393</v>
      </c>
      <c r="E12" t="e">
        <f>VLOOKUP(D12,DbsMunaqis[],5)</f>
        <v>#N/A</v>
      </c>
      <c r="F1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2" s="39" t="e">
        <f ca="1">[2]!terbilang(Table15[[#This Row],[Jumlah]])</f>
        <v>#NAME?</v>
      </c>
      <c r="H12" t="s">
        <v>9805</v>
      </c>
      <c r="I12" t="str">
        <f>TEXT(Table15[[#This Row],[TglBayar]],"dd - mmmm - yyyy")</f>
        <v>12 - September - 2013</v>
      </c>
    </row>
    <row r="13" spans="1:9">
      <c r="A13">
        <v>12</v>
      </c>
      <c r="B13" t="s">
        <v>9820</v>
      </c>
      <c r="C13" s="13">
        <v>41530</v>
      </c>
      <c r="D13" s="4" t="s">
        <v>8412</v>
      </c>
      <c r="E13" t="e">
        <f>VLOOKUP(D13,DbsMunaqis[],5)</f>
        <v>#N/A</v>
      </c>
      <c r="F1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3" s="39" t="e">
        <f ca="1">[2]!terbilang(Table15[[#This Row],[Jumlah]])</f>
        <v>#NAME?</v>
      </c>
      <c r="H13" t="s">
        <v>9805</v>
      </c>
      <c r="I13" t="str">
        <f>TEXT(Table15[[#This Row],[TglBayar]],"dd - mmmm - yyyy")</f>
        <v>13 - September - 2013</v>
      </c>
    </row>
    <row r="14" spans="1:9">
      <c r="A14">
        <v>13</v>
      </c>
      <c r="B14" t="s">
        <v>9821</v>
      </c>
      <c r="C14" s="13">
        <v>41530</v>
      </c>
      <c r="D14" s="4" t="s">
        <v>7847</v>
      </c>
      <c r="E14" t="e">
        <f>VLOOKUP(D14,DbsMunaqis[],5)</f>
        <v>#N/A</v>
      </c>
      <c r="F1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" s="39" t="e">
        <f ca="1">[2]!terbilang(Table15[[#This Row],[Jumlah]])</f>
        <v>#NAME?</v>
      </c>
      <c r="H14" t="s">
        <v>9805</v>
      </c>
      <c r="I14" t="str">
        <f>TEXT(Table15[[#This Row],[TglBayar]],"dd - mmmm - yyyy")</f>
        <v>13 - September - 2013</v>
      </c>
    </row>
    <row r="15" spans="1:9">
      <c r="A15">
        <v>14</v>
      </c>
      <c r="B15" t="s">
        <v>9822</v>
      </c>
      <c r="C15" s="13">
        <v>41530</v>
      </c>
      <c r="D15" s="4" t="s">
        <v>8268</v>
      </c>
      <c r="E15" t="e">
        <f>VLOOKUP(D15,DbsMunaqis[],5)</f>
        <v>#N/A</v>
      </c>
      <c r="F1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5" s="39" t="e">
        <f ca="1">[2]!terbilang(Table15[[#This Row],[Jumlah]])</f>
        <v>#NAME?</v>
      </c>
      <c r="H15" t="s">
        <v>9805</v>
      </c>
      <c r="I15" t="str">
        <f>TEXT(Table15[[#This Row],[TglBayar]],"dd - mmmm - yyyy")</f>
        <v>13 - September - 2013</v>
      </c>
    </row>
    <row r="16" spans="1:9">
      <c r="A16">
        <v>15</v>
      </c>
      <c r="B16" t="s">
        <v>9823</v>
      </c>
      <c r="C16" s="13">
        <v>41534</v>
      </c>
      <c r="D16" s="4" t="s">
        <v>7885</v>
      </c>
      <c r="E16" t="e">
        <f>VLOOKUP(D16,DbsMunaqis[],5)</f>
        <v>#N/A</v>
      </c>
      <c r="F1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" s="39" t="e">
        <f ca="1">[2]!terbilang(Table15[[#This Row],[Jumlah]])</f>
        <v>#NAME?</v>
      </c>
      <c r="H16" t="s">
        <v>9805</v>
      </c>
      <c r="I16" t="str">
        <f>TEXT(Table15[[#This Row],[TglBayar]],"dd - mmmm - yyyy")</f>
        <v>17 - September - 2013</v>
      </c>
    </row>
    <row r="17" spans="1:9">
      <c r="A17">
        <v>16</v>
      </c>
      <c r="B17" t="s">
        <v>9824</v>
      </c>
      <c r="C17" s="13">
        <v>41537</v>
      </c>
      <c r="D17" s="4" t="s">
        <v>8142</v>
      </c>
      <c r="E17" t="e">
        <f>VLOOKUP(D17,DbsMunaqis[],5)</f>
        <v>#N/A</v>
      </c>
      <c r="F1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7" s="39" t="e">
        <f ca="1">[2]!terbilang(Table15[[#This Row],[Jumlah]])</f>
        <v>#NAME?</v>
      </c>
      <c r="H17" t="s">
        <v>9805</v>
      </c>
      <c r="I17" t="str">
        <f>TEXT(Table15[[#This Row],[TglBayar]],"dd - mmmm - yyyy")</f>
        <v>20 - September - 2013</v>
      </c>
    </row>
    <row r="18" spans="1:9">
      <c r="A18">
        <v>17</v>
      </c>
      <c r="B18" t="s">
        <v>9825</v>
      </c>
      <c r="C18" s="13">
        <v>41540</v>
      </c>
      <c r="D18" s="4" t="s">
        <v>7879</v>
      </c>
      <c r="E18" t="e">
        <f>VLOOKUP(D18,DbsMunaqis[],5)</f>
        <v>#N/A</v>
      </c>
      <c r="F1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" s="39" t="e">
        <f ca="1">[2]!terbilang(Table15[[#This Row],[Jumlah]])</f>
        <v>#NAME?</v>
      </c>
      <c r="H18" t="s">
        <v>9805</v>
      </c>
      <c r="I18" t="str">
        <f>TEXT(Table15[[#This Row],[TglBayar]],"dd - mmmm - yyyy")</f>
        <v>23 - September - 2013</v>
      </c>
    </row>
    <row r="19" spans="1:9">
      <c r="A19">
        <v>18</v>
      </c>
      <c r="B19" t="s">
        <v>9828</v>
      </c>
      <c r="C19" s="13">
        <v>41557</v>
      </c>
      <c r="D19" s="4" t="s">
        <v>7804</v>
      </c>
      <c r="E19" t="e">
        <f>VLOOKUP(D19,DbsMunaqis[],5)</f>
        <v>#N/A</v>
      </c>
      <c r="F1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" s="39" t="e">
        <f ca="1">[2]!terbilang(Table15[[#This Row],[Jumlah]])</f>
        <v>#NAME?</v>
      </c>
      <c r="H19" t="s">
        <v>9805</v>
      </c>
      <c r="I19" t="str">
        <f>TEXT(Table15[[#This Row],[TglBayar]],"dd - mmmm - yyyy")</f>
        <v>10 - October - 2013</v>
      </c>
    </row>
    <row r="20" spans="1:9">
      <c r="A20">
        <v>19</v>
      </c>
      <c r="B20" t="s">
        <v>9829</v>
      </c>
      <c r="C20" s="13">
        <v>41577</v>
      </c>
      <c r="D20" s="4" t="s">
        <v>8167</v>
      </c>
      <c r="E20" t="e">
        <f>VLOOKUP(D20,DbsMunaqis[],5)</f>
        <v>#N/A</v>
      </c>
      <c r="F2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" s="39" t="e">
        <f ca="1">[2]!terbilang(Table15[[#This Row],[Jumlah]])</f>
        <v>#NAME?</v>
      </c>
      <c r="H20" t="s">
        <v>9805</v>
      </c>
      <c r="I20" t="str">
        <f>TEXT(Table15[[#This Row],[TglBayar]],"dd - mmmm - yyyy")</f>
        <v>30 - October - 2013</v>
      </c>
    </row>
    <row r="21" spans="1:9">
      <c r="A21">
        <v>20</v>
      </c>
      <c r="B21" t="s">
        <v>9830</v>
      </c>
      <c r="C21" s="13">
        <v>41577</v>
      </c>
      <c r="D21" s="4" t="s">
        <v>7593</v>
      </c>
      <c r="E21" t="e">
        <f>VLOOKUP(D21,DbsMunaqis[],5)</f>
        <v>#N/A</v>
      </c>
      <c r="F2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1" s="39" t="e">
        <f ca="1">[2]!terbilang(Table15[[#This Row],[Jumlah]])</f>
        <v>#NAME?</v>
      </c>
      <c r="H21" t="s">
        <v>9805</v>
      </c>
      <c r="I21" t="str">
        <f>TEXT(Table15[[#This Row],[TglBayar]],"dd - mmmm - yyyy")</f>
        <v>30 - October - 2013</v>
      </c>
    </row>
    <row r="22" spans="1:9">
      <c r="A22">
        <v>21</v>
      </c>
      <c r="B22" t="s">
        <v>9831</v>
      </c>
      <c r="C22" s="13">
        <v>41582</v>
      </c>
      <c r="D22" s="4" t="s">
        <v>7266</v>
      </c>
      <c r="E22" t="e">
        <f>VLOOKUP(D22,DbsMunaqis[],5)</f>
        <v>#N/A</v>
      </c>
      <c r="F2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2" s="39" t="e">
        <f ca="1">[2]!terbilang(Table15[[#This Row],[Jumlah]])</f>
        <v>#NAME?</v>
      </c>
      <c r="H22" t="s">
        <v>9805</v>
      </c>
      <c r="I22" t="str">
        <f>TEXT(Table15[[#This Row],[TglBayar]],"dd - mmmm - yyyy")</f>
        <v>04 - November - 2013</v>
      </c>
    </row>
    <row r="23" spans="1:9">
      <c r="A23">
        <v>22</v>
      </c>
      <c r="B23" t="s">
        <v>9832</v>
      </c>
      <c r="C23" s="13">
        <v>41587</v>
      </c>
      <c r="D23" s="4" t="s">
        <v>7863</v>
      </c>
      <c r="E23" t="e">
        <f>VLOOKUP(D23,DbsMunaqis[],5)</f>
        <v>#N/A</v>
      </c>
      <c r="F2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3" s="39" t="e">
        <f ca="1">[2]!terbilang(Table15[[#This Row],[Jumlah]])</f>
        <v>#NAME?</v>
      </c>
      <c r="H23" t="s">
        <v>9805</v>
      </c>
      <c r="I23" t="str">
        <f>TEXT(Table15[[#This Row],[TglBayar]],"dd - mmmm - yyyy")</f>
        <v>09 - November - 2013</v>
      </c>
    </row>
    <row r="24" spans="1:9">
      <c r="A24">
        <v>23</v>
      </c>
      <c r="B24" t="s">
        <v>9833</v>
      </c>
      <c r="C24" s="13">
        <v>41593</v>
      </c>
      <c r="D24" s="4" t="s">
        <v>7497</v>
      </c>
      <c r="E24" t="e">
        <f>VLOOKUP(D24,DbsMunaqis[],5)</f>
        <v>#N/A</v>
      </c>
      <c r="F2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4" s="39" t="e">
        <f ca="1">[2]!terbilang(Table15[[#This Row],[Jumlah]])</f>
        <v>#NAME?</v>
      </c>
      <c r="H24" t="s">
        <v>9805</v>
      </c>
      <c r="I24" t="str">
        <f>TEXT(Table15[[#This Row],[TglBayar]],"dd - mmmm - yyyy")</f>
        <v>15 - November - 2013</v>
      </c>
    </row>
    <row r="25" spans="1:9">
      <c r="A25">
        <v>24</v>
      </c>
      <c r="B25" t="s">
        <v>9834</v>
      </c>
      <c r="C25" s="13">
        <v>41606</v>
      </c>
      <c r="D25" s="4" t="s">
        <v>8027</v>
      </c>
      <c r="E25" t="e">
        <f>VLOOKUP(D25,DbsMunaqis[],5)</f>
        <v>#N/A</v>
      </c>
      <c r="F2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5" s="39" t="e">
        <f ca="1">[2]!terbilang(Table15[[#This Row],[Jumlah]])</f>
        <v>#NAME?</v>
      </c>
      <c r="H25" t="s">
        <v>9805</v>
      </c>
      <c r="I25" t="str">
        <f>TEXT(Table15[[#This Row],[TglBayar]],"dd - mmmm - yyyy")</f>
        <v>28 - November - 2013</v>
      </c>
    </row>
    <row r="26" spans="1:9">
      <c r="A26">
        <v>25</v>
      </c>
      <c r="B26" t="s">
        <v>9836</v>
      </c>
      <c r="C26" s="13">
        <v>41606</v>
      </c>
      <c r="D26" s="4" t="s">
        <v>8050</v>
      </c>
      <c r="E26" t="e">
        <f>VLOOKUP(D26,DbsMunaqis[],5)</f>
        <v>#N/A</v>
      </c>
      <c r="F2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6" s="39" t="e">
        <f ca="1">[2]!terbilang(Table15[[#This Row],[Jumlah]])</f>
        <v>#NAME?</v>
      </c>
      <c r="H26" t="s">
        <v>9805</v>
      </c>
      <c r="I26" t="str">
        <f>TEXT(Table15[[#This Row],[TglBayar]],"dd - mmmm - yyyy")</f>
        <v>28 - November - 2013</v>
      </c>
    </row>
    <row r="27" spans="1:9">
      <c r="A27">
        <v>26</v>
      </c>
      <c r="B27" t="s">
        <v>9837</v>
      </c>
      <c r="C27" s="13">
        <v>41607</v>
      </c>
      <c r="D27" s="4" t="s">
        <v>7493</v>
      </c>
      <c r="E27" t="e">
        <f>VLOOKUP(D27,DbsMunaqis[],5)</f>
        <v>#N/A</v>
      </c>
      <c r="F2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7" s="39" t="e">
        <f ca="1">[2]!terbilang(Table15[[#This Row],[Jumlah]])</f>
        <v>#NAME?</v>
      </c>
      <c r="H27" t="s">
        <v>9805</v>
      </c>
      <c r="I27" t="str">
        <f>TEXT(Table15[[#This Row],[TglBayar]],"dd - mmmm - yyyy")</f>
        <v>29 - November - 2013</v>
      </c>
    </row>
    <row r="28" spans="1:9">
      <c r="A28">
        <v>27</v>
      </c>
      <c r="B28" t="s">
        <v>9838</v>
      </c>
      <c r="C28" s="13">
        <v>41607</v>
      </c>
      <c r="D28" s="4" t="s">
        <v>8074</v>
      </c>
      <c r="E28" t="e">
        <f>VLOOKUP(D28,DbsMunaqis[],5)</f>
        <v>#N/A</v>
      </c>
      <c r="F2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8" s="39" t="e">
        <f ca="1">[2]!terbilang(Table15[[#This Row],[Jumlah]])</f>
        <v>#NAME?</v>
      </c>
      <c r="H28" t="s">
        <v>9805</v>
      </c>
      <c r="I28" t="str">
        <f>TEXT(Table15[[#This Row],[TglBayar]],"dd - mmmm - yyyy")</f>
        <v>29 - November - 2013</v>
      </c>
    </row>
    <row r="29" spans="1:9">
      <c r="A29">
        <v>28</v>
      </c>
      <c r="B29" t="s">
        <v>9839</v>
      </c>
      <c r="C29" s="13">
        <v>41607</v>
      </c>
      <c r="D29" s="4" t="s">
        <v>7814</v>
      </c>
      <c r="E29" t="e">
        <f>VLOOKUP(D29,DbsMunaqis[],5)</f>
        <v>#N/A</v>
      </c>
      <c r="F2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9" s="39" t="e">
        <f ca="1">[2]!terbilang(Table15[[#This Row],[Jumlah]])</f>
        <v>#NAME?</v>
      </c>
      <c r="H29" t="s">
        <v>9805</v>
      </c>
      <c r="I29" t="str">
        <f>TEXT(Table15[[#This Row],[TglBayar]],"dd - mmmm - yyyy")</f>
        <v>29 - November - 2013</v>
      </c>
    </row>
    <row r="30" spans="1:9">
      <c r="A30">
        <v>29</v>
      </c>
      <c r="B30" t="s">
        <v>9840</v>
      </c>
      <c r="C30" s="13">
        <v>41607</v>
      </c>
      <c r="D30" s="4" t="s">
        <v>7954</v>
      </c>
      <c r="E30" t="e">
        <f>VLOOKUP(D30,DbsMunaqis[],5)</f>
        <v>#N/A</v>
      </c>
      <c r="F3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0" s="39" t="e">
        <f ca="1">[2]!terbilang(Table15[[#This Row],[Jumlah]])</f>
        <v>#NAME?</v>
      </c>
      <c r="H30" t="s">
        <v>9805</v>
      </c>
      <c r="I30" t="str">
        <f>TEXT(Table15[[#This Row],[TglBayar]],"dd - mmmm - yyyy")</f>
        <v>29 - November - 2013</v>
      </c>
    </row>
    <row r="31" spans="1:9">
      <c r="A31">
        <v>30</v>
      </c>
      <c r="B31" t="s">
        <v>9841</v>
      </c>
      <c r="C31" s="13">
        <v>41607</v>
      </c>
      <c r="D31" s="4" t="s">
        <v>7966</v>
      </c>
      <c r="E31" t="e">
        <f>VLOOKUP(D31,DbsMunaqis[],5)</f>
        <v>#N/A</v>
      </c>
      <c r="F3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1" s="39" t="e">
        <f ca="1">[2]!terbilang(Table15[[#This Row],[Jumlah]])</f>
        <v>#NAME?</v>
      </c>
      <c r="H31" t="s">
        <v>9805</v>
      </c>
      <c r="I31" t="str">
        <f>TEXT(Table15[[#This Row],[TglBayar]],"dd - mmmm - yyyy")</f>
        <v>29 - November - 2013</v>
      </c>
    </row>
    <row r="32" spans="1:9">
      <c r="A32">
        <v>31</v>
      </c>
      <c r="B32" t="s">
        <v>9842</v>
      </c>
      <c r="C32" s="13">
        <v>41607</v>
      </c>
      <c r="D32" s="4" t="s">
        <v>7995</v>
      </c>
      <c r="E32" t="e">
        <f>VLOOKUP(D32,DbsMunaqis[],5)</f>
        <v>#N/A</v>
      </c>
      <c r="F3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2" s="39" t="e">
        <f ca="1">[2]!terbilang(Table15[[#This Row],[Jumlah]])</f>
        <v>#NAME?</v>
      </c>
      <c r="H32" t="s">
        <v>9805</v>
      </c>
      <c r="I32" t="str">
        <f>TEXT(Table15[[#This Row],[TglBayar]],"dd - mmmm - yyyy")</f>
        <v>29 - November - 2013</v>
      </c>
    </row>
    <row r="33" spans="1:9">
      <c r="A33">
        <v>32</v>
      </c>
      <c r="B33" t="s">
        <v>9843</v>
      </c>
      <c r="C33" s="13">
        <v>41607</v>
      </c>
      <c r="D33" s="4" t="s">
        <v>8425</v>
      </c>
      <c r="E33" t="e">
        <f>VLOOKUP(D33,DbsMunaqis[],5)</f>
        <v>#N/A</v>
      </c>
      <c r="F3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33" s="39" t="e">
        <f ca="1">[2]!terbilang(Table15[[#This Row],[Jumlah]])</f>
        <v>#NAME?</v>
      </c>
      <c r="H33" t="s">
        <v>9805</v>
      </c>
      <c r="I33" t="str">
        <f>TEXT(Table15[[#This Row],[TglBayar]],"dd - mmmm - yyyy")</f>
        <v>29 - November - 2013</v>
      </c>
    </row>
    <row r="34" spans="1:9">
      <c r="A34">
        <v>33</v>
      </c>
      <c r="B34" t="s">
        <v>9846</v>
      </c>
      <c r="C34" s="13">
        <v>41607</v>
      </c>
      <c r="D34" s="4" t="s">
        <v>7271</v>
      </c>
      <c r="E34" t="e">
        <f>VLOOKUP(D34,DbsMunaqis[],5)</f>
        <v>#N/A</v>
      </c>
      <c r="F3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4" s="39" t="e">
        <f ca="1">[2]!terbilang(Table15[[#This Row],[Jumlah]])</f>
        <v>#NAME?</v>
      </c>
      <c r="H34" t="s">
        <v>9805</v>
      </c>
      <c r="I34" t="str">
        <f>TEXT(Table15[[#This Row],[TglBayar]],"dd - mmmm - yyyy")</f>
        <v>29 - November - 2013</v>
      </c>
    </row>
    <row r="35" spans="1:9">
      <c r="A35">
        <v>34</v>
      </c>
      <c r="B35" t="s">
        <v>9847</v>
      </c>
      <c r="C35" s="13">
        <v>41607</v>
      </c>
      <c r="D35" s="4" t="s">
        <v>8925</v>
      </c>
      <c r="E35" t="e">
        <f>VLOOKUP(D35,DbsMunaqis[],5)</f>
        <v>#N/A</v>
      </c>
      <c r="F3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5" s="39" t="e">
        <f ca="1">[2]!terbilang(Table15[[#This Row],[Jumlah]])</f>
        <v>#NAME?</v>
      </c>
      <c r="H35" t="s">
        <v>9805</v>
      </c>
      <c r="I35" t="str">
        <f>TEXT(Table15[[#This Row],[TglBayar]],"dd - mmmm - yyyy")</f>
        <v>29 - November - 2013</v>
      </c>
    </row>
    <row r="36" spans="1:9">
      <c r="A36">
        <v>35</v>
      </c>
      <c r="B36" t="s">
        <v>9848</v>
      </c>
      <c r="C36" s="13">
        <v>41607</v>
      </c>
      <c r="D36" s="4" t="s">
        <v>8409</v>
      </c>
      <c r="E36" t="e">
        <f>VLOOKUP(D36,DbsMunaqis[],5)</f>
        <v>#N/A</v>
      </c>
      <c r="F3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36" s="39" t="e">
        <f ca="1">[2]!terbilang(Table15[[#This Row],[Jumlah]])</f>
        <v>#NAME?</v>
      </c>
      <c r="H36" t="s">
        <v>9805</v>
      </c>
      <c r="I36" t="str">
        <f>TEXT(Table15[[#This Row],[TglBayar]],"dd - mmmm - yyyy")</f>
        <v>29 - November - 2013</v>
      </c>
    </row>
    <row r="37" spans="1:9">
      <c r="A37">
        <v>36</v>
      </c>
      <c r="B37" t="s">
        <v>9849</v>
      </c>
      <c r="C37" s="13">
        <v>41617</v>
      </c>
      <c r="D37" s="4" t="s">
        <v>7963</v>
      </c>
      <c r="E37" t="e">
        <f>VLOOKUP(D37,DbsMunaqis[],5)</f>
        <v>#N/A</v>
      </c>
      <c r="F3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7" s="39" t="e">
        <f ca="1">[2]!terbilang(Table15[[#This Row],[Jumlah]])</f>
        <v>#NAME?</v>
      </c>
      <c r="H37" t="s">
        <v>9805</v>
      </c>
      <c r="I37" t="str">
        <f>TEXT(Table15[[#This Row],[TglBayar]],"dd - mmmm - yyyy")</f>
        <v>09 - December - 2013</v>
      </c>
    </row>
    <row r="38" spans="1:9">
      <c r="A38">
        <v>37</v>
      </c>
      <c r="B38" t="s">
        <v>9850</v>
      </c>
      <c r="C38" s="13">
        <v>41627</v>
      </c>
      <c r="D38" s="4" t="s">
        <v>7494</v>
      </c>
      <c r="E38" t="e">
        <f>VLOOKUP(D38,DbsMunaqis[],5)</f>
        <v>#N/A</v>
      </c>
      <c r="F3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8" s="39" t="e">
        <f ca="1">[2]!terbilang(Table15[[#This Row],[Jumlah]])</f>
        <v>#NAME?</v>
      </c>
      <c r="H38" t="s">
        <v>9805</v>
      </c>
      <c r="I38" t="str">
        <f>TEXT(Table15[[#This Row],[TglBayar]],"dd - mmmm - yyyy")</f>
        <v>19 - December - 2013</v>
      </c>
    </row>
    <row r="39" spans="1:9">
      <c r="A39">
        <v>39</v>
      </c>
      <c r="B39" t="s">
        <v>9853</v>
      </c>
      <c r="C39" s="13">
        <v>41627</v>
      </c>
      <c r="D39" s="4" t="s">
        <v>7925</v>
      </c>
      <c r="E39" t="e">
        <f>VLOOKUP(D39,DbsMunaqis[],5)</f>
        <v>#N/A</v>
      </c>
      <c r="F3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39" s="39" t="e">
        <f ca="1">[2]!terbilang(Table15[[#This Row],[Jumlah]])</f>
        <v>#NAME?</v>
      </c>
      <c r="H39" t="s">
        <v>9805</v>
      </c>
      <c r="I39" t="str">
        <f>TEXT(Table15[[#This Row],[TglBayar]],"dd - mmmm - yyyy")</f>
        <v>19 - December - 2013</v>
      </c>
    </row>
    <row r="40" spans="1:9">
      <c r="A40">
        <v>38</v>
      </c>
      <c r="B40" t="s">
        <v>9852</v>
      </c>
      <c r="C40" s="13">
        <v>41637</v>
      </c>
      <c r="D40" s="4" t="s">
        <v>7395</v>
      </c>
      <c r="E40" t="e">
        <f>VLOOKUP(D40,DbsMunaqis[],5)</f>
        <v>#N/A</v>
      </c>
      <c r="F4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0" s="39" t="e">
        <f ca="1">[2]!terbilang(Table15[[#This Row],[Jumlah]])</f>
        <v>#NAME?</v>
      </c>
      <c r="H40" t="s">
        <v>9805</v>
      </c>
      <c r="I40" t="str">
        <f>TEXT(Table15[[#This Row],[TglBayar]],"dd - mmmm - yyyy")</f>
        <v>29 - December - 2013</v>
      </c>
    </row>
    <row r="41" spans="1:9">
      <c r="A41">
        <v>40</v>
      </c>
      <c r="B41" t="s">
        <v>9855</v>
      </c>
      <c r="C41" s="13">
        <v>41639</v>
      </c>
      <c r="D41" s="4" t="s">
        <v>7615</v>
      </c>
      <c r="E41" t="e">
        <f>VLOOKUP(D41,DbsMunaqis[],5)</f>
        <v>#N/A</v>
      </c>
      <c r="F4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1" s="39" t="e">
        <f ca="1">[2]!terbilang(Table15[[#This Row],[Jumlah]])</f>
        <v>#NAME?</v>
      </c>
      <c r="H41" t="s">
        <v>9805</v>
      </c>
      <c r="I41" t="str">
        <f>TEXT(Table15[[#This Row],[TglBayar]],"dd - mmmm - yyyy")</f>
        <v>31 - December - 2013</v>
      </c>
    </row>
    <row r="42" spans="1:9">
      <c r="A42">
        <v>41</v>
      </c>
      <c r="B42" t="s">
        <v>9856</v>
      </c>
      <c r="C42" s="13">
        <v>41648</v>
      </c>
      <c r="D42" s="4" t="s">
        <v>7852</v>
      </c>
      <c r="E42" t="e">
        <f>VLOOKUP(D42,DbsMunaqis[],5)</f>
        <v>#N/A</v>
      </c>
      <c r="F4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2" s="39" t="e">
        <f ca="1">[2]!terbilang(Table15[[#This Row],[Jumlah]])</f>
        <v>#NAME?</v>
      </c>
      <c r="H42" t="s">
        <v>9805</v>
      </c>
      <c r="I42" t="str">
        <f>TEXT(Table15[[#This Row],[TglBayar]],"dd - mmmm - yyyy")</f>
        <v>09 - January - 2014</v>
      </c>
    </row>
    <row r="43" spans="1:9">
      <c r="A43">
        <v>42</v>
      </c>
      <c r="B43" t="s">
        <v>9857</v>
      </c>
      <c r="C43" s="13">
        <v>41648</v>
      </c>
      <c r="D43" s="4" t="s">
        <v>7975</v>
      </c>
      <c r="E43" t="e">
        <f>VLOOKUP(D43,DbsMunaqis[],5)</f>
        <v>#N/A</v>
      </c>
      <c r="F4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3" s="39" t="e">
        <f ca="1">[2]!terbilang(Table15[[#This Row],[Jumlah]])</f>
        <v>#NAME?</v>
      </c>
      <c r="H43" t="s">
        <v>9805</v>
      </c>
      <c r="I43" t="str">
        <f>TEXT(Table15[[#This Row],[TglBayar]],"dd - mmmm - yyyy")</f>
        <v>09 - January - 2014</v>
      </c>
    </row>
    <row r="44" spans="1:9">
      <c r="A44">
        <v>43</v>
      </c>
      <c r="B44" t="s">
        <v>9858</v>
      </c>
      <c r="C44" s="13">
        <v>41649</v>
      </c>
      <c r="D44" s="4" t="s">
        <v>7931</v>
      </c>
      <c r="E44" t="e">
        <f>VLOOKUP(D44,DbsMunaqis[],5)</f>
        <v>#N/A</v>
      </c>
      <c r="F4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4" s="39" t="e">
        <f ca="1">[2]!terbilang(Table15[[#This Row],[Jumlah]])</f>
        <v>#NAME?</v>
      </c>
      <c r="H44" t="s">
        <v>9805</v>
      </c>
      <c r="I44" t="str">
        <f>TEXT(Table15[[#This Row],[TglBayar]],"dd - mmmm - yyyy")</f>
        <v>10 - January - 2014</v>
      </c>
    </row>
    <row r="45" spans="1:9">
      <c r="A45">
        <v>44</v>
      </c>
      <c r="B45" t="s">
        <v>9859</v>
      </c>
      <c r="C45" s="13">
        <v>41652</v>
      </c>
      <c r="D45" s="4" t="s">
        <v>8464</v>
      </c>
      <c r="E45" t="e">
        <f>VLOOKUP(D45,DbsMunaqis[],5)</f>
        <v>#N/A</v>
      </c>
      <c r="F4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45" s="39" t="e">
        <f ca="1">[2]!terbilang(Table15[[#This Row],[Jumlah]])</f>
        <v>#NAME?</v>
      </c>
      <c r="H45" t="s">
        <v>9805</v>
      </c>
      <c r="I45" t="str">
        <f>TEXT(Table15[[#This Row],[TglBayar]],"dd - mmmm - yyyy")</f>
        <v>13 - January - 2014</v>
      </c>
    </row>
    <row r="46" spans="1:9">
      <c r="A46">
        <v>45</v>
      </c>
      <c r="B46" t="s">
        <v>9860</v>
      </c>
      <c r="C46" s="13">
        <v>41652</v>
      </c>
      <c r="D46" s="4" t="s">
        <v>8001</v>
      </c>
      <c r="E46" t="e">
        <f>VLOOKUP(D46,DbsMunaqis[],5)</f>
        <v>#N/A</v>
      </c>
      <c r="F4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6" s="39" t="e">
        <f ca="1">[2]!terbilang(Table15[[#This Row],[Jumlah]])</f>
        <v>#NAME?</v>
      </c>
      <c r="H46" t="s">
        <v>9805</v>
      </c>
      <c r="I46" t="str">
        <f>TEXT(Table15[[#This Row],[TglBayar]],"dd - mmmm - yyyy")</f>
        <v>13 - January - 2014</v>
      </c>
    </row>
    <row r="47" spans="1:9">
      <c r="A47">
        <v>46</v>
      </c>
      <c r="B47" t="s">
        <v>9862</v>
      </c>
      <c r="C47" s="13">
        <v>41654</v>
      </c>
      <c r="D47" s="4" t="s">
        <v>7555</v>
      </c>
      <c r="E47" t="e">
        <f>VLOOKUP(D47,DbsMunaqis[],5)</f>
        <v>#N/A</v>
      </c>
      <c r="F4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7" s="39" t="e">
        <f ca="1">[2]!terbilang(Table15[[#This Row],[Jumlah]])</f>
        <v>#NAME?</v>
      </c>
      <c r="H47" t="s">
        <v>9805</v>
      </c>
      <c r="I47" t="str">
        <f>TEXT(Table15[[#This Row],[TglBayar]],"dd - mmmm - yyyy")</f>
        <v>15 - January - 2014</v>
      </c>
    </row>
    <row r="48" spans="1:9">
      <c r="A48">
        <v>47</v>
      </c>
      <c r="B48" t="s">
        <v>9864</v>
      </c>
      <c r="C48" s="13">
        <v>41666</v>
      </c>
      <c r="D48" s="84" t="s">
        <v>7777</v>
      </c>
      <c r="E48" t="e">
        <f>VLOOKUP(D48,DbsMunaqis[],5)</f>
        <v>#N/A</v>
      </c>
      <c r="F4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8" s="39" t="e">
        <f ca="1">[2]!terbilang(Table15[[#This Row],[Jumlah]])</f>
        <v>#NAME?</v>
      </c>
      <c r="H48" t="s">
        <v>9805</v>
      </c>
      <c r="I48" t="str">
        <f>TEXT(Table15[[#This Row],[TglBayar]],"dd - mmmm - yyyy")</f>
        <v>27 - January - 2014</v>
      </c>
    </row>
    <row r="49" spans="1:9">
      <c r="A49">
        <v>48</v>
      </c>
      <c r="B49" t="s">
        <v>9865</v>
      </c>
      <c r="C49" s="13">
        <v>41667</v>
      </c>
      <c r="D49" s="84" t="s">
        <v>7717</v>
      </c>
      <c r="E49" t="e">
        <f>VLOOKUP(D49,DbsMunaqis[],5)</f>
        <v>#N/A</v>
      </c>
      <c r="F4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49" s="39" t="e">
        <f ca="1">[2]!terbilang(Table15[[#This Row],[Jumlah]])</f>
        <v>#NAME?</v>
      </c>
      <c r="H49" t="s">
        <v>9805</v>
      </c>
      <c r="I49" t="str">
        <f>TEXT(Table15[[#This Row],[TglBayar]],"dd - mmmm - yyyy")</f>
        <v>28 - January - 2014</v>
      </c>
    </row>
    <row r="50" spans="1:9">
      <c r="A50">
        <v>49</v>
      </c>
      <c r="B50" t="s">
        <v>9866</v>
      </c>
      <c r="C50" s="13">
        <v>41673</v>
      </c>
      <c r="D50" s="84" t="s">
        <v>7306</v>
      </c>
      <c r="E50" t="e">
        <f>VLOOKUP(D50,DbsMunaqis[],5)</f>
        <v>#N/A</v>
      </c>
      <c r="F5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0" s="39" t="e">
        <f ca="1">[2]!terbilang(Table15[[#This Row],[Jumlah]])</f>
        <v>#NAME?</v>
      </c>
      <c r="H50" t="s">
        <v>9805</v>
      </c>
      <c r="I50" t="str">
        <f>TEXT(Table15[[#This Row],[TglBayar]],"dd - mmmm - yyyy")</f>
        <v>03 - February - 2014</v>
      </c>
    </row>
    <row r="51" spans="1:9">
      <c r="A51">
        <v>50</v>
      </c>
      <c r="B51" t="s">
        <v>9867</v>
      </c>
      <c r="C51" s="13">
        <v>41674</v>
      </c>
      <c r="D51" s="84" t="s">
        <v>8003</v>
      </c>
      <c r="E51" t="e">
        <f>VLOOKUP(D51,DbsMunaqis[],5)</f>
        <v>#N/A</v>
      </c>
      <c r="F5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1" s="39" t="e">
        <f ca="1">[2]!terbilang(Table15[[#This Row],[Jumlah]])</f>
        <v>#NAME?</v>
      </c>
      <c r="H51" t="s">
        <v>9805</v>
      </c>
      <c r="I51" t="str">
        <f>TEXT(Table15[[#This Row],[TglBayar]],"dd - mmmm - yyyy")</f>
        <v>04 - February - 2014</v>
      </c>
    </row>
    <row r="52" spans="1:9">
      <c r="A52">
        <v>51</v>
      </c>
      <c r="B52" t="s">
        <v>9868</v>
      </c>
      <c r="C52" s="13">
        <v>41674</v>
      </c>
      <c r="D52" s="84" t="s">
        <v>7627</v>
      </c>
      <c r="E52" t="e">
        <f>VLOOKUP(D52,DbsMunaqis[],5)</f>
        <v>#N/A</v>
      </c>
      <c r="F5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2" s="39" t="e">
        <f ca="1">[2]!terbilang(Table15[[#This Row],[Jumlah]])</f>
        <v>#NAME?</v>
      </c>
      <c r="H52" t="s">
        <v>9805</v>
      </c>
      <c r="I52" t="str">
        <f>TEXT(Table15[[#This Row],[TglBayar]],"dd - mmmm - yyyy")</f>
        <v>04 - February - 2014</v>
      </c>
    </row>
    <row r="53" spans="1:9">
      <c r="A53">
        <v>52</v>
      </c>
      <c r="B53" t="s">
        <v>9869</v>
      </c>
      <c r="C53" s="13">
        <v>41674</v>
      </c>
      <c r="D53" s="84" t="s">
        <v>7611</v>
      </c>
      <c r="E53" t="e">
        <f>VLOOKUP(D53,DbsMunaqis[],5)</f>
        <v>#N/A</v>
      </c>
      <c r="F5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3" s="39" t="e">
        <f ca="1">[2]!terbilang(Table15[[#This Row],[Jumlah]])</f>
        <v>#NAME?</v>
      </c>
      <c r="H53" t="s">
        <v>9805</v>
      </c>
      <c r="I53" t="str">
        <f>TEXT(Table15[[#This Row],[TglBayar]],"dd - mmmm - yyyy")</f>
        <v>04 - February - 2014</v>
      </c>
    </row>
    <row r="54" spans="1:9">
      <c r="A54">
        <v>53</v>
      </c>
      <c r="B54" t="s">
        <v>9871</v>
      </c>
      <c r="C54" s="13">
        <v>41674</v>
      </c>
      <c r="D54" s="84" t="s">
        <v>7937</v>
      </c>
      <c r="E54" t="e">
        <f>VLOOKUP(D54,DbsMunaqis[],5)</f>
        <v>#N/A</v>
      </c>
      <c r="F5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4" s="39" t="e">
        <f ca="1">[2]!terbilang(Table15[[#This Row],[Jumlah]])</f>
        <v>#NAME?</v>
      </c>
      <c r="H54" t="s">
        <v>9805</v>
      </c>
      <c r="I54" t="str">
        <f>TEXT(Table15[[#This Row],[TglBayar]],"dd - mmmm - yyyy")</f>
        <v>04 - February - 2014</v>
      </c>
    </row>
    <row r="55" spans="1:9">
      <c r="A55">
        <v>54</v>
      </c>
      <c r="B55" t="s">
        <v>9872</v>
      </c>
      <c r="C55" s="13">
        <v>41674</v>
      </c>
      <c r="D55" s="84" t="s">
        <v>7908</v>
      </c>
      <c r="E55" t="e">
        <f>VLOOKUP(D55,DbsMunaqis[],5)</f>
        <v>#N/A</v>
      </c>
      <c r="F5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5" s="39" t="e">
        <f ca="1">[2]!terbilang(Table15[[#This Row],[Jumlah]])</f>
        <v>#NAME?</v>
      </c>
      <c r="H55" t="s">
        <v>9805</v>
      </c>
      <c r="I55" t="str">
        <f>TEXT(Table15[[#This Row],[TglBayar]],"dd - mmmm - yyyy")</f>
        <v>04 - February - 2014</v>
      </c>
    </row>
    <row r="56" spans="1:9">
      <c r="A56">
        <v>55</v>
      </c>
      <c r="B56" t="s">
        <v>9873</v>
      </c>
      <c r="C56" s="13">
        <v>41674</v>
      </c>
      <c r="D56" s="84" t="s">
        <v>7919</v>
      </c>
      <c r="E56" t="e">
        <f>VLOOKUP(D56,DbsMunaqis[],5)</f>
        <v>#N/A</v>
      </c>
      <c r="F5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6" s="39" t="e">
        <f ca="1">[2]!terbilang(Table15[[#This Row],[Jumlah]])</f>
        <v>#NAME?</v>
      </c>
      <c r="H56" t="s">
        <v>9805</v>
      </c>
      <c r="I56" t="str">
        <f>TEXT(Table15[[#This Row],[TglBayar]],"dd - mmmm - yyyy")</f>
        <v>04 - February - 2014</v>
      </c>
    </row>
    <row r="57" spans="1:9">
      <c r="A57">
        <v>56</v>
      </c>
      <c r="B57" t="s">
        <v>9874</v>
      </c>
      <c r="C57" s="13">
        <v>41675</v>
      </c>
      <c r="D57" s="84" t="s">
        <v>7379</v>
      </c>
      <c r="E57" t="e">
        <f>VLOOKUP(D57,DbsMunaqis[],5)</f>
        <v>#N/A</v>
      </c>
      <c r="F5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7" s="39" t="e">
        <f ca="1">[2]!terbilang(Table15[[#This Row],[Jumlah]])</f>
        <v>#NAME?</v>
      </c>
      <c r="H57" t="s">
        <v>9805</v>
      </c>
      <c r="I57" t="str">
        <f>TEXT(Table15[[#This Row],[TglBayar]],"dd - mmmm - yyyy")</f>
        <v>05 - February - 2014</v>
      </c>
    </row>
    <row r="58" spans="1:9">
      <c r="A58">
        <v>57</v>
      </c>
      <c r="B58" t="s">
        <v>9875</v>
      </c>
      <c r="C58" s="13">
        <v>41676</v>
      </c>
      <c r="D58" s="84" t="s">
        <v>7866</v>
      </c>
      <c r="E58" t="e">
        <f>VLOOKUP(D58,DbsMunaqis[],5)</f>
        <v>#N/A</v>
      </c>
      <c r="F5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8" s="39" t="e">
        <f ca="1">[2]!terbilang(Table15[[#This Row],[Jumlah]])</f>
        <v>#NAME?</v>
      </c>
      <c r="H58" t="s">
        <v>9805</v>
      </c>
      <c r="I58" t="str">
        <f>TEXT(Table15[[#This Row],[TglBayar]],"dd - mmmm - yyyy")</f>
        <v>06 - February - 2014</v>
      </c>
    </row>
    <row r="59" spans="1:9">
      <c r="A59">
        <v>58</v>
      </c>
      <c r="B59" t="s">
        <v>9876</v>
      </c>
      <c r="C59" s="13">
        <v>41676</v>
      </c>
      <c r="D59" s="84" t="s">
        <v>7309</v>
      </c>
      <c r="E59" t="e">
        <f>VLOOKUP(D59,DbsMunaqis[],5)</f>
        <v>#N/A</v>
      </c>
      <c r="F5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59" s="39" t="e">
        <f ca="1">[2]!terbilang(Table15[[#This Row],[Jumlah]])</f>
        <v>#NAME?</v>
      </c>
      <c r="H59" t="s">
        <v>9805</v>
      </c>
      <c r="I59" t="str">
        <f>TEXT(Table15[[#This Row],[TglBayar]],"dd - mmmm - yyyy")</f>
        <v>06 - February - 2014</v>
      </c>
    </row>
    <row r="60" spans="1:9">
      <c r="A60">
        <v>59</v>
      </c>
      <c r="B60" t="s">
        <v>9877</v>
      </c>
      <c r="C60" s="13">
        <v>41680</v>
      </c>
      <c r="D60" s="84" t="s">
        <v>8180</v>
      </c>
      <c r="E60" t="e">
        <f>VLOOKUP(D60,DbsMunaqis[],5)</f>
        <v>#N/A</v>
      </c>
      <c r="F6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0" s="39" t="e">
        <f ca="1">[2]!terbilang(Table15[[#This Row],[Jumlah]])</f>
        <v>#NAME?</v>
      </c>
      <c r="H60" t="s">
        <v>9805</v>
      </c>
      <c r="I60" t="str">
        <f>TEXT(Table15[[#This Row],[TglBayar]],"dd - mmmm - yyyy")</f>
        <v>10 - February - 2014</v>
      </c>
    </row>
    <row r="61" spans="1:9">
      <c r="A61">
        <v>60</v>
      </c>
      <c r="B61" t="s">
        <v>9878</v>
      </c>
      <c r="C61" s="13">
        <v>41680</v>
      </c>
      <c r="D61" s="84" t="s">
        <v>8033</v>
      </c>
      <c r="E61" t="e">
        <f>VLOOKUP(D61,DbsMunaqis[],5)</f>
        <v>#N/A</v>
      </c>
      <c r="F6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1" s="39" t="e">
        <f ca="1">[2]!terbilang(Table15[[#This Row],[Jumlah]])</f>
        <v>#NAME?</v>
      </c>
      <c r="H61" t="s">
        <v>9805</v>
      </c>
      <c r="I61" t="str">
        <f>TEXT(Table15[[#This Row],[TglBayar]],"dd - mmmm - yyyy")</f>
        <v>10 - February - 2014</v>
      </c>
    </row>
    <row r="62" spans="1:9">
      <c r="A62">
        <v>61</v>
      </c>
      <c r="B62" t="s">
        <v>9879</v>
      </c>
      <c r="C62" s="13">
        <v>41681</v>
      </c>
      <c r="D62" s="84" t="s">
        <v>8115</v>
      </c>
      <c r="E62" t="e">
        <f>VLOOKUP(D62,DbsMunaqis[],5)</f>
        <v>#N/A</v>
      </c>
      <c r="F6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2" s="39" t="e">
        <f ca="1">[2]!terbilang(Table15[[#This Row],[Jumlah]])</f>
        <v>#NAME?</v>
      </c>
      <c r="H62" t="s">
        <v>9805</v>
      </c>
      <c r="I62" t="str">
        <f>TEXT(Table15[[#This Row],[TglBayar]],"dd - mmmm - yyyy")</f>
        <v>11 - February - 2014</v>
      </c>
    </row>
    <row r="63" spans="1:9">
      <c r="A63">
        <v>62</v>
      </c>
      <c r="B63" t="s">
        <v>9880</v>
      </c>
      <c r="C63" s="13">
        <v>41681</v>
      </c>
      <c r="D63" s="84" t="s">
        <v>7914</v>
      </c>
      <c r="E63" t="e">
        <f>VLOOKUP(D63,DbsMunaqis[],5)</f>
        <v>#N/A</v>
      </c>
      <c r="F6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3" s="39" t="e">
        <f ca="1">[2]!terbilang(Table15[[#This Row],[Jumlah]])</f>
        <v>#NAME?</v>
      </c>
      <c r="H63" t="s">
        <v>9805</v>
      </c>
      <c r="I63" t="str">
        <f>TEXT(Table15[[#This Row],[TglBayar]],"dd - mmmm - yyyy")</f>
        <v>11 - February - 2014</v>
      </c>
    </row>
    <row r="64" spans="1:9">
      <c r="A64">
        <v>63</v>
      </c>
      <c r="B64" t="s">
        <v>9881</v>
      </c>
      <c r="C64" s="13">
        <v>41681</v>
      </c>
      <c r="D64" s="84" t="s">
        <v>7877</v>
      </c>
      <c r="E64" t="e">
        <f>VLOOKUP(D64,DbsMunaqis[],5)</f>
        <v>#N/A</v>
      </c>
      <c r="F6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4" s="39" t="e">
        <f ca="1">[2]!terbilang(Table15[[#This Row],[Jumlah]])</f>
        <v>#NAME?</v>
      </c>
      <c r="H64" t="s">
        <v>9805</v>
      </c>
      <c r="I64" t="str">
        <f>TEXT(Table15[[#This Row],[TglBayar]],"dd - mmmm - yyyy")</f>
        <v>11 - February - 2014</v>
      </c>
    </row>
    <row r="65" spans="1:9">
      <c r="A65">
        <v>64</v>
      </c>
      <c r="B65" t="s">
        <v>9882</v>
      </c>
      <c r="C65" s="13">
        <v>41681</v>
      </c>
      <c r="D65" s="84" t="s">
        <v>8132</v>
      </c>
      <c r="E65" t="e">
        <f>VLOOKUP(D65,DbsMunaqis[],5)</f>
        <v>#N/A</v>
      </c>
      <c r="F6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5" s="39" t="e">
        <f ca="1">[2]!terbilang(Table15[[#This Row],[Jumlah]])</f>
        <v>#NAME?</v>
      </c>
      <c r="H65" t="s">
        <v>9805</v>
      </c>
      <c r="I65" t="str">
        <f>TEXT(Table15[[#This Row],[TglBayar]],"dd - mmmm - yyyy")</f>
        <v>11 - February - 2014</v>
      </c>
    </row>
    <row r="66" spans="1:9">
      <c r="A66">
        <v>65</v>
      </c>
      <c r="B66" t="s">
        <v>9883</v>
      </c>
      <c r="C66" s="13">
        <v>41682</v>
      </c>
      <c r="D66" s="84" t="s">
        <v>8208</v>
      </c>
      <c r="E66" t="e">
        <f>VLOOKUP(D66,DbsMunaqis[],5)</f>
        <v>#N/A</v>
      </c>
      <c r="F6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66" s="39" t="e">
        <f ca="1">[2]!terbilang(Table15[[#This Row],[Jumlah]])</f>
        <v>#NAME?</v>
      </c>
      <c r="H66" t="s">
        <v>9805</v>
      </c>
      <c r="I66" t="str">
        <f>TEXT(Table15[[#This Row],[TglBayar]],"dd - mmmm - yyyy")</f>
        <v>12 - February - 2014</v>
      </c>
    </row>
    <row r="67" spans="1:9">
      <c r="A67">
        <v>66</v>
      </c>
      <c r="B67" t="s">
        <v>9884</v>
      </c>
      <c r="C67" s="13">
        <v>41682</v>
      </c>
      <c r="D67" s="84" t="s">
        <v>5884</v>
      </c>
      <c r="E67" t="e">
        <f>VLOOKUP(D67,DbsMunaqis[],5)</f>
        <v>#N/A</v>
      </c>
      <c r="F6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7" s="39" t="e">
        <f ca="1">[2]!terbilang(Table15[[#This Row],[Jumlah]])</f>
        <v>#NAME?</v>
      </c>
      <c r="H67" t="s">
        <v>9805</v>
      </c>
      <c r="I67" t="str">
        <f>TEXT(Table15[[#This Row],[TglBayar]],"dd - mmmm - yyyy")</f>
        <v>12 - February - 2014</v>
      </c>
    </row>
    <row r="68" spans="1:9">
      <c r="A68">
        <v>67</v>
      </c>
      <c r="B68" t="s">
        <v>9885</v>
      </c>
      <c r="C68" s="13">
        <v>41683</v>
      </c>
      <c r="D68" s="84" t="s">
        <v>8440</v>
      </c>
      <c r="E68" t="e">
        <f>VLOOKUP(D68,DbsMunaqis[],5)</f>
        <v>#N/A</v>
      </c>
      <c r="F6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68" s="39" t="e">
        <f ca="1">[2]!terbilang(Table15[[#This Row],[Jumlah]])</f>
        <v>#NAME?</v>
      </c>
      <c r="H68" t="s">
        <v>9805</v>
      </c>
      <c r="I68" t="str">
        <f>TEXT(Table15[[#This Row],[TglBayar]],"dd - mmmm - yyyy")</f>
        <v>13 - February - 2014</v>
      </c>
    </row>
    <row r="69" spans="1:9">
      <c r="A69">
        <v>68</v>
      </c>
      <c r="B69" t="s">
        <v>9886</v>
      </c>
      <c r="C69" s="13">
        <v>41684</v>
      </c>
      <c r="D69" s="84" t="s">
        <v>9851</v>
      </c>
      <c r="E69" t="e">
        <f>VLOOKUP(D69,DbsMunaqis[],5)</f>
        <v>#N/A</v>
      </c>
      <c r="F6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69" s="39" t="e">
        <f ca="1">[2]!terbilang(Table15[[#This Row],[Jumlah]])</f>
        <v>#NAME?</v>
      </c>
      <c r="H69" t="s">
        <v>9805</v>
      </c>
      <c r="I69" t="str">
        <f>TEXT(Table15[[#This Row],[TglBayar]],"dd - mmmm - yyyy")</f>
        <v>14 - February - 2014</v>
      </c>
    </row>
    <row r="70" spans="1:9">
      <c r="A70">
        <v>69</v>
      </c>
      <c r="B70" t="s">
        <v>9887</v>
      </c>
      <c r="C70" s="13">
        <v>41684</v>
      </c>
      <c r="D70" s="84" t="s">
        <v>7901</v>
      </c>
      <c r="E70" t="e">
        <f>VLOOKUP(D70,DbsMunaqis[],5)</f>
        <v>#N/A</v>
      </c>
      <c r="F7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0" s="39" t="e">
        <f ca="1">[2]!terbilang(Table15[[#This Row],[Jumlah]])</f>
        <v>#NAME?</v>
      </c>
      <c r="H70" t="s">
        <v>9805</v>
      </c>
      <c r="I70" t="str">
        <f>TEXT(Table15[[#This Row],[TglBayar]],"dd - mmmm - yyyy")</f>
        <v>14 - February - 2014</v>
      </c>
    </row>
    <row r="71" spans="1:9">
      <c r="A71">
        <v>70</v>
      </c>
      <c r="B71" t="s">
        <v>9888</v>
      </c>
      <c r="C71" s="13">
        <v>41684</v>
      </c>
      <c r="D71" s="84" t="s">
        <v>7889</v>
      </c>
      <c r="E71" t="e">
        <f>VLOOKUP(D71,DbsMunaqis[],5)</f>
        <v>#N/A</v>
      </c>
      <c r="F7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1" s="39" t="e">
        <f ca="1">[2]!terbilang(Table15[[#This Row],[Jumlah]])</f>
        <v>#NAME?</v>
      </c>
      <c r="H71" t="s">
        <v>9805</v>
      </c>
      <c r="I71" t="str">
        <f>TEXT(Table15[[#This Row],[TglBayar]],"dd - mmmm - yyyy")</f>
        <v>14 - February - 2014</v>
      </c>
    </row>
    <row r="72" spans="1:9">
      <c r="A72">
        <v>71</v>
      </c>
      <c r="B72" t="s">
        <v>9889</v>
      </c>
      <c r="C72" s="13">
        <v>41687</v>
      </c>
      <c r="D72" s="84" t="s">
        <v>7903</v>
      </c>
      <c r="E72" t="e">
        <f>VLOOKUP(D72,DbsMunaqis[],5)</f>
        <v>#N/A</v>
      </c>
      <c r="F7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2" s="39" t="e">
        <f ca="1">[2]!terbilang(Table15[[#This Row],[Jumlah]])</f>
        <v>#NAME?</v>
      </c>
      <c r="H72" t="s">
        <v>9805</v>
      </c>
      <c r="I72" t="str">
        <f>TEXT(Table15[[#This Row],[TglBayar]],"dd - mmmm - yyyy")</f>
        <v>17 - February - 2014</v>
      </c>
    </row>
    <row r="73" spans="1:9">
      <c r="A73">
        <v>72</v>
      </c>
      <c r="B73" t="s">
        <v>9890</v>
      </c>
      <c r="C73" s="13">
        <v>41687</v>
      </c>
      <c r="D73" s="84" t="s">
        <v>8076</v>
      </c>
      <c r="E73" t="e">
        <f>VLOOKUP(D73,DbsMunaqis[],5)</f>
        <v>#N/A</v>
      </c>
      <c r="F7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3" s="39" t="e">
        <f ca="1">[2]!terbilang(Table15[[#This Row],[Jumlah]])</f>
        <v>#NAME?</v>
      </c>
      <c r="H73" t="s">
        <v>9805</v>
      </c>
      <c r="I73" t="str">
        <f>TEXT(Table15[[#This Row],[TglBayar]],"dd - mmmm - yyyy")</f>
        <v>17 - February - 2014</v>
      </c>
    </row>
    <row r="74" spans="1:9">
      <c r="A74">
        <v>73</v>
      </c>
      <c r="B74" t="s">
        <v>9891</v>
      </c>
      <c r="C74" s="13">
        <v>41687</v>
      </c>
      <c r="D74" s="84" t="s">
        <v>8158</v>
      </c>
      <c r="E74" t="e">
        <f>VLOOKUP(D74,DbsMunaqis[],5)</f>
        <v>#N/A</v>
      </c>
      <c r="F7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4" s="39" t="e">
        <f ca="1">[2]!terbilang(Table15[[#This Row],[Jumlah]])</f>
        <v>#NAME?</v>
      </c>
      <c r="H74" t="s">
        <v>9805</v>
      </c>
      <c r="I74" t="str">
        <f>TEXT(Table15[[#This Row],[TglBayar]],"dd - mmmm - yyyy")</f>
        <v>17 - February - 2014</v>
      </c>
    </row>
    <row r="75" spans="1:9">
      <c r="A75">
        <v>74</v>
      </c>
      <c r="B75" t="s">
        <v>9893</v>
      </c>
      <c r="C75" s="13">
        <v>41687</v>
      </c>
      <c r="D75" s="84" t="s">
        <v>8429</v>
      </c>
      <c r="E75" t="e">
        <f>VLOOKUP(D75,DbsMunaqis[],5)</f>
        <v>#N/A</v>
      </c>
      <c r="F7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75" s="39" t="e">
        <f ca="1">[2]!terbilang(Table15[[#This Row],[Jumlah]])</f>
        <v>#NAME?</v>
      </c>
      <c r="H75" t="s">
        <v>9805</v>
      </c>
      <c r="I75" t="str">
        <f>TEXT(Table15[[#This Row],[TglBayar]],"dd - mmmm - yyyy")</f>
        <v>17 - February - 2014</v>
      </c>
    </row>
    <row r="76" spans="1:9">
      <c r="A76">
        <v>75</v>
      </c>
      <c r="B76" t="s">
        <v>9894</v>
      </c>
      <c r="C76" s="13">
        <v>41687</v>
      </c>
      <c r="D76" s="84" t="s">
        <v>7872</v>
      </c>
      <c r="E76" t="e">
        <f>VLOOKUP(D76,DbsMunaqis[],5)</f>
        <v>#N/A</v>
      </c>
      <c r="F7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6" s="39" t="e">
        <f ca="1">[2]!terbilang(Table15[[#This Row],[Jumlah]])</f>
        <v>#NAME?</v>
      </c>
      <c r="H76" t="s">
        <v>9805</v>
      </c>
      <c r="I76" t="str">
        <f>TEXT(Table15[[#This Row],[TglBayar]],"dd - mmmm - yyyy")</f>
        <v>17 - February - 2014</v>
      </c>
    </row>
    <row r="77" spans="1:9">
      <c r="A77">
        <v>76</v>
      </c>
      <c r="B77" t="s">
        <v>9895</v>
      </c>
      <c r="C77" s="13">
        <v>41688</v>
      </c>
      <c r="D77" s="84" t="s">
        <v>7920</v>
      </c>
      <c r="E77" t="e">
        <f>VLOOKUP(D77,DbsMunaqis[],5)</f>
        <v>#N/A</v>
      </c>
      <c r="F7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7" s="39" t="e">
        <f ca="1">[2]!terbilang(Table15[[#This Row],[Jumlah]])</f>
        <v>#NAME?</v>
      </c>
      <c r="H77" t="s">
        <v>9805</v>
      </c>
      <c r="I77" t="str">
        <f>TEXT(Table15[[#This Row],[TglBayar]],"dd - mmmm - yyyy")</f>
        <v>18 - February - 2014</v>
      </c>
    </row>
    <row r="78" spans="1:9">
      <c r="A78">
        <v>77</v>
      </c>
      <c r="B78" t="s">
        <v>9896</v>
      </c>
      <c r="C78" s="13">
        <v>41688</v>
      </c>
      <c r="D78" s="84" t="s">
        <v>7906</v>
      </c>
      <c r="E78" t="e">
        <f>VLOOKUP(D78,DbsMunaqis[],5)</f>
        <v>#N/A</v>
      </c>
      <c r="F7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8" s="39" t="e">
        <f ca="1">[2]!terbilang(Table15[[#This Row],[Jumlah]])</f>
        <v>#NAME?</v>
      </c>
      <c r="H78" t="s">
        <v>9805</v>
      </c>
      <c r="I78" t="str">
        <f>TEXT(Table15[[#This Row],[TglBayar]],"dd - mmmm - yyyy")</f>
        <v>18 - February - 2014</v>
      </c>
    </row>
    <row r="79" spans="1:9">
      <c r="A79">
        <v>78</v>
      </c>
      <c r="B79" t="s">
        <v>9897</v>
      </c>
      <c r="C79" s="13">
        <v>41688</v>
      </c>
      <c r="D79" s="84" t="s">
        <v>7556</v>
      </c>
      <c r="E79" t="e">
        <f>VLOOKUP(D79,DbsMunaqis[],5)</f>
        <v>#N/A</v>
      </c>
      <c r="F7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79" s="39" t="e">
        <f ca="1">[2]!terbilang(Table15[[#This Row],[Jumlah]])</f>
        <v>#NAME?</v>
      </c>
      <c r="H79" t="s">
        <v>9805</v>
      </c>
      <c r="I79" t="str">
        <f>TEXT(Table15[[#This Row],[TglBayar]],"dd - mmmm - yyyy")</f>
        <v>18 - February - 2014</v>
      </c>
    </row>
    <row r="80" spans="1:9">
      <c r="A80">
        <v>79</v>
      </c>
      <c r="B80" t="s">
        <v>9898</v>
      </c>
      <c r="C80" s="13">
        <v>41688</v>
      </c>
      <c r="D80" s="84" t="s">
        <v>8075</v>
      </c>
      <c r="E80" t="e">
        <f>VLOOKUP(D80,DbsMunaqis[],5)</f>
        <v>#N/A</v>
      </c>
      <c r="F8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0" s="39" t="e">
        <f ca="1">[2]!terbilang(Table15[[#This Row],[Jumlah]])</f>
        <v>#NAME?</v>
      </c>
      <c r="H80" t="s">
        <v>9805</v>
      </c>
      <c r="I80" t="str">
        <f>TEXT(Table15[[#This Row],[TglBayar]],"dd - mmmm - yyyy")</f>
        <v>18 - February - 2014</v>
      </c>
    </row>
    <row r="81" spans="1:9">
      <c r="A81">
        <v>80</v>
      </c>
      <c r="B81" t="s">
        <v>9899</v>
      </c>
      <c r="C81" s="13">
        <v>41688</v>
      </c>
      <c r="D81" s="84" t="s">
        <v>8044</v>
      </c>
      <c r="E81" t="e">
        <f>VLOOKUP(D81,DbsMunaqis[],5)</f>
        <v>#N/A</v>
      </c>
      <c r="F8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1" s="39" t="e">
        <f ca="1">[2]!terbilang(Table15[[#This Row],[Jumlah]])</f>
        <v>#NAME?</v>
      </c>
      <c r="H81" t="s">
        <v>9805</v>
      </c>
      <c r="I81" t="str">
        <f>TEXT(Table15[[#This Row],[TglBayar]],"dd - mmmm - yyyy")</f>
        <v>18 - February - 2014</v>
      </c>
    </row>
    <row r="82" spans="1:9">
      <c r="A82">
        <v>81</v>
      </c>
      <c r="B82" t="s">
        <v>9900</v>
      </c>
      <c r="C82" s="13">
        <v>41688</v>
      </c>
      <c r="D82" s="84" t="s">
        <v>8040</v>
      </c>
      <c r="E82" t="e">
        <f>VLOOKUP(D82,DbsMunaqis[],5)</f>
        <v>#N/A</v>
      </c>
      <c r="F8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2" s="39" t="e">
        <f ca="1">[2]!terbilang(Table15[[#This Row],[Jumlah]])</f>
        <v>#NAME?</v>
      </c>
      <c r="H82" t="s">
        <v>9805</v>
      </c>
      <c r="I82" t="str">
        <f>TEXT(Table15[[#This Row],[TglBayar]],"dd - mmmm - yyyy")</f>
        <v>18 - February - 2014</v>
      </c>
    </row>
    <row r="83" spans="1:9">
      <c r="A83">
        <v>82</v>
      </c>
      <c r="B83" t="s">
        <v>9901</v>
      </c>
      <c r="C83" s="13">
        <v>41688</v>
      </c>
      <c r="D83" s="84" t="s">
        <v>7644</v>
      </c>
      <c r="E83" t="e">
        <f>VLOOKUP(D83,DbsMunaqis[],5)</f>
        <v>#N/A</v>
      </c>
      <c r="F8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3" s="39" t="e">
        <f ca="1">[2]!terbilang(Table15[[#This Row],[Jumlah]])</f>
        <v>#NAME?</v>
      </c>
      <c r="H83" t="s">
        <v>9805</v>
      </c>
      <c r="I83" t="str">
        <f>TEXT(Table15[[#This Row],[TglBayar]],"dd - mmmm - yyyy")</f>
        <v>18 - February - 2014</v>
      </c>
    </row>
    <row r="84" spans="1:9">
      <c r="A84">
        <v>83</v>
      </c>
      <c r="B84" t="s">
        <v>9902</v>
      </c>
      <c r="C84" s="13">
        <v>41688</v>
      </c>
      <c r="D84" s="84" t="s">
        <v>7831</v>
      </c>
      <c r="E84" t="e">
        <f>VLOOKUP(D84,DbsMunaqis[],5)</f>
        <v>#N/A</v>
      </c>
      <c r="F8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4" s="39" t="e">
        <f ca="1">[2]!terbilang(Table15[[#This Row],[Jumlah]])</f>
        <v>#NAME?</v>
      </c>
      <c r="H84" t="s">
        <v>9805</v>
      </c>
      <c r="I84" t="str">
        <f>TEXT(Table15[[#This Row],[TglBayar]],"dd - mmmm - yyyy")</f>
        <v>18 - February - 2014</v>
      </c>
    </row>
    <row r="85" spans="1:9">
      <c r="A85">
        <v>84</v>
      </c>
      <c r="B85" t="s">
        <v>9903</v>
      </c>
      <c r="C85" s="13">
        <v>41688</v>
      </c>
      <c r="D85" s="84" t="s">
        <v>7973</v>
      </c>
      <c r="E85" t="e">
        <f>VLOOKUP(D85,DbsMunaqis[],5)</f>
        <v>#N/A</v>
      </c>
      <c r="F8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5" s="39" t="e">
        <f ca="1">[2]!terbilang(Table15[[#This Row],[Jumlah]])</f>
        <v>#NAME?</v>
      </c>
      <c r="H85" t="s">
        <v>9805</v>
      </c>
      <c r="I85" t="str">
        <f>TEXT(Table15[[#This Row],[TglBayar]],"dd - mmmm - yyyy")</f>
        <v>18 - February - 2014</v>
      </c>
    </row>
    <row r="86" spans="1:9">
      <c r="A86">
        <v>85</v>
      </c>
      <c r="B86" t="s">
        <v>9904</v>
      </c>
      <c r="C86" s="13">
        <v>41694</v>
      </c>
      <c r="D86" s="4" t="s">
        <v>8952</v>
      </c>
      <c r="E86" t="e">
        <f>VLOOKUP(D86,DbsMunaqis[],5)</f>
        <v>#N/A</v>
      </c>
      <c r="F8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6" s="39" t="e">
        <f ca="1">[2]!terbilang(Table15[[#This Row],[Jumlah]])</f>
        <v>#NAME?</v>
      </c>
      <c r="H86" t="s">
        <v>9805</v>
      </c>
      <c r="I86" t="str">
        <f>TEXT(Table15[[#This Row],[TglBayar]],"dd - mmmm - yyyy")</f>
        <v>24 - February - 2014</v>
      </c>
    </row>
    <row r="87" spans="1:9">
      <c r="A87">
        <v>86</v>
      </c>
      <c r="B87" t="s">
        <v>9905</v>
      </c>
      <c r="C87" s="13">
        <v>41694</v>
      </c>
      <c r="D87" s="4" t="s">
        <v>7836</v>
      </c>
      <c r="E87" t="e">
        <f>VLOOKUP(D87,DbsMunaqis[],5)</f>
        <v>#N/A</v>
      </c>
      <c r="F8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7" s="39" t="e">
        <f ca="1">[2]!terbilang(Table15[[#This Row],[Jumlah]])</f>
        <v>#NAME?</v>
      </c>
      <c r="H87" t="s">
        <v>9805</v>
      </c>
      <c r="I87" t="str">
        <f>TEXT(Table15[[#This Row],[TglBayar]],"dd - mmmm - yyyy")</f>
        <v>24 - February - 2014</v>
      </c>
    </row>
    <row r="88" spans="1:9">
      <c r="A88">
        <v>87</v>
      </c>
      <c r="B88" t="s">
        <v>9906</v>
      </c>
      <c r="C88" s="13">
        <v>41694</v>
      </c>
      <c r="D88" s="4" t="s">
        <v>8006</v>
      </c>
      <c r="E88" t="e">
        <f>VLOOKUP(D88,DbsMunaqis[],5)</f>
        <v>#N/A</v>
      </c>
      <c r="F8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8" s="39" t="e">
        <f ca="1">[2]!terbilang(Table15[[#This Row],[Jumlah]])</f>
        <v>#NAME?</v>
      </c>
      <c r="H88" t="s">
        <v>9805</v>
      </c>
      <c r="I88" t="str">
        <f>TEXT(Table15[[#This Row],[TglBayar]],"dd - mmmm - yyyy")</f>
        <v>24 - February - 2014</v>
      </c>
    </row>
    <row r="89" spans="1:9">
      <c r="A89">
        <v>88</v>
      </c>
      <c r="B89" t="s">
        <v>9907</v>
      </c>
      <c r="C89" s="13">
        <v>41694</v>
      </c>
      <c r="D89" s="4" t="s">
        <v>7856</v>
      </c>
      <c r="E89" t="e">
        <f>VLOOKUP(D89,DbsMunaqis[],5)</f>
        <v>#N/A</v>
      </c>
      <c r="F8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89" s="39" t="e">
        <f ca="1">[2]!terbilang(Table15[[#This Row],[Jumlah]])</f>
        <v>#NAME?</v>
      </c>
      <c r="H89" t="s">
        <v>9805</v>
      </c>
      <c r="I89" t="str">
        <f>TEXT(Table15[[#This Row],[TglBayar]],"dd - mmmm - yyyy")</f>
        <v>24 - February - 2014</v>
      </c>
    </row>
    <row r="90" spans="1:9">
      <c r="A90">
        <v>89</v>
      </c>
      <c r="B90" t="s">
        <v>9908</v>
      </c>
      <c r="C90" s="13">
        <v>41694</v>
      </c>
      <c r="D90" s="4" t="s">
        <v>8093</v>
      </c>
      <c r="E90" t="e">
        <f>VLOOKUP(D90,DbsMunaqis[],5)</f>
        <v>#N/A</v>
      </c>
      <c r="F9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0" s="39" t="e">
        <f ca="1">[2]!terbilang(Table15[[#This Row],[Jumlah]])</f>
        <v>#NAME?</v>
      </c>
      <c r="H90" t="s">
        <v>9805</v>
      </c>
      <c r="I90" t="str">
        <f>TEXT(Table15[[#This Row],[TglBayar]],"dd - mmmm - yyyy")</f>
        <v>24 - February - 2014</v>
      </c>
    </row>
    <row r="91" spans="1:9">
      <c r="A91">
        <v>90</v>
      </c>
      <c r="B91" t="s">
        <v>9912</v>
      </c>
      <c r="C91" s="13">
        <v>41694</v>
      </c>
      <c r="D91" s="4" t="s">
        <v>7320</v>
      </c>
      <c r="E91" t="e">
        <f>VLOOKUP(D91,DbsMunaqis[],5)</f>
        <v>#N/A</v>
      </c>
      <c r="F9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1" s="39" t="e">
        <f ca="1">[2]!terbilang(Table15[[#This Row],[Jumlah]])</f>
        <v>#NAME?</v>
      </c>
      <c r="H91" t="s">
        <v>9805</v>
      </c>
      <c r="I91" t="str">
        <f>TEXT(Table15[[#This Row],[TglBayar]],"dd - mmmm - yyyy")</f>
        <v>24 - February - 2014</v>
      </c>
    </row>
    <row r="92" spans="1:9">
      <c r="A92">
        <v>91</v>
      </c>
      <c r="B92" t="s">
        <v>9913</v>
      </c>
      <c r="C92" s="13">
        <v>41694</v>
      </c>
      <c r="D92" s="4" t="s">
        <v>7496</v>
      </c>
      <c r="E92" t="e">
        <f>VLOOKUP(D92,DbsMunaqis[],5)</f>
        <v>#N/A</v>
      </c>
      <c r="F9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2" s="39" t="e">
        <f ca="1">[2]!terbilang(Table15[[#This Row],[Jumlah]])</f>
        <v>#NAME?</v>
      </c>
      <c r="H92" t="s">
        <v>9805</v>
      </c>
      <c r="I92" t="str">
        <f>TEXT(Table15[[#This Row],[TglBayar]],"dd - mmmm - yyyy")</f>
        <v>24 - February - 2014</v>
      </c>
    </row>
    <row r="93" spans="1:9">
      <c r="A93">
        <v>92</v>
      </c>
      <c r="B93" t="s">
        <v>9914</v>
      </c>
      <c r="C93" s="13">
        <v>41694</v>
      </c>
      <c r="D93" s="4" t="s">
        <v>7524</v>
      </c>
      <c r="E93" t="e">
        <f>VLOOKUP(D93,DbsMunaqis[],5)</f>
        <v>#N/A</v>
      </c>
      <c r="F9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3" s="39" t="e">
        <f ca="1">[2]!terbilang(Table15[[#This Row],[Jumlah]])</f>
        <v>#NAME?</v>
      </c>
      <c r="H93" t="s">
        <v>9805</v>
      </c>
      <c r="I93" t="str">
        <f>TEXT(Table15[[#This Row],[TglBayar]],"dd - mmmm - yyyy")</f>
        <v>24 - February - 2014</v>
      </c>
    </row>
    <row r="94" spans="1:9">
      <c r="A94">
        <v>93</v>
      </c>
      <c r="B94" t="s">
        <v>9915</v>
      </c>
      <c r="C94" s="13">
        <v>41694</v>
      </c>
      <c r="D94" s="4" t="s">
        <v>7693</v>
      </c>
      <c r="E94" t="e">
        <f>VLOOKUP(D94,DbsMunaqis[],5)</f>
        <v>#N/A</v>
      </c>
      <c r="F9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4" s="39" t="e">
        <f ca="1">[2]!terbilang(Table15[[#This Row],[Jumlah]])</f>
        <v>#NAME?</v>
      </c>
      <c r="H94" t="s">
        <v>9805</v>
      </c>
      <c r="I94" t="str">
        <f>TEXT(Table15[[#This Row],[TglBayar]],"dd - mmmm - yyyy")</f>
        <v>24 - February - 2014</v>
      </c>
    </row>
    <row r="95" spans="1:9">
      <c r="A95">
        <v>94</v>
      </c>
      <c r="B95" t="s">
        <v>9916</v>
      </c>
      <c r="C95" s="13">
        <v>41694</v>
      </c>
      <c r="D95" s="4" t="s">
        <v>7623</v>
      </c>
      <c r="E95" t="e">
        <f>VLOOKUP(D95,DbsMunaqis[],5)</f>
        <v>#N/A</v>
      </c>
      <c r="F9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5" s="39" t="e">
        <f ca="1">[2]!terbilang(Table15[[#This Row],[Jumlah]])</f>
        <v>#NAME?</v>
      </c>
      <c r="H95" t="s">
        <v>9805</v>
      </c>
      <c r="I95" t="str">
        <f>TEXT(Table15[[#This Row],[TglBayar]],"dd - mmmm - yyyy")</f>
        <v>24 - February - 2014</v>
      </c>
    </row>
    <row r="96" spans="1:9">
      <c r="A96">
        <v>95</v>
      </c>
      <c r="B96" t="s">
        <v>9917</v>
      </c>
      <c r="C96" s="13">
        <v>41694</v>
      </c>
      <c r="D96" s="4" t="s">
        <v>7551</v>
      </c>
      <c r="E96" t="e">
        <f>VLOOKUP(D96,DbsMunaqis[],5)</f>
        <v>#N/A</v>
      </c>
      <c r="F9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6" s="39" t="e">
        <f ca="1">[2]!terbilang(Table15[[#This Row],[Jumlah]])</f>
        <v>#NAME?</v>
      </c>
      <c r="H96" t="s">
        <v>9805</v>
      </c>
      <c r="I96" t="str">
        <f>TEXT(Table15[[#This Row],[TglBayar]],"dd - mmmm - yyyy")</f>
        <v>24 - February - 2014</v>
      </c>
    </row>
    <row r="97" spans="1:9">
      <c r="A97">
        <v>96</v>
      </c>
      <c r="B97" t="s">
        <v>9918</v>
      </c>
      <c r="C97" s="13">
        <v>41694</v>
      </c>
      <c r="D97" s="4" t="s">
        <v>8130</v>
      </c>
      <c r="E97" t="e">
        <f>VLOOKUP(D97,DbsMunaqis[],5)</f>
        <v>#N/A</v>
      </c>
      <c r="F9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7" s="39" t="e">
        <f ca="1">[2]!terbilang(Table15[[#This Row],[Jumlah]])</f>
        <v>#NAME?</v>
      </c>
      <c r="H97" t="s">
        <v>9805</v>
      </c>
      <c r="I97" t="str">
        <f>TEXT(Table15[[#This Row],[TglBayar]],"dd - mmmm - yyyy")</f>
        <v>24 - February - 2014</v>
      </c>
    </row>
    <row r="98" spans="1:9">
      <c r="A98">
        <v>97</v>
      </c>
      <c r="B98" t="s">
        <v>9919</v>
      </c>
      <c r="C98" s="13">
        <v>41694</v>
      </c>
      <c r="D98" s="4" t="s">
        <v>8077</v>
      </c>
      <c r="E98" t="e">
        <f>VLOOKUP(D98,DbsMunaqis[],5)</f>
        <v>#N/A</v>
      </c>
      <c r="F9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8" s="39" t="e">
        <f ca="1">[2]!terbilang(Table15[[#This Row],[Jumlah]])</f>
        <v>#NAME?</v>
      </c>
      <c r="H98" t="s">
        <v>9805</v>
      </c>
      <c r="I98" t="str">
        <f>TEXT(Table15[[#This Row],[TglBayar]],"dd - mmmm - yyyy")</f>
        <v>24 - February - 2014</v>
      </c>
    </row>
    <row r="99" spans="1:9">
      <c r="A99">
        <v>98</v>
      </c>
      <c r="B99" t="s">
        <v>9920</v>
      </c>
      <c r="C99" s="13">
        <v>41695</v>
      </c>
      <c r="D99" s="4" t="s">
        <v>7587</v>
      </c>
      <c r="E99" t="e">
        <f>VLOOKUP(D99,DbsMunaqis[],5)</f>
        <v>#N/A</v>
      </c>
      <c r="F9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99" s="39" t="e">
        <f ca="1">[2]!terbilang(Table15[[#This Row],[Jumlah]])</f>
        <v>#NAME?</v>
      </c>
      <c r="H99" t="s">
        <v>9805</v>
      </c>
      <c r="I99" t="str">
        <f>TEXT(Table15[[#This Row],[TglBayar]],"dd - mmmm - yyyy")</f>
        <v>25 - February - 2014</v>
      </c>
    </row>
    <row r="100" spans="1:9">
      <c r="A100">
        <v>99</v>
      </c>
      <c r="B100" t="s">
        <v>9921</v>
      </c>
      <c r="C100" s="13">
        <v>41695</v>
      </c>
      <c r="D100" s="4" t="s">
        <v>7490</v>
      </c>
      <c r="E100" t="e">
        <f>VLOOKUP(D100,DbsMunaqis[],5)</f>
        <v>#N/A</v>
      </c>
      <c r="F10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0" s="39" t="e">
        <f ca="1">[2]!terbilang(Table15[[#This Row],[Jumlah]])</f>
        <v>#NAME?</v>
      </c>
      <c r="H100" t="s">
        <v>9805</v>
      </c>
      <c r="I100" t="str">
        <f>TEXT(Table15[[#This Row],[TglBayar]],"dd - mmmm - yyyy")</f>
        <v>25 - February - 2014</v>
      </c>
    </row>
    <row r="101" spans="1:9">
      <c r="A101">
        <v>100</v>
      </c>
      <c r="B101" t="s">
        <v>9922</v>
      </c>
      <c r="C101" s="13">
        <v>41695</v>
      </c>
      <c r="D101" s="4" t="s">
        <v>8940</v>
      </c>
      <c r="E101" t="e">
        <f>VLOOKUP(D101,DbsMunaqis[],5)</f>
        <v>#N/A</v>
      </c>
      <c r="F10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1" s="39" t="e">
        <f ca="1">[2]!terbilang(Table15[[#This Row],[Jumlah]])</f>
        <v>#NAME?</v>
      </c>
      <c r="H101" t="s">
        <v>9805</v>
      </c>
      <c r="I101" t="str">
        <f>TEXT(Table15[[#This Row],[TglBayar]],"dd - mmmm - yyyy")</f>
        <v>25 - February - 2014</v>
      </c>
    </row>
    <row r="102" spans="1:9">
      <c r="A102">
        <v>101</v>
      </c>
      <c r="B102" t="s">
        <v>9923</v>
      </c>
      <c r="C102" s="13">
        <v>41695</v>
      </c>
      <c r="D102" s="4" t="s">
        <v>7525</v>
      </c>
      <c r="E102" t="e">
        <f>VLOOKUP(D102,DbsMunaqis[],5)</f>
        <v>#N/A</v>
      </c>
      <c r="F10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2" s="39" t="e">
        <f ca="1">[2]!terbilang(Table15[[#This Row],[Jumlah]])</f>
        <v>#NAME?</v>
      </c>
      <c r="H102" t="s">
        <v>9805</v>
      </c>
      <c r="I102" t="str">
        <f>TEXT(Table15[[#This Row],[TglBayar]],"dd - mmmm - yyyy")</f>
        <v>25 - February - 2014</v>
      </c>
    </row>
    <row r="103" spans="1:9">
      <c r="A103">
        <v>102</v>
      </c>
      <c r="B103" t="s">
        <v>9924</v>
      </c>
      <c r="C103" s="13">
        <v>41695</v>
      </c>
      <c r="D103" s="4" t="s">
        <v>7384</v>
      </c>
      <c r="E103" t="e">
        <f>VLOOKUP(D103,DbsMunaqis[],5)</f>
        <v>#N/A</v>
      </c>
      <c r="F10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3" s="39" t="e">
        <f ca="1">[2]!terbilang(Table15[[#This Row],[Jumlah]])</f>
        <v>#NAME?</v>
      </c>
      <c r="H103" t="s">
        <v>9805</v>
      </c>
      <c r="I103" t="str">
        <f>TEXT(Table15[[#This Row],[TglBayar]],"dd - mmmm - yyyy")</f>
        <v>25 - February - 2014</v>
      </c>
    </row>
    <row r="104" spans="1:9">
      <c r="A104">
        <v>103</v>
      </c>
      <c r="B104" t="s">
        <v>9925</v>
      </c>
      <c r="C104" s="13">
        <v>41695</v>
      </c>
      <c r="D104" s="4" t="s">
        <v>7337</v>
      </c>
      <c r="E104" t="e">
        <f>VLOOKUP(D104,DbsMunaqis[],5)</f>
        <v>#N/A</v>
      </c>
      <c r="F10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4" s="39" t="e">
        <f ca="1">[2]!terbilang(Table15[[#This Row],[Jumlah]])</f>
        <v>#NAME?</v>
      </c>
      <c r="H104" t="s">
        <v>9805</v>
      </c>
      <c r="I104" t="str">
        <f>TEXT(Table15[[#This Row],[TglBayar]],"dd - mmmm - yyyy")</f>
        <v>25 - February - 2014</v>
      </c>
    </row>
    <row r="105" spans="1:9">
      <c r="A105">
        <v>104</v>
      </c>
      <c r="B105" t="s">
        <v>9926</v>
      </c>
      <c r="C105" s="13">
        <v>41695</v>
      </c>
      <c r="D105" s="4" t="s">
        <v>8113</v>
      </c>
      <c r="E105" t="e">
        <f>VLOOKUP(D105,DbsMunaqis[],5)</f>
        <v>#N/A</v>
      </c>
      <c r="F10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5" s="39" t="e">
        <f ca="1">[2]!terbilang(Table15[[#This Row],[Jumlah]])</f>
        <v>#NAME?</v>
      </c>
      <c r="H105" t="s">
        <v>9805</v>
      </c>
      <c r="I105" t="str">
        <f>TEXT(Table15[[#This Row],[TglBayar]],"dd - mmmm - yyyy")</f>
        <v>25 - February - 2014</v>
      </c>
    </row>
    <row r="106" spans="1:9">
      <c r="A106">
        <v>105</v>
      </c>
      <c r="B106" t="s">
        <v>9927</v>
      </c>
      <c r="C106" s="13">
        <v>41695</v>
      </c>
      <c r="D106" s="4" t="s">
        <v>8401</v>
      </c>
      <c r="E106" t="e">
        <f>VLOOKUP(D106,DbsMunaqis[],5)</f>
        <v>#N/A</v>
      </c>
      <c r="F10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06" s="39" t="e">
        <f ca="1">[2]!terbilang(Table15[[#This Row],[Jumlah]])</f>
        <v>#NAME?</v>
      </c>
      <c r="H106" t="s">
        <v>9805</v>
      </c>
      <c r="I106" t="str">
        <f>TEXT(Table15[[#This Row],[TglBayar]],"dd - mmmm - yyyy")</f>
        <v>25 - February - 2014</v>
      </c>
    </row>
    <row r="107" spans="1:9">
      <c r="A107">
        <v>106</v>
      </c>
      <c r="B107" t="s">
        <v>9928</v>
      </c>
      <c r="C107" s="13">
        <v>41697</v>
      </c>
      <c r="D107" s="4" t="s">
        <v>8012</v>
      </c>
      <c r="E107" t="e">
        <f>VLOOKUP(D107,DbsMunaqis[],5)</f>
        <v>#N/A</v>
      </c>
      <c r="F10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7" s="39" t="e">
        <f ca="1">[2]!terbilang(Table15[[#This Row],[Jumlah]])</f>
        <v>#NAME?</v>
      </c>
      <c r="H107" t="s">
        <v>9805</v>
      </c>
      <c r="I107" t="str">
        <f>TEXT(Table15[[#This Row],[TglBayar]],"dd - mmmm - yyyy")</f>
        <v>27 - February - 2014</v>
      </c>
    </row>
    <row r="108" spans="1:9">
      <c r="A108">
        <v>107</v>
      </c>
      <c r="B108" t="s">
        <v>9930</v>
      </c>
      <c r="C108" s="13">
        <v>41701</v>
      </c>
      <c r="D108" s="4" t="s">
        <v>7840</v>
      </c>
      <c r="E108" t="e">
        <f>VLOOKUP(D108,DbsMunaqis[],5)</f>
        <v>#N/A</v>
      </c>
      <c r="F10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8" s="39" t="e">
        <f ca="1">[2]!terbilang(Table15[[#This Row],[Jumlah]])</f>
        <v>#NAME?</v>
      </c>
      <c r="H108" t="s">
        <v>9805</v>
      </c>
      <c r="I108" t="str">
        <f>TEXT(Table15[[#This Row],[TglBayar]],"dd - mmmm - yyyy")</f>
        <v>03 - March - 2014</v>
      </c>
    </row>
    <row r="109" spans="1:9">
      <c r="A109">
        <v>108</v>
      </c>
      <c r="B109" t="s">
        <v>9931</v>
      </c>
      <c r="C109" s="13">
        <v>41701</v>
      </c>
      <c r="D109" s="4" t="s">
        <v>7333</v>
      </c>
      <c r="E109" t="e">
        <f>VLOOKUP(D109,DbsMunaqis[],5)</f>
        <v>#N/A</v>
      </c>
      <c r="F10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09" s="39" t="e">
        <f ca="1">[2]!terbilang(Table15[[#This Row],[Jumlah]])</f>
        <v>#NAME?</v>
      </c>
      <c r="H109" t="s">
        <v>9805</v>
      </c>
      <c r="I109" t="str">
        <f>TEXT(Table15[[#This Row],[TglBayar]],"dd - mmmm - yyyy")</f>
        <v>03 - March - 2014</v>
      </c>
    </row>
    <row r="110" spans="1:9">
      <c r="A110">
        <v>109</v>
      </c>
      <c r="B110" t="s">
        <v>9933</v>
      </c>
      <c r="C110" s="13">
        <v>41701</v>
      </c>
      <c r="D110" s="4" t="s">
        <v>7347</v>
      </c>
      <c r="E110" t="e">
        <f>VLOOKUP(D110,DbsMunaqis[],5)</f>
        <v>#N/A</v>
      </c>
      <c r="F11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0" s="39" t="e">
        <f ca="1">[2]!terbilang(Table15[[#This Row],[Jumlah]])</f>
        <v>#NAME?</v>
      </c>
      <c r="H110" t="s">
        <v>9805</v>
      </c>
      <c r="I110" t="str">
        <f>TEXT(Table15[[#This Row],[TglBayar]],"dd - mmmm - yyyy")</f>
        <v>03 - March - 2014</v>
      </c>
    </row>
    <row r="111" spans="1:9">
      <c r="A111">
        <v>110</v>
      </c>
      <c r="B111" t="s">
        <v>9934</v>
      </c>
      <c r="C111" s="13">
        <v>41702</v>
      </c>
      <c r="D111" s="4" t="s">
        <v>8931</v>
      </c>
      <c r="E111" t="e">
        <f>VLOOKUP(D111,DbsMunaqis[],5)</f>
        <v>#N/A</v>
      </c>
      <c r="F11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1" s="39" t="e">
        <f ca="1">[2]!terbilang(Table15[[#This Row],[Jumlah]])</f>
        <v>#NAME?</v>
      </c>
      <c r="H111" t="s">
        <v>9805</v>
      </c>
      <c r="I111" t="str">
        <f>TEXT(Table15[[#This Row],[TglBayar]],"dd - mmmm - yyyy")</f>
        <v>04 - March - 2014</v>
      </c>
    </row>
    <row r="112" spans="1:9">
      <c r="A112">
        <v>111</v>
      </c>
      <c r="B112" t="s">
        <v>9935</v>
      </c>
      <c r="C112" s="13">
        <v>41702</v>
      </c>
      <c r="D112" s="4" t="s">
        <v>7506</v>
      </c>
      <c r="E112" t="e">
        <f>VLOOKUP(D112,DbsMunaqis[],5)</f>
        <v>#N/A</v>
      </c>
      <c r="F11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2" s="39" t="e">
        <f ca="1">[2]!terbilang(Table15[[#This Row],[Jumlah]])</f>
        <v>#NAME?</v>
      </c>
      <c r="H112" t="s">
        <v>9805</v>
      </c>
      <c r="I112" t="str">
        <f>TEXT(Table15[[#This Row],[TglBayar]],"dd - mmmm - yyyy")</f>
        <v>04 - March - 2014</v>
      </c>
    </row>
    <row r="113" spans="1:9">
      <c r="A113">
        <v>112</v>
      </c>
      <c r="B113" t="s">
        <v>9940</v>
      </c>
      <c r="C113" s="13">
        <v>41703</v>
      </c>
      <c r="D113" s="4" t="s">
        <v>7658</v>
      </c>
      <c r="E113" t="e">
        <f>VLOOKUP(D113,DbsMunaqis[],5)</f>
        <v>#N/A</v>
      </c>
      <c r="F11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3" s="39" t="e">
        <f ca="1">[2]!terbilang(Table15[[#This Row],[Jumlah]])</f>
        <v>#NAME?</v>
      </c>
      <c r="H113" t="s">
        <v>9805</v>
      </c>
      <c r="I113" t="str">
        <f>TEXT(Table15[[#This Row],[TglBayar]],"dd - mmmm - yyyy")</f>
        <v>05 - March - 2014</v>
      </c>
    </row>
    <row r="114" spans="1:9">
      <c r="A114">
        <v>113</v>
      </c>
      <c r="B114" t="s">
        <v>9941</v>
      </c>
      <c r="C114" s="13">
        <v>41703</v>
      </c>
      <c r="D114" s="4" t="s">
        <v>8176</v>
      </c>
      <c r="E114" t="e">
        <f>VLOOKUP(D114,DbsMunaqis[],5)</f>
        <v>#N/A</v>
      </c>
      <c r="F11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4" s="39" t="e">
        <f ca="1">[2]!terbilang(Table15[[#This Row],[Jumlah]])</f>
        <v>#NAME?</v>
      </c>
      <c r="H114" t="s">
        <v>9805</v>
      </c>
      <c r="I114" t="str">
        <f>TEXT(Table15[[#This Row],[TglBayar]],"dd - mmmm - yyyy")</f>
        <v>05 - March - 2014</v>
      </c>
    </row>
    <row r="115" spans="1:9">
      <c r="A115">
        <v>114</v>
      </c>
      <c r="B115" t="s">
        <v>9942</v>
      </c>
      <c r="C115" s="13">
        <v>41703</v>
      </c>
      <c r="D115" s="4" t="s">
        <v>8930</v>
      </c>
      <c r="E115" t="e">
        <f>VLOOKUP(D115,DbsMunaqis[],5)</f>
        <v>#N/A</v>
      </c>
      <c r="F11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5" s="39" t="e">
        <f ca="1">[2]!terbilang(Table15[[#This Row],[Jumlah]])</f>
        <v>#NAME?</v>
      </c>
      <c r="H115" t="s">
        <v>9805</v>
      </c>
      <c r="I115" t="str">
        <f>TEXT(Table15[[#This Row],[TglBayar]],"dd - mmmm - yyyy")</f>
        <v>05 - March - 2014</v>
      </c>
    </row>
    <row r="116" spans="1:9">
      <c r="A116">
        <v>115</v>
      </c>
      <c r="B116" t="s">
        <v>9943</v>
      </c>
      <c r="C116" s="13">
        <v>41703</v>
      </c>
      <c r="D116" s="4" t="s">
        <v>1570</v>
      </c>
      <c r="E116" t="e">
        <f>VLOOKUP(D116,DbsMunaqis[],5)</f>
        <v>#N/A</v>
      </c>
      <c r="F11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6" s="39" t="e">
        <f ca="1">[2]!terbilang(Table15[[#This Row],[Jumlah]])</f>
        <v>#NAME?</v>
      </c>
      <c r="H116" t="s">
        <v>9805</v>
      </c>
      <c r="I116" t="str">
        <f>TEXT(Table15[[#This Row],[TglBayar]],"dd - mmmm - yyyy")</f>
        <v>05 - March - 2014</v>
      </c>
    </row>
    <row r="117" spans="1:9">
      <c r="A117">
        <v>116</v>
      </c>
      <c r="B117" t="s">
        <v>9944</v>
      </c>
      <c r="C117" s="13">
        <v>41703</v>
      </c>
      <c r="D117" s="4" t="s">
        <v>7938</v>
      </c>
      <c r="E117" t="e">
        <f>VLOOKUP(D117,DbsMunaqis[],5)</f>
        <v>#N/A</v>
      </c>
      <c r="F11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7" s="39" t="e">
        <f ca="1">[2]!terbilang(Table15[[#This Row],[Jumlah]])</f>
        <v>#NAME?</v>
      </c>
      <c r="H117" t="s">
        <v>9805</v>
      </c>
      <c r="I117" t="str">
        <f>TEXT(Table15[[#This Row],[TglBayar]],"dd - mmmm - yyyy")</f>
        <v>05 - March - 2014</v>
      </c>
    </row>
    <row r="118" spans="1:9">
      <c r="A118">
        <v>117</v>
      </c>
      <c r="B118" t="s">
        <v>9945</v>
      </c>
      <c r="C118" s="13">
        <v>41703</v>
      </c>
      <c r="D118" s="4" t="s">
        <v>8278</v>
      </c>
      <c r="E118" t="e">
        <f>VLOOKUP(D118,DbsMunaqis[],5)</f>
        <v>#N/A</v>
      </c>
      <c r="F11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18" s="39" t="e">
        <f ca="1">[2]!terbilang(Table15[[#This Row],[Jumlah]])</f>
        <v>#NAME?</v>
      </c>
      <c r="H118" t="s">
        <v>9805</v>
      </c>
      <c r="I118" t="str">
        <f>TEXT(Table15[[#This Row],[TglBayar]],"dd - mmmm - yyyy")</f>
        <v>05 - March - 2014</v>
      </c>
    </row>
    <row r="119" spans="1:9">
      <c r="A119">
        <v>118</v>
      </c>
      <c r="B119" t="s">
        <v>9946</v>
      </c>
      <c r="C119" s="13">
        <v>41703</v>
      </c>
      <c r="D119" s="4" t="s">
        <v>8019</v>
      </c>
      <c r="E119" t="e">
        <f>VLOOKUP(D119,DbsMunaqis[],5)</f>
        <v>#N/A</v>
      </c>
      <c r="F11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19" s="39" t="e">
        <f ca="1">[2]!terbilang(Table15[[#This Row],[Jumlah]])</f>
        <v>#NAME?</v>
      </c>
      <c r="H119" t="s">
        <v>9805</v>
      </c>
      <c r="I119" t="str">
        <f>TEXT(Table15[[#This Row],[TglBayar]],"dd - mmmm - yyyy")</f>
        <v>05 - March - 2014</v>
      </c>
    </row>
    <row r="120" spans="1:9">
      <c r="A120">
        <v>119</v>
      </c>
      <c r="B120" t="s">
        <v>9947</v>
      </c>
      <c r="C120" s="13">
        <v>41704</v>
      </c>
      <c r="D120" s="4" t="s">
        <v>8943</v>
      </c>
      <c r="E120" t="e">
        <f>VLOOKUP(D120,DbsMunaqis[],5)</f>
        <v>#N/A</v>
      </c>
      <c r="F12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0" s="39" t="e">
        <f ca="1">[2]!terbilang(Table15[[#This Row],[Jumlah]])</f>
        <v>#NAME?</v>
      </c>
      <c r="H120" t="s">
        <v>9805</v>
      </c>
      <c r="I120" t="str">
        <f>TEXT(Table15[[#This Row],[TglBayar]],"dd - mmmm - yyyy")</f>
        <v>06 - March - 2014</v>
      </c>
    </row>
    <row r="121" spans="1:9">
      <c r="A121">
        <v>120</v>
      </c>
      <c r="B121" t="s">
        <v>9948</v>
      </c>
      <c r="C121" s="13">
        <v>41704</v>
      </c>
      <c r="D121" s="4" t="s">
        <v>7391</v>
      </c>
      <c r="E121" t="e">
        <f>VLOOKUP(D121,DbsMunaqis[],5)</f>
        <v>#N/A</v>
      </c>
      <c r="F12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1" s="39" t="e">
        <f ca="1">[2]!terbilang(Table15[[#This Row],[Jumlah]])</f>
        <v>#NAME?</v>
      </c>
      <c r="H121" t="s">
        <v>9805</v>
      </c>
      <c r="I121" t="str">
        <f>TEXT(Table15[[#This Row],[TglBayar]],"dd - mmmm - yyyy")</f>
        <v>06 - March - 2014</v>
      </c>
    </row>
    <row r="122" spans="1:9">
      <c r="A122">
        <v>121</v>
      </c>
      <c r="B122" t="s">
        <v>9949</v>
      </c>
      <c r="C122" s="13">
        <v>41704</v>
      </c>
      <c r="D122" s="4" t="s">
        <v>8081</v>
      </c>
      <c r="E122" t="e">
        <f>VLOOKUP(D122,DbsMunaqis[],5)</f>
        <v>#N/A</v>
      </c>
      <c r="F12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2" s="39" t="e">
        <f ca="1">[2]!terbilang(Table15[[#This Row],[Jumlah]])</f>
        <v>#NAME?</v>
      </c>
      <c r="H122" t="s">
        <v>9805</v>
      </c>
      <c r="I122" t="str">
        <f>TEXT(Table15[[#This Row],[TglBayar]],"dd - mmmm - yyyy")</f>
        <v>06 - March - 2014</v>
      </c>
    </row>
    <row r="123" spans="1:9">
      <c r="A123">
        <v>122</v>
      </c>
      <c r="B123" t="s">
        <v>9950</v>
      </c>
      <c r="C123" s="13">
        <v>41704</v>
      </c>
      <c r="D123" s="4" t="s">
        <v>8101</v>
      </c>
      <c r="E123" t="e">
        <f>VLOOKUP(D123,DbsMunaqis[],5)</f>
        <v>#N/A</v>
      </c>
      <c r="F12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3" s="39" t="e">
        <f ca="1">[2]!terbilang(Table15[[#This Row],[Jumlah]])</f>
        <v>#NAME?</v>
      </c>
      <c r="H123" t="s">
        <v>9805</v>
      </c>
      <c r="I123" t="str">
        <f>TEXT(Table15[[#This Row],[TglBayar]],"dd - mmmm - yyyy")</f>
        <v>06 - March - 2014</v>
      </c>
    </row>
    <row r="124" spans="1:9">
      <c r="A124">
        <v>123</v>
      </c>
      <c r="B124" t="s">
        <v>9951</v>
      </c>
      <c r="C124" s="13">
        <v>41704</v>
      </c>
      <c r="D124" s="4" t="s">
        <v>8427</v>
      </c>
      <c r="E124" t="e">
        <f>VLOOKUP(D124,DbsMunaqis[],5)</f>
        <v>#N/A</v>
      </c>
      <c r="F12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24" s="39" t="e">
        <f ca="1">[2]!terbilang(Table15[[#This Row],[Jumlah]])</f>
        <v>#NAME?</v>
      </c>
      <c r="H124" t="s">
        <v>9805</v>
      </c>
      <c r="I124" t="str">
        <f>TEXT(Table15[[#This Row],[TglBayar]],"dd - mmmm - yyyy")</f>
        <v>06 - March - 2014</v>
      </c>
    </row>
    <row r="125" spans="1:9">
      <c r="A125">
        <v>124</v>
      </c>
      <c r="B125" t="s">
        <v>9952</v>
      </c>
      <c r="C125" s="13">
        <v>41704</v>
      </c>
      <c r="D125" s="4" t="s">
        <v>7435</v>
      </c>
      <c r="E125" t="e">
        <f>VLOOKUP(D125,DbsMunaqis[],5)</f>
        <v>#N/A</v>
      </c>
      <c r="F12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5" s="39" t="e">
        <f ca="1">[2]!terbilang(Table15[[#This Row],[Jumlah]])</f>
        <v>#NAME?</v>
      </c>
      <c r="H125" t="s">
        <v>9805</v>
      </c>
      <c r="I125" t="str">
        <f>TEXT(Table15[[#This Row],[TglBayar]],"dd - mmmm - yyyy")</f>
        <v>06 - March - 2014</v>
      </c>
    </row>
    <row r="126" spans="1:9">
      <c r="A126">
        <v>125</v>
      </c>
      <c r="B126" t="s">
        <v>9953</v>
      </c>
      <c r="C126" s="13">
        <v>41704</v>
      </c>
      <c r="D126" s="4" t="s">
        <v>7507</v>
      </c>
      <c r="E126" t="e">
        <f>VLOOKUP(D126,DbsMunaqis[],5)</f>
        <v>#N/A</v>
      </c>
      <c r="F12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6" s="39" t="e">
        <f ca="1">[2]!terbilang(Table15[[#This Row],[Jumlah]])</f>
        <v>#NAME?</v>
      </c>
      <c r="H126" t="s">
        <v>9805</v>
      </c>
      <c r="I126" t="str">
        <f>TEXT(Table15[[#This Row],[TglBayar]],"dd - mmmm - yyyy")</f>
        <v>06 - March - 2014</v>
      </c>
    </row>
    <row r="127" spans="1:9">
      <c r="A127">
        <v>126</v>
      </c>
      <c r="B127" t="s">
        <v>9954</v>
      </c>
      <c r="C127" s="13">
        <v>41704</v>
      </c>
      <c r="D127" s="4" t="s">
        <v>8417</v>
      </c>
      <c r="E127" t="e">
        <f>VLOOKUP(D127,DbsMunaqis[],5)</f>
        <v>#N/A</v>
      </c>
      <c r="F12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27" s="39" t="e">
        <f ca="1">[2]!terbilang(Table15[[#This Row],[Jumlah]])</f>
        <v>#NAME?</v>
      </c>
      <c r="H127" t="s">
        <v>9805</v>
      </c>
      <c r="I127" t="str">
        <f>TEXT(Table15[[#This Row],[TglBayar]],"dd - mmmm - yyyy")</f>
        <v>06 - March - 2014</v>
      </c>
    </row>
    <row r="128" spans="1:9">
      <c r="A128">
        <v>127</v>
      </c>
      <c r="B128" t="s">
        <v>9956</v>
      </c>
      <c r="C128" s="13">
        <v>41705</v>
      </c>
      <c r="D128" s="4" t="s">
        <v>7854</v>
      </c>
      <c r="E128" t="e">
        <f>VLOOKUP(D128,DbsMunaqis[],5)</f>
        <v>#N/A</v>
      </c>
      <c r="F12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8" s="39" t="e">
        <f ca="1">[2]!terbilang(Table15[[#This Row],[Jumlah]])</f>
        <v>#NAME?</v>
      </c>
      <c r="H128" t="s">
        <v>9805</v>
      </c>
      <c r="I128" t="str">
        <f>TEXT(Table15[[#This Row],[TglBayar]],"dd - mmmm - yyyy")</f>
        <v>07 - March - 2014</v>
      </c>
    </row>
    <row r="129" spans="1:9">
      <c r="A129">
        <v>128</v>
      </c>
      <c r="B129" t="s">
        <v>9957</v>
      </c>
      <c r="C129" s="13">
        <v>41705</v>
      </c>
      <c r="D129" s="4" t="s">
        <v>7816</v>
      </c>
      <c r="E129" t="e">
        <f>VLOOKUP(D129,DbsMunaqis[],5)</f>
        <v>#N/A</v>
      </c>
      <c r="F12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29" s="39" t="e">
        <f ca="1">[2]!terbilang(Table15[[#This Row],[Jumlah]])</f>
        <v>#NAME?</v>
      </c>
      <c r="H129" t="s">
        <v>9805</v>
      </c>
      <c r="I129" t="str">
        <f>TEXT(Table15[[#This Row],[TglBayar]],"dd - mmmm - yyyy")</f>
        <v>07 - March - 2014</v>
      </c>
    </row>
    <row r="130" spans="1:9">
      <c r="A130">
        <v>129</v>
      </c>
      <c r="B130" t="s">
        <v>9958</v>
      </c>
      <c r="C130" s="13">
        <v>41705</v>
      </c>
      <c r="D130" s="4" t="s">
        <v>8087</v>
      </c>
      <c r="E130" t="e">
        <f>VLOOKUP(D130,DbsMunaqis[],5)</f>
        <v>#N/A</v>
      </c>
      <c r="F13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0" s="39" t="e">
        <f ca="1">[2]!terbilang(Table15[[#This Row],[Jumlah]])</f>
        <v>#NAME?</v>
      </c>
      <c r="H130" t="s">
        <v>9805</v>
      </c>
      <c r="I130" t="str">
        <f>TEXT(Table15[[#This Row],[TglBayar]],"dd - mmmm - yyyy")</f>
        <v>07 - March - 2014</v>
      </c>
    </row>
    <row r="131" spans="1:9">
      <c r="A131">
        <v>130</v>
      </c>
      <c r="B131" t="s">
        <v>9959</v>
      </c>
      <c r="C131" s="13">
        <v>41705</v>
      </c>
      <c r="D131" s="4" t="s">
        <v>7687</v>
      </c>
      <c r="E131" t="e">
        <f>VLOOKUP(D131,DbsMunaqis[],5)</f>
        <v>#N/A</v>
      </c>
      <c r="F13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1" s="39" t="e">
        <f ca="1">[2]!terbilang(Table15[[#This Row],[Jumlah]])</f>
        <v>#NAME?</v>
      </c>
      <c r="H131" t="s">
        <v>9805</v>
      </c>
      <c r="I131" t="str">
        <f>TEXT(Table15[[#This Row],[TglBayar]],"dd - mmmm - yyyy")</f>
        <v>07 - March - 2014</v>
      </c>
    </row>
    <row r="132" spans="1:9">
      <c r="A132">
        <v>131</v>
      </c>
      <c r="B132" t="s">
        <v>9960</v>
      </c>
      <c r="C132" s="13">
        <v>41705</v>
      </c>
      <c r="D132" s="4" t="s">
        <v>7380</v>
      </c>
      <c r="E132" t="e">
        <f>VLOOKUP(D132,DbsMunaqis[],5)</f>
        <v>#N/A</v>
      </c>
      <c r="F13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2" s="39" t="e">
        <f ca="1">[2]!terbilang(Table15[[#This Row],[Jumlah]])</f>
        <v>#NAME?</v>
      </c>
      <c r="H132" t="s">
        <v>9805</v>
      </c>
      <c r="I132" t="str">
        <f>TEXT(Table15[[#This Row],[TglBayar]],"dd - mmmm - yyyy")</f>
        <v>07 - March - 2014</v>
      </c>
    </row>
    <row r="133" spans="1:9">
      <c r="A133">
        <v>132</v>
      </c>
      <c r="B133" t="s">
        <v>9961</v>
      </c>
      <c r="C133" s="13">
        <v>41705</v>
      </c>
      <c r="D133" s="4" t="s">
        <v>7313</v>
      </c>
      <c r="E133" t="e">
        <f>VLOOKUP(D133,DbsMunaqis[],5)</f>
        <v>#N/A</v>
      </c>
      <c r="F13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3" s="39" t="e">
        <f ca="1">[2]!terbilang(Table15[[#This Row],[Jumlah]])</f>
        <v>#NAME?</v>
      </c>
      <c r="H133" t="s">
        <v>9805</v>
      </c>
      <c r="I133" t="str">
        <f>TEXT(Table15[[#This Row],[TglBayar]],"dd - mmmm - yyyy")</f>
        <v>07 - March - 2014</v>
      </c>
    </row>
    <row r="134" spans="1:9">
      <c r="A134">
        <v>133</v>
      </c>
      <c r="B134" t="s">
        <v>9962</v>
      </c>
      <c r="C134" s="13">
        <v>41705</v>
      </c>
      <c r="D134" s="4" t="s">
        <v>7999</v>
      </c>
      <c r="E134" t="e">
        <f>VLOOKUP(D134,DbsMunaqis[],5)</f>
        <v>#N/A</v>
      </c>
      <c r="F13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4" s="39" t="e">
        <f ca="1">[2]!terbilang(Table15[[#This Row],[Jumlah]])</f>
        <v>#NAME?</v>
      </c>
      <c r="H134" t="s">
        <v>9805</v>
      </c>
      <c r="I134" t="str">
        <f>TEXT(Table15[[#This Row],[TglBayar]],"dd - mmmm - yyyy")</f>
        <v>07 - March - 2014</v>
      </c>
    </row>
    <row r="135" spans="1:9">
      <c r="A135">
        <v>134</v>
      </c>
      <c r="B135" t="s">
        <v>9966</v>
      </c>
      <c r="C135" s="13">
        <v>41708</v>
      </c>
      <c r="D135" s="4" t="s">
        <v>7752</v>
      </c>
      <c r="E135" t="e">
        <f>VLOOKUP(D135,DbsMunaqis[],5)</f>
        <v>#N/A</v>
      </c>
      <c r="F13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5" s="39" t="e">
        <f ca="1">[2]!terbilang(Table15[[#This Row],[Jumlah]])</f>
        <v>#NAME?</v>
      </c>
      <c r="H135" t="s">
        <v>9805</v>
      </c>
      <c r="I135" t="str">
        <f>TEXT(Table15[[#This Row],[TglBayar]],"dd - mmmm - yyyy")</f>
        <v>10 - March - 2014</v>
      </c>
    </row>
    <row r="136" spans="1:9">
      <c r="A136">
        <v>135</v>
      </c>
      <c r="B136" t="s">
        <v>9967</v>
      </c>
      <c r="C136" s="13">
        <v>41708</v>
      </c>
      <c r="D136" s="4" t="s">
        <v>7503</v>
      </c>
      <c r="E136" t="e">
        <f>VLOOKUP(D136,DbsMunaqis[],5)</f>
        <v>#N/A</v>
      </c>
      <c r="F13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6" s="39" t="e">
        <f ca="1">[2]!terbilang(Table15[[#This Row],[Jumlah]])</f>
        <v>#NAME?</v>
      </c>
      <c r="H136" t="s">
        <v>9805</v>
      </c>
      <c r="I136" t="str">
        <f>TEXT(Table15[[#This Row],[TglBayar]],"dd - mmmm - yyyy")</f>
        <v>10 - March - 2014</v>
      </c>
    </row>
    <row r="137" spans="1:9">
      <c r="A137">
        <v>136</v>
      </c>
      <c r="B137" t="s">
        <v>9968</v>
      </c>
      <c r="C137" s="13">
        <v>41708</v>
      </c>
      <c r="D137" s="4" t="s">
        <v>6123</v>
      </c>
      <c r="E137" t="e">
        <f>VLOOKUP(D137,DbsMunaqis[],5)</f>
        <v>#N/A</v>
      </c>
      <c r="F13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7" s="39" t="e">
        <f ca="1">[2]!terbilang(Table15[[#This Row],[Jumlah]])</f>
        <v>#NAME?</v>
      </c>
      <c r="H137" t="s">
        <v>9805</v>
      </c>
      <c r="I137" t="str">
        <f>TEXT(Table15[[#This Row],[TglBayar]],"dd - mmmm - yyyy")</f>
        <v>10 - March - 2014</v>
      </c>
    </row>
    <row r="138" spans="1:9">
      <c r="A138">
        <v>137</v>
      </c>
      <c r="B138" t="s">
        <v>9969</v>
      </c>
      <c r="C138" s="13">
        <v>41708</v>
      </c>
      <c r="D138" s="4" t="s">
        <v>8028</v>
      </c>
      <c r="E138" t="e">
        <f>VLOOKUP(D138,DbsMunaqis[],5)</f>
        <v>#N/A</v>
      </c>
      <c r="F13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8" s="39" t="e">
        <f ca="1">[2]!terbilang(Table15[[#This Row],[Jumlah]])</f>
        <v>#NAME?</v>
      </c>
      <c r="H138" t="s">
        <v>9805</v>
      </c>
      <c r="I138" t="str">
        <f>TEXT(Table15[[#This Row],[TglBayar]],"dd - mmmm - yyyy")</f>
        <v>10 - March - 2014</v>
      </c>
    </row>
    <row r="139" spans="1:9">
      <c r="A139">
        <v>138</v>
      </c>
      <c r="B139" t="s">
        <v>9970</v>
      </c>
      <c r="C139" s="13">
        <v>41708</v>
      </c>
      <c r="D139" s="4" t="s">
        <v>7801</v>
      </c>
      <c r="E139" t="e">
        <f>VLOOKUP(D139,DbsMunaqis[],5)</f>
        <v>#N/A</v>
      </c>
      <c r="F13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39" s="39" t="e">
        <f ca="1">[2]!terbilang(Table15[[#This Row],[Jumlah]])</f>
        <v>#NAME?</v>
      </c>
      <c r="H139" t="s">
        <v>9805</v>
      </c>
      <c r="I139" t="str">
        <f>TEXT(Table15[[#This Row],[TglBayar]],"dd - mmmm - yyyy")</f>
        <v>10 - March - 2014</v>
      </c>
    </row>
    <row r="140" spans="1:9">
      <c r="A140">
        <v>139</v>
      </c>
      <c r="B140" t="s">
        <v>9971</v>
      </c>
      <c r="C140" s="13">
        <v>41708</v>
      </c>
      <c r="D140" s="4" t="s">
        <v>7835</v>
      </c>
      <c r="E140" t="e">
        <f>VLOOKUP(D140,DbsMunaqis[],5)</f>
        <v>#N/A</v>
      </c>
      <c r="F14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0" s="39" t="e">
        <f ca="1">[2]!terbilang(Table15[[#This Row],[Jumlah]])</f>
        <v>#NAME?</v>
      </c>
      <c r="H140" t="s">
        <v>9805</v>
      </c>
      <c r="I140" t="str">
        <f>TEXT(Table15[[#This Row],[TglBayar]],"dd - mmmm - yyyy")</f>
        <v>10 - March - 2014</v>
      </c>
    </row>
    <row r="141" spans="1:9">
      <c r="A141">
        <v>140</v>
      </c>
      <c r="B141" t="s">
        <v>9972</v>
      </c>
      <c r="C141" s="13">
        <v>41708</v>
      </c>
      <c r="D141" s="4" t="s">
        <v>7837</v>
      </c>
      <c r="E141" t="e">
        <f>VLOOKUP(D141,DbsMunaqis[],5)</f>
        <v>#N/A</v>
      </c>
      <c r="F14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1" s="39" t="e">
        <f ca="1">[2]!terbilang(Table15[[#This Row],[Jumlah]])</f>
        <v>#NAME?</v>
      </c>
      <c r="H141" t="s">
        <v>9805</v>
      </c>
      <c r="I141" t="str">
        <f>TEXT(Table15[[#This Row],[TglBayar]],"dd - mmmm - yyyy")</f>
        <v>10 - March - 2014</v>
      </c>
    </row>
    <row r="142" spans="1:9">
      <c r="A142">
        <v>141</v>
      </c>
      <c r="B142" t="s">
        <v>9973</v>
      </c>
      <c r="C142" s="13">
        <v>41708</v>
      </c>
      <c r="D142" s="4" t="s">
        <v>8927</v>
      </c>
      <c r="E142" t="e">
        <f>VLOOKUP(D142,DbsMunaqis[],5)</f>
        <v>#N/A</v>
      </c>
      <c r="F14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2" s="39" t="e">
        <f ca="1">[2]!terbilang(Table15[[#This Row],[Jumlah]])</f>
        <v>#NAME?</v>
      </c>
      <c r="H142" t="s">
        <v>9805</v>
      </c>
      <c r="I142" t="str">
        <f>TEXT(Table15[[#This Row],[TglBayar]],"dd - mmmm - yyyy")</f>
        <v>10 - March - 2014</v>
      </c>
    </row>
    <row r="143" spans="1:9">
      <c r="A143">
        <v>142</v>
      </c>
      <c r="B143" t="s">
        <v>9974</v>
      </c>
      <c r="C143" s="13">
        <v>41708</v>
      </c>
      <c r="D143" s="4" t="s">
        <v>7799</v>
      </c>
      <c r="E143" t="e">
        <f>VLOOKUP(D143,DbsMunaqis[],5)</f>
        <v>#N/A</v>
      </c>
      <c r="F14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3" s="39" t="e">
        <f ca="1">[2]!terbilang(Table15[[#This Row],[Jumlah]])</f>
        <v>#NAME?</v>
      </c>
      <c r="H143" t="s">
        <v>9805</v>
      </c>
      <c r="I143" t="str">
        <f>TEXT(Table15[[#This Row],[TglBayar]],"dd - mmmm - yyyy")</f>
        <v>10 - March - 2014</v>
      </c>
    </row>
    <row r="144" spans="1:9">
      <c r="A144">
        <v>143</v>
      </c>
      <c r="B144" t="s">
        <v>9975</v>
      </c>
      <c r="C144" s="13">
        <v>41708</v>
      </c>
      <c r="D144" s="4" t="s">
        <v>7495</v>
      </c>
      <c r="E144" t="e">
        <f>VLOOKUP(D144,DbsMunaqis[],5)</f>
        <v>#N/A</v>
      </c>
      <c r="F14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4" s="39" t="e">
        <f ca="1">[2]!terbilang(Table15[[#This Row],[Jumlah]])</f>
        <v>#NAME?</v>
      </c>
      <c r="H144" t="s">
        <v>9805</v>
      </c>
      <c r="I144" t="str">
        <f>TEXT(Table15[[#This Row],[TglBayar]],"dd - mmmm - yyyy")</f>
        <v>10 - March - 2014</v>
      </c>
    </row>
    <row r="145" spans="1:9">
      <c r="A145">
        <v>144</v>
      </c>
      <c r="B145" t="s">
        <v>9976</v>
      </c>
      <c r="C145" s="13">
        <v>41708</v>
      </c>
      <c r="D145" s="4" t="s">
        <v>8416</v>
      </c>
      <c r="E145" t="e">
        <f>VLOOKUP(D145,DbsMunaqis[],5)</f>
        <v>#N/A</v>
      </c>
      <c r="F14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45" s="39" t="e">
        <f ca="1">[2]!terbilang(Table15[[#This Row],[Jumlah]])</f>
        <v>#NAME?</v>
      </c>
      <c r="H145" t="s">
        <v>9805</v>
      </c>
      <c r="I145" t="str">
        <f>TEXT(Table15[[#This Row],[TglBayar]],"dd - mmmm - yyyy")</f>
        <v>10 - March - 2014</v>
      </c>
    </row>
    <row r="146" spans="1:9">
      <c r="A146">
        <v>145</v>
      </c>
      <c r="B146" t="s">
        <v>9977</v>
      </c>
      <c r="C146" s="13">
        <v>41708</v>
      </c>
      <c r="D146" s="4" t="s">
        <v>8394</v>
      </c>
      <c r="E146" t="e">
        <f>VLOOKUP(D146,DbsMunaqis[],5)</f>
        <v>#N/A</v>
      </c>
      <c r="F14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46" s="39" t="e">
        <f ca="1">[2]!terbilang(Table15[[#This Row],[Jumlah]])</f>
        <v>#NAME?</v>
      </c>
      <c r="H146" t="s">
        <v>9805</v>
      </c>
      <c r="I146" t="str">
        <f>TEXT(Table15[[#This Row],[TglBayar]],"dd - mmmm - yyyy")</f>
        <v>10 - March - 2014</v>
      </c>
    </row>
    <row r="147" spans="1:9">
      <c r="A147">
        <v>146</v>
      </c>
      <c r="B147" t="s">
        <v>9978</v>
      </c>
      <c r="C147" s="13">
        <v>41708</v>
      </c>
      <c r="D147" s="4" t="s">
        <v>8435</v>
      </c>
      <c r="E147" t="e">
        <f>VLOOKUP(D147,DbsMunaqis[],5)</f>
        <v>#N/A</v>
      </c>
      <c r="F14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47" s="39" t="e">
        <f ca="1">[2]!terbilang(Table15[[#This Row],[Jumlah]])</f>
        <v>#NAME?</v>
      </c>
      <c r="H147" t="s">
        <v>9805</v>
      </c>
      <c r="I147" t="str">
        <f>TEXT(Table15[[#This Row],[TglBayar]],"dd - mmmm - yyyy")</f>
        <v>10 - March - 2014</v>
      </c>
    </row>
    <row r="148" spans="1:9">
      <c r="A148">
        <v>147</v>
      </c>
      <c r="B148" t="s">
        <v>9979</v>
      </c>
      <c r="C148" s="13">
        <v>41708</v>
      </c>
      <c r="D148" s="4" t="s">
        <v>7349</v>
      </c>
      <c r="E148" t="e">
        <f>VLOOKUP(D148,DbsMunaqis[],5)</f>
        <v>#N/A</v>
      </c>
      <c r="F14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8" s="39" t="e">
        <f ca="1">[2]!terbilang(Table15[[#This Row],[Jumlah]])</f>
        <v>#NAME?</v>
      </c>
      <c r="H148" t="s">
        <v>9805</v>
      </c>
      <c r="I148" t="str">
        <f>TEXT(Table15[[#This Row],[TglBayar]],"dd - mmmm - yyyy")</f>
        <v>10 - March - 2014</v>
      </c>
    </row>
    <row r="149" spans="1:9">
      <c r="A149">
        <v>148</v>
      </c>
      <c r="B149" t="s">
        <v>9980</v>
      </c>
      <c r="C149" s="13">
        <v>41708</v>
      </c>
      <c r="D149" s="4" t="s">
        <v>7341</v>
      </c>
      <c r="E149" t="e">
        <f>VLOOKUP(D149,DbsMunaqis[],5)</f>
        <v>#N/A</v>
      </c>
      <c r="F14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49" s="39" t="e">
        <f ca="1">[2]!terbilang(Table15[[#This Row],[Jumlah]])</f>
        <v>#NAME?</v>
      </c>
      <c r="H149" t="s">
        <v>9805</v>
      </c>
      <c r="I149" t="str">
        <f>TEXT(Table15[[#This Row],[TglBayar]],"dd - mmmm - yyyy")</f>
        <v>10 - March - 2014</v>
      </c>
    </row>
    <row r="150" spans="1:9">
      <c r="A150">
        <v>149</v>
      </c>
      <c r="B150" t="s">
        <v>9981</v>
      </c>
      <c r="C150" s="13">
        <v>41708</v>
      </c>
      <c r="D150" s="4" t="s">
        <v>7779</v>
      </c>
      <c r="E150" t="e">
        <f>VLOOKUP(D150,DbsMunaqis[],5)</f>
        <v>#N/A</v>
      </c>
      <c r="F15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0" s="39" t="e">
        <f ca="1">[2]!terbilang(Table15[[#This Row],[Jumlah]])</f>
        <v>#NAME?</v>
      </c>
      <c r="H150" t="s">
        <v>9805</v>
      </c>
      <c r="I150" t="str">
        <f>TEXT(Table15[[#This Row],[TglBayar]],"dd - mmmm - yyyy")</f>
        <v>10 - March - 2014</v>
      </c>
    </row>
    <row r="151" spans="1:9">
      <c r="A151">
        <v>150</v>
      </c>
      <c r="B151" t="s">
        <v>9982</v>
      </c>
      <c r="C151" s="13">
        <v>41708</v>
      </c>
      <c r="D151" s="4" t="s">
        <v>7408</v>
      </c>
      <c r="E151" t="e">
        <f>VLOOKUP(D151,DbsMunaqis[],5)</f>
        <v>#N/A</v>
      </c>
      <c r="F15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1" s="39" t="e">
        <f ca="1">[2]!terbilang(Table15[[#This Row],[Jumlah]])</f>
        <v>#NAME?</v>
      </c>
      <c r="H151" t="s">
        <v>9805</v>
      </c>
      <c r="I151" t="str">
        <f>TEXT(Table15[[#This Row],[TglBayar]],"dd - mmmm - yyyy")</f>
        <v>10 - March - 2014</v>
      </c>
    </row>
    <row r="152" spans="1:9">
      <c r="A152">
        <v>151</v>
      </c>
      <c r="B152" t="s">
        <v>9983</v>
      </c>
      <c r="C152" s="13">
        <v>41708</v>
      </c>
      <c r="D152" s="4" t="s">
        <v>7344</v>
      </c>
      <c r="E152" t="e">
        <f>VLOOKUP(D152,DbsMunaqis[],5)</f>
        <v>#N/A</v>
      </c>
      <c r="F15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2" s="39" t="e">
        <f ca="1">[2]!terbilang(Table15[[#This Row],[Jumlah]])</f>
        <v>#NAME?</v>
      </c>
      <c r="H152" t="s">
        <v>9805</v>
      </c>
      <c r="I152" t="str">
        <f>TEXT(Table15[[#This Row],[TglBayar]],"dd - mmmm - yyyy")</f>
        <v>10 - March - 2014</v>
      </c>
    </row>
    <row r="153" spans="1:9">
      <c r="A153">
        <v>152</v>
      </c>
      <c r="B153" t="s">
        <v>9984</v>
      </c>
      <c r="C153" s="13">
        <v>41708</v>
      </c>
      <c r="D153" s="4" t="s">
        <v>7555</v>
      </c>
      <c r="E153" t="e">
        <f>VLOOKUP(D153,DbsMunaqis[],5)</f>
        <v>#N/A</v>
      </c>
      <c r="F15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3" s="39" t="e">
        <f ca="1">[2]!terbilang(Table15[[#This Row],[Jumlah]])</f>
        <v>#NAME?</v>
      </c>
      <c r="H153" t="s">
        <v>9805</v>
      </c>
      <c r="I153" t="str">
        <f>TEXT(Table15[[#This Row],[TglBayar]],"dd - mmmm - yyyy")</f>
        <v>10 - March - 2014</v>
      </c>
    </row>
    <row r="154" spans="1:9">
      <c r="A154">
        <v>153</v>
      </c>
      <c r="B154" t="s">
        <v>9985</v>
      </c>
      <c r="C154" s="13">
        <v>41709</v>
      </c>
      <c r="D154" s="4" t="s">
        <v>7823</v>
      </c>
      <c r="E154" t="e">
        <f>VLOOKUP(D154,DbsMunaqis[],5)</f>
        <v>#N/A</v>
      </c>
      <c r="F15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4" s="39" t="e">
        <f ca="1">[2]!terbilang(Table15[[#This Row],[Jumlah]])</f>
        <v>#NAME?</v>
      </c>
      <c r="H154" t="s">
        <v>9805</v>
      </c>
      <c r="I154" t="str">
        <f>TEXT(Table15[[#This Row],[TglBayar]],"dd - mmmm - yyyy")</f>
        <v>11 - March - 2014</v>
      </c>
    </row>
    <row r="155" spans="1:9">
      <c r="A155">
        <v>154</v>
      </c>
      <c r="B155" t="s">
        <v>9986</v>
      </c>
      <c r="C155" s="13">
        <v>41709</v>
      </c>
      <c r="D155" s="4" t="s">
        <v>7834</v>
      </c>
      <c r="E155" t="e">
        <f>VLOOKUP(D155,DbsMunaqis[],5)</f>
        <v>#N/A</v>
      </c>
      <c r="F15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5" s="39" t="e">
        <f ca="1">[2]!terbilang(Table15[[#This Row],[Jumlah]])</f>
        <v>#NAME?</v>
      </c>
      <c r="H155" t="s">
        <v>9805</v>
      </c>
      <c r="I155" t="str">
        <f>TEXT(Table15[[#This Row],[TglBayar]],"dd - mmmm - yyyy")</f>
        <v>11 - March - 2014</v>
      </c>
    </row>
    <row r="156" spans="1:9">
      <c r="A156">
        <v>155</v>
      </c>
      <c r="B156" t="s">
        <v>9987</v>
      </c>
      <c r="C156" s="13">
        <v>41709</v>
      </c>
      <c r="D156" s="4" t="s">
        <v>7677</v>
      </c>
      <c r="E156" t="e">
        <f>VLOOKUP(D156,DbsMunaqis[],5)</f>
        <v>#N/A</v>
      </c>
      <c r="F15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6" s="39" t="e">
        <f ca="1">[2]!terbilang(Table15[[#This Row],[Jumlah]])</f>
        <v>#NAME?</v>
      </c>
      <c r="H156" t="s">
        <v>9805</v>
      </c>
      <c r="I156" t="str">
        <f>TEXT(Table15[[#This Row],[TglBayar]],"dd - mmmm - yyyy")</f>
        <v>11 - March - 2014</v>
      </c>
    </row>
    <row r="157" spans="1:9">
      <c r="A157">
        <v>156</v>
      </c>
      <c r="B157" t="s">
        <v>9988</v>
      </c>
      <c r="C157" s="13">
        <v>41709</v>
      </c>
      <c r="D157" s="4" t="s">
        <v>7410</v>
      </c>
      <c r="E157" t="e">
        <f>VLOOKUP(D157,DbsMunaqis[],5)</f>
        <v>#N/A</v>
      </c>
      <c r="F15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7" s="39" t="e">
        <f ca="1">[2]!terbilang(Table15[[#This Row],[Jumlah]])</f>
        <v>#NAME?</v>
      </c>
      <c r="H157" t="s">
        <v>9805</v>
      </c>
      <c r="I157" t="str">
        <f>TEXT(Table15[[#This Row],[TglBayar]],"dd - mmmm - yyyy")</f>
        <v>11 - March - 2014</v>
      </c>
    </row>
    <row r="158" spans="1:9">
      <c r="A158">
        <v>157</v>
      </c>
      <c r="B158" t="s">
        <v>9989</v>
      </c>
      <c r="C158" s="13">
        <v>41709</v>
      </c>
      <c r="D158" s="4" t="s">
        <v>4224</v>
      </c>
      <c r="E158" t="e">
        <f>VLOOKUP(D158,DbsMunaqis[],5)</f>
        <v>#N/A</v>
      </c>
      <c r="F15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8" s="39" t="e">
        <f ca="1">[2]!terbilang(Table15[[#This Row],[Jumlah]])</f>
        <v>#NAME?</v>
      </c>
      <c r="H158" t="s">
        <v>9805</v>
      </c>
      <c r="I158" t="str">
        <f>TEXT(Table15[[#This Row],[TglBayar]],"dd - mmmm - yyyy")</f>
        <v>11 - March - 2014</v>
      </c>
    </row>
    <row r="159" spans="1:9">
      <c r="A159">
        <v>158</v>
      </c>
      <c r="B159" t="s">
        <v>9990</v>
      </c>
      <c r="C159" s="13">
        <v>41709</v>
      </c>
      <c r="D159" s="4" t="s">
        <v>6402</v>
      </c>
      <c r="E159" t="e">
        <f>VLOOKUP(D159,DbsMunaqis[],5)</f>
        <v>#N/A</v>
      </c>
      <c r="F15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59" s="39" t="e">
        <f ca="1">[2]!terbilang(Table15[[#This Row],[Jumlah]])</f>
        <v>#NAME?</v>
      </c>
      <c r="H159" t="s">
        <v>9805</v>
      </c>
      <c r="I159" t="str">
        <f>TEXT(Table15[[#This Row],[TglBayar]],"dd - mmmm - yyyy")</f>
        <v>11 - March - 2014</v>
      </c>
    </row>
    <row r="160" spans="1:9">
      <c r="A160">
        <v>159</v>
      </c>
      <c r="B160" t="s">
        <v>9991</v>
      </c>
      <c r="C160" s="13">
        <v>41709</v>
      </c>
      <c r="D160" s="4" t="s">
        <v>7708</v>
      </c>
      <c r="E160" t="e">
        <f>VLOOKUP(D160,DbsMunaqis[],5)</f>
        <v>#N/A</v>
      </c>
      <c r="F16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0" s="39" t="e">
        <f ca="1">[2]!terbilang(Table15[[#This Row],[Jumlah]])</f>
        <v>#NAME?</v>
      </c>
      <c r="H160" t="s">
        <v>9805</v>
      </c>
      <c r="I160" t="str">
        <f>TEXT(Table15[[#This Row],[TglBayar]],"dd - mmmm - yyyy")</f>
        <v>11 - March - 2014</v>
      </c>
    </row>
    <row r="161" spans="1:9">
      <c r="A161">
        <v>160</v>
      </c>
      <c r="B161" t="s">
        <v>9992</v>
      </c>
      <c r="C161" s="13">
        <v>41709</v>
      </c>
      <c r="D161" s="4" t="s">
        <v>8355</v>
      </c>
      <c r="E161" t="e">
        <f>VLOOKUP(D161,DbsMunaqis[],5)</f>
        <v>#N/A</v>
      </c>
      <c r="F16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61" s="39" t="e">
        <f ca="1">[2]!terbilang(Table15[[#This Row],[Jumlah]])</f>
        <v>#NAME?</v>
      </c>
      <c r="H161" t="s">
        <v>9805</v>
      </c>
      <c r="I161" t="str">
        <f>TEXT(Table15[[#This Row],[TglBayar]],"dd - mmmm - yyyy")</f>
        <v>11 - March - 2014</v>
      </c>
    </row>
    <row r="162" spans="1:9">
      <c r="A162">
        <v>161</v>
      </c>
      <c r="B162" t="s">
        <v>9993</v>
      </c>
      <c r="C162" s="13">
        <v>41709</v>
      </c>
      <c r="D162" s="4" t="s">
        <v>7989</v>
      </c>
      <c r="E162" t="e">
        <f>VLOOKUP(D162,DbsMunaqis[],5)</f>
        <v>#N/A</v>
      </c>
      <c r="F16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2" s="39" t="e">
        <f ca="1">[2]!terbilang(Table15[[#This Row],[Jumlah]])</f>
        <v>#NAME?</v>
      </c>
      <c r="H162" t="s">
        <v>9805</v>
      </c>
      <c r="I162" t="str">
        <f>TEXT(Table15[[#This Row],[TglBayar]],"dd - mmmm - yyyy")</f>
        <v>11 - March - 2014</v>
      </c>
    </row>
    <row r="163" spans="1:9">
      <c r="A163">
        <v>162</v>
      </c>
      <c r="B163" t="s">
        <v>9994</v>
      </c>
      <c r="C163" s="13">
        <v>41709</v>
      </c>
      <c r="D163" s="4" t="s">
        <v>7946</v>
      </c>
      <c r="E163" t="e">
        <f>VLOOKUP(D163,DbsMunaqis[],5)</f>
        <v>#N/A</v>
      </c>
      <c r="F16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3" s="39" t="e">
        <f ca="1">[2]!terbilang(Table15[[#This Row],[Jumlah]])</f>
        <v>#NAME?</v>
      </c>
      <c r="H163" t="s">
        <v>9805</v>
      </c>
      <c r="I163" t="str">
        <f>TEXT(Table15[[#This Row],[TglBayar]],"dd - mmmm - yyyy")</f>
        <v>11 - March - 2014</v>
      </c>
    </row>
    <row r="164" spans="1:9">
      <c r="A164">
        <v>163</v>
      </c>
      <c r="B164" t="s">
        <v>9995</v>
      </c>
      <c r="C164" s="13">
        <v>41709</v>
      </c>
      <c r="D164" s="4" t="s">
        <v>7890</v>
      </c>
      <c r="E164" t="e">
        <f>VLOOKUP(D164,DbsMunaqis[],5)</f>
        <v>#N/A</v>
      </c>
      <c r="F16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4" s="39" t="e">
        <f ca="1">[2]!terbilang(Table15[[#This Row],[Jumlah]])</f>
        <v>#NAME?</v>
      </c>
      <c r="H164" t="s">
        <v>9805</v>
      </c>
      <c r="I164" t="str">
        <f>TEXT(Table15[[#This Row],[TglBayar]],"dd - mmmm - yyyy")</f>
        <v>11 - March - 2014</v>
      </c>
    </row>
    <row r="165" spans="1:9">
      <c r="A165">
        <v>164</v>
      </c>
      <c r="B165" t="s">
        <v>9996</v>
      </c>
      <c r="C165" s="13">
        <v>41709</v>
      </c>
      <c r="D165" s="4" t="s">
        <v>7649</v>
      </c>
      <c r="E165" t="e">
        <f>VLOOKUP(D165,DbsMunaqis[],5)</f>
        <v>#N/A</v>
      </c>
      <c r="F16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5" s="39" t="e">
        <f ca="1">[2]!terbilang(Table15[[#This Row],[Jumlah]])</f>
        <v>#NAME?</v>
      </c>
      <c r="H165" t="s">
        <v>9805</v>
      </c>
      <c r="I165" t="str">
        <f>TEXT(Table15[[#This Row],[TglBayar]],"dd - mmmm - yyyy")</f>
        <v>11 - March - 2014</v>
      </c>
    </row>
    <row r="166" spans="1:9">
      <c r="A166">
        <v>165</v>
      </c>
      <c r="B166" t="s">
        <v>9997</v>
      </c>
      <c r="C166" s="13">
        <v>41709</v>
      </c>
      <c r="D166" s="4" t="s">
        <v>7281</v>
      </c>
      <c r="E166" t="e">
        <f>VLOOKUP(D166,DbsMunaqis[],5)</f>
        <v>#N/A</v>
      </c>
      <c r="F16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6" s="39" t="e">
        <f ca="1">[2]!terbilang(Table15[[#This Row],[Jumlah]])</f>
        <v>#NAME?</v>
      </c>
      <c r="H166" t="s">
        <v>9805</v>
      </c>
      <c r="I166" t="str">
        <f>TEXT(Table15[[#This Row],[TglBayar]],"dd - mmmm - yyyy")</f>
        <v>11 - March - 2014</v>
      </c>
    </row>
    <row r="167" spans="1:9">
      <c r="A167">
        <v>166</v>
      </c>
      <c r="B167" t="s">
        <v>9998</v>
      </c>
      <c r="C167" s="13">
        <v>41709</v>
      </c>
      <c r="D167" s="4" t="s">
        <v>7284</v>
      </c>
      <c r="E167" t="e">
        <f>VLOOKUP(D167,DbsMunaqis[],5)</f>
        <v>#N/A</v>
      </c>
      <c r="F16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7" s="39" t="e">
        <f ca="1">[2]!terbilang(Table15[[#This Row],[Jumlah]])</f>
        <v>#NAME?</v>
      </c>
      <c r="H167" t="s">
        <v>9805</v>
      </c>
      <c r="I167" t="str">
        <f>TEXT(Table15[[#This Row],[TglBayar]],"dd - mmmm - yyyy")</f>
        <v>11 - March - 2014</v>
      </c>
    </row>
    <row r="168" spans="1:9">
      <c r="A168">
        <v>167</v>
      </c>
      <c r="B168" t="s">
        <v>9999</v>
      </c>
      <c r="C168" s="13">
        <v>41709</v>
      </c>
      <c r="D168" s="4" t="s">
        <v>7276</v>
      </c>
      <c r="E168" t="e">
        <f>VLOOKUP(D168,DbsMunaqis[],5)</f>
        <v>#N/A</v>
      </c>
      <c r="F16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8" s="39" t="e">
        <f ca="1">[2]!terbilang(Table15[[#This Row],[Jumlah]])</f>
        <v>#NAME?</v>
      </c>
      <c r="H168" t="s">
        <v>9805</v>
      </c>
      <c r="I168" t="str">
        <f>TEXT(Table15[[#This Row],[TglBayar]],"dd - mmmm - yyyy")</f>
        <v>11 - March - 2014</v>
      </c>
    </row>
    <row r="169" spans="1:9">
      <c r="A169">
        <v>168</v>
      </c>
      <c r="B169" t="s">
        <v>10000</v>
      </c>
      <c r="C169" s="13">
        <v>41709</v>
      </c>
      <c r="D169" s="4" t="s">
        <v>8948</v>
      </c>
      <c r="E169" t="e">
        <f>VLOOKUP(D169,DbsMunaqis[],5)</f>
        <v>#N/A</v>
      </c>
      <c r="F16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69" s="39" t="e">
        <f ca="1">[2]!terbilang(Table15[[#This Row],[Jumlah]])</f>
        <v>#NAME?</v>
      </c>
      <c r="H169" t="s">
        <v>9805</v>
      </c>
      <c r="I169" t="str">
        <f>TEXT(Table15[[#This Row],[TglBayar]],"dd - mmmm - yyyy")</f>
        <v>11 - March - 2014</v>
      </c>
    </row>
    <row r="170" spans="1:9">
      <c r="A170">
        <v>169</v>
      </c>
      <c r="B170" t="s">
        <v>10001</v>
      </c>
      <c r="C170" s="13">
        <v>41709</v>
      </c>
      <c r="D170" s="4" t="s">
        <v>7476</v>
      </c>
      <c r="E170" t="e">
        <f>VLOOKUP(D170,DbsMunaqis[],5)</f>
        <v>#N/A</v>
      </c>
      <c r="F17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70" s="39" t="e">
        <f ca="1">[2]!terbilang(Table15[[#This Row],[Jumlah]])</f>
        <v>#NAME?</v>
      </c>
      <c r="H170" t="s">
        <v>9805</v>
      </c>
      <c r="I170" t="str">
        <f>TEXT(Table15[[#This Row],[TglBayar]],"dd - mmmm - yyyy")</f>
        <v>11 - March - 2014</v>
      </c>
    </row>
    <row r="171" spans="1:9">
      <c r="A171">
        <v>170</v>
      </c>
      <c r="B171" t="s">
        <v>10002</v>
      </c>
      <c r="C171" s="13">
        <v>41709</v>
      </c>
      <c r="D171" s="4" t="s">
        <v>7420</v>
      </c>
      <c r="E171" t="e">
        <f>VLOOKUP(D171,DbsMunaqis[],5)</f>
        <v>#N/A</v>
      </c>
      <c r="F17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71" s="39" t="e">
        <f ca="1">[2]!terbilang(Table15[[#This Row],[Jumlah]])</f>
        <v>#NAME?</v>
      </c>
      <c r="H171" t="s">
        <v>9805</v>
      </c>
      <c r="I171" t="str">
        <f>TEXT(Table15[[#This Row],[TglBayar]],"dd - mmmm - yyyy")</f>
        <v>11 - March - 2014</v>
      </c>
    </row>
    <row r="172" spans="1:9">
      <c r="A172">
        <v>171</v>
      </c>
      <c r="B172" t="s">
        <v>10003</v>
      </c>
      <c r="C172" s="13">
        <v>41709</v>
      </c>
      <c r="D172" s="4" t="s">
        <v>7491</v>
      </c>
      <c r="E172" t="e">
        <f>VLOOKUP(D172,DbsMunaqis[],5)</f>
        <v>#N/A</v>
      </c>
      <c r="F17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72" s="39" t="e">
        <f ca="1">[2]!terbilang(Table15[[#This Row],[Jumlah]])</f>
        <v>#NAME?</v>
      </c>
      <c r="H172" t="s">
        <v>9805</v>
      </c>
      <c r="I172" t="str">
        <f>TEXT(Table15[[#This Row],[TglBayar]],"dd - mmmm - yyyy")</f>
        <v>11 - March - 2014</v>
      </c>
    </row>
    <row r="173" spans="1:9">
      <c r="A173">
        <v>172</v>
      </c>
      <c r="B173" t="s">
        <v>10004</v>
      </c>
      <c r="C173" s="13">
        <v>41709</v>
      </c>
      <c r="D173" s="4" t="s">
        <v>7483</v>
      </c>
      <c r="E173" t="e">
        <f>VLOOKUP(D173,DbsMunaqis[],5)</f>
        <v>#N/A</v>
      </c>
      <c r="F17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73" s="39" t="e">
        <f ca="1">[2]!terbilang(Table15[[#This Row],[Jumlah]])</f>
        <v>#NAME?</v>
      </c>
      <c r="H173" t="s">
        <v>9805</v>
      </c>
      <c r="I173" t="str">
        <f>TEXT(Table15[[#This Row],[TglBayar]],"dd - mmmm - yyyy")</f>
        <v>11 - March - 2014</v>
      </c>
    </row>
    <row r="174" spans="1:9">
      <c r="A174">
        <v>173</v>
      </c>
      <c r="B174" t="s">
        <v>10005</v>
      </c>
      <c r="C174" s="13">
        <v>41709</v>
      </c>
      <c r="D174" s="4" t="s">
        <v>8276</v>
      </c>
      <c r="E174" t="e">
        <f>VLOOKUP(D174,DbsMunaqis[],5)</f>
        <v>#N/A</v>
      </c>
      <c r="F17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74" s="39" t="e">
        <f ca="1">[2]!terbilang(Table15[[#This Row],[Jumlah]])</f>
        <v>#NAME?</v>
      </c>
      <c r="H174" t="s">
        <v>9805</v>
      </c>
      <c r="I174" t="str">
        <f>TEXT(Table15[[#This Row],[TglBayar]],"dd - mmmm - yyyy")</f>
        <v>11 - March - 2014</v>
      </c>
    </row>
    <row r="175" spans="1:9">
      <c r="A175">
        <v>174</v>
      </c>
      <c r="B175" t="s">
        <v>10006</v>
      </c>
      <c r="C175" s="13">
        <v>41710</v>
      </c>
      <c r="D175" s="4" t="s">
        <v>8946</v>
      </c>
      <c r="E175" t="e">
        <f>VLOOKUP(D175,DbsMunaqis[],5)</f>
        <v>#N/A</v>
      </c>
      <c r="F17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75" s="39" t="e">
        <f ca="1">[2]!terbilang(Table15[[#This Row],[Jumlah]])</f>
        <v>#NAME?</v>
      </c>
      <c r="H175" t="s">
        <v>9805</v>
      </c>
      <c r="I175" t="str">
        <f>TEXT(Table15[[#This Row],[TglBayar]],"dd - mmmm - yyyy")</f>
        <v>12 - March - 2014</v>
      </c>
    </row>
    <row r="176" spans="1:9">
      <c r="A176">
        <v>175</v>
      </c>
      <c r="B176" t="s">
        <v>10007</v>
      </c>
      <c r="C176" s="13">
        <v>41710</v>
      </c>
      <c r="D176" s="4" t="s">
        <v>8288</v>
      </c>
      <c r="E176" t="e">
        <f>VLOOKUP(D176,DbsMunaqis[],5)</f>
        <v>#N/A</v>
      </c>
      <c r="F17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76" s="39" t="e">
        <f ca="1">[2]!terbilang(Table15[[#This Row],[Jumlah]])</f>
        <v>#NAME?</v>
      </c>
      <c r="H176" t="s">
        <v>9805</v>
      </c>
      <c r="I176" t="str">
        <f>TEXT(Table15[[#This Row],[TglBayar]],"dd - mmmm - yyyy")</f>
        <v>12 - March - 2014</v>
      </c>
    </row>
    <row r="177" spans="1:9">
      <c r="A177">
        <v>176</v>
      </c>
      <c r="B177" t="s">
        <v>10008</v>
      </c>
      <c r="C177" s="13">
        <v>41710</v>
      </c>
      <c r="D177" s="4" t="s">
        <v>7478</v>
      </c>
      <c r="E177" t="e">
        <f>VLOOKUP(D177,DbsMunaqis[],5)</f>
        <v>#N/A</v>
      </c>
      <c r="F17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77" s="39" t="e">
        <f ca="1">[2]!terbilang(Table15[[#This Row],[Jumlah]])</f>
        <v>#NAME?</v>
      </c>
      <c r="H177" t="s">
        <v>9805</v>
      </c>
      <c r="I177" t="str">
        <f>TEXT(Table15[[#This Row],[TglBayar]],"dd - mmmm - yyyy")</f>
        <v>12 - March - 2014</v>
      </c>
    </row>
    <row r="178" spans="1:9">
      <c r="A178">
        <v>177</v>
      </c>
      <c r="B178" t="s">
        <v>10009</v>
      </c>
      <c r="C178" s="13">
        <v>41710</v>
      </c>
      <c r="D178" s="4" t="s">
        <v>8317</v>
      </c>
      <c r="E178" t="e">
        <f>VLOOKUP(D178,DbsMunaqis[],5)</f>
        <v>#N/A</v>
      </c>
      <c r="F17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78" s="39" t="e">
        <f ca="1">[2]!terbilang(Table15[[#This Row],[Jumlah]])</f>
        <v>#NAME?</v>
      </c>
      <c r="H178" t="s">
        <v>9805</v>
      </c>
      <c r="I178" t="str">
        <f>TEXT(Table15[[#This Row],[TglBayar]],"dd - mmmm - yyyy")</f>
        <v>12 - March - 2014</v>
      </c>
    </row>
    <row r="179" spans="1:9">
      <c r="A179">
        <v>178</v>
      </c>
      <c r="B179" t="s">
        <v>10010</v>
      </c>
      <c r="C179" s="13">
        <v>41710</v>
      </c>
      <c r="D179" s="4" t="s">
        <v>8452</v>
      </c>
      <c r="E179" t="e">
        <f>VLOOKUP(D179,DbsMunaqis[],5)</f>
        <v>#N/A</v>
      </c>
      <c r="F17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79" s="39" t="e">
        <f ca="1">[2]!terbilang(Table15[[#This Row],[Jumlah]])</f>
        <v>#NAME?</v>
      </c>
      <c r="H179" t="s">
        <v>9805</v>
      </c>
      <c r="I179" t="str">
        <f>TEXT(Table15[[#This Row],[TglBayar]],"dd - mmmm - yyyy")</f>
        <v>12 - March - 2014</v>
      </c>
    </row>
    <row r="180" spans="1:9">
      <c r="A180">
        <v>179</v>
      </c>
      <c r="B180" t="s">
        <v>10011</v>
      </c>
      <c r="C180" s="13">
        <v>41710</v>
      </c>
      <c r="D180" s="4" t="s">
        <v>8128</v>
      </c>
      <c r="E180" t="e">
        <f>VLOOKUP(D180,DbsMunaqis[],5)</f>
        <v>#N/A</v>
      </c>
      <c r="F18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0" s="39" t="e">
        <f ca="1">[2]!terbilang(Table15[[#This Row],[Jumlah]])</f>
        <v>#NAME?</v>
      </c>
      <c r="H180" t="s">
        <v>9805</v>
      </c>
      <c r="I180" t="str">
        <f>TEXT(Table15[[#This Row],[TglBayar]],"dd - mmmm - yyyy")</f>
        <v>12 - March - 2014</v>
      </c>
    </row>
    <row r="181" spans="1:9">
      <c r="A181">
        <v>180</v>
      </c>
      <c r="B181" t="s">
        <v>10012</v>
      </c>
      <c r="C181" s="13">
        <v>41710</v>
      </c>
      <c r="D181" s="4" t="s">
        <v>8369</v>
      </c>
      <c r="E181" t="e">
        <f>VLOOKUP(D181,DbsMunaqis[],5)</f>
        <v>#N/A</v>
      </c>
      <c r="F18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81" s="39" t="e">
        <f ca="1">[2]!terbilang(Table15[[#This Row],[Jumlah]])</f>
        <v>#NAME?</v>
      </c>
      <c r="H181" t="s">
        <v>9805</v>
      </c>
      <c r="I181" t="str">
        <f>TEXT(Table15[[#This Row],[TglBayar]],"dd - mmmm - yyyy")</f>
        <v>12 - March - 2014</v>
      </c>
    </row>
    <row r="182" spans="1:9">
      <c r="A182">
        <v>181</v>
      </c>
      <c r="B182" t="s">
        <v>10013</v>
      </c>
      <c r="C182" s="13">
        <v>41710</v>
      </c>
      <c r="D182" s="4" t="s">
        <v>8126</v>
      </c>
      <c r="E182" t="e">
        <f>VLOOKUP(D182,DbsMunaqis[],5)</f>
        <v>#N/A</v>
      </c>
      <c r="F18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2" s="39" t="e">
        <f ca="1">[2]!terbilang(Table15[[#This Row],[Jumlah]])</f>
        <v>#NAME?</v>
      </c>
      <c r="H182" t="s">
        <v>9805</v>
      </c>
      <c r="I182" t="str">
        <f>TEXT(Table15[[#This Row],[TglBayar]],"dd - mmmm - yyyy")</f>
        <v>12 - March - 2014</v>
      </c>
    </row>
    <row r="183" spans="1:9">
      <c r="A183">
        <v>182</v>
      </c>
      <c r="B183" t="s">
        <v>10014</v>
      </c>
      <c r="C183" s="13">
        <v>41711</v>
      </c>
      <c r="D183" s="4" t="s">
        <v>7862</v>
      </c>
      <c r="E183" t="e">
        <f>VLOOKUP(D183,DbsMunaqis[],5)</f>
        <v>#N/A</v>
      </c>
      <c r="F18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3" s="39" t="e">
        <f ca="1">[2]!terbilang(Table15[[#This Row],[Jumlah]])</f>
        <v>#NAME?</v>
      </c>
      <c r="H183" t="s">
        <v>9805</v>
      </c>
      <c r="I183" t="str">
        <f>TEXT(Table15[[#This Row],[TglBayar]],"dd - mmmm - yyyy")</f>
        <v>13 - March - 2014</v>
      </c>
    </row>
    <row r="184" spans="1:9">
      <c r="A184">
        <v>183</v>
      </c>
      <c r="B184" t="s">
        <v>10015</v>
      </c>
      <c r="C184" s="13">
        <v>41711</v>
      </c>
      <c r="D184" s="4" t="s">
        <v>8031</v>
      </c>
      <c r="E184" t="e">
        <f>VLOOKUP(D184,DbsMunaqis[],5)</f>
        <v>#N/A</v>
      </c>
      <c r="F18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4" s="39" t="e">
        <f ca="1">[2]!terbilang(Table15[[#This Row],[Jumlah]])</f>
        <v>#NAME?</v>
      </c>
      <c r="H184" t="s">
        <v>9805</v>
      </c>
      <c r="I184" t="str">
        <f>TEXT(Table15[[#This Row],[TglBayar]],"dd - mmmm - yyyy")</f>
        <v>13 - March - 2014</v>
      </c>
    </row>
    <row r="185" spans="1:9">
      <c r="A185">
        <v>184</v>
      </c>
      <c r="B185" t="s">
        <v>10016</v>
      </c>
      <c r="C185" s="13">
        <v>41711</v>
      </c>
      <c r="D185" s="4" t="s">
        <v>7378</v>
      </c>
      <c r="E185" t="e">
        <f>VLOOKUP(D185,DbsMunaqis[],5)</f>
        <v>#N/A</v>
      </c>
      <c r="F18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5" s="39" t="e">
        <f ca="1">[2]!terbilang(Table15[[#This Row],[Jumlah]])</f>
        <v>#NAME?</v>
      </c>
      <c r="H185" t="s">
        <v>9805</v>
      </c>
      <c r="I185" t="str">
        <f>TEXT(Table15[[#This Row],[TglBayar]],"dd - mmmm - yyyy")</f>
        <v>13 - March - 2014</v>
      </c>
    </row>
    <row r="186" spans="1:9">
      <c r="A186">
        <v>185</v>
      </c>
      <c r="B186" t="s">
        <v>10017</v>
      </c>
      <c r="C186" s="13">
        <v>41711</v>
      </c>
      <c r="D186" s="4" t="s">
        <v>8174</v>
      </c>
      <c r="E186" t="e">
        <f>VLOOKUP(D186,DbsMunaqis[],5)</f>
        <v>#N/A</v>
      </c>
      <c r="F18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6" s="39" t="e">
        <f ca="1">[2]!terbilang(Table15[[#This Row],[Jumlah]])</f>
        <v>#NAME?</v>
      </c>
      <c r="H186" t="s">
        <v>9805</v>
      </c>
      <c r="I186" t="str">
        <f>TEXT(Table15[[#This Row],[TglBayar]],"dd - mmmm - yyyy")</f>
        <v>13 - March - 2014</v>
      </c>
    </row>
    <row r="187" spans="1:9">
      <c r="A187">
        <v>186</v>
      </c>
      <c r="B187" t="s">
        <v>10018</v>
      </c>
      <c r="C187" s="13">
        <v>41711</v>
      </c>
      <c r="D187" s="4" t="s">
        <v>8149</v>
      </c>
      <c r="E187" t="e">
        <f>VLOOKUP(D187,DbsMunaqis[],5)</f>
        <v>#N/A</v>
      </c>
      <c r="F18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7" s="39" t="e">
        <f ca="1">[2]!terbilang(Table15[[#This Row],[Jumlah]])</f>
        <v>#NAME?</v>
      </c>
      <c r="H187" t="s">
        <v>9805</v>
      </c>
      <c r="I187" t="str">
        <f>TEXT(Table15[[#This Row],[TglBayar]],"dd - mmmm - yyyy")</f>
        <v>13 - March - 2014</v>
      </c>
    </row>
    <row r="188" spans="1:9">
      <c r="A188">
        <v>187</v>
      </c>
      <c r="B188" t="s">
        <v>10019</v>
      </c>
      <c r="C188" s="13">
        <v>41711</v>
      </c>
      <c r="D188" s="4" t="s">
        <v>8375</v>
      </c>
      <c r="E188" t="e">
        <f>VLOOKUP(D188,DbsMunaqis[],5)</f>
        <v>#N/A</v>
      </c>
      <c r="F18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88" s="39" t="e">
        <f ca="1">[2]!terbilang(Table15[[#This Row],[Jumlah]])</f>
        <v>#NAME?</v>
      </c>
      <c r="H188" t="s">
        <v>9805</v>
      </c>
      <c r="I188" t="str">
        <f>TEXT(Table15[[#This Row],[TglBayar]],"dd - mmmm - yyyy")</f>
        <v>13 - March - 2014</v>
      </c>
    </row>
    <row r="189" spans="1:9">
      <c r="A189">
        <v>188</v>
      </c>
      <c r="B189" t="s">
        <v>10020</v>
      </c>
      <c r="C189" s="13">
        <v>41712</v>
      </c>
      <c r="D189" s="4" t="s">
        <v>7857</v>
      </c>
      <c r="E189" t="e">
        <f>VLOOKUP(D189,DbsMunaqis[],5)</f>
        <v>#N/A</v>
      </c>
      <c r="F18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89" s="39" t="e">
        <f ca="1">[2]!terbilang(Table15[[#This Row],[Jumlah]])</f>
        <v>#NAME?</v>
      </c>
      <c r="H189" t="s">
        <v>9805</v>
      </c>
      <c r="I189" t="str">
        <f>TEXT(Table15[[#This Row],[TglBayar]],"dd - mmmm - yyyy")</f>
        <v>14 - March - 2014</v>
      </c>
    </row>
    <row r="190" spans="1:9">
      <c r="A190">
        <v>189</v>
      </c>
      <c r="B190" t="s">
        <v>10025</v>
      </c>
      <c r="C190" s="13">
        <v>41712</v>
      </c>
      <c r="D190" s="4" t="s">
        <v>8974</v>
      </c>
      <c r="E190" t="e">
        <f>VLOOKUP(D190,DbsMunaqis[],5)</f>
        <v>#N/A</v>
      </c>
      <c r="F19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0" s="39" t="e">
        <f ca="1">[2]!terbilang(Table15[[#This Row],[Jumlah]])</f>
        <v>#NAME?</v>
      </c>
      <c r="H190" t="s">
        <v>9805</v>
      </c>
      <c r="I190" t="str">
        <f>TEXT(Table15[[#This Row],[TglBayar]],"dd - mmmm - yyyy")</f>
        <v>14 - March - 2014</v>
      </c>
    </row>
    <row r="191" spans="1:9">
      <c r="A191">
        <v>190</v>
      </c>
      <c r="B191" t="s">
        <v>10026</v>
      </c>
      <c r="C191" s="13">
        <v>41712</v>
      </c>
      <c r="D191" s="4" t="s">
        <v>7927</v>
      </c>
      <c r="E191" t="e">
        <f>VLOOKUP(D191,DbsMunaqis[],5)</f>
        <v>#N/A</v>
      </c>
      <c r="F19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1" s="39" t="e">
        <f ca="1">[2]!terbilang(Table15[[#This Row],[Jumlah]])</f>
        <v>#NAME?</v>
      </c>
      <c r="H191" t="s">
        <v>9805</v>
      </c>
      <c r="I191" t="str">
        <f>TEXT(Table15[[#This Row],[TglBayar]],"dd - mmmm - yyyy")</f>
        <v>14 - March - 2014</v>
      </c>
    </row>
    <row r="192" spans="1:9">
      <c r="A192">
        <v>191</v>
      </c>
      <c r="B192" t="s">
        <v>10027</v>
      </c>
      <c r="C192" s="13">
        <v>41715</v>
      </c>
      <c r="D192" s="4" t="s">
        <v>8420</v>
      </c>
      <c r="E192" t="e">
        <f>VLOOKUP(D192,DbsMunaqis[],5)</f>
        <v>#N/A</v>
      </c>
      <c r="F19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92" s="39" t="e">
        <f ca="1">[2]!terbilang(Table15[[#This Row],[Jumlah]])</f>
        <v>#NAME?</v>
      </c>
      <c r="H192" t="s">
        <v>9805</v>
      </c>
      <c r="I192" t="str">
        <f>TEXT(Table15[[#This Row],[TglBayar]],"dd - mmmm - yyyy")</f>
        <v>17 - March - 2014</v>
      </c>
    </row>
    <row r="193" spans="1:9">
      <c r="A193">
        <v>192</v>
      </c>
      <c r="B193" t="s">
        <v>10028</v>
      </c>
      <c r="C193" s="13">
        <v>41716</v>
      </c>
      <c r="D193" s="4" t="s">
        <v>8021</v>
      </c>
      <c r="E193" t="e">
        <f>VLOOKUP(D193,DbsMunaqis[],5)</f>
        <v>#N/A</v>
      </c>
      <c r="F19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3" s="39" t="e">
        <f ca="1">[2]!terbilang(Table15[[#This Row],[Jumlah]])</f>
        <v>#NAME?</v>
      </c>
      <c r="H193" t="s">
        <v>9805</v>
      </c>
      <c r="I193" t="str">
        <f>TEXT(Table15[[#This Row],[TglBayar]],"dd - mmmm - yyyy")</f>
        <v>18 - March - 2014</v>
      </c>
    </row>
    <row r="194" spans="1:9">
      <c r="A194">
        <v>193</v>
      </c>
      <c r="B194" t="s">
        <v>10029</v>
      </c>
      <c r="C194" s="13">
        <v>41716</v>
      </c>
      <c r="D194" s="4" t="s">
        <v>8079</v>
      </c>
      <c r="E194" t="e">
        <f>VLOOKUP(D194,DbsMunaqis[],5)</f>
        <v>#N/A</v>
      </c>
      <c r="F19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4" s="39" t="e">
        <f ca="1">[2]!terbilang(Table15[[#This Row],[Jumlah]])</f>
        <v>#NAME?</v>
      </c>
      <c r="H194" t="s">
        <v>9805</v>
      </c>
      <c r="I194" t="str">
        <f>TEXT(Table15[[#This Row],[TglBayar]],"dd - mmmm - yyyy")</f>
        <v>18 - March - 2014</v>
      </c>
    </row>
    <row r="195" spans="1:9">
      <c r="A195">
        <v>194</v>
      </c>
      <c r="B195" t="s">
        <v>10030</v>
      </c>
      <c r="C195" s="13">
        <v>41716</v>
      </c>
      <c r="D195" s="4" t="s">
        <v>8089</v>
      </c>
      <c r="E195" t="e">
        <f>VLOOKUP(D195,DbsMunaqis[],5)</f>
        <v>#N/A</v>
      </c>
      <c r="F19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5" s="39" t="e">
        <f ca="1">[2]!terbilang(Table15[[#This Row],[Jumlah]])</f>
        <v>#NAME?</v>
      </c>
      <c r="H195" t="s">
        <v>9805</v>
      </c>
      <c r="I195" t="str">
        <f>TEXT(Table15[[#This Row],[TglBayar]],"dd - mmmm - yyyy")</f>
        <v>18 - March - 2014</v>
      </c>
    </row>
    <row r="196" spans="1:9">
      <c r="A196">
        <v>195</v>
      </c>
      <c r="B196" t="s">
        <v>10031</v>
      </c>
      <c r="C196" s="13">
        <v>41717</v>
      </c>
      <c r="D196" s="4" t="s">
        <v>8406</v>
      </c>
      <c r="E196" t="e">
        <f>VLOOKUP(D196,DbsMunaqis[],5)</f>
        <v>#N/A</v>
      </c>
      <c r="F19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96" s="39" t="e">
        <f ca="1">[2]!terbilang(Table15[[#This Row],[Jumlah]])</f>
        <v>#NAME?</v>
      </c>
      <c r="H196" t="s">
        <v>9805</v>
      </c>
      <c r="I196" t="str">
        <f>TEXT(Table15[[#This Row],[TglBayar]],"dd - mmmm - yyyy")</f>
        <v>19 - March - 2014</v>
      </c>
    </row>
    <row r="197" spans="1:9">
      <c r="A197">
        <v>196</v>
      </c>
      <c r="B197" t="s">
        <v>10037</v>
      </c>
      <c r="C197" s="13">
        <v>41718</v>
      </c>
      <c r="D197" s="4" t="s">
        <v>8396</v>
      </c>
      <c r="E197" t="e">
        <f>VLOOKUP(D197,DbsMunaqis[],5)</f>
        <v>#N/A</v>
      </c>
      <c r="F19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197" s="39" t="e">
        <f ca="1">[2]!terbilang(Table15[[#This Row],[Jumlah]])</f>
        <v>#NAME?</v>
      </c>
      <c r="H197" t="s">
        <v>9805</v>
      </c>
      <c r="I197" t="str">
        <f>TEXT(Table15[[#This Row],[TglBayar]],"dd - mmmm - yyyy")</f>
        <v>20 - March - 2014</v>
      </c>
    </row>
    <row r="198" spans="1:9">
      <c r="A198">
        <v>197</v>
      </c>
      <c r="B198" t="s">
        <v>10039</v>
      </c>
      <c r="C198" s="13">
        <v>41719</v>
      </c>
      <c r="D198" s="4" t="s">
        <v>7790</v>
      </c>
      <c r="E198" t="e">
        <f>VLOOKUP(D198,DbsMunaqis[],5)</f>
        <v>#N/A</v>
      </c>
      <c r="F19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8" s="39" t="e">
        <f ca="1">[2]!terbilang(Table15[[#This Row],[Jumlah]])</f>
        <v>#NAME?</v>
      </c>
      <c r="H198" t="s">
        <v>9805</v>
      </c>
      <c r="I198" t="str">
        <f>TEXT(Table15[[#This Row],[TglBayar]],"dd - mmmm - yyyy")</f>
        <v>21 - March - 2014</v>
      </c>
    </row>
    <row r="199" spans="1:9">
      <c r="A199">
        <v>198</v>
      </c>
      <c r="B199" t="s">
        <v>10040</v>
      </c>
      <c r="C199" s="13">
        <v>41720</v>
      </c>
      <c r="D199" s="4" t="s">
        <v>7655</v>
      </c>
      <c r="E199" t="e">
        <f>VLOOKUP(D199,DbsMunaqis[],5)</f>
        <v>#N/A</v>
      </c>
      <c r="F19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199" s="39" t="e">
        <f ca="1">[2]!terbilang(Table15[[#This Row],[Jumlah]])</f>
        <v>#NAME?</v>
      </c>
      <c r="H199" t="s">
        <v>9805</v>
      </c>
      <c r="I199" t="str">
        <f>TEXT(Table15[[#This Row],[TglBayar]],"dd - mmmm - yyyy")</f>
        <v>22 - March - 2014</v>
      </c>
    </row>
    <row r="200" spans="1:9">
      <c r="A200">
        <v>199</v>
      </c>
      <c r="B200" t="s">
        <v>10041</v>
      </c>
      <c r="C200" s="13">
        <v>41721</v>
      </c>
      <c r="D200" s="4" t="s">
        <v>8147</v>
      </c>
      <c r="E200" t="e">
        <f>VLOOKUP(D200,DbsMunaqis[],5)</f>
        <v>#N/A</v>
      </c>
      <c r="F20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0" s="39" t="e">
        <f ca="1">[2]!terbilang(Table15[[#This Row],[Jumlah]])</f>
        <v>#NAME?</v>
      </c>
      <c r="H200" t="s">
        <v>9805</v>
      </c>
      <c r="I200" t="str">
        <f>TEXT(Table15[[#This Row],[TglBayar]],"dd - mmmm - yyyy")</f>
        <v>23 - March - 2014</v>
      </c>
    </row>
    <row r="201" spans="1:9">
      <c r="A201">
        <v>200</v>
      </c>
      <c r="B201" t="s">
        <v>10042</v>
      </c>
      <c r="C201" s="13">
        <v>41722</v>
      </c>
      <c r="D201" s="4" t="s">
        <v>7266</v>
      </c>
      <c r="E201" t="e">
        <f>VLOOKUP(D201,DbsMunaqis[],5)</f>
        <v>#N/A</v>
      </c>
      <c r="F20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1" s="39" t="e">
        <f ca="1">[2]!terbilang(Table15[[#This Row],[Jumlah]])</f>
        <v>#NAME?</v>
      </c>
      <c r="H201" t="s">
        <v>9805</v>
      </c>
      <c r="I201" t="str">
        <f>TEXT(Table15[[#This Row],[TglBayar]],"dd - mmmm - yyyy")</f>
        <v>24 - March - 2014</v>
      </c>
    </row>
    <row r="202" spans="1:9">
      <c r="A202">
        <v>201</v>
      </c>
      <c r="B202" t="s">
        <v>10043</v>
      </c>
      <c r="C202" s="13">
        <v>41722</v>
      </c>
      <c r="D202" s="4" t="s">
        <v>7328</v>
      </c>
      <c r="E202" t="e">
        <f>VLOOKUP(D202,DbsMunaqis[],5)</f>
        <v>#N/A</v>
      </c>
      <c r="F20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2" s="39" t="e">
        <f ca="1">[2]!terbilang(Table15[[#This Row],[Jumlah]])</f>
        <v>#NAME?</v>
      </c>
      <c r="H202" t="s">
        <v>9805</v>
      </c>
      <c r="I202" t="str">
        <f>TEXT(Table15[[#This Row],[TglBayar]],"dd - mmmm - yyyy")</f>
        <v>24 - March - 2014</v>
      </c>
    </row>
    <row r="203" spans="1:9">
      <c r="A203">
        <v>202</v>
      </c>
      <c r="B203" t="s">
        <v>10044</v>
      </c>
      <c r="C203" s="13">
        <v>41723</v>
      </c>
      <c r="D203" s="4" t="s">
        <v>8092</v>
      </c>
      <c r="E203" t="e">
        <f>VLOOKUP(D203,DbsMunaqis[],5)</f>
        <v>#N/A</v>
      </c>
      <c r="F20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3" s="39" t="e">
        <f ca="1">[2]!terbilang(Table15[[#This Row],[Jumlah]])</f>
        <v>#NAME?</v>
      </c>
      <c r="H203" t="s">
        <v>9805</v>
      </c>
      <c r="I203" t="str">
        <f>TEXT(Table15[[#This Row],[TglBayar]],"dd - mmmm - yyyy")</f>
        <v>25 - March - 2014</v>
      </c>
    </row>
    <row r="204" spans="1:9">
      <c r="A204">
        <v>203</v>
      </c>
      <c r="B204" t="s">
        <v>10045</v>
      </c>
      <c r="C204" s="13">
        <v>41724</v>
      </c>
      <c r="D204" s="4" t="s">
        <v>7489</v>
      </c>
      <c r="E204" t="e">
        <f>VLOOKUP(D204,DbsMunaqis[],5)</f>
        <v>#N/A</v>
      </c>
      <c r="F20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4" s="39" t="e">
        <f ca="1">[2]!terbilang(Table15[[#This Row],[Jumlah]])</f>
        <v>#NAME?</v>
      </c>
      <c r="H204" t="s">
        <v>9805</v>
      </c>
      <c r="I204" t="str">
        <f>TEXT(Table15[[#This Row],[TglBayar]],"dd - mmmm - yyyy")</f>
        <v>26 - March - 2014</v>
      </c>
    </row>
    <row r="205" spans="1:9">
      <c r="A205">
        <v>204</v>
      </c>
      <c r="B205" t="s">
        <v>10046</v>
      </c>
      <c r="C205" s="13">
        <v>41725</v>
      </c>
      <c r="D205" s="4" t="s">
        <v>7659</v>
      </c>
      <c r="E205" t="e">
        <f>VLOOKUP(D205,DbsMunaqis[],5)</f>
        <v>#N/A</v>
      </c>
      <c r="F205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5" s="39" t="e">
        <f ca="1">[2]!terbilang(Table15[[#This Row],[Jumlah]])</f>
        <v>#NAME?</v>
      </c>
      <c r="H205" t="s">
        <v>9805</v>
      </c>
      <c r="I205" t="str">
        <f>TEXT(Table15[[#This Row],[TglBayar]],"dd - mmmm - yyyy")</f>
        <v>27 - March - 2014</v>
      </c>
    </row>
    <row r="206" spans="1:9">
      <c r="A206">
        <v>205</v>
      </c>
      <c r="B206" t="s">
        <v>10047</v>
      </c>
      <c r="C206" s="13">
        <v>41726</v>
      </c>
      <c r="D206" s="4" t="s">
        <v>8172</v>
      </c>
      <c r="E206" t="e">
        <f>VLOOKUP(D206,DbsMunaqis[],5)</f>
        <v>#N/A</v>
      </c>
      <c r="F206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6" s="39" t="e">
        <f ca="1">[2]!terbilang(Table15[[#This Row],[Jumlah]])</f>
        <v>#NAME?</v>
      </c>
      <c r="H206" t="s">
        <v>9805</v>
      </c>
      <c r="I206" t="str">
        <f>TEXT(Table15[[#This Row],[TglBayar]],"dd - mmmm - yyyy")</f>
        <v>28 - March - 2014</v>
      </c>
    </row>
    <row r="207" spans="1:9">
      <c r="A207">
        <v>206</v>
      </c>
      <c r="B207" t="s">
        <v>10048</v>
      </c>
      <c r="C207" s="13">
        <v>41730</v>
      </c>
      <c r="D207" s="4" t="s">
        <v>7606</v>
      </c>
      <c r="E207" t="e">
        <f>VLOOKUP(D207,DbsMunaqis[],5)</f>
        <v>#N/A</v>
      </c>
      <c r="F207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7" s="39" t="e">
        <f ca="1">[2]!terbilang(Table15[[#This Row],[Jumlah]])</f>
        <v>#NAME?</v>
      </c>
      <c r="H207" t="s">
        <v>9805</v>
      </c>
      <c r="I207" t="str">
        <f>TEXT(Table15[[#This Row],[TglBayar]],"dd - mmmm - yyyy")</f>
        <v>01 - April - 2014</v>
      </c>
    </row>
    <row r="208" spans="1:9">
      <c r="A208">
        <v>207</v>
      </c>
      <c r="B208" t="s">
        <v>10049</v>
      </c>
      <c r="C208" s="13">
        <v>41734</v>
      </c>
      <c r="D208" s="4" t="s">
        <v>7956</v>
      </c>
      <c r="E208" t="e">
        <f>VLOOKUP(D208,DbsMunaqis[],5)</f>
        <v>#N/A</v>
      </c>
      <c r="F208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8" s="39" t="e">
        <f ca="1">[2]!terbilang(Table15[[#This Row],[Jumlah]])</f>
        <v>#NAME?</v>
      </c>
      <c r="H208" t="s">
        <v>9805</v>
      </c>
      <c r="I208" t="str">
        <f>TEXT(Table15[[#This Row],[TglBayar]],"dd - mmmm - yyyy")</f>
        <v>05 - April - 2014</v>
      </c>
    </row>
    <row r="209" spans="1:9">
      <c r="A209">
        <v>208</v>
      </c>
      <c r="B209" t="s">
        <v>10050</v>
      </c>
      <c r="C209" s="13">
        <v>41738</v>
      </c>
      <c r="D209" s="4" t="s">
        <v>7917</v>
      </c>
      <c r="E209" t="e">
        <f>VLOOKUP(D209,DbsMunaqis[],5)</f>
        <v>#N/A</v>
      </c>
      <c r="F209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09" s="39" t="e">
        <f ca="1">[2]!terbilang(Table15[[#This Row],[Jumlah]])</f>
        <v>#NAME?</v>
      </c>
      <c r="H209" t="s">
        <v>9805</v>
      </c>
      <c r="I209" t="str">
        <f>TEXT(Table15[[#This Row],[TglBayar]],"dd - mmmm - yyyy")</f>
        <v>09 - April - 2014</v>
      </c>
    </row>
    <row r="210" spans="1:9">
      <c r="A210">
        <v>209</v>
      </c>
      <c r="B210" t="s">
        <v>10070</v>
      </c>
      <c r="C210" s="13">
        <v>41742</v>
      </c>
      <c r="D210" s="4" t="s">
        <v>8387</v>
      </c>
      <c r="E210" t="e">
        <f>VLOOKUP(D210,DbsMunaqis[],5)</f>
        <v>#N/A</v>
      </c>
      <c r="F210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100000</v>
      </c>
      <c r="G210" s="39" t="e">
        <f ca="1">[2]!terbilang(Table15[[#This Row],[Jumlah]])</f>
        <v>#NAME?</v>
      </c>
      <c r="H210" t="s">
        <v>9805</v>
      </c>
      <c r="I210" t="str">
        <f>TEXT(Table15[[#This Row],[TglBayar]],"dd - mmmm - yyyy")</f>
        <v>13 - April - 2014</v>
      </c>
    </row>
    <row r="211" spans="1:9">
      <c r="A211">
        <v>210</v>
      </c>
      <c r="B211" t="s">
        <v>10071</v>
      </c>
      <c r="C211" s="13">
        <v>41746</v>
      </c>
      <c r="D211" s="4" t="s">
        <v>8929</v>
      </c>
      <c r="E211" t="e">
        <f>VLOOKUP(D211,DbsMunaqis[],5)</f>
        <v>#N/A</v>
      </c>
      <c r="F211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11" s="39" t="e">
        <f ca="1">[2]!terbilang(Table15[[#This Row],[Jumlah]])</f>
        <v>#NAME?</v>
      </c>
      <c r="H211" t="s">
        <v>9805</v>
      </c>
      <c r="I211" t="str">
        <f>TEXT(Table15[[#This Row],[TglBayar]],"dd - mmmm - yyyy")</f>
        <v>17 - April - 2014</v>
      </c>
    </row>
    <row r="212" spans="1:9">
      <c r="A212">
        <v>211</v>
      </c>
      <c r="B212" t="s">
        <v>10072</v>
      </c>
      <c r="C212" s="13">
        <v>41750</v>
      </c>
      <c r="D212" s="4" t="s">
        <v>7983</v>
      </c>
      <c r="E212" t="e">
        <f>VLOOKUP(D212,DbsMunaqis[],5)</f>
        <v>#N/A</v>
      </c>
      <c r="F212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12" s="39" t="e">
        <f ca="1">[2]!terbilang(Table15[[#This Row],[Jumlah]])</f>
        <v>#NAME?</v>
      </c>
      <c r="H212" t="s">
        <v>9805</v>
      </c>
      <c r="I212" t="str">
        <f>TEXT(Table15[[#This Row],[TglBayar]],"dd - mmmm - yyyy")</f>
        <v>21 - April - 2014</v>
      </c>
    </row>
    <row r="213" spans="1:9">
      <c r="A213">
        <v>212</v>
      </c>
      <c r="B213" t="s">
        <v>10073</v>
      </c>
      <c r="C213" s="13">
        <v>41740</v>
      </c>
      <c r="D213" s="4" t="s">
        <v>7545</v>
      </c>
      <c r="E213" t="e">
        <f>VLOOKUP(D213,DbsMunaqis[],5)</f>
        <v>#N/A</v>
      </c>
      <c r="F213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13" s="39" t="e">
        <f ca="1">[2]!terbilang(Table15[[#This Row],[Jumlah]])</f>
        <v>#NAME?</v>
      </c>
      <c r="H213" t="s">
        <v>9805</v>
      </c>
      <c r="I213" t="str">
        <f>TEXT(Table15[[#This Row],[TglBayar]],"dd - mmmm - yyyy")</f>
        <v>11 - April - 2014</v>
      </c>
    </row>
    <row r="214" spans="1:9">
      <c r="A214">
        <v>213</v>
      </c>
      <c r="B214" t="s">
        <v>10074</v>
      </c>
      <c r="C214" s="13">
        <v>41730</v>
      </c>
      <c r="D214" s="4" t="s">
        <v>7287</v>
      </c>
      <c r="E214" t="e">
        <f>VLOOKUP(D214,DbsMunaqis[],5)</f>
        <v>#N/A</v>
      </c>
      <c r="F214" s="12">
        <f>IF(OR(MID(Table15[[#This Row],[Nim]],4,3)="091",MID(Table15[[#This Row],[Nim]],4,4)="1100"),120000,IF(OR(MID(Table15[[#This Row],[Nim]],4,3)="092",MID(Table15[[#This Row],[Nim]],4,4)="1200"),120000,IF(OR(MID(Table15[[#This Row],[Nim]],4,3)="093",MID(Table15[[#This Row],[Nim]],4,4)="1300"),120000,IF(OR(MID(Table15[[#This Row],[Nim]],4,3)="094",MID(Table15[[#This Row],[Nim]],4,4)="2100"),100000,IF(OR(MID(Table15[[#This Row],[Nim]],4,3)="095",MID(Table15[[#This Row],[Nim]],4,4)="2200"),100000,0)))))</f>
        <v>120000</v>
      </c>
      <c r="G214" s="39" t="e">
        <f ca="1">[2]!terbilang(Table15[[#This Row],[Jumlah]])</f>
        <v>#NAME?</v>
      </c>
      <c r="H214" t="s">
        <v>9805</v>
      </c>
      <c r="I214" t="str">
        <f>TEXT(Table15[[#This Row],[TglBayar]],"dd - mmmm - yyyy")</f>
        <v>01 - April - 2014</v>
      </c>
    </row>
  </sheetData>
  <pageMargins left="0.70866141732283472" right="0.70866141732283472" top="0.74803149606299213" bottom="0.74803149606299213" header="0.31496062992125984" footer="0.31496062992125984"/>
  <pageSetup paperSize="5" scale="93" orientation="landscape" r:id="rId1"/>
  <rowBreaks count="3" manualBreakCount="3">
    <brk id="100" max="8" man="1"/>
    <brk id="134" max="8" man="1"/>
    <brk id="169" max="8" man="1"/>
  </rowBreaks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272"/>
  <sheetViews>
    <sheetView view="pageBreakPreview" zoomScaleNormal="100" zoomScaleSheetLayoutView="100" workbookViewId="0">
      <selection activeCell="B6" sqref="B6"/>
    </sheetView>
  </sheetViews>
  <sheetFormatPr defaultColWidth="9.21875" defaultRowHeight="14.4"/>
  <cols>
    <col min="1" max="1" width="5.77734375" bestFit="1" customWidth="1"/>
    <col min="2" max="2" width="11.21875" bestFit="1" customWidth="1"/>
    <col min="3" max="3" width="27.44140625" customWidth="1"/>
    <col min="4" max="4" width="8.21875" customWidth="1"/>
    <col min="5" max="5" width="12.21875" customWidth="1"/>
    <col min="6" max="6" width="10.5546875" customWidth="1"/>
    <col min="7" max="7" width="25.21875" customWidth="1"/>
    <col min="8" max="8" width="8" customWidth="1"/>
    <col min="9" max="9" width="30.21875" customWidth="1"/>
    <col min="10" max="10" width="19" customWidth="1"/>
    <col min="11" max="11" width="26.44140625" customWidth="1"/>
    <col min="12" max="12" width="10" customWidth="1"/>
    <col min="13" max="13" width="10.21875" customWidth="1"/>
    <col min="14" max="14" width="12.5546875" bestFit="1" customWidth="1"/>
    <col min="15" max="15" width="18.44140625" customWidth="1"/>
    <col min="17" max="17" width="9" customWidth="1"/>
    <col min="18" max="18" width="4.44140625" customWidth="1"/>
    <col min="19" max="19" width="3.77734375" customWidth="1"/>
    <col min="20" max="20" width="4.77734375" customWidth="1"/>
    <col min="21" max="21" width="27" customWidth="1"/>
    <col min="22" max="22" width="6.77734375" customWidth="1"/>
    <col min="23" max="23" width="32" customWidth="1"/>
    <col min="24" max="24" width="3.77734375" customWidth="1"/>
    <col min="25" max="25" width="4.44140625" customWidth="1"/>
    <col min="26" max="26" width="4.77734375" customWidth="1"/>
    <col min="27" max="27" width="3.77734375" customWidth="1"/>
    <col min="28" max="28" width="5.77734375" bestFit="1" customWidth="1"/>
    <col min="29" max="29" width="4.44140625" bestFit="1" customWidth="1"/>
    <col min="30" max="32" width="3.77734375" customWidth="1"/>
    <col min="33" max="33" width="5.77734375" customWidth="1"/>
    <col min="34" max="34" width="5.77734375" bestFit="1" customWidth="1"/>
    <col min="35" max="35" width="4.44140625" bestFit="1" customWidth="1"/>
    <col min="36" max="36" width="3" customWidth="1"/>
    <col min="37" max="37" width="4.44140625" customWidth="1"/>
    <col min="38" max="38" width="5.77734375" customWidth="1"/>
    <col min="39" max="39" width="4.44140625" bestFit="1" customWidth="1"/>
  </cols>
  <sheetData>
    <row r="1" spans="1:39">
      <c r="A1" t="s">
        <v>3</v>
      </c>
      <c r="B1" t="s">
        <v>9553</v>
      </c>
      <c r="C1" t="s">
        <v>9477</v>
      </c>
      <c r="D1" t="s">
        <v>10286</v>
      </c>
      <c r="E1" t="s">
        <v>10288</v>
      </c>
      <c r="F1" t="s">
        <v>10285</v>
      </c>
      <c r="G1" t="s">
        <v>9643</v>
      </c>
      <c r="H1" t="s">
        <v>10287</v>
      </c>
      <c r="I1" t="s">
        <v>9644</v>
      </c>
      <c r="J1" t="s">
        <v>15108</v>
      </c>
      <c r="K1" t="s">
        <v>10281</v>
      </c>
      <c r="L1" t="s">
        <v>10283</v>
      </c>
      <c r="M1" t="s">
        <v>10282</v>
      </c>
      <c r="N1" t="s">
        <v>9805</v>
      </c>
      <c r="O1" t="s">
        <v>9766</v>
      </c>
      <c r="P1" t="s">
        <v>14918</v>
      </c>
      <c r="Q1" t="s">
        <v>14922</v>
      </c>
      <c r="S1" s="374" t="s">
        <v>14913</v>
      </c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</row>
    <row r="2" spans="1:39">
      <c r="A2" s="239">
        <v>1</v>
      </c>
      <c r="B2" s="136"/>
      <c r="C2" t="e">
        <f>VLOOKUP(pendaftaran_wisuda[[#This Row],[NIM]],DbsMunaqis[],5)</f>
        <v>#N/A</v>
      </c>
      <c r="D2" t="e">
        <f>VLOOKUP(pendaftaran_wisuda[[#This Row],[NIM]],DbsMunaqis[],13)</f>
        <v>#N/A</v>
      </c>
      <c r="E2" t="e">
        <f>IF(pendaftaran_wisuda[[#This Row],[Kd Jkl]]=1,"LAKI-LAKI","PEREMPUAN")</f>
        <v>#N/A</v>
      </c>
      <c r="F2" t="e">
        <f>VLOOKUP(pendaftaran_wisuda[[#This Row],[NIM]],DbsMunaqis[],6)</f>
        <v>#N/A</v>
      </c>
      <c r="G2" t="e">
        <f>VLOOKUP(pendaftaran_wisuda[[#This Row],[Kd Jrs]],TblJurusan[],2)</f>
        <v>#N/A</v>
      </c>
      <c r="H2" t="e">
        <f>VLOOKUP(pendaftaran_wisuda[[#This Row],[NIM]],DbsMunaqis[],7)</f>
        <v>#N/A</v>
      </c>
      <c r="I2" t="e">
        <f>VLOOKUP(pendaftaran_wisuda[[#This Row],[Kd Prod]],TblProdi[],2)</f>
        <v>#N/A</v>
      </c>
      <c r="J2" s="267"/>
      <c r="K2" t="e">
        <f>VLOOKUP(pendaftaran_wisuda[[#This Row],[NIM]],DbsMunaqis[],12)</f>
        <v>#N/A</v>
      </c>
    </row>
    <row r="3" spans="1:39" ht="15" customHeight="1">
      <c r="A3">
        <v>2</v>
      </c>
      <c r="B3" s="136"/>
      <c r="C3" t="e">
        <f>VLOOKUP(pendaftaran_wisuda[[#This Row],[NIM]],DbsMunaqis[],5)</f>
        <v>#N/A</v>
      </c>
      <c r="D3" t="e">
        <f>VLOOKUP(pendaftaran_wisuda[[#This Row],[NIM]],DbsMunaqis[],13)</f>
        <v>#N/A</v>
      </c>
      <c r="E3" t="e">
        <f>IF(pendaftaran_wisuda[[#This Row],[Kd Jkl]]=1,"LAKI-LAKI","PEREMPUAN")</f>
        <v>#N/A</v>
      </c>
      <c r="F3" t="e">
        <f>VLOOKUP(pendaftaran_wisuda[[#This Row],[NIM]],DbsMunaqis[],6)</f>
        <v>#N/A</v>
      </c>
      <c r="G3" t="e">
        <f>VLOOKUP(pendaftaran_wisuda[[#This Row],[Kd Jrs]],TblJurusan[],2)</f>
        <v>#N/A</v>
      </c>
      <c r="H3" t="e">
        <f>VLOOKUP(pendaftaran_wisuda[[#This Row],[NIM]],DbsMunaqis[],7)</f>
        <v>#N/A</v>
      </c>
      <c r="I3" t="e">
        <f>VLOOKUP(pendaftaran_wisuda[[#This Row],[Kd Prod]],TblProdi[],2)</f>
        <v>#N/A</v>
      </c>
      <c r="J3" s="267"/>
      <c r="K3" t="e">
        <f>VLOOKUP(pendaftaran_wisuda[[#This Row],[NIM]],DbsMunaqis[],12)</f>
        <v>#N/A</v>
      </c>
      <c r="S3" s="375" t="s">
        <v>0</v>
      </c>
      <c r="T3" s="375" t="s">
        <v>10290</v>
      </c>
      <c r="U3" s="375" t="s">
        <v>15679</v>
      </c>
      <c r="V3" s="375" t="s">
        <v>10289</v>
      </c>
      <c r="W3" s="375" t="s">
        <v>9758</v>
      </c>
      <c r="X3" s="376" t="s">
        <v>14912</v>
      </c>
      <c r="Y3" s="377"/>
      <c r="Z3" s="377"/>
      <c r="AA3" s="378"/>
      <c r="AB3" s="379" t="s">
        <v>10067</v>
      </c>
      <c r="AC3" s="379" t="s">
        <v>14914</v>
      </c>
      <c r="AD3" s="376" t="s">
        <v>14911</v>
      </c>
      <c r="AE3" s="377"/>
      <c r="AF3" s="377"/>
      <c r="AG3" s="378"/>
      <c r="AH3" s="379" t="s">
        <v>10067</v>
      </c>
      <c r="AI3" s="379" t="s">
        <v>14914</v>
      </c>
      <c r="AJ3" s="375" t="s">
        <v>25</v>
      </c>
      <c r="AK3" s="375" t="s">
        <v>48</v>
      </c>
      <c r="AL3" s="375" t="s">
        <v>10067</v>
      </c>
      <c r="AM3" s="375" t="s">
        <v>14914</v>
      </c>
    </row>
    <row r="4" spans="1:39">
      <c r="A4" s="239">
        <v>3</v>
      </c>
      <c r="B4" s="136"/>
      <c r="C4" t="e">
        <f>VLOOKUP(pendaftaran_wisuda[[#This Row],[NIM]],DbsMunaqis[],5)</f>
        <v>#N/A</v>
      </c>
      <c r="D4" t="e">
        <f>VLOOKUP(pendaftaran_wisuda[[#This Row],[NIM]],DbsMunaqis[],13)</f>
        <v>#N/A</v>
      </c>
      <c r="E4" t="e">
        <f>IF(pendaftaran_wisuda[[#This Row],[Kd Jkl]]=1,"LAKI-LAKI","PEREMPUAN")</f>
        <v>#N/A</v>
      </c>
      <c r="F4" t="e">
        <f>VLOOKUP(pendaftaran_wisuda[[#This Row],[NIM]],DbsMunaqis[],6)</f>
        <v>#N/A</v>
      </c>
      <c r="G4" t="e">
        <f>VLOOKUP(pendaftaran_wisuda[[#This Row],[Kd Jrs]],TblJurusan[],2)</f>
        <v>#N/A</v>
      </c>
      <c r="H4" t="e">
        <f>VLOOKUP(pendaftaran_wisuda[[#This Row],[NIM]],DbsMunaqis[],7)</f>
        <v>#N/A</v>
      </c>
      <c r="I4" t="e">
        <f>VLOOKUP(pendaftaran_wisuda[[#This Row],[Kd Prod]],TblProdi[],2)</f>
        <v>#N/A</v>
      </c>
      <c r="J4" s="267"/>
      <c r="K4" t="e">
        <f>VLOOKUP(pendaftaran_wisuda[[#This Row],[NIM]],DbsMunaqis[],12)</f>
        <v>#N/A</v>
      </c>
      <c r="S4" s="375"/>
      <c r="T4" s="375"/>
      <c r="U4" s="375"/>
      <c r="V4" s="375"/>
      <c r="W4" s="375"/>
      <c r="X4" s="240" t="s">
        <v>2570</v>
      </c>
      <c r="Y4" s="240" t="s">
        <v>1815</v>
      </c>
      <c r="Z4" s="240" t="s">
        <v>25</v>
      </c>
      <c r="AA4" s="240" t="s">
        <v>10284</v>
      </c>
      <c r="AB4" s="380"/>
      <c r="AC4" s="380"/>
      <c r="AD4" s="240" t="s">
        <v>2570</v>
      </c>
      <c r="AE4" s="240" t="s">
        <v>1815</v>
      </c>
      <c r="AF4" s="240" t="s">
        <v>25</v>
      </c>
      <c r="AG4" s="240" t="s">
        <v>10284</v>
      </c>
      <c r="AH4" s="380"/>
      <c r="AI4" s="380"/>
      <c r="AJ4" s="375"/>
      <c r="AK4" s="375"/>
      <c r="AL4" s="375"/>
      <c r="AM4" s="375"/>
    </row>
    <row r="5" spans="1:39">
      <c r="A5">
        <v>4</v>
      </c>
      <c r="B5" s="136"/>
      <c r="C5" t="e">
        <f>VLOOKUP(pendaftaran_wisuda[[#This Row],[NIM]],DbsMunaqis[],5)</f>
        <v>#N/A</v>
      </c>
      <c r="D5" t="e">
        <f>VLOOKUP(pendaftaran_wisuda[[#This Row],[NIM]],DbsMunaqis[],13)</f>
        <v>#N/A</v>
      </c>
      <c r="E5" t="e">
        <f>IF(pendaftaran_wisuda[[#This Row],[Kd Jkl]]=1,"LAKI-LAKI","PEREMPUAN")</f>
        <v>#N/A</v>
      </c>
      <c r="F5" t="e">
        <f>VLOOKUP(pendaftaran_wisuda[[#This Row],[NIM]],DbsMunaqis[],6)</f>
        <v>#N/A</v>
      </c>
      <c r="G5" t="e">
        <f>VLOOKUP(pendaftaran_wisuda[[#This Row],[Kd Jrs]],TblJurusan[],2)</f>
        <v>#N/A</v>
      </c>
      <c r="H5" t="e">
        <f>VLOOKUP(pendaftaran_wisuda[[#This Row],[NIM]],DbsMunaqis[],7)</f>
        <v>#N/A</v>
      </c>
      <c r="I5" t="e">
        <f>VLOOKUP(pendaftaran_wisuda[[#This Row],[Kd Prod]],TblProdi[],2)</f>
        <v>#N/A</v>
      </c>
      <c r="J5" s="267"/>
      <c r="K5" t="e">
        <f>VLOOKUP(pendaftaran_wisuda[[#This Row],[NIM]],DbsMunaqis[],12)</f>
        <v>#N/A</v>
      </c>
      <c r="S5" s="161">
        <v>1</v>
      </c>
      <c r="T5" s="161">
        <v>1</v>
      </c>
      <c r="U5" s="161" t="e">
        <f>VLOOKUP(T5,TblJurusan[],2)</f>
        <v>#N/A</v>
      </c>
      <c r="V5" s="161">
        <v>11</v>
      </c>
      <c r="W5" s="161" t="e">
        <f>VLOOKUP(V5,TblProdi[],2)</f>
        <v>#N/A</v>
      </c>
      <c r="X5" s="161">
        <f>COUNTIFS(pendaftaran_wisuda[Kd Prod],V5,pendaftaran_wisuda[No Baju],"S")</f>
        <v>0</v>
      </c>
      <c r="Y5" s="161">
        <f>COUNTIFS(pendaftaran_wisuda[Kd Prod],V5,pendaftaran_wisuda[No Baju],"M")</f>
        <v>0</v>
      </c>
      <c r="Z5" s="161">
        <f>COUNTIFS(pendaftaran_wisuda[Kd Prod],V5,pendaftaran_wisuda[No Baju],"L")</f>
        <v>0</v>
      </c>
      <c r="AA5" s="161">
        <f>COUNTIFS(pendaftaran_wisuda[Kd Prod],V5,pendaftaran_wisuda[No Baju],"XL")</f>
        <v>0</v>
      </c>
      <c r="AB5" s="161">
        <f>SUM(X5:AA5)</f>
        <v>0</v>
      </c>
      <c r="AC5" s="381">
        <f>SUM(AB5:AB8)</f>
        <v>0</v>
      </c>
      <c r="AD5" s="161">
        <f>COUNTIFS(pendaftaran_wisuda[Kd Prod],V5,pendaftaran_wisuda[No Toga],"S")</f>
        <v>0</v>
      </c>
      <c r="AE5" s="161">
        <f>COUNTIFS(pendaftaran_wisuda[Kd Prod],V5,pendaftaran_wisuda[No Toga],"M")</f>
        <v>0</v>
      </c>
      <c r="AF5" s="161">
        <f>COUNTIFS(pendaftaran_wisuda[Kd Prod],V5,pendaftaran_wisuda[No Toga],"L")</f>
        <v>0</v>
      </c>
      <c r="AG5" s="161">
        <f>COUNTIFS(pendaftaran_wisuda[Kd Prod],V5,pendaftaran_wisuda[No Toga],"XL")</f>
        <v>0</v>
      </c>
      <c r="AH5" s="161">
        <f>SUM(AD5:AG5)</f>
        <v>0</v>
      </c>
      <c r="AI5" s="381">
        <f>SUM(AH5:AH8)</f>
        <v>0</v>
      </c>
      <c r="AJ5" s="161">
        <f>COUNTIFS(pendaftaran_wisuda[Kd Prod],V5,pendaftaran_wisuda[Kd Jkl],1)</f>
        <v>0</v>
      </c>
      <c r="AK5" s="161">
        <f>COUNTIFS(pendaftaran_wisuda[Kd Prod],V5,pendaftaran_wisuda[Kd Jkl],2)</f>
        <v>0</v>
      </c>
      <c r="AL5" s="161">
        <f>COUNTIF(pendaftaran_wisuda[Kd Prod],V5)</f>
        <v>0</v>
      </c>
      <c r="AM5" s="381">
        <f>SUM(AL5:AL8)</f>
        <v>0</v>
      </c>
    </row>
    <row r="6" spans="1:39">
      <c r="A6" s="239">
        <v>5</v>
      </c>
      <c r="B6" s="136"/>
      <c r="C6" t="e">
        <f>VLOOKUP(pendaftaran_wisuda[[#This Row],[NIM]],DbsMunaqis[],5)</f>
        <v>#N/A</v>
      </c>
      <c r="D6" t="e">
        <f>VLOOKUP(pendaftaran_wisuda[[#This Row],[NIM]],DbsMunaqis[],13)</f>
        <v>#N/A</v>
      </c>
      <c r="E6" t="e">
        <f>IF(pendaftaran_wisuda[[#This Row],[Kd Jkl]]=1,"LAKI-LAKI","PEREMPUAN")</f>
        <v>#N/A</v>
      </c>
      <c r="F6" t="e">
        <f>VLOOKUP(pendaftaran_wisuda[[#This Row],[NIM]],DbsMunaqis[],6)</f>
        <v>#N/A</v>
      </c>
      <c r="G6" t="e">
        <f>VLOOKUP(pendaftaran_wisuda[[#This Row],[Kd Jrs]],TblJurusan[],2)</f>
        <v>#N/A</v>
      </c>
      <c r="H6" t="e">
        <f>VLOOKUP(pendaftaran_wisuda[[#This Row],[NIM]],DbsMunaqis[],7)</f>
        <v>#N/A</v>
      </c>
      <c r="I6" t="e">
        <f>VLOOKUP(pendaftaran_wisuda[[#This Row],[Kd Prod]],TblProdi[],2)</f>
        <v>#N/A</v>
      </c>
      <c r="J6" s="267"/>
      <c r="K6" t="e">
        <f>VLOOKUP(pendaftaran_wisuda[[#This Row],[NIM]],DbsMunaqis[],12)</f>
        <v>#N/A</v>
      </c>
      <c r="S6" s="161">
        <v>2</v>
      </c>
      <c r="T6" s="161">
        <v>1</v>
      </c>
      <c r="U6" s="161" t="e">
        <f>VLOOKUP(T6,TblJurusan[],2)</f>
        <v>#N/A</v>
      </c>
      <c r="V6" s="161">
        <v>12</v>
      </c>
      <c r="W6" s="161" t="e">
        <f>VLOOKUP(V6,TblProdi[],2)</f>
        <v>#N/A</v>
      </c>
      <c r="X6" s="161">
        <f>COUNTIFS(pendaftaran_wisuda[Kd Prod],V6,pendaftaran_wisuda[No Baju],"S")</f>
        <v>0</v>
      </c>
      <c r="Y6" s="161">
        <f>COUNTIFS(pendaftaran_wisuda[Kd Prod],V6,pendaftaran_wisuda[No Baju],"M")</f>
        <v>0</v>
      </c>
      <c r="Z6" s="161">
        <f>COUNTIFS(pendaftaran_wisuda[Kd Prod],V6,pendaftaran_wisuda[No Baju],"L")</f>
        <v>0</v>
      </c>
      <c r="AA6" s="161">
        <f>COUNTIFS(pendaftaran_wisuda[Kd Prod],V6,pendaftaran_wisuda[No Baju],"XL")</f>
        <v>0</v>
      </c>
      <c r="AB6" s="161">
        <f t="shared" ref="AB6:AB12" si="0">SUM(X6:AA6)</f>
        <v>0</v>
      </c>
      <c r="AC6" s="382"/>
      <c r="AD6" s="161">
        <f>COUNTIFS(pendaftaran_wisuda[Kd Prod],V6,pendaftaran_wisuda[No Toga],"S")</f>
        <v>0</v>
      </c>
      <c r="AE6" s="161">
        <f>COUNTIFS(pendaftaran_wisuda[Kd Prod],V6,pendaftaran_wisuda[No Toga],"M")</f>
        <v>0</v>
      </c>
      <c r="AF6" s="161">
        <f>COUNTIFS(pendaftaran_wisuda[Kd Prod],V6,pendaftaran_wisuda[No Toga],"L")</f>
        <v>0</v>
      </c>
      <c r="AG6" s="161">
        <f>COUNTIFS(pendaftaran_wisuda[Kd Prod],V6,pendaftaran_wisuda[No Toga],"XL")</f>
        <v>0</v>
      </c>
      <c r="AH6" s="161">
        <f t="shared" ref="AH6:AH12" si="1">SUM(AD6:AG6)</f>
        <v>0</v>
      </c>
      <c r="AI6" s="382"/>
      <c r="AJ6" s="161">
        <f>COUNTIFS(pendaftaran_wisuda[Kd Prod],V6,pendaftaran_wisuda[Kd Jkl],1)</f>
        <v>0</v>
      </c>
      <c r="AK6" s="161">
        <f>COUNTIFS(pendaftaran_wisuda[Kd Prod],V6,pendaftaran_wisuda[Kd Jkl],2)</f>
        <v>0</v>
      </c>
      <c r="AL6" s="161">
        <f>COUNTIF(pendaftaran_wisuda[Kd Prod],V6)</f>
        <v>0</v>
      </c>
      <c r="AM6" s="382"/>
    </row>
    <row r="7" spans="1:39">
      <c r="A7">
        <v>6</v>
      </c>
      <c r="B7" s="136"/>
      <c r="C7" t="e">
        <f>VLOOKUP(pendaftaran_wisuda[[#This Row],[NIM]],DbsMunaqis[],5)</f>
        <v>#N/A</v>
      </c>
      <c r="D7" t="e">
        <f>VLOOKUP(pendaftaran_wisuda[[#This Row],[NIM]],DbsMunaqis[],13)</f>
        <v>#N/A</v>
      </c>
      <c r="E7" t="e">
        <f>IF(pendaftaran_wisuda[[#This Row],[Kd Jkl]]=1,"LAKI-LAKI","PEREMPUAN")</f>
        <v>#N/A</v>
      </c>
      <c r="F7" t="e">
        <f>VLOOKUP(pendaftaran_wisuda[[#This Row],[NIM]],DbsMunaqis[],6)</f>
        <v>#N/A</v>
      </c>
      <c r="G7" t="e">
        <f>VLOOKUP(pendaftaran_wisuda[[#This Row],[Kd Jrs]],TblJurusan[],2)</f>
        <v>#N/A</v>
      </c>
      <c r="H7" t="e">
        <f>VLOOKUP(pendaftaran_wisuda[[#This Row],[NIM]],DbsMunaqis[],7)</f>
        <v>#N/A</v>
      </c>
      <c r="I7" t="e">
        <f>VLOOKUP(pendaftaran_wisuda[[#This Row],[Kd Prod]],TblProdi[],2)</f>
        <v>#N/A</v>
      </c>
      <c r="J7" s="267"/>
      <c r="K7" t="e">
        <f>VLOOKUP(pendaftaran_wisuda[[#This Row],[NIM]],DbsMunaqis[],12)</f>
        <v>#N/A</v>
      </c>
      <c r="S7" s="161">
        <v>3</v>
      </c>
      <c r="T7" s="161">
        <v>1</v>
      </c>
      <c r="U7" s="161" t="e">
        <f>VLOOKUP(T7,TblJurusan[],2)</f>
        <v>#N/A</v>
      </c>
      <c r="V7" s="161">
        <v>13</v>
      </c>
      <c r="W7" s="161" t="e">
        <f>VLOOKUP(V7,TblProdi[],2)</f>
        <v>#N/A</v>
      </c>
      <c r="X7" s="161">
        <f>COUNTIFS(pendaftaran_wisuda[Kd Prod],V7,pendaftaran_wisuda[No Baju],"S")</f>
        <v>0</v>
      </c>
      <c r="Y7" s="161">
        <f>COUNTIFS(pendaftaran_wisuda[Kd Prod],V7,pendaftaran_wisuda[No Baju],"M")</f>
        <v>0</v>
      </c>
      <c r="Z7" s="161">
        <f>COUNTIFS(pendaftaran_wisuda[Kd Prod],V7,pendaftaran_wisuda[No Baju],"L")</f>
        <v>0</v>
      </c>
      <c r="AA7" s="161">
        <f>COUNTIFS(pendaftaran_wisuda[Kd Prod],V7,pendaftaran_wisuda[No Baju],"XL")</f>
        <v>0</v>
      </c>
      <c r="AB7" s="161">
        <f t="shared" si="0"/>
        <v>0</v>
      </c>
      <c r="AC7" s="382"/>
      <c r="AD7" s="161">
        <f>COUNTIFS(pendaftaran_wisuda[Kd Prod],V7,pendaftaran_wisuda[No Toga],"S")</f>
        <v>0</v>
      </c>
      <c r="AE7" s="161">
        <f>COUNTIFS(pendaftaran_wisuda[Kd Prod],V7,pendaftaran_wisuda[No Toga],"M")</f>
        <v>0</v>
      </c>
      <c r="AF7" s="161">
        <f>COUNTIFS(pendaftaran_wisuda[Kd Prod],V7,pendaftaran_wisuda[No Toga],"L")</f>
        <v>0</v>
      </c>
      <c r="AG7" s="161">
        <f>COUNTIFS(pendaftaran_wisuda[Kd Prod],V7,pendaftaran_wisuda[No Toga],"XL")</f>
        <v>0</v>
      </c>
      <c r="AH7" s="161">
        <f t="shared" si="1"/>
        <v>0</v>
      </c>
      <c r="AI7" s="382"/>
      <c r="AJ7" s="161">
        <f>COUNTIFS(pendaftaran_wisuda[Kd Prod],V7,pendaftaran_wisuda[Kd Jkl],1)</f>
        <v>0</v>
      </c>
      <c r="AK7" s="161">
        <f>COUNTIFS(pendaftaran_wisuda[Kd Prod],V7,pendaftaran_wisuda[Kd Jkl],2)</f>
        <v>0</v>
      </c>
      <c r="AL7" s="161">
        <f>COUNTIF(pendaftaran_wisuda[Kd Prod],V7)</f>
        <v>0</v>
      </c>
      <c r="AM7" s="382"/>
    </row>
    <row r="8" spans="1:39">
      <c r="A8" s="239">
        <v>7</v>
      </c>
      <c r="B8" s="136"/>
      <c r="C8" t="e">
        <f>VLOOKUP(pendaftaran_wisuda[[#This Row],[NIM]],DbsMunaqis[],5)</f>
        <v>#N/A</v>
      </c>
      <c r="D8" t="e">
        <f>VLOOKUP(pendaftaran_wisuda[[#This Row],[NIM]],DbsMunaqis[],13)</f>
        <v>#N/A</v>
      </c>
      <c r="E8" t="e">
        <f>IF(pendaftaran_wisuda[[#This Row],[Kd Jkl]]=1,"LAKI-LAKI","PEREMPUAN")</f>
        <v>#N/A</v>
      </c>
      <c r="F8" t="e">
        <f>VLOOKUP(pendaftaran_wisuda[[#This Row],[NIM]],DbsMunaqis[],6)</f>
        <v>#N/A</v>
      </c>
      <c r="G8" t="e">
        <f>VLOOKUP(pendaftaran_wisuda[[#This Row],[Kd Jrs]],TblJurusan[],2)</f>
        <v>#N/A</v>
      </c>
      <c r="H8" t="e">
        <f>VLOOKUP(pendaftaran_wisuda[[#This Row],[NIM]],DbsMunaqis[],7)</f>
        <v>#N/A</v>
      </c>
      <c r="I8" t="e">
        <f>VLOOKUP(pendaftaran_wisuda[[#This Row],[Kd Prod]],TblProdi[],2)</f>
        <v>#N/A</v>
      </c>
      <c r="J8" s="267"/>
      <c r="K8" t="e">
        <f>VLOOKUP(pendaftaran_wisuda[[#This Row],[NIM]],DbsMunaqis[],12)</f>
        <v>#N/A</v>
      </c>
      <c r="S8" s="161">
        <v>4</v>
      </c>
      <c r="T8" s="161">
        <v>1</v>
      </c>
      <c r="U8" s="161" t="e">
        <f>VLOOKUP(T8,TblJurusan[],2)</f>
        <v>#N/A</v>
      </c>
      <c r="V8" s="161">
        <v>14</v>
      </c>
      <c r="W8" s="161" t="e">
        <f>VLOOKUP(V8,TblProdi[],2)</f>
        <v>#N/A</v>
      </c>
      <c r="X8" s="161">
        <f>COUNTIFS(pendaftaran_wisuda[Kd Prod],V8,pendaftaran_wisuda[No Baju],"S")</f>
        <v>0</v>
      </c>
      <c r="Y8" s="161">
        <f>COUNTIFS(pendaftaran_wisuda[Kd Prod],V8,pendaftaran_wisuda[No Baju],"M")</f>
        <v>0</v>
      </c>
      <c r="Z8" s="161">
        <f>COUNTIFS(pendaftaran_wisuda[Kd Prod],V8,pendaftaran_wisuda[No Baju],"L")</f>
        <v>0</v>
      </c>
      <c r="AA8" s="161">
        <f>COUNTIFS(pendaftaran_wisuda[Kd Prod],V8,pendaftaran_wisuda[No Baju],"XL")</f>
        <v>0</v>
      </c>
      <c r="AB8" s="161">
        <f t="shared" si="0"/>
        <v>0</v>
      </c>
      <c r="AC8" s="383"/>
      <c r="AD8" s="161">
        <f>COUNTIFS(pendaftaran_wisuda[Kd Prod],V8,pendaftaran_wisuda[No Toga],"S")</f>
        <v>0</v>
      </c>
      <c r="AE8" s="161">
        <f>COUNTIFS(pendaftaran_wisuda[Kd Prod],V8,pendaftaran_wisuda[No Toga],"M")</f>
        <v>0</v>
      </c>
      <c r="AF8" s="161">
        <f>COUNTIFS(pendaftaran_wisuda[Kd Prod],V8,pendaftaran_wisuda[No Toga],"L")</f>
        <v>0</v>
      </c>
      <c r="AG8" s="161">
        <f>COUNTIFS(pendaftaran_wisuda[Kd Prod],V8,pendaftaran_wisuda[No Toga],"XL")</f>
        <v>0</v>
      </c>
      <c r="AH8" s="161">
        <f t="shared" si="1"/>
        <v>0</v>
      </c>
      <c r="AI8" s="383"/>
      <c r="AJ8" s="161">
        <f>COUNTIFS(pendaftaran_wisuda[Kd Prod],V8,pendaftaran_wisuda[Kd Jkl],1)</f>
        <v>0</v>
      </c>
      <c r="AK8" s="161">
        <f>COUNTIFS(pendaftaran_wisuda[Kd Prod],V8,pendaftaran_wisuda[Kd Jkl],2)</f>
        <v>0</v>
      </c>
      <c r="AL8" s="161">
        <f>COUNTIF(pendaftaran_wisuda[Kd Prod],V8)</f>
        <v>0</v>
      </c>
      <c r="AM8" s="383"/>
    </row>
    <row r="9" spans="1:39">
      <c r="A9">
        <v>8</v>
      </c>
      <c r="B9" s="136"/>
      <c r="C9" t="e">
        <f>VLOOKUP(pendaftaran_wisuda[[#This Row],[NIM]],DbsMunaqis[],5)</f>
        <v>#N/A</v>
      </c>
      <c r="D9" t="e">
        <f>VLOOKUP(pendaftaran_wisuda[[#This Row],[NIM]],DbsMunaqis[],13)</f>
        <v>#N/A</v>
      </c>
      <c r="E9" t="e">
        <f>IF(pendaftaran_wisuda[[#This Row],[Kd Jkl]]=1,"LAKI-LAKI","PEREMPUAN")</f>
        <v>#N/A</v>
      </c>
      <c r="F9" t="e">
        <f>VLOOKUP(pendaftaran_wisuda[[#This Row],[NIM]],DbsMunaqis[],6)</f>
        <v>#N/A</v>
      </c>
      <c r="G9" t="e">
        <f>VLOOKUP(pendaftaran_wisuda[[#This Row],[Kd Jrs]],TblJurusan[],2)</f>
        <v>#N/A</v>
      </c>
      <c r="H9" t="e">
        <f>VLOOKUP(pendaftaran_wisuda[[#This Row],[NIM]],DbsMunaqis[],7)</f>
        <v>#N/A</v>
      </c>
      <c r="I9" t="e">
        <f>VLOOKUP(pendaftaran_wisuda[[#This Row],[Kd Prod]],TblProdi[],2)</f>
        <v>#N/A</v>
      </c>
      <c r="J9" s="267"/>
      <c r="K9" t="e">
        <f>VLOOKUP(pendaftaran_wisuda[[#This Row],[NIM]],DbsMunaqis[],12)</f>
        <v>#N/A</v>
      </c>
      <c r="S9" s="161">
        <v>5</v>
      </c>
      <c r="T9" s="161">
        <v>2</v>
      </c>
      <c r="U9" s="161" t="str">
        <f>VLOOKUP(T9,TblJurusan[],2)</f>
        <v>Syariah dan Ilmu Hukum Islam</v>
      </c>
      <c r="V9" s="161">
        <v>21</v>
      </c>
      <c r="W9" s="161" t="str">
        <f>VLOOKUP(V9,TblProdi[],2)</f>
        <v xml:space="preserve">Ahwal Syakhsiyah </v>
      </c>
      <c r="X9" s="161">
        <f>COUNTIFS(pendaftaran_wisuda[Kd Prod],V9,pendaftaran_wisuda[No Baju],"S")</f>
        <v>0</v>
      </c>
      <c r="Y9" s="161">
        <f>COUNTIFS(pendaftaran_wisuda[Kd Prod],V9,pendaftaran_wisuda[No Baju],"M")</f>
        <v>0</v>
      </c>
      <c r="Z9" s="161">
        <f>COUNTIFS(pendaftaran_wisuda[Kd Prod],V9,pendaftaran_wisuda[No Baju],"L")</f>
        <v>0</v>
      </c>
      <c r="AA9" s="161">
        <f>COUNTIFS(pendaftaran_wisuda[Kd Prod],V9,pendaftaran_wisuda[No Baju],"XL")</f>
        <v>0</v>
      </c>
      <c r="AB9" s="161">
        <f t="shared" si="0"/>
        <v>0</v>
      </c>
      <c r="AC9" s="381">
        <f>SUM(AB9:AB10)</f>
        <v>0</v>
      </c>
      <c r="AD9" s="161">
        <f>COUNTIFS(pendaftaran_wisuda[Kd Prod],V9,pendaftaran_wisuda[No Toga],"S")</f>
        <v>0</v>
      </c>
      <c r="AE9" s="161">
        <f>COUNTIFS(pendaftaran_wisuda[Kd Prod],V9,pendaftaran_wisuda[No Toga],"M")</f>
        <v>0</v>
      </c>
      <c r="AF9" s="161">
        <f>COUNTIFS(pendaftaran_wisuda[Kd Prod],V9,pendaftaran_wisuda[No Toga],"L")</f>
        <v>0</v>
      </c>
      <c r="AG9" s="161">
        <f>COUNTIFS(pendaftaran_wisuda[Kd Prod],V9,pendaftaran_wisuda[No Toga],"XL")</f>
        <v>0</v>
      </c>
      <c r="AH9" s="161">
        <f t="shared" si="1"/>
        <v>0</v>
      </c>
      <c r="AI9" s="381">
        <f>SUM(AH9:AH10)</f>
        <v>0</v>
      </c>
      <c r="AJ9" s="161">
        <f>COUNTIFS(pendaftaran_wisuda[Kd Prod],V9,pendaftaran_wisuda[Kd Jkl],1)</f>
        <v>0</v>
      </c>
      <c r="AK9" s="161">
        <f>COUNTIFS(pendaftaran_wisuda[Kd Prod],V9,pendaftaran_wisuda[Kd Jkl],2)</f>
        <v>0</v>
      </c>
      <c r="AL9" s="161">
        <f>COUNTIF(pendaftaran_wisuda[Kd Prod],V9)</f>
        <v>0</v>
      </c>
      <c r="AM9" s="381">
        <f>SUM(AL9:AL10)</f>
        <v>0</v>
      </c>
    </row>
    <row r="10" spans="1:39">
      <c r="A10" s="239">
        <v>9</v>
      </c>
      <c r="B10" s="136"/>
      <c r="C10" t="e">
        <f>VLOOKUP(pendaftaran_wisuda[[#This Row],[NIM]],DbsMunaqis[],5)</f>
        <v>#N/A</v>
      </c>
      <c r="D10" t="e">
        <f>VLOOKUP(pendaftaran_wisuda[[#This Row],[NIM]],DbsMunaqis[],13)</f>
        <v>#N/A</v>
      </c>
      <c r="E10" t="e">
        <f>IF(pendaftaran_wisuda[[#This Row],[Kd Jkl]]=1,"LAKI-LAKI","PEREMPUAN")</f>
        <v>#N/A</v>
      </c>
      <c r="F10" t="e">
        <f>VLOOKUP(pendaftaran_wisuda[[#This Row],[NIM]],DbsMunaqis[],6)</f>
        <v>#N/A</v>
      </c>
      <c r="G10" t="e">
        <f>VLOOKUP(pendaftaran_wisuda[[#This Row],[Kd Jrs]],TblJurusan[],2)</f>
        <v>#N/A</v>
      </c>
      <c r="H10" t="e">
        <f>VLOOKUP(pendaftaran_wisuda[[#This Row],[NIM]],DbsMunaqis[],7)</f>
        <v>#N/A</v>
      </c>
      <c r="I10" t="e">
        <f>VLOOKUP(pendaftaran_wisuda[[#This Row],[Kd Prod]],TblProdi[],2)</f>
        <v>#N/A</v>
      </c>
      <c r="J10" s="267"/>
      <c r="K10" t="e">
        <f>VLOOKUP(pendaftaran_wisuda[[#This Row],[NIM]],DbsMunaqis[],12)</f>
        <v>#N/A</v>
      </c>
      <c r="S10" s="161">
        <v>6</v>
      </c>
      <c r="T10" s="161">
        <v>2</v>
      </c>
      <c r="U10" s="161" t="str">
        <f>VLOOKUP(T10,TblJurusan[],2)</f>
        <v>Syariah dan Ilmu Hukum Islam</v>
      </c>
      <c r="V10" s="161">
        <v>22</v>
      </c>
      <c r="W10" s="161" t="str">
        <f>VLOOKUP(V10,TblProdi[],2)</f>
        <v>Hukum Ekonomi Syariah</v>
      </c>
      <c r="X10" s="161">
        <f>COUNTIFS(pendaftaran_wisuda[Kd Prod],V10,pendaftaran_wisuda[No Baju],"S")</f>
        <v>0</v>
      </c>
      <c r="Y10" s="161">
        <f>COUNTIFS(pendaftaran_wisuda[Kd Prod],V10,pendaftaran_wisuda[No Baju],"M")</f>
        <v>0</v>
      </c>
      <c r="Z10" s="161">
        <f>COUNTIFS(pendaftaran_wisuda[Kd Prod],V10,pendaftaran_wisuda[No Baju],"L")</f>
        <v>0</v>
      </c>
      <c r="AA10" s="161">
        <f>COUNTIFS(pendaftaran_wisuda[Kd Prod],V10,pendaftaran_wisuda[No Baju],"XL")</f>
        <v>0</v>
      </c>
      <c r="AB10" s="161">
        <f t="shared" si="0"/>
        <v>0</v>
      </c>
      <c r="AC10" s="383"/>
      <c r="AD10" s="161">
        <f>COUNTIFS(pendaftaran_wisuda[Kd Prod],V10,pendaftaran_wisuda[No Toga],"S")</f>
        <v>0</v>
      </c>
      <c r="AE10" s="161">
        <f>COUNTIFS(pendaftaran_wisuda[Kd Prod],V10,pendaftaran_wisuda[No Toga],"M")</f>
        <v>0</v>
      </c>
      <c r="AF10" s="161">
        <f>COUNTIFS(pendaftaran_wisuda[Kd Prod],V10,pendaftaran_wisuda[No Toga],"L")</f>
        <v>0</v>
      </c>
      <c r="AG10" s="161">
        <f>COUNTIFS(pendaftaran_wisuda[Kd Prod],V10,pendaftaran_wisuda[No Toga],"XL")</f>
        <v>0</v>
      </c>
      <c r="AH10" s="161">
        <f t="shared" si="1"/>
        <v>0</v>
      </c>
      <c r="AI10" s="383"/>
      <c r="AJ10" s="161">
        <f>COUNTIFS(pendaftaran_wisuda[Kd Prod],V10,pendaftaran_wisuda[Kd Jkl],1)</f>
        <v>0</v>
      </c>
      <c r="AK10" s="161">
        <f>COUNTIFS(pendaftaran_wisuda[Kd Prod],V10,pendaftaran_wisuda[Kd Jkl],2)</f>
        <v>0</v>
      </c>
      <c r="AL10" s="161">
        <f>COUNTIF(pendaftaran_wisuda[Kd Prod],V10)</f>
        <v>0</v>
      </c>
      <c r="AM10" s="383"/>
    </row>
    <row r="11" spans="1:39">
      <c r="A11">
        <v>10</v>
      </c>
      <c r="B11" s="136"/>
      <c r="C11" t="e">
        <f>VLOOKUP(pendaftaran_wisuda[[#This Row],[NIM]],DbsMunaqis[],5)</f>
        <v>#N/A</v>
      </c>
      <c r="D11" t="e">
        <f>VLOOKUP(pendaftaran_wisuda[[#This Row],[NIM]],DbsMunaqis[],13)</f>
        <v>#N/A</v>
      </c>
      <c r="E11" t="e">
        <f>IF(pendaftaran_wisuda[[#This Row],[Kd Jkl]]=1,"LAKI-LAKI","PEREMPUAN")</f>
        <v>#N/A</v>
      </c>
      <c r="F11" t="e">
        <f>VLOOKUP(pendaftaran_wisuda[[#This Row],[NIM]],DbsMunaqis[],6)</f>
        <v>#N/A</v>
      </c>
      <c r="G11" t="e">
        <f>VLOOKUP(pendaftaran_wisuda[[#This Row],[Kd Jrs]],TblJurusan[],2)</f>
        <v>#N/A</v>
      </c>
      <c r="H11" t="e">
        <f>VLOOKUP(pendaftaran_wisuda[[#This Row],[NIM]],DbsMunaqis[],7)</f>
        <v>#N/A</v>
      </c>
      <c r="I11" t="e">
        <f>VLOOKUP(pendaftaran_wisuda[[#This Row],[Kd Prod]],TblProdi[],2)</f>
        <v>#N/A</v>
      </c>
      <c r="J11" s="267"/>
      <c r="K11" t="e">
        <f>VLOOKUP(pendaftaran_wisuda[[#This Row],[NIM]],DbsMunaqis[],12)</f>
        <v>#N/A</v>
      </c>
      <c r="S11" s="161">
        <v>8</v>
      </c>
      <c r="T11" s="161">
        <v>3</v>
      </c>
      <c r="U11" s="161" t="str">
        <f>VLOOKUP(T11,TblJurusan[],2)</f>
        <v>Syariah dan Ilmu Hukum Islam</v>
      </c>
      <c r="V11" s="161">
        <v>31</v>
      </c>
      <c r="W11" s="161" t="str">
        <f>VLOOKUP(V11,TblProdi[],2)</f>
        <v>Hukum Tata Negara</v>
      </c>
      <c r="X11" s="161">
        <f>COUNTIFS(pendaftaran_wisuda[Kd Prod],V11,pendaftaran_wisuda[No Baju],"S")</f>
        <v>0</v>
      </c>
      <c r="Y11" s="161">
        <f>COUNTIFS(pendaftaran_wisuda[Kd Prod],V11,pendaftaran_wisuda[No Baju],"M")</f>
        <v>0</v>
      </c>
      <c r="Z11" s="161">
        <f>COUNTIFS(pendaftaran_wisuda[Kd Prod],V11,pendaftaran_wisuda[No Baju],"L")</f>
        <v>0</v>
      </c>
      <c r="AA11" s="161">
        <f>COUNTIFS(pendaftaran_wisuda[Kd Prod],V11,pendaftaran_wisuda[No Baju],"XL")</f>
        <v>0</v>
      </c>
      <c r="AB11" s="161">
        <f t="shared" si="0"/>
        <v>0</v>
      </c>
      <c r="AC11" s="381">
        <f>SUM(AB11:AB12)</f>
        <v>0</v>
      </c>
      <c r="AD11" s="161">
        <f>COUNTIFS(pendaftaran_wisuda[Kd Prod],V11,pendaftaran_wisuda[No Toga],"S")</f>
        <v>0</v>
      </c>
      <c r="AE11" s="161">
        <f>COUNTIFS(pendaftaran_wisuda[Kd Prod],V11,pendaftaran_wisuda[No Toga],"M")</f>
        <v>0</v>
      </c>
      <c r="AF11" s="161">
        <f>COUNTIFS(pendaftaran_wisuda[Kd Prod],V11,pendaftaran_wisuda[No Toga],"L")</f>
        <v>0</v>
      </c>
      <c r="AG11" s="161">
        <f>COUNTIFS(pendaftaran_wisuda[Kd Prod],V11,pendaftaran_wisuda[No Toga],"XL")</f>
        <v>0</v>
      </c>
      <c r="AH11" s="161">
        <f t="shared" si="1"/>
        <v>0</v>
      </c>
      <c r="AI11" s="381">
        <f>SUM(AH11:AH12)</f>
        <v>0</v>
      </c>
      <c r="AJ11" s="161">
        <f>COUNTIFS(pendaftaran_wisuda[Kd Prod],V11,pendaftaran_wisuda[Kd Jkl],1)</f>
        <v>0</v>
      </c>
      <c r="AK11" s="161">
        <f>COUNTIFS(pendaftaran_wisuda[Kd Prod],V11,pendaftaran_wisuda[Kd Jkl],2)</f>
        <v>0</v>
      </c>
      <c r="AL11" s="161">
        <f>COUNTIF(pendaftaran_wisuda[Kd Prod],V11)</f>
        <v>0</v>
      </c>
      <c r="AM11" s="381">
        <f>SUM(AL11:AL12)</f>
        <v>0</v>
      </c>
    </row>
    <row r="12" spans="1:39">
      <c r="A12" s="239">
        <v>11</v>
      </c>
      <c r="B12" s="136"/>
      <c r="C12" t="e">
        <f>VLOOKUP(pendaftaran_wisuda[[#This Row],[NIM]],DbsMunaqis[],5)</f>
        <v>#N/A</v>
      </c>
      <c r="D12" t="e">
        <f>VLOOKUP(pendaftaran_wisuda[[#This Row],[NIM]],DbsMunaqis[],13)</f>
        <v>#N/A</v>
      </c>
      <c r="E12" t="e">
        <f>IF(pendaftaran_wisuda[[#This Row],[Kd Jkl]]=1,"LAKI-LAKI","PEREMPUAN")</f>
        <v>#N/A</v>
      </c>
      <c r="F12" t="e">
        <f>VLOOKUP(pendaftaran_wisuda[[#This Row],[NIM]],DbsMunaqis[],6)</f>
        <v>#N/A</v>
      </c>
      <c r="G12" t="e">
        <f>VLOOKUP(pendaftaran_wisuda[[#This Row],[Kd Jrs]],TblJurusan[],2)</f>
        <v>#N/A</v>
      </c>
      <c r="H12" t="e">
        <f>VLOOKUP(pendaftaran_wisuda[[#This Row],[NIM]],DbsMunaqis[],7)</f>
        <v>#N/A</v>
      </c>
      <c r="I12" t="e">
        <f>VLOOKUP(pendaftaran_wisuda[[#This Row],[Kd Prod]],TblProdi[],2)</f>
        <v>#N/A</v>
      </c>
      <c r="J12" s="267"/>
      <c r="K12" t="e">
        <f>VLOOKUP(pendaftaran_wisuda[[#This Row],[NIM]],DbsMunaqis[],12)</f>
        <v>#N/A</v>
      </c>
      <c r="S12" s="161">
        <v>9</v>
      </c>
      <c r="T12" s="161">
        <v>3</v>
      </c>
      <c r="U12" s="161" t="str">
        <f>VLOOKUP(T12,TblJurusan[],2)</f>
        <v>Syariah dan Ilmu Hukum Islam</v>
      </c>
      <c r="V12" s="161">
        <v>32</v>
      </c>
      <c r="W12" s="161" t="str">
        <f>VLOOKUP(V12,TblProdi[],2)</f>
        <v>Hukum Tata Negara</v>
      </c>
      <c r="X12" s="161">
        <f>COUNTIFS(pendaftaran_wisuda[Kd Prod],V12,pendaftaran_wisuda[No Baju],"S")</f>
        <v>0</v>
      </c>
      <c r="Y12" s="161">
        <f>COUNTIFS(pendaftaran_wisuda[Kd Prod],V12,pendaftaran_wisuda[No Baju],"M")</f>
        <v>0</v>
      </c>
      <c r="Z12" s="161">
        <f>COUNTIFS(pendaftaran_wisuda[Kd Prod],V12,pendaftaran_wisuda[No Baju],"L")</f>
        <v>0</v>
      </c>
      <c r="AA12" s="161">
        <f>COUNTIFS(pendaftaran_wisuda[Kd Prod],V12,pendaftaran_wisuda[No Baju],"XL")</f>
        <v>0</v>
      </c>
      <c r="AB12" s="161">
        <f t="shared" si="0"/>
        <v>0</v>
      </c>
      <c r="AC12" s="383"/>
      <c r="AD12" s="161">
        <f>COUNTIFS(pendaftaran_wisuda[Kd Prod],V12,pendaftaran_wisuda[No Toga],"S")</f>
        <v>0</v>
      </c>
      <c r="AE12" s="161">
        <f>COUNTIFS(pendaftaran_wisuda[Kd Prod],V12,pendaftaran_wisuda[No Toga],"M")</f>
        <v>0</v>
      </c>
      <c r="AF12" s="161">
        <f>COUNTIFS(pendaftaran_wisuda[Kd Prod],V12,pendaftaran_wisuda[No Toga],"L")</f>
        <v>0</v>
      </c>
      <c r="AG12" s="161">
        <f>COUNTIFS(pendaftaran_wisuda[Kd Prod],V12,pendaftaran_wisuda[No Toga],"XL")</f>
        <v>0</v>
      </c>
      <c r="AH12" s="161">
        <f t="shared" si="1"/>
        <v>0</v>
      </c>
      <c r="AI12" s="383"/>
      <c r="AJ12" s="161">
        <f>COUNTIFS(pendaftaran_wisuda[Kd Prod],V12,pendaftaran_wisuda[Kd Jkl],1)</f>
        <v>0</v>
      </c>
      <c r="AK12" s="161">
        <f>COUNTIFS(pendaftaran_wisuda[Kd Prod],V12,pendaftaran_wisuda[Kd Jkl],2)</f>
        <v>0</v>
      </c>
      <c r="AL12" s="161">
        <f>COUNTIF(pendaftaran_wisuda[Kd Prod],V12)</f>
        <v>0</v>
      </c>
      <c r="AM12" s="383"/>
    </row>
    <row r="13" spans="1:39">
      <c r="A13">
        <v>12</v>
      </c>
      <c r="B13" s="136"/>
      <c r="C13" t="e">
        <f>VLOOKUP(pendaftaran_wisuda[[#This Row],[NIM]],DbsMunaqis[],5)</f>
        <v>#N/A</v>
      </c>
      <c r="D13" t="e">
        <f>VLOOKUP(pendaftaran_wisuda[[#This Row],[NIM]],DbsMunaqis[],13)</f>
        <v>#N/A</v>
      </c>
      <c r="E13" t="e">
        <f>IF(pendaftaran_wisuda[[#This Row],[Kd Jkl]]=1,"LAKI-LAKI","PEREMPUAN")</f>
        <v>#N/A</v>
      </c>
      <c r="F13" t="e">
        <f>VLOOKUP(pendaftaran_wisuda[[#This Row],[NIM]],DbsMunaqis[],6)</f>
        <v>#N/A</v>
      </c>
      <c r="G13" t="e">
        <f>VLOOKUP(pendaftaran_wisuda[[#This Row],[Kd Jrs]],TblJurusan[],2)</f>
        <v>#N/A</v>
      </c>
      <c r="H13" t="e">
        <f>VLOOKUP(pendaftaran_wisuda[[#This Row],[NIM]],DbsMunaqis[],7)</f>
        <v>#N/A</v>
      </c>
      <c r="I13" t="e">
        <f>VLOOKUP(pendaftaran_wisuda[[#This Row],[Kd Prod]],TblProdi[],2)</f>
        <v>#N/A</v>
      </c>
      <c r="J13" s="267"/>
      <c r="K13" t="e">
        <f>VLOOKUP(pendaftaran_wisuda[[#This Row],[NIM]],DbsMunaqis[],12)</f>
        <v>#N/A</v>
      </c>
      <c r="S13" s="241"/>
      <c r="T13" s="242"/>
      <c r="U13" s="242"/>
      <c r="V13" s="192"/>
      <c r="W13" s="243" t="s">
        <v>9800</v>
      </c>
      <c r="X13" s="244">
        <f>SUM(X5:X12)</f>
        <v>0</v>
      </c>
      <c r="Y13" s="244">
        <f t="shared" ref="Y13:AA13" si="2">SUM(Y5:Y12)</f>
        <v>0</v>
      </c>
      <c r="Z13" s="244">
        <f t="shared" si="2"/>
        <v>0</v>
      </c>
      <c r="AA13" s="244">
        <f t="shared" si="2"/>
        <v>0</v>
      </c>
      <c r="AB13" s="244">
        <f t="shared" ref="AB13:AM13" si="3">SUM(AB5:AB12)</f>
        <v>0</v>
      </c>
      <c r="AC13" s="244">
        <f t="shared" si="3"/>
        <v>0</v>
      </c>
      <c r="AD13" s="244">
        <f t="shared" si="3"/>
        <v>0</v>
      </c>
      <c r="AE13" s="244">
        <f t="shared" si="3"/>
        <v>0</v>
      </c>
      <c r="AF13" s="244">
        <f t="shared" si="3"/>
        <v>0</v>
      </c>
      <c r="AG13" s="244">
        <f t="shared" si="3"/>
        <v>0</v>
      </c>
      <c r="AH13" s="244">
        <f t="shared" si="3"/>
        <v>0</v>
      </c>
      <c r="AI13" s="244">
        <f t="shared" si="3"/>
        <v>0</v>
      </c>
      <c r="AJ13" s="162">
        <f t="shared" si="3"/>
        <v>0</v>
      </c>
      <c r="AK13" s="162">
        <f t="shared" si="3"/>
        <v>0</v>
      </c>
      <c r="AL13" s="162">
        <f t="shared" si="3"/>
        <v>0</v>
      </c>
      <c r="AM13" s="244">
        <f t="shared" si="3"/>
        <v>0</v>
      </c>
    </row>
    <row r="14" spans="1:39">
      <c r="A14" s="239">
        <v>13</v>
      </c>
      <c r="B14" s="239"/>
      <c r="C14" t="e">
        <f>VLOOKUP(pendaftaran_wisuda[[#This Row],[NIM]],DbsMunaqis[],5)</f>
        <v>#N/A</v>
      </c>
      <c r="D14" t="e">
        <f>VLOOKUP(pendaftaran_wisuda[[#This Row],[NIM]],DbsMunaqis[],13)</f>
        <v>#N/A</v>
      </c>
      <c r="E14" t="e">
        <f>IF(pendaftaran_wisuda[[#This Row],[Kd Jkl]]=1,"LAKI-LAKI","PEREMPUAN")</f>
        <v>#N/A</v>
      </c>
      <c r="F14" t="e">
        <f>VLOOKUP(pendaftaran_wisuda[[#This Row],[NIM]],DbsMunaqis[],6)</f>
        <v>#N/A</v>
      </c>
      <c r="G14" t="e">
        <f>VLOOKUP(pendaftaran_wisuda[[#This Row],[Kd Jrs]],TblJurusan[],2)</f>
        <v>#N/A</v>
      </c>
      <c r="H14" t="e">
        <f>VLOOKUP(pendaftaran_wisuda[[#This Row],[NIM]],DbsMunaqis[],7)</f>
        <v>#N/A</v>
      </c>
      <c r="I14" t="e">
        <f>VLOOKUP(pendaftaran_wisuda[[#This Row],[Kd Prod]],TblProdi[],2)</f>
        <v>#N/A</v>
      </c>
      <c r="J14" s="267"/>
      <c r="K14" t="e">
        <f>VLOOKUP(pendaftaran_wisuda[[#This Row],[NIM]],DbsMunaqis[],12)</f>
        <v>#N/A</v>
      </c>
    </row>
    <row r="15" spans="1:39">
      <c r="A15">
        <v>14</v>
      </c>
      <c r="B15" s="239"/>
      <c r="C15" t="e">
        <f>VLOOKUP(pendaftaran_wisuda[[#This Row],[NIM]],DbsMunaqis[],5)</f>
        <v>#N/A</v>
      </c>
      <c r="D15" t="e">
        <f>VLOOKUP(pendaftaran_wisuda[[#This Row],[NIM]],DbsMunaqis[],13)</f>
        <v>#N/A</v>
      </c>
      <c r="E15" t="e">
        <f>IF(pendaftaran_wisuda[[#This Row],[Kd Jkl]]=1,"LAKI-LAKI","PEREMPUAN")</f>
        <v>#N/A</v>
      </c>
      <c r="F15" t="e">
        <f>VLOOKUP(pendaftaran_wisuda[[#This Row],[NIM]],DbsMunaqis[],6)</f>
        <v>#N/A</v>
      </c>
      <c r="G15" t="e">
        <f>VLOOKUP(pendaftaran_wisuda[[#This Row],[Kd Jrs]],TblJurusan[],2)</f>
        <v>#N/A</v>
      </c>
      <c r="H15" t="e">
        <f>VLOOKUP(pendaftaran_wisuda[[#This Row],[NIM]],DbsMunaqis[],7)</f>
        <v>#N/A</v>
      </c>
      <c r="I15" t="e">
        <f>VLOOKUP(pendaftaran_wisuda[[#This Row],[Kd Prod]],TblProdi[],2)</f>
        <v>#N/A</v>
      </c>
      <c r="J15" s="267"/>
      <c r="K15" t="e">
        <f>VLOOKUP(pendaftaran_wisuda[[#This Row],[NIM]],DbsMunaqis[],12)</f>
        <v>#N/A</v>
      </c>
      <c r="U15">
        <f>COUNTIF(pendaftaran_wisuda[Status],1)</f>
        <v>0</v>
      </c>
      <c r="V15" t="s">
        <v>14919</v>
      </c>
      <c r="W15" s="245">
        <v>130000</v>
      </c>
      <c r="X15" s="372">
        <f>W15*U15</f>
        <v>0</v>
      </c>
      <c r="Y15" s="372"/>
      <c r="Z15" s="372"/>
      <c r="AA15" s="372"/>
      <c r="AB15" s="372"/>
    </row>
    <row r="16" spans="1:39">
      <c r="A16" s="239">
        <v>15</v>
      </c>
      <c r="B16" s="239"/>
      <c r="C16" t="e">
        <f>VLOOKUP(pendaftaran_wisuda[[#This Row],[NIM]],DbsMunaqis[],5)</f>
        <v>#N/A</v>
      </c>
      <c r="D16" t="e">
        <f>VLOOKUP(pendaftaran_wisuda[[#This Row],[NIM]],DbsMunaqis[],13)</f>
        <v>#N/A</v>
      </c>
      <c r="E16" t="e">
        <f>IF(pendaftaran_wisuda[[#This Row],[Kd Jkl]]=1,"LAKI-LAKI","PEREMPUAN")</f>
        <v>#N/A</v>
      </c>
      <c r="F16" t="e">
        <f>VLOOKUP(pendaftaran_wisuda[[#This Row],[NIM]],DbsMunaqis[],6)</f>
        <v>#N/A</v>
      </c>
      <c r="G16" t="e">
        <f>VLOOKUP(pendaftaran_wisuda[[#This Row],[Kd Jrs]],TblJurusan[],2)</f>
        <v>#N/A</v>
      </c>
      <c r="H16" t="e">
        <f>VLOOKUP(pendaftaran_wisuda[[#This Row],[NIM]],DbsMunaqis[],7)</f>
        <v>#N/A</v>
      </c>
      <c r="I16" t="e">
        <f>VLOOKUP(pendaftaran_wisuda[[#This Row],[Kd Prod]],TblProdi[],2)</f>
        <v>#N/A</v>
      </c>
      <c r="J16" s="267"/>
      <c r="K16" t="e">
        <f>VLOOKUP(pendaftaran_wisuda[[#This Row],[NIM]],DbsMunaqis[],12)</f>
        <v>#N/A</v>
      </c>
      <c r="U16">
        <f>COUNT(pendaftaran_wisuda[No])</f>
        <v>271</v>
      </c>
      <c r="V16" t="s">
        <v>14919</v>
      </c>
      <c r="W16" s="245">
        <v>130000</v>
      </c>
      <c r="X16" s="372">
        <f>W16*U16</f>
        <v>35230000</v>
      </c>
      <c r="Y16" s="372"/>
      <c r="Z16" s="372"/>
      <c r="AA16" s="372"/>
      <c r="AB16" s="372"/>
    </row>
    <row r="17" spans="1:28">
      <c r="A17">
        <v>16</v>
      </c>
      <c r="B17" s="239"/>
      <c r="C17" t="e">
        <f>VLOOKUP(pendaftaran_wisuda[[#This Row],[NIM]],DbsMunaqis[],5)</f>
        <v>#N/A</v>
      </c>
      <c r="D17" t="e">
        <f>VLOOKUP(pendaftaran_wisuda[[#This Row],[NIM]],DbsMunaqis[],13)</f>
        <v>#N/A</v>
      </c>
      <c r="E17" t="e">
        <f>IF(pendaftaran_wisuda[[#This Row],[Kd Jkl]]=1,"LAKI-LAKI","PEREMPUAN")</f>
        <v>#N/A</v>
      </c>
      <c r="F17" t="e">
        <f>VLOOKUP(pendaftaran_wisuda[[#This Row],[NIM]],DbsMunaqis[],6)</f>
        <v>#N/A</v>
      </c>
      <c r="G17" t="e">
        <f>VLOOKUP(pendaftaran_wisuda[[#This Row],[Kd Jrs]],TblJurusan[],2)</f>
        <v>#N/A</v>
      </c>
      <c r="H17" t="e">
        <f>VLOOKUP(pendaftaran_wisuda[[#This Row],[NIM]],DbsMunaqis[],7)</f>
        <v>#N/A</v>
      </c>
      <c r="I17" t="e">
        <f>VLOOKUP(pendaftaran_wisuda[[#This Row],[Kd Prod]],TblProdi[],2)</f>
        <v>#N/A</v>
      </c>
      <c r="J17" s="267"/>
      <c r="K17" t="e">
        <f>VLOOKUP(pendaftaran_wisuda[[#This Row],[NIM]],DbsMunaqis[],12)</f>
        <v>#N/A</v>
      </c>
      <c r="U17">
        <f>U16-U15</f>
        <v>271</v>
      </c>
      <c r="W17">
        <f>COUNTIF(pendaftaran_wisuda[Toga],1)</f>
        <v>0</v>
      </c>
      <c r="X17" s="372">
        <f>X16-X15</f>
        <v>35230000</v>
      </c>
      <c r="Y17" s="373"/>
      <c r="Z17" s="373"/>
      <c r="AA17" s="373"/>
      <c r="AB17" s="373"/>
    </row>
    <row r="18" spans="1:28">
      <c r="A18" s="239">
        <v>17</v>
      </c>
      <c r="B18" s="136"/>
      <c r="C18" t="e">
        <f>VLOOKUP(pendaftaran_wisuda[[#This Row],[NIM]],DbsMunaqis[],5)</f>
        <v>#N/A</v>
      </c>
      <c r="D18" t="e">
        <f>VLOOKUP(pendaftaran_wisuda[[#This Row],[NIM]],DbsMunaqis[],13)</f>
        <v>#N/A</v>
      </c>
      <c r="E18" t="e">
        <f>IF(pendaftaran_wisuda[[#This Row],[Kd Jkl]]=1,"LAKI-LAKI","PEREMPUAN")</f>
        <v>#N/A</v>
      </c>
      <c r="F18" t="e">
        <f>VLOOKUP(pendaftaran_wisuda[[#This Row],[NIM]],DbsMunaqis[],6)</f>
        <v>#N/A</v>
      </c>
      <c r="G18" t="e">
        <f>VLOOKUP(pendaftaran_wisuda[[#This Row],[Kd Jrs]],TblJurusan[],2)</f>
        <v>#N/A</v>
      </c>
      <c r="H18" t="e">
        <f>VLOOKUP(pendaftaran_wisuda[[#This Row],[NIM]],DbsMunaqis[],7)</f>
        <v>#N/A</v>
      </c>
      <c r="I18" t="e">
        <f>VLOOKUP(pendaftaran_wisuda[[#This Row],[Kd Prod]],TblProdi[],2)</f>
        <v>#N/A</v>
      </c>
      <c r="J18" s="267"/>
      <c r="K18" t="e">
        <f>VLOOKUP(pendaftaran_wisuda[[#This Row],[NIM]],DbsMunaqis[],12)</f>
        <v>#N/A</v>
      </c>
    </row>
    <row r="19" spans="1:28">
      <c r="A19">
        <v>18</v>
      </c>
      <c r="B19" s="239"/>
      <c r="C19" t="e">
        <f>VLOOKUP(pendaftaran_wisuda[[#This Row],[NIM]],DbsMunaqis[],5)</f>
        <v>#N/A</v>
      </c>
      <c r="D19" t="e">
        <f>VLOOKUP(pendaftaran_wisuda[[#This Row],[NIM]],DbsMunaqis[],13)</f>
        <v>#N/A</v>
      </c>
      <c r="E19" t="e">
        <f>IF(pendaftaran_wisuda[[#This Row],[Kd Jkl]]=1,"LAKI-LAKI","PEREMPUAN")</f>
        <v>#N/A</v>
      </c>
      <c r="F19" t="e">
        <f>VLOOKUP(pendaftaran_wisuda[[#This Row],[NIM]],DbsMunaqis[],6)</f>
        <v>#N/A</v>
      </c>
      <c r="G19" t="e">
        <f>VLOOKUP(pendaftaran_wisuda[[#This Row],[Kd Jrs]],TblJurusan[],2)</f>
        <v>#N/A</v>
      </c>
      <c r="H19" t="e">
        <f>VLOOKUP(pendaftaran_wisuda[[#This Row],[NIM]],DbsMunaqis[],7)</f>
        <v>#N/A</v>
      </c>
      <c r="I19" t="e">
        <f>VLOOKUP(pendaftaran_wisuda[[#This Row],[Kd Prod]],TblProdi[],2)</f>
        <v>#N/A</v>
      </c>
      <c r="J19" s="267"/>
      <c r="K19" t="e">
        <f>VLOOKUP(pendaftaran_wisuda[[#This Row],[NIM]],DbsMunaqis[],12)</f>
        <v>#N/A</v>
      </c>
    </row>
    <row r="20" spans="1:28">
      <c r="A20" s="239">
        <v>19</v>
      </c>
      <c r="B20" s="136"/>
      <c r="C20" t="e">
        <f>VLOOKUP(pendaftaran_wisuda[[#This Row],[NIM]],DbsMunaqis[],5)</f>
        <v>#N/A</v>
      </c>
      <c r="D20" t="e">
        <f>VLOOKUP(pendaftaran_wisuda[[#This Row],[NIM]],DbsMunaqis[],13)</f>
        <v>#N/A</v>
      </c>
      <c r="E20" t="e">
        <f>IF(pendaftaran_wisuda[[#This Row],[Kd Jkl]]=1,"LAKI-LAKI","PEREMPUAN")</f>
        <v>#N/A</v>
      </c>
      <c r="F20" t="e">
        <f>VLOOKUP(pendaftaran_wisuda[[#This Row],[NIM]],DbsMunaqis[],6)</f>
        <v>#N/A</v>
      </c>
      <c r="G20" t="e">
        <f>VLOOKUP(pendaftaran_wisuda[[#This Row],[Kd Jrs]],TblJurusan[],2)</f>
        <v>#N/A</v>
      </c>
      <c r="H20" t="e">
        <f>VLOOKUP(pendaftaran_wisuda[[#This Row],[NIM]],DbsMunaqis[],7)</f>
        <v>#N/A</v>
      </c>
      <c r="I20" t="e">
        <f>VLOOKUP(pendaftaran_wisuda[[#This Row],[Kd Prod]],TblProdi[],2)</f>
        <v>#N/A</v>
      </c>
      <c r="J20" s="267"/>
      <c r="K20" t="e">
        <f>VLOOKUP(pendaftaran_wisuda[[#This Row],[NIM]],DbsMunaqis[],12)</f>
        <v>#N/A</v>
      </c>
    </row>
    <row r="21" spans="1:28">
      <c r="A21">
        <v>20</v>
      </c>
      <c r="B21" s="136"/>
      <c r="C21" t="e">
        <f>VLOOKUP(pendaftaran_wisuda[[#This Row],[NIM]],DbsMunaqis[],5)</f>
        <v>#N/A</v>
      </c>
      <c r="D21" t="e">
        <f>VLOOKUP(pendaftaran_wisuda[[#This Row],[NIM]],DbsMunaqis[],13)</f>
        <v>#N/A</v>
      </c>
      <c r="E21" t="e">
        <f>IF(pendaftaran_wisuda[[#This Row],[Kd Jkl]]=1,"LAKI-LAKI","PEREMPUAN")</f>
        <v>#N/A</v>
      </c>
      <c r="F21" t="e">
        <f>VLOOKUP(pendaftaran_wisuda[[#This Row],[NIM]],DbsMunaqis[],6)</f>
        <v>#N/A</v>
      </c>
      <c r="G21" t="e">
        <f>VLOOKUP(pendaftaran_wisuda[[#This Row],[Kd Jrs]],TblJurusan[],2)</f>
        <v>#N/A</v>
      </c>
      <c r="H21" t="e">
        <f>VLOOKUP(pendaftaran_wisuda[[#This Row],[NIM]],DbsMunaqis[],7)</f>
        <v>#N/A</v>
      </c>
      <c r="I21" t="e">
        <f>VLOOKUP(pendaftaran_wisuda[[#This Row],[Kd Prod]],TblProdi[],2)</f>
        <v>#N/A</v>
      </c>
      <c r="J21" s="267"/>
      <c r="K21" t="e">
        <f>VLOOKUP(pendaftaran_wisuda[[#This Row],[NIM]],DbsMunaqis[],12)</f>
        <v>#N/A</v>
      </c>
    </row>
    <row r="22" spans="1:28">
      <c r="A22" s="239">
        <v>21</v>
      </c>
      <c r="B22" s="136"/>
      <c r="C22" t="e">
        <f>VLOOKUP(pendaftaran_wisuda[[#This Row],[NIM]],DbsMunaqis[],5)</f>
        <v>#N/A</v>
      </c>
      <c r="D22" t="e">
        <f>VLOOKUP(pendaftaran_wisuda[[#This Row],[NIM]],DbsMunaqis[],13)</f>
        <v>#N/A</v>
      </c>
      <c r="E22" t="e">
        <f>IF(pendaftaran_wisuda[[#This Row],[Kd Jkl]]=1,"LAKI-LAKI","PEREMPUAN")</f>
        <v>#N/A</v>
      </c>
      <c r="F22" t="e">
        <f>VLOOKUP(pendaftaran_wisuda[[#This Row],[NIM]],DbsMunaqis[],6)</f>
        <v>#N/A</v>
      </c>
      <c r="G22" t="e">
        <f>VLOOKUP(pendaftaran_wisuda[[#This Row],[Kd Jrs]],TblJurusan[],2)</f>
        <v>#N/A</v>
      </c>
      <c r="H22" t="e">
        <f>VLOOKUP(pendaftaran_wisuda[[#This Row],[NIM]],DbsMunaqis[],7)</f>
        <v>#N/A</v>
      </c>
      <c r="I22" t="e">
        <f>VLOOKUP(pendaftaran_wisuda[[#This Row],[Kd Prod]],TblProdi[],2)</f>
        <v>#N/A</v>
      </c>
      <c r="J22" s="267"/>
      <c r="K22" t="e">
        <f>VLOOKUP(pendaftaran_wisuda[[#This Row],[NIM]],DbsMunaqis[],12)</f>
        <v>#N/A</v>
      </c>
    </row>
    <row r="23" spans="1:28">
      <c r="A23">
        <v>22</v>
      </c>
      <c r="B23" s="239"/>
      <c r="C23" t="e">
        <f>VLOOKUP(pendaftaran_wisuda[[#This Row],[NIM]],DbsMunaqis[],5)</f>
        <v>#N/A</v>
      </c>
      <c r="D23" t="e">
        <f>VLOOKUP(pendaftaran_wisuda[[#This Row],[NIM]],DbsMunaqis[],13)</f>
        <v>#N/A</v>
      </c>
      <c r="E23" t="e">
        <f>IF(pendaftaran_wisuda[[#This Row],[Kd Jkl]]=1,"LAKI-LAKI","PEREMPUAN")</f>
        <v>#N/A</v>
      </c>
      <c r="F23" t="e">
        <f>VLOOKUP(pendaftaran_wisuda[[#This Row],[NIM]],DbsMunaqis[],6)</f>
        <v>#N/A</v>
      </c>
      <c r="G23" t="e">
        <f>VLOOKUP(pendaftaran_wisuda[[#This Row],[Kd Jrs]],TblJurusan[],2)</f>
        <v>#N/A</v>
      </c>
      <c r="H23" t="e">
        <f>VLOOKUP(pendaftaran_wisuda[[#This Row],[NIM]],DbsMunaqis[],7)</f>
        <v>#N/A</v>
      </c>
      <c r="I23" t="e">
        <f>VLOOKUP(pendaftaran_wisuda[[#This Row],[Kd Prod]],TblProdi[],2)</f>
        <v>#N/A</v>
      </c>
      <c r="J23" s="267"/>
      <c r="K23" t="e">
        <f>VLOOKUP(pendaftaran_wisuda[[#This Row],[NIM]],DbsMunaqis[],12)</f>
        <v>#N/A</v>
      </c>
    </row>
    <row r="24" spans="1:28">
      <c r="A24" s="239">
        <v>23</v>
      </c>
      <c r="B24" s="239"/>
      <c r="C24" t="e">
        <f>VLOOKUP(pendaftaran_wisuda[[#This Row],[NIM]],DbsMunaqis[],5)</f>
        <v>#N/A</v>
      </c>
      <c r="D24" t="e">
        <f>VLOOKUP(pendaftaran_wisuda[[#This Row],[NIM]],DbsMunaqis[],13)</f>
        <v>#N/A</v>
      </c>
      <c r="E24" t="e">
        <f>IF(pendaftaran_wisuda[[#This Row],[Kd Jkl]]=1,"LAKI-LAKI","PEREMPUAN")</f>
        <v>#N/A</v>
      </c>
      <c r="F24" t="e">
        <f>VLOOKUP(pendaftaran_wisuda[[#This Row],[NIM]],DbsMunaqis[],6)</f>
        <v>#N/A</v>
      </c>
      <c r="G24" t="e">
        <f>VLOOKUP(pendaftaran_wisuda[[#This Row],[Kd Jrs]],TblJurusan[],2)</f>
        <v>#N/A</v>
      </c>
      <c r="H24" t="e">
        <f>VLOOKUP(pendaftaran_wisuda[[#This Row],[NIM]],DbsMunaqis[],7)</f>
        <v>#N/A</v>
      </c>
      <c r="I24" t="e">
        <f>VLOOKUP(pendaftaran_wisuda[[#This Row],[Kd Prod]],TblProdi[],2)</f>
        <v>#N/A</v>
      </c>
      <c r="J24" s="267"/>
      <c r="K24" t="e">
        <f>VLOOKUP(pendaftaran_wisuda[[#This Row],[NIM]],DbsMunaqis[],12)</f>
        <v>#N/A</v>
      </c>
    </row>
    <row r="25" spans="1:28">
      <c r="A25">
        <v>24</v>
      </c>
      <c r="B25" s="239"/>
      <c r="C25" t="e">
        <f>VLOOKUP(pendaftaran_wisuda[[#This Row],[NIM]],DbsMunaqis[],5)</f>
        <v>#N/A</v>
      </c>
      <c r="D25" t="e">
        <f>VLOOKUP(pendaftaran_wisuda[[#This Row],[NIM]],DbsMunaqis[],13)</f>
        <v>#N/A</v>
      </c>
      <c r="E25" t="e">
        <f>IF(pendaftaran_wisuda[[#This Row],[Kd Jkl]]=1,"LAKI-LAKI","PEREMPUAN")</f>
        <v>#N/A</v>
      </c>
      <c r="F25" t="e">
        <f>VLOOKUP(pendaftaran_wisuda[[#This Row],[NIM]],DbsMunaqis[],6)</f>
        <v>#N/A</v>
      </c>
      <c r="G25" t="e">
        <f>VLOOKUP(pendaftaran_wisuda[[#This Row],[Kd Jrs]],TblJurusan[],2)</f>
        <v>#N/A</v>
      </c>
      <c r="H25" t="e">
        <f>VLOOKUP(pendaftaran_wisuda[[#This Row],[NIM]],DbsMunaqis[],7)</f>
        <v>#N/A</v>
      </c>
      <c r="I25" t="e">
        <f>VLOOKUP(pendaftaran_wisuda[[#This Row],[Kd Prod]],TblProdi[],2)</f>
        <v>#N/A</v>
      </c>
      <c r="J25" s="267"/>
      <c r="K25" t="e">
        <f>VLOOKUP(pendaftaran_wisuda[[#This Row],[NIM]],DbsMunaqis[],12)</f>
        <v>#N/A</v>
      </c>
    </row>
    <row r="26" spans="1:28">
      <c r="A26" s="239">
        <v>25</v>
      </c>
      <c r="B26" s="136"/>
      <c r="C26" t="e">
        <f>VLOOKUP(pendaftaran_wisuda[[#This Row],[NIM]],DbsMunaqis[],5)</f>
        <v>#N/A</v>
      </c>
      <c r="D26" t="e">
        <f>VLOOKUP(pendaftaran_wisuda[[#This Row],[NIM]],DbsMunaqis[],13)</f>
        <v>#N/A</v>
      </c>
      <c r="E26" t="e">
        <f>IF(pendaftaran_wisuda[[#This Row],[Kd Jkl]]=1,"LAKI-LAKI","PEREMPUAN")</f>
        <v>#N/A</v>
      </c>
      <c r="F26" t="e">
        <f>VLOOKUP(pendaftaran_wisuda[[#This Row],[NIM]],DbsMunaqis[],6)</f>
        <v>#N/A</v>
      </c>
      <c r="G26" t="e">
        <f>VLOOKUP(pendaftaran_wisuda[[#This Row],[Kd Jrs]],TblJurusan[],2)</f>
        <v>#N/A</v>
      </c>
      <c r="H26" t="e">
        <f>VLOOKUP(pendaftaran_wisuda[[#This Row],[NIM]],DbsMunaqis[],7)</f>
        <v>#N/A</v>
      </c>
      <c r="I26" t="e">
        <f>VLOOKUP(pendaftaran_wisuda[[#This Row],[Kd Prod]],TblProdi[],2)</f>
        <v>#N/A</v>
      </c>
      <c r="J26" s="267"/>
      <c r="K26" t="e">
        <f>VLOOKUP(pendaftaran_wisuda[[#This Row],[NIM]],DbsMunaqis[],12)</f>
        <v>#N/A</v>
      </c>
    </row>
    <row r="27" spans="1:28">
      <c r="A27">
        <v>26</v>
      </c>
      <c r="B27" s="136"/>
      <c r="C27" t="e">
        <f>VLOOKUP(pendaftaran_wisuda[[#This Row],[NIM]],DbsMunaqis[],5)</f>
        <v>#N/A</v>
      </c>
      <c r="D27" t="e">
        <f>VLOOKUP(pendaftaran_wisuda[[#This Row],[NIM]],DbsMunaqis[],13)</f>
        <v>#N/A</v>
      </c>
      <c r="E27" t="e">
        <f>IF(pendaftaran_wisuda[[#This Row],[Kd Jkl]]=1,"LAKI-LAKI","PEREMPUAN")</f>
        <v>#N/A</v>
      </c>
      <c r="F27" t="e">
        <f>VLOOKUP(pendaftaran_wisuda[[#This Row],[NIM]],DbsMunaqis[],6)</f>
        <v>#N/A</v>
      </c>
      <c r="G27" t="e">
        <f>VLOOKUP(pendaftaran_wisuda[[#This Row],[Kd Jrs]],TblJurusan[],2)</f>
        <v>#N/A</v>
      </c>
      <c r="H27" t="e">
        <f>VLOOKUP(pendaftaran_wisuda[[#This Row],[NIM]],DbsMunaqis[],7)</f>
        <v>#N/A</v>
      </c>
      <c r="I27" t="e">
        <f>VLOOKUP(pendaftaran_wisuda[[#This Row],[Kd Prod]],TblProdi[],2)</f>
        <v>#N/A</v>
      </c>
      <c r="J27" s="267"/>
      <c r="K27" t="e">
        <f>VLOOKUP(pendaftaran_wisuda[[#This Row],[NIM]],DbsMunaqis[],12)</f>
        <v>#N/A</v>
      </c>
    </row>
    <row r="28" spans="1:28">
      <c r="A28" s="239">
        <v>27</v>
      </c>
      <c r="B28" s="239"/>
      <c r="C28" t="e">
        <f>VLOOKUP(pendaftaran_wisuda[[#This Row],[NIM]],DbsMunaqis[],5)</f>
        <v>#N/A</v>
      </c>
      <c r="D28" t="e">
        <f>VLOOKUP(pendaftaran_wisuda[[#This Row],[NIM]],DbsMunaqis[],13)</f>
        <v>#N/A</v>
      </c>
      <c r="E28" t="e">
        <f>IF(pendaftaran_wisuda[[#This Row],[Kd Jkl]]=1,"LAKI-LAKI","PEREMPUAN")</f>
        <v>#N/A</v>
      </c>
      <c r="F28" t="e">
        <f>VLOOKUP(pendaftaran_wisuda[[#This Row],[NIM]],DbsMunaqis[],6)</f>
        <v>#N/A</v>
      </c>
      <c r="G28" t="e">
        <f>VLOOKUP(pendaftaran_wisuda[[#This Row],[Kd Jrs]],TblJurusan[],2)</f>
        <v>#N/A</v>
      </c>
      <c r="H28" t="e">
        <f>VLOOKUP(pendaftaran_wisuda[[#This Row],[NIM]],DbsMunaqis[],7)</f>
        <v>#N/A</v>
      </c>
      <c r="I28" t="e">
        <f>VLOOKUP(pendaftaran_wisuda[[#This Row],[Kd Prod]],TblProdi[],2)</f>
        <v>#N/A</v>
      </c>
      <c r="J28" s="267"/>
      <c r="K28" t="e">
        <f>VLOOKUP(pendaftaran_wisuda[[#This Row],[NIM]],DbsMunaqis[],12)</f>
        <v>#N/A</v>
      </c>
    </row>
    <row r="29" spans="1:28">
      <c r="A29">
        <v>28</v>
      </c>
      <c r="B29" s="239"/>
      <c r="C29" t="e">
        <f>VLOOKUP(pendaftaran_wisuda[[#This Row],[NIM]],DbsMunaqis[],5)</f>
        <v>#N/A</v>
      </c>
      <c r="D29" t="e">
        <f>VLOOKUP(pendaftaran_wisuda[[#This Row],[NIM]],DbsMunaqis[],13)</f>
        <v>#N/A</v>
      </c>
      <c r="E29" t="e">
        <f>IF(pendaftaran_wisuda[[#This Row],[Kd Jkl]]=1,"LAKI-LAKI","PEREMPUAN")</f>
        <v>#N/A</v>
      </c>
      <c r="F29" t="e">
        <f>VLOOKUP(pendaftaran_wisuda[[#This Row],[NIM]],DbsMunaqis[],6)</f>
        <v>#N/A</v>
      </c>
      <c r="G29" t="e">
        <f>VLOOKUP(pendaftaran_wisuda[[#This Row],[Kd Jrs]],TblJurusan[],2)</f>
        <v>#N/A</v>
      </c>
      <c r="H29" t="e">
        <f>VLOOKUP(pendaftaran_wisuda[[#This Row],[NIM]],DbsMunaqis[],7)</f>
        <v>#N/A</v>
      </c>
      <c r="I29" t="e">
        <f>VLOOKUP(pendaftaran_wisuda[[#This Row],[Kd Prod]],TblProdi[],2)</f>
        <v>#N/A</v>
      </c>
      <c r="J29" s="267"/>
      <c r="K29" t="e">
        <f>VLOOKUP(pendaftaran_wisuda[[#This Row],[NIM]],DbsMunaqis[],12)</f>
        <v>#N/A</v>
      </c>
    </row>
    <row r="30" spans="1:28">
      <c r="A30" s="239">
        <v>29</v>
      </c>
      <c r="B30" s="239"/>
      <c r="C30" t="e">
        <f>VLOOKUP(pendaftaran_wisuda[[#This Row],[NIM]],DbsMunaqis[],5)</f>
        <v>#N/A</v>
      </c>
      <c r="D30" t="e">
        <f>VLOOKUP(pendaftaran_wisuda[[#This Row],[NIM]],DbsMunaqis[],13)</f>
        <v>#N/A</v>
      </c>
      <c r="E30" t="e">
        <f>IF(pendaftaran_wisuda[[#This Row],[Kd Jkl]]=1,"LAKI-LAKI","PEREMPUAN")</f>
        <v>#N/A</v>
      </c>
      <c r="F30" t="e">
        <f>VLOOKUP(pendaftaran_wisuda[[#This Row],[NIM]],DbsMunaqis[],6)</f>
        <v>#N/A</v>
      </c>
      <c r="G30" t="e">
        <f>VLOOKUP(pendaftaran_wisuda[[#This Row],[Kd Jrs]],TblJurusan[],2)</f>
        <v>#N/A</v>
      </c>
      <c r="H30" t="e">
        <f>VLOOKUP(pendaftaran_wisuda[[#This Row],[NIM]],DbsMunaqis[],7)</f>
        <v>#N/A</v>
      </c>
      <c r="I30" t="e">
        <f>VLOOKUP(pendaftaran_wisuda[[#This Row],[Kd Prod]],TblProdi[],2)</f>
        <v>#N/A</v>
      </c>
      <c r="J30" s="267"/>
      <c r="K30" t="e">
        <f>VLOOKUP(pendaftaran_wisuda[[#This Row],[NIM]],DbsMunaqis[],12)</f>
        <v>#N/A</v>
      </c>
    </row>
    <row r="31" spans="1:28">
      <c r="A31">
        <v>30</v>
      </c>
      <c r="B31" s="239"/>
      <c r="C31" t="e">
        <f>VLOOKUP(pendaftaran_wisuda[[#This Row],[NIM]],DbsMunaqis[],5)</f>
        <v>#N/A</v>
      </c>
      <c r="D31" t="e">
        <f>VLOOKUP(pendaftaran_wisuda[[#This Row],[NIM]],DbsMunaqis[],13)</f>
        <v>#N/A</v>
      </c>
      <c r="E31" t="e">
        <f>IF(pendaftaran_wisuda[[#This Row],[Kd Jkl]]=1,"LAKI-LAKI","PEREMPUAN")</f>
        <v>#N/A</v>
      </c>
      <c r="F31" t="e">
        <f>VLOOKUP(pendaftaran_wisuda[[#This Row],[NIM]],DbsMunaqis[],6)</f>
        <v>#N/A</v>
      </c>
      <c r="G31" t="e">
        <f>VLOOKUP(pendaftaran_wisuda[[#This Row],[Kd Jrs]],TblJurusan[],2)</f>
        <v>#N/A</v>
      </c>
      <c r="H31" t="e">
        <f>VLOOKUP(pendaftaran_wisuda[[#This Row],[NIM]],DbsMunaqis[],7)</f>
        <v>#N/A</v>
      </c>
      <c r="I31" t="e">
        <f>VLOOKUP(pendaftaran_wisuda[[#This Row],[Kd Prod]],TblProdi[],2)</f>
        <v>#N/A</v>
      </c>
      <c r="J31" s="267"/>
      <c r="K31" t="e">
        <f>VLOOKUP(pendaftaran_wisuda[[#This Row],[NIM]],DbsMunaqis[],12)</f>
        <v>#N/A</v>
      </c>
    </row>
    <row r="32" spans="1:28">
      <c r="A32" s="239">
        <v>31</v>
      </c>
      <c r="B32" s="239"/>
      <c r="C32" t="e">
        <f>VLOOKUP(pendaftaran_wisuda[[#This Row],[NIM]],DbsMunaqis[],5)</f>
        <v>#N/A</v>
      </c>
      <c r="D32" t="e">
        <f>VLOOKUP(pendaftaran_wisuda[[#This Row],[NIM]],DbsMunaqis[],13)</f>
        <v>#N/A</v>
      </c>
      <c r="E32" t="e">
        <f>IF(pendaftaran_wisuda[[#This Row],[Kd Jkl]]=1,"LAKI-LAKI","PEREMPUAN")</f>
        <v>#N/A</v>
      </c>
      <c r="F32" t="e">
        <f>VLOOKUP(pendaftaran_wisuda[[#This Row],[NIM]],DbsMunaqis[],6)</f>
        <v>#N/A</v>
      </c>
      <c r="G32" t="e">
        <f>VLOOKUP(pendaftaran_wisuda[[#This Row],[Kd Jrs]],TblJurusan[],2)</f>
        <v>#N/A</v>
      </c>
      <c r="H32" t="e">
        <f>VLOOKUP(pendaftaran_wisuda[[#This Row],[NIM]],DbsMunaqis[],7)</f>
        <v>#N/A</v>
      </c>
      <c r="I32" t="e">
        <f>VLOOKUP(pendaftaran_wisuda[[#This Row],[Kd Prod]],TblProdi[],2)</f>
        <v>#N/A</v>
      </c>
      <c r="J32" s="267"/>
      <c r="K32" t="e">
        <f>VLOOKUP(pendaftaran_wisuda[[#This Row],[NIM]],DbsMunaqis[],12)</f>
        <v>#N/A</v>
      </c>
    </row>
    <row r="33" spans="1:11">
      <c r="A33">
        <v>32</v>
      </c>
      <c r="B33" s="136"/>
      <c r="C33" t="e">
        <f>VLOOKUP(pendaftaran_wisuda[[#This Row],[NIM]],DbsMunaqis[],5)</f>
        <v>#N/A</v>
      </c>
      <c r="D33" t="e">
        <f>VLOOKUP(pendaftaran_wisuda[[#This Row],[NIM]],DbsMunaqis[],13)</f>
        <v>#N/A</v>
      </c>
      <c r="E33" t="e">
        <f>IF(pendaftaran_wisuda[[#This Row],[Kd Jkl]]=1,"LAKI-LAKI","PEREMPUAN")</f>
        <v>#N/A</v>
      </c>
      <c r="F33" t="e">
        <f>VLOOKUP(pendaftaran_wisuda[[#This Row],[NIM]],DbsMunaqis[],6)</f>
        <v>#N/A</v>
      </c>
      <c r="G33" t="e">
        <f>VLOOKUP(pendaftaran_wisuda[[#This Row],[Kd Jrs]],TblJurusan[],2)</f>
        <v>#N/A</v>
      </c>
      <c r="H33" t="e">
        <f>VLOOKUP(pendaftaran_wisuda[[#This Row],[NIM]],DbsMunaqis[],7)</f>
        <v>#N/A</v>
      </c>
      <c r="I33" t="e">
        <f>VLOOKUP(pendaftaran_wisuda[[#This Row],[Kd Prod]],TblProdi[],2)</f>
        <v>#N/A</v>
      </c>
      <c r="J33" s="267"/>
      <c r="K33" t="e">
        <f>VLOOKUP(pendaftaran_wisuda[[#This Row],[NIM]],DbsMunaqis[],12)</f>
        <v>#N/A</v>
      </c>
    </row>
    <row r="34" spans="1:11">
      <c r="A34" s="239">
        <v>33</v>
      </c>
      <c r="B34" s="239"/>
      <c r="C34" t="e">
        <f>VLOOKUP(pendaftaran_wisuda[[#This Row],[NIM]],DbsMunaqis[],5)</f>
        <v>#N/A</v>
      </c>
      <c r="D34" t="e">
        <f>VLOOKUP(pendaftaran_wisuda[[#This Row],[NIM]],DbsMunaqis[],13)</f>
        <v>#N/A</v>
      </c>
      <c r="E34" t="e">
        <f>IF(pendaftaran_wisuda[[#This Row],[Kd Jkl]]=1,"LAKI-LAKI","PEREMPUAN")</f>
        <v>#N/A</v>
      </c>
      <c r="F34" t="e">
        <f>VLOOKUP(pendaftaran_wisuda[[#This Row],[NIM]],DbsMunaqis[],6)</f>
        <v>#N/A</v>
      </c>
      <c r="G34" t="e">
        <f>VLOOKUP(pendaftaran_wisuda[[#This Row],[Kd Jrs]],TblJurusan[],2)</f>
        <v>#N/A</v>
      </c>
      <c r="H34" t="e">
        <f>VLOOKUP(pendaftaran_wisuda[[#This Row],[NIM]],DbsMunaqis[],7)</f>
        <v>#N/A</v>
      </c>
      <c r="I34" t="e">
        <f>VLOOKUP(pendaftaran_wisuda[[#This Row],[Kd Prod]],TblProdi[],2)</f>
        <v>#N/A</v>
      </c>
      <c r="J34" s="267"/>
      <c r="K34" t="e">
        <f>VLOOKUP(pendaftaran_wisuda[[#This Row],[NIM]],DbsMunaqis[],12)</f>
        <v>#N/A</v>
      </c>
    </row>
    <row r="35" spans="1:11">
      <c r="A35">
        <v>34</v>
      </c>
      <c r="B35" s="239"/>
      <c r="C35" t="e">
        <f>VLOOKUP(pendaftaran_wisuda[[#This Row],[NIM]],DbsMunaqis[],5)</f>
        <v>#N/A</v>
      </c>
      <c r="D35" t="e">
        <f>VLOOKUP(pendaftaran_wisuda[[#This Row],[NIM]],DbsMunaqis[],13)</f>
        <v>#N/A</v>
      </c>
      <c r="E35" t="e">
        <f>IF(pendaftaran_wisuda[[#This Row],[Kd Jkl]]=1,"LAKI-LAKI","PEREMPUAN")</f>
        <v>#N/A</v>
      </c>
      <c r="F35" t="e">
        <f>VLOOKUP(pendaftaran_wisuda[[#This Row],[NIM]],DbsMunaqis[],6)</f>
        <v>#N/A</v>
      </c>
      <c r="G35" t="e">
        <f>VLOOKUP(pendaftaran_wisuda[[#This Row],[Kd Jrs]],TblJurusan[],2)</f>
        <v>#N/A</v>
      </c>
      <c r="H35" t="e">
        <f>VLOOKUP(pendaftaran_wisuda[[#This Row],[NIM]],DbsMunaqis[],7)</f>
        <v>#N/A</v>
      </c>
      <c r="I35" t="e">
        <f>VLOOKUP(pendaftaran_wisuda[[#This Row],[Kd Prod]],TblProdi[],2)</f>
        <v>#N/A</v>
      </c>
      <c r="J35" s="267"/>
      <c r="K35" t="e">
        <f>VLOOKUP(pendaftaran_wisuda[[#This Row],[NIM]],DbsMunaqis[],12)</f>
        <v>#N/A</v>
      </c>
    </row>
    <row r="36" spans="1:11">
      <c r="A36" s="239">
        <v>35</v>
      </c>
      <c r="B36" s="136"/>
      <c r="C36" t="e">
        <f>VLOOKUP(pendaftaran_wisuda[[#This Row],[NIM]],DbsMunaqis[],5)</f>
        <v>#N/A</v>
      </c>
      <c r="D36" t="e">
        <f>VLOOKUP(pendaftaran_wisuda[[#This Row],[NIM]],DbsMunaqis[],13)</f>
        <v>#N/A</v>
      </c>
      <c r="E36" t="e">
        <f>IF(pendaftaran_wisuda[[#This Row],[Kd Jkl]]=1,"LAKI-LAKI","PEREMPUAN")</f>
        <v>#N/A</v>
      </c>
      <c r="F36" t="e">
        <f>VLOOKUP(pendaftaran_wisuda[[#This Row],[NIM]],DbsMunaqis[],6)</f>
        <v>#N/A</v>
      </c>
      <c r="G36" t="e">
        <f>VLOOKUP(pendaftaran_wisuda[[#This Row],[Kd Jrs]],TblJurusan[],2)</f>
        <v>#N/A</v>
      </c>
      <c r="H36" t="e">
        <f>VLOOKUP(pendaftaran_wisuda[[#This Row],[NIM]],DbsMunaqis[],7)</f>
        <v>#N/A</v>
      </c>
      <c r="I36" t="e">
        <f>VLOOKUP(pendaftaran_wisuda[[#This Row],[Kd Prod]],TblProdi[],2)</f>
        <v>#N/A</v>
      </c>
      <c r="J36" s="267"/>
      <c r="K36" t="e">
        <f>VLOOKUP(pendaftaran_wisuda[[#This Row],[NIM]],DbsMunaqis[],12)</f>
        <v>#N/A</v>
      </c>
    </row>
    <row r="37" spans="1:11">
      <c r="A37">
        <v>36</v>
      </c>
      <c r="B37" s="239"/>
      <c r="C37" t="e">
        <f>VLOOKUP(pendaftaran_wisuda[[#This Row],[NIM]],DbsMunaqis[],5)</f>
        <v>#N/A</v>
      </c>
      <c r="D37" t="e">
        <f>VLOOKUP(pendaftaran_wisuda[[#This Row],[NIM]],DbsMunaqis[],13)</f>
        <v>#N/A</v>
      </c>
      <c r="E37" t="e">
        <f>IF(pendaftaran_wisuda[[#This Row],[Kd Jkl]]=1,"LAKI-LAKI","PEREMPUAN")</f>
        <v>#N/A</v>
      </c>
      <c r="F37" t="e">
        <f>VLOOKUP(pendaftaran_wisuda[[#This Row],[NIM]],DbsMunaqis[],6)</f>
        <v>#N/A</v>
      </c>
      <c r="G37" t="e">
        <f>VLOOKUP(pendaftaran_wisuda[[#This Row],[Kd Jrs]],TblJurusan[],2)</f>
        <v>#N/A</v>
      </c>
      <c r="H37" t="e">
        <f>VLOOKUP(pendaftaran_wisuda[[#This Row],[NIM]],DbsMunaqis[],7)</f>
        <v>#N/A</v>
      </c>
      <c r="I37" t="e">
        <f>VLOOKUP(pendaftaran_wisuda[[#This Row],[Kd Prod]],TblProdi[],2)</f>
        <v>#N/A</v>
      </c>
      <c r="J37" s="267"/>
      <c r="K37" t="e">
        <f>VLOOKUP(pendaftaran_wisuda[[#This Row],[NIM]],DbsMunaqis[],12)</f>
        <v>#N/A</v>
      </c>
    </row>
    <row r="38" spans="1:11">
      <c r="A38" s="239">
        <v>37</v>
      </c>
      <c r="B38" s="239"/>
      <c r="C38" t="e">
        <f>VLOOKUP(pendaftaran_wisuda[[#This Row],[NIM]],DbsMunaqis[],5)</f>
        <v>#N/A</v>
      </c>
      <c r="D38" t="e">
        <f>VLOOKUP(pendaftaran_wisuda[[#This Row],[NIM]],DbsMunaqis[],13)</f>
        <v>#N/A</v>
      </c>
      <c r="E38" t="e">
        <f>IF(pendaftaran_wisuda[[#This Row],[Kd Jkl]]=1,"LAKI-LAKI","PEREMPUAN")</f>
        <v>#N/A</v>
      </c>
      <c r="F38" t="e">
        <f>VLOOKUP(pendaftaran_wisuda[[#This Row],[NIM]],DbsMunaqis[],6)</f>
        <v>#N/A</v>
      </c>
      <c r="G38" t="e">
        <f>VLOOKUP(pendaftaran_wisuda[[#This Row],[Kd Jrs]],TblJurusan[],2)</f>
        <v>#N/A</v>
      </c>
      <c r="H38" t="e">
        <f>VLOOKUP(pendaftaran_wisuda[[#This Row],[NIM]],DbsMunaqis[],7)</f>
        <v>#N/A</v>
      </c>
      <c r="I38" t="e">
        <f>VLOOKUP(pendaftaran_wisuda[[#This Row],[Kd Prod]],TblProdi[],2)</f>
        <v>#N/A</v>
      </c>
      <c r="J38" s="267"/>
      <c r="K38" t="e">
        <f>VLOOKUP(pendaftaran_wisuda[[#This Row],[NIM]],DbsMunaqis[],12)</f>
        <v>#N/A</v>
      </c>
    </row>
    <row r="39" spans="1:11">
      <c r="A39">
        <v>38</v>
      </c>
      <c r="B39" s="239"/>
      <c r="C39" t="e">
        <f>VLOOKUP(pendaftaran_wisuda[[#This Row],[NIM]],DbsMunaqis[],5)</f>
        <v>#N/A</v>
      </c>
      <c r="D39" t="e">
        <f>VLOOKUP(pendaftaran_wisuda[[#This Row],[NIM]],DbsMunaqis[],13)</f>
        <v>#N/A</v>
      </c>
      <c r="E39" t="e">
        <f>IF(pendaftaran_wisuda[[#This Row],[Kd Jkl]]=1,"LAKI-LAKI","PEREMPUAN")</f>
        <v>#N/A</v>
      </c>
      <c r="F39" t="e">
        <f>VLOOKUP(pendaftaran_wisuda[[#This Row],[NIM]],DbsMunaqis[],6)</f>
        <v>#N/A</v>
      </c>
      <c r="G39" t="e">
        <f>VLOOKUP(pendaftaran_wisuda[[#This Row],[Kd Jrs]],TblJurusan[],2)</f>
        <v>#N/A</v>
      </c>
      <c r="H39" t="e">
        <f>VLOOKUP(pendaftaran_wisuda[[#This Row],[NIM]],DbsMunaqis[],7)</f>
        <v>#N/A</v>
      </c>
      <c r="I39" t="e">
        <f>VLOOKUP(pendaftaran_wisuda[[#This Row],[Kd Prod]],TblProdi[],2)</f>
        <v>#N/A</v>
      </c>
      <c r="J39" s="267"/>
      <c r="K39" t="e">
        <f>VLOOKUP(pendaftaran_wisuda[[#This Row],[NIM]],DbsMunaqis[],12)</f>
        <v>#N/A</v>
      </c>
    </row>
    <row r="40" spans="1:11">
      <c r="A40" s="239">
        <v>39</v>
      </c>
      <c r="B40" s="239"/>
      <c r="C40" t="e">
        <f>VLOOKUP(pendaftaran_wisuda[[#This Row],[NIM]],DbsMunaqis[],5)</f>
        <v>#N/A</v>
      </c>
      <c r="D40" t="e">
        <f>VLOOKUP(pendaftaran_wisuda[[#This Row],[NIM]],DbsMunaqis[],13)</f>
        <v>#N/A</v>
      </c>
      <c r="E40" t="e">
        <f>IF(pendaftaran_wisuda[[#This Row],[Kd Jkl]]=1,"LAKI-LAKI","PEREMPUAN")</f>
        <v>#N/A</v>
      </c>
      <c r="F40" t="e">
        <f>VLOOKUP(pendaftaran_wisuda[[#This Row],[NIM]],DbsMunaqis[],6)</f>
        <v>#N/A</v>
      </c>
      <c r="G40" t="e">
        <f>VLOOKUP(pendaftaran_wisuda[[#This Row],[Kd Jrs]],TblJurusan[],2)</f>
        <v>#N/A</v>
      </c>
      <c r="H40" t="e">
        <f>VLOOKUP(pendaftaran_wisuda[[#This Row],[NIM]],DbsMunaqis[],7)</f>
        <v>#N/A</v>
      </c>
      <c r="I40" t="e">
        <f>VLOOKUP(pendaftaran_wisuda[[#This Row],[Kd Prod]],TblProdi[],2)</f>
        <v>#N/A</v>
      </c>
      <c r="J40" s="267"/>
      <c r="K40" t="e">
        <f>VLOOKUP(pendaftaran_wisuda[[#This Row],[NIM]],DbsMunaqis[],12)</f>
        <v>#N/A</v>
      </c>
    </row>
    <row r="41" spans="1:11">
      <c r="A41">
        <v>40</v>
      </c>
      <c r="B41" s="239"/>
      <c r="C41" t="e">
        <f>VLOOKUP(pendaftaran_wisuda[[#This Row],[NIM]],DbsMunaqis[],5)</f>
        <v>#N/A</v>
      </c>
      <c r="D41" t="e">
        <f>VLOOKUP(pendaftaran_wisuda[[#This Row],[NIM]],DbsMunaqis[],13)</f>
        <v>#N/A</v>
      </c>
      <c r="E41" t="e">
        <f>IF(pendaftaran_wisuda[[#This Row],[Kd Jkl]]=1,"LAKI-LAKI","PEREMPUAN")</f>
        <v>#N/A</v>
      </c>
      <c r="F41" t="e">
        <f>VLOOKUP(pendaftaran_wisuda[[#This Row],[NIM]],DbsMunaqis[],6)</f>
        <v>#N/A</v>
      </c>
      <c r="G41" t="e">
        <f>VLOOKUP(pendaftaran_wisuda[[#This Row],[Kd Jrs]],TblJurusan[],2)</f>
        <v>#N/A</v>
      </c>
      <c r="H41" t="e">
        <f>VLOOKUP(pendaftaran_wisuda[[#This Row],[NIM]],DbsMunaqis[],7)</f>
        <v>#N/A</v>
      </c>
      <c r="I41" t="e">
        <f>VLOOKUP(pendaftaran_wisuda[[#This Row],[Kd Prod]],TblProdi[],2)</f>
        <v>#N/A</v>
      </c>
      <c r="J41" s="267"/>
      <c r="K41" t="e">
        <f>VLOOKUP(pendaftaran_wisuda[[#This Row],[NIM]],DbsMunaqis[],12)</f>
        <v>#N/A</v>
      </c>
    </row>
    <row r="42" spans="1:11">
      <c r="A42" s="239">
        <v>41</v>
      </c>
      <c r="B42" s="239"/>
      <c r="C42" t="e">
        <f>VLOOKUP(pendaftaran_wisuda[[#This Row],[NIM]],DbsMunaqis[],5)</f>
        <v>#N/A</v>
      </c>
      <c r="D42" t="e">
        <f>VLOOKUP(pendaftaran_wisuda[[#This Row],[NIM]],DbsMunaqis[],13)</f>
        <v>#N/A</v>
      </c>
      <c r="E42" t="e">
        <f>IF(pendaftaran_wisuda[[#This Row],[Kd Jkl]]=1,"LAKI-LAKI","PEREMPUAN")</f>
        <v>#N/A</v>
      </c>
      <c r="F42" t="e">
        <f>VLOOKUP(pendaftaran_wisuda[[#This Row],[NIM]],DbsMunaqis[],6)</f>
        <v>#N/A</v>
      </c>
      <c r="G42" t="e">
        <f>VLOOKUP(pendaftaran_wisuda[[#This Row],[Kd Jrs]],TblJurusan[],2)</f>
        <v>#N/A</v>
      </c>
      <c r="H42" t="e">
        <f>VLOOKUP(pendaftaran_wisuda[[#This Row],[NIM]],DbsMunaqis[],7)</f>
        <v>#N/A</v>
      </c>
      <c r="I42" t="e">
        <f>VLOOKUP(pendaftaran_wisuda[[#This Row],[Kd Prod]],TblProdi[],2)</f>
        <v>#N/A</v>
      </c>
      <c r="J42" s="267"/>
      <c r="K42" t="e">
        <f>VLOOKUP(pendaftaran_wisuda[[#This Row],[NIM]],DbsMunaqis[],12)</f>
        <v>#N/A</v>
      </c>
    </row>
    <row r="43" spans="1:11">
      <c r="A43">
        <v>42</v>
      </c>
      <c r="B43" s="239"/>
      <c r="C43" t="e">
        <f>VLOOKUP(pendaftaran_wisuda[[#This Row],[NIM]],DbsMunaqis[],5)</f>
        <v>#N/A</v>
      </c>
      <c r="D43" t="e">
        <f>VLOOKUP(pendaftaran_wisuda[[#This Row],[NIM]],DbsMunaqis[],13)</f>
        <v>#N/A</v>
      </c>
      <c r="E43" t="e">
        <f>IF(pendaftaran_wisuda[[#This Row],[Kd Jkl]]=1,"LAKI-LAKI","PEREMPUAN")</f>
        <v>#N/A</v>
      </c>
      <c r="F43" t="e">
        <f>VLOOKUP(pendaftaran_wisuda[[#This Row],[NIM]],DbsMunaqis[],6)</f>
        <v>#N/A</v>
      </c>
      <c r="G43" t="e">
        <f>VLOOKUP(pendaftaran_wisuda[[#This Row],[Kd Jrs]],TblJurusan[],2)</f>
        <v>#N/A</v>
      </c>
      <c r="H43" t="e">
        <f>VLOOKUP(pendaftaran_wisuda[[#This Row],[NIM]],DbsMunaqis[],7)</f>
        <v>#N/A</v>
      </c>
      <c r="I43" t="e">
        <f>VLOOKUP(pendaftaran_wisuda[[#This Row],[Kd Prod]],TblProdi[],2)</f>
        <v>#N/A</v>
      </c>
      <c r="K43" t="e">
        <f>VLOOKUP(pendaftaran_wisuda[[#This Row],[NIM]],DbsMunaqis[],12)</f>
        <v>#N/A</v>
      </c>
    </row>
    <row r="44" spans="1:11">
      <c r="A44" s="239">
        <v>43</v>
      </c>
      <c r="B44" s="239"/>
      <c r="C44" t="e">
        <f>VLOOKUP(pendaftaran_wisuda[[#This Row],[NIM]],DbsMunaqis[],5)</f>
        <v>#N/A</v>
      </c>
      <c r="D44" t="e">
        <f>VLOOKUP(pendaftaran_wisuda[[#This Row],[NIM]],DbsMunaqis[],13)</f>
        <v>#N/A</v>
      </c>
      <c r="E44" t="e">
        <f>IF(pendaftaran_wisuda[[#This Row],[Kd Jkl]]=1,"LAKI-LAKI","PEREMPUAN")</f>
        <v>#N/A</v>
      </c>
      <c r="F44" t="e">
        <f>VLOOKUP(pendaftaran_wisuda[[#This Row],[NIM]],DbsMunaqis[],6)</f>
        <v>#N/A</v>
      </c>
      <c r="G44" t="e">
        <f>VLOOKUP(pendaftaran_wisuda[[#This Row],[Kd Jrs]],TblJurusan[],2)</f>
        <v>#N/A</v>
      </c>
      <c r="H44" t="e">
        <f>VLOOKUP(pendaftaran_wisuda[[#This Row],[NIM]],DbsMunaqis[],7)</f>
        <v>#N/A</v>
      </c>
      <c r="I44" t="e">
        <f>VLOOKUP(pendaftaran_wisuda[[#This Row],[Kd Prod]],TblProdi[],2)</f>
        <v>#N/A</v>
      </c>
      <c r="K44" t="e">
        <f>VLOOKUP(pendaftaran_wisuda[[#This Row],[NIM]],DbsMunaqis[],12)</f>
        <v>#N/A</v>
      </c>
    </row>
    <row r="45" spans="1:11">
      <c r="A45">
        <v>44</v>
      </c>
      <c r="B45" s="239"/>
      <c r="C45" t="e">
        <f>VLOOKUP(pendaftaran_wisuda[[#This Row],[NIM]],DbsMunaqis[],5)</f>
        <v>#N/A</v>
      </c>
      <c r="D45" t="e">
        <f>VLOOKUP(pendaftaran_wisuda[[#This Row],[NIM]],DbsMunaqis[],13)</f>
        <v>#N/A</v>
      </c>
      <c r="E45" t="e">
        <f>IF(pendaftaran_wisuda[[#This Row],[Kd Jkl]]=1,"LAKI-LAKI","PEREMPUAN")</f>
        <v>#N/A</v>
      </c>
      <c r="F45" t="e">
        <f>VLOOKUP(pendaftaran_wisuda[[#This Row],[NIM]],DbsMunaqis[],6)</f>
        <v>#N/A</v>
      </c>
      <c r="G45" t="e">
        <f>VLOOKUP(pendaftaran_wisuda[[#This Row],[Kd Jrs]],TblJurusan[],2)</f>
        <v>#N/A</v>
      </c>
      <c r="H45" t="e">
        <f>VLOOKUP(pendaftaran_wisuda[[#This Row],[NIM]],DbsMunaqis[],7)</f>
        <v>#N/A</v>
      </c>
      <c r="I45" t="e">
        <f>VLOOKUP(pendaftaran_wisuda[[#This Row],[Kd Prod]],TblProdi[],2)</f>
        <v>#N/A</v>
      </c>
      <c r="K45" t="e">
        <f>VLOOKUP(pendaftaran_wisuda[[#This Row],[NIM]],DbsMunaqis[],12)</f>
        <v>#N/A</v>
      </c>
    </row>
    <row r="46" spans="1:11">
      <c r="A46" s="239">
        <v>45</v>
      </c>
      <c r="B46" s="239"/>
      <c r="C46" t="e">
        <f>VLOOKUP(pendaftaran_wisuda[[#This Row],[NIM]],DbsMunaqis[],5)</f>
        <v>#N/A</v>
      </c>
      <c r="D46" t="e">
        <f>VLOOKUP(pendaftaran_wisuda[[#This Row],[NIM]],DbsMunaqis[],13)</f>
        <v>#N/A</v>
      </c>
      <c r="E46" t="e">
        <f>IF(pendaftaran_wisuda[[#This Row],[Kd Jkl]]=1,"LAKI-LAKI","PEREMPUAN")</f>
        <v>#N/A</v>
      </c>
      <c r="F46" t="e">
        <f>VLOOKUP(pendaftaran_wisuda[[#This Row],[NIM]],DbsMunaqis[],6)</f>
        <v>#N/A</v>
      </c>
      <c r="G46" t="e">
        <f>VLOOKUP(pendaftaran_wisuda[[#This Row],[Kd Jrs]],TblJurusan[],2)</f>
        <v>#N/A</v>
      </c>
      <c r="H46" t="e">
        <f>VLOOKUP(pendaftaran_wisuda[[#This Row],[NIM]],DbsMunaqis[],7)</f>
        <v>#N/A</v>
      </c>
      <c r="I46" t="e">
        <f>VLOOKUP(pendaftaran_wisuda[[#This Row],[Kd Prod]],TblProdi[],2)</f>
        <v>#N/A</v>
      </c>
      <c r="K46" t="e">
        <f>VLOOKUP(pendaftaran_wisuda[[#This Row],[NIM]],DbsMunaqis[],12)</f>
        <v>#N/A</v>
      </c>
    </row>
    <row r="47" spans="1:11">
      <c r="A47">
        <v>46</v>
      </c>
      <c r="B47" s="239"/>
      <c r="C47" t="e">
        <f>VLOOKUP(pendaftaran_wisuda[[#This Row],[NIM]],DbsMunaqis[],5)</f>
        <v>#N/A</v>
      </c>
      <c r="D47" t="e">
        <f>VLOOKUP(pendaftaran_wisuda[[#This Row],[NIM]],DbsMunaqis[],13)</f>
        <v>#N/A</v>
      </c>
      <c r="E47" t="e">
        <f>IF(pendaftaran_wisuda[[#This Row],[Kd Jkl]]=1,"LAKI-LAKI","PEREMPUAN")</f>
        <v>#N/A</v>
      </c>
      <c r="F47" t="e">
        <f>VLOOKUP(pendaftaran_wisuda[[#This Row],[NIM]],DbsMunaqis[],6)</f>
        <v>#N/A</v>
      </c>
      <c r="G47" t="e">
        <f>VLOOKUP(pendaftaran_wisuda[[#This Row],[Kd Jrs]],TblJurusan[],2)</f>
        <v>#N/A</v>
      </c>
      <c r="H47" t="e">
        <f>VLOOKUP(pendaftaran_wisuda[[#This Row],[NIM]],DbsMunaqis[],7)</f>
        <v>#N/A</v>
      </c>
      <c r="I47" t="e">
        <f>VLOOKUP(pendaftaran_wisuda[[#This Row],[Kd Prod]],TblProdi[],2)</f>
        <v>#N/A</v>
      </c>
      <c r="K47" t="e">
        <f>VLOOKUP(pendaftaran_wisuda[[#This Row],[NIM]],DbsMunaqis[],12)</f>
        <v>#N/A</v>
      </c>
    </row>
    <row r="48" spans="1:11">
      <c r="A48" s="239">
        <v>47</v>
      </c>
      <c r="B48" s="239"/>
      <c r="C48" t="e">
        <f>VLOOKUP(pendaftaran_wisuda[[#This Row],[NIM]],DbsMunaqis[],5)</f>
        <v>#N/A</v>
      </c>
      <c r="D48" t="e">
        <f>VLOOKUP(pendaftaran_wisuda[[#This Row],[NIM]],DbsMunaqis[],13)</f>
        <v>#N/A</v>
      </c>
      <c r="E48" t="e">
        <f>IF(pendaftaran_wisuda[[#This Row],[Kd Jkl]]=1,"LAKI-LAKI","PEREMPUAN")</f>
        <v>#N/A</v>
      </c>
      <c r="F48" t="e">
        <f>VLOOKUP(pendaftaran_wisuda[[#This Row],[NIM]],DbsMunaqis[],6)</f>
        <v>#N/A</v>
      </c>
      <c r="G48" t="e">
        <f>VLOOKUP(pendaftaran_wisuda[[#This Row],[Kd Jrs]],TblJurusan[],2)</f>
        <v>#N/A</v>
      </c>
      <c r="H48" t="e">
        <f>VLOOKUP(pendaftaran_wisuda[[#This Row],[NIM]],DbsMunaqis[],7)</f>
        <v>#N/A</v>
      </c>
      <c r="I48" t="e">
        <f>VLOOKUP(pendaftaran_wisuda[[#This Row],[Kd Prod]],TblProdi[],2)</f>
        <v>#N/A</v>
      </c>
      <c r="K48" t="e">
        <f>VLOOKUP(pendaftaran_wisuda[[#This Row],[NIM]],DbsMunaqis[],12)</f>
        <v>#N/A</v>
      </c>
    </row>
    <row r="49" spans="1:11">
      <c r="A49">
        <v>48</v>
      </c>
      <c r="B49" s="239"/>
      <c r="C49" t="e">
        <f>VLOOKUP(pendaftaran_wisuda[[#This Row],[NIM]],DbsMunaqis[],5)</f>
        <v>#N/A</v>
      </c>
      <c r="D49" t="e">
        <f>VLOOKUP(pendaftaran_wisuda[[#This Row],[NIM]],DbsMunaqis[],13)</f>
        <v>#N/A</v>
      </c>
      <c r="E49" t="e">
        <f>IF(pendaftaran_wisuda[[#This Row],[Kd Jkl]]=1,"LAKI-LAKI","PEREMPUAN")</f>
        <v>#N/A</v>
      </c>
      <c r="F49" t="e">
        <f>VLOOKUP(pendaftaran_wisuda[[#This Row],[NIM]],DbsMunaqis[],6)</f>
        <v>#N/A</v>
      </c>
      <c r="G49" t="e">
        <f>VLOOKUP(pendaftaran_wisuda[[#This Row],[Kd Jrs]],TblJurusan[],2)</f>
        <v>#N/A</v>
      </c>
      <c r="H49" t="e">
        <f>VLOOKUP(pendaftaran_wisuda[[#This Row],[NIM]],DbsMunaqis[],7)</f>
        <v>#N/A</v>
      </c>
      <c r="I49" t="e">
        <f>VLOOKUP(pendaftaran_wisuda[[#This Row],[Kd Prod]],TblProdi[],2)</f>
        <v>#N/A</v>
      </c>
      <c r="K49" t="e">
        <f>VLOOKUP(pendaftaran_wisuda[[#This Row],[NIM]],DbsMunaqis[],12)</f>
        <v>#N/A</v>
      </c>
    </row>
    <row r="50" spans="1:11">
      <c r="A50" s="239">
        <v>49</v>
      </c>
      <c r="B50" s="239"/>
      <c r="C50" t="e">
        <f>VLOOKUP(pendaftaran_wisuda[[#This Row],[NIM]],DbsMunaqis[],5)</f>
        <v>#N/A</v>
      </c>
      <c r="D50" t="e">
        <f>VLOOKUP(pendaftaran_wisuda[[#This Row],[NIM]],DbsMunaqis[],13)</f>
        <v>#N/A</v>
      </c>
      <c r="E50" t="e">
        <f>IF(pendaftaran_wisuda[[#This Row],[Kd Jkl]]=1,"LAKI-LAKI","PEREMPUAN")</f>
        <v>#N/A</v>
      </c>
      <c r="F50" t="e">
        <f>VLOOKUP(pendaftaran_wisuda[[#This Row],[NIM]],DbsMunaqis[],6)</f>
        <v>#N/A</v>
      </c>
      <c r="G50" t="e">
        <f>VLOOKUP(pendaftaran_wisuda[[#This Row],[Kd Jrs]],TblJurusan[],2)</f>
        <v>#N/A</v>
      </c>
      <c r="H50" t="e">
        <f>VLOOKUP(pendaftaran_wisuda[[#This Row],[NIM]],DbsMunaqis[],7)</f>
        <v>#N/A</v>
      </c>
      <c r="I50" t="e">
        <f>VLOOKUP(pendaftaran_wisuda[[#This Row],[Kd Prod]],TblProdi[],2)</f>
        <v>#N/A</v>
      </c>
      <c r="K50" t="e">
        <f>VLOOKUP(pendaftaran_wisuda[[#This Row],[NIM]],DbsMunaqis[],12)</f>
        <v>#N/A</v>
      </c>
    </row>
    <row r="51" spans="1:11">
      <c r="A51">
        <v>50</v>
      </c>
      <c r="B51" s="239"/>
      <c r="C51" t="e">
        <f>VLOOKUP(pendaftaran_wisuda[[#This Row],[NIM]],DbsMunaqis[],5)</f>
        <v>#N/A</v>
      </c>
      <c r="D51" t="e">
        <f>VLOOKUP(pendaftaran_wisuda[[#This Row],[NIM]],DbsMunaqis[],13)</f>
        <v>#N/A</v>
      </c>
      <c r="E51" t="e">
        <f>IF(pendaftaran_wisuda[[#This Row],[Kd Jkl]]=1,"LAKI-LAKI","PEREMPUAN")</f>
        <v>#N/A</v>
      </c>
      <c r="F51" t="e">
        <f>VLOOKUP(pendaftaran_wisuda[[#This Row],[NIM]],DbsMunaqis[],6)</f>
        <v>#N/A</v>
      </c>
      <c r="G51" t="e">
        <f>VLOOKUP(pendaftaran_wisuda[[#This Row],[Kd Jrs]],TblJurusan[],2)</f>
        <v>#N/A</v>
      </c>
      <c r="H51" t="e">
        <f>VLOOKUP(pendaftaran_wisuda[[#This Row],[NIM]],DbsMunaqis[],7)</f>
        <v>#N/A</v>
      </c>
      <c r="I51" t="e">
        <f>VLOOKUP(pendaftaran_wisuda[[#This Row],[Kd Prod]],TblProdi[],2)</f>
        <v>#N/A</v>
      </c>
      <c r="K51" t="e">
        <f>VLOOKUP(pendaftaran_wisuda[[#This Row],[NIM]],DbsMunaqis[],12)</f>
        <v>#N/A</v>
      </c>
    </row>
    <row r="52" spans="1:11">
      <c r="A52" s="239">
        <v>51</v>
      </c>
      <c r="B52" s="239"/>
      <c r="C52" t="e">
        <f>VLOOKUP(pendaftaran_wisuda[[#This Row],[NIM]],DbsMunaqis[],5)</f>
        <v>#N/A</v>
      </c>
      <c r="D52" t="e">
        <f>VLOOKUP(pendaftaran_wisuda[[#This Row],[NIM]],DbsMunaqis[],13)</f>
        <v>#N/A</v>
      </c>
      <c r="E52" t="e">
        <f>IF(pendaftaran_wisuda[[#This Row],[Kd Jkl]]=1,"LAKI-LAKI","PEREMPUAN")</f>
        <v>#N/A</v>
      </c>
      <c r="F52" t="e">
        <f>VLOOKUP(pendaftaran_wisuda[[#This Row],[NIM]],DbsMunaqis[],6)</f>
        <v>#N/A</v>
      </c>
      <c r="G52" t="e">
        <f>VLOOKUP(pendaftaran_wisuda[[#This Row],[Kd Jrs]],TblJurusan[],2)</f>
        <v>#N/A</v>
      </c>
      <c r="H52" t="e">
        <f>VLOOKUP(pendaftaran_wisuda[[#This Row],[NIM]],DbsMunaqis[],7)</f>
        <v>#N/A</v>
      </c>
      <c r="I52" t="e">
        <f>VLOOKUP(pendaftaran_wisuda[[#This Row],[Kd Prod]],TblProdi[],2)</f>
        <v>#N/A</v>
      </c>
      <c r="K52" t="e">
        <f>VLOOKUP(pendaftaran_wisuda[[#This Row],[NIM]],DbsMunaqis[],12)</f>
        <v>#N/A</v>
      </c>
    </row>
    <row r="53" spans="1:11">
      <c r="A53">
        <v>52</v>
      </c>
      <c r="B53" s="239"/>
      <c r="C53" t="e">
        <f>VLOOKUP(pendaftaran_wisuda[[#This Row],[NIM]],DbsMunaqis[],5)</f>
        <v>#N/A</v>
      </c>
      <c r="D53" t="e">
        <f>VLOOKUP(pendaftaran_wisuda[[#This Row],[NIM]],DbsMunaqis[],13)</f>
        <v>#N/A</v>
      </c>
      <c r="E53" t="e">
        <f>IF(pendaftaran_wisuda[[#This Row],[Kd Jkl]]=1,"LAKI-LAKI","PEREMPUAN")</f>
        <v>#N/A</v>
      </c>
      <c r="F53" t="e">
        <f>VLOOKUP(pendaftaran_wisuda[[#This Row],[NIM]],DbsMunaqis[],6)</f>
        <v>#N/A</v>
      </c>
      <c r="G53" t="e">
        <f>VLOOKUP(pendaftaran_wisuda[[#This Row],[Kd Jrs]],TblJurusan[],2)</f>
        <v>#N/A</v>
      </c>
      <c r="H53" t="e">
        <f>VLOOKUP(pendaftaran_wisuda[[#This Row],[NIM]],DbsMunaqis[],7)</f>
        <v>#N/A</v>
      </c>
      <c r="I53" t="e">
        <f>VLOOKUP(pendaftaran_wisuda[[#This Row],[Kd Prod]],TblProdi[],2)</f>
        <v>#N/A</v>
      </c>
      <c r="K53" t="e">
        <f>VLOOKUP(pendaftaran_wisuda[[#This Row],[NIM]],DbsMunaqis[],12)</f>
        <v>#N/A</v>
      </c>
    </row>
    <row r="54" spans="1:11">
      <c r="A54" s="239">
        <v>53</v>
      </c>
      <c r="B54" s="136"/>
      <c r="C54" t="e">
        <f>VLOOKUP(pendaftaran_wisuda[[#This Row],[NIM]],DbsMunaqis[],5)</f>
        <v>#N/A</v>
      </c>
      <c r="D54" t="e">
        <f>VLOOKUP(pendaftaran_wisuda[[#This Row],[NIM]],DbsMunaqis[],13)</f>
        <v>#N/A</v>
      </c>
      <c r="E54" t="e">
        <f>IF(pendaftaran_wisuda[[#This Row],[Kd Jkl]]=1,"LAKI-LAKI","PEREMPUAN")</f>
        <v>#N/A</v>
      </c>
      <c r="F54" t="e">
        <f>VLOOKUP(pendaftaran_wisuda[[#This Row],[NIM]],DbsMunaqis[],6)</f>
        <v>#N/A</v>
      </c>
      <c r="G54" t="e">
        <f>VLOOKUP(pendaftaran_wisuda[[#This Row],[Kd Jrs]],TblJurusan[],2)</f>
        <v>#N/A</v>
      </c>
      <c r="H54" t="e">
        <f>VLOOKUP(pendaftaran_wisuda[[#This Row],[NIM]],DbsMunaqis[],7)</f>
        <v>#N/A</v>
      </c>
      <c r="I54" t="e">
        <f>VLOOKUP(pendaftaran_wisuda[[#This Row],[Kd Prod]],TblProdi[],2)</f>
        <v>#N/A</v>
      </c>
      <c r="K54" t="e">
        <f>VLOOKUP(pendaftaran_wisuda[[#This Row],[NIM]],DbsMunaqis[],12)</f>
        <v>#N/A</v>
      </c>
    </row>
    <row r="55" spans="1:11">
      <c r="A55">
        <v>54</v>
      </c>
      <c r="B55" s="239"/>
      <c r="C55" t="e">
        <f>VLOOKUP(pendaftaran_wisuda[[#This Row],[NIM]],DbsMunaqis[],5)</f>
        <v>#N/A</v>
      </c>
      <c r="D55" t="e">
        <f>VLOOKUP(pendaftaran_wisuda[[#This Row],[NIM]],DbsMunaqis[],13)</f>
        <v>#N/A</v>
      </c>
      <c r="E55" t="e">
        <f>IF(pendaftaran_wisuda[[#This Row],[Kd Jkl]]=1,"LAKI-LAKI","PEREMPUAN")</f>
        <v>#N/A</v>
      </c>
      <c r="F55" t="e">
        <f>VLOOKUP(pendaftaran_wisuda[[#This Row],[NIM]],DbsMunaqis[],6)</f>
        <v>#N/A</v>
      </c>
      <c r="G55" t="e">
        <f>VLOOKUP(pendaftaran_wisuda[[#This Row],[Kd Jrs]],TblJurusan[],2)</f>
        <v>#N/A</v>
      </c>
      <c r="H55" t="e">
        <f>VLOOKUP(pendaftaran_wisuda[[#This Row],[NIM]],DbsMunaqis[],7)</f>
        <v>#N/A</v>
      </c>
      <c r="I55" t="e">
        <f>VLOOKUP(pendaftaran_wisuda[[#This Row],[Kd Prod]],TblProdi[],2)</f>
        <v>#N/A</v>
      </c>
      <c r="K55" t="e">
        <f>VLOOKUP(pendaftaran_wisuda[[#This Row],[NIM]],DbsMunaqis[],12)</f>
        <v>#N/A</v>
      </c>
    </row>
    <row r="56" spans="1:11">
      <c r="A56" s="239">
        <v>55</v>
      </c>
      <c r="B56" s="239"/>
      <c r="C56" t="e">
        <f>VLOOKUP(pendaftaran_wisuda[[#This Row],[NIM]],DbsMunaqis[],5)</f>
        <v>#N/A</v>
      </c>
      <c r="D56" t="e">
        <f>VLOOKUP(pendaftaran_wisuda[[#This Row],[NIM]],DbsMunaqis[],13)</f>
        <v>#N/A</v>
      </c>
      <c r="E56" t="e">
        <f>IF(pendaftaran_wisuda[[#This Row],[Kd Jkl]]=1,"LAKI-LAKI","PEREMPUAN")</f>
        <v>#N/A</v>
      </c>
      <c r="F56" t="e">
        <f>VLOOKUP(pendaftaran_wisuda[[#This Row],[NIM]],DbsMunaqis[],6)</f>
        <v>#N/A</v>
      </c>
      <c r="G56" t="e">
        <f>VLOOKUP(pendaftaran_wisuda[[#This Row],[Kd Jrs]],TblJurusan[],2)</f>
        <v>#N/A</v>
      </c>
      <c r="H56" t="e">
        <f>VLOOKUP(pendaftaran_wisuda[[#This Row],[NIM]],DbsMunaqis[],7)</f>
        <v>#N/A</v>
      </c>
      <c r="I56" t="e">
        <f>VLOOKUP(pendaftaran_wisuda[[#This Row],[Kd Prod]],TblProdi[],2)</f>
        <v>#N/A</v>
      </c>
      <c r="K56" t="e">
        <f>VLOOKUP(pendaftaran_wisuda[[#This Row],[NIM]],DbsMunaqis[],12)</f>
        <v>#N/A</v>
      </c>
    </row>
    <row r="57" spans="1:11">
      <c r="A57">
        <v>56</v>
      </c>
      <c r="B57" s="239"/>
      <c r="C57" t="e">
        <f>VLOOKUP(pendaftaran_wisuda[[#This Row],[NIM]],DbsMunaqis[],5)</f>
        <v>#N/A</v>
      </c>
      <c r="D57" t="e">
        <f>VLOOKUP(pendaftaran_wisuda[[#This Row],[NIM]],DbsMunaqis[],13)</f>
        <v>#N/A</v>
      </c>
      <c r="E57" t="e">
        <f>IF(pendaftaran_wisuda[[#This Row],[Kd Jkl]]=1,"LAKI-LAKI","PEREMPUAN")</f>
        <v>#N/A</v>
      </c>
      <c r="F57" t="e">
        <f>VLOOKUP(pendaftaran_wisuda[[#This Row],[NIM]],DbsMunaqis[],6)</f>
        <v>#N/A</v>
      </c>
      <c r="G57" t="e">
        <f>VLOOKUP(pendaftaran_wisuda[[#This Row],[Kd Jrs]],TblJurusan[],2)</f>
        <v>#N/A</v>
      </c>
      <c r="H57" t="e">
        <f>VLOOKUP(pendaftaran_wisuda[[#This Row],[NIM]],DbsMunaqis[],7)</f>
        <v>#N/A</v>
      </c>
      <c r="I57" t="e">
        <f>VLOOKUP(pendaftaran_wisuda[[#This Row],[Kd Prod]],TblProdi[],2)</f>
        <v>#N/A</v>
      </c>
      <c r="K57" t="e">
        <f>VLOOKUP(pendaftaran_wisuda[[#This Row],[NIM]],DbsMunaqis[],12)</f>
        <v>#N/A</v>
      </c>
    </row>
    <row r="58" spans="1:11">
      <c r="A58" s="239">
        <v>57</v>
      </c>
      <c r="B58" s="239"/>
      <c r="C58" t="e">
        <f>VLOOKUP(pendaftaran_wisuda[[#This Row],[NIM]],DbsMunaqis[],5)</f>
        <v>#N/A</v>
      </c>
      <c r="D58" t="e">
        <f>VLOOKUP(pendaftaran_wisuda[[#This Row],[NIM]],DbsMunaqis[],13)</f>
        <v>#N/A</v>
      </c>
      <c r="E58" t="e">
        <f>IF(pendaftaran_wisuda[[#This Row],[Kd Jkl]]=1,"LAKI-LAKI","PEREMPUAN")</f>
        <v>#N/A</v>
      </c>
      <c r="F58" t="e">
        <f>VLOOKUP(pendaftaran_wisuda[[#This Row],[NIM]],DbsMunaqis[],6)</f>
        <v>#N/A</v>
      </c>
      <c r="G58" t="e">
        <f>VLOOKUP(pendaftaran_wisuda[[#This Row],[Kd Jrs]],TblJurusan[],2)</f>
        <v>#N/A</v>
      </c>
      <c r="H58" t="e">
        <f>VLOOKUP(pendaftaran_wisuda[[#This Row],[NIM]],DbsMunaqis[],7)</f>
        <v>#N/A</v>
      </c>
      <c r="I58" t="e">
        <f>VLOOKUP(pendaftaran_wisuda[[#This Row],[Kd Prod]],TblProdi[],2)</f>
        <v>#N/A</v>
      </c>
      <c r="K58" t="e">
        <f>VLOOKUP(pendaftaran_wisuda[[#This Row],[NIM]],DbsMunaqis[],12)</f>
        <v>#N/A</v>
      </c>
    </row>
    <row r="59" spans="1:11">
      <c r="A59">
        <v>58</v>
      </c>
      <c r="B59" s="239"/>
      <c r="C59" t="e">
        <f>VLOOKUP(pendaftaran_wisuda[[#This Row],[NIM]],DbsMunaqis[],5)</f>
        <v>#N/A</v>
      </c>
      <c r="D59" t="e">
        <f>VLOOKUP(pendaftaran_wisuda[[#This Row],[NIM]],DbsMunaqis[],13)</f>
        <v>#N/A</v>
      </c>
      <c r="E59" t="e">
        <f>IF(pendaftaran_wisuda[[#This Row],[Kd Jkl]]=1,"LAKI-LAKI","PEREMPUAN")</f>
        <v>#N/A</v>
      </c>
      <c r="F59" t="e">
        <f>VLOOKUP(pendaftaran_wisuda[[#This Row],[NIM]],DbsMunaqis[],6)</f>
        <v>#N/A</v>
      </c>
      <c r="G59" t="e">
        <f>VLOOKUP(pendaftaran_wisuda[[#This Row],[Kd Jrs]],TblJurusan[],2)</f>
        <v>#N/A</v>
      </c>
      <c r="H59" t="e">
        <f>VLOOKUP(pendaftaran_wisuda[[#This Row],[NIM]],DbsMunaqis[],7)</f>
        <v>#N/A</v>
      </c>
      <c r="I59" t="e">
        <f>VLOOKUP(pendaftaran_wisuda[[#This Row],[Kd Prod]],TblProdi[],2)</f>
        <v>#N/A</v>
      </c>
      <c r="K59" t="e">
        <f>VLOOKUP(pendaftaran_wisuda[[#This Row],[NIM]],DbsMunaqis[],12)</f>
        <v>#N/A</v>
      </c>
    </row>
    <row r="60" spans="1:11">
      <c r="A60" s="239">
        <v>59</v>
      </c>
      <c r="B60" s="239"/>
      <c r="C60" t="e">
        <f>VLOOKUP(pendaftaran_wisuda[[#This Row],[NIM]],DbsMunaqis[],5)</f>
        <v>#N/A</v>
      </c>
      <c r="D60" t="e">
        <f>VLOOKUP(pendaftaran_wisuda[[#This Row],[NIM]],DbsMunaqis[],13)</f>
        <v>#N/A</v>
      </c>
      <c r="E60" t="e">
        <f>IF(pendaftaran_wisuda[[#This Row],[Kd Jkl]]=1,"LAKI-LAKI","PEREMPUAN")</f>
        <v>#N/A</v>
      </c>
      <c r="F60" t="e">
        <f>VLOOKUP(pendaftaran_wisuda[[#This Row],[NIM]],DbsMunaqis[],6)</f>
        <v>#N/A</v>
      </c>
      <c r="G60" t="e">
        <f>VLOOKUP(pendaftaran_wisuda[[#This Row],[Kd Jrs]],TblJurusan[],2)</f>
        <v>#N/A</v>
      </c>
      <c r="H60" t="e">
        <f>VLOOKUP(pendaftaran_wisuda[[#This Row],[NIM]],DbsMunaqis[],7)</f>
        <v>#N/A</v>
      </c>
      <c r="I60" t="e">
        <f>VLOOKUP(pendaftaran_wisuda[[#This Row],[Kd Prod]],TblProdi[],2)</f>
        <v>#N/A</v>
      </c>
      <c r="K60" t="e">
        <f>VLOOKUP(pendaftaran_wisuda[[#This Row],[NIM]],DbsMunaqis[],12)</f>
        <v>#N/A</v>
      </c>
    </row>
    <row r="61" spans="1:11">
      <c r="A61">
        <v>60</v>
      </c>
      <c r="B61" s="239"/>
      <c r="C61" t="e">
        <f>VLOOKUP(pendaftaran_wisuda[[#This Row],[NIM]],DbsMunaqis[],5)</f>
        <v>#N/A</v>
      </c>
      <c r="D61" t="e">
        <f>VLOOKUP(pendaftaran_wisuda[[#This Row],[NIM]],DbsMunaqis[],13)</f>
        <v>#N/A</v>
      </c>
      <c r="E61" t="e">
        <f>IF(pendaftaran_wisuda[[#This Row],[Kd Jkl]]=1,"LAKI-LAKI","PEREMPUAN")</f>
        <v>#N/A</v>
      </c>
      <c r="F61" t="e">
        <f>VLOOKUP(pendaftaran_wisuda[[#This Row],[NIM]],DbsMunaqis[],6)</f>
        <v>#N/A</v>
      </c>
      <c r="G61" t="e">
        <f>VLOOKUP(pendaftaran_wisuda[[#This Row],[Kd Jrs]],TblJurusan[],2)</f>
        <v>#N/A</v>
      </c>
      <c r="H61" t="e">
        <f>VLOOKUP(pendaftaran_wisuda[[#This Row],[NIM]],DbsMunaqis[],7)</f>
        <v>#N/A</v>
      </c>
      <c r="I61" t="e">
        <f>VLOOKUP(pendaftaran_wisuda[[#This Row],[Kd Prod]],TblProdi[],2)</f>
        <v>#N/A</v>
      </c>
      <c r="K61" t="e">
        <f>VLOOKUP(pendaftaran_wisuda[[#This Row],[NIM]],DbsMunaqis[],12)</f>
        <v>#N/A</v>
      </c>
    </row>
    <row r="62" spans="1:11">
      <c r="A62" s="239">
        <v>61</v>
      </c>
      <c r="B62" s="239"/>
      <c r="C62" t="e">
        <f>VLOOKUP(pendaftaran_wisuda[[#This Row],[NIM]],DbsMunaqis[],5)</f>
        <v>#N/A</v>
      </c>
      <c r="D62" t="e">
        <f>VLOOKUP(pendaftaran_wisuda[[#This Row],[NIM]],DbsMunaqis[],13)</f>
        <v>#N/A</v>
      </c>
      <c r="E62" t="e">
        <f>IF(pendaftaran_wisuda[[#This Row],[Kd Jkl]]=1,"LAKI-LAKI","PEREMPUAN")</f>
        <v>#N/A</v>
      </c>
      <c r="F62" t="e">
        <f>VLOOKUP(pendaftaran_wisuda[[#This Row],[NIM]],DbsMunaqis[],6)</f>
        <v>#N/A</v>
      </c>
      <c r="G62" t="e">
        <f>VLOOKUP(pendaftaran_wisuda[[#This Row],[Kd Jrs]],TblJurusan[],2)</f>
        <v>#N/A</v>
      </c>
      <c r="H62" t="e">
        <f>VLOOKUP(pendaftaran_wisuda[[#This Row],[NIM]],DbsMunaqis[],7)</f>
        <v>#N/A</v>
      </c>
      <c r="I62" t="e">
        <f>VLOOKUP(pendaftaran_wisuda[[#This Row],[Kd Prod]],TblProdi[],2)</f>
        <v>#N/A</v>
      </c>
      <c r="K62" t="e">
        <f>VLOOKUP(pendaftaran_wisuda[[#This Row],[NIM]],DbsMunaqis[],12)</f>
        <v>#N/A</v>
      </c>
    </row>
    <row r="63" spans="1:11">
      <c r="A63">
        <v>62</v>
      </c>
      <c r="B63" s="239"/>
      <c r="C63" t="e">
        <f>VLOOKUP(pendaftaran_wisuda[[#This Row],[NIM]],DbsMunaqis[],5)</f>
        <v>#N/A</v>
      </c>
      <c r="D63" t="e">
        <f>VLOOKUP(pendaftaran_wisuda[[#This Row],[NIM]],DbsMunaqis[],13)</f>
        <v>#N/A</v>
      </c>
      <c r="E63" t="e">
        <f>IF(pendaftaran_wisuda[[#This Row],[Kd Jkl]]=1,"LAKI-LAKI","PEREMPUAN")</f>
        <v>#N/A</v>
      </c>
      <c r="F63" t="e">
        <f>VLOOKUP(pendaftaran_wisuda[[#This Row],[NIM]],DbsMunaqis[],6)</f>
        <v>#N/A</v>
      </c>
      <c r="G63" t="e">
        <f>VLOOKUP(pendaftaran_wisuda[[#This Row],[Kd Jrs]],TblJurusan[],2)</f>
        <v>#N/A</v>
      </c>
      <c r="H63" t="e">
        <f>VLOOKUP(pendaftaran_wisuda[[#This Row],[NIM]],DbsMunaqis[],7)</f>
        <v>#N/A</v>
      </c>
      <c r="I63" t="e">
        <f>VLOOKUP(pendaftaran_wisuda[[#This Row],[Kd Prod]],TblProdi[],2)</f>
        <v>#N/A</v>
      </c>
      <c r="K63" t="e">
        <f>VLOOKUP(pendaftaran_wisuda[[#This Row],[NIM]],DbsMunaqis[],12)</f>
        <v>#N/A</v>
      </c>
    </row>
    <row r="64" spans="1:11">
      <c r="A64" s="239">
        <v>63</v>
      </c>
      <c r="B64" s="239"/>
      <c r="C64" t="e">
        <f>VLOOKUP(pendaftaran_wisuda[[#This Row],[NIM]],DbsMunaqis[],5)</f>
        <v>#N/A</v>
      </c>
      <c r="D64" t="e">
        <f>VLOOKUP(pendaftaran_wisuda[[#This Row],[NIM]],DbsMunaqis[],13)</f>
        <v>#N/A</v>
      </c>
      <c r="E64" t="e">
        <f>IF(pendaftaran_wisuda[[#This Row],[Kd Jkl]]=1,"LAKI-LAKI","PEREMPUAN")</f>
        <v>#N/A</v>
      </c>
      <c r="F64" t="e">
        <f>VLOOKUP(pendaftaran_wisuda[[#This Row],[NIM]],DbsMunaqis[],6)</f>
        <v>#N/A</v>
      </c>
      <c r="G64" t="e">
        <f>VLOOKUP(pendaftaran_wisuda[[#This Row],[Kd Jrs]],TblJurusan[],2)</f>
        <v>#N/A</v>
      </c>
      <c r="H64" t="e">
        <f>VLOOKUP(pendaftaran_wisuda[[#This Row],[NIM]],DbsMunaqis[],7)</f>
        <v>#N/A</v>
      </c>
      <c r="I64" t="e">
        <f>VLOOKUP(pendaftaran_wisuda[[#This Row],[Kd Prod]],TblProdi[],2)</f>
        <v>#N/A</v>
      </c>
      <c r="K64" t="e">
        <f>VLOOKUP(pendaftaran_wisuda[[#This Row],[NIM]],DbsMunaqis[],12)</f>
        <v>#N/A</v>
      </c>
    </row>
    <row r="65" spans="1:11">
      <c r="A65">
        <v>64</v>
      </c>
      <c r="B65" s="239"/>
      <c r="C65" t="e">
        <f>VLOOKUP(pendaftaran_wisuda[[#This Row],[NIM]],DbsMunaqis[],5)</f>
        <v>#N/A</v>
      </c>
      <c r="D65" t="e">
        <f>VLOOKUP(pendaftaran_wisuda[[#This Row],[NIM]],DbsMunaqis[],13)</f>
        <v>#N/A</v>
      </c>
      <c r="E65" t="e">
        <f>IF(pendaftaran_wisuda[[#This Row],[Kd Jkl]]=1,"LAKI-LAKI","PEREMPUAN")</f>
        <v>#N/A</v>
      </c>
      <c r="F65" t="e">
        <f>VLOOKUP(pendaftaran_wisuda[[#This Row],[NIM]],DbsMunaqis[],6)</f>
        <v>#N/A</v>
      </c>
      <c r="G65" t="e">
        <f>VLOOKUP(pendaftaran_wisuda[[#This Row],[Kd Jrs]],TblJurusan[],2)</f>
        <v>#N/A</v>
      </c>
      <c r="H65" t="e">
        <f>VLOOKUP(pendaftaran_wisuda[[#This Row],[NIM]],DbsMunaqis[],7)</f>
        <v>#N/A</v>
      </c>
      <c r="I65" t="e">
        <f>VLOOKUP(pendaftaran_wisuda[[#This Row],[Kd Prod]],TblProdi[],2)</f>
        <v>#N/A</v>
      </c>
      <c r="K65" t="e">
        <f>VLOOKUP(pendaftaran_wisuda[[#This Row],[NIM]],DbsMunaqis[],12)</f>
        <v>#N/A</v>
      </c>
    </row>
    <row r="66" spans="1:11">
      <c r="A66" s="239">
        <v>65</v>
      </c>
      <c r="B66" s="239"/>
      <c r="C66" t="e">
        <f>VLOOKUP(pendaftaran_wisuda[[#This Row],[NIM]],DbsMunaqis[],5)</f>
        <v>#N/A</v>
      </c>
      <c r="D66" t="e">
        <f>VLOOKUP(pendaftaran_wisuda[[#This Row],[NIM]],DbsMunaqis[],13)</f>
        <v>#N/A</v>
      </c>
      <c r="E66" t="e">
        <f>IF(pendaftaran_wisuda[[#This Row],[Kd Jkl]]=1,"LAKI-LAKI","PEREMPUAN")</f>
        <v>#N/A</v>
      </c>
      <c r="F66" t="e">
        <f>VLOOKUP(pendaftaran_wisuda[[#This Row],[NIM]],DbsMunaqis[],6)</f>
        <v>#N/A</v>
      </c>
      <c r="G66" t="e">
        <f>VLOOKUP(pendaftaran_wisuda[[#This Row],[Kd Jrs]],TblJurusan[],2)</f>
        <v>#N/A</v>
      </c>
      <c r="H66" t="e">
        <f>VLOOKUP(pendaftaran_wisuda[[#This Row],[NIM]],DbsMunaqis[],7)</f>
        <v>#N/A</v>
      </c>
      <c r="I66" t="e">
        <f>VLOOKUP(pendaftaran_wisuda[[#This Row],[Kd Prod]],TblProdi[],2)</f>
        <v>#N/A</v>
      </c>
      <c r="K66" t="e">
        <f>VLOOKUP(pendaftaran_wisuda[[#This Row],[NIM]],DbsMunaqis[],12)</f>
        <v>#N/A</v>
      </c>
    </row>
    <row r="67" spans="1:11">
      <c r="A67">
        <v>66</v>
      </c>
      <c r="B67" s="136"/>
      <c r="C67" t="e">
        <f>VLOOKUP(pendaftaran_wisuda[[#This Row],[NIM]],DbsMunaqis[],5)</f>
        <v>#N/A</v>
      </c>
      <c r="D67" t="e">
        <f>VLOOKUP(pendaftaran_wisuda[[#This Row],[NIM]],DbsMunaqis[],13)</f>
        <v>#N/A</v>
      </c>
      <c r="E67" t="e">
        <f>IF(pendaftaran_wisuda[[#This Row],[Kd Jkl]]=1,"LAKI-LAKI","PEREMPUAN")</f>
        <v>#N/A</v>
      </c>
      <c r="F67" t="e">
        <f>VLOOKUP(pendaftaran_wisuda[[#This Row],[NIM]],DbsMunaqis[],6)</f>
        <v>#N/A</v>
      </c>
      <c r="G67" t="e">
        <f>VLOOKUP(pendaftaran_wisuda[[#This Row],[Kd Jrs]],TblJurusan[],2)</f>
        <v>#N/A</v>
      </c>
      <c r="H67" t="e">
        <f>VLOOKUP(pendaftaran_wisuda[[#This Row],[NIM]],DbsMunaqis[],7)</f>
        <v>#N/A</v>
      </c>
      <c r="I67" t="e">
        <f>VLOOKUP(pendaftaran_wisuda[[#This Row],[Kd Prod]],TblProdi[],2)</f>
        <v>#N/A</v>
      </c>
      <c r="K67" t="e">
        <f>VLOOKUP(pendaftaran_wisuda[[#This Row],[NIM]],DbsMunaqis[],12)</f>
        <v>#N/A</v>
      </c>
    </row>
    <row r="68" spans="1:11">
      <c r="A68" s="239">
        <v>67</v>
      </c>
      <c r="B68" s="239"/>
      <c r="C68" t="e">
        <f>VLOOKUP(pendaftaran_wisuda[[#This Row],[NIM]],DbsMunaqis[],5)</f>
        <v>#N/A</v>
      </c>
      <c r="D68" t="e">
        <f>VLOOKUP(pendaftaran_wisuda[[#This Row],[NIM]],DbsMunaqis[],13)</f>
        <v>#N/A</v>
      </c>
      <c r="E68" t="e">
        <f>IF(pendaftaran_wisuda[[#This Row],[Kd Jkl]]=1,"LAKI-LAKI","PEREMPUAN")</f>
        <v>#N/A</v>
      </c>
      <c r="F68" t="e">
        <f>VLOOKUP(pendaftaran_wisuda[[#This Row],[NIM]],DbsMunaqis[],6)</f>
        <v>#N/A</v>
      </c>
      <c r="G68" t="e">
        <f>VLOOKUP(pendaftaran_wisuda[[#This Row],[Kd Jrs]],TblJurusan[],2)</f>
        <v>#N/A</v>
      </c>
      <c r="H68" t="e">
        <f>VLOOKUP(pendaftaran_wisuda[[#This Row],[NIM]],DbsMunaqis[],7)</f>
        <v>#N/A</v>
      </c>
      <c r="I68" t="e">
        <f>VLOOKUP(pendaftaran_wisuda[[#This Row],[Kd Prod]],TblProdi[],2)</f>
        <v>#N/A</v>
      </c>
      <c r="K68" t="e">
        <f>VLOOKUP(pendaftaran_wisuda[[#This Row],[NIM]],DbsMunaqis[],12)</f>
        <v>#N/A</v>
      </c>
    </row>
    <row r="69" spans="1:11">
      <c r="A69">
        <v>68</v>
      </c>
      <c r="B69" s="239"/>
      <c r="C69" t="e">
        <f>VLOOKUP(pendaftaran_wisuda[[#This Row],[NIM]],DbsMunaqis[],5)</f>
        <v>#N/A</v>
      </c>
      <c r="D69" t="e">
        <f>VLOOKUP(pendaftaran_wisuda[[#This Row],[NIM]],DbsMunaqis[],13)</f>
        <v>#N/A</v>
      </c>
      <c r="E69" t="e">
        <f>IF(pendaftaran_wisuda[[#This Row],[Kd Jkl]]=1,"LAKI-LAKI","PEREMPUAN")</f>
        <v>#N/A</v>
      </c>
      <c r="F69" t="e">
        <f>VLOOKUP(pendaftaran_wisuda[[#This Row],[NIM]],DbsMunaqis[],6)</f>
        <v>#N/A</v>
      </c>
      <c r="G69" t="e">
        <f>VLOOKUP(pendaftaran_wisuda[[#This Row],[Kd Jrs]],TblJurusan[],2)</f>
        <v>#N/A</v>
      </c>
      <c r="H69" t="e">
        <f>VLOOKUP(pendaftaran_wisuda[[#This Row],[NIM]],DbsMunaqis[],7)</f>
        <v>#N/A</v>
      </c>
      <c r="I69" t="e">
        <f>VLOOKUP(pendaftaran_wisuda[[#This Row],[Kd Prod]],TblProdi[],2)</f>
        <v>#N/A</v>
      </c>
      <c r="K69" t="e">
        <f>VLOOKUP(pendaftaran_wisuda[[#This Row],[NIM]],DbsMunaqis[],12)</f>
        <v>#N/A</v>
      </c>
    </row>
    <row r="70" spans="1:11">
      <c r="A70" s="239">
        <v>69</v>
      </c>
      <c r="B70" s="239"/>
      <c r="C70" t="e">
        <f>VLOOKUP(pendaftaran_wisuda[[#This Row],[NIM]],DbsMunaqis[],5)</f>
        <v>#N/A</v>
      </c>
      <c r="D70" t="e">
        <f>VLOOKUP(pendaftaran_wisuda[[#This Row],[NIM]],DbsMunaqis[],13)</f>
        <v>#N/A</v>
      </c>
      <c r="E70" t="e">
        <f>IF(pendaftaran_wisuda[[#This Row],[Kd Jkl]]=1,"LAKI-LAKI","PEREMPUAN")</f>
        <v>#N/A</v>
      </c>
      <c r="F70" t="e">
        <f>VLOOKUP(pendaftaran_wisuda[[#This Row],[NIM]],DbsMunaqis[],6)</f>
        <v>#N/A</v>
      </c>
      <c r="G70" t="e">
        <f>VLOOKUP(pendaftaran_wisuda[[#This Row],[Kd Jrs]],TblJurusan[],2)</f>
        <v>#N/A</v>
      </c>
      <c r="H70" t="e">
        <f>VLOOKUP(pendaftaran_wisuda[[#This Row],[NIM]],DbsMunaqis[],7)</f>
        <v>#N/A</v>
      </c>
      <c r="I70" t="e">
        <f>VLOOKUP(pendaftaran_wisuda[[#This Row],[Kd Prod]],TblProdi[],2)</f>
        <v>#N/A</v>
      </c>
      <c r="K70" t="e">
        <f>VLOOKUP(pendaftaran_wisuda[[#This Row],[NIM]],DbsMunaqis[],12)</f>
        <v>#N/A</v>
      </c>
    </row>
    <row r="71" spans="1:11">
      <c r="A71">
        <v>70</v>
      </c>
      <c r="B71" s="239"/>
      <c r="C71" t="e">
        <f>VLOOKUP(pendaftaran_wisuda[[#This Row],[NIM]],DbsMunaqis[],5)</f>
        <v>#N/A</v>
      </c>
      <c r="D71" t="e">
        <f>VLOOKUP(pendaftaran_wisuda[[#This Row],[NIM]],DbsMunaqis[],13)</f>
        <v>#N/A</v>
      </c>
      <c r="E71" t="e">
        <f>IF(pendaftaran_wisuda[[#This Row],[Kd Jkl]]=1,"LAKI-LAKI","PEREMPUAN")</f>
        <v>#N/A</v>
      </c>
      <c r="F71" t="e">
        <f>VLOOKUP(pendaftaran_wisuda[[#This Row],[NIM]],DbsMunaqis[],6)</f>
        <v>#N/A</v>
      </c>
      <c r="G71" t="e">
        <f>VLOOKUP(pendaftaran_wisuda[[#This Row],[Kd Jrs]],TblJurusan[],2)</f>
        <v>#N/A</v>
      </c>
      <c r="H71" t="e">
        <f>VLOOKUP(pendaftaran_wisuda[[#This Row],[NIM]],DbsMunaqis[],7)</f>
        <v>#N/A</v>
      </c>
      <c r="I71" t="e">
        <f>VLOOKUP(pendaftaran_wisuda[[#This Row],[Kd Prod]],TblProdi[],2)</f>
        <v>#N/A</v>
      </c>
      <c r="K71" t="e">
        <f>VLOOKUP(pendaftaran_wisuda[[#This Row],[NIM]],DbsMunaqis[],12)</f>
        <v>#N/A</v>
      </c>
    </row>
    <row r="72" spans="1:11">
      <c r="A72" s="239">
        <v>71</v>
      </c>
      <c r="B72" s="239"/>
      <c r="C72" t="e">
        <f>VLOOKUP(pendaftaran_wisuda[[#This Row],[NIM]],DbsMunaqis[],5)</f>
        <v>#N/A</v>
      </c>
      <c r="D72" t="e">
        <f>VLOOKUP(pendaftaran_wisuda[[#This Row],[NIM]],DbsMunaqis[],13)</f>
        <v>#N/A</v>
      </c>
      <c r="E72" t="e">
        <f>IF(pendaftaran_wisuda[[#This Row],[Kd Jkl]]=1,"LAKI-LAKI","PEREMPUAN")</f>
        <v>#N/A</v>
      </c>
      <c r="F72" t="e">
        <f>VLOOKUP(pendaftaran_wisuda[[#This Row],[NIM]],DbsMunaqis[],6)</f>
        <v>#N/A</v>
      </c>
      <c r="G72" t="e">
        <f>VLOOKUP(pendaftaran_wisuda[[#This Row],[Kd Jrs]],TblJurusan[],2)</f>
        <v>#N/A</v>
      </c>
      <c r="H72" t="e">
        <f>VLOOKUP(pendaftaran_wisuda[[#This Row],[NIM]],DbsMunaqis[],7)</f>
        <v>#N/A</v>
      </c>
      <c r="I72" t="e">
        <f>VLOOKUP(pendaftaran_wisuda[[#This Row],[Kd Prod]],TblProdi[],2)</f>
        <v>#N/A</v>
      </c>
      <c r="K72" t="e">
        <f>VLOOKUP(pendaftaran_wisuda[[#This Row],[NIM]],DbsMunaqis[],12)</f>
        <v>#N/A</v>
      </c>
    </row>
    <row r="73" spans="1:11">
      <c r="A73">
        <v>72</v>
      </c>
      <c r="B73" s="239"/>
      <c r="C73" t="e">
        <f>VLOOKUP(pendaftaran_wisuda[[#This Row],[NIM]],DbsMunaqis[],5)</f>
        <v>#N/A</v>
      </c>
      <c r="D73" t="e">
        <f>VLOOKUP(pendaftaran_wisuda[[#This Row],[NIM]],DbsMunaqis[],13)</f>
        <v>#N/A</v>
      </c>
      <c r="E73" t="e">
        <f>IF(pendaftaran_wisuda[[#This Row],[Kd Jkl]]=1,"LAKI-LAKI","PEREMPUAN")</f>
        <v>#N/A</v>
      </c>
      <c r="F73" t="e">
        <f>VLOOKUP(pendaftaran_wisuda[[#This Row],[NIM]],DbsMunaqis[],6)</f>
        <v>#N/A</v>
      </c>
      <c r="G73" t="e">
        <f>VLOOKUP(pendaftaran_wisuda[[#This Row],[Kd Jrs]],TblJurusan[],2)</f>
        <v>#N/A</v>
      </c>
      <c r="H73" t="e">
        <f>VLOOKUP(pendaftaran_wisuda[[#This Row],[NIM]],DbsMunaqis[],7)</f>
        <v>#N/A</v>
      </c>
      <c r="I73" t="e">
        <f>VLOOKUP(pendaftaran_wisuda[[#This Row],[Kd Prod]],TblProdi[],2)</f>
        <v>#N/A</v>
      </c>
      <c r="K73" t="e">
        <f>VLOOKUP(pendaftaran_wisuda[[#This Row],[NIM]],DbsMunaqis[],12)</f>
        <v>#N/A</v>
      </c>
    </row>
    <row r="74" spans="1:11">
      <c r="A74" s="239">
        <v>73</v>
      </c>
      <c r="B74" s="239"/>
      <c r="C74" t="e">
        <f>VLOOKUP(pendaftaran_wisuda[[#This Row],[NIM]],DbsMunaqis[],5)</f>
        <v>#N/A</v>
      </c>
      <c r="D74" t="e">
        <f>VLOOKUP(pendaftaran_wisuda[[#This Row],[NIM]],DbsMunaqis[],13)</f>
        <v>#N/A</v>
      </c>
      <c r="E74" t="e">
        <f>IF(pendaftaran_wisuda[[#This Row],[Kd Jkl]]=1,"LAKI-LAKI","PEREMPUAN")</f>
        <v>#N/A</v>
      </c>
      <c r="F74" t="e">
        <f>VLOOKUP(pendaftaran_wisuda[[#This Row],[NIM]],DbsMunaqis[],6)</f>
        <v>#N/A</v>
      </c>
      <c r="G74" t="e">
        <f>VLOOKUP(pendaftaran_wisuda[[#This Row],[Kd Jrs]],TblJurusan[],2)</f>
        <v>#N/A</v>
      </c>
      <c r="H74" t="e">
        <f>VLOOKUP(pendaftaran_wisuda[[#This Row],[NIM]],DbsMunaqis[],7)</f>
        <v>#N/A</v>
      </c>
      <c r="I74" t="e">
        <f>VLOOKUP(pendaftaran_wisuda[[#This Row],[Kd Prod]],TblProdi[],2)</f>
        <v>#N/A</v>
      </c>
      <c r="K74" t="e">
        <f>VLOOKUP(pendaftaran_wisuda[[#This Row],[NIM]],DbsMunaqis[],12)</f>
        <v>#N/A</v>
      </c>
    </row>
    <row r="75" spans="1:11">
      <c r="A75">
        <v>74</v>
      </c>
      <c r="B75" s="239"/>
      <c r="C75" t="e">
        <f>VLOOKUP(pendaftaran_wisuda[[#This Row],[NIM]],DbsMunaqis[],5)</f>
        <v>#N/A</v>
      </c>
      <c r="D75" t="e">
        <f>VLOOKUP(pendaftaran_wisuda[[#This Row],[NIM]],DbsMunaqis[],13)</f>
        <v>#N/A</v>
      </c>
      <c r="E75" t="e">
        <f>IF(pendaftaran_wisuda[[#This Row],[Kd Jkl]]=1,"LAKI-LAKI","PEREMPUAN")</f>
        <v>#N/A</v>
      </c>
      <c r="F75" t="e">
        <f>VLOOKUP(pendaftaran_wisuda[[#This Row],[NIM]],DbsMunaqis[],6)</f>
        <v>#N/A</v>
      </c>
      <c r="G75" t="e">
        <f>VLOOKUP(pendaftaran_wisuda[[#This Row],[Kd Jrs]],TblJurusan[],2)</f>
        <v>#N/A</v>
      </c>
      <c r="H75" t="e">
        <f>VLOOKUP(pendaftaran_wisuda[[#This Row],[NIM]],DbsMunaqis[],7)</f>
        <v>#N/A</v>
      </c>
      <c r="I75" t="e">
        <f>VLOOKUP(pendaftaran_wisuda[[#This Row],[Kd Prod]],TblProdi[],2)</f>
        <v>#N/A</v>
      </c>
      <c r="K75" t="e">
        <f>VLOOKUP(pendaftaran_wisuda[[#This Row],[NIM]],DbsMunaqis[],12)</f>
        <v>#N/A</v>
      </c>
    </row>
    <row r="76" spans="1:11">
      <c r="A76" s="239">
        <v>75</v>
      </c>
      <c r="B76" s="239"/>
      <c r="C76" t="e">
        <f>VLOOKUP(pendaftaran_wisuda[[#This Row],[NIM]],DbsMunaqis[],5)</f>
        <v>#N/A</v>
      </c>
      <c r="D76" t="e">
        <f>VLOOKUP(pendaftaran_wisuda[[#This Row],[NIM]],DbsMunaqis[],13)</f>
        <v>#N/A</v>
      </c>
      <c r="E76" t="e">
        <f>IF(pendaftaran_wisuda[[#This Row],[Kd Jkl]]=1,"LAKI-LAKI","PEREMPUAN")</f>
        <v>#N/A</v>
      </c>
      <c r="F76" t="e">
        <f>VLOOKUP(pendaftaran_wisuda[[#This Row],[NIM]],DbsMunaqis[],6)</f>
        <v>#N/A</v>
      </c>
      <c r="G76" t="e">
        <f>VLOOKUP(pendaftaran_wisuda[[#This Row],[Kd Jrs]],TblJurusan[],2)</f>
        <v>#N/A</v>
      </c>
      <c r="H76" t="e">
        <f>VLOOKUP(pendaftaran_wisuda[[#This Row],[NIM]],DbsMunaqis[],7)</f>
        <v>#N/A</v>
      </c>
      <c r="I76" t="e">
        <f>VLOOKUP(pendaftaran_wisuda[[#This Row],[Kd Prod]],TblProdi[],2)</f>
        <v>#N/A</v>
      </c>
      <c r="K76" t="e">
        <f>VLOOKUP(pendaftaran_wisuda[[#This Row],[NIM]],DbsMunaqis[],12)</f>
        <v>#N/A</v>
      </c>
    </row>
    <row r="77" spans="1:11">
      <c r="A77">
        <v>76</v>
      </c>
      <c r="B77" s="239"/>
      <c r="C77" t="e">
        <f>VLOOKUP(pendaftaran_wisuda[[#This Row],[NIM]],DbsMunaqis[],5)</f>
        <v>#N/A</v>
      </c>
      <c r="D77" t="e">
        <f>VLOOKUP(pendaftaran_wisuda[[#This Row],[NIM]],DbsMunaqis[],13)</f>
        <v>#N/A</v>
      </c>
      <c r="E77" t="e">
        <f>IF(pendaftaran_wisuda[[#This Row],[Kd Jkl]]=1,"LAKI-LAKI","PEREMPUAN")</f>
        <v>#N/A</v>
      </c>
      <c r="F77" t="e">
        <f>VLOOKUP(pendaftaran_wisuda[[#This Row],[NIM]],DbsMunaqis[],6)</f>
        <v>#N/A</v>
      </c>
      <c r="G77" t="e">
        <f>VLOOKUP(pendaftaran_wisuda[[#This Row],[Kd Jrs]],TblJurusan[],2)</f>
        <v>#N/A</v>
      </c>
      <c r="H77" t="e">
        <f>VLOOKUP(pendaftaran_wisuda[[#This Row],[NIM]],DbsMunaqis[],7)</f>
        <v>#N/A</v>
      </c>
      <c r="I77" t="e">
        <f>VLOOKUP(pendaftaran_wisuda[[#This Row],[Kd Prod]],TblProdi[],2)</f>
        <v>#N/A</v>
      </c>
      <c r="K77" t="e">
        <f>VLOOKUP(pendaftaran_wisuda[[#This Row],[NIM]],DbsMunaqis[],12)</f>
        <v>#N/A</v>
      </c>
    </row>
    <row r="78" spans="1:11">
      <c r="A78" s="239">
        <v>77</v>
      </c>
      <c r="B78" s="239"/>
      <c r="C78" t="e">
        <f>VLOOKUP(pendaftaran_wisuda[[#This Row],[NIM]],DbsMunaqis[],5)</f>
        <v>#N/A</v>
      </c>
      <c r="D78" t="e">
        <f>VLOOKUP(pendaftaran_wisuda[[#This Row],[NIM]],DbsMunaqis[],13)</f>
        <v>#N/A</v>
      </c>
      <c r="E78" t="e">
        <f>IF(pendaftaran_wisuda[[#This Row],[Kd Jkl]]=1,"LAKI-LAKI","PEREMPUAN")</f>
        <v>#N/A</v>
      </c>
      <c r="F78" t="e">
        <f>VLOOKUP(pendaftaran_wisuda[[#This Row],[NIM]],DbsMunaqis[],6)</f>
        <v>#N/A</v>
      </c>
      <c r="G78" t="e">
        <f>VLOOKUP(pendaftaran_wisuda[[#This Row],[Kd Jrs]],TblJurusan[],2)</f>
        <v>#N/A</v>
      </c>
      <c r="H78" t="e">
        <f>VLOOKUP(pendaftaran_wisuda[[#This Row],[NIM]],DbsMunaqis[],7)</f>
        <v>#N/A</v>
      </c>
      <c r="I78" t="e">
        <f>VLOOKUP(pendaftaran_wisuda[[#This Row],[Kd Prod]],TblProdi[],2)</f>
        <v>#N/A</v>
      </c>
      <c r="K78" t="e">
        <f>VLOOKUP(pendaftaran_wisuda[[#This Row],[NIM]],DbsMunaqis[],12)</f>
        <v>#N/A</v>
      </c>
    </row>
    <row r="79" spans="1:11">
      <c r="A79">
        <v>78</v>
      </c>
      <c r="B79" s="239"/>
      <c r="C79" t="e">
        <f>VLOOKUP(pendaftaran_wisuda[[#This Row],[NIM]],DbsMunaqis[],5)</f>
        <v>#N/A</v>
      </c>
      <c r="D79" t="e">
        <f>VLOOKUP(pendaftaran_wisuda[[#This Row],[NIM]],DbsMunaqis[],13)</f>
        <v>#N/A</v>
      </c>
      <c r="E79" t="e">
        <f>IF(pendaftaran_wisuda[[#This Row],[Kd Jkl]]=1,"LAKI-LAKI","PEREMPUAN")</f>
        <v>#N/A</v>
      </c>
      <c r="F79" t="e">
        <f>VLOOKUP(pendaftaran_wisuda[[#This Row],[NIM]],DbsMunaqis[],6)</f>
        <v>#N/A</v>
      </c>
      <c r="G79" t="e">
        <f>VLOOKUP(pendaftaran_wisuda[[#This Row],[Kd Jrs]],TblJurusan[],2)</f>
        <v>#N/A</v>
      </c>
      <c r="H79" t="e">
        <f>VLOOKUP(pendaftaran_wisuda[[#This Row],[NIM]],DbsMunaqis[],7)</f>
        <v>#N/A</v>
      </c>
      <c r="I79" t="e">
        <f>VLOOKUP(pendaftaran_wisuda[[#This Row],[Kd Prod]],TblProdi[],2)</f>
        <v>#N/A</v>
      </c>
      <c r="K79" t="e">
        <f>VLOOKUP(pendaftaran_wisuda[[#This Row],[NIM]],DbsMunaqis[],12)</f>
        <v>#N/A</v>
      </c>
    </row>
    <row r="80" spans="1:11">
      <c r="A80" s="239">
        <v>79</v>
      </c>
      <c r="B80" s="239"/>
      <c r="C80" t="e">
        <f>VLOOKUP(pendaftaran_wisuda[[#This Row],[NIM]],DbsMunaqis[],5)</f>
        <v>#N/A</v>
      </c>
      <c r="D80" t="e">
        <f>VLOOKUP(pendaftaran_wisuda[[#This Row],[NIM]],DbsMunaqis[],13)</f>
        <v>#N/A</v>
      </c>
      <c r="E80" t="e">
        <f>IF(pendaftaran_wisuda[[#This Row],[Kd Jkl]]=1,"LAKI-LAKI","PEREMPUAN")</f>
        <v>#N/A</v>
      </c>
      <c r="F80" t="e">
        <f>VLOOKUP(pendaftaran_wisuda[[#This Row],[NIM]],DbsMunaqis[],6)</f>
        <v>#N/A</v>
      </c>
      <c r="G80" t="e">
        <f>VLOOKUP(pendaftaran_wisuda[[#This Row],[Kd Jrs]],TblJurusan[],2)</f>
        <v>#N/A</v>
      </c>
      <c r="H80" t="e">
        <f>VLOOKUP(pendaftaran_wisuda[[#This Row],[NIM]],DbsMunaqis[],7)</f>
        <v>#N/A</v>
      </c>
      <c r="I80" t="e">
        <f>VLOOKUP(pendaftaran_wisuda[[#This Row],[Kd Prod]],TblProdi[],2)</f>
        <v>#N/A</v>
      </c>
      <c r="K80" t="e">
        <f>VLOOKUP(pendaftaran_wisuda[[#This Row],[NIM]],DbsMunaqis[],12)</f>
        <v>#N/A</v>
      </c>
    </row>
    <row r="81" spans="1:11">
      <c r="A81">
        <v>80</v>
      </c>
      <c r="B81" s="239"/>
      <c r="C81" t="e">
        <f>VLOOKUP(pendaftaran_wisuda[[#This Row],[NIM]],DbsMunaqis[],5)</f>
        <v>#N/A</v>
      </c>
      <c r="D81" t="e">
        <f>VLOOKUP(pendaftaran_wisuda[[#This Row],[NIM]],DbsMunaqis[],13)</f>
        <v>#N/A</v>
      </c>
      <c r="E81" t="e">
        <f>IF(pendaftaran_wisuda[[#This Row],[Kd Jkl]]=1,"LAKI-LAKI","PEREMPUAN")</f>
        <v>#N/A</v>
      </c>
      <c r="F81" t="e">
        <f>VLOOKUP(pendaftaran_wisuda[[#This Row],[NIM]],DbsMunaqis[],6)</f>
        <v>#N/A</v>
      </c>
      <c r="G81" t="e">
        <f>VLOOKUP(pendaftaran_wisuda[[#This Row],[Kd Jrs]],TblJurusan[],2)</f>
        <v>#N/A</v>
      </c>
      <c r="H81" t="e">
        <f>VLOOKUP(pendaftaran_wisuda[[#This Row],[NIM]],DbsMunaqis[],7)</f>
        <v>#N/A</v>
      </c>
      <c r="I81" t="e">
        <f>VLOOKUP(pendaftaran_wisuda[[#This Row],[Kd Prod]],TblProdi[],2)</f>
        <v>#N/A</v>
      </c>
      <c r="K81" t="e">
        <f>VLOOKUP(pendaftaran_wisuda[[#This Row],[NIM]],DbsMunaqis[],12)</f>
        <v>#N/A</v>
      </c>
    </row>
    <row r="82" spans="1:11">
      <c r="A82" s="239">
        <v>81</v>
      </c>
      <c r="B82" s="239"/>
      <c r="C82" t="e">
        <f>VLOOKUP(pendaftaran_wisuda[[#This Row],[NIM]],DbsMunaqis[],5)</f>
        <v>#N/A</v>
      </c>
      <c r="D82" t="e">
        <f>VLOOKUP(pendaftaran_wisuda[[#This Row],[NIM]],DbsMunaqis[],13)</f>
        <v>#N/A</v>
      </c>
      <c r="E82" t="e">
        <f>IF(pendaftaran_wisuda[[#This Row],[Kd Jkl]]=1,"LAKI-LAKI","PEREMPUAN")</f>
        <v>#N/A</v>
      </c>
      <c r="F82" t="e">
        <f>VLOOKUP(pendaftaran_wisuda[[#This Row],[NIM]],DbsMunaqis[],6)</f>
        <v>#N/A</v>
      </c>
      <c r="G82" t="e">
        <f>VLOOKUP(pendaftaran_wisuda[[#This Row],[Kd Jrs]],TblJurusan[],2)</f>
        <v>#N/A</v>
      </c>
      <c r="H82" t="e">
        <f>VLOOKUP(pendaftaran_wisuda[[#This Row],[NIM]],DbsMunaqis[],7)</f>
        <v>#N/A</v>
      </c>
      <c r="I82" t="e">
        <f>VLOOKUP(pendaftaran_wisuda[[#This Row],[Kd Prod]],TblProdi[],2)</f>
        <v>#N/A</v>
      </c>
      <c r="K82" t="e">
        <f>VLOOKUP(pendaftaran_wisuda[[#This Row],[NIM]],DbsMunaqis[],12)</f>
        <v>#N/A</v>
      </c>
    </row>
    <row r="83" spans="1:11">
      <c r="A83">
        <v>82</v>
      </c>
      <c r="B83" s="239"/>
      <c r="C83" t="e">
        <f>VLOOKUP(pendaftaran_wisuda[[#This Row],[NIM]],DbsMunaqis[],5)</f>
        <v>#N/A</v>
      </c>
      <c r="D83" t="e">
        <f>VLOOKUP(pendaftaran_wisuda[[#This Row],[NIM]],DbsMunaqis[],13)</f>
        <v>#N/A</v>
      </c>
      <c r="E83" t="e">
        <f>IF(pendaftaran_wisuda[[#This Row],[Kd Jkl]]=1,"LAKI-LAKI","PEREMPUAN")</f>
        <v>#N/A</v>
      </c>
      <c r="F83" t="e">
        <f>VLOOKUP(pendaftaran_wisuda[[#This Row],[NIM]],DbsMunaqis[],6)</f>
        <v>#N/A</v>
      </c>
      <c r="G83" t="e">
        <f>VLOOKUP(pendaftaran_wisuda[[#This Row],[Kd Jrs]],TblJurusan[],2)</f>
        <v>#N/A</v>
      </c>
      <c r="H83" t="e">
        <f>VLOOKUP(pendaftaran_wisuda[[#This Row],[NIM]],DbsMunaqis[],7)</f>
        <v>#N/A</v>
      </c>
      <c r="I83" t="e">
        <f>VLOOKUP(pendaftaran_wisuda[[#This Row],[Kd Prod]],TblProdi[],2)</f>
        <v>#N/A</v>
      </c>
      <c r="K83" t="e">
        <f>VLOOKUP(pendaftaran_wisuda[[#This Row],[NIM]],DbsMunaqis[],12)</f>
        <v>#N/A</v>
      </c>
    </row>
    <row r="84" spans="1:11">
      <c r="A84" s="239">
        <v>83</v>
      </c>
      <c r="B84" s="239"/>
      <c r="C84" t="e">
        <f>VLOOKUP(pendaftaran_wisuda[[#This Row],[NIM]],DbsMunaqis[],5)</f>
        <v>#N/A</v>
      </c>
      <c r="D84" t="e">
        <f>VLOOKUP(pendaftaran_wisuda[[#This Row],[NIM]],DbsMunaqis[],13)</f>
        <v>#N/A</v>
      </c>
      <c r="E84" t="e">
        <f>IF(pendaftaran_wisuda[[#This Row],[Kd Jkl]]=1,"LAKI-LAKI","PEREMPUAN")</f>
        <v>#N/A</v>
      </c>
      <c r="F84" t="e">
        <f>VLOOKUP(pendaftaran_wisuda[[#This Row],[NIM]],DbsMunaqis[],6)</f>
        <v>#N/A</v>
      </c>
      <c r="G84" t="e">
        <f>VLOOKUP(pendaftaran_wisuda[[#This Row],[Kd Jrs]],TblJurusan[],2)</f>
        <v>#N/A</v>
      </c>
      <c r="H84" t="e">
        <f>VLOOKUP(pendaftaran_wisuda[[#This Row],[NIM]],DbsMunaqis[],7)</f>
        <v>#N/A</v>
      </c>
      <c r="I84" t="e">
        <f>VLOOKUP(pendaftaran_wisuda[[#This Row],[Kd Prod]],TblProdi[],2)</f>
        <v>#N/A</v>
      </c>
      <c r="K84" t="e">
        <f>VLOOKUP(pendaftaran_wisuda[[#This Row],[NIM]],DbsMunaqis[],12)</f>
        <v>#N/A</v>
      </c>
    </row>
    <row r="85" spans="1:11">
      <c r="A85">
        <v>84</v>
      </c>
      <c r="B85" s="239"/>
      <c r="C85" t="e">
        <f>VLOOKUP(pendaftaran_wisuda[[#This Row],[NIM]],DbsMunaqis[],5)</f>
        <v>#N/A</v>
      </c>
      <c r="D85" t="e">
        <f>VLOOKUP(pendaftaran_wisuda[[#This Row],[NIM]],DbsMunaqis[],13)</f>
        <v>#N/A</v>
      </c>
      <c r="E85" t="e">
        <f>IF(pendaftaran_wisuda[[#This Row],[Kd Jkl]]=1,"LAKI-LAKI","PEREMPUAN")</f>
        <v>#N/A</v>
      </c>
      <c r="F85" t="e">
        <f>VLOOKUP(pendaftaran_wisuda[[#This Row],[NIM]],DbsMunaqis[],6)</f>
        <v>#N/A</v>
      </c>
      <c r="G85" t="e">
        <f>VLOOKUP(pendaftaran_wisuda[[#This Row],[Kd Jrs]],TblJurusan[],2)</f>
        <v>#N/A</v>
      </c>
      <c r="H85" t="e">
        <f>VLOOKUP(pendaftaran_wisuda[[#This Row],[NIM]],DbsMunaqis[],7)</f>
        <v>#N/A</v>
      </c>
      <c r="I85" t="e">
        <f>VLOOKUP(pendaftaran_wisuda[[#This Row],[Kd Prod]],TblProdi[],2)</f>
        <v>#N/A</v>
      </c>
      <c r="K85" t="e">
        <f>VLOOKUP(pendaftaran_wisuda[[#This Row],[NIM]],DbsMunaqis[],12)</f>
        <v>#N/A</v>
      </c>
    </row>
    <row r="86" spans="1:11">
      <c r="A86" s="239">
        <v>85</v>
      </c>
      <c r="B86" s="239"/>
      <c r="C86" t="e">
        <f>VLOOKUP(pendaftaran_wisuda[[#This Row],[NIM]],DbsMunaqis[],5)</f>
        <v>#N/A</v>
      </c>
      <c r="D86" t="e">
        <f>VLOOKUP(pendaftaran_wisuda[[#This Row],[NIM]],DbsMunaqis[],13)</f>
        <v>#N/A</v>
      </c>
      <c r="E86" t="e">
        <f>IF(pendaftaran_wisuda[[#This Row],[Kd Jkl]]=1,"LAKI-LAKI","PEREMPUAN")</f>
        <v>#N/A</v>
      </c>
      <c r="F86" t="e">
        <f>VLOOKUP(pendaftaran_wisuda[[#This Row],[NIM]],DbsMunaqis[],6)</f>
        <v>#N/A</v>
      </c>
      <c r="G86" t="e">
        <f>VLOOKUP(pendaftaran_wisuda[[#This Row],[Kd Jrs]],TblJurusan[],2)</f>
        <v>#N/A</v>
      </c>
      <c r="H86" t="e">
        <f>VLOOKUP(pendaftaran_wisuda[[#This Row],[NIM]],DbsMunaqis[],7)</f>
        <v>#N/A</v>
      </c>
      <c r="I86" t="e">
        <f>VLOOKUP(pendaftaran_wisuda[[#This Row],[Kd Prod]],TblProdi[],2)</f>
        <v>#N/A</v>
      </c>
      <c r="K86" t="e">
        <f>VLOOKUP(pendaftaran_wisuda[[#This Row],[NIM]],DbsMunaqis[],12)</f>
        <v>#N/A</v>
      </c>
    </row>
    <row r="87" spans="1:11">
      <c r="A87">
        <v>86</v>
      </c>
      <c r="B87" s="239"/>
      <c r="C87" t="e">
        <f>VLOOKUP(pendaftaran_wisuda[[#This Row],[NIM]],DbsMunaqis[],5)</f>
        <v>#N/A</v>
      </c>
      <c r="D87" t="e">
        <f>VLOOKUP(pendaftaran_wisuda[[#This Row],[NIM]],DbsMunaqis[],13)</f>
        <v>#N/A</v>
      </c>
      <c r="E87" t="e">
        <f>IF(pendaftaran_wisuda[[#This Row],[Kd Jkl]]=1,"LAKI-LAKI","PEREMPUAN")</f>
        <v>#N/A</v>
      </c>
      <c r="F87" t="e">
        <f>VLOOKUP(pendaftaran_wisuda[[#This Row],[NIM]],DbsMunaqis[],6)</f>
        <v>#N/A</v>
      </c>
      <c r="G87" t="e">
        <f>VLOOKUP(pendaftaran_wisuda[[#This Row],[Kd Jrs]],TblJurusan[],2)</f>
        <v>#N/A</v>
      </c>
      <c r="H87" t="e">
        <f>VLOOKUP(pendaftaran_wisuda[[#This Row],[NIM]],DbsMunaqis[],7)</f>
        <v>#N/A</v>
      </c>
      <c r="I87" t="e">
        <f>VLOOKUP(pendaftaran_wisuda[[#This Row],[Kd Prod]],TblProdi[],2)</f>
        <v>#N/A</v>
      </c>
      <c r="K87" t="e">
        <f>VLOOKUP(pendaftaran_wisuda[[#This Row],[NIM]],DbsMunaqis[],12)</f>
        <v>#N/A</v>
      </c>
    </row>
    <row r="88" spans="1:11">
      <c r="A88" s="239">
        <v>87</v>
      </c>
      <c r="B88" s="239"/>
      <c r="C88" t="e">
        <f>VLOOKUP(pendaftaran_wisuda[[#This Row],[NIM]],DbsMunaqis[],5)</f>
        <v>#N/A</v>
      </c>
      <c r="D88" t="e">
        <f>VLOOKUP(pendaftaran_wisuda[[#This Row],[NIM]],DbsMunaqis[],13)</f>
        <v>#N/A</v>
      </c>
      <c r="E88" t="e">
        <f>IF(pendaftaran_wisuda[[#This Row],[Kd Jkl]]=1,"LAKI-LAKI","PEREMPUAN")</f>
        <v>#N/A</v>
      </c>
      <c r="F88" t="e">
        <f>VLOOKUP(pendaftaran_wisuda[[#This Row],[NIM]],DbsMunaqis[],6)</f>
        <v>#N/A</v>
      </c>
      <c r="G88" t="e">
        <f>VLOOKUP(pendaftaran_wisuda[[#This Row],[Kd Jrs]],TblJurusan[],2)</f>
        <v>#N/A</v>
      </c>
      <c r="H88" t="e">
        <f>VLOOKUP(pendaftaran_wisuda[[#This Row],[NIM]],DbsMunaqis[],7)</f>
        <v>#N/A</v>
      </c>
      <c r="I88" t="e">
        <f>VLOOKUP(pendaftaran_wisuda[[#This Row],[Kd Prod]],TblProdi[],2)</f>
        <v>#N/A</v>
      </c>
      <c r="K88" t="e">
        <f>VLOOKUP(pendaftaran_wisuda[[#This Row],[NIM]],DbsMunaqis[],12)</f>
        <v>#N/A</v>
      </c>
    </row>
    <row r="89" spans="1:11">
      <c r="A89">
        <v>88</v>
      </c>
      <c r="B89" s="239"/>
      <c r="C89" t="e">
        <f>VLOOKUP(pendaftaran_wisuda[[#This Row],[NIM]],DbsMunaqis[],5)</f>
        <v>#N/A</v>
      </c>
      <c r="D89" t="e">
        <f>VLOOKUP(pendaftaran_wisuda[[#This Row],[NIM]],DbsMunaqis[],13)</f>
        <v>#N/A</v>
      </c>
      <c r="E89" t="e">
        <f>IF(pendaftaran_wisuda[[#This Row],[Kd Jkl]]=1,"LAKI-LAKI","PEREMPUAN")</f>
        <v>#N/A</v>
      </c>
      <c r="F89" t="e">
        <f>VLOOKUP(pendaftaran_wisuda[[#This Row],[NIM]],DbsMunaqis[],6)</f>
        <v>#N/A</v>
      </c>
      <c r="G89" t="e">
        <f>VLOOKUP(pendaftaran_wisuda[[#This Row],[Kd Jrs]],TblJurusan[],2)</f>
        <v>#N/A</v>
      </c>
      <c r="H89" t="e">
        <f>VLOOKUP(pendaftaran_wisuda[[#This Row],[NIM]],DbsMunaqis[],7)</f>
        <v>#N/A</v>
      </c>
      <c r="I89" t="e">
        <f>VLOOKUP(pendaftaran_wisuda[[#This Row],[Kd Prod]],TblProdi[],2)</f>
        <v>#N/A</v>
      </c>
      <c r="K89" t="e">
        <f>VLOOKUP(pendaftaran_wisuda[[#This Row],[NIM]],DbsMunaqis[],12)</f>
        <v>#N/A</v>
      </c>
    </row>
    <row r="90" spans="1:11">
      <c r="A90" s="239">
        <v>89</v>
      </c>
      <c r="B90" s="239"/>
      <c r="C90" t="e">
        <f>VLOOKUP(pendaftaran_wisuda[[#This Row],[NIM]],DbsMunaqis[],5)</f>
        <v>#N/A</v>
      </c>
      <c r="D90" t="e">
        <f>VLOOKUP(pendaftaran_wisuda[[#This Row],[NIM]],DbsMunaqis[],13)</f>
        <v>#N/A</v>
      </c>
      <c r="E90" t="e">
        <f>IF(pendaftaran_wisuda[[#This Row],[Kd Jkl]]=1,"LAKI-LAKI","PEREMPUAN")</f>
        <v>#N/A</v>
      </c>
      <c r="F90" t="e">
        <f>VLOOKUP(pendaftaran_wisuda[[#This Row],[NIM]],DbsMunaqis[],6)</f>
        <v>#N/A</v>
      </c>
      <c r="G90" t="e">
        <f>VLOOKUP(pendaftaran_wisuda[[#This Row],[Kd Jrs]],TblJurusan[],2)</f>
        <v>#N/A</v>
      </c>
      <c r="H90" t="e">
        <f>VLOOKUP(pendaftaran_wisuda[[#This Row],[NIM]],DbsMunaqis[],7)</f>
        <v>#N/A</v>
      </c>
      <c r="I90" t="e">
        <f>VLOOKUP(pendaftaran_wisuda[[#This Row],[Kd Prod]],TblProdi[],2)</f>
        <v>#N/A</v>
      </c>
      <c r="K90" t="e">
        <f>VLOOKUP(pendaftaran_wisuda[[#This Row],[NIM]],DbsMunaqis[],12)</f>
        <v>#N/A</v>
      </c>
    </row>
    <row r="91" spans="1:11">
      <c r="A91">
        <v>90</v>
      </c>
      <c r="B91" s="239"/>
      <c r="C91" t="e">
        <f>VLOOKUP(pendaftaran_wisuda[[#This Row],[NIM]],DbsMunaqis[],5)</f>
        <v>#N/A</v>
      </c>
      <c r="D91" t="e">
        <f>VLOOKUP(pendaftaran_wisuda[[#This Row],[NIM]],DbsMunaqis[],13)</f>
        <v>#N/A</v>
      </c>
      <c r="E91" t="e">
        <f>IF(pendaftaran_wisuda[[#This Row],[Kd Jkl]]=1,"LAKI-LAKI","PEREMPUAN")</f>
        <v>#N/A</v>
      </c>
      <c r="F91" t="e">
        <f>VLOOKUP(pendaftaran_wisuda[[#This Row],[NIM]],DbsMunaqis[],6)</f>
        <v>#N/A</v>
      </c>
      <c r="G91" t="e">
        <f>VLOOKUP(pendaftaran_wisuda[[#This Row],[Kd Jrs]],TblJurusan[],2)</f>
        <v>#N/A</v>
      </c>
      <c r="H91" t="e">
        <f>VLOOKUP(pendaftaran_wisuda[[#This Row],[NIM]],DbsMunaqis[],7)</f>
        <v>#N/A</v>
      </c>
      <c r="I91" t="e">
        <f>VLOOKUP(pendaftaran_wisuda[[#This Row],[Kd Prod]],TblProdi[],2)</f>
        <v>#N/A</v>
      </c>
      <c r="K91" t="e">
        <f>VLOOKUP(pendaftaran_wisuda[[#This Row],[NIM]],DbsMunaqis[],12)</f>
        <v>#N/A</v>
      </c>
    </row>
    <row r="92" spans="1:11">
      <c r="A92" s="239">
        <v>91</v>
      </c>
      <c r="B92" s="239"/>
      <c r="C92" t="e">
        <f>VLOOKUP(pendaftaran_wisuda[[#This Row],[NIM]],DbsMunaqis[],5)</f>
        <v>#N/A</v>
      </c>
      <c r="D92" t="e">
        <f>VLOOKUP(pendaftaran_wisuda[[#This Row],[NIM]],DbsMunaqis[],13)</f>
        <v>#N/A</v>
      </c>
      <c r="E92" t="e">
        <f>IF(pendaftaran_wisuda[[#This Row],[Kd Jkl]]=1,"LAKI-LAKI","PEREMPUAN")</f>
        <v>#N/A</v>
      </c>
      <c r="F92" t="e">
        <f>VLOOKUP(pendaftaran_wisuda[[#This Row],[NIM]],DbsMunaqis[],6)</f>
        <v>#N/A</v>
      </c>
      <c r="G92" t="e">
        <f>VLOOKUP(pendaftaran_wisuda[[#This Row],[Kd Jrs]],TblJurusan[],2)</f>
        <v>#N/A</v>
      </c>
      <c r="H92" t="e">
        <f>VLOOKUP(pendaftaran_wisuda[[#This Row],[NIM]],DbsMunaqis[],7)</f>
        <v>#N/A</v>
      </c>
      <c r="I92" t="e">
        <f>VLOOKUP(pendaftaran_wisuda[[#This Row],[Kd Prod]],TblProdi[],2)</f>
        <v>#N/A</v>
      </c>
      <c r="K92" t="e">
        <f>VLOOKUP(pendaftaran_wisuda[[#This Row],[NIM]],DbsMunaqis[],12)</f>
        <v>#N/A</v>
      </c>
    </row>
    <row r="93" spans="1:11">
      <c r="A93">
        <v>92</v>
      </c>
      <c r="B93" s="239"/>
      <c r="C93" t="e">
        <f>VLOOKUP(pendaftaran_wisuda[[#This Row],[NIM]],DbsMunaqis[],5)</f>
        <v>#N/A</v>
      </c>
      <c r="D93" t="e">
        <f>VLOOKUP(pendaftaran_wisuda[[#This Row],[NIM]],DbsMunaqis[],13)</f>
        <v>#N/A</v>
      </c>
      <c r="E93" t="e">
        <f>IF(pendaftaran_wisuda[[#This Row],[Kd Jkl]]=1,"LAKI-LAKI","PEREMPUAN")</f>
        <v>#N/A</v>
      </c>
      <c r="F93" t="e">
        <f>VLOOKUP(pendaftaran_wisuda[[#This Row],[NIM]],DbsMunaqis[],6)</f>
        <v>#N/A</v>
      </c>
      <c r="G93" t="e">
        <f>VLOOKUP(pendaftaran_wisuda[[#This Row],[Kd Jrs]],TblJurusan[],2)</f>
        <v>#N/A</v>
      </c>
      <c r="H93" t="e">
        <f>VLOOKUP(pendaftaran_wisuda[[#This Row],[NIM]],DbsMunaqis[],7)</f>
        <v>#N/A</v>
      </c>
      <c r="I93" t="e">
        <f>VLOOKUP(pendaftaran_wisuda[[#This Row],[Kd Prod]],TblProdi[],2)</f>
        <v>#N/A</v>
      </c>
      <c r="K93" t="e">
        <f>VLOOKUP(pendaftaran_wisuda[[#This Row],[NIM]],DbsMunaqis[],12)</f>
        <v>#N/A</v>
      </c>
    </row>
    <row r="94" spans="1:11">
      <c r="A94" s="239">
        <v>93</v>
      </c>
      <c r="B94" s="136"/>
      <c r="C94" t="e">
        <f>VLOOKUP(pendaftaran_wisuda[[#This Row],[NIM]],DbsMunaqis[],5)</f>
        <v>#N/A</v>
      </c>
      <c r="D94" t="e">
        <f>VLOOKUP(pendaftaran_wisuda[[#This Row],[NIM]],DbsMunaqis[],13)</f>
        <v>#N/A</v>
      </c>
      <c r="E94" t="e">
        <f>IF(pendaftaran_wisuda[[#This Row],[Kd Jkl]]=1,"LAKI-LAKI","PEREMPUAN")</f>
        <v>#N/A</v>
      </c>
      <c r="F94" t="e">
        <f>VLOOKUP(pendaftaran_wisuda[[#This Row],[NIM]],DbsMunaqis[],6)</f>
        <v>#N/A</v>
      </c>
      <c r="G94" t="e">
        <f>VLOOKUP(pendaftaran_wisuda[[#This Row],[Kd Jrs]],TblJurusan[],2)</f>
        <v>#N/A</v>
      </c>
      <c r="H94" t="e">
        <f>VLOOKUP(pendaftaran_wisuda[[#This Row],[NIM]],DbsMunaqis[],7)</f>
        <v>#N/A</v>
      </c>
      <c r="I94" t="e">
        <f>VLOOKUP(pendaftaran_wisuda[[#This Row],[Kd Prod]],TblProdi[],2)</f>
        <v>#N/A</v>
      </c>
      <c r="K94" t="e">
        <f>VLOOKUP(pendaftaran_wisuda[[#This Row],[NIM]],DbsMunaqis[],12)</f>
        <v>#N/A</v>
      </c>
    </row>
    <row r="95" spans="1:11">
      <c r="A95">
        <v>94</v>
      </c>
      <c r="B95" s="239"/>
      <c r="C95" t="e">
        <f>VLOOKUP(pendaftaran_wisuda[[#This Row],[NIM]],DbsMunaqis[],5)</f>
        <v>#N/A</v>
      </c>
      <c r="D95" t="e">
        <f>VLOOKUP(pendaftaran_wisuda[[#This Row],[NIM]],DbsMunaqis[],13)</f>
        <v>#N/A</v>
      </c>
      <c r="E95" t="e">
        <f>IF(pendaftaran_wisuda[[#This Row],[Kd Jkl]]=1,"LAKI-LAKI","PEREMPUAN")</f>
        <v>#N/A</v>
      </c>
      <c r="F95" t="e">
        <f>VLOOKUP(pendaftaran_wisuda[[#This Row],[NIM]],DbsMunaqis[],6)</f>
        <v>#N/A</v>
      </c>
      <c r="G95" t="e">
        <f>VLOOKUP(pendaftaran_wisuda[[#This Row],[Kd Jrs]],TblJurusan[],2)</f>
        <v>#N/A</v>
      </c>
      <c r="H95" t="e">
        <f>VLOOKUP(pendaftaran_wisuda[[#This Row],[NIM]],DbsMunaqis[],7)</f>
        <v>#N/A</v>
      </c>
      <c r="I95" t="e">
        <f>VLOOKUP(pendaftaran_wisuda[[#This Row],[Kd Prod]],TblProdi[],2)</f>
        <v>#N/A</v>
      </c>
      <c r="K95" t="e">
        <f>VLOOKUP(pendaftaran_wisuda[[#This Row],[NIM]],DbsMunaqis[],12)</f>
        <v>#N/A</v>
      </c>
    </row>
    <row r="96" spans="1:11">
      <c r="A96" s="239">
        <v>95</v>
      </c>
      <c r="B96" s="239"/>
      <c r="C96" t="e">
        <f>VLOOKUP(pendaftaran_wisuda[[#This Row],[NIM]],DbsMunaqis[],5)</f>
        <v>#N/A</v>
      </c>
      <c r="D96" t="e">
        <f>VLOOKUP(pendaftaran_wisuda[[#This Row],[NIM]],DbsMunaqis[],13)</f>
        <v>#N/A</v>
      </c>
      <c r="E96" t="e">
        <f>IF(pendaftaran_wisuda[[#This Row],[Kd Jkl]]=1,"LAKI-LAKI","PEREMPUAN")</f>
        <v>#N/A</v>
      </c>
      <c r="F96" t="e">
        <f>VLOOKUP(pendaftaran_wisuda[[#This Row],[NIM]],DbsMunaqis[],6)</f>
        <v>#N/A</v>
      </c>
      <c r="G96" t="e">
        <f>VLOOKUP(pendaftaran_wisuda[[#This Row],[Kd Jrs]],TblJurusan[],2)</f>
        <v>#N/A</v>
      </c>
      <c r="H96" t="e">
        <f>VLOOKUP(pendaftaran_wisuda[[#This Row],[NIM]],DbsMunaqis[],7)</f>
        <v>#N/A</v>
      </c>
      <c r="I96" t="e">
        <f>VLOOKUP(pendaftaran_wisuda[[#This Row],[Kd Prod]],TblProdi[],2)</f>
        <v>#N/A</v>
      </c>
      <c r="K96" t="e">
        <f>VLOOKUP(pendaftaran_wisuda[[#This Row],[NIM]],DbsMunaqis[],12)</f>
        <v>#N/A</v>
      </c>
    </row>
    <row r="97" spans="1:11">
      <c r="A97">
        <v>96</v>
      </c>
      <c r="B97" s="239"/>
      <c r="C97" t="e">
        <f>VLOOKUP(pendaftaran_wisuda[[#This Row],[NIM]],DbsMunaqis[],5)</f>
        <v>#N/A</v>
      </c>
      <c r="D97" t="e">
        <f>VLOOKUP(pendaftaran_wisuda[[#This Row],[NIM]],DbsMunaqis[],13)</f>
        <v>#N/A</v>
      </c>
      <c r="E97" t="e">
        <f>IF(pendaftaran_wisuda[[#This Row],[Kd Jkl]]=1,"LAKI-LAKI","PEREMPUAN")</f>
        <v>#N/A</v>
      </c>
      <c r="F97" t="e">
        <f>VLOOKUP(pendaftaran_wisuda[[#This Row],[NIM]],DbsMunaqis[],6)</f>
        <v>#N/A</v>
      </c>
      <c r="G97" t="e">
        <f>VLOOKUP(pendaftaran_wisuda[[#This Row],[Kd Jrs]],TblJurusan[],2)</f>
        <v>#N/A</v>
      </c>
      <c r="H97" t="e">
        <f>VLOOKUP(pendaftaran_wisuda[[#This Row],[NIM]],DbsMunaqis[],7)</f>
        <v>#N/A</v>
      </c>
      <c r="I97" t="e">
        <f>VLOOKUP(pendaftaran_wisuda[[#This Row],[Kd Prod]],TblProdi[],2)</f>
        <v>#N/A</v>
      </c>
      <c r="K97" t="e">
        <f>VLOOKUP(pendaftaran_wisuda[[#This Row],[NIM]],DbsMunaqis[],12)</f>
        <v>#N/A</v>
      </c>
    </row>
    <row r="98" spans="1:11">
      <c r="A98" s="239">
        <v>97</v>
      </c>
      <c r="B98" s="239"/>
      <c r="C98" t="e">
        <f>VLOOKUP(pendaftaran_wisuda[[#This Row],[NIM]],DbsMunaqis[],5)</f>
        <v>#N/A</v>
      </c>
      <c r="D98" t="e">
        <f>VLOOKUP(pendaftaran_wisuda[[#This Row],[NIM]],DbsMunaqis[],13)</f>
        <v>#N/A</v>
      </c>
      <c r="E98" t="e">
        <f>IF(pendaftaran_wisuda[[#This Row],[Kd Jkl]]=1,"LAKI-LAKI","PEREMPUAN")</f>
        <v>#N/A</v>
      </c>
      <c r="F98" t="e">
        <f>VLOOKUP(pendaftaran_wisuda[[#This Row],[NIM]],DbsMunaqis[],6)</f>
        <v>#N/A</v>
      </c>
      <c r="G98" t="e">
        <f>VLOOKUP(pendaftaran_wisuda[[#This Row],[Kd Jrs]],TblJurusan[],2)</f>
        <v>#N/A</v>
      </c>
      <c r="H98" t="e">
        <f>VLOOKUP(pendaftaran_wisuda[[#This Row],[NIM]],DbsMunaqis[],7)</f>
        <v>#N/A</v>
      </c>
      <c r="I98" t="e">
        <f>VLOOKUP(pendaftaran_wisuda[[#This Row],[Kd Prod]],TblProdi[],2)</f>
        <v>#N/A</v>
      </c>
      <c r="K98" t="e">
        <f>VLOOKUP(pendaftaran_wisuda[[#This Row],[NIM]],DbsMunaqis[],12)</f>
        <v>#N/A</v>
      </c>
    </row>
    <row r="99" spans="1:11">
      <c r="A99">
        <v>98</v>
      </c>
      <c r="B99" s="239"/>
      <c r="C99" t="e">
        <f>VLOOKUP(pendaftaran_wisuda[[#This Row],[NIM]],DbsMunaqis[],5)</f>
        <v>#N/A</v>
      </c>
      <c r="D99" t="e">
        <f>VLOOKUP(pendaftaran_wisuda[[#This Row],[NIM]],DbsMunaqis[],13)</f>
        <v>#N/A</v>
      </c>
      <c r="E99" t="e">
        <f>IF(pendaftaran_wisuda[[#This Row],[Kd Jkl]]=1,"LAKI-LAKI","PEREMPUAN")</f>
        <v>#N/A</v>
      </c>
      <c r="F99" t="e">
        <f>VLOOKUP(pendaftaran_wisuda[[#This Row],[NIM]],DbsMunaqis[],6)</f>
        <v>#N/A</v>
      </c>
      <c r="G99" t="e">
        <f>VLOOKUP(pendaftaran_wisuda[[#This Row],[Kd Jrs]],TblJurusan[],2)</f>
        <v>#N/A</v>
      </c>
      <c r="H99" t="e">
        <f>VLOOKUP(pendaftaran_wisuda[[#This Row],[NIM]],DbsMunaqis[],7)</f>
        <v>#N/A</v>
      </c>
      <c r="I99" t="e">
        <f>VLOOKUP(pendaftaran_wisuda[[#This Row],[Kd Prod]],TblProdi[],2)</f>
        <v>#N/A</v>
      </c>
      <c r="K99" t="e">
        <f>VLOOKUP(pendaftaran_wisuda[[#This Row],[NIM]],DbsMunaqis[],12)</f>
        <v>#N/A</v>
      </c>
    </row>
    <row r="100" spans="1:11">
      <c r="A100" s="239">
        <v>99</v>
      </c>
      <c r="B100" s="239"/>
      <c r="C100" t="e">
        <f>VLOOKUP(pendaftaran_wisuda[[#This Row],[NIM]],DbsMunaqis[],5)</f>
        <v>#N/A</v>
      </c>
      <c r="D100" t="e">
        <f>VLOOKUP(pendaftaran_wisuda[[#This Row],[NIM]],DbsMunaqis[],13)</f>
        <v>#N/A</v>
      </c>
      <c r="E100" t="e">
        <f>IF(pendaftaran_wisuda[[#This Row],[Kd Jkl]]=1,"LAKI-LAKI","PEREMPUAN")</f>
        <v>#N/A</v>
      </c>
      <c r="F100" t="e">
        <f>VLOOKUP(pendaftaran_wisuda[[#This Row],[NIM]],DbsMunaqis[],6)</f>
        <v>#N/A</v>
      </c>
      <c r="G100" t="e">
        <f>VLOOKUP(pendaftaran_wisuda[[#This Row],[Kd Jrs]],TblJurusan[],2)</f>
        <v>#N/A</v>
      </c>
      <c r="H100" t="e">
        <f>VLOOKUP(pendaftaran_wisuda[[#This Row],[NIM]],DbsMunaqis[],7)</f>
        <v>#N/A</v>
      </c>
      <c r="I100" t="e">
        <f>VLOOKUP(pendaftaran_wisuda[[#This Row],[Kd Prod]],TblProdi[],2)</f>
        <v>#N/A</v>
      </c>
      <c r="K100" t="e">
        <f>VLOOKUP(pendaftaran_wisuda[[#This Row],[NIM]],DbsMunaqis[],12)</f>
        <v>#N/A</v>
      </c>
    </row>
    <row r="101" spans="1:11">
      <c r="A101">
        <v>100</v>
      </c>
      <c r="B101" s="239"/>
      <c r="C101" t="e">
        <f>VLOOKUP(pendaftaran_wisuda[[#This Row],[NIM]],DbsMunaqis[],5)</f>
        <v>#N/A</v>
      </c>
      <c r="D101" t="e">
        <f>VLOOKUP(pendaftaran_wisuda[[#This Row],[NIM]],DbsMunaqis[],13)</f>
        <v>#N/A</v>
      </c>
      <c r="E101" t="e">
        <f>IF(pendaftaran_wisuda[[#This Row],[Kd Jkl]]=1,"LAKI-LAKI","PEREMPUAN")</f>
        <v>#N/A</v>
      </c>
      <c r="F101" t="e">
        <f>VLOOKUP(pendaftaran_wisuda[[#This Row],[NIM]],DbsMunaqis[],6)</f>
        <v>#N/A</v>
      </c>
      <c r="G101" t="e">
        <f>VLOOKUP(pendaftaran_wisuda[[#This Row],[Kd Jrs]],TblJurusan[],2)</f>
        <v>#N/A</v>
      </c>
      <c r="H101" t="e">
        <f>VLOOKUP(pendaftaran_wisuda[[#This Row],[NIM]],DbsMunaqis[],7)</f>
        <v>#N/A</v>
      </c>
      <c r="I101" t="e">
        <f>VLOOKUP(pendaftaran_wisuda[[#This Row],[Kd Prod]],TblProdi[],2)</f>
        <v>#N/A</v>
      </c>
      <c r="K101" t="e">
        <f>VLOOKUP(pendaftaran_wisuda[[#This Row],[NIM]],DbsMunaqis[],12)</f>
        <v>#N/A</v>
      </c>
    </row>
    <row r="102" spans="1:11">
      <c r="A102" s="239">
        <v>101</v>
      </c>
      <c r="B102" s="239"/>
      <c r="C102" t="e">
        <f>VLOOKUP(pendaftaran_wisuda[[#This Row],[NIM]],DbsMunaqis[],5)</f>
        <v>#N/A</v>
      </c>
      <c r="D102" t="e">
        <f>VLOOKUP(pendaftaran_wisuda[[#This Row],[NIM]],DbsMunaqis[],13)</f>
        <v>#N/A</v>
      </c>
      <c r="E102" t="e">
        <f>IF(pendaftaran_wisuda[[#This Row],[Kd Jkl]]=1,"LAKI-LAKI","PEREMPUAN")</f>
        <v>#N/A</v>
      </c>
      <c r="F102" t="e">
        <f>VLOOKUP(pendaftaran_wisuda[[#This Row],[NIM]],DbsMunaqis[],6)</f>
        <v>#N/A</v>
      </c>
      <c r="G102" t="e">
        <f>VLOOKUP(pendaftaran_wisuda[[#This Row],[Kd Jrs]],TblJurusan[],2)</f>
        <v>#N/A</v>
      </c>
      <c r="H102" t="e">
        <f>VLOOKUP(pendaftaran_wisuda[[#This Row],[NIM]],DbsMunaqis[],7)</f>
        <v>#N/A</v>
      </c>
      <c r="I102" t="e">
        <f>VLOOKUP(pendaftaran_wisuda[[#This Row],[Kd Prod]],TblProdi[],2)</f>
        <v>#N/A</v>
      </c>
      <c r="K102" t="e">
        <f>VLOOKUP(pendaftaran_wisuda[[#This Row],[NIM]],DbsMunaqis[],12)</f>
        <v>#N/A</v>
      </c>
    </row>
    <row r="103" spans="1:11">
      <c r="A103">
        <v>102</v>
      </c>
      <c r="B103" s="239"/>
      <c r="C103" t="e">
        <f>VLOOKUP(pendaftaran_wisuda[[#This Row],[NIM]],DbsMunaqis[],5)</f>
        <v>#N/A</v>
      </c>
      <c r="D103" t="e">
        <f>VLOOKUP(pendaftaran_wisuda[[#This Row],[NIM]],DbsMunaqis[],13)</f>
        <v>#N/A</v>
      </c>
      <c r="E103" t="e">
        <f>IF(pendaftaran_wisuda[[#This Row],[Kd Jkl]]=1,"LAKI-LAKI","PEREMPUAN")</f>
        <v>#N/A</v>
      </c>
      <c r="F103" t="e">
        <f>VLOOKUP(pendaftaran_wisuda[[#This Row],[NIM]],DbsMunaqis[],6)</f>
        <v>#N/A</v>
      </c>
      <c r="G103" t="e">
        <f>VLOOKUP(pendaftaran_wisuda[[#This Row],[Kd Jrs]],TblJurusan[],2)</f>
        <v>#N/A</v>
      </c>
      <c r="H103" t="e">
        <f>VLOOKUP(pendaftaran_wisuda[[#This Row],[NIM]],DbsMunaqis[],7)</f>
        <v>#N/A</v>
      </c>
      <c r="I103" t="e">
        <f>VLOOKUP(pendaftaran_wisuda[[#This Row],[Kd Prod]],TblProdi[],2)</f>
        <v>#N/A</v>
      </c>
      <c r="K103" t="e">
        <f>VLOOKUP(pendaftaran_wisuda[[#This Row],[NIM]],DbsMunaqis[],12)</f>
        <v>#N/A</v>
      </c>
    </row>
    <row r="104" spans="1:11">
      <c r="A104" s="239">
        <v>103</v>
      </c>
      <c r="B104" s="239"/>
      <c r="C104" t="e">
        <f>VLOOKUP(pendaftaran_wisuda[[#This Row],[NIM]],DbsMunaqis[],5)</f>
        <v>#N/A</v>
      </c>
      <c r="D104" t="e">
        <f>VLOOKUP(pendaftaran_wisuda[[#This Row],[NIM]],DbsMunaqis[],13)</f>
        <v>#N/A</v>
      </c>
      <c r="E104" t="e">
        <f>IF(pendaftaran_wisuda[[#This Row],[Kd Jkl]]=1,"LAKI-LAKI","PEREMPUAN")</f>
        <v>#N/A</v>
      </c>
      <c r="F104" t="e">
        <f>VLOOKUP(pendaftaran_wisuda[[#This Row],[NIM]],DbsMunaqis[],6)</f>
        <v>#N/A</v>
      </c>
      <c r="G104" t="e">
        <f>VLOOKUP(pendaftaran_wisuda[[#This Row],[Kd Jrs]],TblJurusan[],2)</f>
        <v>#N/A</v>
      </c>
      <c r="H104" t="e">
        <f>VLOOKUP(pendaftaran_wisuda[[#This Row],[NIM]],DbsMunaqis[],7)</f>
        <v>#N/A</v>
      </c>
      <c r="I104" t="e">
        <f>VLOOKUP(pendaftaran_wisuda[[#This Row],[Kd Prod]],TblProdi[],2)</f>
        <v>#N/A</v>
      </c>
      <c r="K104" t="e">
        <f>VLOOKUP(pendaftaran_wisuda[[#This Row],[NIM]],DbsMunaqis[],12)</f>
        <v>#N/A</v>
      </c>
    </row>
    <row r="105" spans="1:11">
      <c r="A105">
        <v>104</v>
      </c>
      <c r="B105" s="239"/>
      <c r="C105" t="e">
        <f>VLOOKUP(pendaftaran_wisuda[[#This Row],[NIM]],DbsMunaqis[],5)</f>
        <v>#N/A</v>
      </c>
      <c r="D105" t="e">
        <f>VLOOKUP(pendaftaran_wisuda[[#This Row],[NIM]],DbsMunaqis[],13)</f>
        <v>#N/A</v>
      </c>
      <c r="E105" t="e">
        <f>IF(pendaftaran_wisuda[[#This Row],[Kd Jkl]]=1,"LAKI-LAKI","PEREMPUAN")</f>
        <v>#N/A</v>
      </c>
      <c r="F105" t="e">
        <f>VLOOKUP(pendaftaran_wisuda[[#This Row],[NIM]],DbsMunaqis[],6)</f>
        <v>#N/A</v>
      </c>
      <c r="G105" t="e">
        <f>VLOOKUP(pendaftaran_wisuda[[#This Row],[Kd Jrs]],TblJurusan[],2)</f>
        <v>#N/A</v>
      </c>
      <c r="H105" t="e">
        <f>VLOOKUP(pendaftaran_wisuda[[#This Row],[NIM]],DbsMunaqis[],7)</f>
        <v>#N/A</v>
      </c>
      <c r="I105" t="e">
        <f>VLOOKUP(pendaftaran_wisuda[[#This Row],[Kd Prod]],TblProdi[],2)</f>
        <v>#N/A</v>
      </c>
      <c r="K105" t="e">
        <f>VLOOKUP(pendaftaran_wisuda[[#This Row],[NIM]],DbsMunaqis[],12)</f>
        <v>#N/A</v>
      </c>
    </row>
    <row r="106" spans="1:11">
      <c r="A106" s="239">
        <v>105</v>
      </c>
      <c r="B106" s="239"/>
      <c r="C106" t="e">
        <f>VLOOKUP(pendaftaran_wisuda[[#This Row],[NIM]],DbsMunaqis[],5)</f>
        <v>#N/A</v>
      </c>
      <c r="D106" t="e">
        <f>VLOOKUP(pendaftaran_wisuda[[#This Row],[NIM]],DbsMunaqis[],13)</f>
        <v>#N/A</v>
      </c>
      <c r="E106" t="e">
        <f>IF(pendaftaran_wisuda[[#This Row],[Kd Jkl]]=1,"LAKI-LAKI","PEREMPUAN")</f>
        <v>#N/A</v>
      </c>
      <c r="F106" t="e">
        <f>VLOOKUP(pendaftaran_wisuda[[#This Row],[NIM]],DbsMunaqis[],6)</f>
        <v>#N/A</v>
      </c>
      <c r="G106" t="e">
        <f>VLOOKUP(pendaftaran_wisuda[[#This Row],[Kd Jrs]],TblJurusan[],2)</f>
        <v>#N/A</v>
      </c>
      <c r="H106" t="e">
        <f>VLOOKUP(pendaftaran_wisuda[[#This Row],[NIM]],DbsMunaqis[],7)</f>
        <v>#N/A</v>
      </c>
      <c r="I106" t="e">
        <f>VLOOKUP(pendaftaran_wisuda[[#This Row],[Kd Prod]],TblProdi[],2)</f>
        <v>#N/A</v>
      </c>
      <c r="K106" t="e">
        <f>VLOOKUP(pendaftaran_wisuda[[#This Row],[NIM]],DbsMunaqis[],12)</f>
        <v>#N/A</v>
      </c>
    </row>
    <row r="107" spans="1:11">
      <c r="A107">
        <v>106</v>
      </c>
      <c r="B107" s="239"/>
      <c r="C107" t="e">
        <f>VLOOKUP(pendaftaran_wisuda[[#This Row],[NIM]],DbsMunaqis[],5)</f>
        <v>#N/A</v>
      </c>
      <c r="D107" t="e">
        <f>VLOOKUP(pendaftaran_wisuda[[#This Row],[NIM]],DbsMunaqis[],13)</f>
        <v>#N/A</v>
      </c>
      <c r="E107" t="e">
        <f>IF(pendaftaran_wisuda[[#This Row],[Kd Jkl]]=1,"LAKI-LAKI","PEREMPUAN")</f>
        <v>#N/A</v>
      </c>
      <c r="F107" t="e">
        <f>VLOOKUP(pendaftaran_wisuda[[#This Row],[NIM]],DbsMunaqis[],6)</f>
        <v>#N/A</v>
      </c>
      <c r="G107" t="e">
        <f>VLOOKUP(pendaftaran_wisuda[[#This Row],[Kd Jrs]],TblJurusan[],2)</f>
        <v>#N/A</v>
      </c>
      <c r="H107" t="e">
        <f>VLOOKUP(pendaftaran_wisuda[[#This Row],[NIM]],DbsMunaqis[],7)</f>
        <v>#N/A</v>
      </c>
      <c r="I107" t="e">
        <f>VLOOKUP(pendaftaran_wisuda[[#This Row],[Kd Prod]],TblProdi[],2)</f>
        <v>#N/A</v>
      </c>
      <c r="K107" t="e">
        <f>VLOOKUP(pendaftaran_wisuda[[#This Row],[NIM]],DbsMunaqis[],12)</f>
        <v>#N/A</v>
      </c>
    </row>
    <row r="108" spans="1:11">
      <c r="A108" s="239">
        <v>107</v>
      </c>
      <c r="B108" s="239"/>
      <c r="C108" t="e">
        <f>VLOOKUP(pendaftaran_wisuda[[#This Row],[NIM]],DbsMunaqis[],5)</f>
        <v>#N/A</v>
      </c>
      <c r="D108" t="e">
        <f>VLOOKUP(pendaftaran_wisuda[[#This Row],[NIM]],DbsMunaqis[],13)</f>
        <v>#N/A</v>
      </c>
      <c r="E108" t="e">
        <f>IF(pendaftaran_wisuda[[#This Row],[Kd Jkl]]=1,"LAKI-LAKI","PEREMPUAN")</f>
        <v>#N/A</v>
      </c>
      <c r="F108" t="e">
        <f>VLOOKUP(pendaftaran_wisuda[[#This Row],[NIM]],DbsMunaqis[],6)</f>
        <v>#N/A</v>
      </c>
      <c r="G108" t="e">
        <f>VLOOKUP(pendaftaran_wisuda[[#This Row],[Kd Jrs]],TblJurusan[],2)</f>
        <v>#N/A</v>
      </c>
      <c r="H108" t="e">
        <f>VLOOKUP(pendaftaran_wisuda[[#This Row],[NIM]],DbsMunaqis[],7)</f>
        <v>#N/A</v>
      </c>
      <c r="I108" t="e">
        <f>VLOOKUP(pendaftaran_wisuda[[#This Row],[Kd Prod]],TblProdi[],2)</f>
        <v>#N/A</v>
      </c>
      <c r="K108" t="e">
        <f>VLOOKUP(pendaftaran_wisuda[[#This Row],[NIM]],DbsMunaqis[],12)</f>
        <v>#N/A</v>
      </c>
    </row>
    <row r="109" spans="1:11">
      <c r="A109">
        <v>108</v>
      </c>
      <c r="B109" s="239"/>
      <c r="C109" t="e">
        <f>VLOOKUP(pendaftaran_wisuda[[#This Row],[NIM]],DbsMunaqis[],5)</f>
        <v>#N/A</v>
      </c>
      <c r="D109" t="e">
        <f>VLOOKUP(pendaftaran_wisuda[[#This Row],[NIM]],DbsMunaqis[],13)</f>
        <v>#N/A</v>
      </c>
      <c r="E109" t="e">
        <f>IF(pendaftaran_wisuda[[#This Row],[Kd Jkl]]=1,"LAKI-LAKI","PEREMPUAN")</f>
        <v>#N/A</v>
      </c>
      <c r="F109" t="e">
        <f>VLOOKUP(pendaftaran_wisuda[[#This Row],[NIM]],DbsMunaqis[],6)</f>
        <v>#N/A</v>
      </c>
      <c r="G109" t="e">
        <f>VLOOKUP(pendaftaran_wisuda[[#This Row],[Kd Jrs]],TblJurusan[],2)</f>
        <v>#N/A</v>
      </c>
      <c r="H109" t="e">
        <f>VLOOKUP(pendaftaran_wisuda[[#This Row],[NIM]],DbsMunaqis[],7)</f>
        <v>#N/A</v>
      </c>
      <c r="I109" t="e">
        <f>VLOOKUP(pendaftaran_wisuda[[#This Row],[Kd Prod]],TblProdi[],2)</f>
        <v>#N/A</v>
      </c>
      <c r="K109" t="e">
        <f>VLOOKUP(pendaftaran_wisuda[[#This Row],[NIM]],DbsMunaqis[],12)</f>
        <v>#N/A</v>
      </c>
    </row>
    <row r="110" spans="1:11">
      <c r="A110" s="239">
        <v>109</v>
      </c>
      <c r="B110" s="239"/>
      <c r="C110" t="e">
        <f>VLOOKUP(pendaftaran_wisuda[[#This Row],[NIM]],DbsMunaqis[],5)</f>
        <v>#N/A</v>
      </c>
      <c r="D110" t="e">
        <f>VLOOKUP(pendaftaran_wisuda[[#This Row],[NIM]],DbsMunaqis[],13)</f>
        <v>#N/A</v>
      </c>
      <c r="E110" t="e">
        <f>IF(pendaftaran_wisuda[[#This Row],[Kd Jkl]]=1,"LAKI-LAKI","PEREMPUAN")</f>
        <v>#N/A</v>
      </c>
      <c r="F110" t="e">
        <f>VLOOKUP(pendaftaran_wisuda[[#This Row],[NIM]],DbsMunaqis[],6)</f>
        <v>#N/A</v>
      </c>
      <c r="G110" t="e">
        <f>VLOOKUP(pendaftaran_wisuda[[#This Row],[Kd Jrs]],TblJurusan[],2)</f>
        <v>#N/A</v>
      </c>
      <c r="H110" t="e">
        <f>VLOOKUP(pendaftaran_wisuda[[#This Row],[NIM]],DbsMunaqis[],7)</f>
        <v>#N/A</v>
      </c>
      <c r="I110" t="e">
        <f>VLOOKUP(pendaftaran_wisuda[[#This Row],[Kd Prod]],TblProdi[],2)</f>
        <v>#N/A</v>
      </c>
      <c r="K110" t="e">
        <f>VLOOKUP(pendaftaran_wisuda[[#This Row],[NIM]],DbsMunaqis[],12)</f>
        <v>#N/A</v>
      </c>
    </row>
    <row r="111" spans="1:11">
      <c r="A111">
        <v>110</v>
      </c>
      <c r="B111" s="239"/>
      <c r="C111" t="e">
        <f>VLOOKUP(pendaftaran_wisuda[[#This Row],[NIM]],DbsMunaqis[],5)</f>
        <v>#N/A</v>
      </c>
      <c r="D111" t="e">
        <f>VLOOKUP(pendaftaran_wisuda[[#This Row],[NIM]],DbsMunaqis[],13)</f>
        <v>#N/A</v>
      </c>
      <c r="E111" t="e">
        <f>IF(pendaftaran_wisuda[[#This Row],[Kd Jkl]]=1,"LAKI-LAKI","PEREMPUAN")</f>
        <v>#N/A</v>
      </c>
      <c r="F111" t="e">
        <f>VLOOKUP(pendaftaran_wisuda[[#This Row],[NIM]],DbsMunaqis[],6)</f>
        <v>#N/A</v>
      </c>
      <c r="G111" t="e">
        <f>VLOOKUP(pendaftaran_wisuda[[#This Row],[Kd Jrs]],TblJurusan[],2)</f>
        <v>#N/A</v>
      </c>
      <c r="H111" t="e">
        <f>VLOOKUP(pendaftaran_wisuda[[#This Row],[NIM]],DbsMunaqis[],7)</f>
        <v>#N/A</v>
      </c>
      <c r="I111" t="e">
        <f>VLOOKUP(pendaftaran_wisuda[[#This Row],[Kd Prod]],TblProdi[],2)</f>
        <v>#N/A</v>
      </c>
      <c r="K111" t="e">
        <f>VLOOKUP(pendaftaran_wisuda[[#This Row],[NIM]],DbsMunaqis[],12)</f>
        <v>#N/A</v>
      </c>
    </row>
    <row r="112" spans="1:11">
      <c r="A112" s="239">
        <v>111</v>
      </c>
      <c r="B112" s="239"/>
      <c r="C112" t="e">
        <f>VLOOKUP(pendaftaran_wisuda[[#This Row],[NIM]],DbsMunaqis[],5)</f>
        <v>#N/A</v>
      </c>
      <c r="D112" t="e">
        <f>VLOOKUP(pendaftaran_wisuda[[#This Row],[NIM]],DbsMunaqis[],13)</f>
        <v>#N/A</v>
      </c>
      <c r="E112" t="e">
        <f>IF(pendaftaran_wisuda[[#This Row],[Kd Jkl]]=1,"LAKI-LAKI","PEREMPUAN")</f>
        <v>#N/A</v>
      </c>
      <c r="F112" t="e">
        <f>VLOOKUP(pendaftaran_wisuda[[#This Row],[NIM]],DbsMunaqis[],6)</f>
        <v>#N/A</v>
      </c>
      <c r="G112" t="e">
        <f>VLOOKUP(pendaftaran_wisuda[[#This Row],[Kd Jrs]],TblJurusan[],2)</f>
        <v>#N/A</v>
      </c>
      <c r="H112" t="e">
        <f>VLOOKUP(pendaftaran_wisuda[[#This Row],[NIM]],DbsMunaqis[],7)</f>
        <v>#N/A</v>
      </c>
      <c r="I112" t="e">
        <f>VLOOKUP(pendaftaran_wisuda[[#This Row],[Kd Prod]],TblProdi[],2)</f>
        <v>#N/A</v>
      </c>
      <c r="K112" t="e">
        <f>VLOOKUP(pendaftaran_wisuda[[#This Row],[NIM]],DbsMunaqis[],12)</f>
        <v>#N/A</v>
      </c>
    </row>
    <row r="113" spans="1:16">
      <c r="A113">
        <v>112</v>
      </c>
      <c r="B113" s="239"/>
      <c r="C113" t="e">
        <f>VLOOKUP(pendaftaran_wisuda[[#This Row],[NIM]],DbsMunaqis[],5)</f>
        <v>#N/A</v>
      </c>
      <c r="D113" t="e">
        <f>VLOOKUP(pendaftaran_wisuda[[#This Row],[NIM]],DbsMunaqis[],13)</f>
        <v>#N/A</v>
      </c>
      <c r="E113" t="e">
        <f>IF(pendaftaran_wisuda[[#This Row],[Kd Jkl]]=1,"LAKI-LAKI","PEREMPUAN")</f>
        <v>#N/A</v>
      </c>
      <c r="F113" t="e">
        <f>VLOOKUP(pendaftaran_wisuda[[#This Row],[NIM]],DbsMunaqis[],6)</f>
        <v>#N/A</v>
      </c>
      <c r="G113" t="e">
        <f>VLOOKUP(pendaftaran_wisuda[[#This Row],[Kd Jrs]],TblJurusan[],2)</f>
        <v>#N/A</v>
      </c>
      <c r="H113" t="e">
        <f>VLOOKUP(pendaftaran_wisuda[[#This Row],[NIM]],DbsMunaqis[],7)</f>
        <v>#N/A</v>
      </c>
      <c r="I113" t="e">
        <f>VLOOKUP(pendaftaran_wisuda[[#This Row],[Kd Prod]],TblProdi[],2)</f>
        <v>#N/A</v>
      </c>
      <c r="K113" t="e">
        <f>VLOOKUP(pendaftaran_wisuda[[#This Row],[NIM]],DbsMunaqis[],12)</f>
        <v>#N/A</v>
      </c>
    </row>
    <row r="114" spans="1:16">
      <c r="A114" s="239">
        <v>113</v>
      </c>
      <c r="B114" s="136"/>
      <c r="C114" t="e">
        <f>VLOOKUP(pendaftaran_wisuda[[#This Row],[NIM]],DbsMunaqis[],5)</f>
        <v>#N/A</v>
      </c>
      <c r="D114" t="e">
        <f>VLOOKUP(pendaftaran_wisuda[[#This Row],[NIM]],DbsMunaqis[],13)</f>
        <v>#N/A</v>
      </c>
      <c r="E114" t="e">
        <f>IF(pendaftaran_wisuda[[#This Row],[Kd Jkl]]=1,"LAKI-LAKI","PEREMPUAN")</f>
        <v>#N/A</v>
      </c>
      <c r="F114" t="e">
        <f>VLOOKUP(pendaftaran_wisuda[[#This Row],[NIM]],DbsMunaqis[],6)</f>
        <v>#N/A</v>
      </c>
      <c r="G114" t="e">
        <f>VLOOKUP(pendaftaran_wisuda[[#This Row],[Kd Jrs]],TblJurusan[],2)</f>
        <v>#N/A</v>
      </c>
      <c r="H114" t="e">
        <f>VLOOKUP(pendaftaran_wisuda[[#This Row],[NIM]],DbsMunaqis[],7)</f>
        <v>#N/A</v>
      </c>
      <c r="I114" t="e">
        <f>VLOOKUP(pendaftaran_wisuda[[#This Row],[Kd Prod]],TblProdi[],2)</f>
        <v>#N/A</v>
      </c>
      <c r="K114" t="e">
        <f>VLOOKUP(pendaftaran_wisuda[[#This Row],[NIM]],DbsMunaqis[],12)</f>
        <v>#N/A</v>
      </c>
    </row>
    <row r="115" spans="1:16">
      <c r="A115">
        <v>114</v>
      </c>
      <c r="B115" s="136"/>
      <c r="C115" t="e">
        <f>VLOOKUP(pendaftaran_wisuda[[#This Row],[NIM]],DbsMunaqis[],5)</f>
        <v>#N/A</v>
      </c>
      <c r="D115" t="e">
        <f>VLOOKUP(pendaftaran_wisuda[[#This Row],[NIM]],DbsMunaqis[],13)</f>
        <v>#N/A</v>
      </c>
      <c r="E115" t="e">
        <f>IF(pendaftaran_wisuda[[#This Row],[Kd Jkl]]=1,"LAKI-LAKI","PEREMPUAN")</f>
        <v>#N/A</v>
      </c>
      <c r="F115" t="e">
        <f>VLOOKUP(pendaftaran_wisuda[[#This Row],[NIM]],DbsMunaqis[],6)</f>
        <v>#N/A</v>
      </c>
      <c r="G115" t="e">
        <f>VLOOKUP(pendaftaran_wisuda[[#This Row],[Kd Jrs]],TblJurusan[],2)</f>
        <v>#N/A</v>
      </c>
      <c r="H115" t="e">
        <f>VLOOKUP(pendaftaran_wisuda[[#This Row],[NIM]],DbsMunaqis[],7)</f>
        <v>#N/A</v>
      </c>
      <c r="I115" t="e">
        <f>VLOOKUP(pendaftaran_wisuda[[#This Row],[Kd Prod]],TblProdi[],2)</f>
        <v>#N/A</v>
      </c>
      <c r="K115" t="e">
        <f>VLOOKUP(pendaftaran_wisuda[[#This Row],[NIM]],DbsMunaqis[],12)</f>
        <v>#N/A</v>
      </c>
    </row>
    <row r="116" spans="1:16" s="247" customFormat="1">
      <c r="A116" s="239">
        <v>115</v>
      </c>
      <c r="B116" s="246"/>
      <c r="C116" s="247" t="e">
        <f>VLOOKUP(pendaftaran_wisuda[[#This Row],[NIM]],DbsMunaqis[],5)</f>
        <v>#N/A</v>
      </c>
      <c r="D116" s="247" t="e">
        <f>VLOOKUP(pendaftaran_wisuda[[#This Row],[NIM]],DbsMunaqis[],13)</f>
        <v>#N/A</v>
      </c>
      <c r="E116" s="247" t="e">
        <f>IF(pendaftaran_wisuda[[#This Row],[Kd Jkl]]=1,"LAKI-LAKI","PEREMPUAN")</f>
        <v>#N/A</v>
      </c>
      <c r="F116" s="247" t="e">
        <f>VLOOKUP(pendaftaran_wisuda[[#This Row],[NIM]],DbsMunaqis[],6)</f>
        <v>#N/A</v>
      </c>
      <c r="G116" s="247" t="e">
        <f>VLOOKUP(pendaftaran_wisuda[[#This Row],[Kd Jrs]],TblJurusan[],2)</f>
        <v>#N/A</v>
      </c>
      <c r="H116" s="247" t="e">
        <f>VLOOKUP(pendaftaran_wisuda[[#This Row],[NIM]],DbsMunaqis[],7)</f>
        <v>#N/A</v>
      </c>
      <c r="I116" s="247" t="e">
        <f>VLOOKUP(pendaftaran_wisuda[[#This Row],[Kd Prod]],TblProdi[],2)</f>
        <v>#N/A</v>
      </c>
      <c r="K116" s="247" t="e">
        <f>VLOOKUP(pendaftaran_wisuda[[#This Row],[NIM]],DbsMunaqis[],12)</f>
        <v>#N/A</v>
      </c>
      <c r="O116"/>
      <c r="P116"/>
    </row>
    <row r="117" spans="1:16">
      <c r="A117">
        <v>116</v>
      </c>
      <c r="B117" s="239"/>
      <c r="C117" t="e">
        <f>VLOOKUP(pendaftaran_wisuda[[#This Row],[NIM]],DbsMunaqis[],5)</f>
        <v>#N/A</v>
      </c>
      <c r="D117" t="e">
        <f>VLOOKUP(pendaftaran_wisuda[[#This Row],[NIM]],DbsMunaqis[],13)</f>
        <v>#N/A</v>
      </c>
      <c r="E117" t="e">
        <f>IF(pendaftaran_wisuda[[#This Row],[Kd Jkl]]=1,"LAKI-LAKI","PEREMPUAN")</f>
        <v>#N/A</v>
      </c>
      <c r="F117" t="e">
        <f>VLOOKUP(pendaftaran_wisuda[[#This Row],[NIM]],DbsMunaqis[],6)</f>
        <v>#N/A</v>
      </c>
      <c r="G117" t="e">
        <f>VLOOKUP(pendaftaran_wisuda[[#This Row],[Kd Jrs]],TblJurusan[],2)</f>
        <v>#N/A</v>
      </c>
      <c r="H117" t="e">
        <f>VLOOKUP(pendaftaran_wisuda[[#This Row],[NIM]],DbsMunaqis[],7)</f>
        <v>#N/A</v>
      </c>
      <c r="I117" t="e">
        <f>VLOOKUP(pendaftaran_wisuda[[#This Row],[Kd Prod]],TblProdi[],2)</f>
        <v>#N/A</v>
      </c>
      <c r="K117" t="e">
        <f>VLOOKUP(pendaftaran_wisuda[[#This Row],[NIM]],DbsMunaqis[],12)</f>
        <v>#N/A</v>
      </c>
    </row>
    <row r="118" spans="1:16">
      <c r="A118" s="239">
        <v>117</v>
      </c>
      <c r="B118" s="239"/>
      <c r="C118" t="e">
        <f>VLOOKUP(pendaftaran_wisuda[[#This Row],[NIM]],DbsMunaqis[],5)</f>
        <v>#N/A</v>
      </c>
      <c r="D118" t="e">
        <f>VLOOKUP(pendaftaran_wisuda[[#This Row],[NIM]],DbsMunaqis[],13)</f>
        <v>#N/A</v>
      </c>
      <c r="E118" t="e">
        <f>IF(pendaftaran_wisuda[[#This Row],[Kd Jkl]]=1,"LAKI-LAKI","PEREMPUAN")</f>
        <v>#N/A</v>
      </c>
      <c r="F118" t="e">
        <f>VLOOKUP(pendaftaran_wisuda[[#This Row],[NIM]],DbsMunaqis[],6)</f>
        <v>#N/A</v>
      </c>
      <c r="G118" t="e">
        <f>VLOOKUP(pendaftaran_wisuda[[#This Row],[Kd Jrs]],TblJurusan[],2)</f>
        <v>#N/A</v>
      </c>
      <c r="H118" t="e">
        <f>VLOOKUP(pendaftaran_wisuda[[#This Row],[NIM]],DbsMunaqis[],7)</f>
        <v>#N/A</v>
      </c>
      <c r="I118" t="e">
        <f>VLOOKUP(pendaftaran_wisuda[[#This Row],[Kd Prod]],TblProdi[],2)</f>
        <v>#N/A</v>
      </c>
      <c r="K118" t="e">
        <f>VLOOKUP(pendaftaran_wisuda[[#This Row],[NIM]],DbsMunaqis[],12)</f>
        <v>#N/A</v>
      </c>
    </row>
    <row r="119" spans="1:16">
      <c r="A119">
        <v>118</v>
      </c>
      <c r="B119" s="239"/>
      <c r="C119" t="e">
        <f>VLOOKUP(pendaftaran_wisuda[[#This Row],[NIM]],DbsMunaqis[],5)</f>
        <v>#N/A</v>
      </c>
      <c r="D119" t="e">
        <f>VLOOKUP(pendaftaran_wisuda[[#This Row],[NIM]],DbsMunaqis[],13)</f>
        <v>#N/A</v>
      </c>
      <c r="E119" t="e">
        <f>IF(pendaftaran_wisuda[[#This Row],[Kd Jkl]]=1,"LAKI-LAKI","PEREMPUAN")</f>
        <v>#N/A</v>
      </c>
      <c r="F119" t="e">
        <f>VLOOKUP(pendaftaran_wisuda[[#This Row],[NIM]],DbsMunaqis[],6)</f>
        <v>#N/A</v>
      </c>
      <c r="G119" t="e">
        <f>VLOOKUP(pendaftaran_wisuda[[#This Row],[Kd Jrs]],TblJurusan[],2)</f>
        <v>#N/A</v>
      </c>
      <c r="H119" t="e">
        <f>VLOOKUP(pendaftaran_wisuda[[#This Row],[NIM]],DbsMunaqis[],7)</f>
        <v>#N/A</v>
      </c>
      <c r="I119" t="e">
        <f>VLOOKUP(pendaftaran_wisuda[[#This Row],[Kd Prod]],TblProdi[],2)</f>
        <v>#N/A</v>
      </c>
      <c r="K119" t="e">
        <f>VLOOKUP(pendaftaran_wisuda[[#This Row],[NIM]],DbsMunaqis[],12)</f>
        <v>#N/A</v>
      </c>
    </row>
    <row r="120" spans="1:16">
      <c r="A120" s="239">
        <v>119</v>
      </c>
      <c r="B120" s="239"/>
      <c r="C120" t="e">
        <f>VLOOKUP(pendaftaran_wisuda[[#This Row],[NIM]],DbsMunaqis[],5)</f>
        <v>#N/A</v>
      </c>
      <c r="D120" t="e">
        <f>VLOOKUP(pendaftaran_wisuda[[#This Row],[NIM]],DbsMunaqis[],13)</f>
        <v>#N/A</v>
      </c>
      <c r="E120" t="e">
        <f>IF(pendaftaran_wisuda[[#This Row],[Kd Jkl]]=1,"LAKI-LAKI","PEREMPUAN")</f>
        <v>#N/A</v>
      </c>
      <c r="F120" t="e">
        <f>VLOOKUP(pendaftaran_wisuda[[#This Row],[NIM]],DbsMunaqis[],6)</f>
        <v>#N/A</v>
      </c>
      <c r="G120" t="e">
        <f>VLOOKUP(pendaftaran_wisuda[[#This Row],[Kd Jrs]],TblJurusan[],2)</f>
        <v>#N/A</v>
      </c>
      <c r="H120" t="e">
        <f>VLOOKUP(pendaftaran_wisuda[[#This Row],[NIM]],DbsMunaqis[],7)</f>
        <v>#N/A</v>
      </c>
      <c r="I120" t="e">
        <f>VLOOKUP(pendaftaran_wisuda[[#This Row],[Kd Prod]],TblProdi[],2)</f>
        <v>#N/A</v>
      </c>
      <c r="K120" t="e">
        <f>VLOOKUP(pendaftaran_wisuda[[#This Row],[NIM]],DbsMunaqis[],12)</f>
        <v>#N/A</v>
      </c>
    </row>
    <row r="121" spans="1:16">
      <c r="A121">
        <v>120</v>
      </c>
      <c r="B121" s="239"/>
      <c r="C121" t="e">
        <f>VLOOKUP(pendaftaran_wisuda[[#This Row],[NIM]],DbsMunaqis[],5)</f>
        <v>#N/A</v>
      </c>
      <c r="D121" t="e">
        <f>VLOOKUP(pendaftaran_wisuda[[#This Row],[NIM]],DbsMunaqis[],13)</f>
        <v>#N/A</v>
      </c>
      <c r="E121" t="e">
        <f>IF(pendaftaran_wisuda[[#This Row],[Kd Jkl]]=1,"LAKI-LAKI","PEREMPUAN")</f>
        <v>#N/A</v>
      </c>
      <c r="F121" t="e">
        <f>VLOOKUP(pendaftaran_wisuda[[#This Row],[NIM]],DbsMunaqis[],6)</f>
        <v>#N/A</v>
      </c>
      <c r="G121" t="e">
        <f>VLOOKUP(pendaftaran_wisuda[[#This Row],[Kd Jrs]],TblJurusan[],2)</f>
        <v>#N/A</v>
      </c>
      <c r="H121" t="e">
        <f>VLOOKUP(pendaftaran_wisuda[[#This Row],[NIM]],DbsMunaqis[],7)</f>
        <v>#N/A</v>
      </c>
      <c r="I121" t="e">
        <f>VLOOKUP(pendaftaran_wisuda[[#This Row],[Kd Prod]],TblProdi[],2)</f>
        <v>#N/A</v>
      </c>
      <c r="K121" t="e">
        <f>VLOOKUP(pendaftaran_wisuda[[#This Row],[NIM]],DbsMunaqis[],12)</f>
        <v>#N/A</v>
      </c>
    </row>
    <row r="122" spans="1:16">
      <c r="A122" s="239">
        <v>121</v>
      </c>
      <c r="B122" s="239"/>
      <c r="C122" t="e">
        <f>VLOOKUP(pendaftaran_wisuda[[#This Row],[NIM]],DbsMunaqis[],5)</f>
        <v>#N/A</v>
      </c>
      <c r="D122" t="e">
        <f>VLOOKUP(pendaftaran_wisuda[[#This Row],[NIM]],DbsMunaqis[],13)</f>
        <v>#N/A</v>
      </c>
      <c r="E122" t="e">
        <f>IF(pendaftaran_wisuda[[#This Row],[Kd Jkl]]=1,"LAKI-LAKI","PEREMPUAN")</f>
        <v>#N/A</v>
      </c>
      <c r="F122" t="e">
        <f>VLOOKUP(pendaftaran_wisuda[[#This Row],[NIM]],DbsMunaqis[],6)</f>
        <v>#N/A</v>
      </c>
      <c r="G122" t="e">
        <f>VLOOKUP(pendaftaran_wisuda[[#This Row],[Kd Jrs]],TblJurusan[],2)</f>
        <v>#N/A</v>
      </c>
      <c r="H122" t="e">
        <f>VLOOKUP(pendaftaran_wisuda[[#This Row],[NIM]],DbsMunaqis[],7)</f>
        <v>#N/A</v>
      </c>
      <c r="I122" t="e">
        <f>VLOOKUP(pendaftaran_wisuda[[#This Row],[Kd Prod]],TblProdi[],2)</f>
        <v>#N/A</v>
      </c>
      <c r="K122" t="e">
        <f>VLOOKUP(pendaftaran_wisuda[[#This Row],[NIM]],DbsMunaqis[],12)</f>
        <v>#N/A</v>
      </c>
    </row>
    <row r="123" spans="1:16">
      <c r="A123">
        <v>122</v>
      </c>
      <c r="B123" s="239"/>
      <c r="C123" t="e">
        <f>VLOOKUP(pendaftaran_wisuda[[#This Row],[NIM]],DbsMunaqis[],5)</f>
        <v>#N/A</v>
      </c>
      <c r="D123" t="e">
        <f>VLOOKUP(pendaftaran_wisuda[[#This Row],[NIM]],DbsMunaqis[],13)</f>
        <v>#N/A</v>
      </c>
      <c r="E123" t="e">
        <f>IF(pendaftaran_wisuda[[#This Row],[Kd Jkl]]=1,"LAKI-LAKI","PEREMPUAN")</f>
        <v>#N/A</v>
      </c>
      <c r="F123" t="e">
        <f>VLOOKUP(pendaftaran_wisuda[[#This Row],[NIM]],DbsMunaqis[],6)</f>
        <v>#N/A</v>
      </c>
      <c r="G123" t="e">
        <f>VLOOKUP(pendaftaran_wisuda[[#This Row],[Kd Jrs]],TblJurusan[],2)</f>
        <v>#N/A</v>
      </c>
      <c r="H123" t="e">
        <f>VLOOKUP(pendaftaran_wisuda[[#This Row],[NIM]],DbsMunaqis[],7)</f>
        <v>#N/A</v>
      </c>
      <c r="I123" t="e">
        <f>VLOOKUP(pendaftaran_wisuda[[#This Row],[Kd Prod]],TblProdi[],2)</f>
        <v>#N/A</v>
      </c>
      <c r="K123" t="e">
        <f>VLOOKUP(pendaftaran_wisuda[[#This Row],[NIM]],DbsMunaqis[],12)</f>
        <v>#N/A</v>
      </c>
    </row>
    <row r="124" spans="1:16">
      <c r="A124" s="239">
        <v>123</v>
      </c>
      <c r="B124" s="239"/>
      <c r="C124" t="e">
        <f>VLOOKUP(pendaftaran_wisuda[[#This Row],[NIM]],DbsMunaqis[],5)</f>
        <v>#N/A</v>
      </c>
      <c r="D124" t="e">
        <f>VLOOKUP(pendaftaran_wisuda[[#This Row],[NIM]],DbsMunaqis[],13)</f>
        <v>#N/A</v>
      </c>
      <c r="E124" t="e">
        <f>IF(pendaftaran_wisuda[[#This Row],[Kd Jkl]]=1,"LAKI-LAKI","PEREMPUAN")</f>
        <v>#N/A</v>
      </c>
      <c r="F124" t="e">
        <f>VLOOKUP(pendaftaran_wisuda[[#This Row],[NIM]],DbsMunaqis[],6)</f>
        <v>#N/A</v>
      </c>
      <c r="G124" t="e">
        <f>VLOOKUP(pendaftaran_wisuda[[#This Row],[Kd Jrs]],TblJurusan[],2)</f>
        <v>#N/A</v>
      </c>
      <c r="H124" t="e">
        <f>VLOOKUP(pendaftaran_wisuda[[#This Row],[NIM]],DbsMunaqis[],7)</f>
        <v>#N/A</v>
      </c>
      <c r="I124" t="e">
        <f>VLOOKUP(pendaftaran_wisuda[[#This Row],[Kd Prod]],TblProdi[],2)</f>
        <v>#N/A</v>
      </c>
      <c r="K124" t="e">
        <f>VLOOKUP(pendaftaran_wisuda[[#This Row],[NIM]],DbsMunaqis[],12)</f>
        <v>#N/A</v>
      </c>
    </row>
    <row r="125" spans="1:16">
      <c r="A125">
        <v>124</v>
      </c>
      <c r="B125" s="239"/>
      <c r="C125" t="e">
        <f>VLOOKUP(pendaftaran_wisuda[[#This Row],[NIM]],DbsMunaqis[],5)</f>
        <v>#N/A</v>
      </c>
      <c r="D125" t="e">
        <f>VLOOKUP(pendaftaran_wisuda[[#This Row],[NIM]],DbsMunaqis[],13)</f>
        <v>#N/A</v>
      </c>
      <c r="E125" t="e">
        <f>IF(pendaftaran_wisuda[[#This Row],[Kd Jkl]]=1,"LAKI-LAKI","PEREMPUAN")</f>
        <v>#N/A</v>
      </c>
      <c r="F125" t="e">
        <f>VLOOKUP(pendaftaran_wisuda[[#This Row],[NIM]],DbsMunaqis[],6)</f>
        <v>#N/A</v>
      </c>
      <c r="G125" t="e">
        <f>VLOOKUP(pendaftaran_wisuda[[#This Row],[Kd Jrs]],TblJurusan[],2)</f>
        <v>#N/A</v>
      </c>
      <c r="H125" t="e">
        <f>VLOOKUP(pendaftaran_wisuda[[#This Row],[NIM]],DbsMunaqis[],7)</f>
        <v>#N/A</v>
      </c>
      <c r="I125" t="e">
        <f>VLOOKUP(pendaftaran_wisuda[[#This Row],[Kd Prod]],TblProdi[],2)</f>
        <v>#N/A</v>
      </c>
      <c r="K125" t="e">
        <f>VLOOKUP(pendaftaran_wisuda[[#This Row],[NIM]],DbsMunaqis[],12)</f>
        <v>#N/A</v>
      </c>
    </row>
    <row r="126" spans="1:16">
      <c r="A126" s="239">
        <v>125</v>
      </c>
      <c r="B126" s="239"/>
      <c r="C126" t="e">
        <f>VLOOKUP(pendaftaran_wisuda[[#This Row],[NIM]],DbsMunaqis[],5)</f>
        <v>#N/A</v>
      </c>
      <c r="D126" t="e">
        <f>VLOOKUP(pendaftaran_wisuda[[#This Row],[NIM]],DbsMunaqis[],13)</f>
        <v>#N/A</v>
      </c>
      <c r="E126" t="e">
        <f>IF(pendaftaran_wisuda[[#This Row],[Kd Jkl]]=1,"LAKI-LAKI","PEREMPUAN")</f>
        <v>#N/A</v>
      </c>
      <c r="F126" t="e">
        <f>VLOOKUP(pendaftaran_wisuda[[#This Row],[NIM]],DbsMunaqis[],6)</f>
        <v>#N/A</v>
      </c>
      <c r="G126" t="e">
        <f>VLOOKUP(pendaftaran_wisuda[[#This Row],[Kd Jrs]],TblJurusan[],2)</f>
        <v>#N/A</v>
      </c>
      <c r="H126" t="e">
        <f>VLOOKUP(pendaftaran_wisuda[[#This Row],[NIM]],DbsMunaqis[],7)</f>
        <v>#N/A</v>
      </c>
      <c r="I126" t="e">
        <f>VLOOKUP(pendaftaran_wisuda[[#This Row],[Kd Prod]],TblProdi[],2)</f>
        <v>#N/A</v>
      </c>
      <c r="K126" t="e">
        <f>VLOOKUP(pendaftaran_wisuda[[#This Row],[NIM]],DbsMunaqis[],12)</f>
        <v>#N/A</v>
      </c>
    </row>
    <row r="127" spans="1:16">
      <c r="A127">
        <v>126</v>
      </c>
      <c r="B127" s="136"/>
      <c r="C127" t="e">
        <f>VLOOKUP(pendaftaran_wisuda[[#This Row],[NIM]],DbsMunaqis[],5)</f>
        <v>#N/A</v>
      </c>
      <c r="D127" t="e">
        <f>VLOOKUP(pendaftaran_wisuda[[#This Row],[NIM]],DbsMunaqis[],13)</f>
        <v>#N/A</v>
      </c>
      <c r="E127" t="e">
        <f>IF(pendaftaran_wisuda[[#This Row],[Kd Jkl]]=1,"LAKI-LAKI","PEREMPUAN")</f>
        <v>#N/A</v>
      </c>
      <c r="F127" t="e">
        <f>VLOOKUP(pendaftaran_wisuda[[#This Row],[NIM]],DbsMunaqis[],6)</f>
        <v>#N/A</v>
      </c>
      <c r="G127" t="e">
        <f>VLOOKUP(pendaftaran_wisuda[[#This Row],[Kd Jrs]],TblJurusan[],2)</f>
        <v>#N/A</v>
      </c>
      <c r="H127" t="e">
        <f>VLOOKUP(pendaftaran_wisuda[[#This Row],[NIM]],DbsMunaqis[],7)</f>
        <v>#N/A</v>
      </c>
      <c r="I127" t="e">
        <f>VLOOKUP(pendaftaran_wisuda[[#This Row],[Kd Prod]],TblProdi[],2)</f>
        <v>#N/A</v>
      </c>
      <c r="K127" t="e">
        <f>VLOOKUP(pendaftaran_wisuda[[#This Row],[NIM]],DbsMunaqis[],12)</f>
        <v>#N/A</v>
      </c>
    </row>
    <row r="128" spans="1:16">
      <c r="A128" s="239">
        <v>127</v>
      </c>
      <c r="B128" s="239"/>
      <c r="C128" t="e">
        <f>VLOOKUP(pendaftaran_wisuda[[#This Row],[NIM]],DbsMunaqis[],5)</f>
        <v>#N/A</v>
      </c>
      <c r="D128" t="e">
        <f>VLOOKUP(pendaftaran_wisuda[[#This Row],[NIM]],DbsMunaqis[],13)</f>
        <v>#N/A</v>
      </c>
      <c r="E128" t="e">
        <f>IF(pendaftaran_wisuda[[#This Row],[Kd Jkl]]=1,"LAKI-LAKI","PEREMPUAN")</f>
        <v>#N/A</v>
      </c>
      <c r="F128" t="e">
        <f>VLOOKUP(pendaftaran_wisuda[[#This Row],[NIM]],DbsMunaqis[],6)</f>
        <v>#N/A</v>
      </c>
      <c r="G128" t="e">
        <f>VLOOKUP(pendaftaran_wisuda[[#This Row],[Kd Jrs]],TblJurusan[],2)</f>
        <v>#N/A</v>
      </c>
      <c r="H128" t="e">
        <f>VLOOKUP(pendaftaran_wisuda[[#This Row],[NIM]],DbsMunaqis[],7)</f>
        <v>#N/A</v>
      </c>
      <c r="I128" t="e">
        <f>VLOOKUP(pendaftaran_wisuda[[#This Row],[Kd Prod]],TblProdi[],2)</f>
        <v>#N/A</v>
      </c>
      <c r="K128" t="e">
        <f>VLOOKUP(pendaftaran_wisuda[[#This Row],[NIM]],DbsMunaqis[],12)</f>
        <v>#N/A</v>
      </c>
    </row>
    <row r="129" spans="1:11">
      <c r="A129">
        <v>128</v>
      </c>
      <c r="B129" s="239"/>
      <c r="C129" t="e">
        <f>VLOOKUP(pendaftaran_wisuda[[#This Row],[NIM]],DbsMunaqis[],5)</f>
        <v>#N/A</v>
      </c>
      <c r="D129" t="e">
        <f>VLOOKUP(pendaftaran_wisuda[[#This Row],[NIM]],DbsMunaqis[],13)</f>
        <v>#N/A</v>
      </c>
      <c r="E129" t="e">
        <f>IF(pendaftaran_wisuda[[#This Row],[Kd Jkl]]=1,"LAKI-LAKI","PEREMPUAN")</f>
        <v>#N/A</v>
      </c>
      <c r="F129" t="e">
        <f>VLOOKUP(pendaftaran_wisuda[[#This Row],[NIM]],DbsMunaqis[],6)</f>
        <v>#N/A</v>
      </c>
      <c r="G129" t="e">
        <f>VLOOKUP(pendaftaran_wisuda[[#This Row],[Kd Jrs]],TblJurusan[],2)</f>
        <v>#N/A</v>
      </c>
      <c r="H129" t="e">
        <f>VLOOKUP(pendaftaran_wisuda[[#This Row],[NIM]],DbsMunaqis[],7)</f>
        <v>#N/A</v>
      </c>
      <c r="I129" t="e">
        <f>VLOOKUP(pendaftaran_wisuda[[#This Row],[Kd Prod]],TblProdi[],2)</f>
        <v>#N/A</v>
      </c>
      <c r="K129" t="e">
        <f>VLOOKUP(pendaftaran_wisuda[[#This Row],[NIM]],DbsMunaqis[],12)</f>
        <v>#N/A</v>
      </c>
    </row>
    <row r="130" spans="1:11">
      <c r="A130" s="239">
        <v>129</v>
      </c>
      <c r="B130" s="239"/>
      <c r="C130" t="e">
        <f>VLOOKUP(pendaftaran_wisuda[[#This Row],[NIM]],DbsMunaqis[],5)</f>
        <v>#N/A</v>
      </c>
      <c r="D130" t="e">
        <f>VLOOKUP(pendaftaran_wisuda[[#This Row],[NIM]],DbsMunaqis[],13)</f>
        <v>#N/A</v>
      </c>
      <c r="E130" t="e">
        <f>IF(pendaftaran_wisuda[[#This Row],[Kd Jkl]]=1,"LAKI-LAKI","PEREMPUAN")</f>
        <v>#N/A</v>
      </c>
      <c r="F130" t="e">
        <f>VLOOKUP(pendaftaran_wisuda[[#This Row],[NIM]],DbsMunaqis[],6)</f>
        <v>#N/A</v>
      </c>
      <c r="G130" t="e">
        <f>VLOOKUP(pendaftaran_wisuda[[#This Row],[Kd Jrs]],TblJurusan[],2)</f>
        <v>#N/A</v>
      </c>
      <c r="H130" t="e">
        <f>VLOOKUP(pendaftaran_wisuda[[#This Row],[NIM]],DbsMunaqis[],7)</f>
        <v>#N/A</v>
      </c>
      <c r="I130" t="e">
        <f>VLOOKUP(pendaftaran_wisuda[[#This Row],[Kd Prod]],TblProdi[],2)</f>
        <v>#N/A</v>
      </c>
      <c r="K130" t="e">
        <f>VLOOKUP(pendaftaran_wisuda[[#This Row],[NIM]],DbsMunaqis[],12)</f>
        <v>#N/A</v>
      </c>
    </row>
    <row r="131" spans="1:11">
      <c r="A131">
        <v>130</v>
      </c>
      <c r="B131" s="239"/>
      <c r="C131" t="e">
        <f>VLOOKUP(pendaftaran_wisuda[[#This Row],[NIM]],DbsMunaqis[],5)</f>
        <v>#N/A</v>
      </c>
      <c r="D131" t="e">
        <f>VLOOKUP(pendaftaran_wisuda[[#This Row],[NIM]],DbsMunaqis[],13)</f>
        <v>#N/A</v>
      </c>
      <c r="E131" t="e">
        <f>IF(pendaftaran_wisuda[[#This Row],[Kd Jkl]]=1,"LAKI-LAKI","PEREMPUAN")</f>
        <v>#N/A</v>
      </c>
      <c r="F131" t="e">
        <f>VLOOKUP(pendaftaran_wisuda[[#This Row],[NIM]],DbsMunaqis[],6)</f>
        <v>#N/A</v>
      </c>
      <c r="G131" t="e">
        <f>VLOOKUP(pendaftaran_wisuda[[#This Row],[Kd Jrs]],TblJurusan[],2)</f>
        <v>#N/A</v>
      </c>
      <c r="H131" t="e">
        <f>VLOOKUP(pendaftaran_wisuda[[#This Row],[NIM]],DbsMunaqis[],7)</f>
        <v>#N/A</v>
      </c>
      <c r="I131" t="e">
        <f>VLOOKUP(pendaftaran_wisuda[[#This Row],[Kd Prod]],TblProdi[],2)</f>
        <v>#N/A</v>
      </c>
      <c r="K131" t="e">
        <f>VLOOKUP(pendaftaran_wisuda[[#This Row],[NIM]],DbsMunaqis[],12)</f>
        <v>#N/A</v>
      </c>
    </row>
    <row r="132" spans="1:11">
      <c r="A132" s="239">
        <v>131</v>
      </c>
      <c r="B132" s="239"/>
      <c r="C132" t="e">
        <f>VLOOKUP(pendaftaran_wisuda[[#This Row],[NIM]],DbsMunaqis[],5)</f>
        <v>#N/A</v>
      </c>
      <c r="D132" t="e">
        <f>VLOOKUP(pendaftaran_wisuda[[#This Row],[NIM]],DbsMunaqis[],13)</f>
        <v>#N/A</v>
      </c>
      <c r="E132" t="e">
        <f>IF(pendaftaran_wisuda[[#This Row],[Kd Jkl]]=1,"LAKI-LAKI","PEREMPUAN")</f>
        <v>#N/A</v>
      </c>
      <c r="F132" t="e">
        <f>VLOOKUP(pendaftaran_wisuda[[#This Row],[NIM]],DbsMunaqis[],6)</f>
        <v>#N/A</v>
      </c>
      <c r="G132" t="e">
        <f>VLOOKUP(pendaftaran_wisuda[[#This Row],[Kd Jrs]],TblJurusan[],2)</f>
        <v>#N/A</v>
      </c>
      <c r="H132" t="e">
        <f>VLOOKUP(pendaftaran_wisuda[[#This Row],[NIM]],DbsMunaqis[],7)</f>
        <v>#N/A</v>
      </c>
      <c r="I132" t="e">
        <f>VLOOKUP(pendaftaran_wisuda[[#This Row],[Kd Prod]],TblProdi[],2)</f>
        <v>#N/A</v>
      </c>
      <c r="K132" t="e">
        <f>VLOOKUP(pendaftaran_wisuda[[#This Row],[NIM]],DbsMunaqis[],12)</f>
        <v>#N/A</v>
      </c>
    </row>
    <row r="133" spans="1:11">
      <c r="A133">
        <v>132</v>
      </c>
      <c r="B133" s="136"/>
      <c r="C133" t="e">
        <f>VLOOKUP(pendaftaran_wisuda[[#This Row],[NIM]],DbsMunaqis[],5)</f>
        <v>#N/A</v>
      </c>
      <c r="D133" t="e">
        <f>VLOOKUP(pendaftaran_wisuda[[#This Row],[NIM]],DbsMunaqis[],13)</f>
        <v>#N/A</v>
      </c>
      <c r="E133" t="e">
        <f>IF(pendaftaran_wisuda[[#This Row],[Kd Jkl]]=1,"LAKI-LAKI","PEREMPUAN")</f>
        <v>#N/A</v>
      </c>
      <c r="F133" t="e">
        <f>VLOOKUP(pendaftaran_wisuda[[#This Row],[NIM]],DbsMunaqis[],6)</f>
        <v>#N/A</v>
      </c>
      <c r="G133" t="e">
        <f>VLOOKUP(pendaftaran_wisuda[[#This Row],[Kd Jrs]],TblJurusan[],2)</f>
        <v>#N/A</v>
      </c>
      <c r="H133" t="e">
        <f>VLOOKUP(pendaftaran_wisuda[[#This Row],[NIM]],DbsMunaqis[],7)</f>
        <v>#N/A</v>
      </c>
      <c r="I133" t="e">
        <f>VLOOKUP(pendaftaran_wisuda[[#This Row],[Kd Prod]],TblProdi[],2)</f>
        <v>#N/A</v>
      </c>
      <c r="K133" t="e">
        <f>VLOOKUP(pendaftaran_wisuda[[#This Row],[NIM]],DbsMunaqis[],12)</f>
        <v>#N/A</v>
      </c>
    </row>
    <row r="134" spans="1:11">
      <c r="A134" s="239">
        <v>133</v>
      </c>
      <c r="B134" s="239"/>
      <c r="C134" t="e">
        <f>VLOOKUP(pendaftaran_wisuda[[#This Row],[NIM]],DbsMunaqis[],5)</f>
        <v>#N/A</v>
      </c>
      <c r="D134" t="e">
        <f>VLOOKUP(pendaftaran_wisuda[[#This Row],[NIM]],DbsMunaqis[],13)</f>
        <v>#N/A</v>
      </c>
      <c r="E134" t="e">
        <f>IF(pendaftaran_wisuda[[#This Row],[Kd Jkl]]=1,"LAKI-LAKI","PEREMPUAN")</f>
        <v>#N/A</v>
      </c>
      <c r="F134" t="e">
        <f>VLOOKUP(pendaftaran_wisuda[[#This Row],[NIM]],DbsMunaqis[],6)</f>
        <v>#N/A</v>
      </c>
      <c r="G134" t="e">
        <f>VLOOKUP(pendaftaran_wisuda[[#This Row],[Kd Jrs]],TblJurusan[],2)</f>
        <v>#N/A</v>
      </c>
      <c r="H134" t="e">
        <f>VLOOKUP(pendaftaran_wisuda[[#This Row],[NIM]],DbsMunaqis[],7)</f>
        <v>#N/A</v>
      </c>
      <c r="I134" t="e">
        <f>VLOOKUP(pendaftaran_wisuda[[#This Row],[Kd Prod]],TblProdi[],2)</f>
        <v>#N/A</v>
      </c>
      <c r="K134" t="e">
        <f>VLOOKUP(pendaftaran_wisuda[[#This Row],[NIM]],DbsMunaqis[],12)</f>
        <v>#N/A</v>
      </c>
    </row>
    <row r="135" spans="1:11">
      <c r="A135">
        <v>134</v>
      </c>
      <c r="B135" s="239"/>
      <c r="C135" t="e">
        <f>VLOOKUP(pendaftaran_wisuda[[#This Row],[NIM]],DbsMunaqis[],5)</f>
        <v>#N/A</v>
      </c>
      <c r="D135" t="e">
        <f>VLOOKUP(pendaftaran_wisuda[[#This Row],[NIM]],DbsMunaqis[],13)</f>
        <v>#N/A</v>
      </c>
      <c r="E135" t="e">
        <f>IF(pendaftaran_wisuda[[#This Row],[Kd Jkl]]=1,"LAKI-LAKI","PEREMPUAN")</f>
        <v>#N/A</v>
      </c>
      <c r="F135" t="e">
        <f>VLOOKUP(pendaftaran_wisuda[[#This Row],[NIM]],DbsMunaqis[],6)</f>
        <v>#N/A</v>
      </c>
      <c r="G135" t="e">
        <f>VLOOKUP(pendaftaran_wisuda[[#This Row],[Kd Jrs]],TblJurusan[],2)</f>
        <v>#N/A</v>
      </c>
      <c r="H135" t="e">
        <f>VLOOKUP(pendaftaran_wisuda[[#This Row],[NIM]],DbsMunaqis[],7)</f>
        <v>#N/A</v>
      </c>
      <c r="I135" t="e">
        <f>VLOOKUP(pendaftaran_wisuda[[#This Row],[Kd Prod]],TblProdi[],2)</f>
        <v>#N/A</v>
      </c>
      <c r="K135" t="e">
        <f>VLOOKUP(pendaftaran_wisuda[[#This Row],[NIM]],DbsMunaqis[],12)</f>
        <v>#N/A</v>
      </c>
    </row>
    <row r="136" spans="1:11">
      <c r="A136" s="239">
        <v>135</v>
      </c>
      <c r="B136" s="239"/>
      <c r="C136" t="e">
        <f>VLOOKUP(pendaftaran_wisuda[[#This Row],[NIM]],DbsMunaqis[],5)</f>
        <v>#N/A</v>
      </c>
      <c r="D136" t="e">
        <f>VLOOKUP(pendaftaran_wisuda[[#This Row],[NIM]],DbsMunaqis[],13)</f>
        <v>#N/A</v>
      </c>
      <c r="E136" t="e">
        <f>IF(pendaftaran_wisuda[[#This Row],[Kd Jkl]]=1,"LAKI-LAKI","PEREMPUAN")</f>
        <v>#N/A</v>
      </c>
      <c r="F136" t="e">
        <f>VLOOKUP(pendaftaran_wisuda[[#This Row],[NIM]],DbsMunaqis[],6)</f>
        <v>#N/A</v>
      </c>
      <c r="G136" t="e">
        <f>VLOOKUP(pendaftaran_wisuda[[#This Row],[Kd Jrs]],TblJurusan[],2)</f>
        <v>#N/A</v>
      </c>
      <c r="H136" t="e">
        <f>VLOOKUP(pendaftaran_wisuda[[#This Row],[NIM]],DbsMunaqis[],7)</f>
        <v>#N/A</v>
      </c>
      <c r="I136" t="e">
        <f>VLOOKUP(pendaftaran_wisuda[[#This Row],[Kd Prod]],TblProdi[],2)</f>
        <v>#N/A</v>
      </c>
      <c r="K136" t="e">
        <f>VLOOKUP(pendaftaran_wisuda[[#This Row],[NIM]],DbsMunaqis[],12)</f>
        <v>#N/A</v>
      </c>
    </row>
    <row r="137" spans="1:11">
      <c r="A137">
        <v>136</v>
      </c>
      <c r="B137" s="239"/>
      <c r="C137" t="e">
        <f>VLOOKUP(pendaftaran_wisuda[[#This Row],[NIM]],DbsMunaqis[],5)</f>
        <v>#N/A</v>
      </c>
      <c r="D137" t="e">
        <f>VLOOKUP(pendaftaran_wisuda[[#This Row],[NIM]],DbsMunaqis[],13)</f>
        <v>#N/A</v>
      </c>
      <c r="E137" t="e">
        <f>IF(pendaftaran_wisuda[[#This Row],[Kd Jkl]]=1,"LAKI-LAKI","PEREMPUAN")</f>
        <v>#N/A</v>
      </c>
      <c r="F137" t="e">
        <f>VLOOKUP(pendaftaran_wisuda[[#This Row],[NIM]],DbsMunaqis[],6)</f>
        <v>#N/A</v>
      </c>
      <c r="G137" t="e">
        <f>VLOOKUP(pendaftaran_wisuda[[#This Row],[Kd Jrs]],TblJurusan[],2)</f>
        <v>#N/A</v>
      </c>
      <c r="H137" t="e">
        <f>VLOOKUP(pendaftaran_wisuda[[#This Row],[NIM]],DbsMunaqis[],7)</f>
        <v>#N/A</v>
      </c>
      <c r="I137" t="e">
        <f>VLOOKUP(pendaftaran_wisuda[[#This Row],[Kd Prod]],TblProdi[],2)</f>
        <v>#N/A</v>
      </c>
      <c r="K137" t="e">
        <f>VLOOKUP(pendaftaran_wisuda[[#This Row],[NIM]],DbsMunaqis[],12)</f>
        <v>#N/A</v>
      </c>
    </row>
    <row r="138" spans="1:11">
      <c r="A138" s="239">
        <v>137</v>
      </c>
      <c r="B138" s="239"/>
      <c r="C138" t="e">
        <f>VLOOKUP(pendaftaran_wisuda[[#This Row],[NIM]],DbsMunaqis[],5)</f>
        <v>#N/A</v>
      </c>
      <c r="D138" t="e">
        <f>VLOOKUP(pendaftaran_wisuda[[#This Row],[NIM]],DbsMunaqis[],13)</f>
        <v>#N/A</v>
      </c>
      <c r="E138" t="e">
        <f>IF(pendaftaran_wisuda[[#This Row],[Kd Jkl]]=1,"LAKI-LAKI","PEREMPUAN")</f>
        <v>#N/A</v>
      </c>
      <c r="F138" t="e">
        <f>VLOOKUP(pendaftaran_wisuda[[#This Row],[NIM]],DbsMunaqis[],6)</f>
        <v>#N/A</v>
      </c>
      <c r="G138" t="e">
        <f>VLOOKUP(pendaftaran_wisuda[[#This Row],[Kd Jrs]],TblJurusan[],2)</f>
        <v>#N/A</v>
      </c>
      <c r="H138" t="e">
        <f>VLOOKUP(pendaftaran_wisuda[[#This Row],[NIM]],DbsMunaqis[],7)</f>
        <v>#N/A</v>
      </c>
      <c r="I138" t="e">
        <f>VLOOKUP(pendaftaran_wisuda[[#This Row],[Kd Prod]],TblProdi[],2)</f>
        <v>#N/A</v>
      </c>
      <c r="K138" t="e">
        <f>VLOOKUP(pendaftaran_wisuda[[#This Row],[NIM]],DbsMunaqis[],12)</f>
        <v>#N/A</v>
      </c>
    </row>
    <row r="139" spans="1:11">
      <c r="A139">
        <v>138</v>
      </c>
      <c r="B139" s="239"/>
      <c r="C139" t="e">
        <f>VLOOKUP(pendaftaran_wisuda[[#This Row],[NIM]],DbsMunaqis[],5)</f>
        <v>#N/A</v>
      </c>
      <c r="D139" t="e">
        <f>VLOOKUP(pendaftaran_wisuda[[#This Row],[NIM]],DbsMunaqis[],13)</f>
        <v>#N/A</v>
      </c>
      <c r="E139" t="e">
        <f>IF(pendaftaran_wisuda[[#This Row],[Kd Jkl]]=1,"LAKI-LAKI","PEREMPUAN")</f>
        <v>#N/A</v>
      </c>
      <c r="F139" t="e">
        <f>VLOOKUP(pendaftaran_wisuda[[#This Row],[NIM]],DbsMunaqis[],6)</f>
        <v>#N/A</v>
      </c>
      <c r="G139" t="e">
        <f>VLOOKUP(pendaftaran_wisuda[[#This Row],[Kd Jrs]],TblJurusan[],2)</f>
        <v>#N/A</v>
      </c>
      <c r="H139" t="e">
        <f>VLOOKUP(pendaftaran_wisuda[[#This Row],[NIM]],DbsMunaqis[],7)</f>
        <v>#N/A</v>
      </c>
      <c r="I139" t="e">
        <f>VLOOKUP(pendaftaran_wisuda[[#This Row],[Kd Prod]],TblProdi[],2)</f>
        <v>#N/A</v>
      </c>
      <c r="K139" t="e">
        <f>VLOOKUP(pendaftaran_wisuda[[#This Row],[NIM]],DbsMunaqis[],12)</f>
        <v>#N/A</v>
      </c>
    </row>
    <row r="140" spans="1:11">
      <c r="A140" s="239">
        <v>139</v>
      </c>
      <c r="B140" s="239"/>
      <c r="C140" t="e">
        <f>VLOOKUP(pendaftaran_wisuda[[#This Row],[NIM]],DbsMunaqis[],5)</f>
        <v>#N/A</v>
      </c>
      <c r="D140" t="e">
        <f>VLOOKUP(pendaftaran_wisuda[[#This Row],[NIM]],DbsMunaqis[],13)</f>
        <v>#N/A</v>
      </c>
      <c r="E140" t="e">
        <f>IF(pendaftaran_wisuda[[#This Row],[Kd Jkl]]=1,"LAKI-LAKI","PEREMPUAN")</f>
        <v>#N/A</v>
      </c>
      <c r="F140" t="e">
        <f>VLOOKUP(pendaftaran_wisuda[[#This Row],[NIM]],DbsMunaqis[],6)</f>
        <v>#N/A</v>
      </c>
      <c r="G140" t="e">
        <f>VLOOKUP(pendaftaran_wisuda[[#This Row],[Kd Jrs]],TblJurusan[],2)</f>
        <v>#N/A</v>
      </c>
      <c r="H140" t="e">
        <f>VLOOKUP(pendaftaran_wisuda[[#This Row],[NIM]],DbsMunaqis[],7)</f>
        <v>#N/A</v>
      </c>
      <c r="I140" t="e">
        <f>VLOOKUP(pendaftaran_wisuda[[#This Row],[Kd Prod]],TblProdi[],2)</f>
        <v>#N/A</v>
      </c>
      <c r="K140" t="e">
        <f>VLOOKUP(pendaftaran_wisuda[[#This Row],[NIM]],DbsMunaqis[],12)</f>
        <v>#N/A</v>
      </c>
    </row>
    <row r="141" spans="1:11">
      <c r="A141">
        <v>140</v>
      </c>
      <c r="B141" s="239"/>
      <c r="C141" t="e">
        <f>VLOOKUP(pendaftaran_wisuda[[#This Row],[NIM]],DbsMunaqis[],5)</f>
        <v>#N/A</v>
      </c>
      <c r="D141" t="e">
        <f>VLOOKUP(pendaftaran_wisuda[[#This Row],[NIM]],DbsMunaqis[],13)</f>
        <v>#N/A</v>
      </c>
      <c r="E141" t="e">
        <f>IF(pendaftaran_wisuda[[#This Row],[Kd Jkl]]=1,"LAKI-LAKI","PEREMPUAN")</f>
        <v>#N/A</v>
      </c>
      <c r="F141" t="e">
        <f>VLOOKUP(pendaftaran_wisuda[[#This Row],[NIM]],DbsMunaqis[],6)</f>
        <v>#N/A</v>
      </c>
      <c r="G141" t="e">
        <f>VLOOKUP(pendaftaran_wisuda[[#This Row],[Kd Jrs]],TblJurusan[],2)</f>
        <v>#N/A</v>
      </c>
      <c r="H141" t="e">
        <f>VLOOKUP(pendaftaran_wisuda[[#This Row],[NIM]],DbsMunaqis[],7)</f>
        <v>#N/A</v>
      </c>
      <c r="I141" t="e">
        <f>VLOOKUP(pendaftaran_wisuda[[#This Row],[Kd Prod]],TblProdi[],2)</f>
        <v>#N/A</v>
      </c>
      <c r="K141" t="e">
        <f>VLOOKUP(pendaftaran_wisuda[[#This Row],[NIM]],DbsMunaqis[],12)</f>
        <v>#N/A</v>
      </c>
    </row>
    <row r="142" spans="1:11">
      <c r="A142" s="239">
        <v>141</v>
      </c>
      <c r="B142" s="239"/>
      <c r="C142" t="e">
        <f>VLOOKUP(pendaftaran_wisuda[[#This Row],[NIM]],DbsMunaqis[],5)</f>
        <v>#N/A</v>
      </c>
      <c r="D142" t="e">
        <f>VLOOKUP(pendaftaran_wisuda[[#This Row],[NIM]],DbsMunaqis[],13)</f>
        <v>#N/A</v>
      </c>
      <c r="E142" t="e">
        <f>IF(pendaftaran_wisuda[[#This Row],[Kd Jkl]]=1,"LAKI-LAKI","PEREMPUAN")</f>
        <v>#N/A</v>
      </c>
      <c r="F142" t="e">
        <f>VLOOKUP(pendaftaran_wisuda[[#This Row],[NIM]],DbsMunaqis[],6)</f>
        <v>#N/A</v>
      </c>
      <c r="G142" t="e">
        <f>VLOOKUP(pendaftaran_wisuda[[#This Row],[Kd Jrs]],TblJurusan[],2)</f>
        <v>#N/A</v>
      </c>
      <c r="H142" t="e">
        <f>VLOOKUP(pendaftaran_wisuda[[#This Row],[NIM]],DbsMunaqis[],7)</f>
        <v>#N/A</v>
      </c>
      <c r="I142" t="e">
        <f>VLOOKUP(pendaftaran_wisuda[[#This Row],[Kd Prod]],TblProdi[],2)</f>
        <v>#N/A</v>
      </c>
      <c r="K142" t="e">
        <f>VLOOKUP(pendaftaran_wisuda[[#This Row],[NIM]],DbsMunaqis[],12)</f>
        <v>#N/A</v>
      </c>
    </row>
    <row r="143" spans="1:11">
      <c r="A143">
        <v>142</v>
      </c>
      <c r="B143" s="239"/>
      <c r="C143" t="e">
        <f>VLOOKUP(pendaftaran_wisuda[[#This Row],[NIM]],DbsMunaqis[],5)</f>
        <v>#N/A</v>
      </c>
      <c r="D143" t="e">
        <f>VLOOKUP(pendaftaran_wisuda[[#This Row],[NIM]],DbsMunaqis[],13)</f>
        <v>#N/A</v>
      </c>
      <c r="E143" t="e">
        <f>IF(pendaftaran_wisuda[[#This Row],[Kd Jkl]]=1,"LAKI-LAKI","PEREMPUAN")</f>
        <v>#N/A</v>
      </c>
      <c r="F143" t="e">
        <f>VLOOKUP(pendaftaran_wisuda[[#This Row],[NIM]],DbsMunaqis[],6)</f>
        <v>#N/A</v>
      </c>
      <c r="G143" t="e">
        <f>VLOOKUP(pendaftaran_wisuda[[#This Row],[Kd Jrs]],TblJurusan[],2)</f>
        <v>#N/A</v>
      </c>
      <c r="H143" t="e">
        <f>VLOOKUP(pendaftaran_wisuda[[#This Row],[NIM]],DbsMunaqis[],7)</f>
        <v>#N/A</v>
      </c>
      <c r="I143" t="e">
        <f>VLOOKUP(pendaftaran_wisuda[[#This Row],[Kd Prod]],TblProdi[],2)</f>
        <v>#N/A</v>
      </c>
      <c r="K143" t="e">
        <f>VLOOKUP(pendaftaran_wisuda[[#This Row],[NIM]],DbsMunaqis[],12)</f>
        <v>#N/A</v>
      </c>
    </row>
    <row r="144" spans="1:11">
      <c r="A144" s="239">
        <v>143</v>
      </c>
      <c r="B144" s="239"/>
      <c r="C144" t="e">
        <f>VLOOKUP(pendaftaran_wisuda[[#This Row],[NIM]],DbsMunaqis[],5)</f>
        <v>#N/A</v>
      </c>
      <c r="D144" t="e">
        <f>VLOOKUP(pendaftaran_wisuda[[#This Row],[NIM]],DbsMunaqis[],13)</f>
        <v>#N/A</v>
      </c>
      <c r="E144" t="e">
        <f>IF(pendaftaran_wisuda[[#This Row],[Kd Jkl]]=1,"LAKI-LAKI","PEREMPUAN")</f>
        <v>#N/A</v>
      </c>
      <c r="F144" t="e">
        <f>VLOOKUP(pendaftaran_wisuda[[#This Row],[NIM]],DbsMunaqis[],6)</f>
        <v>#N/A</v>
      </c>
      <c r="G144" t="e">
        <f>VLOOKUP(pendaftaran_wisuda[[#This Row],[Kd Jrs]],TblJurusan[],2)</f>
        <v>#N/A</v>
      </c>
      <c r="H144" t="e">
        <f>VLOOKUP(pendaftaran_wisuda[[#This Row],[NIM]],DbsMunaqis[],7)</f>
        <v>#N/A</v>
      </c>
      <c r="I144" t="e">
        <f>VLOOKUP(pendaftaran_wisuda[[#This Row],[Kd Prod]],TblProdi[],2)</f>
        <v>#N/A</v>
      </c>
      <c r="K144" t="e">
        <f>VLOOKUP(pendaftaran_wisuda[[#This Row],[NIM]],DbsMunaqis[],12)</f>
        <v>#N/A</v>
      </c>
    </row>
    <row r="145" spans="1:11">
      <c r="A145">
        <v>144</v>
      </c>
      <c r="B145" s="239"/>
      <c r="C145" t="e">
        <f>VLOOKUP(pendaftaran_wisuda[[#This Row],[NIM]],DbsMunaqis[],5)</f>
        <v>#N/A</v>
      </c>
      <c r="D145" t="e">
        <f>VLOOKUP(pendaftaran_wisuda[[#This Row],[NIM]],DbsMunaqis[],13)</f>
        <v>#N/A</v>
      </c>
      <c r="E145" t="e">
        <f>IF(pendaftaran_wisuda[[#This Row],[Kd Jkl]]=1,"LAKI-LAKI","PEREMPUAN")</f>
        <v>#N/A</v>
      </c>
      <c r="F145" t="e">
        <f>VLOOKUP(pendaftaran_wisuda[[#This Row],[NIM]],DbsMunaqis[],6)</f>
        <v>#N/A</v>
      </c>
      <c r="G145" t="e">
        <f>VLOOKUP(pendaftaran_wisuda[[#This Row],[Kd Jrs]],TblJurusan[],2)</f>
        <v>#N/A</v>
      </c>
      <c r="H145" t="e">
        <f>VLOOKUP(pendaftaran_wisuda[[#This Row],[NIM]],DbsMunaqis[],7)</f>
        <v>#N/A</v>
      </c>
      <c r="I145" t="e">
        <f>VLOOKUP(pendaftaran_wisuda[[#This Row],[Kd Prod]],TblProdi[],2)</f>
        <v>#N/A</v>
      </c>
      <c r="K145" t="e">
        <f>VLOOKUP(pendaftaran_wisuda[[#This Row],[NIM]],DbsMunaqis[],12)</f>
        <v>#N/A</v>
      </c>
    </row>
    <row r="146" spans="1:11">
      <c r="A146" s="239">
        <v>145</v>
      </c>
      <c r="B146" s="239"/>
      <c r="C146" t="e">
        <f>VLOOKUP(pendaftaran_wisuda[[#This Row],[NIM]],DbsMunaqis[],5)</f>
        <v>#N/A</v>
      </c>
      <c r="D146" t="e">
        <f>VLOOKUP(pendaftaran_wisuda[[#This Row],[NIM]],DbsMunaqis[],13)</f>
        <v>#N/A</v>
      </c>
      <c r="E146" t="e">
        <f>IF(pendaftaran_wisuda[[#This Row],[Kd Jkl]]=1,"LAKI-LAKI","PEREMPUAN")</f>
        <v>#N/A</v>
      </c>
      <c r="F146" t="e">
        <f>VLOOKUP(pendaftaran_wisuda[[#This Row],[NIM]],DbsMunaqis[],6)</f>
        <v>#N/A</v>
      </c>
      <c r="G146" t="e">
        <f>VLOOKUP(pendaftaran_wisuda[[#This Row],[Kd Jrs]],TblJurusan[],2)</f>
        <v>#N/A</v>
      </c>
      <c r="H146" t="e">
        <f>VLOOKUP(pendaftaran_wisuda[[#This Row],[NIM]],DbsMunaqis[],7)</f>
        <v>#N/A</v>
      </c>
      <c r="I146" t="e">
        <f>VLOOKUP(pendaftaran_wisuda[[#This Row],[Kd Prod]],TblProdi[],2)</f>
        <v>#N/A</v>
      </c>
      <c r="K146" t="e">
        <f>VLOOKUP(pendaftaran_wisuda[[#This Row],[NIM]],DbsMunaqis[],12)</f>
        <v>#N/A</v>
      </c>
    </row>
    <row r="147" spans="1:11">
      <c r="A147">
        <v>146</v>
      </c>
      <c r="B147" s="239"/>
      <c r="C147" t="e">
        <f>VLOOKUP(pendaftaran_wisuda[[#This Row],[NIM]],DbsMunaqis[],5)</f>
        <v>#N/A</v>
      </c>
      <c r="D147" t="e">
        <f>VLOOKUP(pendaftaran_wisuda[[#This Row],[NIM]],DbsMunaqis[],13)</f>
        <v>#N/A</v>
      </c>
      <c r="E147" t="e">
        <f>IF(pendaftaran_wisuda[[#This Row],[Kd Jkl]]=1,"LAKI-LAKI","PEREMPUAN")</f>
        <v>#N/A</v>
      </c>
      <c r="F147" t="e">
        <f>VLOOKUP(pendaftaran_wisuda[[#This Row],[NIM]],DbsMunaqis[],6)</f>
        <v>#N/A</v>
      </c>
      <c r="G147" t="e">
        <f>VLOOKUP(pendaftaran_wisuda[[#This Row],[Kd Jrs]],TblJurusan[],2)</f>
        <v>#N/A</v>
      </c>
      <c r="H147" t="e">
        <f>VLOOKUP(pendaftaran_wisuda[[#This Row],[NIM]],DbsMunaqis[],7)</f>
        <v>#N/A</v>
      </c>
      <c r="I147" t="e">
        <f>VLOOKUP(pendaftaran_wisuda[[#This Row],[Kd Prod]],TblProdi[],2)</f>
        <v>#N/A</v>
      </c>
      <c r="K147" t="e">
        <f>VLOOKUP(pendaftaran_wisuda[[#This Row],[NIM]],DbsMunaqis[],12)</f>
        <v>#N/A</v>
      </c>
    </row>
    <row r="148" spans="1:11">
      <c r="A148" s="239">
        <v>147</v>
      </c>
      <c r="B148" s="239"/>
      <c r="C148" t="e">
        <f>VLOOKUP(pendaftaran_wisuda[[#This Row],[NIM]],DbsMunaqis[],5)</f>
        <v>#N/A</v>
      </c>
      <c r="D148" t="e">
        <f>VLOOKUP(pendaftaran_wisuda[[#This Row],[NIM]],DbsMunaqis[],13)</f>
        <v>#N/A</v>
      </c>
      <c r="E148" t="e">
        <f>IF(pendaftaran_wisuda[[#This Row],[Kd Jkl]]=1,"LAKI-LAKI","PEREMPUAN")</f>
        <v>#N/A</v>
      </c>
      <c r="F148" t="e">
        <f>VLOOKUP(pendaftaran_wisuda[[#This Row],[NIM]],DbsMunaqis[],6)</f>
        <v>#N/A</v>
      </c>
      <c r="G148" t="e">
        <f>VLOOKUP(pendaftaran_wisuda[[#This Row],[Kd Jrs]],TblJurusan[],2)</f>
        <v>#N/A</v>
      </c>
      <c r="H148" t="e">
        <f>VLOOKUP(pendaftaran_wisuda[[#This Row],[NIM]],DbsMunaqis[],7)</f>
        <v>#N/A</v>
      </c>
      <c r="I148" t="e">
        <f>VLOOKUP(pendaftaran_wisuda[[#This Row],[Kd Prod]],TblProdi[],2)</f>
        <v>#N/A</v>
      </c>
      <c r="K148" t="e">
        <f>VLOOKUP(pendaftaran_wisuda[[#This Row],[NIM]],DbsMunaqis[],12)</f>
        <v>#N/A</v>
      </c>
    </row>
    <row r="149" spans="1:11">
      <c r="A149">
        <v>148</v>
      </c>
      <c r="B149" s="239"/>
      <c r="C149" t="e">
        <f>VLOOKUP(pendaftaran_wisuda[[#This Row],[NIM]],DbsMunaqis[],5)</f>
        <v>#N/A</v>
      </c>
      <c r="D149" t="e">
        <f>VLOOKUP(pendaftaran_wisuda[[#This Row],[NIM]],DbsMunaqis[],13)</f>
        <v>#N/A</v>
      </c>
      <c r="E149" t="e">
        <f>IF(pendaftaran_wisuda[[#This Row],[Kd Jkl]]=1,"LAKI-LAKI","PEREMPUAN")</f>
        <v>#N/A</v>
      </c>
      <c r="F149" t="e">
        <f>VLOOKUP(pendaftaran_wisuda[[#This Row],[NIM]],DbsMunaqis[],6)</f>
        <v>#N/A</v>
      </c>
      <c r="G149" t="e">
        <f>VLOOKUP(pendaftaran_wisuda[[#This Row],[Kd Jrs]],TblJurusan[],2)</f>
        <v>#N/A</v>
      </c>
      <c r="H149" t="e">
        <f>VLOOKUP(pendaftaran_wisuda[[#This Row],[NIM]],DbsMunaqis[],7)</f>
        <v>#N/A</v>
      </c>
      <c r="I149" t="e">
        <f>VLOOKUP(pendaftaran_wisuda[[#This Row],[Kd Prod]],TblProdi[],2)</f>
        <v>#N/A</v>
      </c>
      <c r="K149" t="e">
        <f>VLOOKUP(pendaftaran_wisuda[[#This Row],[NIM]],DbsMunaqis[],12)</f>
        <v>#N/A</v>
      </c>
    </row>
    <row r="150" spans="1:11">
      <c r="A150" s="239">
        <v>149</v>
      </c>
      <c r="B150" s="239"/>
      <c r="C150" t="e">
        <f>VLOOKUP(pendaftaran_wisuda[[#This Row],[NIM]],DbsMunaqis[],5)</f>
        <v>#N/A</v>
      </c>
      <c r="D150" t="e">
        <f>VLOOKUP(pendaftaran_wisuda[[#This Row],[NIM]],DbsMunaqis[],13)</f>
        <v>#N/A</v>
      </c>
      <c r="E150" t="e">
        <f>IF(pendaftaran_wisuda[[#This Row],[Kd Jkl]]=1,"LAKI-LAKI","PEREMPUAN")</f>
        <v>#N/A</v>
      </c>
      <c r="F150" t="e">
        <f>VLOOKUP(pendaftaran_wisuda[[#This Row],[NIM]],DbsMunaqis[],6)</f>
        <v>#N/A</v>
      </c>
      <c r="G150" t="e">
        <f>VLOOKUP(pendaftaran_wisuda[[#This Row],[Kd Jrs]],TblJurusan[],2)</f>
        <v>#N/A</v>
      </c>
      <c r="H150" t="e">
        <f>VLOOKUP(pendaftaran_wisuda[[#This Row],[NIM]],DbsMunaqis[],7)</f>
        <v>#N/A</v>
      </c>
      <c r="I150" t="e">
        <f>VLOOKUP(pendaftaran_wisuda[[#This Row],[Kd Prod]],TblProdi[],2)</f>
        <v>#N/A</v>
      </c>
      <c r="K150" t="e">
        <f>VLOOKUP(pendaftaran_wisuda[[#This Row],[NIM]],DbsMunaqis[],12)</f>
        <v>#N/A</v>
      </c>
    </row>
    <row r="151" spans="1:11">
      <c r="A151">
        <v>150</v>
      </c>
      <c r="B151" s="239"/>
      <c r="C151" t="e">
        <f>VLOOKUP(pendaftaran_wisuda[[#This Row],[NIM]],DbsMunaqis[],5)</f>
        <v>#N/A</v>
      </c>
      <c r="D151" t="e">
        <f>VLOOKUP(pendaftaran_wisuda[[#This Row],[NIM]],DbsMunaqis[],13)</f>
        <v>#N/A</v>
      </c>
      <c r="E151" t="e">
        <f>IF(pendaftaran_wisuda[[#This Row],[Kd Jkl]]=1,"LAKI-LAKI","PEREMPUAN")</f>
        <v>#N/A</v>
      </c>
      <c r="F151" t="e">
        <f>VLOOKUP(pendaftaran_wisuda[[#This Row],[NIM]],DbsMunaqis[],6)</f>
        <v>#N/A</v>
      </c>
      <c r="G151" t="e">
        <f>VLOOKUP(pendaftaran_wisuda[[#This Row],[Kd Jrs]],TblJurusan[],2)</f>
        <v>#N/A</v>
      </c>
      <c r="H151" t="e">
        <f>VLOOKUP(pendaftaran_wisuda[[#This Row],[NIM]],DbsMunaqis[],7)</f>
        <v>#N/A</v>
      </c>
      <c r="I151" t="e">
        <f>VLOOKUP(pendaftaran_wisuda[[#This Row],[Kd Prod]],TblProdi[],2)</f>
        <v>#N/A</v>
      </c>
      <c r="K151" t="e">
        <f>VLOOKUP(pendaftaran_wisuda[[#This Row],[NIM]],DbsMunaqis[],12)</f>
        <v>#N/A</v>
      </c>
    </row>
    <row r="152" spans="1:11">
      <c r="A152" s="239">
        <v>151</v>
      </c>
      <c r="B152" s="239"/>
      <c r="C152" t="e">
        <f>VLOOKUP(pendaftaran_wisuda[[#This Row],[NIM]],DbsMunaqis[],5)</f>
        <v>#N/A</v>
      </c>
      <c r="D152" t="e">
        <f>VLOOKUP(pendaftaran_wisuda[[#This Row],[NIM]],DbsMunaqis[],13)</f>
        <v>#N/A</v>
      </c>
      <c r="E152" t="e">
        <f>IF(pendaftaran_wisuda[[#This Row],[Kd Jkl]]=1,"LAKI-LAKI","PEREMPUAN")</f>
        <v>#N/A</v>
      </c>
      <c r="F152" t="e">
        <f>VLOOKUP(pendaftaran_wisuda[[#This Row],[NIM]],DbsMunaqis[],6)</f>
        <v>#N/A</v>
      </c>
      <c r="G152" t="e">
        <f>VLOOKUP(pendaftaran_wisuda[[#This Row],[Kd Jrs]],TblJurusan[],2)</f>
        <v>#N/A</v>
      </c>
      <c r="H152" t="e">
        <f>VLOOKUP(pendaftaran_wisuda[[#This Row],[NIM]],DbsMunaqis[],7)</f>
        <v>#N/A</v>
      </c>
      <c r="I152" t="e">
        <f>VLOOKUP(pendaftaran_wisuda[[#This Row],[Kd Prod]],TblProdi[],2)</f>
        <v>#N/A</v>
      </c>
      <c r="K152" t="e">
        <f>VLOOKUP(pendaftaran_wisuda[[#This Row],[NIM]],DbsMunaqis[],12)</f>
        <v>#N/A</v>
      </c>
    </row>
    <row r="153" spans="1:11">
      <c r="A153">
        <v>152</v>
      </c>
      <c r="B153" s="136"/>
      <c r="C153" t="e">
        <f>VLOOKUP(pendaftaran_wisuda[[#This Row],[NIM]],DbsMunaqis[],5)</f>
        <v>#N/A</v>
      </c>
      <c r="D153" t="e">
        <f>VLOOKUP(pendaftaran_wisuda[[#This Row],[NIM]],DbsMunaqis[],13)</f>
        <v>#N/A</v>
      </c>
      <c r="E153" t="e">
        <f>IF(pendaftaran_wisuda[[#This Row],[Kd Jkl]]=1,"LAKI-LAKI","PEREMPUAN")</f>
        <v>#N/A</v>
      </c>
      <c r="F153" t="e">
        <f>VLOOKUP(pendaftaran_wisuda[[#This Row],[NIM]],DbsMunaqis[],6)</f>
        <v>#N/A</v>
      </c>
      <c r="G153" t="e">
        <f>VLOOKUP(pendaftaran_wisuda[[#This Row],[Kd Jrs]],TblJurusan[],2)</f>
        <v>#N/A</v>
      </c>
      <c r="H153" t="e">
        <f>VLOOKUP(pendaftaran_wisuda[[#This Row],[NIM]],DbsMunaqis[],7)</f>
        <v>#N/A</v>
      </c>
      <c r="I153" t="e">
        <f>VLOOKUP(pendaftaran_wisuda[[#This Row],[Kd Prod]],TblProdi[],2)</f>
        <v>#N/A</v>
      </c>
      <c r="K153" t="e">
        <f>VLOOKUP(pendaftaran_wisuda[[#This Row],[NIM]],DbsMunaqis[],12)</f>
        <v>#N/A</v>
      </c>
    </row>
    <row r="154" spans="1:11">
      <c r="A154" s="239">
        <v>153</v>
      </c>
      <c r="B154" s="239"/>
      <c r="C154" t="e">
        <f>VLOOKUP(pendaftaran_wisuda[[#This Row],[NIM]],DbsMunaqis[],5)</f>
        <v>#N/A</v>
      </c>
      <c r="D154" t="e">
        <f>VLOOKUP(pendaftaran_wisuda[[#This Row],[NIM]],DbsMunaqis[],13)</f>
        <v>#N/A</v>
      </c>
      <c r="E154" t="e">
        <f>IF(pendaftaran_wisuda[[#This Row],[Kd Jkl]]=1,"LAKI-LAKI","PEREMPUAN")</f>
        <v>#N/A</v>
      </c>
      <c r="F154" t="e">
        <f>VLOOKUP(pendaftaran_wisuda[[#This Row],[NIM]],DbsMunaqis[],6)</f>
        <v>#N/A</v>
      </c>
      <c r="G154" t="e">
        <f>VLOOKUP(pendaftaran_wisuda[[#This Row],[Kd Jrs]],TblJurusan[],2)</f>
        <v>#N/A</v>
      </c>
      <c r="H154" t="e">
        <f>VLOOKUP(pendaftaran_wisuda[[#This Row],[NIM]],DbsMunaqis[],7)</f>
        <v>#N/A</v>
      </c>
      <c r="I154" t="e">
        <f>VLOOKUP(pendaftaran_wisuda[[#This Row],[Kd Prod]],TblProdi[],2)</f>
        <v>#N/A</v>
      </c>
      <c r="K154" t="e">
        <f>VLOOKUP(pendaftaran_wisuda[[#This Row],[NIM]],DbsMunaqis[],12)</f>
        <v>#N/A</v>
      </c>
    </row>
    <row r="155" spans="1:11">
      <c r="A155">
        <v>154</v>
      </c>
      <c r="B155" s="239"/>
      <c r="C155" t="e">
        <f>VLOOKUP(pendaftaran_wisuda[[#This Row],[NIM]],DbsMunaqis[],5)</f>
        <v>#N/A</v>
      </c>
      <c r="D155" t="e">
        <f>VLOOKUP(pendaftaran_wisuda[[#This Row],[NIM]],DbsMunaqis[],13)</f>
        <v>#N/A</v>
      </c>
      <c r="E155" t="e">
        <f>IF(pendaftaran_wisuda[[#This Row],[Kd Jkl]]=1,"LAKI-LAKI","PEREMPUAN")</f>
        <v>#N/A</v>
      </c>
      <c r="F155" t="e">
        <f>VLOOKUP(pendaftaran_wisuda[[#This Row],[NIM]],DbsMunaqis[],6)</f>
        <v>#N/A</v>
      </c>
      <c r="G155" t="e">
        <f>VLOOKUP(pendaftaran_wisuda[[#This Row],[Kd Jrs]],TblJurusan[],2)</f>
        <v>#N/A</v>
      </c>
      <c r="H155" t="e">
        <f>VLOOKUP(pendaftaran_wisuda[[#This Row],[NIM]],DbsMunaqis[],7)</f>
        <v>#N/A</v>
      </c>
      <c r="I155" t="e">
        <f>VLOOKUP(pendaftaran_wisuda[[#This Row],[Kd Prod]],TblProdi[],2)</f>
        <v>#N/A</v>
      </c>
      <c r="K155" t="e">
        <f>VLOOKUP(pendaftaran_wisuda[[#This Row],[NIM]],DbsMunaqis[],12)</f>
        <v>#N/A</v>
      </c>
    </row>
    <row r="156" spans="1:11">
      <c r="A156" s="239">
        <v>155</v>
      </c>
      <c r="B156" s="136"/>
      <c r="C156" t="e">
        <f>VLOOKUP(pendaftaran_wisuda[[#This Row],[NIM]],DbsMunaqis[],5)</f>
        <v>#N/A</v>
      </c>
      <c r="D156" t="e">
        <f>VLOOKUP(pendaftaran_wisuda[[#This Row],[NIM]],DbsMunaqis[],13)</f>
        <v>#N/A</v>
      </c>
      <c r="E156" t="e">
        <f>IF(pendaftaran_wisuda[[#This Row],[Kd Jkl]]=1,"LAKI-LAKI","PEREMPUAN")</f>
        <v>#N/A</v>
      </c>
      <c r="F156" t="e">
        <f>VLOOKUP(pendaftaran_wisuda[[#This Row],[NIM]],DbsMunaqis[],6)</f>
        <v>#N/A</v>
      </c>
      <c r="G156" t="e">
        <f>VLOOKUP(pendaftaran_wisuda[[#This Row],[Kd Jrs]],TblJurusan[],2)</f>
        <v>#N/A</v>
      </c>
      <c r="H156" t="e">
        <f>VLOOKUP(pendaftaran_wisuda[[#This Row],[NIM]],DbsMunaqis[],7)</f>
        <v>#N/A</v>
      </c>
      <c r="I156" t="e">
        <f>VLOOKUP(pendaftaran_wisuda[[#This Row],[Kd Prod]],TblProdi[],2)</f>
        <v>#N/A</v>
      </c>
      <c r="K156" t="e">
        <f>VLOOKUP(pendaftaran_wisuda[[#This Row],[NIM]],DbsMunaqis[],12)</f>
        <v>#N/A</v>
      </c>
    </row>
    <row r="157" spans="1:11">
      <c r="A157">
        <v>156</v>
      </c>
      <c r="B157" s="239"/>
      <c r="C157" t="e">
        <f>VLOOKUP(pendaftaran_wisuda[[#This Row],[NIM]],DbsMunaqis[],5)</f>
        <v>#N/A</v>
      </c>
      <c r="D157" t="e">
        <f>VLOOKUP(pendaftaran_wisuda[[#This Row],[NIM]],DbsMunaqis[],13)</f>
        <v>#N/A</v>
      </c>
      <c r="E157" t="e">
        <f>IF(pendaftaran_wisuda[[#This Row],[Kd Jkl]]=1,"LAKI-LAKI","PEREMPUAN")</f>
        <v>#N/A</v>
      </c>
      <c r="F157" t="e">
        <f>VLOOKUP(pendaftaran_wisuda[[#This Row],[NIM]],DbsMunaqis[],6)</f>
        <v>#N/A</v>
      </c>
      <c r="G157" t="e">
        <f>VLOOKUP(pendaftaran_wisuda[[#This Row],[Kd Jrs]],TblJurusan[],2)</f>
        <v>#N/A</v>
      </c>
      <c r="H157" t="e">
        <f>VLOOKUP(pendaftaran_wisuda[[#This Row],[NIM]],DbsMunaqis[],7)</f>
        <v>#N/A</v>
      </c>
      <c r="I157" t="e">
        <f>VLOOKUP(pendaftaran_wisuda[[#This Row],[Kd Prod]],TblProdi[],2)</f>
        <v>#N/A</v>
      </c>
      <c r="K157" t="e">
        <f>VLOOKUP(pendaftaran_wisuda[[#This Row],[NIM]],DbsMunaqis[],12)</f>
        <v>#N/A</v>
      </c>
    </row>
    <row r="158" spans="1:11">
      <c r="A158" s="239">
        <v>157</v>
      </c>
      <c r="B158" s="239"/>
      <c r="C158" t="e">
        <f>VLOOKUP(pendaftaran_wisuda[[#This Row],[NIM]],DbsMunaqis[],5)</f>
        <v>#N/A</v>
      </c>
      <c r="D158" t="e">
        <f>VLOOKUP(pendaftaran_wisuda[[#This Row],[NIM]],DbsMunaqis[],13)</f>
        <v>#N/A</v>
      </c>
      <c r="E158" t="e">
        <f>IF(pendaftaran_wisuda[[#This Row],[Kd Jkl]]=1,"LAKI-LAKI","PEREMPUAN")</f>
        <v>#N/A</v>
      </c>
      <c r="F158" t="e">
        <f>VLOOKUP(pendaftaran_wisuda[[#This Row],[NIM]],DbsMunaqis[],6)</f>
        <v>#N/A</v>
      </c>
      <c r="G158" t="e">
        <f>VLOOKUP(pendaftaran_wisuda[[#This Row],[Kd Jrs]],TblJurusan[],2)</f>
        <v>#N/A</v>
      </c>
      <c r="H158" t="e">
        <f>VLOOKUP(pendaftaran_wisuda[[#This Row],[NIM]],DbsMunaqis[],7)</f>
        <v>#N/A</v>
      </c>
      <c r="I158" t="e">
        <f>VLOOKUP(pendaftaran_wisuda[[#This Row],[Kd Prod]],TblProdi[],2)</f>
        <v>#N/A</v>
      </c>
      <c r="K158" t="e">
        <f>VLOOKUP(pendaftaran_wisuda[[#This Row],[NIM]],DbsMunaqis[],12)</f>
        <v>#N/A</v>
      </c>
    </row>
    <row r="159" spans="1:11">
      <c r="A159">
        <v>158</v>
      </c>
      <c r="B159" s="239"/>
      <c r="C159" t="e">
        <f>VLOOKUP(pendaftaran_wisuda[[#This Row],[NIM]],DbsMunaqis[],5)</f>
        <v>#N/A</v>
      </c>
      <c r="D159" t="e">
        <f>VLOOKUP(pendaftaran_wisuda[[#This Row],[NIM]],DbsMunaqis[],13)</f>
        <v>#N/A</v>
      </c>
      <c r="E159" t="e">
        <f>IF(pendaftaran_wisuda[[#This Row],[Kd Jkl]]=1,"LAKI-LAKI","PEREMPUAN")</f>
        <v>#N/A</v>
      </c>
      <c r="F159" t="e">
        <f>VLOOKUP(pendaftaran_wisuda[[#This Row],[NIM]],DbsMunaqis[],6)</f>
        <v>#N/A</v>
      </c>
      <c r="G159" t="e">
        <f>VLOOKUP(pendaftaran_wisuda[[#This Row],[Kd Jrs]],TblJurusan[],2)</f>
        <v>#N/A</v>
      </c>
      <c r="H159" t="e">
        <f>VLOOKUP(pendaftaran_wisuda[[#This Row],[NIM]],DbsMunaqis[],7)</f>
        <v>#N/A</v>
      </c>
      <c r="I159" t="e">
        <f>VLOOKUP(pendaftaran_wisuda[[#This Row],[Kd Prod]],TblProdi[],2)</f>
        <v>#N/A</v>
      </c>
      <c r="K159" t="e">
        <f>VLOOKUP(pendaftaran_wisuda[[#This Row],[NIM]],DbsMunaqis[],12)</f>
        <v>#N/A</v>
      </c>
    </row>
    <row r="160" spans="1:11">
      <c r="A160" s="239">
        <v>159</v>
      </c>
      <c r="B160" s="239"/>
      <c r="C160" t="e">
        <f>VLOOKUP(pendaftaran_wisuda[[#This Row],[NIM]],DbsMunaqis[],5)</f>
        <v>#N/A</v>
      </c>
      <c r="D160" t="e">
        <f>VLOOKUP(pendaftaran_wisuda[[#This Row],[NIM]],DbsMunaqis[],13)</f>
        <v>#N/A</v>
      </c>
      <c r="E160" t="e">
        <f>IF(pendaftaran_wisuda[[#This Row],[Kd Jkl]]=1,"LAKI-LAKI","PEREMPUAN")</f>
        <v>#N/A</v>
      </c>
      <c r="F160" t="e">
        <f>VLOOKUP(pendaftaran_wisuda[[#This Row],[NIM]],DbsMunaqis[],6)</f>
        <v>#N/A</v>
      </c>
      <c r="G160" t="e">
        <f>VLOOKUP(pendaftaran_wisuda[[#This Row],[Kd Jrs]],TblJurusan[],2)</f>
        <v>#N/A</v>
      </c>
      <c r="H160" t="e">
        <f>VLOOKUP(pendaftaran_wisuda[[#This Row],[NIM]],DbsMunaqis[],7)</f>
        <v>#N/A</v>
      </c>
      <c r="I160" t="e">
        <f>VLOOKUP(pendaftaran_wisuda[[#This Row],[Kd Prod]],TblProdi[],2)</f>
        <v>#N/A</v>
      </c>
      <c r="K160" t="e">
        <f>VLOOKUP(pendaftaran_wisuda[[#This Row],[NIM]],DbsMunaqis[],12)</f>
        <v>#N/A</v>
      </c>
    </row>
    <row r="161" spans="1:11">
      <c r="A161">
        <v>160</v>
      </c>
      <c r="B161" s="239"/>
      <c r="C161" t="e">
        <f>VLOOKUP(pendaftaran_wisuda[[#This Row],[NIM]],DbsMunaqis[],5)</f>
        <v>#N/A</v>
      </c>
      <c r="D161" t="e">
        <f>VLOOKUP(pendaftaran_wisuda[[#This Row],[NIM]],DbsMunaqis[],13)</f>
        <v>#N/A</v>
      </c>
      <c r="E161" t="e">
        <f>IF(pendaftaran_wisuda[[#This Row],[Kd Jkl]]=1,"LAKI-LAKI","PEREMPUAN")</f>
        <v>#N/A</v>
      </c>
      <c r="F161" t="e">
        <f>VLOOKUP(pendaftaran_wisuda[[#This Row],[NIM]],DbsMunaqis[],6)</f>
        <v>#N/A</v>
      </c>
      <c r="G161" t="e">
        <f>VLOOKUP(pendaftaran_wisuda[[#This Row],[Kd Jrs]],TblJurusan[],2)</f>
        <v>#N/A</v>
      </c>
      <c r="H161" t="e">
        <f>VLOOKUP(pendaftaran_wisuda[[#This Row],[NIM]],DbsMunaqis[],7)</f>
        <v>#N/A</v>
      </c>
      <c r="I161" t="e">
        <f>VLOOKUP(pendaftaran_wisuda[[#This Row],[Kd Prod]],TblProdi[],2)</f>
        <v>#N/A</v>
      </c>
      <c r="K161" t="e">
        <f>VLOOKUP(pendaftaran_wisuda[[#This Row],[NIM]],DbsMunaqis[],12)</f>
        <v>#N/A</v>
      </c>
    </row>
    <row r="162" spans="1:11">
      <c r="A162" s="239">
        <v>161</v>
      </c>
      <c r="B162" s="239"/>
      <c r="C162" t="e">
        <f>VLOOKUP(pendaftaran_wisuda[[#This Row],[NIM]],DbsMunaqis[],5)</f>
        <v>#N/A</v>
      </c>
      <c r="D162" t="e">
        <f>VLOOKUP(pendaftaran_wisuda[[#This Row],[NIM]],DbsMunaqis[],13)</f>
        <v>#N/A</v>
      </c>
      <c r="E162" t="e">
        <f>IF(pendaftaran_wisuda[[#This Row],[Kd Jkl]]=1,"LAKI-LAKI","PEREMPUAN")</f>
        <v>#N/A</v>
      </c>
      <c r="F162" t="e">
        <f>VLOOKUP(pendaftaran_wisuda[[#This Row],[NIM]],DbsMunaqis[],6)</f>
        <v>#N/A</v>
      </c>
      <c r="G162" t="e">
        <f>VLOOKUP(pendaftaran_wisuda[[#This Row],[Kd Jrs]],TblJurusan[],2)</f>
        <v>#N/A</v>
      </c>
      <c r="H162" t="e">
        <f>VLOOKUP(pendaftaran_wisuda[[#This Row],[NIM]],DbsMunaqis[],7)</f>
        <v>#N/A</v>
      </c>
      <c r="I162" t="e">
        <f>VLOOKUP(pendaftaran_wisuda[[#This Row],[Kd Prod]],TblProdi[],2)</f>
        <v>#N/A</v>
      </c>
      <c r="K162" t="e">
        <f>VLOOKUP(pendaftaran_wisuda[[#This Row],[NIM]],DbsMunaqis[],12)</f>
        <v>#N/A</v>
      </c>
    </row>
    <row r="163" spans="1:11">
      <c r="A163">
        <v>162</v>
      </c>
      <c r="B163" s="239"/>
      <c r="C163" t="e">
        <f>VLOOKUP(pendaftaran_wisuda[[#This Row],[NIM]],DbsMunaqis[],5)</f>
        <v>#N/A</v>
      </c>
      <c r="D163" t="e">
        <f>VLOOKUP(pendaftaran_wisuda[[#This Row],[NIM]],DbsMunaqis[],13)</f>
        <v>#N/A</v>
      </c>
      <c r="E163" t="e">
        <f>IF(pendaftaran_wisuda[[#This Row],[Kd Jkl]]=1,"LAKI-LAKI","PEREMPUAN")</f>
        <v>#N/A</v>
      </c>
      <c r="F163" t="e">
        <f>VLOOKUP(pendaftaran_wisuda[[#This Row],[NIM]],DbsMunaqis[],6)</f>
        <v>#N/A</v>
      </c>
      <c r="G163" t="e">
        <f>VLOOKUP(pendaftaran_wisuda[[#This Row],[Kd Jrs]],TblJurusan[],2)</f>
        <v>#N/A</v>
      </c>
      <c r="H163" t="e">
        <f>VLOOKUP(pendaftaran_wisuda[[#This Row],[NIM]],DbsMunaqis[],7)</f>
        <v>#N/A</v>
      </c>
      <c r="I163" t="e">
        <f>VLOOKUP(pendaftaran_wisuda[[#This Row],[Kd Prod]],TblProdi[],2)</f>
        <v>#N/A</v>
      </c>
      <c r="K163" t="e">
        <f>VLOOKUP(pendaftaran_wisuda[[#This Row],[NIM]],DbsMunaqis[],12)</f>
        <v>#N/A</v>
      </c>
    </row>
    <row r="164" spans="1:11">
      <c r="A164" s="239">
        <v>163</v>
      </c>
      <c r="B164" s="239"/>
      <c r="C164" t="e">
        <f>VLOOKUP(pendaftaran_wisuda[[#This Row],[NIM]],DbsMunaqis[],5)</f>
        <v>#N/A</v>
      </c>
      <c r="D164" t="e">
        <f>VLOOKUP(pendaftaran_wisuda[[#This Row],[NIM]],DbsMunaqis[],13)</f>
        <v>#N/A</v>
      </c>
      <c r="E164" t="e">
        <f>IF(pendaftaran_wisuda[[#This Row],[Kd Jkl]]=1,"LAKI-LAKI","PEREMPUAN")</f>
        <v>#N/A</v>
      </c>
      <c r="F164" t="e">
        <f>VLOOKUP(pendaftaran_wisuda[[#This Row],[NIM]],DbsMunaqis[],6)</f>
        <v>#N/A</v>
      </c>
      <c r="G164" t="e">
        <f>VLOOKUP(pendaftaran_wisuda[[#This Row],[Kd Jrs]],TblJurusan[],2)</f>
        <v>#N/A</v>
      </c>
      <c r="H164" t="e">
        <f>VLOOKUP(pendaftaran_wisuda[[#This Row],[NIM]],DbsMunaqis[],7)</f>
        <v>#N/A</v>
      </c>
      <c r="I164" t="e">
        <f>VLOOKUP(pendaftaran_wisuda[[#This Row],[Kd Prod]],TblProdi[],2)</f>
        <v>#N/A</v>
      </c>
      <c r="K164" t="e">
        <f>VLOOKUP(pendaftaran_wisuda[[#This Row],[NIM]],DbsMunaqis[],12)</f>
        <v>#N/A</v>
      </c>
    </row>
    <row r="165" spans="1:11">
      <c r="A165">
        <v>164</v>
      </c>
      <c r="B165" s="239"/>
      <c r="C165" t="e">
        <f>VLOOKUP(pendaftaran_wisuda[[#This Row],[NIM]],DbsMunaqis[],5)</f>
        <v>#N/A</v>
      </c>
      <c r="D165" t="e">
        <f>VLOOKUP(pendaftaran_wisuda[[#This Row],[NIM]],DbsMunaqis[],13)</f>
        <v>#N/A</v>
      </c>
      <c r="E165" t="e">
        <f>IF(pendaftaran_wisuda[[#This Row],[Kd Jkl]]=1,"LAKI-LAKI","PEREMPUAN")</f>
        <v>#N/A</v>
      </c>
      <c r="F165" t="e">
        <f>VLOOKUP(pendaftaran_wisuda[[#This Row],[NIM]],DbsMunaqis[],6)</f>
        <v>#N/A</v>
      </c>
      <c r="G165" t="e">
        <f>VLOOKUP(pendaftaran_wisuda[[#This Row],[Kd Jrs]],TblJurusan[],2)</f>
        <v>#N/A</v>
      </c>
      <c r="H165" t="e">
        <f>VLOOKUP(pendaftaran_wisuda[[#This Row],[NIM]],DbsMunaqis[],7)</f>
        <v>#N/A</v>
      </c>
      <c r="I165" t="e">
        <f>VLOOKUP(pendaftaran_wisuda[[#This Row],[Kd Prod]],TblProdi[],2)</f>
        <v>#N/A</v>
      </c>
      <c r="K165" t="e">
        <f>VLOOKUP(pendaftaran_wisuda[[#This Row],[NIM]],DbsMunaqis[],12)</f>
        <v>#N/A</v>
      </c>
    </row>
    <row r="166" spans="1:11">
      <c r="A166" s="239">
        <v>165</v>
      </c>
      <c r="B166" s="136"/>
      <c r="C166" t="e">
        <f>VLOOKUP(pendaftaran_wisuda[[#This Row],[NIM]],DbsMunaqis[],5)</f>
        <v>#N/A</v>
      </c>
      <c r="D166" t="e">
        <f>VLOOKUP(pendaftaran_wisuda[[#This Row],[NIM]],DbsMunaqis[],13)</f>
        <v>#N/A</v>
      </c>
      <c r="E166" t="e">
        <f>IF(pendaftaran_wisuda[[#This Row],[Kd Jkl]]=1,"LAKI-LAKI","PEREMPUAN")</f>
        <v>#N/A</v>
      </c>
      <c r="F166" t="e">
        <f>VLOOKUP(pendaftaran_wisuda[[#This Row],[NIM]],DbsMunaqis[],6)</f>
        <v>#N/A</v>
      </c>
      <c r="G166" t="e">
        <f>VLOOKUP(pendaftaran_wisuda[[#This Row],[Kd Jrs]],TblJurusan[],2)</f>
        <v>#N/A</v>
      </c>
      <c r="H166" t="e">
        <f>VLOOKUP(pendaftaran_wisuda[[#This Row],[NIM]],DbsMunaqis[],7)</f>
        <v>#N/A</v>
      </c>
      <c r="I166" t="e">
        <f>VLOOKUP(pendaftaran_wisuda[[#This Row],[Kd Prod]],TblProdi[],2)</f>
        <v>#N/A</v>
      </c>
      <c r="K166" t="e">
        <f>VLOOKUP(pendaftaran_wisuda[[#This Row],[NIM]],DbsMunaqis[],12)</f>
        <v>#N/A</v>
      </c>
    </row>
    <row r="167" spans="1:11">
      <c r="A167">
        <v>166</v>
      </c>
      <c r="B167" s="239"/>
      <c r="C167" t="e">
        <f>VLOOKUP(pendaftaran_wisuda[[#This Row],[NIM]],DbsMunaqis[],5)</f>
        <v>#N/A</v>
      </c>
      <c r="D167" t="e">
        <f>VLOOKUP(pendaftaran_wisuda[[#This Row],[NIM]],DbsMunaqis[],13)</f>
        <v>#N/A</v>
      </c>
      <c r="E167" t="e">
        <f>IF(pendaftaran_wisuda[[#This Row],[Kd Jkl]]=1,"LAKI-LAKI","PEREMPUAN")</f>
        <v>#N/A</v>
      </c>
      <c r="F167" t="e">
        <f>VLOOKUP(pendaftaran_wisuda[[#This Row],[NIM]],DbsMunaqis[],6)</f>
        <v>#N/A</v>
      </c>
      <c r="G167" t="e">
        <f>VLOOKUP(pendaftaran_wisuda[[#This Row],[Kd Jrs]],TblJurusan[],2)</f>
        <v>#N/A</v>
      </c>
      <c r="H167" t="e">
        <f>VLOOKUP(pendaftaran_wisuda[[#This Row],[NIM]],DbsMunaqis[],7)</f>
        <v>#N/A</v>
      </c>
      <c r="I167" t="e">
        <f>VLOOKUP(pendaftaran_wisuda[[#This Row],[Kd Prod]],TblProdi[],2)</f>
        <v>#N/A</v>
      </c>
      <c r="K167" t="e">
        <f>VLOOKUP(pendaftaran_wisuda[[#This Row],[NIM]],DbsMunaqis[],12)</f>
        <v>#N/A</v>
      </c>
    </row>
    <row r="168" spans="1:11">
      <c r="A168" s="239">
        <v>167</v>
      </c>
      <c r="B168" s="239"/>
      <c r="C168" t="e">
        <f>VLOOKUP(pendaftaran_wisuda[[#This Row],[NIM]],DbsMunaqis[],5)</f>
        <v>#N/A</v>
      </c>
      <c r="D168" t="e">
        <f>VLOOKUP(pendaftaran_wisuda[[#This Row],[NIM]],DbsMunaqis[],13)</f>
        <v>#N/A</v>
      </c>
      <c r="E168" t="e">
        <f>IF(pendaftaran_wisuda[[#This Row],[Kd Jkl]]=1,"LAKI-LAKI","PEREMPUAN")</f>
        <v>#N/A</v>
      </c>
      <c r="F168" t="e">
        <f>VLOOKUP(pendaftaran_wisuda[[#This Row],[NIM]],DbsMunaqis[],6)</f>
        <v>#N/A</v>
      </c>
      <c r="G168" t="e">
        <f>VLOOKUP(pendaftaran_wisuda[[#This Row],[Kd Jrs]],TblJurusan[],2)</f>
        <v>#N/A</v>
      </c>
      <c r="H168" t="e">
        <f>VLOOKUP(pendaftaran_wisuda[[#This Row],[NIM]],DbsMunaqis[],7)</f>
        <v>#N/A</v>
      </c>
      <c r="I168" t="e">
        <f>VLOOKUP(pendaftaran_wisuda[[#This Row],[Kd Prod]],TblProdi[],2)</f>
        <v>#N/A</v>
      </c>
      <c r="K168" t="e">
        <f>VLOOKUP(pendaftaran_wisuda[[#This Row],[NIM]],DbsMunaqis[],12)</f>
        <v>#N/A</v>
      </c>
    </row>
    <row r="169" spans="1:11">
      <c r="A169">
        <v>168</v>
      </c>
      <c r="B169" s="239"/>
      <c r="C169" t="e">
        <f>VLOOKUP(pendaftaran_wisuda[[#This Row],[NIM]],DbsMunaqis[],5)</f>
        <v>#N/A</v>
      </c>
      <c r="D169" t="e">
        <f>VLOOKUP(pendaftaran_wisuda[[#This Row],[NIM]],DbsMunaqis[],13)</f>
        <v>#N/A</v>
      </c>
      <c r="E169" t="e">
        <f>IF(pendaftaran_wisuda[[#This Row],[Kd Jkl]]=1,"LAKI-LAKI","PEREMPUAN")</f>
        <v>#N/A</v>
      </c>
      <c r="F169" t="e">
        <f>VLOOKUP(pendaftaran_wisuda[[#This Row],[NIM]],DbsMunaqis[],6)</f>
        <v>#N/A</v>
      </c>
      <c r="G169" t="e">
        <f>VLOOKUP(pendaftaran_wisuda[[#This Row],[Kd Jrs]],TblJurusan[],2)</f>
        <v>#N/A</v>
      </c>
      <c r="H169" t="e">
        <f>VLOOKUP(pendaftaran_wisuda[[#This Row],[NIM]],DbsMunaqis[],7)</f>
        <v>#N/A</v>
      </c>
      <c r="I169" t="e">
        <f>VLOOKUP(pendaftaran_wisuda[[#This Row],[Kd Prod]],TblProdi[],2)</f>
        <v>#N/A</v>
      </c>
      <c r="K169" t="e">
        <f>VLOOKUP(pendaftaran_wisuda[[#This Row],[NIM]],DbsMunaqis[],12)</f>
        <v>#N/A</v>
      </c>
    </row>
    <row r="170" spans="1:11">
      <c r="A170" s="239">
        <v>169</v>
      </c>
      <c r="B170" s="136"/>
      <c r="C170" t="e">
        <f>VLOOKUP(pendaftaran_wisuda[[#This Row],[NIM]],DbsMunaqis[],5)</f>
        <v>#N/A</v>
      </c>
      <c r="D170" t="e">
        <f>VLOOKUP(pendaftaran_wisuda[[#This Row],[NIM]],DbsMunaqis[],13)</f>
        <v>#N/A</v>
      </c>
      <c r="E170" t="e">
        <f>IF(pendaftaran_wisuda[[#This Row],[Kd Jkl]]=1,"LAKI-LAKI","PEREMPUAN")</f>
        <v>#N/A</v>
      </c>
      <c r="F170" t="e">
        <f>VLOOKUP(pendaftaran_wisuda[[#This Row],[NIM]],DbsMunaqis[],6)</f>
        <v>#N/A</v>
      </c>
      <c r="G170" t="e">
        <f>VLOOKUP(pendaftaran_wisuda[[#This Row],[Kd Jrs]],TblJurusan[],2)</f>
        <v>#N/A</v>
      </c>
      <c r="H170" t="e">
        <f>VLOOKUP(pendaftaran_wisuda[[#This Row],[NIM]],DbsMunaqis[],7)</f>
        <v>#N/A</v>
      </c>
      <c r="I170" t="e">
        <f>VLOOKUP(pendaftaran_wisuda[[#This Row],[Kd Prod]],TblProdi[],2)</f>
        <v>#N/A</v>
      </c>
      <c r="K170" t="e">
        <f>VLOOKUP(pendaftaran_wisuda[[#This Row],[NIM]],DbsMunaqis[],12)</f>
        <v>#N/A</v>
      </c>
    </row>
    <row r="171" spans="1:11">
      <c r="A171">
        <v>170</v>
      </c>
      <c r="B171" s="239"/>
      <c r="C171" t="e">
        <f>VLOOKUP(pendaftaran_wisuda[[#This Row],[NIM]],DbsMunaqis[],5)</f>
        <v>#N/A</v>
      </c>
      <c r="D171" t="e">
        <f>VLOOKUP(pendaftaran_wisuda[[#This Row],[NIM]],DbsMunaqis[],13)</f>
        <v>#N/A</v>
      </c>
      <c r="E171" t="e">
        <f>IF(pendaftaran_wisuda[[#This Row],[Kd Jkl]]=1,"LAKI-LAKI","PEREMPUAN")</f>
        <v>#N/A</v>
      </c>
      <c r="F171" t="e">
        <f>VLOOKUP(pendaftaran_wisuda[[#This Row],[NIM]],DbsMunaqis[],6)</f>
        <v>#N/A</v>
      </c>
      <c r="G171" t="e">
        <f>VLOOKUP(pendaftaran_wisuda[[#This Row],[Kd Jrs]],TblJurusan[],2)</f>
        <v>#N/A</v>
      </c>
      <c r="H171" t="e">
        <f>VLOOKUP(pendaftaran_wisuda[[#This Row],[NIM]],DbsMunaqis[],7)</f>
        <v>#N/A</v>
      </c>
      <c r="I171" t="e">
        <f>VLOOKUP(pendaftaran_wisuda[[#This Row],[Kd Prod]],TblProdi[],2)</f>
        <v>#N/A</v>
      </c>
      <c r="K171" t="e">
        <f>VLOOKUP(pendaftaran_wisuda[[#This Row],[NIM]],DbsMunaqis[],12)</f>
        <v>#N/A</v>
      </c>
    </row>
    <row r="172" spans="1:11">
      <c r="A172" s="239">
        <v>171</v>
      </c>
      <c r="B172" s="239"/>
      <c r="C172" t="e">
        <f>VLOOKUP(pendaftaran_wisuda[[#This Row],[NIM]],DbsMunaqis[],5)</f>
        <v>#N/A</v>
      </c>
      <c r="D172" t="e">
        <f>VLOOKUP(pendaftaran_wisuda[[#This Row],[NIM]],DbsMunaqis[],13)</f>
        <v>#N/A</v>
      </c>
      <c r="E172" t="e">
        <f>IF(pendaftaran_wisuda[[#This Row],[Kd Jkl]]=1,"LAKI-LAKI","PEREMPUAN")</f>
        <v>#N/A</v>
      </c>
      <c r="F172" t="e">
        <f>VLOOKUP(pendaftaran_wisuda[[#This Row],[NIM]],DbsMunaqis[],6)</f>
        <v>#N/A</v>
      </c>
      <c r="G172" t="e">
        <f>VLOOKUP(pendaftaran_wisuda[[#This Row],[Kd Jrs]],TblJurusan[],2)</f>
        <v>#N/A</v>
      </c>
      <c r="H172" t="e">
        <f>VLOOKUP(pendaftaran_wisuda[[#This Row],[NIM]],DbsMunaqis[],7)</f>
        <v>#N/A</v>
      </c>
      <c r="I172" t="e">
        <f>VLOOKUP(pendaftaran_wisuda[[#This Row],[Kd Prod]],TblProdi[],2)</f>
        <v>#N/A</v>
      </c>
      <c r="K172" t="e">
        <f>VLOOKUP(pendaftaran_wisuda[[#This Row],[NIM]],DbsMunaqis[],12)</f>
        <v>#N/A</v>
      </c>
    </row>
    <row r="173" spans="1:11">
      <c r="A173">
        <v>172</v>
      </c>
      <c r="B173" s="239"/>
      <c r="C173" t="e">
        <f>VLOOKUP(pendaftaran_wisuda[[#This Row],[NIM]],DbsMunaqis[],5)</f>
        <v>#N/A</v>
      </c>
      <c r="D173" t="e">
        <f>VLOOKUP(pendaftaran_wisuda[[#This Row],[NIM]],DbsMunaqis[],13)</f>
        <v>#N/A</v>
      </c>
      <c r="E173" t="e">
        <f>IF(pendaftaran_wisuda[[#This Row],[Kd Jkl]]=1,"LAKI-LAKI","PEREMPUAN")</f>
        <v>#N/A</v>
      </c>
      <c r="F173" t="e">
        <f>VLOOKUP(pendaftaran_wisuda[[#This Row],[NIM]],DbsMunaqis[],6)</f>
        <v>#N/A</v>
      </c>
      <c r="G173" t="e">
        <f>VLOOKUP(pendaftaran_wisuda[[#This Row],[Kd Jrs]],TblJurusan[],2)</f>
        <v>#N/A</v>
      </c>
      <c r="H173" t="e">
        <f>VLOOKUP(pendaftaran_wisuda[[#This Row],[NIM]],DbsMunaqis[],7)</f>
        <v>#N/A</v>
      </c>
      <c r="I173" t="e">
        <f>VLOOKUP(pendaftaran_wisuda[[#This Row],[Kd Prod]],TblProdi[],2)</f>
        <v>#N/A</v>
      </c>
      <c r="K173" t="e">
        <f>VLOOKUP(pendaftaran_wisuda[[#This Row],[NIM]],DbsMunaqis[],12)</f>
        <v>#N/A</v>
      </c>
    </row>
    <row r="174" spans="1:11">
      <c r="A174" s="239">
        <v>173</v>
      </c>
      <c r="B174" s="239"/>
      <c r="C174" t="e">
        <f>VLOOKUP(pendaftaran_wisuda[[#This Row],[NIM]],DbsMunaqis[],5)</f>
        <v>#N/A</v>
      </c>
      <c r="D174" t="e">
        <f>VLOOKUP(pendaftaran_wisuda[[#This Row],[NIM]],DbsMunaqis[],13)</f>
        <v>#N/A</v>
      </c>
      <c r="E174" t="e">
        <f>IF(pendaftaran_wisuda[[#This Row],[Kd Jkl]]=1,"LAKI-LAKI","PEREMPUAN")</f>
        <v>#N/A</v>
      </c>
      <c r="F174" t="e">
        <f>VLOOKUP(pendaftaran_wisuda[[#This Row],[NIM]],DbsMunaqis[],6)</f>
        <v>#N/A</v>
      </c>
      <c r="G174" t="e">
        <f>VLOOKUP(pendaftaran_wisuda[[#This Row],[Kd Jrs]],TblJurusan[],2)</f>
        <v>#N/A</v>
      </c>
      <c r="H174" t="e">
        <f>VLOOKUP(pendaftaran_wisuda[[#This Row],[NIM]],DbsMunaqis[],7)</f>
        <v>#N/A</v>
      </c>
      <c r="I174" t="e">
        <f>VLOOKUP(pendaftaran_wisuda[[#This Row],[Kd Prod]],TblProdi[],2)</f>
        <v>#N/A</v>
      </c>
      <c r="K174" t="e">
        <f>VLOOKUP(pendaftaran_wisuda[[#This Row],[NIM]],DbsMunaqis[],12)</f>
        <v>#N/A</v>
      </c>
    </row>
    <row r="175" spans="1:11">
      <c r="A175">
        <v>174</v>
      </c>
      <c r="B175" s="239"/>
      <c r="C175" t="e">
        <f>VLOOKUP(pendaftaran_wisuda[[#This Row],[NIM]],DbsMunaqis[],5)</f>
        <v>#N/A</v>
      </c>
      <c r="D175" t="e">
        <f>VLOOKUP(pendaftaran_wisuda[[#This Row],[NIM]],DbsMunaqis[],13)</f>
        <v>#N/A</v>
      </c>
      <c r="E175" t="e">
        <f>IF(pendaftaran_wisuda[[#This Row],[Kd Jkl]]=1,"LAKI-LAKI","PEREMPUAN")</f>
        <v>#N/A</v>
      </c>
      <c r="F175" t="e">
        <f>VLOOKUP(pendaftaran_wisuda[[#This Row],[NIM]],DbsMunaqis[],6)</f>
        <v>#N/A</v>
      </c>
      <c r="G175" t="e">
        <f>VLOOKUP(pendaftaran_wisuda[[#This Row],[Kd Jrs]],TblJurusan[],2)</f>
        <v>#N/A</v>
      </c>
      <c r="H175" t="e">
        <f>VLOOKUP(pendaftaran_wisuda[[#This Row],[NIM]],DbsMunaqis[],7)</f>
        <v>#N/A</v>
      </c>
      <c r="I175" t="e">
        <f>VLOOKUP(pendaftaran_wisuda[[#This Row],[Kd Prod]],TblProdi[],2)</f>
        <v>#N/A</v>
      </c>
      <c r="K175" t="e">
        <f>VLOOKUP(pendaftaran_wisuda[[#This Row],[NIM]],DbsMunaqis[],12)</f>
        <v>#N/A</v>
      </c>
    </row>
    <row r="176" spans="1:11">
      <c r="A176" s="239">
        <v>175</v>
      </c>
      <c r="B176" s="239"/>
      <c r="C176" t="e">
        <f>VLOOKUP(pendaftaran_wisuda[[#This Row],[NIM]],DbsMunaqis[],5)</f>
        <v>#N/A</v>
      </c>
      <c r="D176" t="e">
        <f>VLOOKUP(pendaftaran_wisuda[[#This Row],[NIM]],DbsMunaqis[],13)</f>
        <v>#N/A</v>
      </c>
      <c r="E176" t="e">
        <f>IF(pendaftaran_wisuda[[#This Row],[Kd Jkl]]=1,"LAKI-LAKI","PEREMPUAN")</f>
        <v>#N/A</v>
      </c>
      <c r="F176" t="e">
        <f>VLOOKUP(pendaftaran_wisuda[[#This Row],[NIM]],DbsMunaqis[],6)</f>
        <v>#N/A</v>
      </c>
      <c r="G176" t="e">
        <f>VLOOKUP(pendaftaran_wisuda[[#This Row],[Kd Jrs]],TblJurusan[],2)</f>
        <v>#N/A</v>
      </c>
      <c r="H176" t="e">
        <f>VLOOKUP(pendaftaran_wisuda[[#This Row],[NIM]],DbsMunaqis[],7)</f>
        <v>#N/A</v>
      </c>
      <c r="I176" t="e">
        <f>VLOOKUP(pendaftaran_wisuda[[#This Row],[Kd Prod]],TblProdi[],2)</f>
        <v>#N/A</v>
      </c>
      <c r="K176" t="e">
        <f>VLOOKUP(pendaftaran_wisuda[[#This Row],[NIM]],DbsMunaqis[],12)</f>
        <v>#N/A</v>
      </c>
    </row>
    <row r="177" spans="1:11">
      <c r="A177">
        <v>176</v>
      </c>
      <c r="B177" s="239"/>
      <c r="C177" t="e">
        <f>VLOOKUP(pendaftaran_wisuda[[#This Row],[NIM]],DbsMunaqis[],5)</f>
        <v>#N/A</v>
      </c>
      <c r="D177" t="e">
        <f>VLOOKUP(pendaftaran_wisuda[[#This Row],[NIM]],DbsMunaqis[],13)</f>
        <v>#N/A</v>
      </c>
      <c r="E177" t="e">
        <f>IF(pendaftaran_wisuda[[#This Row],[Kd Jkl]]=1,"LAKI-LAKI","PEREMPUAN")</f>
        <v>#N/A</v>
      </c>
      <c r="F177" t="e">
        <f>VLOOKUP(pendaftaran_wisuda[[#This Row],[NIM]],DbsMunaqis[],6)</f>
        <v>#N/A</v>
      </c>
      <c r="G177" t="e">
        <f>VLOOKUP(pendaftaran_wisuda[[#This Row],[Kd Jrs]],TblJurusan[],2)</f>
        <v>#N/A</v>
      </c>
      <c r="H177" t="e">
        <f>VLOOKUP(pendaftaran_wisuda[[#This Row],[NIM]],DbsMunaqis[],7)</f>
        <v>#N/A</v>
      </c>
      <c r="I177" t="e">
        <f>VLOOKUP(pendaftaran_wisuda[[#This Row],[Kd Prod]],TblProdi[],2)</f>
        <v>#N/A</v>
      </c>
      <c r="K177" t="e">
        <f>VLOOKUP(pendaftaran_wisuda[[#This Row],[NIM]],DbsMunaqis[],12)</f>
        <v>#N/A</v>
      </c>
    </row>
    <row r="178" spans="1:11">
      <c r="A178" s="239">
        <v>177</v>
      </c>
      <c r="B178" s="239"/>
      <c r="C178" t="e">
        <f>VLOOKUP(pendaftaran_wisuda[[#This Row],[NIM]],DbsMunaqis[],5)</f>
        <v>#N/A</v>
      </c>
      <c r="D178" t="e">
        <f>VLOOKUP(pendaftaran_wisuda[[#This Row],[NIM]],DbsMunaqis[],13)</f>
        <v>#N/A</v>
      </c>
      <c r="E178" t="e">
        <f>IF(pendaftaran_wisuda[[#This Row],[Kd Jkl]]=1,"LAKI-LAKI","PEREMPUAN")</f>
        <v>#N/A</v>
      </c>
      <c r="F178" t="e">
        <f>VLOOKUP(pendaftaran_wisuda[[#This Row],[NIM]],DbsMunaqis[],6)</f>
        <v>#N/A</v>
      </c>
      <c r="G178" t="e">
        <f>VLOOKUP(pendaftaran_wisuda[[#This Row],[Kd Jrs]],TblJurusan[],2)</f>
        <v>#N/A</v>
      </c>
      <c r="H178" t="e">
        <f>VLOOKUP(pendaftaran_wisuda[[#This Row],[NIM]],DbsMunaqis[],7)</f>
        <v>#N/A</v>
      </c>
      <c r="I178" t="e">
        <f>VLOOKUP(pendaftaran_wisuda[[#This Row],[Kd Prod]],TblProdi[],2)</f>
        <v>#N/A</v>
      </c>
      <c r="K178" t="e">
        <f>VLOOKUP(pendaftaran_wisuda[[#This Row],[NIM]],DbsMunaqis[],12)</f>
        <v>#N/A</v>
      </c>
    </row>
    <row r="179" spans="1:11">
      <c r="A179">
        <v>178</v>
      </c>
      <c r="B179" s="239"/>
      <c r="C179" t="e">
        <f>VLOOKUP(pendaftaran_wisuda[[#This Row],[NIM]],DbsMunaqis[],5)</f>
        <v>#N/A</v>
      </c>
      <c r="D179" t="e">
        <f>VLOOKUP(pendaftaran_wisuda[[#This Row],[NIM]],DbsMunaqis[],13)</f>
        <v>#N/A</v>
      </c>
      <c r="E179" t="e">
        <f>IF(pendaftaran_wisuda[[#This Row],[Kd Jkl]]=1,"LAKI-LAKI","PEREMPUAN")</f>
        <v>#N/A</v>
      </c>
      <c r="F179" t="e">
        <f>VLOOKUP(pendaftaran_wisuda[[#This Row],[NIM]],DbsMunaqis[],6)</f>
        <v>#N/A</v>
      </c>
      <c r="G179" t="e">
        <f>VLOOKUP(pendaftaran_wisuda[[#This Row],[Kd Jrs]],TblJurusan[],2)</f>
        <v>#N/A</v>
      </c>
      <c r="H179" t="e">
        <f>VLOOKUP(pendaftaran_wisuda[[#This Row],[NIM]],DbsMunaqis[],7)</f>
        <v>#N/A</v>
      </c>
      <c r="I179" t="e">
        <f>VLOOKUP(pendaftaran_wisuda[[#This Row],[Kd Prod]],TblProdi[],2)</f>
        <v>#N/A</v>
      </c>
      <c r="K179" t="e">
        <f>VLOOKUP(pendaftaran_wisuda[[#This Row],[NIM]],DbsMunaqis[],12)</f>
        <v>#N/A</v>
      </c>
    </row>
    <row r="180" spans="1:11">
      <c r="A180" s="239">
        <v>179</v>
      </c>
      <c r="B180" s="136"/>
      <c r="C180" t="e">
        <f>VLOOKUP(pendaftaran_wisuda[[#This Row],[NIM]],DbsMunaqis[],5)</f>
        <v>#N/A</v>
      </c>
      <c r="D180" t="e">
        <f>VLOOKUP(pendaftaran_wisuda[[#This Row],[NIM]],DbsMunaqis[],13)</f>
        <v>#N/A</v>
      </c>
      <c r="E180" t="e">
        <f>IF(pendaftaran_wisuda[[#This Row],[Kd Jkl]]=1,"LAKI-LAKI","PEREMPUAN")</f>
        <v>#N/A</v>
      </c>
      <c r="F180" t="e">
        <f>VLOOKUP(pendaftaran_wisuda[[#This Row],[NIM]],DbsMunaqis[],6)</f>
        <v>#N/A</v>
      </c>
      <c r="G180" t="e">
        <f>VLOOKUP(pendaftaran_wisuda[[#This Row],[Kd Jrs]],TblJurusan[],2)</f>
        <v>#N/A</v>
      </c>
      <c r="H180" t="e">
        <f>VLOOKUP(pendaftaran_wisuda[[#This Row],[NIM]],DbsMunaqis[],7)</f>
        <v>#N/A</v>
      </c>
      <c r="I180" t="e">
        <f>VLOOKUP(pendaftaran_wisuda[[#This Row],[Kd Prod]],TblProdi[],2)</f>
        <v>#N/A</v>
      </c>
      <c r="K180" t="e">
        <f>VLOOKUP(pendaftaran_wisuda[[#This Row],[NIM]],DbsMunaqis[],12)</f>
        <v>#N/A</v>
      </c>
    </row>
    <row r="181" spans="1:11">
      <c r="A181">
        <v>180</v>
      </c>
      <c r="B181" s="239"/>
      <c r="C181" t="e">
        <f>VLOOKUP(pendaftaran_wisuda[[#This Row],[NIM]],DbsMunaqis[],5)</f>
        <v>#N/A</v>
      </c>
      <c r="D181" t="e">
        <f>VLOOKUP(pendaftaran_wisuda[[#This Row],[NIM]],DbsMunaqis[],13)</f>
        <v>#N/A</v>
      </c>
      <c r="E181" t="e">
        <f>IF(pendaftaran_wisuda[[#This Row],[Kd Jkl]]=1,"LAKI-LAKI","PEREMPUAN")</f>
        <v>#N/A</v>
      </c>
      <c r="F181" t="e">
        <f>VLOOKUP(pendaftaran_wisuda[[#This Row],[NIM]],DbsMunaqis[],6)</f>
        <v>#N/A</v>
      </c>
      <c r="G181" t="e">
        <f>VLOOKUP(pendaftaran_wisuda[[#This Row],[Kd Jrs]],TblJurusan[],2)</f>
        <v>#N/A</v>
      </c>
      <c r="H181" t="e">
        <f>VLOOKUP(pendaftaran_wisuda[[#This Row],[NIM]],DbsMunaqis[],7)</f>
        <v>#N/A</v>
      </c>
      <c r="I181" t="e">
        <f>VLOOKUP(pendaftaran_wisuda[[#This Row],[Kd Prod]],TblProdi[],2)</f>
        <v>#N/A</v>
      </c>
      <c r="K181" t="e">
        <f>VLOOKUP(pendaftaran_wisuda[[#This Row],[NIM]],DbsMunaqis[],12)</f>
        <v>#N/A</v>
      </c>
    </row>
    <row r="182" spans="1:11">
      <c r="A182" s="239">
        <v>181</v>
      </c>
      <c r="B182" s="239"/>
      <c r="C182" t="e">
        <f>VLOOKUP(pendaftaran_wisuda[[#This Row],[NIM]],DbsMunaqis[],5)</f>
        <v>#N/A</v>
      </c>
      <c r="D182" t="e">
        <f>VLOOKUP(pendaftaran_wisuda[[#This Row],[NIM]],DbsMunaqis[],13)</f>
        <v>#N/A</v>
      </c>
      <c r="E182" t="e">
        <f>IF(pendaftaran_wisuda[[#This Row],[Kd Jkl]]=1,"LAKI-LAKI","PEREMPUAN")</f>
        <v>#N/A</v>
      </c>
      <c r="F182" t="e">
        <f>VLOOKUP(pendaftaran_wisuda[[#This Row],[NIM]],DbsMunaqis[],6)</f>
        <v>#N/A</v>
      </c>
      <c r="G182" t="e">
        <f>VLOOKUP(pendaftaran_wisuda[[#This Row],[Kd Jrs]],TblJurusan[],2)</f>
        <v>#N/A</v>
      </c>
      <c r="H182" t="e">
        <f>VLOOKUP(pendaftaran_wisuda[[#This Row],[NIM]],DbsMunaqis[],7)</f>
        <v>#N/A</v>
      </c>
      <c r="I182" t="e">
        <f>VLOOKUP(pendaftaran_wisuda[[#This Row],[Kd Prod]],TblProdi[],2)</f>
        <v>#N/A</v>
      </c>
      <c r="K182" t="e">
        <f>VLOOKUP(pendaftaran_wisuda[[#This Row],[NIM]],DbsMunaqis[],12)</f>
        <v>#N/A</v>
      </c>
    </row>
    <row r="183" spans="1:11">
      <c r="A183">
        <v>182</v>
      </c>
      <c r="B183" s="239"/>
      <c r="C183" t="e">
        <f>VLOOKUP(pendaftaran_wisuda[[#This Row],[NIM]],DbsMunaqis[],5)</f>
        <v>#N/A</v>
      </c>
      <c r="D183" t="e">
        <f>VLOOKUP(pendaftaran_wisuda[[#This Row],[NIM]],DbsMunaqis[],13)</f>
        <v>#N/A</v>
      </c>
      <c r="E183" t="e">
        <f>IF(pendaftaran_wisuda[[#This Row],[Kd Jkl]]=1,"LAKI-LAKI","PEREMPUAN")</f>
        <v>#N/A</v>
      </c>
      <c r="F183" t="e">
        <f>VLOOKUP(pendaftaran_wisuda[[#This Row],[NIM]],DbsMunaqis[],6)</f>
        <v>#N/A</v>
      </c>
      <c r="G183" t="e">
        <f>VLOOKUP(pendaftaran_wisuda[[#This Row],[Kd Jrs]],TblJurusan[],2)</f>
        <v>#N/A</v>
      </c>
      <c r="H183" t="e">
        <f>VLOOKUP(pendaftaran_wisuda[[#This Row],[NIM]],DbsMunaqis[],7)</f>
        <v>#N/A</v>
      </c>
      <c r="I183" t="e">
        <f>VLOOKUP(pendaftaran_wisuda[[#This Row],[Kd Prod]],TblProdi[],2)</f>
        <v>#N/A</v>
      </c>
      <c r="K183" t="e">
        <f>VLOOKUP(pendaftaran_wisuda[[#This Row],[NIM]],DbsMunaqis[],12)</f>
        <v>#N/A</v>
      </c>
    </row>
    <row r="184" spans="1:11">
      <c r="A184" s="239">
        <v>183</v>
      </c>
      <c r="B184" s="239"/>
      <c r="C184" t="e">
        <f>VLOOKUP(pendaftaran_wisuda[[#This Row],[NIM]],DbsMunaqis[],5)</f>
        <v>#N/A</v>
      </c>
      <c r="D184" t="e">
        <f>VLOOKUP(pendaftaran_wisuda[[#This Row],[NIM]],DbsMunaqis[],13)</f>
        <v>#N/A</v>
      </c>
      <c r="E184" t="e">
        <f>IF(pendaftaran_wisuda[[#This Row],[Kd Jkl]]=1,"LAKI-LAKI","PEREMPUAN")</f>
        <v>#N/A</v>
      </c>
      <c r="F184" t="e">
        <f>VLOOKUP(pendaftaran_wisuda[[#This Row],[NIM]],DbsMunaqis[],6)</f>
        <v>#N/A</v>
      </c>
      <c r="G184" t="e">
        <f>VLOOKUP(pendaftaran_wisuda[[#This Row],[Kd Jrs]],TblJurusan[],2)</f>
        <v>#N/A</v>
      </c>
      <c r="H184" t="e">
        <f>VLOOKUP(pendaftaran_wisuda[[#This Row],[NIM]],DbsMunaqis[],7)</f>
        <v>#N/A</v>
      </c>
      <c r="I184" t="e">
        <f>VLOOKUP(pendaftaran_wisuda[[#This Row],[Kd Prod]],TblProdi[],2)</f>
        <v>#N/A</v>
      </c>
      <c r="K184" t="e">
        <f>VLOOKUP(pendaftaran_wisuda[[#This Row],[NIM]],DbsMunaqis[],12)</f>
        <v>#N/A</v>
      </c>
    </row>
    <row r="185" spans="1:11">
      <c r="A185">
        <v>184</v>
      </c>
      <c r="B185" s="239"/>
      <c r="C185" t="e">
        <f>VLOOKUP(pendaftaran_wisuda[[#This Row],[NIM]],DbsMunaqis[],5)</f>
        <v>#N/A</v>
      </c>
      <c r="D185" t="e">
        <f>VLOOKUP(pendaftaran_wisuda[[#This Row],[NIM]],DbsMunaqis[],13)</f>
        <v>#N/A</v>
      </c>
      <c r="E185" t="e">
        <f>IF(pendaftaran_wisuda[[#This Row],[Kd Jkl]]=1,"LAKI-LAKI","PEREMPUAN")</f>
        <v>#N/A</v>
      </c>
      <c r="F185" t="e">
        <f>VLOOKUP(pendaftaran_wisuda[[#This Row],[NIM]],DbsMunaqis[],6)</f>
        <v>#N/A</v>
      </c>
      <c r="G185" t="e">
        <f>VLOOKUP(pendaftaran_wisuda[[#This Row],[Kd Jrs]],TblJurusan[],2)</f>
        <v>#N/A</v>
      </c>
      <c r="H185" t="e">
        <f>VLOOKUP(pendaftaran_wisuda[[#This Row],[NIM]],DbsMunaqis[],7)</f>
        <v>#N/A</v>
      </c>
      <c r="I185" t="e">
        <f>VLOOKUP(pendaftaran_wisuda[[#This Row],[Kd Prod]],TblProdi[],2)</f>
        <v>#N/A</v>
      </c>
      <c r="K185" t="e">
        <f>VLOOKUP(pendaftaran_wisuda[[#This Row],[NIM]],DbsMunaqis[],12)</f>
        <v>#N/A</v>
      </c>
    </row>
    <row r="186" spans="1:11">
      <c r="A186" s="239">
        <v>185</v>
      </c>
      <c r="B186" s="239"/>
      <c r="C186" t="e">
        <f>VLOOKUP(pendaftaran_wisuda[[#This Row],[NIM]],DbsMunaqis[],5)</f>
        <v>#N/A</v>
      </c>
      <c r="D186" t="e">
        <f>VLOOKUP(pendaftaran_wisuda[[#This Row],[NIM]],DbsMunaqis[],13)</f>
        <v>#N/A</v>
      </c>
      <c r="E186" t="e">
        <f>IF(pendaftaran_wisuda[[#This Row],[Kd Jkl]]=1,"LAKI-LAKI","PEREMPUAN")</f>
        <v>#N/A</v>
      </c>
      <c r="F186" t="e">
        <f>VLOOKUP(pendaftaran_wisuda[[#This Row],[NIM]],DbsMunaqis[],6)</f>
        <v>#N/A</v>
      </c>
      <c r="G186" t="e">
        <f>VLOOKUP(pendaftaran_wisuda[[#This Row],[Kd Jrs]],TblJurusan[],2)</f>
        <v>#N/A</v>
      </c>
      <c r="H186" t="e">
        <f>VLOOKUP(pendaftaran_wisuda[[#This Row],[NIM]],DbsMunaqis[],7)</f>
        <v>#N/A</v>
      </c>
      <c r="I186" t="e">
        <f>VLOOKUP(pendaftaran_wisuda[[#This Row],[Kd Prod]],TblProdi[],2)</f>
        <v>#N/A</v>
      </c>
      <c r="K186" t="e">
        <f>VLOOKUP(pendaftaran_wisuda[[#This Row],[NIM]],DbsMunaqis[],12)</f>
        <v>#N/A</v>
      </c>
    </row>
    <row r="187" spans="1:11">
      <c r="A187">
        <v>186</v>
      </c>
      <c r="B187" s="239"/>
      <c r="C187" t="e">
        <f>VLOOKUP(pendaftaran_wisuda[[#This Row],[NIM]],DbsMunaqis[],5)</f>
        <v>#N/A</v>
      </c>
      <c r="D187" t="e">
        <f>VLOOKUP(pendaftaran_wisuda[[#This Row],[NIM]],DbsMunaqis[],13)</f>
        <v>#N/A</v>
      </c>
      <c r="E187" t="e">
        <f>IF(pendaftaran_wisuda[[#This Row],[Kd Jkl]]=1,"LAKI-LAKI","PEREMPUAN")</f>
        <v>#N/A</v>
      </c>
      <c r="F187" t="e">
        <f>VLOOKUP(pendaftaran_wisuda[[#This Row],[NIM]],DbsMunaqis[],6)</f>
        <v>#N/A</v>
      </c>
      <c r="G187" t="e">
        <f>VLOOKUP(pendaftaran_wisuda[[#This Row],[Kd Jrs]],TblJurusan[],2)</f>
        <v>#N/A</v>
      </c>
      <c r="H187" t="e">
        <f>VLOOKUP(pendaftaran_wisuda[[#This Row],[NIM]],DbsMunaqis[],7)</f>
        <v>#N/A</v>
      </c>
      <c r="I187" t="e">
        <f>VLOOKUP(pendaftaran_wisuda[[#This Row],[Kd Prod]],TblProdi[],2)</f>
        <v>#N/A</v>
      </c>
      <c r="K187" t="e">
        <f>VLOOKUP(pendaftaran_wisuda[[#This Row],[NIM]],DbsMunaqis[],12)</f>
        <v>#N/A</v>
      </c>
    </row>
    <row r="188" spans="1:11">
      <c r="A188" s="239">
        <v>187</v>
      </c>
      <c r="B188" s="239"/>
      <c r="C188" t="e">
        <f>VLOOKUP(pendaftaran_wisuda[[#This Row],[NIM]],DbsMunaqis[],5)</f>
        <v>#N/A</v>
      </c>
      <c r="D188" t="e">
        <f>VLOOKUP(pendaftaran_wisuda[[#This Row],[NIM]],DbsMunaqis[],13)</f>
        <v>#N/A</v>
      </c>
      <c r="E188" t="e">
        <f>IF(pendaftaran_wisuda[[#This Row],[Kd Jkl]]=1,"LAKI-LAKI","PEREMPUAN")</f>
        <v>#N/A</v>
      </c>
      <c r="F188" t="e">
        <f>VLOOKUP(pendaftaran_wisuda[[#This Row],[NIM]],DbsMunaqis[],6)</f>
        <v>#N/A</v>
      </c>
      <c r="G188" t="e">
        <f>VLOOKUP(pendaftaran_wisuda[[#This Row],[Kd Jrs]],TblJurusan[],2)</f>
        <v>#N/A</v>
      </c>
      <c r="H188" t="e">
        <f>VLOOKUP(pendaftaran_wisuda[[#This Row],[NIM]],DbsMunaqis[],7)</f>
        <v>#N/A</v>
      </c>
      <c r="I188" t="e">
        <f>VLOOKUP(pendaftaran_wisuda[[#This Row],[Kd Prod]],TblProdi[],2)</f>
        <v>#N/A</v>
      </c>
      <c r="K188" t="e">
        <f>VLOOKUP(pendaftaran_wisuda[[#This Row],[NIM]],DbsMunaqis[],12)</f>
        <v>#N/A</v>
      </c>
    </row>
    <row r="189" spans="1:11">
      <c r="A189">
        <v>188</v>
      </c>
      <c r="B189" s="239"/>
      <c r="C189" t="e">
        <f>VLOOKUP(pendaftaran_wisuda[[#This Row],[NIM]],DbsMunaqis[],5)</f>
        <v>#N/A</v>
      </c>
      <c r="D189" t="e">
        <f>VLOOKUP(pendaftaran_wisuda[[#This Row],[NIM]],DbsMunaqis[],13)</f>
        <v>#N/A</v>
      </c>
      <c r="E189" t="e">
        <f>IF(pendaftaran_wisuda[[#This Row],[Kd Jkl]]=1,"LAKI-LAKI","PEREMPUAN")</f>
        <v>#N/A</v>
      </c>
      <c r="F189" t="e">
        <f>VLOOKUP(pendaftaran_wisuda[[#This Row],[NIM]],DbsMunaqis[],6)</f>
        <v>#N/A</v>
      </c>
      <c r="G189" t="e">
        <f>VLOOKUP(pendaftaran_wisuda[[#This Row],[Kd Jrs]],TblJurusan[],2)</f>
        <v>#N/A</v>
      </c>
      <c r="H189" t="e">
        <f>VLOOKUP(pendaftaran_wisuda[[#This Row],[NIM]],DbsMunaqis[],7)</f>
        <v>#N/A</v>
      </c>
      <c r="I189" t="e">
        <f>VLOOKUP(pendaftaran_wisuda[[#This Row],[Kd Prod]],TblProdi[],2)</f>
        <v>#N/A</v>
      </c>
      <c r="K189" t="e">
        <f>VLOOKUP(pendaftaran_wisuda[[#This Row],[NIM]],DbsMunaqis[],12)</f>
        <v>#N/A</v>
      </c>
    </row>
    <row r="190" spans="1:11">
      <c r="A190" s="239">
        <v>189</v>
      </c>
      <c r="B190" s="239"/>
      <c r="C190" t="e">
        <f>VLOOKUP(pendaftaran_wisuda[[#This Row],[NIM]],DbsMunaqis[],5)</f>
        <v>#N/A</v>
      </c>
      <c r="D190" t="e">
        <f>VLOOKUP(pendaftaran_wisuda[[#This Row],[NIM]],DbsMunaqis[],13)</f>
        <v>#N/A</v>
      </c>
      <c r="E190" t="e">
        <f>IF(pendaftaran_wisuda[[#This Row],[Kd Jkl]]=1,"LAKI-LAKI","PEREMPUAN")</f>
        <v>#N/A</v>
      </c>
      <c r="F190" t="e">
        <f>VLOOKUP(pendaftaran_wisuda[[#This Row],[NIM]],DbsMunaqis[],6)</f>
        <v>#N/A</v>
      </c>
      <c r="G190" t="e">
        <f>VLOOKUP(pendaftaran_wisuda[[#This Row],[Kd Jrs]],TblJurusan[],2)</f>
        <v>#N/A</v>
      </c>
      <c r="H190" t="e">
        <f>VLOOKUP(pendaftaran_wisuda[[#This Row],[NIM]],DbsMunaqis[],7)</f>
        <v>#N/A</v>
      </c>
      <c r="I190" t="e">
        <f>VLOOKUP(pendaftaran_wisuda[[#This Row],[Kd Prod]],TblProdi[],2)</f>
        <v>#N/A</v>
      </c>
      <c r="K190" t="e">
        <f>VLOOKUP(pendaftaran_wisuda[[#This Row],[NIM]],DbsMunaqis[],12)</f>
        <v>#N/A</v>
      </c>
    </row>
    <row r="191" spans="1:11">
      <c r="A191">
        <v>190</v>
      </c>
      <c r="B191" s="239"/>
      <c r="C191" t="e">
        <f>VLOOKUP(pendaftaran_wisuda[[#This Row],[NIM]],DbsMunaqis[],5)</f>
        <v>#N/A</v>
      </c>
      <c r="D191" t="e">
        <f>VLOOKUP(pendaftaran_wisuda[[#This Row],[NIM]],DbsMunaqis[],13)</f>
        <v>#N/A</v>
      </c>
      <c r="E191" t="e">
        <f>IF(pendaftaran_wisuda[[#This Row],[Kd Jkl]]=1,"LAKI-LAKI","PEREMPUAN")</f>
        <v>#N/A</v>
      </c>
      <c r="F191" t="e">
        <f>VLOOKUP(pendaftaran_wisuda[[#This Row],[NIM]],DbsMunaqis[],6)</f>
        <v>#N/A</v>
      </c>
      <c r="G191" t="e">
        <f>VLOOKUP(pendaftaran_wisuda[[#This Row],[Kd Jrs]],TblJurusan[],2)</f>
        <v>#N/A</v>
      </c>
      <c r="H191" t="e">
        <f>VLOOKUP(pendaftaran_wisuda[[#This Row],[NIM]],DbsMunaqis[],7)</f>
        <v>#N/A</v>
      </c>
      <c r="I191" t="e">
        <f>VLOOKUP(pendaftaran_wisuda[[#This Row],[Kd Prod]],TblProdi[],2)</f>
        <v>#N/A</v>
      </c>
      <c r="K191" t="e">
        <f>VLOOKUP(pendaftaran_wisuda[[#This Row],[NIM]],DbsMunaqis[],12)</f>
        <v>#N/A</v>
      </c>
    </row>
    <row r="192" spans="1:11">
      <c r="A192" s="239">
        <v>191</v>
      </c>
      <c r="B192" s="239"/>
      <c r="C192" t="e">
        <f>VLOOKUP(pendaftaran_wisuda[[#This Row],[NIM]],DbsMunaqis[],5)</f>
        <v>#N/A</v>
      </c>
      <c r="D192" t="e">
        <f>VLOOKUP(pendaftaran_wisuda[[#This Row],[NIM]],DbsMunaqis[],13)</f>
        <v>#N/A</v>
      </c>
      <c r="E192" t="e">
        <f>IF(pendaftaran_wisuda[[#This Row],[Kd Jkl]]=1,"LAKI-LAKI","PEREMPUAN")</f>
        <v>#N/A</v>
      </c>
      <c r="F192" t="e">
        <f>VLOOKUP(pendaftaran_wisuda[[#This Row],[NIM]],DbsMunaqis[],6)</f>
        <v>#N/A</v>
      </c>
      <c r="G192" t="e">
        <f>VLOOKUP(pendaftaran_wisuda[[#This Row],[Kd Jrs]],TblJurusan[],2)</f>
        <v>#N/A</v>
      </c>
      <c r="H192" t="e">
        <f>VLOOKUP(pendaftaran_wisuda[[#This Row],[NIM]],DbsMunaqis[],7)</f>
        <v>#N/A</v>
      </c>
      <c r="I192" t="e">
        <f>VLOOKUP(pendaftaran_wisuda[[#This Row],[Kd Prod]],TblProdi[],2)</f>
        <v>#N/A</v>
      </c>
      <c r="K192" t="e">
        <f>VLOOKUP(pendaftaran_wisuda[[#This Row],[NIM]],DbsMunaqis[],12)</f>
        <v>#N/A</v>
      </c>
    </row>
    <row r="193" spans="1:11">
      <c r="A193">
        <v>192</v>
      </c>
      <c r="B193" s="239"/>
      <c r="C193" t="e">
        <f>VLOOKUP(pendaftaran_wisuda[[#This Row],[NIM]],DbsMunaqis[],5)</f>
        <v>#N/A</v>
      </c>
      <c r="D193" t="e">
        <f>VLOOKUP(pendaftaran_wisuda[[#This Row],[NIM]],DbsMunaqis[],13)</f>
        <v>#N/A</v>
      </c>
      <c r="E193" t="e">
        <f>IF(pendaftaran_wisuda[[#This Row],[Kd Jkl]]=1,"LAKI-LAKI","PEREMPUAN")</f>
        <v>#N/A</v>
      </c>
      <c r="F193" t="e">
        <f>VLOOKUP(pendaftaran_wisuda[[#This Row],[NIM]],DbsMunaqis[],6)</f>
        <v>#N/A</v>
      </c>
      <c r="G193" t="e">
        <f>VLOOKUP(pendaftaran_wisuda[[#This Row],[Kd Jrs]],TblJurusan[],2)</f>
        <v>#N/A</v>
      </c>
      <c r="H193" t="e">
        <f>VLOOKUP(pendaftaran_wisuda[[#This Row],[NIM]],DbsMunaqis[],7)</f>
        <v>#N/A</v>
      </c>
      <c r="I193" t="e">
        <f>VLOOKUP(pendaftaran_wisuda[[#This Row],[Kd Prod]],TblProdi[],2)</f>
        <v>#N/A</v>
      </c>
      <c r="K193" t="e">
        <f>VLOOKUP(pendaftaran_wisuda[[#This Row],[NIM]],DbsMunaqis[],12)</f>
        <v>#N/A</v>
      </c>
    </row>
    <row r="194" spans="1:11">
      <c r="A194" s="239">
        <v>193</v>
      </c>
      <c r="B194" s="239"/>
      <c r="C194" t="e">
        <f>VLOOKUP(pendaftaran_wisuda[[#This Row],[NIM]],DbsMunaqis[],5)</f>
        <v>#N/A</v>
      </c>
      <c r="D194" t="e">
        <f>VLOOKUP(pendaftaran_wisuda[[#This Row],[NIM]],DbsMunaqis[],13)</f>
        <v>#N/A</v>
      </c>
      <c r="E194" t="e">
        <f>IF(pendaftaran_wisuda[[#This Row],[Kd Jkl]]=1,"LAKI-LAKI","PEREMPUAN")</f>
        <v>#N/A</v>
      </c>
      <c r="F194" t="e">
        <f>VLOOKUP(pendaftaran_wisuda[[#This Row],[NIM]],DbsMunaqis[],6)</f>
        <v>#N/A</v>
      </c>
      <c r="G194" t="e">
        <f>VLOOKUP(pendaftaran_wisuda[[#This Row],[Kd Jrs]],TblJurusan[],2)</f>
        <v>#N/A</v>
      </c>
      <c r="H194" t="e">
        <f>VLOOKUP(pendaftaran_wisuda[[#This Row],[NIM]],DbsMunaqis[],7)</f>
        <v>#N/A</v>
      </c>
      <c r="I194" t="e">
        <f>VLOOKUP(pendaftaran_wisuda[[#This Row],[Kd Prod]],TblProdi[],2)</f>
        <v>#N/A</v>
      </c>
      <c r="K194" t="e">
        <f>VLOOKUP(pendaftaran_wisuda[[#This Row],[NIM]],DbsMunaqis[],12)</f>
        <v>#N/A</v>
      </c>
    </row>
    <row r="195" spans="1:11">
      <c r="A195">
        <v>194</v>
      </c>
      <c r="B195" s="239"/>
      <c r="C195" t="e">
        <f>VLOOKUP(pendaftaran_wisuda[[#This Row],[NIM]],DbsMunaqis[],5)</f>
        <v>#N/A</v>
      </c>
      <c r="D195" t="e">
        <f>VLOOKUP(pendaftaran_wisuda[[#This Row],[NIM]],DbsMunaqis[],13)</f>
        <v>#N/A</v>
      </c>
      <c r="E195" t="e">
        <f>IF(pendaftaran_wisuda[[#This Row],[Kd Jkl]]=1,"LAKI-LAKI","PEREMPUAN")</f>
        <v>#N/A</v>
      </c>
      <c r="F195" t="e">
        <f>VLOOKUP(pendaftaran_wisuda[[#This Row],[NIM]],DbsMunaqis[],6)</f>
        <v>#N/A</v>
      </c>
      <c r="G195" t="e">
        <f>VLOOKUP(pendaftaran_wisuda[[#This Row],[Kd Jrs]],TblJurusan[],2)</f>
        <v>#N/A</v>
      </c>
      <c r="H195" t="e">
        <f>VLOOKUP(pendaftaran_wisuda[[#This Row],[NIM]],DbsMunaqis[],7)</f>
        <v>#N/A</v>
      </c>
      <c r="I195" t="e">
        <f>VLOOKUP(pendaftaran_wisuda[[#This Row],[Kd Prod]],TblProdi[],2)</f>
        <v>#N/A</v>
      </c>
      <c r="K195" t="e">
        <f>VLOOKUP(pendaftaran_wisuda[[#This Row],[NIM]],DbsMunaqis[],12)</f>
        <v>#N/A</v>
      </c>
    </row>
    <row r="196" spans="1:11">
      <c r="A196" s="239">
        <v>195</v>
      </c>
      <c r="B196" s="239"/>
      <c r="C196" t="e">
        <f>VLOOKUP(pendaftaran_wisuda[[#This Row],[NIM]],DbsMunaqis[],5)</f>
        <v>#N/A</v>
      </c>
      <c r="D196" t="e">
        <f>VLOOKUP(pendaftaran_wisuda[[#This Row],[NIM]],DbsMunaqis[],13)</f>
        <v>#N/A</v>
      </c>
      <c r="E196" t="e">
        <f>IF(pendaftaran_wisuda[[#This Row],[Kd Jkl]]=1,"LAKI-LAKI","PEREMPUAN")</f>
        <v>#N/A</v>
      </c>
      <c r="F196" t="e">
        <f>VLOOKUP(pendaftaran_wisuda[[#This Row],[NIM]],DbsMunaqis[],6)</f>
        <v>#N/A</v>
      </c>
      <c r="G196" t="e">
        <f>VLOOKUP(pendaftaran_wisuda[[#This Row],[Kd Jrs]],TblJurusan[],2)</f>
        <v>#N/A</v>
      </c>
      <c r="H196" t="e">
        <f>VLOOKUP(pendaftaran_wisuda[[#This Row],[NIM]],DbsMunaqis[],7)</f>
        <v>#N/A</v>
      </c>
      <c r="I196" t="e">
        <f>VLOOKUP(pendaftaran_wisuda[[#This Row],[Kd Prod]],TblProdi[],2)</f>
        <v>#N/A</v>
      </c>
      <c r="K196" t="e">
        <f>VLOOKUP(pendaftaran_wisuda[[#This Row],[NIM]],DbsMunaqis[],12)</f>
        <v>#N/A</v>
      </c>
    </row>
    <row r="197" spans="1:11">
      <c r="A197">
        <v>196</v>
      </c>
      <c r="B197" s="239"/>
      <c r="C197" t="e">
        <f>VLOOKUP(pendaftaran_wisuda[[#This Row],[NIM]],DbsMunaqis[],5)</f>
        <v>#N/A</v>
      </c>
      <c r="D197" t="e">
        <f>VLOOKUP(pendaftaran_wisuda[[#This Row],[NIM]],DbsMunaqis[],13)</f>
        <v>#N/A</v>
      </c>
      <c r="E197" t="e">
        <f>IF(pendaftaran_wisuda[[#This Row],[Kd Jkl]]=1,"LAKI-LAKI","PEREMPUAN")</f>
        <v>#N/A</v>
      </c>
      <c r="F197" t="e">
        <f>VLOOKUP(pendaftaran_wisuda[[#This Row],[NIM]],DbsMunaqis[],6)</f>
        <v>#N/A</v>
      </c>
      <c r="G197" t="e">
        <f>VLOOKUP(pendaftaran_wisuda[[#This Row],[Kd Jrs]],TblJurusan[],2)</f>
        <v>#N/A</v>
      </c>
      <c r="H197" t="e">
        <f>VLOOKUP(pendaftaran_wisuda[[#This Row],[NIM]],DbsMunaqis[],7)</f>
        <v>#N/A</v>
      </c>
      <c r="I197" t="e">
        <f>VLOOKUP(pendaftaran_wisuda[[#This Row],[Kd Prod]],TblProdi[],2)</f>
        <v>#N/A</v>
      </c>
      <c r="K197" t="e">
        <f>VLOOKUP(pendaftaran_wisuda[[#This Row],[NIM]],DbsMunaqis[],12)</f>
        <v>#N/A</v>
      </c>
    </row>
    <row r="198" spans="1:11">
      <c r="A198" s="239">
        <v>197</v>
      </c>
      <c r="B198" s="239"/>
      <c r="C198" t="e">
        <f>VLOOKUP(pendaftaran_wisuda[[#This Row],[NIM]],DbsMunaqis[],5)</f>
        <v>#N/A</v>
      </c>
      <c r="D198" t="e">
        <f>VLOOKUP(pendaftaran_wisuda[[#This Row],[NIM]],DbsMunaqis[],13)</f>
        <v>#N/A</v>
      </c>
      <c r="E198" t="e">
        <f>IF(pendaftaran_wisuda[[#This Row],[Kd Jkl]]=1,"LAKI-LAKI","PEREMPUAN")</f>
        <v>#N/A</v>
      </c>
      <c r="F198" t="e">
        <f>VLOOKUP(pendaftaran_wisuda[[#This Row],[NIM]],DbsMunaqis[],6)</f>
        <v>#N/A</v>
      </c>
      <c r="G198" t="e">
        <f>VLOOKUP(pendaftaran_wisuda[[#This Row],[Kd Jrs]],TblJurusan[],2)</f>
        <v>#N/A</v>
      </c>
      <c r="H198" t="e">
        <f>VLOOKUP(pendaftaran_wisuda[[#This Row],[NIM]],DbsMunaqis[],7)</f>
        <v>#N/A</v>
      </c>
      <c r="I198" t="e">
        <f>VLOOKUP(pendaftaran_wisuda[[#This Row],[Kd Prod]],TblProdi[],2)</f>
        <v>#N/A</v>
      </c>
      <c r="K198" t="e">
        <f>VLOOKUP(pendaftaran_wisuda[[#This Row],[NIM]],DbsMunaqis[],12)</f>
        <v>#N/A</v>
      </c>
    </row>
    <row r="199" spans="1:11">
      <c r="A199">
        <v>198</v>
      </c>
      <c r="B199" s="239"/>
      <c r="C199" t="e">
        <f>VLOOKUP(pendaftaran_wisuda[[#This Row],[NIM]],DbsMunaqis[],5)</f>
        <v>#N/A</v>
      </c>
      <c r="D199" t="e">
        <f>VLOOKUP(pendaftaran_wisuda[[#This Row],[NIM]],DbsMunaqis[],13)</f>
        <v>#N/A</v>
      </c>
      <c r="E199" t="e">
        <f>IF(pendaftaran_wisuda[[#This Row],[Kd Jkl]]=1,"LAKI-LAKI","PEREMPUAN")</f>
        <v>#N/A</v>
      </c>
      <c r="F199" t="e">
        <f>VLOOKUP(pendaftaran_wisuda[[#This Row],[NIM]],DbsMunaqis[],6)</f>
        <v>#N/A</v>
      </c>
      <c r="G199" t="e">
        <f>VLOOKUP(pendaftaran_wisuda[[#This Row],[Kd Jrs]],TblJurusan[],2)</f>
        <v>#N/A</v>
      </c>
      <c r="H199" t="e">
        <f>VLOOKUP(pendaftaran_wisuda[[#This Row],[NIM]],DbsMunaqis[],7)</f>
        <v>#N/A</v>
      </c>
      <c r="I199" t="e">
        <f>VLOOKUP(pendaftaran_wisuda[[#This Row],[Kd Prod]],TblProdi[],2)</f>
        <v>#N/A</v>
      </c>
      <c r="K199" t="e">
        <f>VLOOKUP(pendaftaran_wisuda[[#This Row],[NIM]],DbsMunaqis[],12)</f>
        <v>#N/A</v>
      </c>
    </row>
    <row r="200" spans="1:11">
      <c r="A200" s="239">
        <v>199</v>
      </c>
      <c r="B200" s="239"/>
      <c r="C200" t="e">
        <f>VLOOKUP(pendaftaran_wisuda[[#This Row],[NIM]],DbsMunaqis[],5)</f>
        <v>#N/A</v>
      </c>
      <c r="D200" t="e">
        <f>VLOOKUP(pendaftaran_wisuda[[#This Row],[NIM]],DbsMunaqis[],13)</f>
        <v>#N/A</v>
      </c>
      <c r="E200" t="e">
        <f>IF(pendaftaran_wisuda[[#This Row],[Kd Jkl]]=1,"LAKI-LAKI","PEREMPUAN")</f>
        <v>#N/A</v>
      </c>
      <c r="F200" t="e">
        <f>VLOOKUP(pendaftaran_wisuda[[#This Row],[NIM]],DbsMunaqis[],6)</f>
        <v>#N/A</v>
      </c>
      <c r="G200" t="e">
        <f>VLOOKUP(pendaftaran_wisuda[[#This Row],[Kd Jrs]],TblJurusan[],2)</f>
        <v>#N/A</v>
      </c>
      <c r="H200" t="e">
        <f>VLOOKUP(pendaftaran_wisuda[[#This Row],[NIM]],DbsMunaqis[],7)</f>
        <v>#N/A</v>
      </c>
      <c r="I200" t="e">
        <f>VLOOKUP(pendaftaran_wisuda[[#This Row],[Kd Prod]],TblProdi[],2)</f>
        <v>#N/A</v>
      </c>
      <c r="K200" t="e">
        <f>VLOOKUP(pendaftaran_wisuda[[#This Row],[NIM]],DbsMunaqis[],12)</f>
        <v>#N/A</v>
      </c>
    </row>
    <row r="201" spans="1:11">
      <c r="A201">
        <v>200</v>
      </c>
      <c r="B201" s="239"/>
      <c r="C201" t="e">
        <f>VLOOKUP(pendaftaran_wisuda[[#This Row],[NIM]],DbsMunaqis[],5)</f>
        <v>#N/A</v>
      </c>
      <c r="D201" t="e">
        <f>VLOOKUP(pendaftaran_wisuda[[#This Row],[NIM]],DbsMunaqis[],13)</f>
        <v>#N/A</v>
      </c>
      <c r="E201" t="e">
        <f>IF(pendaftaran_wisuda[[#This Row],[Kd Jkl]]=1,"LAKI-LAKI","PEREMPUAN")</f>
        <v>#N/A</v>
      </c>
      <c r="F201" t="e">
        <f>VLOOKUP(pendaftaran_wisuda[[#This Row],[NIM]],DbsMunaqis[],6)</f>
        <v>#N/A</v>
      </c>
      <c r="G201" t="e">
        <f>VLOOKUP(pendaftaran_wisuda[[#This Row],[Kd Jrs]],TblJurusan[],2)</f>
        <v>#N/A</v>
      </c>
      <c r="H201" t="e">
        <f>VLOOKUP(pendaftaran_wisuda[[#This Row],[NIM]],DbsMunaqis[],7)</f>
        <v>#N/A</v>
      </c>
      <c r="I201" t="e">
        <f>VLOOKUP(pendaftaran_wisuda[[#This Row],[Kd Prod]],TblProdi[],2)</f>
        <v>#N/A</v>
      </c>
      <c r="K201" t="e">
        <f>VLOOKUP(pendaftaran_wisuda[[#This Row],[NIM]],DbsMunaqis[],12)</f>
        <v>#N/A</v>
      </c>
    </row>
    <row r="202" spans="1:11">
      <c r="A202" s="239">
        <v>201</v>
      </c>
      <c r="B202" s="239"/>
      <c r="C202" t="e">
        <f>VLOOKUP(pendaftaran_wisuda[[#This Row],[NIM]],DbsMunaqis[],5)</f>
        <v>#N/A</v>
      </c>
      <c r="D202" t="e">
        <f>VLOOKUP(pendaftaran_wisuda[[#This Row],[NIM]],DbsMunaqis[],13)</f>
        <v>#N/A</v>
      </c>
      <c r="E202" t="e">
        <f>IF(pendaftaran_wisuda[[#This Row],[Kd Jkl]]=1,"LAKI-LAKI","PEREMPUAN")</f>
        <v>#N/A</v>
      </c>
      <c r="F202" t="e">
        <f>VLOOKUP(pendaftaran_wisuda[[#This Row],[NIM]],DbsMunaqis[],6)</f>
        <v>#N/A</v>
      </c>
      <c r="G202" t="e">
        <f>VLOOKUP(pendaftaran_wisuda[[#This Row],[Kd Jrs]],TblJurusan[],2)</f>
        <v>#N/A</v>
      </c>
      <c r="H202" t="e">
        <f>VLOOKUP(pendaftaran_wisuda[[#This Row],[NIM]],DbsMunaqis[],7)</f>
        <v>#N/A</v>
      </c>
      <c r="I202" t="e">
        <f>VLOOKUP(pendaftaran_wisuda[[#This Row],[Kd Prod]],TblProdi[],2)</f>
        <v>#N/A</v>
      </c>
      <c r="K202" t="e">
        <f>VLOOKUP(pendaftaran_wisuda[[#This Row],[NIM]],DbsMunaqis[],12)</f>
        <v>#N/A</v>
      </c>
    </row>
    <row r="203" spans="1:11">
      <c r="A203">
        <v>202</v>
      </c>
      <c r="B203" s="239"/>
      <c r="C203" t="e">
        <f>VLOOKUP(pendaftaran_wisuda[[#This Row],[NIM]],DbsMunaqis[],5)</f>
        <v>#N/A</v>
      </c>
      <c r="D203" t="e">
        <f>VLOOKUP(pendaftaran_wisuda[[#This Row],[NIM]],DbsMunaqis[],13)</f>
        <v>#N/A</v>
      </c>
      <c r="E203" t="e">
        <f>IF(pendaftaran_wisuda[[#This Row],[Kd Jkl]]=1,"LAKI-LAKI","PEREMPUAN")</f>
        <v>#N/A</v>
      </c>
      <c r="F203" t="e">
        <f>VLOOKUP(pendaftaran_wisuda[[#This Row],[NIM]],DbsMunaqis[],6)</f>
        <v>#N/A</v>
      </c>
      <c r="G203" t="e">
        <f>VLOOKUP(pendaftaran_wisuda[[#This Row],[Kd Jrs]],TblJurusan[],2)</f>
        <v>#N/A</v>
      </c>
      <c r="H203" t="e">
        <f>VLOOKUP(pendaftaran_wisuda[[#This Row],[NIM]],DbsMunaqis[],7)</f>
        <v>#N/A</v>
      </c>
      <c r="I203" t="e">
        <f>VLOOKUP(pendaftaran_wisuda[[#This Row],[Kd Prod]],TblProdi[],2)</f>
        <v>#N/A</v>
      </c>
      <c r="K203" t="e">
        <f>VLOOKUP(pendaftaran_wisuda[[#This Row],[NIM]],DbsMunaqis[],12)</f>
        <v>#N/A</v>
      </c>
    </row>
    <row r="204" spans="1:11">
      <c r="A204" s="239">
        <v>203</v>
      </c>
      <c r="B204" s="239"/>
      <c r="C204" t="e">
        <f>VLOOKUP(pendaftaran_wisuda[[#This Row],[NIM]],DbsMunaqis[],5)</f>
        <v>#N/A</v>
      </c>
      <c r="D204" t="e">
        <f>VLOOKUP(pendaftaran_wisuda[[#This Row],[NIM]],DbsMunaqis[],13)</f>
        <v>#N/A</v>
      </c>
      <c r="E204" t="e">
        <f>IF(pendaftaran_wisuda[[#This Row],[Kd Jkl]]=1,"LAKI-LAKI","PEREMPUAN")</f>
        <v>#N/A</v>
      </c>
      <c r="F204" t="e">
        <f>VLOOKUP(pendaftaran_wisuda[[#This Row],[NIM]],DbsMunaqis[],6)</f>
        <v>#N/A</v>
      </c>
      <c r="G204" t="e">
        <f>VLOOKUP(pendaftaran_wisuda[[#This Row],[Kd Jrs]],TblJurusan[],2)</f>
        <v>#N/A</v>
      </c>
      <c r="H204" t="e">
        <f>VLOOKUP(pendaftaran_wisuda[[#This Row],[NIM]],DbsMunaqis[],7)</f>
        <v>#N/A</v>
      </c>
      <c r="I204" t="e">
        <f>VLOOKUP(pendaftaran_wisuda[[#This Row],[Kd Prod]],TblProdi[],2)</f>
        <v>#N/A</v>
      </c>
      <c r="K204" t="e">
        <f>VLOOKUP(pendaftaran_wisuda[[#This Row],[NIM]],DbsMunaqis[],12)</f>
        <v>#N/A</v>
      </c>
    </row>
    <row r="205" spans="1:11">
      <c r="A205">
        <v>204</v>
      </c>
      <c r="B205" s="239"/>
      <c r="C205" t="e">
        <f>VLOOKUP(pendaftaran_wisuda[[#This Row],[NIM]],DbsMunaqis[],5)</f>
        <v>#N/A</v>
      </c>
      <c r="D205" t="e">
        <f>VLOOKUP(pendaftaran_wisuda[[#This Row],[NIM]],DbsMunaqis[],13)</f>
        <v>#N/A</v>
      </c>
      <c r="E205" t="e">
        <f>IF(pendaftaran_wisuda[[#This Row],[Kd Jkl]]=1,"LAKI-LAKI","PEREMPUAN")</f>
        <v>#N/A</v>
      </c>
      <c r="F205" t="e">
        <f>VLOOKUP(pendaftaran_wisuda[[#This Row],[NIM]],DbsMunaqis[],6)</f>
        <v>#N/A</v>
      </c>
      <c r="G205" t="e">
        <f>VLOOKUP(pendaftaran_wisuda[[#This Row],[Kd Jrs]],TblJurusan[],2)</f>
        <v>#N/A</v>
      </c>
      <c r="H205" t="e">
        <f>VLOOKUP(pendaftaran_wisuda[[#This Row],[NIM]],DbsMunaqis[],7)</f>
        <v>#N/A</v>
      </c>
      <c r="I205" t="e">
        <f>VLOOKUP(pendaftaran_wisuda[[#This Row],[Kd Prod]],TblProdi[],2)</f>
        <v>#N/A</v>
      </c>
      <c r="K205" t="e">
        <f>VLOOKUP(pendaftaran_wisuda[[#This Row],[NIM]],DbsMunaqis[],12)</f>
        <v>#N/A</v>
      </c>
    </row>
    <row r="206" spans="1:11">
      <c r="A206" s="239">
        <v>205</v>
      </c>
      <c r="B206" s="239"/>
      <c r="C206" t="e">
        <f>VLOOKUP(pendaftaran_wisuda[[#This Row],[NIM]],DbsMunaqis[],5)</f>
        <v>#N/A</v>
      </c>
      <c r="D206" t="e">
        <f>VLOOKUP(pendaftaran_wisuda[[#This Row],[NIM]],DbsMunaqis[],13)</f>
        <v>#N/A</v>
      </c>
      <c r="E206" t="e">
        <f>IF(pendaftaran_wisuda[[#This Row],[Kd Jkl]]=1,"LAKI-LAKI","PEREMPUAN")</f>
        <v>#N/A</v>
      </c>
      <c r="F206" t="e">
        <f>VLOOKUP(pendaftaran_wisuda[[#This Row],[NIM]],DbsMunaqis[],6)</f>
        <v>#N/A</v>
      </c>
      <c r="G206" t="e">
        <f>VLOOKUP(pendaftaran_wisuda[[#This Row],[Kd Jrs]],TblJurusan[],2)</f>
        <v>#N/A</v>
      </c>
      <c r="H206" t="e">
        <f>VLOOKUP(pendaftaran_wisuda[[#This Row],[NIM]],DbsMunaqis[],7)</f>
        <v>#N/A</v>
      </c>
      <c r="I206" t="e">
        <f>VLOOKUP(pendaftaran_wisuda[[#This Row],[Kd Prod]],TblProdi[],2)</f>
        <v>#N/A</v>
      </c>
      <c r="K206" t="e">
        <f>VLOOKUP(pendaftaran_wisuda[[#This Row],[NIM]],DbsMunaqis[],12)</f>
        <v>#N/A</v>
      </c>
    </row>
    <row r="207" spans="1:11">
      <c r="A207">
        <v>206</v>
      </c>
      <c r="B207" s="239"/>
      <c r="C207" t="e">
        <f>VLOOKUP(pendaftaran_wisuda[[#This Row],[NIM]],DbsMunaqis[],5)</f>
        <v>#N/A</v>
      </c>
      <c r="D207" t="e">
        <f>VLOOKUP(pendaftaran_wisuda[[#This Row],[NIM]],DbsMunaqis[],13)</f>
        <v>#N/A</v>
      </c>
      <c r="E207" t="e">
        <f>IF(pendaftaran_wisuda[[#This Row],[Kd Jkl]]=1,"LAKI-LAKI","PEREMPUAN")</f>
        <v>#N/A</v>
      </c>
      <c r="F207" t="e">
        <f>VLOOKUP(pendaftaran_wisuda[[#This Row],[NIM]],DbsMunaqis[],6)</f>
        <v>#N/A</v>
      </c>
      <c r="G207" t="e">
        <f>VLOOKUP(pendaftaran_wisuda[[#This Row],[Kd Jrs]],TblJurusan[],2)</f>
        <v>#N/A</v>
      </c>
      <c r="H207" t="e">
        <f>VLOOKUP(pendaftaran_wisuda[[#This Row],[NIM]],DbsMunaqis[],7)</f>
        <v>#N/A</v>
      </c>
      <c r="I207" t="e">
        <f>VLOOKUP(pendaftaran_wisuda[[#This Row],[Kd Prod]],TblProdi[],2)</f>
        <v>#N/A</v>
      </c>
      <c r="K207" t="e">
        <f>VLOOKUP(pendaftaran_wisuda[[#This Row],[NIM]],DbsMunaqis[],12)</f>
        <v>#N/A</v>
      </c>
    </row>
    <row r="208" spans="1:11">
      <c r="A208">
        <v>207</v>
      </c>
      <c r="B208" s="239"/>
      <c r="C208" t="e">
        <f>VLOOKUP(pendaftaran_wisuda[[#This Row],[NIM]],DbsMunaqis[],5)</f>
        <v>#N/A</v>
      </c>
      <c r="D208" t="e">
        <f>VLOOKUP(pendaftaran_wisuda[[#This Row],[NIM]],DbsMunaqis[],13)</f>
        <v>#N/A</v>
      </c>
      <c r="E208" t="e">
        <f>IF(pendaftaran_wisuda[[#This Row],[Kd Jkl]]=1,"LAKI-LAKI","PEREMPUAN")</f>
        <v>#N/A</v>
      </c>
      <c r="F208" t="e">
        <f>VLOOKUP(pendaftaran_wisuda[[#This Row],[NIM]],DbsMunaqis[],6)</f>
        <v>#N/A</v>
      </c>
      <c r="G208" t="e">
        <f>VLOOKUP(pendaftaran_wisuda[[#This Row],[Kd Jrs]],TblJurusan[],2)</f>
        <v>#N/A</v>
      </c>
      <c r="H208" t="e">
        <f>VLOOKUP(pendaftaran_wisuda[[#This Row],[NIM]],DbsMunaqis[],7)</f>
        <v>#N/A</v>
      </c>
      <c r="I208" t="e">
        <f>VLOOKUP(pendaftaran_wisuda[[#This Row],[Kd Prod]],TblProdi[],2)</f>
        <v>#N/A</v>
      </c>
      <c r="K208" t="e">
        <f>VLOOKUP(pendaftaran_wisuda[[#This Row],[NIM]],DbsMunaqis[],12)</f>
        <v>#N/A</v>
      </c>
    </row>
    <row r="209" spans="1:11">
      <c r="A209">
        <v>208</v>
      </c>
      <c r="B209" s="239"/>
      <c r="C209" t="e">
        <f>VLOOKUP(pendaftaran_wisuda[[#This Row],[NIM]],DbsMunaqis[],5)</f>
        <v>#N/A</v>
      </c>
      <c r="D209" t="e">
        <f>VLOOKUP(pendaftaran_wisuda[[#This Row],[NIM]],DbsMunaqis[],13)</f>
        <v>#N/A</v>
      </c>
      <c r="E209" t="e">
        <f>IF(pendaftaran_wisuda[[#This Row],[Kd Jkl]]=1,"LAKI-LAKI","PEREMPUAN")</f>
        <v>#N/A</v>
      </c>
      <c r="F209" t="e">
        <f>VLOOKUP(pendaftaran_wisuda[[#This Row],[NIM]],DbsMunaqis[],6)</f>
        <v>#N/A</v>
      </c>
      <c r="G209" t="e">
        <f>VLOOKUP(pendaftaran_wisuda[[#This Row],[Kd Jrs]],TblJurusan[],2)</f>
        <v>#N/A</v>
      </c>
      <c r="H209" t="e">
        <f>VLOOKUP(pendaftaran_wisuda[[#This Row],[NIM]],DbsMunaqis[],7)</f>
        <v>#N/A</v>
      </c>
      <c r="I209" t="e">
        <f>VLOOKUP(pendaftaran_wisuda[[#This Row],[Kd Prod]],TblProdi[],2)</f>
        <v>#N/A</v>
      </c>
      <c r="K209" t="e">
        <f>VLOOKUP(pendaftaran_wisuda[[#This Row],[NIM]],DbsMunaqis[],12)</f>
        <v>#N/A</v>
      </c>
    </row>
    <row r="210" spans="1:11">
      <c r="A210">
        <v>209</v>
      </c>
      <c r="B210" s="239"/>
      <c r="C210" t="e">
        <f>VLOOKUP(pendaftaran_wisuda[[#This Row],[NIM]],DbsMunaqis[],5)</f>
        <v>#N/A</v>
      </c>
      <c r="D210" t="e">
        <f>VLOOKUP(pendaftaran_wisuda[[#This Row],[NIM]],DbsMunaqis[],13)</f>
        <v>#N/A</v>
      </c>
      <c r="E210" t="e">
        <f>IF(pendaftaran_wisuda[[#This Row],[Kd Jkl]]=1,"LAKI-LAKI","PEREMPUAN")</f>
        <v>#N/A</v>
      </c>
      <c r="F210" t="e">
        <f>VLOOKUP(pendaftaran_wisuda[[#This Row],[NIM]],DbsMunaqis[],6)</f>
        <v>#N/A</v>
      </c>
      <c r="G210" t="e">
        <f>VLOOKUP(pendaftaran_wisuda[[#This Row],[Kd Jrs]],TblJurusan[],2)</f>
        <v>#N/A</v>
      </c>
      <c r="H210" t="e">
        <f>VLOOKUP(pendaftaran_wisuda[[#This Row],[NIM]],DbsMunaqis[],7)</f>
        <v>#N/A</v>
      </c>
      <c r="I210" t="e">
        <f>VLOOKUP(pendaftaran_wisuda[[#This Row],[Kd Prod]],TblProdi[],2)</f>
        <v>#N/A</v>
      </c>
      <c r="K210" t="e">
        <f>VLOOKUP(pendaftaran_wisuda[[#This Row],[NIM]],DbsMunaqis[],12)</f>
        <v>#N/A</v>
      </c>
    </row>
    <row r="211" spans="1:11">
      <c r="A211">
        <v>210</v>
      </c>
      <c r="B211" s="239"/>
      <c r="C211" t="e">
        <f>VLOOKUP(pendaftaran_wisuda[[#This Row],[NIM]],DbsMunaqis[],5)</f>
        <v>#N/A</v>
      </c>
      <c r="D211" t="e">
        <f>VLOOKUP(pendaftaran_wisuda[[#This Row],[NIM]],DbsMunaqis[],13)</f>
        <v>#N/A</v>
      </c>
      <c r="E211" t="e">
        <f>IF(pendaftaran_wisuda[[#This Row],[Kd Jkl]]=1,"LAKI-LAKI","PEREMPUAN")</f>
        <v>#N/A</v>
      </c>
      <c r="F211" t="e">
        <f>VLOOKUP(pendaftaran_wisuda[[#This Row],[NIM]],DbsMunaqis[],6)</f>
        <v>#N/A</v>
      </c>
      <c r="G211" t="e">
        <f>VLOOKUP(pendaftaran_wisuda[[#This Row],[Kd Jrs]],TblJurusan[],2)</f>
        <v>#N/A</v>
      </c>
      <c r="H211" t="e">
        <f>VLOOKUP(pendaftaran_wisuda[[#This Row],[NIM]],DbsMunaqis[],7)</f>
        <v>#N/A</v>
      </c>
      <c r="I211" t="e">
        <f>VLOOKUP(pendaftaran_wisuda[[#This Row],[Kd Prod]],TblProdi[],2)</f>
        <v>#N/A</v>
      </c>
      <c r="K211" t="e">
        <f>VLOOKUP(pendaftaran_wisuda[[#This Row],[NIM]],DbsMunaqis[],12)</f>
        <v>#N/A</v>
      </c>
    </row>
    <row r="212" spans="1:11">
      <c r="A212">
        <v>211</v>
      </c>
      <c r="B212" s="239"/>
      <c r="C212" t="e">
        <f>VLOOKUP(pendaftaran_wisuda[[#This Row],[NIM]],DbsMunaqis[],5)</f>
        <v>#N/A</v>
      </c>
      <c r="D212" t="e">
        <f>VLOOKUP(pendaftaran_wisuda[[#This Row],[NIM]],DbsMunaqis[],13)</f>
        <v>#N/A</v>
      </c>
      <c r="E212" t="e">
        <f>IF(pendaftaran_wisuda[[#This Row],[Kd Jkl]]=1,"LAKI-LAKI","PEREMPUAN")</f>
        <v>#N/A</v>
      </c>
      <c r="F212" t="e">
        <f>VLOOKUP(pendaftaran_wisuda[[#This Row],[NIM]],DbsMunaqis[],6)</f>
        <v>#N/A</v>
      </c>
      <c r="G212" t="e">
        <f>VLOOKUP(pendaftaran_wisuda[[#This Row],[Kd Jrs]],TblJurusan[],2)</f>
        <v>#N/A</v>
      </c>
      <c r="H212" t="e">
        <f>VLOOKUP(pendaftaran_wisuda[[#This Row],[NIM]],DbsMunaqis[],7)</f>
        <v>#N/A</v>
      </c>
      <c r="I212" t="e">
        <f>VLOOKUP(pendaftaran_wisuda[[#This Row],[Kd Prod]],TblProdi[],2)</f>
        <v>#N/A</v>
      </c>
      <c r="K212" t="e">
        <f>VLOOKUP(pendaftaran_wisuda[[#This Row],[NIM]],DbsMunaqis[],12)</f>
        <v>#N/A</v>
      </c>
    </row>
    <row r="213" spans="1:11">
      <c r="A213">
        <v>212</v>
      </c>
      <c r="B213" s="239"/>
      <c r="C213" t="e">
        <f>VLOOKUP(pendaftaran_wisuda[[#This Row],[NIM]],DbsMunaqis[],5)</f>
        <v>#N/A</v>
      </c>
      <c r="D213" t="e">
        <f>VLOOKUP(pendaftaran_wisuda[[#This Row],[NIM]],DbsMunaqis[],13)</f>
        <v>#N/A</v>
      </c>
      <c r="E213" t="e">
        <f>IF(pendaftaran_wisuda[[#This Row],[Kd Jkl]]=1,"LAKI-LAKI","PEREMPUAN")</f>
        <v>#N/A</v>
      </c>
      <c r="F213" t="e">
        <f>VLOOKUP(pendaftaran_wisuda[[#This Row],[NIM]],DbsMunaqis[],6)</f>
        <v>#N/A</v>
      </c>
      <c r="G213" t="e">
        <f>VLOOKUP(pendaftaran_wisuda[[#This Row],[Kd Jrs]],TblJurusan[],2)</f>
        <v>#N/A</v>
      </c>
      <c r="H213" t="e">
        <f>VLOOKUP(pendaftaran_wisuda[[#This Row],[NIM]],DbsMunaqis[],7)</f>
        <v>#N/A</v>
      </c>
      <c r="I213" t="e">
        <f>VLOOKUP(pendaftaran_wisuda[[#This Row],[Kd Prod]],TblProdi[],2)</f>
        <v>#N/A</v>
      </c>
      <c r="K213" t="e">
        <f>VLOOKUP(pendaftaran_wisuda[[#This Row],[NIM]],DbsMunaqis[],12)</f>
        <v>#N/A</v>
      </c>
    </row>
    <row r="214" spans="1:11">
      <c r="A214">
        <v>213</v>
      </c>
      <c r="B214" s="239"/>
      <c r="C214" t="e">
        <f>VLOOKUP(pendaftaran_wisuda[[#This Row],[NIM]],DbsMunaqis[],5)</f>
        <v>#N/A</v>
      </c>
      <c r="D214" t="e">
        <f>VLOOKUP(pendaftaran_wisuda[[#This Row],[NIM]],DbsMunaqis[],13)</f>
        <v>#N/A</v>
      </c>
      <c r="E214" t="e">
        <f>IF(pendaftaran_wisuda[[#This Row],[Kd Jkl]]=1,"LAKI-LAKI","PEREMPUAN")</f>
        <v>#N/A</v>
      </c>
      <c r="F214" t="e">
        <f>VLOOKUP(pendaftaran_wisuda[[#This Row],[NIM]],DbsMunaqis[],6)</f>
        <v>#N/A</v>
      </c>
      <c r="G214" t="e">
        <f>VLOOKUP(pendaftaran_wisuda[[#This Row],[Kd Jrs]],TblJurusan[],2)</f>
        <v>#N/A</v>
      </c>
      <c r="H214" t="e">
        <f>VLOOKUP(pendaftaran_wisuda[[#This Row],[NIM]],DbsMunaqis[],7)</f>
        <v>#N/A</v>
      </c>
      <c r="I214" t="e">
        <f>VLOOKUP(pendaftaran_wisuda[[#This Row],[Kd Prod]],TblProdi[],2)</f>
        <v>#N/A</v>
      </c>
      <c r="K214" t="e">
        <f>VLOOKUP(pendaftaran_wisuda[[#This Row],[NIM]],DbsMunaqis[],12)</f>
        <v>#N/A</v>
      </c>
    </row>
    <row r="215" spans="1:11">
      <c r="A215">
        <v>214</v>
      </c>
      <c r="B215" s="239"/>
      <c r="C215" t="e">
        <f>VLOOKUP(pendaftaran_wisuda[[#This Row],[NIM]],DbsMunaqis[],5)</f>
        <v>#N/A</v>
      </c>
      <c r="D215" t="e">
        <f>VLOOKUP(pendaftaran_wisuda[[#This Row],[NIM]],DbsMunaqis[],13)</f>
        <v>#N/A</v>
      </c>
      <c r="E215" t="e">
        <f>IF(pendaftaran_wisuda[[#This Row],[Kd Jkl]]=1,"LAKI-LAKI","PEREMPUAN")</f>
        <v>#N/A</v>
      </c>
      <c r="F215" t="e">
        <f>VLOOKUP(pendaftaran_wisuda[[#This Row],[NIM]],DbsMunaqis[],6)</f>
        <v>#N/A</v>
      </c>
      <c r="G215" t="e">
        <f>VLOOKUP(pendaftaran_wisuda[[#This Row],[Kd Jrs]],TblJurusan[],2)</f>
        <v>#N/A</v>
      </c>
      <c r="H215" t="e">
        <f>VLOOKUP(pendaftaran_wisuda[[#This Row],[NIM]],DbsMunaqis[],7)</f>
        <v>#N/A</v>
      </c>
      <c r="I215" t="e">
        <f>VLOOKUP(pendaftaran_wisuda[[#This Row],[Kd Prod]],TblProdi[],2)</f>
        <v>#N/A</v>
      </c>
      <c r="K215" t="e">
        <f>VLOOKUP(pendaftaran_wisuda[[#This Row],[NIM]],DbsMunaqis[],12)</f>
        <v>#N/A</v>
      </c>
    </row>
    <row r="216" spans="1:11">
      <c r="A216">
        <v>215</v>
      </c>
      <c r="B216" s="239"/>
      <c r="C216" t="e">
        <f>VLOOKUP(pendaftaran_wisuda[[#This Row],[NIM]],DbsMunaqis[],5)</f>
        <v>#N/A</v>
      </c>
      <c r="D216" t="e">
        <f>VLOOKUP(pendaftaran_wisuda[[#This Row],[NIM]],DbsMunaqis[],13)</f>
        <v>#N/A</v>
      </c>
      <c r="E216" t="e">
        <f>IF(pendaftaran_wisuda[[#This Row],[Kd Jkl]]=1,"LAKI-LAKI","PEREMPUAN")</f>
        <v>#N/A</v>
      </c>
      <c r="F216" t="e">
        <f>VLOOKUP(pendaftaran_wisuda[[#This Row],[NIM]],DbsMunaqis[],6)</f>
        <v>#N/A</v>
      </c>
      <c r="G216" t="e">
        <f>VLOOKUP(pendaftaran_wisuda[[#This Row],[Kd Jrs]],TblJurusan[],2)</f>
        <v>#N/A</v>
      </c>
      <c r="H216" t="e">
        <f>VLOOKUP(pendaftaran_wisuda[[#This Row],[NIM]],DbsMunaqis[],7)</f>
        <v>#N/A</v>
      </c>
      <c r="I216" t="e">
        <f>VLOOKUP(pendaftaran_wisuda[[#This Row],[Kd Prod]],TblProdi[],2)</f>
        <v>#N/A</v>
      </c>
      <c r="K216" t="e">
        <f>VLOOKUP(pendaftaran_wisuda[[#This Row],[NIM]],DbsMunaqis[],12)</f>
        <v>#N/A</v>
      </c>
    </row>
    <row r="217" spans="1:11">
      <c r="A217">
        <v>216</v>
      </c>
      <c r="B217" s="239"/>
      <c r="C217" t="e">
        <f>VLOOKUP(pendaftaran_wisuda[[#This Row],[NIM]],DbsMunaqis[],5)</f>
        <v>#N/A</v>
      </c>
      <c r="D217" t="e">
        <f>VLOOKUP(pendaftaran_wisuda[[#This Row],[NIM]],DbsMunaqis[],13)</f>
        <v>#N/A</v>
      </c>
      <c r="E217" t="e">
        <f>IF(pendaftaran_wisuda[[#This Row],[Kd Jkl]]=1,"LAKI-LAKI","PEREMPUAN")</f>
        <v>#N/A</v>
      </c>
      <c r="F217" t="e">
        <f>VLOOKUP(pendaftaran_wisuda[[#This Row],[NIM]],DbsMunaqis[],6)</f>
        <v>#N/A</v>
      </c>
      <c r="G217" t="e">
        <f>VLOOKUP(pendaftaran_wisuda[[#This Row],[Kd Jrs]],TblJurusan[],2)</f>
        <v>#N/A</v>
      </c>
      <c r="H217" t="e">
        <f>VLOOKUP(pendaftaran_wisuda[[#This Row],[NIM]],DbsMunaqis[],7)</f>
        <v>#N/A</v>
      </c>
      <c r="I217" t="e">
        <f>VLOOKUP(pendaftaran_wisuda[[#This Row],[Kd Prod]],TblProdi[],2)</f>
        <v>#N/A</v>
      </c>
      <c r="K217" t="e">
        <f>VLOOKUP(pendaftaran_wisuda[[#This Row],[NIM]],DbsMunaqis[],12)</f>
        <v>#N/A</v>
      </c>
    </row>
    <row r="218" spans="1:11">
      <c r="A218">
        <v>217</v>
      </c>
      <c r="B218" s="239"/>
      <c r="C218" t="e">
        <f>VLOOKUP(pendaftaran_wisuda[[#This Row],[NIM]],DbsMunaqis[],5)</f>
        <v>#N/A</v>
      </c>
      <c r="D218" t="e">
        <f>VLOOKUP(pendaftaran_wisuda[[#This Row],[NIM]],DbsMunaqis[],13)</f>
        <v>#N/A</v>
      </c>
      <c r="E218" t="e">
        <f>IF(pendaftaran_wisuda[[#This Row],[Kd Jkl]]=1,"LAKI-LAKI","PEREMPUAN")</f>
        <v>#N/A</v>
      </c>
      <c r="F218" t="e">
        <f>VLOOKUP(pendaftaran_wisuda[[#This Row],[NIM]],DbsMunaqis[],6)</f>
        <v>#N/A</v>
      </c>
      <c r="G218" t="e">
        <f>VLOOKUP(pendaftaran_wisuda[[#This Row],[Kd Jrs]],TblJurusan[],2)</f>
        <v>#N/A</v>
      </c>
      <c r="H218" t="e">
        <f>VLOOKUP(pendaftaran_wisuda[[#This Row],[NIM]],DbsMunaqis[],7)</f>
        <v>#N/A</v>
      </c>
      <c r="I218" t="e">
        <f>VLOOKUP(pendaftaran_wisuda[[#This Row],[Kd Prod]],TblProdi[],2)</f>
        <v>#N/A</v>
      </c>
      <c r="K218" t="e">
        <f>VLOOKUP(pendaftaran_wisuda[[#This Row],[NIM]],DbsMunaqis[],12)</f>
        <v>#N/A</v>
      </c>
    </row>
    <row r="219" spans="1:11">
      <c r="A219">
        <v>218</v>
      </c>
      <c r="B219" s="239"/>
      <c r="C219" t="e">
        <f>VLOOKUP(pendaftaran_wisuda[[#This Row],[NIM]],DbsMunaqis[],5)</f>
        <v>#N/A</v>
      </c>
      <c r="D219" t="e">
        <f>VLOOKUP(pendaftaran_wisuda[[#This Row],[NIM]],DbsMunaqis[],13)</f>
        <v>#N/A</v>
      </c>
      <c r="E219" t="e">
        <f>IF(pendaftaran_wisuda[[#This Row],[Kd Jkl]]=1,"LAKI-LAKI","PEREMPUAN")</f>
        <v>#N/A</v>
      </c>
      <c r="F219" t="e">
        <f>VLOOKUP(pendaftaran_wisuda[[#This Row],[NIM]],DbsMunaqis[],6)</f>
        <v>#N/A</v>
      </c>
      <c r="G219" t="e">
        <f>VLOOKUP(pendaftaran_wisuda[[#This Row],[Kd Jrs]],TblJurusan[],2)</f>
        <v>#N/A</v>
      </c>
      <c r="H219" t="e">
        <f>VLOOKUP(pendaftaran_wisuda[[#This Row],[NIM]],DbsMunaqis[],7)</f>
        <v>#N/A</v>
      </c>
      <c r="I219" t="e">
        <f>VLOOKUP(pendaftaran_wisuda[[#This Row],[Kd Prod]],TblProdi[],2)</f>
        <v>#N/A</v>
      </c>
      <c r="K219" t="e">
        <f>VLOOKUP(pendaftaran_wisuda[[#This Row],[NIM]],DbsMunaqis[],12)</f>
        <v>#N/A</v>
      </c>
    </row>
    <row r="220" spans="1:11">
      <c r="A220">
        <v>219</v>
      </c>
      <c r="B220" s="239"/>
      <c r="C220" t="e">
        <f>VLOOKUP(pendaftaran_wisuda[[#This Row],[NIM]],DbsMunaqis[],5)</f>
        <v>#N/A</v>
      </c>
      <c r="D220" t="e">
        <f>VLOOKUP(pendaftaran_wisuda[[#This Row],[NIM]],DbsMunaqis[],13)</f>
        <v>#N/A</v>
      </c>
      <c r="E220" t="e">
        <f>IF(pendaftaran_wisuda[[#This Row],[Kd Jkl]]=1,"LAKI-LAKI","PEREMPUAN")</f>
        <v>#N/A</v>
      </c>
      <c r="F220" t="e">
        <f>VLOOKUP(pendaftaran_wisuda[[#This Row],[NIM]],DbsMunaqis[],6)</f>
        <v>#N/A</v>
      </c>
      <c r="G220" t="e">
        <f>VLOOKUP(pendaftaran_wisuda[[#This Row],[Kd Jrs]],TblJurusan[],2)</f>
        <v>#N/A</v>
      </c>
      <c r="H220" t="e">
        <f>VLOOKUP(pendaftaran_wisuda[[#This Row],[NIM]],DbsMunaqis[],7)</f>
        <v>#N/A</v>
      </c>
      <c r="I220" t="e">
        <f>VLOOKUP(pendaftaran_wisuda[[#This Row],[Kd Prod]],TblProdi[],2)</f>
        <v>#N/A</v>
      </c>
      <c r="K220" t="e">
        <f>VLOOKUP(pendaftaran_wisuda[[#This Row],[NIM]],DbsMunaqis[],12)</f>
        <v>#N/A</v>
      </c>
    </row>
    <row r="221" spans="1:11">
      <c r="A221">
        <v>220</v>
      </c>
      <c r="B221" s="239"/>
      <c r="C221" t="e">
        <f>VLOOKUP(pendaftaran_wisuda[[#This Row],[NIM]],DbsMunaqis[],5)</f>
        <v>#N/A</v>
      </c>
      <c r="D221" t="e">
        <f>VLOOKUP(pendaftaran_wisuda[[#This Row],[NIM]],DbsMunaqis[],13)</f>
        <v>#N/A</v>
      </c>
      <c r="E221" t="e">
        <f>IF(pendaftaran_wisuda[[#This Row],[Kd Jkl]]=1,"LAKI-LAKI","PEREMPUAN")</f>
        <v>#N/A</v>
      </c>
      <c r="F221" t="e">
        <f>VLOOKUP(pendaftaran_wisuda[[#This Row],[NIM]],DbsMunaqis[],6)</f>
        <v>#N/A</v>
      </c>
      <c r="G221" t="e">
        <f>VLOOKUP(pendaftaran_wisuda[[#This Row],[Kd Jrs]],TblJurusan[],2)</f>
        <v>#N/A</v>
      </c>
      <c r="H221" t="e">
        <f>VLOOKUP(pendaftaran_wisuda[[#This Row],[NIM]],DbsMunaqis[],7)</f>
        <v>#N/A</v>
      </c>
      <c r="I221" t="e">
        <f>VLOOKUP(pendaftaran_wisuda[[#This Row],[Kd Prod]],TblProdi[],2)</f>
        <v>#N/A</v>
      </c>
      <c r="K221" t="e">
        <f>VLOOKUP(pendaftaran_wisuda[[#This Row],[NIM]],DbsMunaqis[],12)</f>
        <v>#N/A</v>
      </c>
    </row>
    <row r="222" spans="1:11">
      <c r="A222">
        <v>221</v>
      </c>
      <c r="B222" s="239"/>
      <c r="C222" t="e">
        <f>VLOOKUP(pendaftaran_wisuda[[#This Row],[NIM]],DbsMunaqis[],5)</f>
        <v>#N/A</v>
      </c>
      <c r="D222" t="e">
        <f>VLOOKUP(pendaftaran_wisuda[[#This Row],[NIM]],DbsMunaqis[],13)</f>
        <v>#N/A</v>
      </c>
      <c r="E222" t="e">
        <f>IF(pendaftaran_wisuda[[#This Row],[Kd Jkl]]=1,"LAKI-LAKI","PEREMPUAN")</f>
        <v>#N/A</v>
      </c>
      <c r="F222" t="e">
        <f>VLOOKUP(pendaftaran_wisuda[[#This Row],[NIM]],DbsMunaqis[],6)</f>
        <v>#N/A</v>
      </c>
      <c r="G222" t="e">
        <f>VLOOKUP(pendaftaran_wisuda[[#This Row],[Kd Jrs]],TblJurusan[],2)</f>
        <v>#N/A</v>
      </c>
      <c r="H222" t="e">
        <f>VLOOKUP(pendaftaran_wisuda[[#This Row],[NIM]],DbsMunaqis[],7)</f>
        <v>#N/A</v>
      </c>
      <c r="I222" t="e">
        <f>VLOOKUP(pendaftaran_wisuda[[#This Row],[Kd Prod]],TblProdi[],2)</f>
        <v>#N/A</v>
      </c>
      <c r="K222" t="e">
        <f>VLOOKUP(pendaftaran_wisuda[[#This Row],[NIM]],DbsMunaqis[],12)</f>
        <v>#N/A</v>
      </c>
    </row>
    <row r="223" spans="1:11">
      <c r="A223">
        <v>222</v>
      </c>
      <c r="B223" s="239"/>
      <c r="C223" t="e">
        <f>VLOOKUP(pendaftaran_wisuda[[#This Row],[NIM]],DbsMunaqis[],5)</f>
        <v>#N/A</v>
      </c>
      <c r="D223" t="e">
        <f>VLOOKUP(pendaftaran_wisuda[[#This Row],[NIM]],DbsMunaqis[],13)</f>
        <v>#N/A</v>
      </c>
      <c r="E223" t="e">
        <f>IF(pendaftaran_wisuda[[#This Row],[Kd Jkl]]=1,"LAKI-LAKI","PEREMPUAN")</f>
        <v>#N/A</v>
      </c>
      <c r="F223" t="e">
        <f>VLOOKUP(pendaftaran_wisuda[[#This Row],[NIM]],DbsMunaqis[],6)</f>
        <v>#N/A</v>
      </c>
      <c r="G223" t="e">
        <f>VLOOKUP(pendaftaran_wisuda[[#This Row],[Kd Jrs]],TblJurusan[],2)</f>
        <v>#N/A</v>
      </c>
      <c r="H223" t="e">
        <f>VLOOKUP(pendaftaran_wisuda[[#This Row],[NIM]],DbsMunaqis[],7)</f>
        <v>#N/A</v>
      </c>
      <c r="I223" t="e">
        <f>VLOOKUP(pendaftaran_wisuda[[#This Row],[Kd Prod]],TblProdi[],2)</f>
        <v>#N/A</v>
      </c>
      <c r="K223" t="e">
        <f>VLOOKUP(pendaftaran_wisuda[[#This Row],[NIM]],DbsMunaqis[],12)</f>
        <v>#N/A</v>
      </c>
    </row>
    <row r="224" spans="1:11">
      <c r="A224">
        <v>223</v>
      </c>
      <c r="B224" s="239"/>
      <c r="C224" t="e">
        <f>VLOOKUP(pendaftaran_wisuda[[#This Row],[NIM]],DbsMunaqis[],5)</f>
        <v>#N/A</v>
      </c>
      <c r="D224" t="e">
        <f>VLOOKUP(pendaftaran_wisuda[[#This Row],[NIM]],DbsMunaqis[],13)</f>
        <v>#N/A</v>
      </c>
      <c r="E224" t="e">
        <f>IF(pendaftaran_wisuda[[#This Row],[Kd Jkl]]=1,"LAKI-LAKI","PEREMPUAN")</f>
        <v>#N/A</v>
      </c>
      <c r="F224" t="e">
        <f>VLOOKUP(pendaftaran_wisuda[[#This Row],[NIM]],DbsMunaqis[],6)</f>
        <v>#N/A</v>
      </c>
      <c r="G224" t="e">
        <f>VLOOKUP(pendaftaran_wisuda[[#This Row],[Kd Jrs]],TblJurusan[],2)</f>
        <v>#N/A</v>
      </c>
      <c r="H224" t="e">
        <f>VLOOKUP(pendaftaran_wisuda[[#This Row],[NIM]],DbsMunaqis[],7)</f>
        <v>#N/A</v>
      </c>
      <c r="I224" t="e">
        <f>VLOOKUP(pendaftaran_wisuda[[#This Row],[Kd Prod]],TblProdi[],2)</f>
        <v>#N/A</v>
      </c>
      <c r="K224" t="e">
        <f>VLOOKUP(pendaftaran_wisuda[[#This Row],[NIM]],DbsMunaqis[],12)</f>
        <v>#N/A</v>
      </c>
    </row>
    <row r="225" spans="1:11">
      <c r="A225">
        <v>224</v>
      </c>
      <c r="B225" s="239"/>
      <c r="C225" t="e">
        <f>VLOOKUP(pendaftaran_wisuda[[#This Row],[NIM]],DbsMunaqis[],5)</f>
        <v>#N/A</v>
      </c>
      <c r="D225" t="e">
        <f>VLOOKUP(pendaftaran_wisuda[[#This Row],[NIM]],DbsMunaqis[],13)</f>
        <v>#N/A</v>
      </c>
      <c r="E225" t="e">
        <f>IF(pendaftaran_wisuda[[#This Row],[Kd Jkl]]=1,"LAKI-LAKI","PEREMPUAN")</f>
        <v>#N/A</v>
      </c>
      <c r="F225" t="e">
        <f>VLOOKUP(pendaftaran_wisuda[[#This Row],[NIM]],DbsMunaqis[],6)</f>
        <v>#N/A</v>
      </c>
      <c r="G225" t="e">
        <f>VLOOKUP(pendaftaran_wisuda[[#This Row],[Kd Jrs]],TblJurusan[],2)</f>
        <v>#N/A</v>
      </c>
      <c r="H225" t="e">
        <f>VLOOKUP(pendaftaran_wisuda[[#This Row],[NIM]],DbsMunaqis[],7)</f>
        <v>#N/A</v>
      </c>
      <c r="I225" t="e">
        <f>VLOOKUP(pendaftaran_wisuda[[#This Row],[Kd Prod]],TblProdi[],2)</f>
        <v>#N/A</v>
      </c>
      <c r="K225" t="e">
        <f>VLOOKUP(pendaftaran_wisuda[[#This Row],[NIM]],DbsMunaqis[],12)</f>
        <v>#N/A</v>
      </c>
    </row>
    <row r="226" spans="1:11">
      <c r="A226">
        <v>225</v>
      </c>
      <c r="B226" s="239"/>
      <c r="C226" t="e">
        <f>VLOOKUP(pendaftaran_wisuda[[#This Row],[NIM]],DbsMunaqis[],5)</f>
        <v>#N/A</v>
      </c>
      <c r="D226" t="e">
        <f>VLOOKUP(pendaftaran_wisuda[[#This Row],[NIM]],DbsMunaqis[],13)</f>
        <v>#N/A</v>
      </c>
      <c r="E226" t="e">
        <f>IF(pendaftaran_wisuda[[#This Row],[Kd Jkl]]=1,"LAKI-LAKI","PEREMPUAN")</f>
        <v>#N/A</v>
      </c>
      <c r="F226" t="e">
        <f>VLOOKUP(pendaftaran_wisuda[[#This Row],[NIM]],DbsMunaqis[],6)</f>
        <v>#N/A</v>
      </c>
      <c r="G226" t="e">
        <f>VLOOKUP(pendaftaran_wisuda[[#This Row],[Kd Jrs]],TblJurusan[],2)</f>
        <v>#N/A</v>
      </c>
      <c r="H226" t="e">
        <f>VLOOKUP(pendaftaran_wisuda[[#This Row],[NIM]],DbsMunaqis[],7)</f>
        <v>#N/A</v>
      </c>
      <c r="I226" t="e">
        <f>VLOOKUP(pendaftaran_wisuda[[#This Row],[Kd Prod]],TblProdi[],2)</f>
        <v>#N/A</v>
      </c>
      <c r="K226" t="e">
        <f>VLOOKUP(pendaftaran_wisuda[[#This Row],[NIM]],DbsMunaqis[],12)</f>
        <v>#N/A</v>
      </c>
    </row>
    <row r="227" spans="1:11">
      <c r="A227">
        <v>226</v>
      </c>
      <c r="B227" s="239"/>
      <c r="C227" t="e">
        <f>VLOOKUP(pendaftaran_wisuda[[#This Row],[NIM]],DbsMunaqis[],5)</f>
        <v>#N/A</v>
      </c>
      <c r="D227" t="e">
        <f>VLOOKUP(pendaftaran_wisuda[[#This Row],[NIM]],DbsMunaqis[],13)</f>
        <v>#N/A</v>
      </c>
      <c r="E227" t="e">
        <f>IF(pendaftaran_wisuda[[#This Row],[Kd Jkl]]=1,"LAKI-LAKI","PEREMPUAN")</f>
        <v>#N/A</v>
      </c>
      <c r="F227" t="e">
        <f>VLOOKUP(pendaftaran_wisuda[[#This Row],[NIM]],DbsMunaqis[],6)</f>
        <v>#N/A</v>
      </c>
      <c r="G227" t="e">
        <f>VLOOKUP(pendaftaran_wisuda[[#This Row],[Kd Jrs]],TblJurusan[],2)</f>
        <v>#N/A</v>
      </c>
      <c r="H227" t="e">
        <f>VLOOKUP(pendaftaran_wisuda[[#This Row],[NIM]],DbsMunaqis[],7)</f>
        <v>#N/A</v>
      </c>
      <c r="I227" t="e">
        <f>VLOOKUP(pendaftaran_wisuda[[#This Row],[Kd Prod]],TblProdi[],2)</f>
        <v>#N/A</v>
      </c>
      <c r="K227" t="e">
        <f>VLOOKUP(pendaftaran_wisuda[[#This Row],[NIM]],DbsMunaqis[],12)</f>
        <v>#N/A</v>
      </c>
    </row>
    <row r="228" spans="1:11">
      <c r="A228">
        <v>227</v>
      </c>
      <c r="B228" s="239"/>
      <c r="C228" t="e">
        <f>VLOOKUP(pendaftaran_wisuda[[#This Row],[NIM]],DbsMunaqis[],5)</f>
        <v>#N/A</v>
      </c>
      <c r="D228" t="e">
        <f>VLOOKUP(pendaftaran_wisuda[[#This Row],[NIM]],DbsMunaqis[],13)</f>
        <v>#N/A</v>
      </c>
      <c r="E228" t="e">
        <f>IF(pendaftaran_wisuda[[#This Row],[Kd Jkl]]=1,"LAKI-LAKI","PEREMPUAN")</f>
        <v>#N/A</v>
      </c>
      <c r="F228" t="e">
        <f>VLOOKUP(pendaftaran_wisuda[[#This Row],[NIM]],DbsMunaqis[],6)</f>
        <v>#N/A</v>
      </c>
      <c r="G228" t="e">
        <f>VLOOKUP(pendaftaran_wisuda[[#This Row],[Kd Jrs]],TblJurusan[],2)</f>
        <v>#N/A</v>
      </c>
      <c r="H228" t="e">
        <f>VLOOKUP(pendaftaran_wisuda[[#This Row],[NIM]],DbsMunaqis[],7)</f>
        <v>#N/A</v>
      </c>
      <c r="I228" t="e">
        <f>VLOOKUP(pendaftaran_wisuda[[#This Row],[Kd Prod]],TblProdi[],2)</f>
        <v>#N/A</v>
      </c>
      <c r="K228" t="e">
        <f>VLOOKUP(pendaftaran_wisuda[[#This Row],[NIM]],DbsMunaqis[],12)</f>
        <v>#N/A</v>
      </c>
    </row>
    <row r="229" spans="1:11">
      <c r="A229">
        <v>228</v>
      </c>
      <c r="B229" s="239"/>
      <c r="C229" t="e">
        <f>VLOOKUP(pendaftaran_wisuda[[#This Row],[NIM]],DbsMunaqis[],5)</f>
        <v>#N/A</v>
      </c>
      <c r="D229" t="e">
        <f>VLOOKUP(pendaftaran_wisuda[[#This Row],[NIM]],DbsMunaqis[],13)</f>
        <v>#N/A</v>
      </c>
      <c r="E229" t="e">
        <f>IF(pendaftaran_wisuda[[#This Row],[Kd Jkl]]=1,"LAKI-LAKI","PEREMPUAN")</f>
        <v>#N/A</v>
      </c>
      <c r="F229" t="e">
        <f>VLOOKUP(pendaftaran_wisuda[[#This Row],[NIM]],DbsMunaqis[],6)</f>
        <v>#N/A</v>
      </c>
      <c r="G229" t="e">
        <f>VLOOKUP(pendaftaran_wisuda[[#This Row],[Kd Jrs]],TblJurusan[],2)</f>
        <v>#N/A</v>
      </c>
      <c r="H229" t="e">
        <f>VLOOKUP(pendaftaran_wisuda[[#This Row],[NIM]],DbsMunaqis[],7)</f>
        <v>#N/A</v>
      </c>
      <c r="I229" t="e">
        <f>VLOOKUP(pendaftaran_wisuda[[#This Row],[Kd Prod]],TblProdi[],2)</f>
        <v>#N/A</v>
      </c>
      <c r="K229" t="e">
        <f>VLOOKUP(pendaftaran_wisuda[[#This Row],[NIM]],DbsMunaqis[],12)</f>
        <v>#N/A</v>
      </c>
    </row>
    <row r="230" spans="1:11">
      <c r="A230">
        <v>229</v>
      </c>
      <c r="B230" s="239"/>
      <c r="C230" t="e">
        <f>VLOOKUP(pendaftaran_wisuda[[#This Row],[NIM]],DbsMunaqis[],5)</f>
        <v>#N/A</v>
      </c>
      <c r="D230" t="e">
        <f>VLOOKUP(pendaftaran_wisuda[[#This Row],[NIM]],DbsMunaqis[],13)</f>
        <v>#N/A</v>
      </c>
      <c r="E230" t="e">
        <f>IF(pendaftaran_wisuda[[#This Row],[Kd Jkl]]=1,"LAKI-LAKI","PEREMPUAN")</f>
        <v>#N/A</v>
      </c>
      <c r="F230" t="e">
        <f>VLOOKUP(pendaftaran_wisuda[[#This Row],[NIM]],DbsMunaqis[],6)</f>
        <v>#N/A</v>
      </c>
      <c r="G230" t="e">
        <f>VLOOKUP(pendaftaran_wisuda[[#This Row],[Kd Jrs]],TblJurusan[],2)</f>
        <v>#N/A</v>
      </c>
      <c r="H230" t="e">
        <f>VLOOKUP(pendaftaran_wisuda[[#This Row],[NIM]],DbsMunaqis[],7)</f>
        <v>#N/A</v>
      </c>
      <c r="I230" t="e">
        <f>VLOOKUP(pendaftaran_wisuda[[#This Row],[Kd Prod]],TblProdi[],2)</f>
        <v>#N/A</v>
      </c>
      <c r="K230" t="e">
        <f>VLOOKUP(pendaftaran_wisuda[[#This Row],[NIM]],DbsMunaqis[],12)</f>
        <v>#N/A</v>
      </c>
    </row>
    <row r="231" spans="1:11">
      <c r="A231">
        <v>230</v>
      </c>
      <c r="B231" s="239"/>
      <c r="C231" t="e">
        <f>VLOOKUP(pendaftaran_wisuda[[#This Row],[NIM]],DbsMunaqis[],5)</f>
        <v>#N/A</v>
      </c>
      <c r="D231" t="e">
        <f>VLOOKUP(pendaftaran_wisuda[[#This Row],[NIM]],DbsMunaqis[],13)</f>
        <v>#N/A</v>
      </c>
      <c r="E231" t="e">
        <f>IF(pendaftaran_wisuda[[#This Row],[Kd Jkl]]=1,"LAKI-LAKI","PEREMPUAN")</f>
        <v>#N/A</v>
      </c>
      <c r="F231" t="e">
        <f>VLOOKUP(pendaftaran_wisuda[[#This Row],[NIM]],DbsMunaqis[],6)</f>
        <v>#N/A</v>
      </c>
      <c r="G231" t="e">
        <f>VLOOKUP(pendaftaran_wisuda[[#This Row],[Kd Jrs]],TblJurusan[],2)</f>
        <v>#N/A</v>
      </c>
      <c r="H231" t="e">
        <f>VLOOKUP(pendaftaran_wisuda[[#This Row],[NIM]],DbsMunaqis[],7)</f>
        <v>#N/A</v>
      </c>
      <c r="I231" t="e">
        <f>VLOOKUP(pendaftaran_wisuda[[#This Row],[Kd Prod]],TblProdi[],2)</f>
        <v>#N/A</v>
      </c>
      <c r="K231" t="e">
        <f>VLOOKUP(pendaftaran_wisuda[[#This Row],[NIM]],DbsMunaqis[],12)</f>
        <v>#N/A</v>
      </c>
    </row>
    <row r="232" spans="1:11">
      <c r="A232">
        <v>231</v>
      </c>
      <c r="B232" s="239"/>
      <c r="C232" t="e">
        <f>VLOOKUP(pendaftaran_wisuda[[#This Row],[NIM]],DbsMunaqis[],5)</f>
        <v>#N/A</v>
      </c>
      <c r="D232" t="e">
        <f>VLOOKUP(pendaftaran_wisuda[[#This Row],[NIM]],DbsMunaqis[],13)</f>
        <v>#N/A</v>
      </c>
      <c r="E232" t="e">
        <f>IF(pendaftaran_wisuda[[#This Row],[Kd Jkl]]=1,"LAKI-LAKI","PEREMPUAN")</f>
        <v>#N/A</v>
      </c>
      <c r="F232" t="e">
        <f>VLOOKUP(pendaftaran_wisuda[[#This Row],[NIM]],DbsMunaqis[],6)</f>
        <v>#N/A</v>
      </c>
      <c r="G232" t="e">
        <f>VLOOKUP(pendaftaran_wisuda[[#This Row],[Kd Jrs]],TblJurusan[],2)</f>
        <v>#N/A</v>
      </c>
      <c r="H232" t="e">
        <f>VLOOKUP(pendaftaran_wisuda[[#This Row],[NIM]],DbsMunaqis[],7)</f>
        <v>#N/A</v>
      </c>
      <c r="I232" t="e">
        <f>VLOOKUP(pendaftaran_wisuda[[#This Row],[Kd Prod]],TblProdi[],2)</f>
        <v>#N/A</v>
      </c>
      <c r="K232" t="e">
        <f>VLOOKUP(pendaftaran_wisuda[[#This Row],[NIM]],DbsMunaqis[],12)</f>
        <v>#N/A</v>
      </c>
    </row>
    <row r="233" spans="1:11" ht="16.5" customHeight="1">
      <c r="A233">
        <v>232</v>
      </c>
      <c r="B233" s="239"/>
      <c r="C233" t="e">
        <f>VLOOKUP(pendaftaran_wisuda[[#This Row],[NIM]],DbsMunaqis[],5)</f>
        <v>#N/A</v>
      </c>
      <c r="D233" t="e">
        <f>VLOOKUP(pendaftaran_wisuda[[#This Row],[NIM]],DbsMunaqis[],13)</f>
        <v>#N/A</v>
      </c>
      <c r="E233" t="e">
        <f>IF(pendaftaran_wisuda[[#This Row],[Kd Jkl]]=1,"LAKI-LAKI","PEREMPUAN")</f>
        <v>#N/A</v>
      </c>
      <c r="F233" t="e">
        <f>VLOOKUP(pendaftaran_wisuda[[#This Row],[NIM]],DbsMunaqis[],6)</f>
        <v>#N/A</v>
      </c>
      <c r="G233" t="e">
        <f>VLOOKUP(pendaftaran_wisuda[[#This Row],[Kd Jrs]],TblJurusan[],2)</f>
        <v>#N/A</v>
      </c>
      <c r="H233" t="e">
        <f>VLOOKUP(pendaftaran_wisuda[[#This Row],[NIM]],DbsMunaqis[],7)</f>
        <v>#N/A</v>
      </c>
      <c r="I233" t="e">
        <f>VLOOKUP(pendaftaran_wisuda[[#This Row],[Kd Prod]],TblProdi[],2)</f>
        <v>#N/A</v>
      </c>
      <c r="K233" t="e">
        <f>VLOOKUP(pendaftaran_wisuda[[#This Row],[NIM]],DbsMunaqis[],12)</f>
        <v>#N/A</v>
      </c>
    </row>
    <row r="234" spans="1:11">
      <c r="A234">
        <v>233</v>
      </c>
      <c r="B234" s="239"/>
      <c r="C234" t="e">
        <f>VLOOKUP(pendaftaran_wisuda[[#This Row],[NIM]],DbsMunaqis[],5)</f>
        <v>#N/A</v>
      </c>
      <c r="D234" t="e">
        <f>VLOOKUP(pendaftaran_wisuda[[#This Row],[NIM]],DbsMunaqis[],13)</f>
        <v>#N/A</v>
      </c>
      <c r="E234" t="e">
        <f>IF(pendaftaran_wisuda[[#This Row],[Kd Jkl]]=1,"LAKI-LAKI","PEREMPUAN")</f>
        <v>#N/A</v>
      </c>
      <c r="F234" t="e">
        <f>VLOOKUP(pendaftaran_wisuda[[#This Row],[NIM]],DbsMunaqis[],6)</f>
        <v>#N/A</v>
      </c>
      <c r="G234" t="e">
        <f>VLOOKUP(pendaftaran_wisuda[[#This Row],[Kd Jrs]],TblJurusan[],2)</f>
        <v>#N/A</v>
      </c>
      <c r="H234" t="e">
        <f>VLOOKUP(pendaftaran_wisuda[[#This Row],[NIM]],DbsMunaqis[],7)</f>
        <v>#N/A</v>
      </c>
      <c r="I234" t="e">
        <f>VLOOKUP(pendaftaran_wisuda[[#This Row],[Kd Prod]],TblProdi[],2)</f>
        <v>#N/A</v>
      </c>
      <c r="K234" t="e">
        <f>VLOOKUP(pendaftaran_wisuda[[#This Row],[NIM]],DbsMunaqis[],12)</f>
        <v>#N/A</v>
      </c>
    </row>
    <row r="235" spans="1:11">
      <c r="A235">
        <v>234</v>
      </c>
      <c r="B235" s="239"/>
      <c r="C235" t="e">
        <f>VLOOKUP(pendaftaran_wisuda[[#This Row],[NIM]],DbsMunaqis[],5)</f>
        <v>#N/A</v>
      </c>
      <c r="D235" t="e">
        <f>VLOOKUP(pendaftaran_wisuda[[#This Row],[NIM]],DbsMunaqis[],13)</f>
        <v>#N/A</v>
      </c>
      <c r="E235" t="e">
        <f>IF(pendaftaran_wisuda[[#This Row],[Kd Jkl]]=1,"LAKI-LAKI","PEREMPUAN")</f>
        <v>#N/A</v>
      </c>
      <c r="F235" t="e">
        <f>VLOOKUP(pendaftaran_wisuda[[#This Row],[NIM]],DbsMunaqis[],6)</f>
        <v>#N/A</v>
      </c>
      <c r="G235" t="e">
        <f>VLOOKUP(pendaftaran_wisuda[[#This Row],[Kd Jrs]],TblJurusan[],2)</f>
        <v>#N/A</v>
      </c>
      <c r="H235" t="e">
        <f>VLOOKUP(pendaftaran_wisuda[[#This Row],[NIM]],DbsMunaqis[],7)</f>
        <v>#N/A</v>
      </c>
      <c r="I235" t="e">
        <f>VLOOKUP(pendaftaran_wisuda[[#This Row],[Kd Prod]],TblProdi[],2)</f>
        <v>#N/A</v>
      </c>
      <c r="K235" t="e">
        <f>VLOOKUP(pendaftaran_wisuda[[#This Row],[NIM]],DbsMunaqis[],12)</f>
        <v>#N/A</v>
      </c>
    </row>
    <row r="236" spans="1:11">
      <c r="A236">
        <v>235</v>
      </c>
      <c r="B236" s="239"/>
      <c r="C236" t="e">
        <f>VLOOKUP(pendaftaran_wisuda[[#This Row],[NIM]],DbsMunaqis[],5)</f>
        <v>#N/A</v>
      </c>
      <c r="D236" t="e">
        <f>VLOOKUP(pendaftaran_wisuda[[#This Row],[NIM]],DbsMunaqis[],13)</f>
        <v>#N/A</v>
      </c>
      <c r="E236" t="e">
        <f>IF(pendaftaran_wisuda[[#This Row],[Kd Jkl]]=1,"LAKI-LAKI","PEREMPUAN")</f>
        <v>#N/A</v>
      </c>
      <c r="F236" t="e">
        <f>VLOOKUP(pendaftaran_wisuda[[#This Row],[NIM]],DbsMunaqis[],6)</f>
        <v>#N/A</v>
      </c>
      <c r="G236" t="e">
        <f>VLOOKUP(pendaftaran_wisuda[[#This Row],[Kd Jrs]],TblJurusan[],2)</f>
        <v>#N/A</v>
      </c>
      <c r="H236" t="e">
        <f>VLOOKUP(pendaftaran_wisuda[[#This Row],[NIM]],DbsMunaqis[],7)</f>
        <v>#N/A</v>
      </c>
      <c r="I236" t="e">
        <f>VLOOKUP(pendaftaran_wisuda[[#This Row],[Kd Prod]],TblProdi[],2)</f>
        <v>#N/A</v>
      </c>
      <c r="K236" t="e">
        <f>VLOOKUP(pendaftaran_wisuda[[#This Row],[NIM]],DbsMunaqis[],12)</f>
        <v>#N/A</v>
      </c>
    </row>
    <row r="237" spans="1:11">
      <c r="A237">
        <v>236</v>
      </c>
      <c r="B237" s="239"/>
      <c r="C237" t="e">
        <f>VLOOKUP(pendaftaran_wisuda[[#This Row],[NIM]],DbsMunaqis[],5)</f>
        <v>#N/A</v>
      </c>
      <c r="D237" t="e">
        <f>VLOOKUP(pendaftaran_wisuda[[#This Row],[NIM]],DbsMunaqis[],13)</f>
        <v>#N/A</v>
      </c>
      <c r="E237" t="e">
        <f>IF(pendaftaran_wisuda[[#This Row],[Kd Jkl]]=1,"LAKI-LAKI","PEREMPUAN")</f>
        <v>#N/A</v>
      </c>
      <c r="F237" t="e">
        <f>VLOOKUP(pendaftaran_wisuda[[#This Row],[NIM]],DbsMunaqis[],6)</f>
        <v>#N/A</v>
      </c>
      <c r="G237" t="e">
        <f>VLOOKUP(pendaftaran_wisuda[[#This Row],[Kd Jrs]],TblJurusan[],2)</f>
        <v>#N/A</v>
      </c>
      <c r="H237" t="e">
        <f>VLOOKUP(pendaftaran_wisuda[[#This Row],[NIM]],DbsMunaqis[],7)</f>
        <v>#N/A</v>
      </c>
      <c r="I237" t="e">
        <f>VLOOKUP(pendaftaran_wisuda[[#This Row],[Kd Prod]],TblProdi[],2)</f>
        <v>#N/A</v>
      </c>
      <c r="K237" t="e">
        <f>VLOOKUP(pendaftaran_wisuda[[#This Row],[NIM]],DbsMunaqis[],12)</f>
        <v>#N/A</v>
      </c>
    </row>
    <row r="238" spans="1:11">
      <c r="A238">
        <v>237</v>
      </c>
      <c r="B238" s="239"/>
      <c r="C238" t="e">
        <f>VLOOKUP(pendaftaran_wisuda[[#This Row],[NIM]],DbsMunaqis[],5)</f>
        <v>#N/A</v>
      </c>
      <c r="D238" t="e">
        <f>VLOOKUP(pendaftaran_wisuda[[#This Row],[NIM]],DbsMunaqis[],13)</f>
        <v>#N/A</v>
      </c>
      <c r="E238" t="e">
        <f>IF(pendaftaran_wisuda[[#This Row],[Kd Jkl]]=1,"LAKI-LAKI","PEREMPUAN")</f>
        <v>#N/A</v>
      </c>
      <c r="F238" t="e">
        <f>VLOOKUP(pendaftaran_wisuda[[#This Row],[NIM]],DbsMunaqis[],6)</f>
        <v>#N/A</v>
      </c>
      <c r="G238" t="e">
        <f>VLOOKUP(pendaftaran_wisuda[[#This Row],[Kd Jrs]],TblJurusan[],2)</f>
        <v>#N/A</v>
      </c>
      <c r="H238" t="e">
        <f>VLOOKUP(pendaftaran_wisuda[[#This Row],[NIM]],DbsMunaqis[],7)</f>
        <v>#N/A</v>
      </c>
      <c r="I238" t="e">
        <f>VLOOKUP(pendaftaran_wisuda[[#This Row],[Kd Prod]],TblProdi[],2)</f>
        <v>#N/A</v>
      </c>
      <c r="K238" t="e">
        <f>VLOOKUP(pendaftaran_wisuda[[#This Row],[NIM]],DbsMunaqis[],12)</f>
        <v>#N/A</v>
      </c>
    </row>
    <row r="239" spans="1:11">
      <c r="A239">
        <v>238</v>
      </c>
      <c r="B239" s="136"/>
      <c r="C239" t="e">
        <f>VLOOKUP(pendaftaran_wisuda[[#This Row],[NIM]],DbsMunaqis[],5)</f>
        <v>#N/A</v>
      </c>
      <c r="D239" t="e">
        <f>VLOOKUP(pendaftaran_wisuda[[#This Row],[NIM]],DbsMunaqis[],13)</f>
        <v>#N/A</v>
      </c>
      <c r="E239" t="e">
        <f>IF(pendaftaran_wisuda[[#This Row],[Kd Jkl]]=1,"LAKI-LAKI","PEREMPUAN")</f>
        <v>#N/A</v>
      </c>
      <c r="F239" t="e">
        <f>VLOOKUP(pendaftaran_wisuda[[#This Row],[NIM]],DbsMunaqis[],6)</f>
        <v>#N/A</v>
      </c>
      <c r="G239" t="e">
        <f>VLOOKUP(pendaftaran_wisuda[[#This Row],[Kd Jrs]],TblJurusan[],2)</f>
        <v>#N/A</v>
      </c>
      <c r="H239" t="e">
        <f>VLOOKUP(pendaftaran_wisuda[[#This Row],[NIM]],DbsMunaqis[],7)</f>
        <v>#N/A</v>
      </c>
      <c r="I239" t="e">
        <f>VLOOKUP(pendaftaran_wisuda[[#This Row],[Kd Prod]],TblProdi[],2)</f>
        <v>#N/A</v>
      </c>
      <c r="K239" t="e">
        <f>VLOOKUP(pendaftaran_wisuda[[#This Row],[NIM]],DbsMunaqis[],12)</f>
        <v>#N/A</v>
      </c>
    </row>
    <row r="240" spans="1:11">
      <c r="A240">
        <v>239</v>
      </c>
      <c r="B240" s="239"/>
      <c r="C240" t="e">
        <f>VLOOKUP(pendaftaran_wisuda[[#This Row],[NIM]],DbsMunaqis[],5)</f>
        <v>#N/A</v>
      </c>
      <c r="D240" t="e">
        <f>VLOOKUP(pendaftaran_wisuda[[#This Row],[NIM]],DbsMunaqis[],13)</f>
        <v>#N/A</v>
      </c>
      <c r="E240" t="e">
        <f>IF(pendaftaran_wisuda[[#This Row],[Kd Jkl]]=1,"LAKI-LAKI","PEREMPUAN")</f>
        <v>#N/A</v>
      </c>
      <c r="F240" t="e">
        <f>VLOOKUP(pendaftaran_wisuda[[#This Row],[NIM]],DbsMunaqis[],6)</f>
        <v>#N/A</v>
      </c>
      <c r="G240" t="e">
        <f>VLOOKUP(pendaftaran_wisuda[[#This Row],[Kd Jrs]],TblJurusan[],2)</f>
        <v>#N/A</v>
      </c>
      <c r="H240" t="e">
        <f>VLOOKUP(pendaftaran_wisuda[[#This Row],[NIM]],DbsMunaqis[],7)</f>
        <v>#N/A</v>
      </c>
      <c r="I240" t="e">
        <f>VLOOKUP(pendaftaran_wisuda[[#This Row],[Kd Prod]],TblProdi[],2)</f>
        <v>#N/A</v>
      </c>
      <c r="K240" t="e">
        <f>VLOOKUP(pendaftaran_wisuda[[#This Row],[NIM]],DbsMunaqis[],12)</f>
        <v>#N/A</v>
      </c>
    </row>
    <row r="241" spans="1:11">
      <c r="A241">
        <v>240</v>
      </c>
      <c r="B241" s="239"/>
      <c r="C241" t="e">
        <f>VLOOKUP(pendaftaran_wisuda[[#This Row],[NIM]],DbsMunaqis[],5)</f>
        <v>#N/A</v>
      </c>
      <c r="D241" t="e">
        <f>VLOOKUP(pendaftaran_wisuda[[#This Row],[NIM]],DbsMunaqis[],13)</f>
        <v>#N/A</v>
      </c>
      <c r="E241" t="e">
        <f>IF(pendaftaran_wisuda[[#This Row],[Kd Jkl]]=1,"LAKI-LAKI","PEREMPUAN")</f>
        <v>#N/A</v>
      </c>
      <c r="F241" t="e">
        <f>VLOOKUP(pendaftaran_wisuda[[#This Row],[NIM]],DbsMunaqis[],6)</f>
        <v>#N/A</v>
      </c>
      <c r="G241" t="e">
        <f>VLOOKUP(pendaftaran_wisuda[[#This Row],[Kd Jrs]],TblJurusan[],2)</f>
        <v>#N/A</v>
      </c>
      <c r="H241" t="e">
        <f>VLOOKUP(pendaftaran_wisuda[[#This Row],[NIM]],DbsMunaqis[],7)</f>
        <v>#N/A</v>
      </c>
      <c r="I241" t="e">
        <f>VLOOKUP(pendaftaran_wisuda[[#This Row],[Kd Prod]],TblProdi[],2)</f>
        <v>#N/A</v>
      </c>
      <c r="K241" t="e">
        <f>VLOOKUP(pendaftaran_wisuda[[#This Row],[NIM]],DbsMunaqis[],12)</f>
        <v>#N/A</v>
      </c>
    </row>
    <row r="242" spans="1:11">
      <c r="A242">
        <v>241</v>
      </c>
      <c r="B242" s="239"/>
      <c r="C242" t="e">
        <f>VLOOKUP(pendaftaran_wisuda[[#This Row],[NIM]],DbsMunaqis[],5)</f>
        <v>#N/A</v>
      </c>
      <c r="D242" t="e">
        <f>VLOOKUP(pendaftaran_wisuda[[#This Row],[NIM]],DbsMunaqis[],13)</f>
        <v>#N/A</v>
      </c>
      <c r="E242" t="e">
        <f>IF(pendaftaran_wisuda[[#This Row],[Kd Jkl]]=1,"LAKI-LAKI","PEREMPUAN")</f>
        <v>#N/A</v>
      </c>
      <c r="F242" t="e">
        <f>VLOOKUP(pendaftaran_wisuda[[#This Row],[NIM]],DbsMunaqis[],6)</f>
        <v>#N/A</v>
      </c>
      <c r="G242" t="e">
        <f>VLOOKUP(pendaftaran_wisuda[[#This Row],[Kd Jrs]],TblJurusan[],2)</f>
        <v>#N/A</v>
      </c>
      <c r="H242" t="e">
        <f>VLOOKUP(pendaftaran_wisuda[[#This Row],[NIM]],DbsMunaqis[],7)</f>
        <v>#N/A</v>
      </c>
      <c r="I242" t="e">
        <f>VLOOKUP(pendaftaran_wisuda[[#This Row],[Kd Prod]],TblProdi[],2)</f>
        <v>#N/A</v>
      </c>
      <c r="K242" t="e">
        <f>VLOOKUP(pendaftaran_wisuda[[#This Row],[NIM]],DbsMunaqis[],12)</f>
        <v>#N/A</v>
      </c>
    </row>
    <row r="243" spans="1:11">
      <c r="A243">
        <v>242</v>
      </c>
      <c r="B243" s="239"/>
      <c r="C243" t="e">
        <f>VLOOKUP(pendaftaran_wisuda[[#This Row],[NIM]],DbsMunaqis[],5)</f>
        <v>#N/A</v>
      </c>
      <c r="D243" t="e">
        <f>VLOOKUP(pendaftaran_wisuda[[#This Row],[NIM]],DbsMunaqis[],13)</f>
        <v>#N/A</v>
      </c>
      <c r="E243" t="e">
        <f>IF(pendaftaran_wisuda[[#This Row],[Kd Jkl]]=1,"LAKI-LAKI","PEREMPUAN")</f>
        <v>#N/A</v>
      </c>
      <c r="F243" t="e">
        <f>VLOOKUP(pendaftaran_wisuda[[#This Row],[NIM]],DbsMunaqis[],6)</f>
        <v>#N/A</v>
      </c>
      <c r="G243" t="e">
        <f>VLOOKUP(pendaftaran_wisuda[[#This Row],[Kd Jrs]],TblJurusan[],2)</f>
        <v>#N/A</v>
      </c>
      <c r="H243" t="e">
        <f>VLOOKUP(pendaftaran_wisuda[[#This Row],[NIM]],DbsMunaqis[],7)</f>
        <v>#N/A</v>
      </c>
      <c r="I243" t="e">
        <f>VLOOKUP(pendaftaran_wisuda[[#This Row],[Kd Prod]],TblProdi[],2)</f>
        <v>#N/A</v>
      </c>
      <c r="K243" t="e">
        <f>VLOOKUP(pendaftaran_wisuda[[#This Row],[NIM]],DbsMunaqis[],12)</f>
        <v>#N/A</v>
      </c>
    </row>
    <row r="244" spans="1:11">
      <c r="A244">
        <v>243</v>
      </c>
      <c r="B244" s="239"/>
      <c r="C244" t="e">
        <f>VLOOKUP(pendaftaran_wisuda[[#This Row],[NIM]],DbsMunaqis[],5)</f>
        <v>#N/A</v>
      </c>
      <c r="D244" t="e">
        <f>VLOOKUP(pendaftaran_wisuda[[#This Row],[NIM]],DbsMunaqis[],13)</f>
        <v>#N/A</v>
      </c>
      <c r="E244" t="e">
        <f>IF(pendaftaran_wisuda[[#This Row],[Kd Jkl]]=1,"LAKI-LAKI","PEREMPUAN")</f>
        <v>#N/A</v>
      </c>
      <c r="F244" t="e">
        <f>VLOOKUP(pendaftaran_wisuda[[#This Row],[NIM]],DbsMunaqis[],6)</f>
        <v>#N/A</v>
      </c>
      <c r="G244" t="e">
        <f>VLOOKUP(pendaftaran_wisuda[[#This Row],[Kd Jrs]],TblJurusan[],2)</f>
        <v>#N/A</v>
      </c>
      <c r="H244" t="e">
        <f>VLOOKUP(pendaftaran_wisuda[[#This Row],[NIM]],DbsMunaqis[],7)</f>
        <v>#N/A</v>
      </c>
      <c r="I244" t="e">
        <f>VLOOKUP(pendaftaran_wisuda[[#This Row],[Kd Prod]],TblProdi[],2)</f>
        <v>#N/A</v>
      </c>
      <c r="K244" t="e">
        <f>VLOOKUP(pendaftaran_wisuda[[#This Row],[NIM]],DbsMunaqis[],12)</f>
        <v>#N/A</v>
      </c>
    </row>
    <row r="245" spans="1:11">
      <c r="A245">
        <v>244</v>
      </c>
      <c r="B245" s="239"/>
      <c r="C245" t="e">
        <f>VLOOKUP(pendaftaran_wisuda[[#This Row],[NIM]],DbsMunaqis[],5)</f>
        <v>#N/A</v>
      </c>
      <c r="D245" t="e">
        <f>VLOOKUP(pendaftaran_wisuda[[#This Row],[NIM]],DbsMunaqis[],13)</f>
        <v>#N/A</v>
      </c>
      <c r="E245" t="e">
        <f>IF(pendaftaran_wisuda[[#This Row],[Kd Jkl]]=1,"LAKI-LAKI","PEREMPUAN")</f>
        <v>#N/A</v>
      </c>
      <c r="F245" t="e">
        <f>VLOOKUP(pendaftaran_wisuda[[#This Row],[NIM]],DbsMunaqis[],6)</f>
        <v>#N/A</v>
      </c>
      <c r="G245" t="e">
        <f>VLOOKUP(pendaftaran_wisuda[[#This Row],[Kd Jrs]],TblJurusan[],2)</f>
        <v>#N/A</v>
      </c>
      <c r="H245" t="e">
        <f>VLOOKUP(pendaftaran_wisuda[[#This Row],[NIM]],DbsMunaqis[],7)</f>
        <v>#N/A</v>
      </c>
      <c r="I245" t="e">
        <f>VLOOKUP(pendaftaran_wisuda[[#This Row],[Kd Prod]],TblProdi[],2)</f>
        <v>#N/A</v>
      </c>
      <c r="K245" t="e">
        <f>VLOOKUP(pendaftaran_wisuda[[#This Row],[NIM]],DbsMunaqis[],12)</f>
        <v>#N/A</v>
      </c>
    </row>
    <row r="246" spans="1:11">
      <c r="A246">
        <v>245</v>
      </c>
      <c r="B246" s="239"/>
      <c r="C246" t="e">
        <f>VLOOKUP(pendaftaran_wisuda[[#This Row],[NIM]],DbsMunaqis[],5)</f>
        <v>#N/A</v>
      </c>
      <c r="D246" t="e">
        <f>VLOOKUP(pendaftaran_wisuda[[#This Row],[NIM]],DbsMunaqis[],13)</f>
        <v>#N/A</v>
      </c>
      <c r="E246" t="e">
        <f>IF(pendaftaran_wisuda[[#This Row],[Kd Jkl]]=1,"LAKI-LAKI","PEREMPUAN")</f>
        <v>#N/A</v>
      </c>
      <c r="F246" t="e">
        <f>VLOOKUP(pendaftaran_wisuda[[#This Row],[NIM]],DbsMunaqis[],6)</f>
        <v>#N/A</v>
      </c>
      <c r="G246" t="e">
        <f>VLOOKUP(pendaftaran_wisuda[[#This Row],[Kd Jrs]],TblJurusan[],2)</f>
        <v>#N/A</v>
      </c>
      <c r="H246" t="e">
        <f>VLOOKUP(pendaftaran_wisuda[[#This Row],[NIM]],DbsMunaqis[],7)</f>
        <v>#N/A</v>
      </c>
      <c r="I246" t="e">
        <f>VLOOKUP(pendaftaran_wisuda[[#This Row],[Kd Prod]],TblProdi[],2)</f>
        <v>#N/A</v>
      </c>
      <c r="K246" t="e">
        <f>VLOOKUP(pendaftaran_wisuda[[#This Row],[NIM]],DbsMunaqis[],12)</f>
        <v>#N/A</v>
      </c>
    </row>
    <row r="247" spans="1:11">
      <c r="A247">
        <v>246</v>
      </c>
      <c r="B247" s="239"/>
      <c r="C247" t="e">
        <f>VLOOKUP(pendaftaran_wisuda[[#This Row],[NIM]],DbsMunaqis[],5)</f>
        <v>#N/A</v>
      </c>
      <c r="D247" t="e">
        <f>VLOOKUP(pendaftaran_wisuda[[#This Row],[NIM]],DbsMunaqis[],13)</f>
        <v>#N/A</v>
      </c>
      <c r="E247" t="e">
        <f>IF(pendaftaran_wisuda[[#This Row],[Kd Jkl]]=1,"LAKI-LAKI","PEREMPUAN")</f>
        <v>#N/A</v>
      </c>
      <c r="F247" t="e">
        <f>VLOOKUP(pendaftaran_wisuda[[#This Row],[NIM]],DbsMunaqis[],6)</f>
        <v>#N/A</v>
      </c>
      <c r="G247" t="e">
        <f>VLOOKUP(pendaftaran_wisuda[[#This Row],[Kd Jrs]],TblJurusan[],2)</f>
        <v>#N/A</v>
      </c>
      <c r="H247" t="e">
        <f>VLOOKUP(pendaftaran_wisuda[[#This Row],[NIM]],DbsMunaqis[],7)</f>
        <v>#N/A</v>
      </c>
      <c r="I247" t="e">
        <f>VLOOKUP(pendaftaran_wisuda[[#This Row],[Kd Prod]],TblProdi[],2)</f>
        <v>#N/A</v>
      </c>
      <c r="K247" t="e">
        <f>VLOOKUP(pendaftaran_wisuda[[#This Row],[NIM]],DbsMunaqis[],12)</f>
        <v>#N/A</v>
      </c>
    </row>
    <row r="248" spans="1:11">
      <c r="A248">
        <v>247</v>
      </c>
      <c r="B248" s="239"/>
      <c r="C248" t="e">
        <f>VLOOKUP(pendaftaran_wisuda[[#This Row],[NIM]],DbsMunaqis[],5)</f>
        <v>#N/A</v>
      </c>
      <c r="D248" t="e">
        <f>VLOOKUP(pendaftaran_wisuda[[#This Row],[NIM]],DbsMunaqis[],13)</f>
        <v>#N/A</v>
      </c>
      <c r="E248" t="e">
        <f>IF(pendaftaran_wisuda[[#This Row],[Kd Jkl]]=1,"LAKI-LAKI","PEREMPUAN")</f>
        <v>#N/A</v>
      </c>
      <c r="F248" t="e">
        <f>VLOOKUP(pendaftaran_wisuda[[#This Row],[NIM]],DbsMunaqis[],6)</f>
        <v>#N/A</v>
      </c>
      <c r="G248" t="e">
        <f>VLOOKUP(pendaftaran_wisuda[[#This Row],[Kd Jrs]],TblJurusan[],2)</f>
        <v>#N/A</v>
      </c>
      <c r="H248" t="e">
        <f>VLOOKUP(pendaftaran_wisuda[[#This Row],[NIM]],DbsMunaqis[],7)</f>
        <v>#N/A</v>
      </c>
      <c r="I248" t="e">
        <f>VLOOKUP(pendaftaran_wisuda[[#This Row],[Kd Prod]],TblProdi[],2)</f>
        <v>#N/A</v>
      </c>
      <c r="K248" t="e">
        <f>VLOOKUP(pendaftaran_wisuda[[#This Row],[NIM]],DbsMunaqis[],12)</f>
        <v>#N/A</v>
      </c>
    </row>
    <row r="249" spans="1:11">
      <c r="A249">
        <v>248</v>
      </c>
      <c r="B249" s="239"/>
      <c r="C249" t="e">
        <f>VLOOKUP(pendaftaran_wisuda[[#This Row],[NIM]],DbsMunaqis[],5)</f>
        <v>#N/A</v>
      </c>
      <c r="D249" t="e">
        <f>VLOOKUP(pendaftaran_wisuda[[#This Row],[NIM]],DbsMunaqis[],13)</f>
        <v>#N/A</v>
      </c>
      <c r="E249" t="e">
        <f>IF(pendaftaran_wisuda[[#This Row],[Kd Jkl]]=1,"LAKI-LAKI","PEREMPUAN")</f>
        <v>#N/A</v>
      </c>
      <c r="F249" t="e">
        <f>VLOOKUP(pendaftaran_wisuda[[#This Row],[NIM]],DbsMunaqis[],6)</f>
        <v>#N/A</v>
      </c>
      <c r="G249" t="e">
        <f>VLOOKUP(pendaftaran_wisuda[[#This Row],[Kd Jrs]],TblJurusan[],2)</f>
        <v>#N/A</v>
      </c>
      <c r="H249" t="e">
        <f>VLOOKUP(pendaftaran_wisuda[[#This Row],[NIM]],DbsMunaqis[],7)</f>
        <v>#N/A</v>
      </c>
      <c r="I249" t="e">
        <f>VLOOKUP(pendaftaran_wisuda[[#This Row],[Kd Prod]],TblProdi[],2)</f>
        <v>#N/A</v>
      </c>
      <c r="K249" t="e">
        <f>VLOOKUP(pendaftaran_wisuda[[#This Row],[NIM]],DbsMunaqis[],12)</f>
        <v>#N/A</v>
      </c>
    </row>
    <row r="250" spans="1:11">
      <c r="A250">
        <v>249</v>
      </c>
      <c r="B250" s="239"/>
      <c r="C250" t="e">
        <f>VLOOKUP(pendaftaran_wisuda[[#This Row],[NIM]],DbsMunaqis[],5)</f>
        <v>#N/A</v>
      </c>
      <c r="D250" t="e">
        <f>VLOOKUP(pendaftaran_wisuda[[#This Row],[NIM]],DbsMunaqis[],13)</f>
        <v>#N/A</v>
      </c>
      <c r="E250" t="e">
        <f>IF(pendaftaran_wisuda[[#This Row],[Kd Jkl]]=1,"LAKI-LAKI","PEREMPUAN")</f>
        <v>#N/A</v>
      </c>
      <c r="F250" t="e">
        <f>VLOOKUP(pendaftaran_wisuda[[#This Row],[NIM]],DbsMunaqis[],6)</f>
        <v>#N/A</v>
      </c>
      <c r="G250" t="e">
        <f>VLOOKUP(pendaftaran_wisuda[[#This Row],[Kd Jrs]],TblJurusan[],2)</f>
        <v>#N/A</v>
      </c>
      <c r="H250" t="e">
        <f>VLOOKUP(pendaftaran_wisuda[[#This Row],[NIM]],DbsMunaqis[],7)</f>
        <v>#N/A</v>
      </c>
      <c r="I250" t="e">
        <f>VLOOKUP(pendaftaran_wisuda[[#This Row],[Kd Prod]],TblProdi[],2)</f>
        <v>#N/A</v>
      </c>
      <c r="K250" t="e">
        <f>VLOOKUP(pendaftaran_wisuda[[#This Row],[NIM]],DbsMunaqis[],12)</f>
        <v>#N/A</v>
      </c>
    </row>
    <row r="251" spans="1:11">
      <c r="A251">
        <v>250</v>
      </c>
      <c r="B251" s="239"/>
      <c r="C251" t="e">
        <f>VLOOKUP(pendaftaran_wisuda[[#This Row],[NIM]],DbsMunaqis[],5)</f>
        <v>#N/A</v>
      </c>
      <c r="D251" t="e">
        <f>VLOOKUP(pendaftaran_wisuda[[#This Row],[NIM]],DbsMunaqis[],13)</f>
        <v>#N/A</v>
      </c>
      <c r="E251" t="e">
        <f>IF(pendaftaran_wisuda[[#This Row],[Kd Jkl]]=1,"LAKI-LAKI","PEREMPUAN")</f>
        <v>#N/A</v>
      </c>
      <c r="F251" t="e">
        <f>VLOOKUP(pendaftaran_wisuda[[#This Row],[NIM]],DbsMunaqis[],6)</f>
        <v>#N/A</v>
      </c>
      <c r="G251" t="e">
        <f>VLOOKUP(pendaftaran_wisuda[[#This Row],[Kd Jrs]],TblJurusan[],2)</f>
        <v>#N/A</v>
      </c>
      <c r="H251" t="e">
        <f>VLOOKUP(pendaftaran_wisuda[[#This Row],[NIM]],DbsMunaqis[],7)</f>
        <v>#N/A</v>
      </c>
      <c r="I251" t="e">
        <f>VLOOKUP(pendaftaran_wisuda[[#This Row],[Kd Prod]],TblProdi[],2)</f>
        <v>#N/A</v>
      </c>
      <c r="K251" t="e">
        <f>VLOOKUP(pendaftaran_wisuda[[#This Row],[NIM]],DbsMunaqis[],12)</f>
        <v>#N/A</v>
      </c>
    </row>
    <row r="252" spans="1:11">
      <c r="A252">
        <v>251</v>
      </c>
      <c r="B252" s="239"/>
      <c r="C252" t="e">
        <f>VLOOKUP(pendaftaran_wisuda[[#This Row],[NIM]],DbsMunaqis[],5)</f>
        <v>#N/A</v>
      </c>
      <c r="D252" t="e">
        <f>VLOOKUP(pendaftaran_wisuda[[#This Row],[NIM]],DbsMunaqis[],13)</f>
        <v>#N/A</v>
      </c>
      <c r="E252" t="e">
        <f>IF(pendaftaran_wisuda[[#This Row],[Kd Jkl]]=1,"LAKI-LAKI","PEREMPUAN")</f>
        <v>#N/A</v>
      </c>
      <c r="F252" t="e">
        <f>VLOOKUP(pendaftaran_wisuda[[#This Row],[NIM]],DbsMunaqis[],6)</f>
        <v>#N/A</v>
      </c>
      <c r="G252" t="e">
        <f>VLOOKUP(pendaftaran_wisuda[[#This Row],[Kd Jrs]],TblJurusan[],2)</f>
        <v>#N/A</v>
      </c>
      <c r="H252" t="e">
        <f>VLOOKUP(pendaftaran_wisuda[[#This Row],[NIM]],DbsMunaqis[],7)</f>
        <v>#N/A</v>
      </c>
      <c r="I252" t="e">
        <f>VLOOKUP(pendaftaran_wisuda[[#This Row],[Kd Prod]],TblProdi[],2)</f>
        <v>#N/A</v>
      </c>
      <c r="K252" t="e">
        <f>VLOOKUP(pendaftaran_wisuda[[#This Row],[NIM]],DbsMunaqis[],12)</f>
        <v>#N/A</v>
      </c>
    </row>
    <row r="253" spans="1:11">
      <c r="A253">
        <v>252</v>
      </c>
      <c r="B253" s="239"/>
      <c r="C253" t="e">
        <f>VLOOKUP(pendaftaran_wisuda[[#This Row],[NIM]],DbsMunaqis[],5)</f>
        <v>#N/A</v>
      </c>
      <c r="D253" t="e">
        <f>VLOOKUP(pendaftaran_wisuda[[#This Row],[NIM]],DbsMunaqis[],13)</f>
        <v>#N/A</v>
      </c>
      <c r="E253" t="e">
        <f>IF(pendaftaran_wisuda[[#This Row],[Kd Jkl]]=1,"LAKI-LAKI","PEREMPUAN")</f>
        <v>#N/A</v>
      </c>
      <c r="F253" t="e">
        <f>VLOOKUP(pendaftaran_wisuda[[#This Row],[NIM]],DbsMunaqis[],6)</f>
        <v>#N/A</v>
      </c>
      <c r="G253" t="e">
        <f>VLOOKUP(pendaftaran_wisuda[[#This Row],[Kd Jrs]],TblJurusan[],2)</f>
        <v>#N/A</v>
      </c>
      <c r="H253" t="e">
        <f>VLOOKUP(pendaftaran_wisuda[[#This Row],[NIM]],DbsMunaqis[],7)</f>
        <v>#N/A</v>
      </c>
      <c r="I253" t="e">
        <f>VLOOKUP(pendaftaran_wisuda[[#This Row],[Kd Prod]],TblProdi[],2)</f>
        <v>#N/A</v>
      </c>
      <c r="K253" t="e">
        <f>VLOOKUP(pendaftaran_wisuda[[#This Row],[NIM]],DbsMunaqis[],12)</f>
        <v>#N/A</v>
      </c>
    </row>
    <row r="254" spans="1:11">
      <c r="A254">
        <v>253</v>
      </c>
      <c r="B254" s="239"/>
      <c r="C254" t="e">
        <f>VLOOKUP(pendaftaran_wisuda[[#This Row],[NIM]],DbsMunaqis[],5)</f>
        <v>#N/A</v>
      </c>
      <c r="D254" t="e">
        <f>VLOOKUP(pendaftaran_wisuda[[#This Row],[NIM]],DbsMunaqis[],13)</f>
        <v>#N/A</v>
      </c>
      <c r="E254" t="e">
        <f>IF(pendaftaran_wisuda[[#This Row],[Kd Jkl]]=1,"LAKI-LAKI","PEREMPUAN")</f>
        <v>#N/A</v>
      </c>
      <c r="F254" t="e">
        <f>VLOOKUP(pendaftaran_wisuda[[#This Row],[NIM]],DbsMunaqis[],6)</f>
        <v>#N/A</v>
      </c>
      <c r="G254" t="e">
        <f>VLOOKUP(pendaftaran_wisuda[[#This Row],[Kd Jrs]],TblJurusan[],2)</f>
        <v>#N/A</v>
      </c>
      <c r="H254" t="e">
        <f>VLOOKUP(pendaftaran_wisuda[[#This Row],[NIM]],DbsMunaqis[],7)</f>
        <v>#N/A</v>
      </c>
      <c r="I254" t="e">
        <f>VLOOKUP(pendaftaran_wisuda[[#This Row],[Kd Prod]],TblProdi[],2)</f>
        <v>#N/A</v>
      </c>
      <c r="K254" t="e">
        <f>VLOOKUP(pendaftaran_wisuda[[#This Row],[NIM]],DbsMunaqis[],12)</f>
        <v>#N/A</v>
      </c>
    </row>
    <row r="255" spans="1:11">
      <c r="A255">
        <v>254</v>
      </c>
      <c r="B255" s="239"/>
      <c r="C255" t="e">
        <f>VLOOKUP(pendaftaran_wisuda[[#This Row],[NIM]],DbsMunaqis[],5)</f>
        <v>#N/A</v>
      </c>
      <c r="D255" t="e">
        <f>VLOOKUP(pendaftaran_wisuda[[#This Row],[NIM]],DbsMunaqis[],13)</f>
        <v>#N/A</v>
      </c>
      <c r="E255" t="e">
        <f>IF(pendaftaran_wisuda[[#This Row],[Kd Jkl]]=1,"LAKI-LAKI","PEREMPUAN")</f>
        <v>#N/A</v>
      </c>
      <c r="F255" t="e">
        <f>VLOOKUP(pendaftaran_wisuda[[#This Row],[NIM]],DbsMunaqis[],6)</f>
        <v>#N/A</v>
      </c>
      <c r="G255" t="e">
        <f>VLOOKUP(pendaftaran_wisuda[[#This Row],[Kd Jrs]],TblJurusan[],2)</f>
        <v>#N/A</v>
      </c>
      <c r="H255" t="e">
        <f>VLOOKUP(pendaftaran_wisuda[[#This Row],[NIM]],DbsMunaqis[],7)</f>
        <v>#N/A</v>
      </c>
      <c r="I255" t="e">
        <f>VLOOKUP(pendaftaran_wisuda[[#This Row],[Kd Prod]],TblProdi[],2)</f>
        <v>#N/A</v>
      </c>
      <c r="K255" t="e">
        <f>VLOOKUP(pendaftaran_wisuda[[#This Row],[NIM]],DbsMunaqis[],12)</f>
        <v>#N/A</v>
      </c>
    </row>
    <row r="256" spans="1:11">
      <c r="A256">
        <v>255</v>
      </c>
      <c r="B256" s="239"/>
      <c r="C256" t="e">
        <f>VLOOKUP(pendaftaran_wisuda[[#This Row],[NIM]],DbsMunaqis[],5)</f>
        <v>#N/A</v>
      </c>
      <c r="D256" t="e">
        <f>VLOOKUP(pendaftaran_wisuda[[#This Row],[NIM]],DbsMunaqis[],13)</f>
        <v>#N/A</v>
      </c>
      <c r="E256" t="e">
        <f>IF(pendaftaran_wisuda[[#This Row],[Kd Jkl]]=1,"LAKI-LAKI","PEREMPUAN")</f>
        <v>#N/A</v>
      </c>
      <c r="F256" t="e">
        <f>VLOOKUP(pendaftaran_wisuda[[#This Row],[NIM]],DbsMunaqis[],6)</f>
        <v>#N/A</v>
      </c>
      <c r="G256" t="e">
        <f>VLOOKUP(pendaftaran_wisuda[[#This Row],[Kd Jrs]],TblJurusan[],2)</f>
        <v>#N/A</v>
      </c>
      <c r="H256" t="e">
        <f>VLOOKUP(pendaftaran_wisuda[[#This Row],[NIM]],DbsMunaqis[],7)</f>
        <v>#N/A</v>
      </c>
      <c r="I256" t="e">
        <f>VLOOKUP(pendaftaran_wisuda[[#This Row],[Kd Prod]],TblProdi[],2)</f>
        <v>#N/A</v>
      </c>
      <c r="K256" t="e">
        <f>VLOOKUP(pendaftaran_wisuda[[#This Row],[NIM]],DbsMunaqis[],12)</f>
        <v>#N/A</v>
      </c>
    </row>
    <row r="257" spans="1:11">
      <c r="A257">
        <v>256</v>
      </c>
      <c r="B257" s="239"/>
      <c r="C257" t="e">
        <f>VLOOKUP(pendaftaran_wisuda[[#This Row],[NIM]],DbsMunaqis[],5)</f>
        <v>#N/A</v>
      </c>
      <c r="D257" t="e">
        <f>VLOOKUP(pendaftaran_wisuda[[#This Row],[NIM]],DbsMunaqis[],13)</f>
        <v>#N/A</v>
      </c>
      <c r="E257" t="e">
        <f>IF(pendaftaran_wisuda[[#This Row],[Kd Jkl]]=1,"LAKI-LAKI","PEREMPUAN")</f>
        <v>#N/A</v>
      </c>
      <c r="F257" t="e">
        <f>VLOOKUP(pendaftaran_wisuda[[#This Row],[NIM]],DbsMunaqis[],6)</f>
        <v>#N/A</v>
      </c>
      <c r="G257" t="e">
        <f>VLOOKUP(pendaftaran_wisuda[[#This Row],[Kd Jrs]],TblJurusan[],2)</f>
        <v>#N/A</v>
      </c>
      <c r="H257" t="e">
        <f>VLOOKUP(pendaftaran_wisuda[[#This Row],[NIM]],DbsMunaqis[],7)</f>
        <v>#N/A</v>
      </c>
      <c r="I257" t="e">
        <f>VLOOKUP(pendaftaran_wisuda[[#This Row],[Kd Prod]],TblProdi[],2)</f>
        <v>#N/A</v>
      </c>
      <c r="K257" t="e">
        <f>VLOOKUP(pendaftaran_wisuda[[#This Row],[NIM]],DbsMunaqis[],12)</f>
        <v>#N/A</v>
      </c>
    </row>
    <row r="258" spans="1:11">
      <c r="A258">
        <v>257</v>
      </c>
      <c r="B258" s="239"/>
      <c r="C258" t="e">
        <f>VLOOKUP(pendaftaran_wisuda[[#This Row],[NIM]],DbsMunaqis[],5)</f>
        <v>#N/A</v>
      </c>
      <c r="D258" t="e">
        <f>VLOOKUP(pendaftaran_wisuda[[#This Row],[NIM]],DbsMunaqis[],13)</f>
        <v>#N/A</v>
      </c>
      <c r="E258" t="e">
        <f>IF(pendaftaran_wisuda[[#This Row],[Kd Jkl]]=1,"LAKI-LAKI","PEREMPUAN")</f>
        <v>#N/A</v>
      </c>
      <c r="F258" t="e">
        <f>VLOOKUP(pendaftaran_wisuda[[#This Row],[NIM]],DbsMunaqis[],6)</f>
        <v>#N/A</v>
      </c>
      <c r="G258" t="e">
        <f>VLOOKUP(pendaftaran_wisuda[[#This Row],[Kd Jrs]],TblJurusan[],2)</f>
        <v>#N/A</v>
      </c>
      <c r="H258" t="e">
        <f>VLOOKUP(pendaftaran_wisuda[[#This Row],[NIM]],DbsMunaqis[],7)</f>
        <v>#N/A</v>
      </c>
      <c r="I258" t="e">
        <f>VLOOKUP(pendaftaran_wisuda[[#This Row],[Kd Prod]],TblProdi[],2)</f>
        <v>#N/A</v>
      </c>
      <c r="K258" t="e">
        <f>VLOOKUP(pendaftaran_wisuda[[#This Row],[NIM]],DbsMunaqis[],12)</f>
        <v>#N/A</v>
      </c>
    </row>
    <row r="259" spans="1:11">
      <c r="A259">
        <v>258</v>
      </c>
      <c r="B259" s="239"/>
      <c r="C259" t="e">
        <f>VLOOKUP(pendaftaran_wisuda[[#This Row],[NIM]],DbsMunaqis[],5)</f>
        <v>#N/A</v>
      </c>
      <c r="D259" t="e">
        <f>VLOOKUP(pendaftaran_wisuda[[#This Row],[NIM]],DbsMunaqis[],13)</f>
        <v>#N/A</v>
      </c>
      <c r="E259" t="e">
        <f>IF(pendaftaran_wisuda[[#This Row],[Kd Jkl]]=1,"LAKI-LAKI","PEREMPUAN")</f>
        <v>#N/A</v>
      </c>
      <c r="F259" t="e">
        <f>VLOOKUP(pendaftaran_wisuda[[#This Row],[NIM]],DbsMunaqis[],6)</f>
        <v>#N/A</v>
      </c>
      <c r="G259" t="e">
        <f>VLOOKUP(pendaftaran_wisuda[[#This Row],[Kd Jrs]],TblJurusan[],2)</f>
        <v>#N/A</v>
      </c>
      <c r="H259" t="e">
        <f>VLOOKUP(pendaftaran_wisuda[[#This Row],[NIM]],DbsMunaqis[],7)</f>
        <v>#N/A</v>
      </c>
      <c r="I259" t="e">
        <f>VLOOKUP(pendaftaran_wisuda[[#This Row],[Kd Prod]],TblProdi[],2)</f>
        <v>#N/A</v>
      </c>
      <c r="K259" t="e">
        <f>VLOOKUP(pendaftaran_wisuda[[#This Row],[NIM]],DbsMunaqis[],12)</f>
        <v>#N/A</v>
      </c>
    </row>
    <row r="260" spans="1:11">
      <c r="A260">
        <v>259</v>
      </c>
      <c r="B260" s="239"/>
      <c r="C260" t="e">
        <f>VLOOKUP(pendaftaran_wisuda[[#This Row],[NIM]],DbsMunaqis[],5)</f>
        <v>#N/A</v>
      </c>
      <c r="D260" t="e">
        <f>VLOOKUP(pendaftaran_wisuda[[#This Row],[NIM]],DbsMunaqis[],13)</f>
        <v>#N/A</v>
      </c>
      <c r="E260" t="e">
        <f>IF(pendaftaran_wisuda[[#This Row],[Kd Jkl]]=1,"LAKI-LAKI","PEREMPUAN")</f>
        <v>#N/A</v>
      </c>
      <c r="F260" t="e">
        <f>VLOOKUP(pendaftaran_wisuda[[#This Row],[NIM]],DbsMunaqis[],6)</f>
        <v>#N/A</v>
      </c>
      <c r="G260" t="e">
        <f>VLOOKUP(pendaftaran_wisuda[[#This Row],[Kd Jrs]],TblJurusan[],2)</f>
        <v>#N/A</v>
      </c>
      <c r="H260" t="e">
        <f>VLOOKUP(pendaftaran_wisuda[[#This Row],[NIM]],DbsMunaqis[],7)</f>
        <v>#N/A</v>
      </c>
      <c r="I260" t="e">
        <f>VLOOKUP(pendaftaran_wisuda[[#This Row],[Kd Prod]],TblProdi[],2)</f>
        <v>#N/A</v>
      </c>
      <c r="K260" t="e">
        <f>VLOOKUP(pendaftaran_wisuda[[#This Row],[NIM]],DbsMunaqis[],12)</f>
        <v>#N/A</v>
      </c>
    </row>
    <row r="261" spans="1:11">
      <c r="A261">
        <v>260</v>
      </c>
      <c r="B261" s="239"/>
      <c r="C261" t="e">
        <f>VLOOKUP(pendaftaran_wisuda[[#This Row],[NIM]],DbsMunaqis[],5)</f>
        <v>#N/A</v>
      </c>
      <c r="D261" t="e">
        <f>VLOOKUP(pendaftaran_wisuda[[#This Row],[NIM]],DbsMunaqis[],13)</f>
        <v>#N/A</v>
      </c>
      <c r="E261" t="e">
        <f>IF(pendaftaran_wisuda[[#This Row],[Kd Jkl]]=1,"LAKI-LAKI","PEREMPUAN")</f>
        <v>#N/A</v>
      </c>
      <c r="F261" t="e">
        <f>VLOOKUP(pendaftaran_wisuda[[#This Row],[NIM]],DbsMunaqis[],6)</f>
        <v>#N/A</v>
      </c>
      <c r="G261" t="e">
        <f>VLOOKUP(pendaftaran_wisuda[[#This Row],[Kd Jrs]],TblJurusan[],2)</f>
        <v>#N/A</v>
      </c>
      <c r="H261" t="e">
        <f>VLOOKUP(pendaftaran_wisuda[[#This Row],[NIM]],DbsMunaqis[],7)</f>
        <v>#N/A</v>
      </c>
      <c r="I261" t="e">
        <f>VLOOKUP(pendaftaran_wisuda[[#This Row],[Kd Prod]],TblProdi[],2)</f>
        <v>#N/A</v>
      </c>
      <c r="K261" t="e">
        <f>VLOOKUP(pendaftaran_wisuda[[#This Row],[NIM]],DbsMunaqis[],12)</f>
        <v>#N/A</v>
      </c>
    </row>
    <row r="262" spans="1:11">
      <c r="A262">
        <v>261</v>
      </c>
      <c r="B262" s="239"/>
      <c r="C262" t="e">
        <f>VLOOKUP(pendaftaran_wisuda[[#This Row],[NIM]],DbsMunaqis[],5)</f>
        <v>#N/A</v>
      </c>
      <c r="D262" t="e">
        <f>VLOOKUP(pendaftaran_wisuda[[#This Row],[NIM]],DbsMunaqis[],13)</f>
        <v>#N/A</v>
      </c>
      <c r="E262" t="e">
        <f>IF(pendaftaran_wisuda[[#This Row],[Kd Jkl]]=1,"LAKI-LAKI","PEREMPUAN")</f>
        <v>#N/A</v>
      </c>
      <c r="F262" t="e">
        <f>VLOOKUP(pendaftaran_wisuda[[#This Row],[NIM]],DbsMunaqis[],6)</f>
        <v>#N/A</v>
      </c>
      <c r="G262" t="e">
        <f>VLOOKUP(pendaftaran_wisuda[[#This Row],[Kd Jrs]],TblJurusan[],2)</f>
        <v>#N/A</v>
      </c>
      <c r="H262" t="e">
        <f>VLOOKUP(pendaftaran_wisuda[[#This Row],[NIM]],DbsMunaqis[],7)</f>
        <v>#N/A</v>
      </c>
      <c r="I262" t="e">
        <f>VLOOKUP(pendaftaran_wisuda[[#This Row],[Kd Prod]],TblProdi[],2)</f>
        <v>#N/A</v>
      </c>
      <c r="K262" t="e">
        <f>VLOOKUP(pendaftaran_wisuda[[#This Row],[NIM]],DbsMunaqis[],12)</f>
        <v>#N/A</v>
      </c>
    </row>
    <row r="263" spans="1:11">
      <c r="A263">
        <v>262</v>
      </c>
      <c r="B263" s="239"/>
      <c r="C263" t="e">
        <f>VLOOKUP(pendaftaran_wisuda[[#This Row],[NIM]],DbsMunaqis[],5)</f>
        <v>#N/A</v>
      </c>
      <c r="D263" t="e">
        <f>VLOOKUP(pendaftaran_wisuda[[#This Row],[NIM]],DbsMunaqis[],13)</f>
        <v>#N/A</v>
      </c>
      <c r="E263" t="e">
        <f>IF(pendaftaran_wisuda[[#This Row],[Kd Jkl]]=1,"LAKI-LAKI","PEREMPUAN")</f>
        <v>#N/A</v>
      </c>
      <c r="F263" t="e">
        <f>VLOOKUP(pendaftaran_wisuda[[#This Row],[NIM]],DbsMunaqis[],6)</f>
        <v>#N/A</v>
      </c>
      <c r="G263" t="e">
        <f>VLOOKUP(pendaftaran_wisuda[[#This Row],[Kd Jrs]],TblJurusan[],2)</f>
        <v>#N/A</v>
      </c>
      <c r="H263" t="e">
        <f>VLOOKUP(pendaftaran_wisuda[[#This Row],[NIM]],DbsMunaqis[],7)</f>
        <v>#N/A</v>
      </c>
      <c r="I263" t="e">
        <f>VLOOKUP(pendaftaran_wisuda[[#This Row],[Kd Prod]],TblProdi[],2)</f>
        <v>#N/A</v>
      </c>
      <c r="K263" t="e">
        <f>VLOOKUP(pendaftaran_wisuda[[#This Row],[NIM]],DbsMunaqis[],12)</f>
        <v>#N/A</v>
      </c>
    </row>
    <row r="264" spans="1:11">
      <c r="A264">
        <v>263</v>
      </c>
      <c r="B264" s="239"/>
      <c r="C264" t="e">
        <f>VLOOKUP(pendaftaran_wisuda[[#This Row],[NIM]],DbsMunaqis[],5)</f>
        <v>#N/A</v>
      </c>
      <c r="D264" t="e">
        <f>VLOOKUP(pendaftaran_wisuda[[#This Row],[NIM]],DbsMunaqis[],13)</f>
        <v>#N/A</v>
      </c>
      <c r="E264" t="e">
        <f>IF(pendaftaran_wisuda[[#This Row],[Kd Jkl]]=1,"LAKI-LAKI","PEREMPUAN")</f>
        <v>#N/A</v>
      </c>
      <c r="F264" t="e">
        <f>VLOOKUP(pendaftaran_wisuda[[#This Row],[NIM]],DbsMunaqis[],6)</f>
        <v>#N/A</v>
      </c>
      <c r="G264" t="e">
        <f>VLOOKUP(pendaftaran_wisuda[[#This Row],[Kd Jrs]],TblJurusan[],2)</f>
        <v>#N/A</v>
      </c>
      <c r="H264" t="e">
        <f>VLOOKUP(pendaftaran_wisuda[[#This Row],[NIM]],DbsMunaqis[],7)</f>
        <v>#N/A</v>
      </c>
      <c r="I264" t="e">
        <f>VLOOKUP(pendaftaran_wisuda[[#This Row],[Kd Prod]],TblProdi[],2)</f>
        <v>#N/A</v>
      </c>
      <c r="K264" t="e">
        <f>VLOOKUP(pendaftaran_wisuda[[#This Row],[NIM]],DbsMunaqis[],12)</f>
        <v>#N/A</v>
      </c>
    </row>
    <row r="265" spans="1:11">
      <c r="A265">
        <v>264</v>
      </c>
      <c r="B265" s="239"/>
      <c r="C265" t="e">
        <f>VLOOKUP(pendaftaran_wisuda[[#This Row],[NIM]],DbsMunaqis[],5)</f>
        <v>#N/A</v>
      </c>
      <c r="D265" t="e">
        <f>VLOOKUP(pendaftaran_wisuda[[#This Row],[NIM]],DbsMunaqis[],13)</f>
        <v>#N/A</v>
      </c>
      <c r="E265" t="e">
        <f>IF(pendaftaran_wisuda[[#This Row],[Kd Jkl]]=1,"LAKI-LAKI","PEREMPUAN")</f>
        <v>#N/A</v>
      </c>
      <c r="F265" t="e">
        <f>VLOOKUP(pendaftaran_wisuda[[#This Row],[NIM]],DbsMunaqis[],6)</f>
        <v>#N/A</v>
      </c>
      <c r="G265" t="e">
        <f>VLOOKUP(pendaftaran_wisuda[[#This Row],[Kd Jrs]],TblJurusan[],2)</f>
        <v>#N/A</v>
      </c>
      <c r="H265" t="e">
        <f>VLOOKUP(pendaftaran_wisuda[[#This Row],[NIM]],DbsMunaqis[],7)</f>
        <v>#N/A</v>
      </c>
      <c r="I265" t="e">
        <f>VLOOKUP(pendaftaran_wisuda[[#This Row],[Kd Prod]],TblProdi[],2)</f>
        <v>#N/A</v>
      </c>
      <c r="K265" t="e">
        <f>VLOOKUP(pendaftaran_wisuda[[#This Row],[NIM]],DbsMunaqis[],12)</f>
        <v>#N/A</v>
      </c>
    </row>
    <row r="266" spans="1:11">
      <c r="A266">
        <v>265</v>
      </c>
      <c r="B266" s="239"/>
      <c r="C266" t="e">
        <f>VLOOKUP(pendaftaran_wisuda[[#This Row],[NIM]],DbsMunaqis[],5)</f>
        <v>#N/A</v>
      </c>
      <c r="D266" t="e">
        <f>VLOOKUP(pendaftaran_wisuda[[#This Row],[NIM]],DbsMunaqis[],13)</f>
        <v>#N/A</v>
      </c>
      <c r="E266" t="e">
        <f>IF(pendaftaran_wisuda[[#This Row],[Kd Jkl]]=1,"LAKI-LAKI","PEREMPUAN")</f>
        <v>#N/A</v>
      </c>
      <c r="F266" t="e">
        <f>VLOOKUP(pendaftaran_wisuda[[#This Row],[NIM]],DbsMunaqis[],6)</f>
        <v>#N/A</v>
      </c>
      <c r="G266" t="e">
        <f>VLOOKUP(pendaftaran_wisuda[[#This Row],[Kd Jrs]],TblJurusan[],2)</f>
        <v>#N/A</v>
      </c>
      <c r="H266" t="e">
        <f>VLOOKUP(pendaftaran_wisuda[[#This Row],[NIM]],DbsMunaqis[],7)</f>
        <v>#N/A</v>
      </c>
      <c r="I266" t="e">
        <f>VLOOKUP(pendaftaran_wisuda[[#This Row],[Kd Prod]],TblProdi[],2)</f>
        <v>#N/A</v>
      </c>
      <c r="K266" t="e">
        <f>VLOOKUP(pendaftaran_wisuda[[#This Row],[NIM]],DbsMunaqis[],12)</f>
        <v>#N/A</v>
      </c>
    </row>
    <row r="267" spans="1:11">
      <c r="A267">
        <v>266</v>
      </c>
      <c r="B267" s="239"/>
      <c r="C267" t="e">
        <f>VLOOKUP(pendaftaran_wisuda[[#This Row],[NIM]],DbsMunaqis[],5)</f>
        <v>#N/A</v>
      </c>
      <c r="D267" t="e">
        <f>VLOOKUP(pendaftaran_wisuda[[#This Row],[NIM]],DbsMunaqis[],13)</f>
        <v>#N/A</v>
      </c>
      <c r="E267" t="e">
        <f>IF(pendaftaran_wisuda[[#This Row],[Kd Jkl]]=1,"LAKI-LAKI","PEREMPUAN")</f>
        <v>#N/A</v>
      </c>
      <c r="F267" t="e">
        <f>VLOOKUP(pendaftaran_wisuda[[#This Row],[NIM]],DbsMunaqis[],6)</f>
        <v>#N/A</v>
      </c>
      <c r="G267" t="e">
        <f>VLOOKUP(pendaftaran_wisuda[[#This Row],[Kd Jrs]],TblJurusan[],2)</f>
        <v>#N/A</v>
      </c>
      <c r="H267" t="e">
        <f>VLOOKUP(pendaftaran_wisuda[[#This Row],[NIM]],DbsMunaqis[],7)</f>
        <v>#N/A</v>
      </c>
      <c r="I267" t="e">
        <f>VLOOKUP(pendaftaran_wisuda[[#This Row],[Kd Prod]],TblProdi[],2)</f>
        <v>#N/A</v>
      </c>
      <c r="K267" t="e">
        <f>VLOOKUP(pendaftaran_wisuda[[#This Row],[NIM]],DbsMunaqis[],12)</f>
        <v>#N/A</v>
      </c>
    </row>
    <row r="268" spans="1:11">
      <c r="A268">
        <v>267</v>
      </c>
      <c r="B268" s="136"/>
      <c r="C268" t="e">
        <f>VLOOKUP(pendaftaran_wisuda[[#This Row],[NIM]],DbsMunaqis[],5)</f>
        <v>#N/A</v>
      </c>
      <c r="D268" t="e">
        <f>VLOOKUP(pendaftaran_wisuda[[#This Row],[NIM]],DbsMunaqis[],13)</f>
        <v>#N/A</v>
      </c>
      <c r="E268" t="e">
        <f>IF(pendaftaran_wisuda[[#This Row],[Kd Jkl]]=1,"LAKI-LAKI","PEREMPUAN")</f>
        <v>#N/A</v>
      </c>
      <c r="F268" t="e">
        <f>VLOOKUP(pendaftaran_wisuda[[#This Row],[NIM]],DbsMunaqis[],6)</f>
        <v>#N/A</v>
      </c>
      <c r="G268" t="e">
        <f>VLOOKUP(pendaftaran_wisuda[[#This Row],[Kd Jrs]],TblJurusan[],2)</f>
        <v>#N/A</v>
      </c>
      <c r="H268" t="e">
        <f>VLOOKUP(pendaftaran_wisuda[[#This Row],[NIM]],DbsMunaqis[],7)</f>
        <v>#N/A</v>
      </c>
      <c r="I268" t="e">
        <f>VLOOKUP(pendaftaran_wisuda[[#This Row],[Kd Prod]],TblProdi[],2)</f>
        <v>#N/A</v>
      </c>
      <c r="K268" t="e">
        <f>VLOOKUP(pendaftaran_wisuda[[#This Row],[NIM]],DbsMunaqis[],12)</f>
        <v>#N/A</v>
      </c>
    </row>
    <row r="269" spans="1:11">
      <c r="A269">
        <v>268</v>
      </c>
      <c r="B269" s="239"/>
      <c r="C269" t="e">
        <f>VLOOKUP(pendaftaran_wisuda[[#This Row],[NIM]],DbsMunaqis[],5)</f>
        <v>#N/A</v>
      </c>
      <c r="D269" t="e">
        <f>VLOOKUP(pendaftaran_wisuda[[#This Row],[NIM]],DbsMunaqis[],13)</f>
        <v>#N/A</v>
      </c>
      <c r="E269" t="e">
        <f>IF(pendaftaran_wisuda[[#This Row],[Kd Jkl]]=1,"LAKI-LAKI","PEREMPUAN")</f>
        <v>#N/A</v>
      </c>
      <c r="F269" t="e">
        <f>VLOOKUP(pendaftaran_wisuda[[#This Row],[NIM]],DbsMunaqis[],6)</f>
        <v>#N/A</v>
      </c>
      <c r="G269" t="e">
        <f>VLOOKUP(pendaftaran_wisuda[[#This Row],[Kd Jrs]],TblJurusan[],2)</f>
        <v>#N/A</v>
      </c>
      <c r="H269" t="e">
        <f>VLOOKUP(pendaftaran_wisuda[[#This Row],[NIM]],DbsMunaqis[],7)</f>
        <v>#N/A</v>
      </c>
      <c r="I269" t="e">
        <f>VLOOKUP(pendaftaran_wisuda[[#This Row],[Kd Prod]],TblProdi[],2)</f>
        <v>#N/A</v>
      </c>
      <c r="K269" t="e">
        <f>VLOOKUP(pendaftaran_wisuda[[#This Row],[NIM]],DbsMunaqis[],12)</f>
        <v>#N/A</v>
      </c>
    </row>
    <row r="270" spans="1:11">
      <c r="A270">
        <v>269</v>
      </c>
      <c r="C270" t="e">
        <f>VLOOKUP(pendaftaran_wisuda[[#This Row],[NIM]],DbsMunaqis[],5)</f>
        <v>#N/A</v>
      </c>
      <c r="D270" t="e">
        <f>VLOOKUP(pendaftaran_wisuda[[#This Row],[NIM]],DbsMunaqis[],13)</f>
        <v>#N/A</v>
      </c>
      <c r="E270" t="e">
        <f>IF(pendaftaran_wisuda[[#This Row],[Kd Jkl]]=1,"LAKI-LAKI","PEREMPUAN")</f>
        <v>#N/A</v>
      </c>
      <c r="F270" t="e">
        <f>VLOOKUP(pendaftaran_wisuda[[#This Row],[NIM]],DbsMunaqis[],6)</f>
        <v>#N/A</v>
      </c>
      <c r="G270" t="e">
        <f>VLOOKUP(pendaftaran_wisuda[[#This Row],[Kd Jrs]],TblJurusan[],2)</f>
        <v>#N/A</v>
      </c>
      <c r="H270" t="e">
        <f>VLOOKUP(pendaftaran_wisuda[[#This Row],[NIM]],DbsMunaqis[],7)</f>
        <v>#N/A</v>
      </c>
      <c r="I270" t="e">
        <f>VLOOKUP(pendaftaran_wisuda[[#This Row],[Kd Prod]],TblProdi[],2)</f>
        <v>#N/A</v>
      </c>
      <c r="K270" t="e">
        <f>VLOOKUP(pendaftaran_wisuda[[#This Row],[NIM]],DbsMunaqis[],12)</f>
        <v>#N/A</v>
      </c>
    </row>
    <row r="271" spans="1:11">
      <c r="A271">
        <v>270</v>
      </c>
      <c r="C271" t="e">
        <f>VLOOKUP(pendaftaran_wisuda[[#This Row],[NIM]],DbsMunaqis[],5)</f>
        <v>#N/A</v>
      </c>
      <c r="D271" t="e">
        <f>VLOOKUP(pendaftaran_wisuda[[#This Row],[NIM]],DbsMunaqis[],13)</f>
        <v>#N/A</v>
      </c>
      <c r="E271" t="e">
        <f>IF(pendaftaran_wisuda[[#This Row],[Kd Jkl]]=1,"LAKI-LAKI","PEREMPUAN")</f>
        <v>#N/A</v>
      </c>
      <c r="F271" t="e">
        <f>VLOOKUP(pendaftaran_wisuda[[#This Row],[NIM]],DbsMunaqis[],6)</f>
        <v>#N/A</v>
      </c>
      <c r="G271" t="e">
        <f>VLOOKUP(pendaftaran_wisuda[[#This Row],[Kd Jrs]],TblJurusan[],2)</f>
        <v>#N/A</v>
      </c>
      <c r="H271" t="e">
        <f>VLOOKUP(pendaftaran_wisuda[[#This Row],[NIM]],DbsMunaqis[],7)</f>
        <v>#N/A</v>
      </c>
      <c r="I271" t="e">
        <f>VLOOKUP(pendaftaran_wisuda[[#This Row],[Kd Prod]],TblProdi[],2)</f>
        <v>#N/A</v>
      </c>
      <c r="K271" t="e">
        <f>VLOOKUP(pendaftaran_wisuda[[#This Row],[NIM]],DbsMunaqis[],12)</f>
        <v>#N/A</v>
      </c>
    </row>
    <row r="272" spans="1:11">
      <c r="A272">
        <v>271</v>
      </c>
      <c r="C272" t="e">
        <f>VLOOKUP(pendaftaran_wisuda[[#This Row],[NIM]],DbsMunaqis[],5)</f>
        <v>#N/A</v>
      </c>
      <c r="D272" t="e">
        <f>VLOOKUP(pendaftaran_wisuda[[#This Row],[NIM]],DbsMunaqis[],13)</f>
        <v>#N/A</v>
      </c>
      <c r="E272" t="e">
        <f>IF(pendaftaran_wisuda[[#This Row],[Kd Jkl]]=1,"LAKI-LAKI","PEREMPUAN")</f>
        <v>#N/A</v>
      </c>
      <c r="F272" t="e">
        <f>VLOOKUP(pendaftaran_wisuda[[#This Row],[NIM]],DbsMunaqis[],6)</f>
        <v>#N/A</v>
      </c>
      <c r="G272" t="e">
        <f>VLOOKUP(pendaftaran_wisuda[[#This Row],[Kd Jrs]],TblJurusan[],2)</f>
        <v>#N/A</v>
      </c>
      <c r="H272" t="e">
        <f>VLOOKUP(pendaftaran_wisuda[[#This Row],[NIM]],DbsMunaqis[],7)</f>
        <v>#N/A</v>
      </c>
      <c r="I272" t="e">
        <f>VLOOKUP(pendaftaran_wisuda[[#This Row],[Kd Prod]],TblProdi[],2)</f>
        <v>#N/A</v>
      </c>
      <c r="K272" t="e">
        <f>VLOOKUP(pendaftaran_wisuda[[#This Row],[NIM]],DbsMunaqis[],12)</f>
        <v>#N/A</v>
      </c>
    </row>
  </sheetData>
  <mergeCells count="28">
    <mergeCell ref="X16:AB16"/>
    <mergeCell ref="AD3:AG3"/>
    <mergeCell ref="AC5:AC8"/>
    <mergeCell ref="AC9:AC10"/>
    <mergeCell ref="AC11:AC12"/>
    <mergeCell ref="X15:AB15"/>
    <mergeCell ref="AM5:AM8"/>
    <mergeCell ref="AM9:AM10"/>
    <mergeCell ref="AM11:AM12"/>
    <mergeCell ref="AI5:AI8"/>
    <mergeCell ref="AI9:AI10"/>
    <mergeCell ref="AI11:AI12"/>
    <mergeCell ref="X17:AB17"/>
    <mergeCell ref="S1:AM1"/>
    <mergeCell ref="S3:S4"/>
    <mergeCell ref="T3:T4"/>
    <mergeCell ref="U3:U4"/>
    <mergeCell ref="V3:V4"/>
    <mergeCell ref="W3:W4"/>
    <mergeCell ref="AJ3:AJ4"/>
    <mergeCell ref="AK3:AK4"/>
    <mergeCell ref="AL3:AL4"/>
    <mergeCell ref="AM3:AM4"/>
    <mergeCell ref="X3:AA3"/>
    <mergeCell ref="AB3:AB4"/>
    <mergeCell ref="AC3:AC4"/>
    <mergeCell ref="AH3:AH4"/>
    <mergeCell ref="AI3:AI4"/>
  </mergeCells>
  <dataValidations count="3">
    <dataValidation type="list" allowBlank="1" showInputMessage="1" showErrorMessage="1" sqref="L2:M272" xr:uid="{00000000-0002-0000-1D00-000000000000}">
      <formula1>"S,M,L,XL,XXL"</formula1>
    </dataValidation>
    <dataValidation type="list" allowBlank="1" showInputMessage="1" showErrorMessage="1" sqref="N2:N272" xr:uid="{00000000-0002-0000-1D00-000001000000}">
      <formula1>"LUNAS,TIDAK LUNAS"</formula1>
    </dataValidation>
    <dataValidation type="list" allowBlank="1" showInputMessage="1" showErrorMessage="1" sqref="O2:O272" xr:uid="{00000000-0002-0000-1D00-000002000000}">
      <formula1>"Andi Andyari Q"</formula1>
    </dataValidation>
  </dataValidations>
  <pageMargins left="0.7" right="0.7" top="0.75" bottom="0.75" header="0.3" footer="0.3"/>
  <pageSetup paperSize="9" orientation="landscape" r:id="rId1"/>
  <colBreaks count="1" manualBreakCount="1">
    <brk id="18" max="271" man="1"/>
  </colBreak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M5"/>
  <sheetViews>
    <sheetView view="pageBreakPreview" zoomScaleNormal="100" zoomScaleSheetLayoutView="100" workbookViewId="0">
      <selection activeCell="B7" sqref="B7"/>
    </sheetView>
  </sheetViews>
  <sheetFormatPr defaultColWidth="9.21875" defaultRowHeight="14.4"/>
  <cols>
    <col min="1" max="1" width="5.77734375" bestFit="1" customWidth="1"/>
    <col min="2" max="2" width="11.21875" bestFit="1" customWidth="1"/>
    <col min="3" max="3" width="27.44140625" customWidth="1"/>
    <col min="4" max="4" width="8.21875" customWidth="1"/>
    <col min="5" max="5" width="12.21875" customWidth="1"/>
    <col min="6" max="6" width="10.5546875" customWidth="1"/>
    <col min="7" max="7" width="25.21875" customWidth="1"/>
    <col min="8" max="8" width="8" customWidth="1"/>
    <col min="9" max="9" width="30.21875" customWidth="1"/>
    <col min="10" max="10" width="19" customWidth="1"/>
    <col min="11" max="11" width="26.44140625" customWidth="1"/>
    <col min="12" max="12" width="10" customWidth="1"/>
    <col min="13" max="13" width="10.21875" customWidth="1"/>
    <col min="14" max="14" width="12.5546875" bestFit="1" customWidth="1"/>
    <col min="15" max="15" width="18.44140625" customWidth="1"/>
    <col min="17" max="17" width="9" customWidth="1"/>
    <col min="18" max="18" width="4.44140625" customWidth="1"/>
    <col min="19" max="19" width="3.77734375" customWidth="1"/>
    <col min="20" max="20" width="4.77734375" customWidth="1"/>
    <col min="21" max="21" width="27" customWidth="1"/>
    <col min="22" max="22" width="6.77734375" customWidth="1"/>
    <col min="23" max="23" width="32" customWidth="1"/>
    <col min="24" max="24" width="3.77734375" customWidth="1"/>
    <col min="25" max="25" width="4.44140625" customWidth="1"/>
    <col min="26" max="26" width="4.77734375" customWidth="1"/>
    <col min="27" max="27" width="3.77734375" customWidth="1"/>
    <col min="28" max="28" width="5.77734375" bestFit="1" customWidth="1"/>
    <col min="29" max="29" width="4.44140625" bestFit="1" customWidth="1"/>
    <col min="30" max="32" width="3.77734375" customWidth="1"/>
    <col min="33" max="33" width="5.77734375" customWidth="1"/>
    <col min="34" max="34" width="5.77734375" bestFit="1" customWidth="1"/>
    <col min="35" max="35" width="4.44140625" bestFit="1" customWidth="1"/>
    <col min="36" max="36" width="3" customWidth="1"/>
    <col min="37" max="37" width="4.44140625" customWidth="1"/>
    <col min="38" max="38" width="5.77734375" customWidth="1"/>
    <col min="39" max="39" width="4.44140625" bestFit="1" customWidth="1"/>
  </cols>
  <sheetData>
    <row r="1" spans="1:39">
      <c r="A1" t="s">
        <v>3</v>
      </c>
      <c r="B1" t="s">
        <v>9553</v>
      </c>
      <c r="C1" t="s">
        <v>9477</v>
      </c>
      <c r="D1" t="s">
        <v>10286</v>
      </c>
      <c r="E1" t="s">
        <v>10288</v>
      </c>
      <c r="F1" t="s">
        <v>10285</v>
      </c>
      <c r="G1" t="s">
        <v>9643</v>
      </c>
      <c r="H1" t="s">
        <v>10287</v>
      </c>
      <c r="I1" t="s">
        <v>9644</v>
      </c>
      <c r="J1" t="s">
        <v>15108</v>
      </c>
      <c r="K1" t="s">
        <v>10281</v>
      </c>
      <c r="L1" t="s">
        <v>10283</v>
      </c>
      <c r="M1" t="s">
        <v>10282</v>
      </c>
      <c r="N1" t="s">
        <v>9805</v>
      </c>
      <c r="O1" t="s">
        <v>9766</v>
      </c>
      <c r="P1" t="s">
        <v>14918</v>
      </c>
      <c r="Q1" t="s">
        <v>14922</v>
      </c>
      <c r="S1" s="374" t="s">
        <v>14913</v>
      </c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</row>
    <row r="2" spans="1:39">
      <c r="A2" s="239">
        <v>1</v>
      </c>
      <c r="B2" s="136"/>
      <c r="J2" s="267"/>
    </row>
    <row r="3" spans="1:39" ht="15" customHeight="1">
      <c r="A3">
        <v>2</v>
      </c>
      <c r="B3" s="136"/>
      <c r="J3" s="267"/>
      <c r="S3" s="375" t="s">
        <v>0</v>
      </c>
      <c r="T3" s="375" t="s">
        <v>10290</v>
      </c>
      <c r="U3" s="375" t="s">
        <v>10291</v>
      </c>
      <c r="V3" s="375" t="s">
        <v>10289</v>
      </c>
      <c r="W3" s="375" t="s">
        <v>9758</v>
      </c>
      <c r="X3" s="376" t="s">
        <v>14912</v>
      </c>
      <c r="Y3" s="377"/>
      <c r="Z3" s="377"/>
      <c r="AA3" s="378"/>
      <c r="AB3" s="379" t="s">
        <v>10067</v>
      </c>
      <c r="AC3" s="379" t="s">
        <v>14914</v>
      </c>
      <c r="AD3" s="376" t="s">
        <v>14911</v>
      </c>
      <c r="AE3" s="377"/>
      <c r="AF3" s="377"/>
      <c r="AG3" s="378"/>
      <c r="AH3" s="379" t="s">
        <v>10067</v>
      </c>
      <c r="AI3" s="379" t="s">
        <v>14914</v>
      </c>
      <c r="AJ3" s="375" t="s">
        <v>25</v>
      </c>
      <c r="AK3" s="375" t="s">
        <v>48</v>
      </c>
      <c r="AL3" s="375" t="s">
        <v>10067</v>
      </c>
      <c r="AM3" s="375" t="s">
        <v>14914</v>
      </c>
    </row>
    <row r="4" spans="1:39">
      <c r="A4" s="239">
        <v>3</v>
      </c>
      <c r="B4" s="136"/>
      <c r="J4" s="267"/>
      <c r="S4" s="375"/>
      <c r="T4" s="375"/>
      <c r="U4" s="375"/>
      <c r="V4" s="375"/>
      <c r="W4" s="375"/>
      <c r="X4" s="240" t="s">
        <v>2570</v>
      </c>
      <c r="Y4" s="240" t="s">
        <v>1815</v>
      </c>
      <c r="Z4" s="240" t="s">
        <v>25</v>
      </c>
      <c r="AA4" s="240" t="s">
        <v>10284</v>
      </c>
      <c r="AB4" s="380"/>
      <c r="AC4" s="380"/>
      <c r="AD4" s="240" t="s">
        <v>2570</v>
      </c>
      <c r="AE4" s="240" t="s">
        <v>1815</v>
      </c>
      <c r="AF4" s="240" t="s">
        <v>25</v>
      </c>
      <c r="AG4" s="240" t="s">
        <v>10284</v>
      </c>
      <c r="AH4" s="380"/>
      <c r="AI4" s="380"/>
      <c r="AJ4" s="375"/>
      <c r="AK4" s="375"/>
      <c r="AL4" s="375"/>
      <c r="AM4" s="375"/>
    </row>
    <row r="5" spans="1:39">
      <c r="A5">
        <v>4</v>
      </c>
      <c r="B5" s="136"/>
      <c r="J5" s="267"/>
      <c r="S5" s="161">
        <v>1</v>
      </c>
      <c r="T5" s="161">
        <v>1</v>
      </c>
      <c r="U5" s="161" t="e">
        <f>VLOOKUP(T5,TblJurusan[],2)</f>
        <v>#N/A</v>
      </c>
      <c r="V5" s="161">
        <v>11</v>
      </c>
      <c r="W5" s="161" t="e">
        <f>VLOOKUP(V5,TblProdi[],2)</f>
        <v>#N/A</v>
      </c>
      <c r="X5" s="161">
        <f>COUNTIFS(pendaftaran_wisuda38[Kd Prod],V5,pendaftaran_wisuda38[No Baju],"S")</f>
        <v>0</v>
      </c>
      <c r="Y5" s="161">
        <f>COUNTIFS(pendaftaran_wisuda38[Kd Prod],V5,pendaftaran_wisuda38[No Baju],"M")</f>
        <v>0</v>
      </c>
      <c r="Z5" s="161">
        <f>COUNTIFS(pendaftaran_wisuda38[Kd Prod],V5,pendaftaran_wisuda38[No Baju],"L")</f>
        <v>0</v>
      </c>
      <c r="AA5" s="161">
        <f>COUNTIFS(pendaftaran_wisuda38[Kd Prod],V5,pendaftaran_wisuda38[No Baju],"XL")</f>
        <v>0</v>
      </c>
      <c r="AB5" s="161">
        <f>SUM(X5:AA5)</f>
        <v>0</v>
      </c>
      <c r="AC5" s="268">
        <f>SUM(AB5:AB5)</f>
        <v>0</v>
      </c>
      <c r="AD5" s="161">
        <f>COUNTIFS(pendaftaran_wisuda38[Kd Prod],V5,pendaftaran_wisuda38[No Toga],"S")</f>
        <v>0</v>
      </c>
      <c r="AE5" s="161">
        <f>COUNTIFS(pendaftaran_wisuda38[Kd Prod],V5,pendaftaran_wisuda38[No Toga],"M")</f>
        <v>0</v>
      </c>
      <c r="AF5" s="161">
        <f>COUNTIFS(pendaftaran_wisuda38[Kd Prod],V5,pendaftaran_wisuda38[No Toga],"L")</f>
        <v>0</v>
      </c>
      <c r="AG5" s="161">
        <f>COUNTIFS(pendaftaran_wisuda38[Kd Prod],V5,pendaftaran_wisuda38[No Toga],"XL")</f>
        <v>0</v>
      </c>
      <c r="AH5" s="161">
        <f>SUM(AD5:AG5)</f>
        <v>0</v>
      </c>
      <c r="AI5" s="268">
        <f>SUM(AH5:AH5)</f>
        <v>0</v>
      </c>
      <c r="AJ5" s="161">
        <f>COUNTIFS(pendaftaran_wisuda38[Kd Prod],V5,pendaftaran_wisuda38[Kd Jkl],1)</f>
        <v>0</v>
      </c>
      <c r="AK5" s="161">
        <f>COUNTIFS(pendaftaran_wisuda38[Kd Prod],V5,pendaftaran_wisuda38[Kd Jkl],2)</f>
        <v>0</v>
      </c>
      <c r="AL5" s="161">
        <f>COUNTIF(pendaftaran_wisuda38[Kd Prod],V5)</f>
        <v>0</v>
      </c>
      <c r="AM5" s="268">
        <f>SUM(AL5:AL5)</f>
        <v>0</v>
      </c>
    </row>
  </sheetData>
  <mergeCells count="16">
    <mergeCell ref="AM3:AM4"/>
    <mergeCell ref="S1:AM1"/>
    <mergeCell ref="S3:S4"/>
    <mergeCell ref="T3:T4"/>
    <mergeCell ref="U3:U4"/>
    <mergeCell ref="V3:V4"/>
    <mergeCell ref="W3:W4"/>
    <mergeCell ref="X3:AA3"/>
    <mergeCell ref="AB3:AB4"/>
    <mergeCell ref="AC3:AC4"/>
    <mergeCell ref="AD3:AG3"/>
    <mergeCell ref="AH3:AH4"/>
    <mergeCell ref="AI3:AI4"/>
    <mergeCell ref="AJ3:AJ4"/>
    <mergeCell ref="AK3:AK4"/>
    <mergeCell ref="AL3:AL4"/>
  </mergeCells>
  <dataValidations count="3">
    <dataValidation type="list" allowBlank="1" showInputMessage="1" showErrorMessage="1" sqref="O2:O5" xr:uid="{00000000-0002-0000-1E00-000000000000}">
      <formula1>"Andi Andyari Q"</formula1>
    </dataValidation>
    <dataValidation type="list" allowBlank="1" showInputMessage="1" showErrorMessage="1" sqref="N2:N5" xr:uid="{00000000-0002-0000-1E00-000001000000}">
      <formula1>"LUNAS,TIDAK LUNAS"</formula1>
    </dataValidation>
    <dataValidation type="list" allowBlank="1" showInputMessage="1" showErrorMessage="1" sqref="L2:M5" xr:uid="{00000000-0002-0000-1E00-000002000000}">
      <formula1>"S,M,L,XL,XXL"</formula1>
    </dataValidation>
  </dataValidations>
  <pageMargins left="0.7" right="0.7" top="0.75" bottom="0.75" header="0.3" footer="0.3"/>
  <pageSetup paperSize="9" orientation="landscape" r:id="rId1"/>
  <colBreaks count="1" manualBreakCount="1">
    <brk id="18" max="271" man="1"/>
  </colBreak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243"/>
  <sheetViews>
    <sheetView topLeftCell="A219" workbookViewId="0">
      <selection activeCell="C44" sqref="C44"/>
    </sheetView>
  </sheetViews>
  <sheetFormatPr defaultRowHeight="14.4"/>
  <cols>
    <col min="1" max="1" width="27.44140625" bestFit="1" customWidth="1"/>
    <col min="2" max="2" width="20.21875" bestFit="1" customWidth="1"/>
    <col min="3" max="3" width="18.21875" bestFit="1" customWidth="1"/>
    <col min="4" max="4" width="11.21875" bestFit="1" customWidth="1"/>
    <col min="5" max="5" width="9.21875" style="11"/>
    <col min="6" max="6" width="18.21875" bestFit="1" customWidth="1"/>
    <col min="7" max="7" width="12.21875" bestFit="1" customWidth="1"/>
    <col min="8" max="8" width="25.21875" bestFit="1" customWidth="1"/>
    <col min="9" max="9" width="10.21875" bestFit="1" customWidth="1"/>
    <col min="10" max="10" width="30.21875" bestFit="1" customWidth="1"/>
    <col min="11" max="11" width="30.21875" customWidth="1"/>
    <col min="12" max="12" width="255.77734375" bestFit="1" customWidth="1"/>
  </cols>
  <sheetData>
    <row r="1" spans="1:12">
      <c r="A1" t="s">
        <v>9477</v>
      </c>
      <c r="B1" t="s">
        <v>9558</v>
      </c>
      <c r="C1" t="s">
        <v>9718</v>
      </c>
      <c r="D1" t="s">
        <v>9553</v>
      </c>
      <c r="E1" s="11" t="s">
        <v>9559</v>
      </c>
      <c r="F1" t="s">
        <v>9721</v>
      </c>
      <c r="G1" t="s">
        <v>9556</v>
      </c>
      <c r="H1" t="s">
        <v>9643</v>
      </c>
      <c r="I1" t="s">
        <v>9557</v>
      </c>
      <c r="J1" t="s">
        <v>9644</v>
      </c>
      <c r="K1" t="s">
        <v>9741</v>
      </c>
      <c r="L1" t="s">
        <v>14921</v>
      </c>
    </row>
    <row r="2" spans="1:12">
      <c r="A2" t="e">
        <f>VLOOKUP(Table31[[#This Row],[NIM]],DbsMunaqis[],5)</f>
        <v>#N/A</v>
      </c>
      <c r="B2" t="e">
        <f>VLOOKUP(Table31[[#This Row],[NIM]],DbsMunaqis[],9)</f>
        <v>#N/A</v>
      </c>
      <c r="C2" t="e">
        <f>VLOOKUP(Table31[[#This Row],[NIM]],DbsMunaqis[],10)</f>
        <v>#N/A</v>
      </c>
      <c r="D2" t="s">
        <v>4145</v>
      </c>
      <c r="E2" s="11" t="e">
        <f>VLOOKUP(Table31[[#This Row],[NIM]],DbsMunaqis[],14)</f>
        <v>#N/A</v>
      </c>
      <c r="F2" t="e">
        <f>VLOOKUP(Table31[[#This Row],[NIM]],DbsMunaqis[],15)</f>
        <v>#N/A</v>
      </c>
      <c r="G2" t="e">
        <f>VLOOKUP(Table31[[#This Row],[NIM]],DbsMunaqis[],6)</f>
        <v>#N/A</v>
      </c>
      <c r="H2" t="e">
        <f>VLOOKUP(Table31[[#This Row],[KdJurusan]],TblJurusan[],2)</f>
        <v>#N/A</v>
      </c>
      <c r="I2" t="e">
        <f>VLOOKUP(Table31[[#This Row],[NIM]],DbsMunaqis[],7)</f>
        <v>#N/A</v>
      </c>
      <c r="J2" t="e">
        <f>VLOOKUP(Table31[[#This Row],[KdProdi]],TblProdi[],2)</f>
        <v>#N/A</v>
      </c>
      <c r="K2" s="1" t="e">
        <f>TEXT(VLOOKUP(Table31[[#This Row],[NIM]],DbsMunaqis[],16),"yyyy-mm-dd")</f>
        <v>#N/A</v>
      </c>
      <c r="L2" t="e">
        <f>VLOOKUP(Table31[[#This Row],[NIM]],DbsMunaqis[],18)</f>
        <v>#N/A</v>
      </c>
    </row>
    <row r="3" spans="1:12">
      <c r="A3" t="e">
        <f>VLOOKUP(Table31[[#This Row],[NIM]],DbsMunaqis[],5)</f>
        <v>#N/A</v>
      </c>
      <c r="B3" t="e">
        <f>VLOOKUP(Table31[[#This Row],[NIM]],DbsMunaqis[],9)</f>
        <v>#N/A</v>
      </c>
      <c r="C3" t="e">
        <f>VLOOKUP(Table31[[#This Row],[NIM]],DbsMunaqis[],10)</f>
        <v>#N/A</v>
      </c>
      <c r="D3" t="s">
        <v>4309</v>
      </c>
      <c r="E3" s="11" t="e">
        <f>VLOOKUP(Table31[[#This Row],[NIM]],DbsMunaqis[],14)</f>
        <v>#N/A</v>
      </c>
      <c r="F3" t="e">
        <f>VLOOKUP(Table31[[#This Row],[NIM]],DbsMunaqis[],15)</f>
        <v>#N/A</v>
      </c>
      <c r="G3" t="e">
        <f>VLOOKUP(Table31[[#This Row],[NIM]],DbsMunaqis[],6)</f>
        <v>#N/A</v>
      </c>
      <c r="H3" t="e">
        <f>VLOOKUP(Table31[[#This Row],[KdJurusan]],TblJurusan[],2)</f>
        <v>#N/A</v>
      </c>
      <c r="I3" t="e">
        <f>VLOOKUP(Table31[[#This Row],[NIM]],DbsMunaqis[],7)</f>
        <v>#N/A</v>
      </c>
      <c r="J3" t="e">
        <f>VLOOKUP(Table31[[#This Row],[KdProdi]],TblProdi[],2)</f>
        <v>#N/A</v>
      </c>
      <c r="K3" s="1" t="e">
        <f>TEXT(VLOOKUP(Table31[[#This Row],[NIM]],DbsMunaqis[],16),"yyyy-mm-dd")</f>
        <v>#N/A</v>
      </c>
      <c r="L3" t="e">
        <f>VLOOKUP(Table31[[#This Row],[NIM]],DbsMunaqis[],18)</f>
        <v>#N/A</v>
      </c>
    </row>
    <row r="4" spans="1:12">
      <c r="A4" t="e">
        <f>VLOOKUP(Table31[[#This Row],[NIM]],DbsMunaqis[],5)</f>
        <v>#N/A</v>
      </c>
      <c r="B4" t="e">
        <f>VLOOKUP(Table31[[#This Row],[NIM]],DbsMunaqis[],9)</f>
        <v>#N/A</v>
      </c>
      <c r="C4" t="e">
        <f>VLOOKUP(Table31[[#This Row],[NIM]],DbsMunaqis[],10)</f>
        <v>#N/A</v>
      </c>
      <c r="D4" t="s">
        <v>5356</v>
      </c>
      <c r="E4" s="11" t="e">
        <f>VLOOKUP(Table31[[#This Row],[NIM]],DbsMunaqis[],14)</f>
        <v>#N/A</v>
      </c>
      <c r="F4" t="e">
        <f>VLOOKUP(Table31[[#This Row],[NIM]],DbsMunaqis[],15)</f>
        <v>#N/A</v>
      </c>
      <c r="G4" t="e">
        <f>VLOOKUP(Table31[[#This Row],[NIM]],DbsMunaqis[],6)</f>
        <v>#N/A</v>
      </c>
      <c r="H4" t="e">
        <f>VLOOKUP(Table31[[#This Row],[KdJurusan]],TblJurusan[],2)</f>
        <v>#N/A</v>
      </c>
      <c r="I4" t="e">
        <f>VLOOKUP(Table31[[#This Row],[NIM]],DbsMunaqis[],7)</f>
        <v>#N/A</v>
      </c>
      <c r="J4" t="e">
        <f>VLOOKUP(Table31[[#This Row],[KdProdi]],TblProdi[],2)</f>
        <v>#N/A</v>
      </c>
      <c r="K4" s="1" t="e">
        <f>TEXT(VLOOKUP(Table31[[#This Row],[NIM]],DbsMunaqis[],16),"yyyy-mm-dd")</f>
        <v>#N/A</v>
      </c>
      <c r="L4" t="e">
        <f>VLOOKUP(Table31[[#This Row],[NIM]],DbsMunaqis[],18)</f>
        <v>#N/A</v>
      </c>
    </row>
    <row r="5" spans="1:12">
      <c r="A5" t="e">
        <f>VLOOKUP(Table31[[#This Row],[NIM]],DbsMunaqis[],5)</f>
        <v>#N/A</v>
      </c>
      <c r="B5" t="e">
        <f>VLOOKUP(Table31[[#This Row],[NIM]],DbsMunaqis[],9)</f>
        <v>#N/A</v>
      </c>
      <c r="C5" t="e">
        <f>VLOOKUP(Table31[[#This Row],[NIM]],DbsMunaqis[],10)</f>
        <v>#N/A</v>
      </c>
      <c r="D5" t="s">
        <v>5503</v>
      </c>
      <c r="E5" s="11" t="e">
        <f>VLOOKUP(Table31[[#This Row],[NIM]],DbsMunaqis[],14)</f>
        <v>#N/A</v>
      </c>
      <c r="F5" t="e">
        <f>VLOOKUP(Table31[[#This Row],[NIM]],DbsMunaqis[],15)</f>
        <v>#N/A</v>
      </c>
      <c r="G5" t="e">
        <f>VLOOKUP(Table31[[#This Row],[NIM]],DbsMunaqis[],6)</f>
        <v>#N/A</v>
      </c>
      <c r="H5" t="e">
        <f>VLOOKUP(Table31[[#This Row],[KdJurusan]],TblJurusan[],2)</f>
        <v>#N/A</v>
      </c>
      <c r="I5" t="e">
        <f>VLOOKUP(Table31[[#This Row],[NIM]],DbsMunaqis[],7)</f>
        <v>#N/A</v>
      </c>
      <c r="J5" t="e">
        <f>VLOOKUP(Table31[[#This Row],[KdProdi]],TblProdi[],2)</f>
        <v>#N/A</v>
      </c>
      <c r="K5" s="1" t="e">
        <f>TEXT(VLOOKUP(Table31[[#This Row],[NIM]],DbsMunaqis[],16),"yyyy-mm-dd")</f>
        <v>#N/A</v>
      </c>
      <c r="L5" t="e">
        <f>VLOOKUP(Table31[[#This Row],[NIM]],DbsMunaqis[],18)</f>
        <v>#N/A</v>
      </c>
    </row>
    <row r="6" spans="1:12">
      <c r="A6" t="e">
        <f>VLOOKUP(Table31[[#This Row],[NIM]],DbsMunaqis[],5)</f>
        <v>#N/A</v>
      </c>
      <c r="B6" t="e">
        <f>VLOOKUP(Table31[[#This Row],[NIM]],DbsMunaqis[],9)</f>
        <v>#N/A</v>
      </c>
      <c r="C6" t="e">
        <f>VLOOKUP(Table31[[#This Row],[NIM]],DbsMunaqis[],10)</f>
        <v>#N/A</v>
      </c>
      <c r="D6" t="s">
        <v>6134</v>
      </c>
      <c r="E6" s="11" t="e">
        <f>VLOOKUP(Table31[[#This Row],[NIM]],DbsMunaqis[],14)</f>
        <v>#N/A</v>
      </c>
      <c r="F6" t="e">
        <f>VLOOKUP(Table31[[#This Row],[NIM]],DbsMunaqis[],15)</f>
        <v>#N/A</v>
      </c>
      <c r="G6" t="e">
        <f>VLOOKUP(Table31[[#This Row],[NIM]],DbsMunaqis[],6)</f>
        <v>#N/A</v>
      </c>
      <c r="H6" t="e">
        <f>VLOOKUP(Table31[[#This Row],[KdJurusan]],TblJurusan[],2)</f>
        <v>#N/A</v>
      </c>
      <c r="I6" t="e">
        <f>VLOOKUP(Table31[[#This Row],[NIM]],DbsMunaqis[],7)</f>
        <v>#N/A</v>
      </c>
      <c r="J6" t="e">
        <f>VLOOKUP(Table31[[#This Row],[KdProdi]],TblProdi[],2)</f>
        <v>#N/A</v>
      </c>
      <c r="K6" s="1" t="e">
        <f>TEXT(VLOOKUP(Table31[[#This Row],[NIM]],DbsMunaqis[],16),"yyyy-mm-dd")</f>
        <v>#N/A</v>
      </c>
      <c r="L6" t="e">
        <f>VLOOKUP(Table31[[#This Row],[NIM]],DbsMunaqis[],18)</f>
        <v>#N/A</v>
      </c>
    </row>
    <row r="7" spans="1:12">
      <c r="A7" t="e">
        <f>VLOOKUP(Table31[[#This Row],[NIM]],DbsMunaqis[],5)</f>
        <v>#N/A</v>
      </c>
      <c r="B7" t="e">
        <f>VLOOKUP(Table31[[#This Row],[NIM]],DbsMunaqis[],9)</f>
        <v>#N/A</v>
      </c>
      <c r="C7" t="e">
        <f>VLOOKUP(Table31[[#This Row],[NIM]],DbsMunaqis[],10)</f>
        <v>#N/A</v>
      </c>
      <c r="D7" t="s">
        <v>6141</v>
      </c>
      <c r="E7" s="11" t="e">
        <f>VLOOKUP(Table31[[#This Row],[NIM]],DbsMunaqis[],14)</f>
        <v>#N/A</v>
      </c>
      <c r="F7" t="e">
        <f>VLOOKUP(Table31[[#This Row],[NIM]],DbsMunaqis[],15)</f>
        <v>#N/A</v>
      </c>
      <c r="G7" t="e">
        <f>VLOOKUP(Table31[[#This Row],[NIM]],DbsMunaqis[],6)</f>
        <v>#N/A</v>
      </c>
      <c r="H7" t="e">
        <f>VLOOKUP(Table31[[#This Row],[KdJurusan]],TblJurusan[],2)</f>
        <v>#N/A</v>
      </c>
      <c r="I7" t="e">
        <f>VLOOKUP(Table31[[#This Row],[NIM]],DbsMunaqis[],7)</f>
        <v>#N/A</v>
      </c>
      <c r="J7" t="e">
        <f>VLOOKUP(Table31[[#This Row],[KdProdi]],TblProdi[],2)</f>
        <v>#N/A</v>
      </c>
      <c r="K7" s="1" t="e">
        <f>TEXT(VLOOKUP(Table31[[#This Row],[NIM]],DbsMunaqis[],16),"yyyy-mm-dd")</f>
        <v>#N/A</v>
      </c>
      <c r="L7" t="e">
        <f>VLOOKUP(Table31[[#This Row],[NIM]],DbsMunaqis[],18)</f>
        <v>#N/A</v>
      </c>
    </row>
    <row r="8" spans="1:12">
      <c r="A8" t="e">
        <f>VLOOKUP(Table31[[#This Row],[NIM]],DbsMunaqis[],5)</f>
        <v>#N/A</v>
      </c>
      <c r="B8" t="e">
        <f>VLOOKUP(Table31[[#This Row],[NIM]],DbsMunaqis[],9)</f>
        <v>#N/A</v>
      </c>
      <c r="C8" t="e">
        <f>VLOOKUP(Table31[[#This Row],[NIM]],DbsMunaqis[],10)</f>
        <v>#N/A</v>
      </c>
      <c r="D8" t="s">
        <v>6231</v>
      </c>
      <c r="E8" s="11" t="e">
        <f>VLOOKUP(Table31[[#This Row],[NIM]],DbsMunaqis[],14)</f>
        <v>#N/A</v>
      </c>
      <c r="F8" t="e">
        <f>VLOOKUP(Table31[[#This Row],[NIM]],DbsMunaqis[],15)</f>
        <v>#N/A</v>
      </c>
      <c r="G8" t="e">
        <f>VLOOKUP(Table31[[#This Row],[NIM]],DbsMunaqis[],6)</f>
        <v>#N/A</v>
      </c>
      <c r="H8" t="e">
        <f>VLOOKUP(Table31[[#This Row],[KdJurusan]],TblJurusan[],2)</f>
        <v>#N/A</v>
      </c>
      <c r="I8" t="e">
        <f>VLOOKUP(Table31[[#This Row],[NIM]],DbsMunaqis[],7)</f>
        <v>#N/A</v>
      </c>
      <c r="J8" t="e">
        <f>VLOOKUP(Table31[[#This Row],[KdProdi]],TblProdi[],2)</f>
        <v>#N/A</v>
      </c>
      <c r="K8" s="1" t="e">
        <f>TEXT(VLOOKUP(Table31[[#This Row],[NIM]],DbsMunaqis[],16),"yyyy-mm-dd")</f>
        <v>#N/A</v>
      </c>
      <c r="L8" t="e">
        <f>VLOOKUP(Table31[[#This Row],[NIM]],DbsMunaqis[],18)</f>
        <v>#N/A</v>
      </c>
    </row>
    <row r="9" spans="1:12">
      <c r="A9" t="e">
        <f>VLOOKUP(Table31[[#This Row],[NIM]],DbsMunaqis[],5)</f>
        <v>#N/A</v>
      </c>
      <c r="B9" t="e">
        <f>VLOOKUP(Table31[[#This Row],[NIM]],DbsMunaqis[],9)</f>
        <v>#N/A</v>
      </c>
      <c r="C9" t="e">
        <f>VLOOKUP(Table31[[#This Row],[NIM]],DbsMunaqis[],10)</f>
        <v>#N/A</v>
      </c>
      <c r="D9" t="s">
        <v>6794</v>
      </c>
      <c r="E9" s="11" t="e">
        <f>VLOOKUP(Table31[[#This Row],[NIM]],DbsMunaqis[],14)</f>
        <v>#N/A</v>
      </c>
      <c r="F9" t="e">
        <f>VLOOKUP(Table31[[#This Row],[NIM]],DbsMunaqis[],15)</f>
        <v>#N/A</v>
      </c>
      <c r="G9" t="e">
        <f>VLOOKUP(Table31[[#This Row],[NIM]],DbsMunaqis[],6)</f>
        <v>#N/A</v>
      </c>
      <c r="H9" t="e">
        <f>VLOOKUP(Table31[[#This Row],[KdJurusan]],TblJurusan[],2)</f>
        <v>#N/A</v>
      </c>
      <c r="I9" t="e">
        <f>VLOOKUP(Table31[[#This Row],[NIM]],DbsMunaqis[],7)</f>
        <v>#N/A</v>
      </c>
      <c r="J9" t="e">
        <f>VLOOKUP(Table31[[#This Row],[KdProdi]],TblProdi[],2)</f>
        <v>#N/A</v>
      </c>
      <c r="K9" s="1" t="e">
        <f>TEXT(VLOOKUP(Table31[[#This Row],[NIM]],DbsMunaqis[],16),"yyyy-mm-dd")</f>
        <v>#N/A</v>
      </c>
      <c r="L9" t="e">
        <f>VLOOKUP(Table31[[#This Row],[NIM]],DbsMunaqis[],18)</f>
        <v>#N/A</v>
      </c>
    </row>
    <row r="10" spans="1:12">
      <c r="A10" t="e">
        <f>VLOOKUP(Table31[[#This Row],[NIM]],DbsMunaqis[],5)</f>
        <v>#N/A</v>
      </c>
      <c r="B10" t="e">
        <f>VLOOKUP(Table31[[#This Row],[NIM]],DbsMunaqis[],9)</f>
        <v>#N/A</v>
      </c>
      <c r="C10" t="e">
        <f>VLOOKUP(Table31[[#This Row],[NIM]],DbsMunaqis[],10)</f>
        <v>#N/A</v>
      </c>
      <c r="D10" t="s">
        <v>7224</v>
      </c>
      <c r="E10" s="11" t="e">
        <f>VLOOKUP(Table31[[#This Row],[NIM]],DbsMunaqis[],14)</f>
        <v>#N/A</v>
      </c>
      <c r="F10" t="e">
        <f>VLOOKUP(Table31[[#This Row],[NIM]],DbsMunaqis[],15)</f>
        <v>#N/A</v>
      </c>
      <c r="G10" t="e">
        <f>VLOOKUP(Table31[[#This Row],[NIM]],DbsMunaqis[],6)</f>
        <v>#N/A</v>
      </c>
      <c r="H10" t="e">
        <f>VLOOKUP(Table31[[#This Row],[KdJurusan]],TblJurusan[],2)</f>
        <v>#N/A</v>
      </c>
      <c r="I10" t="e">
        <f>VLOOKUP(Table31[[#This Row],[NIM]],DbsMunaqis[],7)</f>
        <v>#N/A</v>
      </c>
      <c r="J10" t="e">
        <f>VLOOKUP(Table31[[#This Row],[KdProdi]],TblProdi[],2)</f>
        <v>#N/A</v>
      </c>
      <c r="K10" s="1" t="e">
        <f>TEXT(VLOOKUP(Table31[[#This Row],[NIM]],DbsMunaqis[],16),"yyyy-mm-dd")</f>
        <v>#N/A</v>
      </c>
      <c r="L10" t="e">
        <f>VLOOKUP(Table31[[#This Row],[NIM]],DbsMunaqis[],18)</f>
        <v>#N/A</v>
      </c>
    </row>
    <row r="11" spans="1:12">
      <c r="A11" t="e">
        <f>VLOOKUP(Table31[[#This Row],[NIM]],DbsMunaqis[],5)</f>
        <v>#N/A</v>
      </c>
      <c r="B11" t="e">
        <f>VLOOKUP(Table31[[#This Row],[NIM]],DbsMunaqis[],9)</f>
        <v>#N/A</v>
      </c>
      <c r="C11" t="e">
        <f>VLOOKUP(Table31[[#This Row],[NIM]],DbsMunaqis[],10)</f>
        <v>#N/A</v>
      </c>
      <c r="D11" t="s">
        <v>7405</v>
      </c>
      <c r="E11" s="11" t="e">
        <f>VLOOKUP(Table31[[#This Row],[NIM]],DbsMunaqis[],14)</f>
        <v>#N/A</v>
      </c>
      <c r="F11" t="e">
        <f>VLOOKUP(Table31[[#This Row],[NIM]],DbsMunaqis[],15)</f>
        <v>#N/A</v>
      </c>
      <c r="G11" t="e">
        <f>VLOOKUP(Table31[[#This Row],[NIM]],DbsMunaqis[],6)</f>
        <v>#N/A</v>
      </c>
      <c r="H11" t="e">
        <f>VLOOKUP(Table31[[#This Row],[KdJurusan]],TblJurusan[],2)</f>
        <v>#N/A</v>
      </c>
      <c r="I11" t="e">
        <f>VLOOKUP(Table31[[#This Row],[NIM]],DbsMunaqis[],7)</f>
        <v>#N/A</v>
      </c>
      <c r="J11" t="e">
        <f>VLOOKUP(Table31[[#This Row],[KdProdi]],TblProdi[],2)</f>
        <v>#N/A</v>
      </c>
      <c r="K11" s="1" t="e">
        <f>TEXT(VLOOKUP(Table31[[#This Row],[NIM]],DbsMunaqis[],16),"yyyy-mm-dd")</f>
        <v>#N/A</v>
      </c>
      <c r="L11" t="e">
        <f>VLOOKUP(Table31[[#This Row],[NIM]],DbsMunaqis[],18)</f>
        <v>#N/A</v>
      </c>
    </row>
    <row r="12" spans="1:12">
      <c r="A12" t="e">
        <f>VLOOKUP(Table31[[#This Row],[NIM]],DbsMunaqis[],5)</f>
        <v>#N/A</v>
      </c>
      <c r="B12" t="e">
        <f>VLOOKUP(Table31[[#This Row],[NIM]],DbsMunaqis[],9)</f>
        <v>#N/A</v>
      </c>
      <c r="C12" t="e">
        <f>VLOOKUP(Table31[[#This Row],[NIM]],DbsMunaqis[],10)</f>
        <v>#N/A</v>
      </c>
      <c r="D12" t="s">
        <v>7433</v>
      </c>
      <c r="E12" s="11" t="e">
        <f>VLOOKUP(Table31[[#This Row],[NIM]],DbsMunaqis[],14)</f>
        <v>#N/A</v>
      </c>
      <c r="F12" t="e">
        <f>VLOOKUP(Table31[[#This Row],[NIM]],DbsMunaqis[],15)</f>
        <v>#N/A</v>
      </c>
      <c r="G12" t="e">
        <f>VLOOKUP(Table31[[#This Row],[NIM]],DbsMunaqis[],6)</f>
        <v>#N/A</v>
      </c>
      <c r="H12" t="e">
        <f>VLOOKUP(Table31[[#This Row],[KdJurusan]],TblJurusan[],2)</f>
        <v>#N/A</v>
      </c>
      <c r="I12" t="e">
        <f>VLOOKUP(Table31[[#This Row],[NIM]],DbsMunaqis[],7)</f>
        <v>#N/A</v>
      </c>
      <c r="J12" t="e">
        <f>VLOOKUP(Table31[[#This Row],[KdProdi]],TblProdi[],2)</f>
        <v>#N/A</v>
      </c>
      <c r="K12" s="1" t="e">
        <f>TEXT(VLOOKUP(Table31[[#This Row],[NIM]],DbsMunaqis[],16),"yyyy-mm-dd")</f>
        <v>#N/A</v>
      </c>
      <c r="L12" t="e">
        <f>VLOOKUP(Table31[[#This Row],[NIM]],DbsMunaqis[],18)</f>
        <v>#N/A</v>
      </c>
    </row>
    <row r="13" spans="1:12">
      <c r="A13" t="e">
        <f>VLOOKUP(Table31[[#This Row],[NIM]],DbsMunaqis[],5)</f>
        <v>#N/A</v>
      </c>
      <c r="B13" t="e">
        <f>VLOOKUP(Table31[[#This Row],[NIM]],DbsMunaqis[],9)</f>
        <v>#N/A</v>
      </c>
      <c r="C13" t="e">
        <f>VLOOKUP(Table31[[#This Row],[NIM]],DbsMunaqis[],10)</f>
        <v>#N/A</v>
      </c>
      <c r="D13" t="s">
        <v>7465</v>
      </c>
      <c r="E13" s="11" t="e">
        <f>VLOOKUP(Table31[[#This Row],[NIM]],DbsMunaqis[],14)</f>
        <v>#N/A</v>
      </c>
      <c r="F13" t="e">
        <f>VLOOKUP(Table31[[#This Row],[NIM]],DbsMunaqis[],15)</f>
        <v>#N/A</v>
      </c>
      <c r="G13" t="e">
        <f>VLOOKUP(Table31[[#This Row],[NIM]],DbsMunaqis[],6)</f>
        <v>#N/A</v>
      </c>
      <c r="H13" t="e">
        <f>VLOOKUP(Table31[[#This Row],[KdJurusan]],TblJurusan[],2)</f>
        <v>#N/A</v>
      </c>
      <c r="I13" t="e">
        <f>VLOOKUP(Table31[[#This Row],[NIM]],DbsMunaqis[],7)</f>
        <v>#N/A</v>
      </c>
      <c r="J13" t="e">
        <f>VLOOKUP(Table31[[#This Row],[KdProdi]],TblProdi[],2)</f>
        <v>#N/A</v>
      </c>
      <c r="K13" s="1" t="e">
        <f>TEXT(VLOOKUP(Table31[[#This Row],[NIM]],DbsMunaqis[],16),"yyyy-mm-dd")</f>
        <v>#N/A</v>
      </c>
      <c r="L13" t="e">
        <f>VLOOKUP(Table31[[#This Row],[NIM]],DbsMunaqis[],18)</f>
        <v>#N/A</v>
      </c>
    </row>
    <row r="14" spans="1:12">
      <c r="A14" t="e">
        <f>VLOOKUP(Table31[[#This Row],[NIM]],DbsMunaqis[],5)</f>
        <v>#N/A</v>
      </c>
      <c r="B14" t="e">
        <f>VLOOKUP(Table31[[#This Row],[NIM]],DbsMunaqis[],9)</f>
        <v>#N/A</v>
      </c>
      <c r="C14" t="e">
        <f>VLOOKUP(Table31[[#This Row],[NIM]],DbsMunaqis[],10)</f>
        <v>#N/A</v>
      </c>
      <c r="D14" t="s">
        <v>7470</v>
      </c>
      <c r="E14" s="11" t="e">
        <f>VLOOKUP(Table31[[#This Row],[NIM]],DbsMunaqis[],14)</f>
        <v>#N/A</v>
      </c>
      <c r="F14" t="e">
        <f>VLOOKUP(Table31[[#This Row],[NIM]],DbsMunaqis[],15)</f>
        <v>#N/A</v>
      </c>
      <c r="G14" t="e">
        <f>VLOOKUP(Table31[[#This Row],[NIM]],DbsMunaqis[],6)</f>
        <v>#N/A</v>
      </c>
      <c r="H14" t="e">
        <f>VLOOKUP(Table31[[#This Row],[KdJurusan]],TblJurusan[],2)</f>
        <v>#N/A</v>
      </c>
      <c r="I14" t="e">
        <f>VLOOKUP(Table31[[#This Row],[NIM]],DbsMunaqis[],7)</f>
        <v>#N/A</v>
      </c>
      <c r="J14" t="e">
        <f>VLOOKUP(Table31[[#This Row],[KdProdi]],TblProdi[],2)</f>
        <v>#N/A</v>
      </c>
      <c r="K14" s="1" t="e">
        <f>TEXT(VLOOKUP(Table31[[#This Row],[NIM]],DbsMunaqis[],16),"yyyy-mm-dd")</f>
        <v>#N/A</v>
      </c>
      <c r="L14" t="e">
        <f>VLOOKUP(Table31[[#This Row],[NIM]],DbsMunaqis[],18)</f>
        <v>#N/A</v>
      </c>
    </row>
    <row r="15" spans="1:12">
      <c r="A15" t="e">
        <f>VLOOKUP(Table31[[#This Row],[NIM]],DbsMunaqis[],5)</f>
        <v>#N/A</v>
      </c>
      <c r="B15" t="e">
        <f>VLOOKUP(Table31[[#This Row],[NIM]],DbsMunaqis[],9)</f>
        <v>#N/A</v>
      </c>
      <c r="C15" t="e">
        <f>VLOOKUP(Table31[[#This Row],[NIM]],DbsMunaqis[],10)</f>
        <v>#N/A</v>
      </c>
      <c r="D15" t="s">
        <v>7480</v>
      </c>
      <c r="E15" s="11" t="e">
        <f>VLOOKUP(Table31[[#This Row],[NIM]],DbsMunaqis[],14)</f>
        <v>#N/A</v>
      </c>
      <c r="F15" t="e">
        <f>VLOOKUP(Table31[[#This Row],[NIM]],DbsMunaqis[],15)</f>
        <v>#N/A</v>
      </c>
      <c r="G15" t="e">
        <f>VLOOKUP(Table31[[#This Row],[NIM]],DbsMunaqis[],6)</f>
        <v>#N/A</v>
      </c>
      <c r="H15" t="e">
        <f>VLOOKUP(Table31[[#This Row],[KdJurusan]],TblJurusan[],2)</f>
        <v>#N/A</v>
      </c>
      <c r="I15" t="e">
        <f>VLOOKUP(Table31[[#This Row],[NIM]],DbsMunaqis[],7)</f>
        <v>#N/A</v>
      </c>
      <c r="J15" t="e">
        <f>VLOOKUP(Table31[[#This Row],[KdProdi]],TblProdi[],2)</f>
        <v>#N/A</v>
      </c>
      <c r="K15" s="1" t="e">
        <f>TEXT(VLOOKUP(Table31[[#This Row],[NIM]],DbsMunaqis[],16),"yyyy-mm-dd")</f>
        <v>#N/A</v>
      </c>
      <c r="L15" t="e">
        <f>VLOOKUP(Table31[[#This Row],[NIM]],DbsMunaqis[],18)</f>
        <v>#N/A</v>
      </c>
    </row>
    <row r="16" spans="1:12">
      <c r="A16" t="e">
        <f>VLOOKUP(Table31[[#This Row],[NIM]],DbsMunaqis[],5)</f>
        <v>#N/A</v>
      </c>
      <c r="B16" t="e">
        <f>VLOOKUP(Table31[[#This Row],[NIM]],DbsMunaqis[],9)</f>
        <v>#N/A</v>
      </c>
      <c r="C16" t="e">
        <f>VLOOKUP(Table31[[#This Row],[NIM]],DbsMunaqis[],10)</f>
        <v>#N/A</v>
      </c>
      <c r="D16" t="s">
        <v>7522</v>
      </c>
      <c r="E16" s="11" t="e">
        <f>VLOOKUP(Table31[[#This Row],[NIM]],DbsMunaqis[],14)</f>
        <v>#N/A</v>
      </c>
      <c r="F16" t="e">
        <f>VLOOKUP(Table31[[#This Row],[NIM]],DbsMunaqis[],15)</f>
        <v>#N/A</v>
      </c>
      <c r="G16" t="e">
        <f>VLOOKUP(Table31[[#This Row],[NIM]],DbsMunaqis[],6)</f>
        <v>#N/A</v>
      </c>
      <c r="H16" t="e">
        <f>VLOOKUP(Table31[[#This Row],[KdJurusan]],TblJurusan[],2)</f>
        <v>#N/A</v>
      </c>
      <c r="I16" t="e">
        <f>VLOOKUP(Table31[[#This Row],[NIM]],DbsMunaqis[],7)</f>
        <v>#N/A</v>
      </c>
      <c r="J16" t="e">
        <f>VLOOKUP(Table31[[#This Row],[KdProdi]],TblProdi[],2)</f>
        <v>#N/A</v>
      </c>
      <c r="K16" s="1" t="e">
        <f>TEXT(VLOOKUP(Table31[[#This Row],[NIM]],DbsMunaqis[],16),"yyyy-mm-dd")</f>
        <v>#N/A</v>
      </c>
      <c r="L16" t="e">
        <f>VLOOKUP(Table31[[#This Row],[NIM]],DbsMunaqis[],18)</f>
        <v>#N/A</v>
      </c>
    </row>
    <row r="17" spans="1:12">
      <c r="A17" t="e">
        <f>VLOOKUP(Table31[[#This Row],[NIM]],DbsMunaqis[],5)</f>
        <v>#N/A</v>
      </c>
      <c r="B17" t="e">
        <f>VLOOKUP(Table31[[#This Row],[NIM]],DbsMunaqis[],9)</f>
        <v>#N/A</v>
      </c>
      <c r="C17" t="e">
        <f>VLOOKUP(Table31[[#This Row],[NIM]],DbsMunaqis[],10)</f>
        <v>#N/A</v>
      </c>
      <c r="D17" t="s">
        <v>7543</v>
      </c>
      <c r="E17" s="11" t="e">
        <f>VLOOKUP(Table31[[#This Row],[NIM]],DbsMunaqis[],14)</f>
        <v>#N/A</v>
      </c>
      <c r="F17" t="e">
        <f>VLOOKUP(Table31[[#This Row],[NIM]],DbsMunaqis[],15)</f>
        <v>#N/A</v>
      </c>
      <c r="G17" t="e">
        <f>VLOOKUP(Table31[[#This Row],[NIM]],DbsMunaqis[],6)</f>
        <v>#N/A</v>
      </c>
      <c r="H17" t="e">
        <f>VLOOKUP(Table31[[#This Row],[KdJurusan]],TblJurusan[],2)</f>
        <v>#N/A</v>
      </c>
      <c r="I17" t="e">
        <f>VLOOKUP(Table31[[#This Row],[NIM]],DbsMunaqis[],7)</f>
        <v>#N/A</v>
      </c>
      <c r="J17" t="e">
        <f>VLOOKUP(Table31[[#This Row],[KdProdi]],TblProdi[],2)</f>
        <v>#N/A</v>
      </c>
      <c r="K17" s="1" t="e">
        <f>TEXT(VLOOKUP(Table31[[#This Row],[NIM]],DbsMunaqis[],16),"yyyy-mm-dd")</f>
        <v>#N/A</v>
      </c>
      <c r="L17" t="e">
        <f>VLOOKUP(Table31[[#This Row],[NIM]],DbsMunaqis[],18)</f>
        <v>#N/A</v>
      </c>
    </row>
    <row r="18" spans="1:12">
      <c r="A18" t="e">
        <f>VLOOKUP(Table31[[#This Row],[NIM]],DbsMunaqis[],5)</f>
        <v>#N/A</v>
      </c>
      <c r="B18" t="e">
        <f>VLOOKUP(Table31[[#This Row],[NIM]],DbsMunaqis[],9)</f>
        <v>#N/A</v>
      </c>
      <c r="C18" t="e">
        <f>VLOOKUP(Table31[[#This Row],[NIM]],DbsMunaqis[],10)</f>
        <v>#N/A</v>
      </c>
      <c r="D18" t="s">
        <v>7667</v>
      </c>
      <c r="E18" s="11" t="e">
        <f>VLOOKUP(Table31[[#This Row],[NIM]],DbsMunaqis[],14)</f>
        <v>#N/A</v>
      </c>
      <c r="F18" t="e">
        <f>VLOOKUP(Table31[[#This Row],[NIM]],DbsMunaqis[],15)</f>
        <v>#N/A</v>
      </c>
      <c r="G18" t="e">
        <f>VLOOKUP(Table31[[#This Row],[NIM]],DbsMunaqis[],6)</f>
        <v>#N/A</v>
      </c>
      <c r="H18" t="e">
        <f>VLOOKUP(Table31[[#This Row],[KdJurusan]],TblJurusan[],2)</f>
        <v>#N/A</v>
      </c>
      <c r="I18" t="e">
        <f>VLOOKUP(Table31[[#This Row],[NIM]],DbsMunaqis[],7)</f>
        <v>#N/A</v>
      </c>
      <c r="J18" t="e">
        <f>VLOOKUP(Table31[[#This Row],[KdProdi]],TblProdi[],2)</f>
        <v>#N/A</v>
      </c>
      <c r="K18" s="1" t="e">
        <f>TEXT(VLOOKUP(Table31[[#This Row],[NIM]],DbsMunaqis[],16),"yyyy-mm-dd")</f>
        <v>#N/A</v>
      </c>
      <c r="L18" t="e">
        <f>VLOOKUP(Table31[[#This Row],[NIM]],DbsMunaqis[],18)</f>
        <v>#N/A</v>
      </c>
    </row>
    <row r="19" spans="1:12">
      <c r="A19" t="e">
        <f>VLOOKUP(Table31[[#This Row],[NIM]],DbsMunaqis[],5)</f>
        <v>#N/A</v>
      </c>
      <c r="B19" t="e">
        <f>VLOOKUP(Table31[[#This Row],[NIM]],DbsMunaqis[],9)</f>
        <v>#N/A</v>
      </c>
      <c r="C19" t="e">
        <f>VLOOKUP(Table31[[#This Row],[NIM]],DbsMunaqis[],10)</f>
        <v>#N/A</v>
      </c>
      <c r="D19" t="s">
        <v>7721</v>
      </c>
      <c r="E19" s="11" t="e">
        <f>VLOOKUP(Table31[[#This Row],[NIM]],DbsMunaqis[],14)</f>
        <v>#N/A</v>
      </c>
      <c r="F19" t="e">
        <f>VLOOKUP(Table31[[#This Row],[NIM]],DbsMunaqis[],15)</f>
        <v>#N/A</v>
      </c>
      <c r="G19" t="e">
        <f>VLOOKUP(Table31[[#This Row],[NIM]],DbsMunaqis[],6)</f>
        <v>#N/A</v>
      </c>
      <c r="H19" t="e">
        <f>VLOOKUP(Table31[[#This Row],[KdJurusan]],TblJurusan[],2)</f>
        <v>#N/A</v>
      </c>
      <c r="I19" t="e">
        <f>VLOOKUP(Table31[[#This Row],[NIM]],DbsMunaqis[],7)</f>
        <v>#N/A</v>
      </c>
      <c r="J19" t="e">
        <f>VLOOKUP(Table31[[#This Row],[KdProdi]],TblProdi[],2)</f>
        <v>#N/A</v>
      </c>
      <c r="K19" s="1" t="e">
        <f>TEXT(VLOOKUP(Table31[[#This Row],[NIM]],DbsMunaqis[],16),"yyyy-mm-dd")</f>
        <v>#N/A</v>
      </c>
      <c r="L19" t="e">
        <f>VLOOKUP(Table31[[#This Row],[NIM]],DbsMunaqis[],18)</f>
        <v>#N/A</v>
      </c>
    </row>
    <row r="20" spans="1:12">
      <c r="A20" t="e">
        <f>VLOOKUP(Table31[[#This Row],[NIM]],DbsMunaqis[],5)</f>
        <v>#N/A</v>
      </c>
      <c r="B20" t="e">
        <f>VLOOKUP(Table31[[#This Row],[NIM]],DbsMunaqis[],9)</f>
        <v>#N/A</v>
      </c>
      <c r="C20" t="e">
        <f>VLOOKUP(Table31[[#This Row],[NIM]],DbsMunaqis[],10)</f>
        <v>#N/A</v>
      </c>
      <c r="D20" t="s">
        <v>7826</v>
      </c>
      <c r="E20" s="11" t="e">
        <f>VLOOKUP(Table31[[#This Row],[NIM]],DbsMunaqis[],14)</f>
        <v>#N/A</v>
      </c>
      <c r="F20" t="e">
        <f>VLOOKUP(Table31[[#This Row],[NIM]],DbsMunaqis[],15)</f>
        <v>#N/A</v>
      </c>
      <c r="G20" t="e">
        <f>VLOOKUP(Table31[[#This Row],[NIM]],DbsMunaqis[],6)</f>
        <v>#N/A</v>
      </c>
      <c r="H20" t="e">
        <f>VLOOKUP(Table31[[#This Row],[KdJurusan]],TblJurusan[],2)</f>
        <v>#N/A</v>
      </c>
      <c r="I20" t="e">
        <f>VLOOKUP(Table31[[#This Row],[NIM]],DbsMunaqis[],7)</f>
        <v>#N/A</v>
      </c>
      <c r="J20" t="e">
        <f>VLOOKUP(Table31[[#This Row],[KdProdi]],TblProdi[],2)</f>
        <v>#N/A</v>
      </c>
      <c r="K20" s="1" t="e">
        <f>TEXT(VLOOKUP(Table31[[#This Row],[NIM]],DbsMunaqis[],16),"yyyy-mm-dd")</f>
        <v>#N/A</v>
      </c>
      <c r="L20" t="e">
        <f>VLOOKUP(Table31[[#This Row],[NIM]],DbsMunaqis[],18)</f>
        <v>#N/A</v>
      </c>
    </row>
    <row r="21" spans="1:12">
      <c r="A21" t="e">
        <f>VLOOKUP(Table31[[#This Row],[NIM]],DbsMunaqis[],5)</f>
        <v>#N/A</v>
      </c>
      <c r="B21" t="e">
        <f>VLOOKUP(Table31[[#This Row],[NIM]],DbsMunaqis[],9)</f>
        <v>#N/A</v>
      </c>
      <c r="C21" t="e">
        <f>VLOOKUP(Table31[[#This Row],[NIM]],DbsMunaqis[],10)</f>
        <v>#N/A</v>
      </c>
      <c r="D21" t="s">
        <v>7829</v>
      </c>
      <c r="E21" s="11" t="e">
        <f>VLOOKUP(Table31[[#This Row],[NIM]],DbsMunaqis[],14)</f>
        <v>#N/A</v>
      </c>
      <c r="F21" t="e">
        <f>VLOOKUP(Table31[[#This Row],[NIM]],DbsMunaqis[],15)</f>
        <v>#N/A</v>
      </c>
      <c r="G21" t="e">
        <f>VLOOKUP(Table31[[#This Row],[NIM]],DbsMunaqis[],6)</f>
        <v>#N/A</v>
      </c>
      <c r="H21" t="e">
        <f>VLOOKUP(Table31[[#This Row],[KdJurusan]],TblJurusan[],2)</f>
        <v>#N/A</v>
      </c>
      <c r="I21" t="e">
        <f>VLOOKUP(Table31[[#This Row],[NIM]],DbsMunaqis[],7)</f>
        <v>#N/A</v>
      </c>
      <c r="J21" t="e">
        <f>VLOOKUP(Table31[[#This Row],[KdProdi]],TblProdi[],2)</f>
        <v>#N/A</v>
      </c>
      <c r="K21" s="1" t="e">
        <f>TEXT(VLOOKUP(Table31[[#This Row],[NIM]],DbsMunaqis[],16),"yyyy-mm-dd")</f>
        <v>#N/A</v>
      </c>
      <c r="L21" t="e">
        <f>VLOOKUP(Table31[[#This Row],[NIM]],DbsMunaqis[],18)</f>
        <v>#N/A</v>
      </c>
    </row>
    <row r="22" spans="1:12">
      <c r="A22" t="e">
        <f>VLOOKUP(Table31[[#This Row],[NIM]],DbsMunaqis[],5)</f>
        <v>#N/A</v>
      </c>
      <c r="B22" t="e">
        <f>VLOOKUP(Table31[[#This Row],[NIM]],DbsMunaqis[],9)</f>
        <v>#N/A</v>
      </c>
      <c r="C22" t="e">
        <f>VLOOKUP(Table31[[#This Row],[NIM]],DbsMunaqis[],10)</f>
        <v>#N/A</v>
      </c>
      <c r="D22" t="s">
        <v>7958</v>
      </c>
      <c r="E22" s="11" t="e">
        <f>VLOOKUP(Table31[[#This Row],[NIM]],DbsMunaqis[],14)</f>
        <v>#N/A</v>
      </c>
      <c r="F22" t="e">
        <f>VLOOKUP(Table31[[#This Row],[NIM]],DbsMunaqis[],15)</f>
        <v>#N/A</v>
      </c>
      <c r="G22" t="e">
        <f>VLOOKUP(Table31[[#This Row],[NIM]],DbsMunaqis[],6)</f>
        <v>#N/A</v>
      </c>
      <c r="H22" t="e">
        <f>VLOOKUP(Table31[[#This Row],[KdJurusan]],TblJurusan[],2)</f>
        <v>#N/A</v>
      </c>
      <c r="I22" t="e">
        <f>VLOOKUP(Table31[[#This Row],[NIM]],DbsMunaqis[],7)</f>
        <v>#N/A</v>
      </c>
      <c r="J22" t="e">
        <f>VLOOKUP(Table31[[#This Row],[KdProdi]],TblProdi[],2)</f>
        <v>#N/A</v>
      </c>
      <c r="K22" s="1" t="e">
        <f>TEXT(VLOOKUP(Table31[[#This Row],[NIM]],DbsMunaqis[],16),"yyyy-mm-dd")</f>
        <v>#N/A</v>
      </c>
      <c r="L22" t="e">
        <f>VLOOKUP(Table31[[#This Row],[NIM]],DbsMunaqis[],18)</f>
        <v>#N/A</v>
      </c>
    </row>
    <row r="23" spans="1:12">
      <c r="A23" t="e">
        <f>VLOOKUP(Table31[[#This Row],[NIM]],DbsMunaqis[],5)</f>
        <v>#N/A</v>
      </c>
      <c r="B23" t="e">
        <f>VLOOKUP(Table31[[#This Row],[NIM]],DbsMunaqis[],9)</f>
        <v>#N/A</v>
      </c>
      <c r="C23" t="e">
        <f>VLOOKUP(Table31[[#This Row],[NIM]],DbsMunaqis[],10)</f>
        <v>#N/A</v>
      </c>
      <c r="D23" t="s">
        <v>8116</v>
      </c>
      <c r="E23" s="11" t="e">
        <f>VLOOKUP(Table31[[#This Row],[NIM]],DbsMunaqis[],14)</f>
        <v>#N/A</v>
      </c>
      <c r="F23" t="e">
        <f>VLOOKUP(Table31[[#This Row],[NIM]],DbsMunaqis[],15)</f>
        <v>#N/A</v>
      </c>
      <c r="G23" t="e">
        <f>VLOOKUP(Table31[[#This Row],[NIM]],DbsMunaqis[],6)</f>
        <v>#N/A</v>
      </c>
      <c r="H23" t="e">
        <f>VLOOKUP(Table31[[#This Row],[KdJurusan]],TblJurusan[],2)</f>
        <v>#N/A</v>
      </c>
      <c r="I23" t="e">
        <f>VLOOKUP(Table31[[#This Row],[NIM]],DbsMunaqis[],7)</f>
        <v>#N/A</v>
      </c>
      <c r="J23" t="e">
        <f>VLOOKUP(Table31[[#This Row],[KdProdi]],TblProdi[],2)</f>
        <v>#N/A</v>
      </c>
      <c r="K23" s="1" t="e">
        <f>TEXT(VLOOKUP(Table31[[#This Row],[NIM]],DbsMunaqis[],16),"yyyy-mm-dd")</f>
        <v>#N/A</v>
      </c>
      <c r="L23" t="e">
        <f>VLOOKUP(Table31[[#This Row],[NIM]],DbsMunaqis[],18)</f>
        <v>#N/A</v>
      </c>
    </row>
    <row r="24" spans="1:12">
      <c r="A24" t="e">
        <f>VLOOKUP(Table31[[#This Row],[NIM]],DbsMunaqis[],5)</f>
        <v>#N/A</v>
      </c>
      <c r="B24" t="e">
        <f>VLOOKUP(Table31[[#This Row],[NIM]],DbsMunaqis[],9)</f>
        <v>#N/A</v>
      </c>
      <c r="C24" t="e">
        <f>VLOOKUP(Table31[[#This Row],[NIM]],DbsMunaqis[],10)</f>
        <v>#N/A</v>
      </c>
      <c r="D24" t="s">
        <v>8122</v>
      </c>
      <c r="E24" s="11" t="e">
        <f>VLOOKUP(Table31[[#This Row],[NIM]],DbsMunaqis[],14)</f>
        <v>#N/A</v>
      </c>
      <c r="F24" t="e">
        <f>VLOOKUP(Table31[[#This Row],[NIM]],DbsMunaqis[],15)</f>
        <v>#N/A</v>
      </c>
      <c r="G24" t="e">
        <f>VLOOKUP(Table31[[#This Row],[NIM]],DbsMunaqis[],6)</f>
        <v>#N/A</v>
      </c>
      <c r="H24" t="e">
        <f>VLOOKUP(Table31[[#This Row],[KdJurusan]],TblJurusan[],2)</f>
        <v>#N/A</v>
      </c>
      <c r="I24" t="e">
        <f>VLOOKUP(Table31[[#This Row],[NIM]],DbsMunaqis[],7)</f>
        <v>#N/A</v>
      </c>
      <c r="J24" t="e">
        <f>VLOOKUP(Table31[[#This Row],[KdProdi]],TblProdi[],2)</f>
        <v>#N/A</v>
      </c>
      <c r="K24" s="1" t="e">
        <f>TEXT(VLOOKUP(Table31[[#This Row],[NIM]],DbsMunaqis[],16),"yyyy-mm-dd")</f>
        <v>#N/A</v>
      </c>
      <c r="L24" t="e">
        <f>VLOOKUP(Table31[[#This Row],[NIM]],DbsMunaqis[],18)</f>
        <v>#N/A</v>
      </c>
    </row>
    <row r="25" spans="1:12">
      <c r="A25" t="e">
        <f>VLOOKUP(Table31[[#This Row],[NIM]],DbsMunaqis[],5)</f>
        <v>#N/A</v>
      </c>
      <c r="B25" t="e">
        <f>VLOOKUP(Table31[[#This Row],[NIM]],DbsMunaqis[],9)</f>
        <v>#N/A</v>
      </c>
      <c r="C25" t="e">
        <f>VLOOKUP(Table31[[#This Row],[NIM]],DbsMunaqis[],10)</f>
        <v>#N/A</v>
      </c>
      <c r="D25" t="s">
        <v>8151</v>
      </c>
      <c r="E25" s="11" t="e">
        <f>VLOOKUP(Table31[[#This Row],[NIM]],DbsMunaqis[],14)</f>
        <v>#N/A</v>
      </c>
      <c r="F25" t="e">
        <f>VLOOKUP(Table31[[#This Row],[NIM]],DbsMunaqis[],15)</f>
        <v>#N/A</v>
      </c>
      <c r="G25" t="e">
        <f>VLOOKUP(Table31[[#This Row],[NIM]],DbsMunaqis[],6)</f>
        <v>#N/A</v>
      </c>
      <c r="H25" t="e">
        <f>VLOOKUP(Table31[[#This Row],[KdJurusan]],TblJurusan[],2)</f>
        <v>#N/A</v>
      </c>
      <c r="I25" t="e">
        <f>VLOOKUP(Table31[[#This Row],[NIM]],DbsMunaqis[],7)</f>
        <v>#N/A</v>
      </c>
      <c r="J25" t="e">
        <f>VLOOKUP(Table31[[#This Row],[KdProdi]],TblProdi[],2)</f>
        <v>#N/A</v>
      </c>
      <c r="K25" s="1" t="e">
        <f>TEXT(VLOOKUP(Table31[[#This Row],[NIM]],DbsMunaqis[],16),"yyyy-mm-dd")</f>
        <v>#N/A</v>
      </c>
      <c r="L25" t="e">
        <f>VLOOKUP(Table31[[#This Row],[NIM]],DbsMunaqis[],18)</f>
        <v>#N/A</v>
      </c>
    </row>
    <row r="26" spans="1:12">
      <c r="A26" t="e">
        <f>VLOOKUP(Table31[[#This Row],[NIM]],DbsMunaqis[],5)</f>
        <v>#N/A</v>
      </c>
      <c r="B26" t="e">
        <f>VLOOKUP(Table31[[#This Row],[NIM]],DbsMunaqis[],9)</f>
        <v>#N/A</v>
      </c>
      <c r="C26" t="e">
        <f>VLOOKUP(Table31[[#This Row],[NIM]],DbsMunaqis[],10)</f>
        <v>#N/A</v>
      </c>
      <c r="D26" t="s">
        <v>8175</v>
      </c>
      <c r="E26" s="11" t="e">
        <f>VLOOKUP(Table31[[#This Row],[NIM]],DbsMunaqis[],14)</f>
        <v>#N/A</v>
      </c>
      <c r="F26" t="e">
        <f>VLOOKUP(Table31[[#This Row],[NIM]],DbsMunaqis[],15)</f>
        <v>#N/A</v>
      </c>
      <c r="G26" t="e">
        <f>VLOOKUP(Table31[[#This Row],[NIM]],DbsMunaqis[],6)</f>
        <v>#N/A</v>
      </c>
      <c r="H26" t="e">
        <f>VLOOKUP(Table31[[#This Row],[KdJurusan]],TblJurusan[],2)</f>
        <v>#N/A</v>
      </c>
      <c r="I26" t="e">
        <f>VLOOKUP(Table31[[#This Row],[NIM]],DbsMunaqis[],7)</f>
        <v>#N/A</v>
      </c>
      <c r="J26" t="e">
        <f>VLOOKUP(Table31[[#This Row],[KdProdi]],TblProdi[],2)</f>
        <v>#N/A</v>
      </c>
      <c r="K26" s="1" t="e">
        <f>TEXT(VLOOKUP(Table31[[#This Row],[NIM]],DbsMunaqis[],16),"yyyy-mm-dd")</f>
        <v>#N/A</v>
      </c>
      <c r="L26" t="e">
        <f>VLOOKUP(Table31[[#This Row],[NIM]],DbsMunaqis[],18)</f>
        <v>#N/A</v>
      </c>
    </row>
    <row r="27" spans="1:12">
      <c r="A27" t="e">
        <f>VLOOKUP(Table31[[#This Row],[NIM]],DbsMunaqis[],5)</f>
        <v>#N/A</v>
      </c>
      <c r="B27" t="e">
        <f>VLOOKUP(Table31[[#This Row],[NIM]],DbsMunaqis[],9)</f>
        <v>#N/A</v>
      </c>
      <c r="C27" t="e">
        <f>VLOOKUP(Table31[[#This Row],[NIM]],DbsMunaqis[],10)</f>
        <v>#N/A</v>
      </c>
      <c r="D27" t="s">
        <v>8267</v>
      </c>
      <c r="E27" s="11" t="e">
        <f>VLOOKUP(Table31[[#This Row],[NIM]],DbsMunaqis[],14)</f>
        <v>#N/A</v>
      </c>
      <c r="F27" t="e">
        <f>VLOOKUP(Table31[[#This Row],[NIM]],DbsMunaqis[],15)</f>
        <v>#N/A</v>
      </c>
      <c r="G27" t="e">
        <f>VLOOKUP(Table31[[#This Row],[NIM]],DbsMunaqis[],6)</f>
        <v>#N/A</v>
      </c>
      <c r="H27" t="e">
        <f>VLOOKUP(Table31[[#This Row],[KdJurusan]],TblJurusan[],2)</f>
        <v>#N/A</v>
      </c>
      <c r="I27" t="e">
        <f>VLOOKUP(Table31[[#This Row],[NIM]],DbsMunaqis[],7)</f>
        <v>#N/A</v>
      </c>
      <c r="J27" t="e">
        <f>VLOOKUP(Table31[[#This Row],[KdProdi]],TblProdi[],2)</f>
        <v>#N/A</v>
      </c>
      <c r="K27" s="1" t="e">
        <f>TEXT(VLOOKUP(Table31[[#This Row],[NIM]],DbsMunaqis[],16),"yyyy-mm-dd")</f>
        <v>#N/A</v>
      </c>
      <c r="L27" t="e">
        <f>VLOOKUP(Table31[[#This Row],[NIM]],DbsMunaqis[],18)</f>
        <v>#N/A</v>
      </c>
    </row>
    <row r="28" spans="1:12">
      <c r="A28" t="e">
        <f>VLOOKUP(Table31[[#This Row],[NIM]],DbsMunaqis[],5)</f>
        <v>#N/A</v>
      </c>
      <c r="B28" t="e">
        <f>VLOOKUP(Table31[[#This Row],[NIM]],DbsMunaqis[],9)</f>
        <v>#N/A</v>
      </c>
      <c r="C28" t="e">
        <f>VLOOKUP(Table31[[#This Row],[NIM]],DbsMunaqis[],10)</f>
        <v>#N/A</v>
      </c>
      <c r="D28" t="s">
        <v>8295</v>
      </c>
      <c r="E28" s="11" t="e">
        <f>VLOOKUP(Table31[[#This Row],[NIM]],DbsMunaqis[],14)</f>
        <v>#N/A</v>
      </c>
      <c r="F28" t="e">
        <f>VLOOKUP(Table31[[#This Row],[NIM]],DbsMunaqis[],15)</f>
        <v>#N/A</v>
      </c>
      <c r="G28" t="e">
        <f>VLOOKUP(Table31[[#This Row],[NIM]],DbsMunaqis[],6)</f>
        <v>#N/A</v>
      </c>
      <c r="H28" t="e">
        <f>VLOOKUP(Table31[[#This Row],[KdJurusan]],TblJurusan[],2)</f>
        <v>#N/A</v>
      </c>
      <c r="I28" t="e">
        <f>VLOOKUP(Table31[[#This Row],[NIM]],DbsMunaqis[],7)</f>
        <v>#N/A</v>
      </c>
      <c r="J28" t="e">
        <f>VLOOKUP(Table31[[#This Row],[KdProdi]],TblProdi[],2)</f>
        <v>#N/A</v>
      </c>
      <c r="K28" s="1" t="e">
        <f>TEXT(VLOOKUP(Table31[[#This Row],[NIM]],DbsMunaqis[],16),"yyyy-mm-dd")</f>
        <v>#N/A</v>
      </c>
      <c r="L28" t="e">
        <f>VLOOKUP(Table31[[#This Row],[NIM]],DbsMunaqis[],18)</f>
        <v>#N/A</v>
      </c>
    </row>
    <row r="29" spans="1:12">
      <c r="A29" t="e">
        <f>VLOOKUP(Table31[[#This Row],[NIM]],DbsMunaqis[],5)</f>
        <v>#N/A</v>
      </c>
      <c r="B29" t="e">
        <f>VLOOKUP(Table31[[#This Row],[NIM]],DbsMunaqis[],9)</f>
        <v>#N/A</v>
      </c>
      <c r="C29" t="e">
        <f>VLOOKUP(Table31[[#This Row],[NIM]],DbsMunaqis[],10)</f>
        <v>#N/A</v>
      </c>
      <c r="D29" t="s">
        <v>8426</v>
      </c>
      <c r="E29" s="11" t="e">
        <f>VLOOKUP(Table31[[#This Row],[NIM]],DbsMunaqis[],14)</f>
        <v>#N/A</v>
      </c>
      <c r="F29" t="e">
        <f>VLOOKUP(Table31[[#This Row],[NIM]],DbsMunaqis[],15)</f>
        <v>#N/A</v>
      </c>
      <c r="G29" t="e">
        <f>VLOOKUP(Table31[[#This Row],[NIM]],DbsMunaqis[],6)</f>
        <v>#N/A</v>
      </c>
      <c r="H29" t="e">
        <f>VLOOKUP(Table31[[#This Row],[KdJurusan]],TblJurusan[],2)</f>
        <v>#N/A</v>
      </c>
      <c r="I29" t="e">
        <f>VLOOKUP(Table31[[#This Row],[NIM]],DbsMunaqis[],7)</f>
        <v>#N/A</v>
      </c>
      <c r="J29" t="e">
        <f>VLOOKUP(Table31[[#This Row],[KdProdi]],TblProdi[],2)</f>
        <v>#N/A</v>
      </c>
      <c r="K29" s="1" t="e">
        <f>TEXT(VLOOKUP(Table31[[#This Row],[NIM]],DbsMunaqis[],16),"yyyy-mm-dd")</f>
        <v>#N/A</v>
      </c>
      <c r="L29" t="e">
        <f>VLOOKUP(Table31[[#This Row],[NIM]],DbsMunaqis[],18)</f>
        <v>#N/A</v>
      </c>
    </row>
    <row r="30" spans="1:12">
      <c r="A30" t="e">
        <f>VLOOKUP(Table31[[#This Row],[NIM]],DbsMunaqis[],5)</f>
        <v>#N/A</v>
      </c>
      <c r="B30" t="e">
        <f>VLOOKUP(Table31[[#This Row],[NIM]],DbsMunaqis[],9)</f>
        <v>#N/A</v>
      </c>
      <c r="C30" t="e">
        <f>VLOOKUP(Table31[[#This Row],[NIM]],DbsMunaqis[],10)</f>
        <v>#N/A</v>
      </c>
      <c r="D30" t="s">
        <v>8447</v>
      </c>
      <c r="E30" s="11" t="e">
        <f>VLOOKUP(Table31[[#This Row],[NIM]],DbsMunaqis[],14)</f>
        <v>#N/A</v>
      </c>
      <c r="F30" t="e">
        <f>VLOOKUP(Table31[[#This Row],[NIM]],DbsMunaqis[],15)</f>
        <v>#N/A</v>
      </c>
      <c r="G30" t="e">
        <f>VLOOKUP(Table31[[#This Row],[NIM]],DbsMunaqis[],6)</f>
        <v>#N/A</v>
      </c>
      <c r="H30" t="e">
        <f>VLOOKUP(Table31[[#This Row],[KdJurusan]],TblJurusan[],2)</f>
        <v>#N/A</v>
      </c>
      <c r="I30" t="e">
        <f>VLOOKUP(Table31[[#This Row],[NIM]],DbsMunaqis[],7)</f>
        <v>#N/A</v>
      </c>
      <c r="J30" t="e">
        <f>VLOOKUP(Table31[[#This Row],[KdProdi]],TblProdi[],2)</f>
        <v>#N/A</v>
      </c>
      <c r="K30" s="1" t="e">
        <f>TEXT(VLOOKUP(Table31[[#This Row],[NIM]],DbsMunaqis[],16),"yyyy-mm-dd")</f>
        <v>#N/A</v>
      </c>
      <c r="L30" t="e">
        <f>VLOOKUP(Table31[[#This Row],[NIM]],DbsMunaqis[],18)</f>
        <v>#N/A</v>
      </c>
    </row>
    <row r="31" spans="1:12">
      <c r="A31" t="e">
        <f>VLOOKUP(Table31[[#This Row],[NIM]],DbsMunaqis[],5)</f>
        <v>#N/A</v>
      </c>
      <c r="B31" t="e">
        <f>VLOOKUP(Table31[[#This Row],[NIM]],DbsMunaqis[],9)</f>
        <v>#N/A</v>
      </c>
      <c r="C31" t="e">
        <f>VLOOKUP(Table31[[#This Row],[NIM]],DbsMunaqis[],10)</f>
        <v>#N/A</v>
      </c>
      <c r="D31" t="s">
        <v>10157</v>
      </c>
      <c r="E31" s="11" t="e">
        <f>VLOOKUP(Table31[[#This Row],[NIM]],DbsMunaqis[],14)</f>
        <v>#N/A</v>
      </c>
      <c r="F31" t="e">
        <f>VLOOKUP(Table31[[#This Row],[NIM]],DbsMunaqis[],15)</f>
        <v>#N/A</v>
      </c>
      <c r="G31" t="e">
        <f>VLOOKUP(Table31[[#This Row],[NIM]],DbsMunaqis[],6)</f>
        <v>#N/A</v>
      </c>
      <c r="H31" t="e">
        <f>VLOOKUP(Table31[[#This Row],[KdJurusan]],TblJurusan[],2)</f>
        <v>#N/A</v>
      </c>
      <c r="I31" t="e">
        <f>VLOOKUP(Table31[[#This Row],[NIM]],DbsMunaqis[],7)</f>
        <v>#N/A</v>
      </c>
      <c r="J31" t="e">
        <f>VLOOKUP(Table31[[#This Row],[KdProdi]],TblProdi[],2)</f>
        <v>#N/A</v>
      </c>
      <c r="K31" s="1" t="e">
        <f>TEXT(VLOOKUP(Table31[[#This Row],[NIM]],DbsMunaqis[],16),"yyyy-mm-dd")</f>
        <v>#N/A</v>
      </c>
      <c r="L31" t="e">
        <f>VLOOKUP(Table31[[#This Row],[NIM]],DbsMunaqis[],18)</f>
        <v>#N/A</v>
      </c>
    </row>
    <row r="32" spans="1:12">
      <c r="A32" t="e">
        <f>VLOOKUP(Table31[[#This Row],[NIM]],DbsMunaqis[],5)</f>
        <v>#N/A</v>
      </c>
      <c r="B32" t="e">
        <f>VLOOKUP(Table31[[#This Row],[NIM]],DbsMunaqis[],9)</f>
        <v>#N/A</v>
      </c>
      <c r="C32" t="e">
        <f>VLOOKUP(Table31[[#This Row],[NIM]],DbsMunaqis[],10)</f>
        <v>#N/A</v>
      </c>
      <c r="D32" t="s">
        <v>10307</v>
      </c>
      <c r="E32" s="11" t="e">
        <f>VLOOKUP(Table31[[#This Row],[NIM]],DbsMunaqis[],14)</f>
        <v>#N/A</v>
      </c>
      <c r="F32" t="e">
        <f>VLOOKUP(Table31[[#This Row],[NIM]],DbsMunaqis[],15)</f>
        <v>#N/A</v>
      </c>
      <c r="G32" t="e">
        <f>VLOOKUP(Table31[[#This Row],[NIM]],DbsMunaqis[],6)</f>
        <v>#N/A</v>
      </c>
      <c r="H32" t="e">
        <f>VLOOKUP(Table31[[#This Row],[KdJurusan]],TblJurusan[],2)</f>
        <v>#N/A</v>
      </c>
      <c r="I32" t="e">
        <f>VLOOKUP(Table31[[#This Row],[NIM]],DbsMunaqis[],7)</f>
        <v>#N/A</v>
      </c>
      <c r="J32" t="e">
        <f>VLOOKUP(Table31[[#This Row],[KdProdi]],TblProdi[],2)</f>
        <v>#N/A</v>
      </c>
      <c r="K32" s="1" t="e">
        <f>TEXT(VLOOKUP(Table31[[#This Row],[NIM]],DbsMunaqis[],16),"yyyy-mm-dd")</f>
        <v>#N/A</v>
      </c>
      <c r="L32" t="e">
        <f>VLOOKUP(Table31[[#This Row],[NIM]],DbsMunaqis[],18)</f>
        <v>#N/A</v>
      </c>
    </row>
    <row r="33" spans="1:12">
      <c r="A33" t="e">
        <f>VLOOKUP(Table31[[#This Row],[NIM]],DbsMunaqis[],5)</f>
        <v>#N/A</v>
      </c>
      <c r="B33" t="e">
        <f>VLOOKUP(Table31[[#This Row],[NIM]],DbsMunaqis[],9)</f>
        <v>#N/A</v>
      </c>
      <c r="C33" t="e">
        <f>VLOOKUP(Table31[[#This Row],[NIM]],DbsMunaqis[],10)</f>
        <v>#N/A</v>
      </c>
      <c r="D33" t="s">
        <v>10181</v>
      </c>
      <c r="E33" s="11" t="e">
        <f>VLOOKUP(Table31[[#This Row],[NIM]],DbsMunaqis[],14)</f>
        <v>#N/A</v>
      </c>
      <c r="F33" t="e">
        <f>VLOOKUP(Table31[[#This Row],[NIM]],DbsMunaqis[],15)</f>
        <v>#N/A</v>
      </c>
      <c r="G33" t="e">
        <f>VLOOKUP(Table31[[#This Row],[NIM]],DbsMunaqis[],6)</f>
        <v>#N/A</v>
      </c>
      <c r="H33" t="e">
        <f>VLOOKUP(Table31[[#This Row],[KdJurusan]],TblJurusan[],2)</f>
        <v>#N/A</v>
      </c>
      <c r="I33" t="e">
        <f>VLOOKUP(Table31[[#This Row],[NIM]],DbsMunaqis[],7)</f>
        <v>#N/A</v>
      </c>
      <c r="J33" t="e">
        <f>VLOOKUP(Table31[[#This Row],[KdProdi]],TblProdi[],2)</f>
        <v>#N/A</v>
      </c>
      <c r="K33" s="1" t="e">
        <f>TEXT(VLOOKUP(Table31[[#This Row],[NIM]],DbsMunaqis[],16),"yyyy-mm-dd")</f>
        <v>#N/A</v>
      </c>
      <c r="L33" t="e">
        <f>VLOOKUP(Table31[[#This Row],[NIM]],DbsMunaqis[],18)</f>
        <v>#N/A</v>
      </c>
    </row>
    <row r="34" spans="1:12">
      <c r="A34" t="e">
        <f>VLOOKUP(Table31[[#This Row],[NIM]],DbsMunaqis[],5)</f>
        <v>#N/A</v>
      </c>
      <c r="B34" t="e">
        <f>VLOOKUP(Table31[[#This Row],[NIM]],DbsMunaqis[],9)</f>
        <v>#N/A</v>
      </c>
      <c r="C34" t="e">
        <f>VLOOKUP(Table31[[#This Row],[NIM]],DbsMunaqis[],10)</f>
        <v>#N/A</v>
      </c>
      <c r="D34" t="s">
        <v>10193</v>
      </c>
      <c r="E34" s="11" t="e">
        <f>VLOOKUP(Table31[[#This Row],[NIM]],DbsMunaqis[],14)</f>
        <v>#N/A</v>
      </c>
      <c r="F34" t="e">
        <f>VLOOKUP(Table31[[#This Row],[NIM]],DbsMunaqis[],15)</f>
        <v>#N/A</v>
      </c>
      <c r="G34" t="e">
        <f>VLOOKUP(Table31[[#This Row],[NIM]],DbsMunaqis[],6)</f>
        <v>#N/A</v>
      </c>
      <c r="H34" t="e">
        <f>VLOOKUP(Table31[[#This Row],[KdJurusan]],TblJurusan[],2)</f>
        <v>#N/A</v>
      </c>
      <c r="I34" t="e">
        <f>VLOOKUP(Table31[[#This Row],[NIM]],DbsMunaqis[],7)</f>
        <v>#N/A</v>
      </c>
      <c r="J34" t="e">
        <f>VLOOKUP(Table31[[#This Row],[KdProdi]],TblProdi[],2)</f>
        <v>#N/A</v>
      </c>
      <c r="K34" s="1" t="e">
        <f>TEXT(VLOOKUP(Table31[[#This Row],[NIM]],DbsMunaqis[],16),"yyyy-mm-dd")</f>
        <v>#N/A</v>
      </c>
      <c r="L34" t="e">
        <f>VLOOKUP(Table31[[#This Row],[NIM]],DbsMunaqis[],18)</f>
        <v>#N/A</v>
      </c>
    </row>
    <row r="35" spans="1:12">
      <c r="A35" t="e">
        <f>VLOOKUP(Table31[[#This Row],[NIM]],DbsMunaqis[],5)</f>
        <v>#N/A</v>
      </c>
      <c r="B35" t="e">
        <f>VLOOKUP(Table31[[#This Row],[NIM]],DbsMunaqis[],9)</f>
        <v>#N/A</v>
      </c>
      <c r="C35" t="e">
        <f>VLOOKUP(Table31[[#This Row],[NIM]],DbsMunaqis[],10)</f>
        <v>#N/A</v>
      </c>
      <c r="D35" t="s">
        <v>10313</v>
      </c>
      <c r="E35" s="11" t="e">
        <f>VLOOKUP(Table31[[#This Row],[NIM]],DbsMunaqis[],14)</f>
        <v>#N/A</v>
      </c>
      <c r="F35" t="e">
        <f>VLOOKUP(Table31[[#This Row],[NIM]],DbsMunaqis[],15)</f>
        <v>#N/A</v>
      </c>
      <c r="G35" t="e">
        <f>VLOOKUP(Table31[[#This Row],[NIM]],DbsMunaqis[],6)</f>
        <v>#N/A</v>
      </c>
      <c r="H35" t="e">
        <f>VLOOKUP(Table31[[#This Row],[KdJurusan]],TblJurusan[],2)</f>
        <v>#N/A</v>
      </c>
      <c r="I35" t="e">
        <f>VLOOKUP(Table31[[#This Row],[NIM]],DbsMunaqis[],7)</f>
        <v>#N/A</v>
      </c>
      <c r="J35" t="e">
        <f>VLOOKUP(Table31[[#This Row],[KdProdi]],TblProdi[],2)</f>
        <v>#N/A</v>
      </c>
      <c r="K35" s="1" t="e">
        <f>TEXT(VLOOKUP(Table31[[#This Row],[NIM]],DbsMunaqis[],16),"yyyy-mm-dd")</f>
        <v>#N/A</v>
      </c>
      <c r="L35" t="e">
        <f>VLOOKUP(Table31[[#This Row],[NIM]],DbsMunaqis[],18)</f>
        <v>#N/A</v>
      </c>
    </row>
    <row r="36" spans="1:12">
      <c r="A36" t="e">
        <f>VLOOKUP(Table31[[#This Row],[NIM]],DbsMunaqis[],5)</f>
        <v>#N/A</v>
      </c>
      <c r="B36" t="e">
        <f>VLOOKUP(Table31[[#This Row],[NIM]],DbsMunaqis[],9)</f>
        <v>#N/A</v>
      </c>
      <c r="C36" t="e">
        <f>VLOOKUP(Table31[[#This Row],[NIM]],DbsMunaqis[],10)</f>
        <v>#N/A</v>
      </c>
      <c r="D36" t="s">
        <v>10317</v>
      </c>
      <c r="E36" s="11" t="e">
        <f>VLOOKUP(Table31[[#This Row],[NIM]],DbsMunaqis[],14)</f>
        <v>#N/A</v>
      </c>
      <c r="F36" t="e">
        <f>VLOOKUP(Table31[[#This Row],[NIM]],DbsMunaqis[],15)</f>
        <v>#N/A</v>
      </c>
      <c r="G36" t="e">
        <f>VLOOKUP(Table31[[#This Row],[NIM]],DbsMunaqis[],6)</f>
        <v>#N/A</v>
      </c>
      <c r="H36" t="e">
        <f>VLOOKUP(Table31[[#This Row],[KdJurusan]],TblJurusan[],2)</f>
        <v>#N/A</v>
      </c>
      <c r="I36" t="e">
        <f>VLOOKUP(Table31[[#This Row],[NIM]],DbsMunaqis[],7)</f>
        <v>#N/A</v>
      </c>
      <c r="J36" t="e">
        <f>VLOOKUP(Table31[[#This Row],[KdProdi]],TblProdi[],2)</f>
        <v>#N/A</v>
      </c>
      <c r="K36" s="1" t="e">
        <f>TEXT(VLOOKUP(Table31[[#This Row],[NIM]],DbsMunaqis[],16),"yyyy-mm-dd")</f>
        <v>#N/A</v>
      </c>
      <c r="L36" t="e">
        <f>VLOOKUP(Table31[[#This Row],[NIM]],DbsMunaqis[],18)</f>
        <v>#N/A</v>
      </c>
    </row>
    <row r="37" spans="1:12">
      <c r="A37" t="e">
        <f>VLOOKUP(Table31[[#This Row],[NIM]],DbsMunaqis[],5)</f>
        <v>#N/A</v>
      </c>
      <c r="B37" t="e">
        <f>VLOOKUP(Table31[[#This Row],[NIM]],DbsMunaqis[],9)</f>
        <v>#N/A</v>
      </c>
      <c r="C37" t="e">
        <f>VLOOKUP(Table31[[#This Row],[NIM]],DbsMunaqis[],10)</f>
        <v>#N/A</v>
      </c>
      <c r="D37" t="s">
        <v>10321</v>
      </c>
      <c r="E37" s="11" t="e">
        <f>VLOOKUP(Table31[[#This Row],[NIM]],DbsMunaqis[],14)</f>
        <v>#N/A</v>
      </c>
      <c r="F37" t="e">
        <f>VLOOKUP(Table31[[#This Row],[NIM]],DbsMunaqis[],15)</f>
        <v>#N/A</v>
      </c>
      <c r="G37" t="e">
        <f>VLOOKUP(Table31[[#This Row],[NIM]],DbsMunaqis[],6)</f>
        <v>#N/A</v>
      </c>
      <c r="H37" t="e">
        <f>VLOOKUP(Table31[[#This Row],[KdJurusan]],TblJurusan[],2)</f>
        <v>#N/A</v>
      </c>
      <c r="I37" t="e">
        <f>VLOOKUP(Table31[[#This Row],[NIM]],DbsMunaqis[],7)</f>
        <v>#N/A</v>
      </c>
      <c r="J37" t="e">
        <f>VLOOKUP(Table31[[#This Row],[KdProdi]],TblProdi[],2)</f>
        <v>#N/A</v>
      </c>
      <c r="K37" s="1" t="e">
        <f>TEXT(VLOOKUP(Table31[[#This Row],[NIM]],DbsMunaqis[],16),"yyyy-mm-dd")</f>
        <v>#N/A</v>
      </c>
      <c r="L37" t="e">
        <f>VLOOKUP(Table31[[#This Row],[NIM]],DbsMunaqis[],18)</f>
        <v>#N/A</v>
      </c>
    </row>
    <row r="38" spans="1:12">
      <c r="A38" t="e">
        <f>VLOOKUP(Table31[[#This Row],[NIM]],DbsMunaqis[],5)</f>
        <v>#N/A</v>
      </c>
      <c r="B38" t="e">
        <f>VLOOKUP(Table31[[#This Row],[NIM]],DbsMunaqis[],9)</f>
        <v>#N/A</v>
      </c>
      <c r="C38" t="e">
        <f>VLOOKUP(Table31[[#This Row],[NIM]],DbsMunaqis[],10)</f>
        <v>#N/A</v>
      </c>
      <c r="D38" t="s">
        <v>10148</v>
      </c>
      <c r="E38" s="11" t="e">
        <f>VLOOKUP(Table31[[#This Row],[NIM]],DbsMunaqis[],14)</f>
        <v>#N/A</v>
      </c>
      <c r="F38" t="e">
        <f>VLOOKUP(Table31[[#This Row],[NIM]],DbsMunaqis[],15)</f>
        <v>#N/A</v>
      </c>
      <c r="G38" t="e">
        <f>VLOOKUP(Table31[[#This Row],[NIM]],DbsMunaqis[],6)</f>
        <v>#N/A</v>
      </c>
      <c r="H38" t="e">
        <f>VLOOKUP(Table31[[#This Row],[KdJurusan]],TblJurusan[],2)</f>
        <v>#N/A</v>
      </c>
      <c r="I38" t="e">
        <f>VLOOKUP(Table31[[#This Row],[NIM]],DbsMunaqis[],7)</f>
        <v>#N/A</v>
      </c>
      <c r="J38" t="e">
        <f>VLOOKUP(Table31[[#This Row],[KdProdi]],TblProdi[],2)</f>
        <v>#N/A</v>
      </c>
      <c r="K38" s="1" t="e">
        <f>TEXT(VLOOKUP(Table31[[#This Row],[NIM]],DbsMunaqis[],16),"yyyy-mm-dd")</f>
        <v>#N/A</v>
      </c>
      <c r="L38" t="e">
        <f>VLOOKUP(Table31[[#This Row],[NIM]],DbsMunaqis[],18)</f>
        <v>#N/A</v>
      </c>
    </row>
    <row r="39" spans="1:12">
      <c r="A39" t="e">
        <f>VLOOKUP(Table31[[#This Row],[NIM]],DbsMunaqis[],5)</f>
        <v>#N/A</v>
      </c>
      <c r="B39" t="e">
        <f>VLOOKUP(Table31[[#This Row],[NIM]],DbsMunaqis[],9)</f>
        <v>#N/A</v>
      </c>
      <c r="C39" t="e">
        <f>VLOOKUP(Table31[[#This Row],[NIM]],DbsMunaqis[],10)</f>
        <v>#N/A</v>
      </c>
      <c r="D39" t="s">
        <v>10092</v>
      </c>
      <c r="E39" s="11" t="e">
        <f>VLOOKUP(Table31[[#This Row],[NIM]],DbsMunaqis[],14)</f>
        <v>#N/A</v>
      </c>
      <c r="F39" t="e">
        <f>VLOOKUP(Table31[[#This Row],[NIM]],DbsMunaqis[],15)</f>
        <v>#N/A</v>
      </c>
      <c r="G39" t="e">
        <f>VLOOKUP(Table31[[#This Row],[NIM]],DbsMunaqis[],6)</f>
        <v>#N/A</v>
      </c>
      <c r="H39" t="e">
        <f>VLOOKUP(Table31[[#This Row],[KdJurusan]],TblJurusan[],2)</f>
        <v>#N/A</v>
      </c>
      <c r="I39" t="e">
        <f>VLOOKUP(Table31[[#This Row],[NIM]],DbsMunaqis[],7)</f>
        <v>#N/A</v>
      </c>
      <c r="J39" t="e">
        <f>VLOOKUP(Table31[[#This Row],[KdProdi]],TblProdi[],2)</f>
        <v>#N/A</v>
      </c>
      <c r="K39" s="1" t="e">
        <f>TEXT(VLOOKUP(Table31[[#This Row],[NIM]],DbsMunaqis[],16),"yyyy-mm-dd")</f>
        <v>#N/A</v>
      </c>
      <c r="L39" t="e">
        <f>VLOOKUP(Table31[[#This Row],[NIM]],DbsMunaqis[],18)</f>
        <v>#N/A</v>
      </c>
    </row>
    <row r="40" spans="1:12">
      <c r="A40" t="e">
        <f>VLOOKUP(Table31[[#This Row],[NIM]],DbsMunaqis[],5)</f>
        <v>#N/A</v>
      </c>
      <c r="B40" t="e">
        <f>VLOOKUP(Table31[[#This Row],[NIM]],DbsMunaqis[],9)</f>
        <v>#N/A</v>
      </c>
      <c r="C40" t="e">
        <f>VLOOKUP(Table31[[#This Row],[NIM]],DbsMunaqis[],10)</f>
        <v>#N/A</v>
      </c>
      <c r="D40" t="s">
        <v>10192</v>
      </c>
      <c r="E40" s="11" t="e">
        <f>VLOOKUP(Table31[[#This Row],[NIM]],DbsMunaqis[],14)</f>
        <v>#N/A</v>
      </c>
      <c r="F40" t="e">
        <f>VLOOKUP(Table31[[#This Row],[NIM]],DbsMunaqis[],15)</f>
        <v>#N/A</v>
      </c>
      <c r="G40" t="e">
        <f>VLOOKUP(Table31[[#This Row],[NIM]],DbsMunaqis[],6)</f>
        <v>#N/A</v>
      </c>
      <c r="H40" t="e">
        <f>VLOOKUP(Table31[[#This Row],[KdJurusan]],TblJurusan[],2)</f>
        <v>#N/A</v>
      </c>
      <c r="I40" t="e">
        <f>VLOOKUP(Table31[[#This Row],[NIM]],DbsMunaqis[],7)</f>
        <v>#N/A</v>
      </c>
      <c r="J40" t="e">
        <f>VLOOKUP(Table31[[#This Row],[KdProdi]],TblProdi[],2)</f>
        <v>#N/A</v>
      </c>
      <c r="K40" s="1" t="e">
        <f>TEXT(VLOOKUP(Table31[[#This Row],[NIM]],DbsMunaqis[],16),"yyyy-mm-dd")</f>
        <v>#N/A</v>
      </c>
      <c r="L40" t="e">
        <f>VLOOKUP(Table31[[#This Row],[NIM]],DbsMunaqis[],18)</f>
        <v>#N/A</v>
      </c>
    </row>
    <row r="41" spans="1:12">
      <c r="A41" t="e">
        <f>VLOOKUP(Table31[[#This Row],[NIM]],DbsMunaqis[],5)</f>
        <v>#N/A</v>
      </c>
      <c r="B41" t="e">
        <f>VLOOKUP(Table31[[#This Row],[NIM]],DbsMunaqis[],9)</f>
        <v>#N/A</v>
      </c>
      <c r="C41" t="e">
        <f>VLOOKUP(Table31[[#This Row],[NIM]],DbsMunaqis[],10)</f>
        <v>#N/A</v>
      </c>
      <c r="D41" t="s">
        <v>10136</v>
      </c>
      <c r="E41" s="11" t="e">
        <f>VLOOKUP(Table31[[#This Row],[NIM]],DbsMunaqis[],14)</f>
        <v>#N/A</v>
      </c>
      <c r="F41" t="e">
        <f>VLOOKUP(Table31[[#This Row],[NIM]],DbsMunaqis[],15)</f>
        <v>#N/A</v>
      </c>
      <c r="G41" t="e">
        <f>VLOOKUP(Table31[[#This Row],[NIM]],DbsMunaqis[],6)</f>
        <v>#N/A</v>
      </c>
      <c r="H41" t="e">
        <f>VLOOKUP(Table31[[#This Row],[KdJurusan]],TblJurusan[],2)</f>
        <v>#N/A</v>
      </c>
      <c r="I41" t="e">
        <f>VLOOKUP(Table31[[#This Row],[NIM]],DbsMunaqis[],7)</f>
        <v>#N/A</v>
      </c>
      <c r="J41" t="e">
        <f>VLOOKUP(Table31[[#This Row],[KdProdi]],TblProdi[],2)</f>
        <v>#N/A</v>
      </c>
      <c r="K41" s="1" t="e">
        <f>TEXT(VLOOKUP(Table31[[#This Row],[NIM]],DbsMunaqis[],16),"yyyy-mm-dd")</f>
        <v>#N/A</v>
      </c>
      <c r="L41" t="e">
        <f>VLOOKUP(Table31[[#This Row],[NIM]],DbsMunaqis[],18)</f>
        <v>#N/A</v>
      </c>
    </row>
    <row r="42" spans="1:12">
      <c r="A42" t="e">
        <f>VLOOKUP(Table31[[#This Row],[NIM]],DbsMunaqis[],5)</f>
        <v>#N/A</v>
      </c>
      <c r="B42" t="e">
        <f>VLOOKUP(Table31[[#This Row],[NIM]],DbsMunaqis[],9)</f>
        <v>#N/A</v>
      </c>
      <c r="C42" t="e">
        <f>VLOOKUP(Table31[[#This Row],[NIM]],DbsMunaqis[],10)</f>
        <v>#N/A</v>
      </c>
      <c r="D42" t="s">
        <v>10102</v>
      </c>
      <c r="E42" s="11" t="e">
        <f>VLOOKUP(Table31[[#This Row],[NIM]],DbsMunaqis[],14)</f>
        <v>#N/A</v>
      </c>
      <c r="F42" t="e">
        <f>VLOOKUP(Table31[[#This Row],[NIM]],DbsMunaqis[],15)</f>
        <v>#N/A</v>
      </c>
      <c r="G42" t="e">
        <f>VLOOKUP(Table31[[#This Row],[NIM]],DbsMunaqis[],6)</f>
        <v>#N/A</v>
      </c>
      <c r="H42" t="e">
        <f>VLOOKUP(Table31[[#This Row],[KdJurusan]],TblJurusan[],2)</f>
        <v>#N/A</v>
      </c>
      <c r="I42" t="e">
        <f>VLOOKUP(Table31[[#This Row],[NIM]],DbsMunaqis[],7)</f>
        <v>#N/A</v>
      </c>
      <c r="J42" t="e">
        <f>VLOOKUP(Table31[[#This Row],[KdProdi]],TblProdi[],2)</f>
        <v>#N/A</v>
      </c>
      <c r="K42" s="1" t="e">
        <f>TEXT(VLOOKUP(Table31[[#This Row],[NIM]],DbsMunaqis[],16),"yyyy-mm-dd")</f>
        <v>#N/A</v>
      </c>
      <c r="L42" t="e">
        <f>VLOOKUP(Table31[[#This Row],[NIM]],DbsMunaqis[],18)</f>
        <v>#N/A</v>
      </c>
    </row>
    <row r="43" spans="1:12">
      <c r="A43" t="e">
        <f>VLOOKUP(Table31[[#This Row],[NIM]],DbsMunaqis[],5)</f>
        <v>#N/A</v>
      </c>
      <c r="B43" t="e">
        <f>VLOOKUP(Table31[[#This Row],[NIM]],DbsMunaqis[],9)</f>
        <v>#N/A</v>
      </c>
      <c r="C43" t="e">
        <f>VLOOKUP(Table31[[#This Row],[NIM]],DbsMunaqis[],10)</f>
        <v>#N/A</v>
      </c>
      <c r="D43" t="s">
        <v>10200</v>
      </c>
      <c r="E43" s="11" t="e">
        <f>VLOOKUP(Table31[[#This Row],[NIM]],DbsMunaqis[],14)</f>
        <v>#N/A</v>
      </c>
      <c r="F43" t="e">
        <f>VLOOKUP(Table31[[#This Row],[NIM]],DbsMunaqis[],15)</f>
        <v>#N/A</v>
      </c>
      <c r="G43" t="e">
        <f>VLOOKUP(Table31[[#This Row],[NIM]],DbsMunaqis[],6)</f>
        <v>#N/A</v>
      </c>
      <c r="H43" t="e">
        <f>VLOOKUP(Table31[[#This Row],[KdJurusan]],TblJurusan[],2)</f>
        <v>#N/A</v>
      </c>
      <c r="I43" t="e">
        <f>VLOOKUP(Table31[[#This Row],[NIM]],DbsMunaqis[],7)</f>
        <v>#N/A</v>
      </c>
      <c r="J43" t="e">
        <f>VLOOKUP(Table31[[#This Row],[KdProdi]],TblProdi[],2)</f>
        <v>#N/A</v>
      </c>
      <c r="K43" s="1" t="e">
        <f>TEXT(VLOOKUP(Table31[[#This Row],[NIM]],DbsMunaqis[],16),"yyyy-mm-dd")</f>
        <v>#N/A</v>
      </c>
      <c r="L43" t="e">
        <f>VLOOKUP(Table31[[#This Row],[NIM]],DbsMunaqis[],18)</f>
        <v>#N/A</v>
      </c>
    </row>
    <row r="44" spans="1:12">
      <c r="A44" t="e">
        <f>VLOOKUP(Table31[[#This Row],[NIM]],DbsMunaqis[],5)</f>
        <v>#N/A</v>
      </c>
      <c r="B44" t="e">
        <f>VLOOKUP(Table31[[#This Row],[NIM]],DbsMunaqis[],9)</f>
        <v>#N/A</v>
      </c>
      <c r="C44" t="e">
        <f>VLOOKUP(Table31[[#This Row],[NIM]],DbsMunaqis[],10)</f>
        <v>#N/A</v>
      </c>
      <c r="D44" t="s">
        <v>10096</v>
      </c>
      <c r="E44" s="11" t="e">
        <f>VLOOKUP(Table31[[#This Row],[NIM]],DbsMunaqis[],14)</f>
        <v>#N/A</v>
      </c>
      <c r="F44" t="e">
        <f>VLOOKUP(Table31[[#This Row],[NIM]],DbsMunaqis[],15)</f>
        <v>#N/A</v>
      </c>
      <c r="G44" t="e">
        <f>VLOOKUP(Table31[[#This Row],[NIM]],DbsMunaqis[],6)</f>
        <v>#N/A</v>
      </c>
      <c r="H44" t="e">
        <f>VLOOKUP(Table31[[#This Row],[KdJurusan]],TblJurusan[],2)</f>
        <v>#N/A</v>
      </c>
      <c r="I44" t="e">
        <f>VLOOKUP(Table31[[#This Row],[NIM]],DbsMunaqis[],7)</f>
        <v>#N/A</v>
      </c>
      <c r="J44" t="e">
        <f>VLOOKUP(Table31[[#This Row],[KdProdi]],TblProdi[],2)</f>
        <v>#N/A</v>
      </c>
      <c r="K44" s="1" t="e">
        <f>TEXT(VLOOKUP(Table31[[#This Row],[NIM]],DbsMunaqis[],16),"yyyy-mm-dd")</f>
        <v>#N/A</v>
      </c>
      <c r="L44" t="e">
        <f>VLOOKUP(Table31[[#This Row],[NIM]],DbsMunaqis[],18)</f>
        <v>#N/A</v>
      </c>
    </row>
    <row r="45" spans="1:12">
      <c r="A45" t="e">
        <f>VLOOKUP(Table31[[#This Row],[NIM]],DbsMunaqis[],5)</f>
        <v>#N/A</v>
      </c>
      <c r="B45" t="e">
        <f>VLOOKUP(Table31[[#This Row],[NIM]],DbsMunaqis[],9)</f>
        <v>#N/A</v>
      </c>
      <c r="C45" t="e">
        <f>VLOOKUP(Table31[[#This Row],[NIM]],DbsMunaqis[],10)</f>
        <v>#N/A</v>
      </c>
      <c r="D45" t="s">
        <v>10100</v>
      </c>
      <c r="E45" s="11" t="e">
        <f>VLOOKUP(Table31[[#This Row],[NIM]],DbsMunaqis[],14)</f>
        <v>#N/A</v>
      </c>
      <c r="F45" t="e">
        <f>VLOOKUP(Table31[[#This Row],[NIM]],DbsMunaqis[],15)</f>
        <v>#N/A</v>
      </c>
      <c r="G45" t="e">
        <f>VLOOKUP(Table31[[#This Row],[NIM]],DbsMunaqis[],6)</f>
        <v>#N/A</v>
      </c>
      <c r="H45" t="e">
        <f>VLOOKUP(Table31[[#This Row],[KdJurusan]],TblJurusan[],2)</f>
        <v>#N/A</v>
      </c>
      <c r="I45" t="e">
        <f>VLOOKUP(Table31[[#This Row],[NIM]],DbsMunaqis[],7)</f>
        <v>#N/A</v>
      </c>
      <c r="J45" t="e">
        <f>VLOOKUP(Table31[[#This Row],[KdProdi]],TblProdi[],2)</f>
        <v>#N/A</v>
      </c>
      <c r="K45" s="1" t="e">
        <f>TEXT(VLOOKUP(Table31[[#This Row],[NIM]],DbsMunaqis[],16),"yyyy-mm-dd")</f>
        <v>#N/A</v>
      </c>
      <c r="L45" t="e">
        <f>VLOOKUP(Table31[[#This Row],[NIM]],DbsMunaqis[],18)</f>
        <v>#N/A</v>
      </c>
    </row>
    <row r="46" spans="1:12">
      <c r="A46" t="e">
        <f>VLOOKUP(Table31[[#This Row],[NIM]],DbsMunaqis[],5)</f>
        <v>#N/A</v>
      </c>
      <c r="B46" t="e">
        <f>VLOOKUP(Table31[[#This Row],[NIM]],DbsMunaqis[],9)</f>
        <v>#N/A</v>
      </c>
      <c r="C46" t="e">
        <f>VLOOKUP(Table31[[#This Row],[NIM]],DbsMunaqis[],10)</f>
        <v>#N/A</v>
      </c>
      <c r="D46" t="s">
        <v>10301</v>
      </c>
      <c r="E46" s="11" t="e">
        <f>VLOOKUP(Table31[[#This Row],[NIM]],DbsMunaqis[],14)</f>
        <v>#N/A</v>
      </c>
      <c r="F46" t="e">
        <f>VLOOKUP(Table31[[#This Row],[NIM]],DbsMunaqis[],15)</f>
        <v>#N/A</v>
      </c>
      <c r="G46" t="e">
        <f>VLOOKUP(Table31[[#This Row],[NIM]],DbsMunaqis[],6)</f>
        <v>#N/A</v>
      </c>
      <c r="H46" t="e">
        <f>VLOOKUP(Table31[[#This Row],[KdJurusan]],TblJurusan[],2)</f>
        <v>#N/A</v>
      </c>
      <c r="I46" t="e">
        <f>VLOOKUP(Table31[[#This Row],[NIM]],DbsMunaqis[],7)</f>
        <v>#N/A</v>
      </c>
      <c r="J46" t="e">
        <f>VLOOKUP(Table31[[#This Row],[KdProdi]],TblProdi[],2)</f>
        <v>#N/A</v>
      </c>
      <c r="K46" s="1" t="e">
        <f>TEXT(VLOOKUP(Table31[[#This Row],[NIM]],DbsMunaqis[],16),"yyyy-mm-dd")</f>
        <v>#N/A</v>
      </c>
      <c r="L46" t="e">
        <f>VLOOKUP(Table31[[#This Row],[NIM]],DbsMunaqis[],18)</f>
        <v>#N/A</v>
      </c>
    </row>
    <row r="47" spans="1:12">
      <c r="A47" t="e">
        <f>VLOOKUP(Table31[[#This Row],[NIM]],DbsMunaqis[],5)</f>
        <v>#N/A</v>
      </c>
      <c r="B47" t="e">
        <f>VLOOKUP(Table31[[#This Row],[NIM]],DbsMunaqis[],9)</f>
        <v>#N/A</v>
      </c>
      <c r="C47" t="e">
        <f>VLOOKUP(Table31[[#This Row],[NIM]],DbsMunaqis[],10)</f>
        <v>#N/A</v>
      </c>
      <c r="D47" t="s">
        <v>10254</v>
      </c>
      <c r="E47" s="11" t="e">
        <f>VLOOKUP(Table31[[#This Row],[NIM]],DbsMunaqis[],14)</f>
        <v>#N/A</v>
      </c>
      <c r="F47" t="e">
        <f>VLOOKUP(Table31[[#This Row],[NIM]],DbsMunaqis[],15)</f>
        <v>#N/A</v>
      </c>
      <c r="G47" t="e">
        <f>VLOOKUP(Table31[[#This Row],[NIM]],DbsMunaqis[],6)</f>
        <v>#N/A</v>
      </c>
      <c r="H47" t="e">
        <f>VLOOKUP(Table31[[#This Row],[KdJurusan]],TblJurusan[],2)</f>
        <v>#N/A</v>
      </c>
      <c r="I47" t="e">
        <f>VLOOKUP(Table31[[#This Row],[NIM]],DbsMunaqis[],7)</f>
        <v>#N/A</v>
      </c>
      <c r="J47" t="e">
        <f>VLOOKUP(Table31[[#This Row],[KdProdi]],TblProdi[],2)</f>
        <v>#N/A</v>
      </c>
      <c r="K47" s="1" t="e">
        <f>TEXT(VLOOKUP(Table31[[#This Row],[NIM]],DbsMunaqis[],16),"yyyy-mm-dd")</f>
        <v>#N/A</v>
      </c>
      <c r="L47" t="e">
        <f>VLOOKUP(Table31[[#This Row],[NIM]],DbsMunaqis[],18)</f>
        <v>#N/A</v>
      </c>
    </row>
    <row r="48" spans="1:12">
      <c r="A48" t="e">
        <f>VLOOKUP(Table31[[#This Row],[NIM]],DbsMunaqis[],5)</f>
        <v>#N/A</v>
      </c>
      <c r="B48" t="e">
        <f>VLOOKUP(Table31[[#This Row],[NIM]],DbsMunaqis[],9)</f>
        <v>#N/A</v>
      </c>
      <c r="C48" t="e">
        <f>VLOOKUP(Table31[[#This Row],[NIM]],DbsMunaqis[],10)</f>
        <v>#N/A</v>
      </c>
      <c r="D48" t="s">
        <v>10133</v>
      </c>
      <c r="E48" s="11" t="e">
        <f>VLOOKUP(Table31[[#This Row],[NIM]],DbsMunaqis[],14)</f>
        <v>#N/A</v>
      </c>
      <c r="F48" t="e">
        <f>VLOOKUP(Table31[[#This Row],[NIM]],DbsMunaqis[],15)</f>
        <v>#N/A</v>
      </c>
      <c r="G48" t="e">
        <f>VLOOKUP(Table31[[#This Row],[NIM]],DbsMunaqis[],6)</f>
        <v>#N/A</v>
      </c>
      <c r="H48" t="e">
        <f>VLOOKUP(Table31[[#This Row],[KdJurusan]],TblJurusan[],2)</f>
        <v>#N/A</v>
      </c>
      <c r="I48" t="e">
        <f>VLOOKUP(Table31[[#This Row],[NIM]],DbsMunaqis[],7)</f>
        <v>#N/A</v>
      </c>
      <c r="J48" t="e">
        <f>VLOOKUP(Table31[[#This Row],[KdProdi]],TblProdi[],2)</f>
        <v>#N/A</v>
      </c>
      <c r="K48" s="1" t="e">
        <f>TEXT(VLOOKUP(Table31[[#This Row],[NIM]],DbsMunaqis[],16),"yyyy-mm-dd")</f>
        <v>#N/A</v>
      </c>
      <c r="L48" t="e">
        <f>VLOOKUP(Table31[[#This Row],[NIM]],DbsMunaqis[],18)</f>
        <v>#N/A</v>
      </c>
    </row>
    <row r="49" spans="1:12">
      <c r="A49" t="e">
        <f>VLOOKUP(Table31[[#This Row],[NIM]],DbsMunaqis[],5)</f>
        <v>#N/A</v>
      </c>
      <c r="B49" t="e">
        <f>VLOOKUP(Table31[[#This Row],[NIM]],DbsMunaqis[],9)</f>
        <v>#N/A</v>
      </c>
      <c r="C49" t="e">
        <f>VLOOKUP(Table31[[#This Row],[NIM]],DbsMunaqis[],10)</f>
        <v>#N/A</v>
      </c>
      <c r="D49" t="s">
        <v>10213</v>
      </c>
      <c r="E49" s="11" t="e">
        <f>VLOOKUP(Table31[[#This Row],[NIM]],DbsMunaqis[],14)</f>
        <v>#N/A</v>
      </c>
      <c r="F49" t="e">
        <f>VLOOKUP(Table31[[#This Row],[NIM]],DbsMunaqis[],15)</f>
        <v>#N/A</v>
      </c>
      <c r="G49" t="e">
        <f>VLOOKUP(Table31[[#This Row],[NIM]],DbsMunaqis[],6)</f>
        <v>#N/A</v>
      </c>
      <c r="H49" t="e">
        <f>VLOOKUP(Table31[[#This Row],[KdJurusan]],TblJurusan[],2)</f>
        <v>#N/A</v>
      </c>
      <c r="I49" t="e">
        <f>VLOOKUP(Table31[[#This Row],[NIM]],DbsMunaqis[],7)</f>
        <v>#N/A</v>
      </c>
      <c r="J49" t="e">
        <f>VLOOKUP(Table31[[#This Row],[KdProdi]],TblProdi[],2)</f>
        <v>#N/A</v>
      </c>
      <c r="K49" s="1" t="e">
        <f>TEXT(VLOOKUP(Table31[[#This Row],[NIM]],DbsMunaqis[],16),"yyyy-mm-dd")</f>
        <v>#N/A</v>
      </c>
      <c r="L49" t="e">
        <f>VLOOKUP(Table31[[#This Row],[NIM]],DbsMunaqis[],18)</f>
        <v>#N/A</v>
      </c>
    </row>
    <row r="50" spans="1:12">
      <c r="A50" t="e">
        <f>VLOOKUP(Table31[[#This Row],[NIM]],DbsMunaqis[],5)</f>
        <v>#N/A</v>
      </c>
      <c r="B50" t="e">
        <f>VLOOKUP(Table31[[#This Row],[NIM]],DbsMunaqis[],9)</f>
        <v>#N/A</v>
      </c>
      <c r="C50" t="e">
        <f>VLOOKUP(Table31[[#This Row],[NIM]],DbsMunaqis[],10)</f>
        <v>#N/A</v>
      </c>
      <c r="D50" t="s">
        <v>10086</v>
      </c>
      <c r="E50" s="11" t="e">
        <f>VLOOKUP(Table31[[#This Row],[NIM]],DbsMunaqis[],14)</f>
        <v>#N/A</v>
      </c>
      <c r="F50" t="e">
        <f>VLOOKUP(Table31[[#This Row],[NIM]],DbsMunaqis[],15)</f>
        <v>#N/A</v>
      </c>
      <c r="G50" t="e">
        <f>VLOOKUP(Table31[[#This Row],[NIM]],DbsMunaqis[],6)</f>
        <v>#N/A</v>
      </c>
      <c r="H50" t="e">
        <f>VLOOKUP(Table31[[#This Row],[KdJurusan]],TblJurusan[],2)</f>
        <v>#N/A</v>
      </c>
      <c r="I50" t="e">
        <f>VLOOKUP(Table31[[#This Row],[NIM]],DbsMunaqis[],7)</f>
        <v>#N/A</v>
      </c>
      <c r="J50" t="e">
        <f>VLOOKUP(Table31[[#This Row],[KdProdi]],TblProdi[],2)</f>
        <v>#N/A</v>
      </c>
      <c r="K50" s="1" t="e">
        <f>TEXT(VLOOKUP(Table31[[#This Row],[NIM]],DbsMunaqis[],16),"yyyy-mm-dd")</f>
        <v>#N/A</v>
      </c>
      <c r="L50" t="e">
        <f>VLOOKUP(Table31[[#This Row],[NIM]],DbsMunaqis[],18)</f>
        <v>#N/A</v>
      </c>
    </row>
    <row r="51" spans="1:12">
      <c r="A51" t="e">
        <f>VLOOKUP(Table31[[#This Row],[NIM]],DbsMunaqis[],5)</f>
        <v>#N/A</v>
      </c>
      <c r="B51" t="e">
        <f>VLOOKUP(Table31[[#This Row],[NIM]],DbsMunaqis[],9)</f>
        <v>#N/A</v>
      </c>
      <c r="C51" t="e">
        <f>VLOOKUP(Table31[[#This Row],[NIM]],DbsMunaqis[],10)</f>
        <v>#N/A</v>
      </c>
      <c r="D51" t="s">
        <v>10344</v>
      </c>
      <c r="E51" s="11" t="e">
        <f>VLOOKUP(Table31[[#This Row],[NIM]],DbsMunaqis[],14)</f>
        <v>#N/A</v>
      </c>
      <c r="F51" t="e">
        <f>VLOOKUP(Table31[[#This Row],[NIM]],DbsMunaqis[],15)</f>
        <v>#N/A</v>
      </c>
      <c r="G51" t="e">
        <f>VLOOKUP(Table31[[#This Row],[NIM]],DbsMunaqis[],6)</f>
        <v>#N/A</v>
      </c>
      <c r="H51" t="e">
        <f>VLOOKUP(Table31[[#This Row],[KdJurusan]],TblJurusan[],2)</f>
        <v>#N/A</v>
      </c>
      <c r="I51" t="e">
        <f>VLOOKUP(Table31[[#This Row],[NIM]],DbsMunaqis[],7)</f>
        <v>#N/A</v>
      </c>
      <c r="J51" t="e">
        <f>VLOOKUP(Table31[[#This Row],[KdProdi]],TblProdi[],2)</f>
        <v>#N/A</v>
      </c>
      <c r="K51" s="1" t="e">
        <f>TEXT(VLOOKUP(Table31[[#This Row],[NIM]],DbsMunaqis[],16),"yyyy-mm-dd")</f>
        <v>#N/A</v>
      </c>
      <c r="L51" t="e">
        <f>VLOOKUP(Table31[[#This Row],[NIM]],DbsMunaqis[],18)</f>
        <v>#N/A</v>
      </c>
    </row>
    <row r="52" spans="1:12">
      <c r="A52" t="e">
        <f>VLOOKUP(Table31[[#This Row],[NIM]],DbsMunaqis[],5)</f>
        <v>#N/A</v>
      </c>
      <c r="B52" t="e">
        <f>VLOOKUP(Table31[[#This Row],[NIM]],DbsMunaqis[],9)</f>
        <v>#N/A</v>
      </c>
      <c r="C52" t="e">
        <f>VLOOKUP(Table31[[#This Row],[NIM]],DbsMunaqis[],10)</f>
        <v>#N/A</v>
      </c>
      <c r="D52" t="s">
        <v>10154</v>
      </c>
      <c r="E52" s="11" t="e">
        <f>VLOOKUP(Table31[[#This Row],[NIM]],DbsMunaqis[],14)</f>
        <v>#N/A</v>
      </c>
      <c r="F52" t="e">
        <f>VLOOKUP(Table31[[#This Row],[NIM]],DbsMunaqis[],15)</f>
        <v>#N/A</v>
      </c>
      <c r="G52" t="e">
        <f>VLOOKUP(Table31[[#This Row],[NIM]],DbsMunaqis[],6)</f>
        <v>#N/A</v>
      </c>
      <c r="H52" t="e">
        <f>VLOOKUP(Table31[[#This Row],[KdJurusan]],TblJurusan[],2)</f>
        <v>#N/A</v>
      </c>
      <c r="I52" t="e">
        <f>VLOOKUP(Table31[[#This Row],[NIM]],DbsMunaqis[],7)</f>
        <v>#N/A</v>
      </c>
      <c r="J52" t="e">
        <f>VLOOKUP(Table31[[#This Row],[KdProdi]],TblProdi[],2)</f>
        <v>#N/A</v>
      </c>
      <c r="K52" s="1" t="e">
        <f>TEXT(VLOOKUP(Table31[[#This Row],[NIM]],DbsMunaqis[],16),"yyyy-mm-dd")</f>
        <v>#N/A</v>
      </c>
      <c r="L52" t="e">
        <f>VLOOKUP(Table31[[#This Row],[NIM]],DbsMunaqis[],18)</f>
        <v>#N/A</v>
      </c>
    </row>
    <row r="53" spans="1:12">
      <c r="A53" t="e">
        <f>VLOOKUP(Table31[[#This Row],[NIM]],DbsMunaqis[],5)</f>
        <v>#N/A</v>
      </c>
      <c r="B53" t="e">
        <f>VLOOKUP(Table31[[#This Row],[NIM]],DbsMunaqis[],9)</f>
        <v>#N/A</v>
      </c>
      <c r="C53" t="e">
        <f>VLOOKUP(Table31[[#This Row],[NIM]],DbsMunaqis[],10)</f>
        <v>#N/A</v>
      </c>
      <c r="D53" t="s">
        <v>10089</v>
      </c>
      <c r="E53" s="11" t="e">
        <f>VLOOKUP(Table31[[#This Row],[NIM]],DbsMunaqis[],14)</f>
        <v>#N/A</v>
      </c>
      <c r="F53" t="e">
        <f>VLOOKUP(Table31[[#This Row],[NIM]],DbsMunaqis[],15)</f>
        <v>#N/A</v>
      </c>
      <c r="G53" t="e">
        <f>VLOOKUP(Table31[[#This Row],[NIM]],DbsMunaqis[],6)</f>
        <v>#N/A</v>
      </c>
      <c r="H53" t="e">
        <f>VLOOKUP(Table31[[#This Row],[KdJurusan]],TblJurusan[],2)</f>
        <v>#N/A</v>
      </c>
      <c r="I53" t="e">
        <f>VLOOKUP(Table31[[#This Row],[NIM]],DbsMunaqis[],7)</f>
        <v>#N/A</v>
      </c>
      <c r="J53" t="e">
        <f>VLOOKUP(Table31[[#This Row],[KdProdi]],TblProdi[],2)</f>
        <v>#N/A</v>
      </c>
      <c r="K53" s="1" t="e">
        <f>TEXT(VLOOKUP(Table31[[#This Row],[NIM]],DbsMunaqis[],16),"yyyy-mm-dd")</f>
        <v>#N/A</v>
      </c>
      <c r="L53" t="e">
        <f>VLOOKUP(Table31[[#This Row],[NIM]],DbsMunaqis[],18)</f>
        <v>#N/A</v>
      </c>
    </row>
    <row r="54" spans="1:12">
      <c r="A54" t="e">
        <f>VLOOKUP(Table31[[#This Row],[NIM]],DbsMunaqis[],5)</f>
        <v>#N/A</v>
      </c>
      <c r="B54" t="e">
        <f>VLOOKUP(Table31[[#This Row],[NIM]],DbsMunaqis[],9)</f>
        <v>#N/A</v>
      </c>
      <c r="C54" t="e">
        <f>VLOOKUP(Table31[[#This Row],[NIM]],DbsMunaqis[],10)</f>
        <v>#N/A</v>
      </c>
      <c r="D54" t="s">
        <v>10149</v>
      </c>
      <c r="E54" s="11" t="e">
        <f>VLOOKUP(Table31[[#This Row],[NIM]],DbsMunaqis[],14)</f>
        <v>#N/A</v>
      </c>
      <c r="F54" t="e">
        <f>VLOOKUP(Table31[[#This Row],[NIM]],DbsMunaqis[],15)</f>
        <v>#N/A</v>
      </c>
      <c r="G54" t="e">
        <f>VLOOKUP(Table31[[#This Row],[NIM]],DbsMunaqis[],6)</f>
        <v>#N/A</v>
      </c>
      <c r="H54" t="e">
        <f>VLOOKUP(Table31[[#This Row],[KdJurusan]],TblJurusan[],2)</f>
        <v>#N/A</v>
      </c>
      <c r="I54" t="e">
        <f>VLOOKUP(Table31[[#This Row],[NIM]],DbsMunaqis[],7)</f>
        <v>#N/A</v>
      </c>
      <c r="J54" t="e">
        <f>VLOOKUP(Table31[[#This Row],[KdProdi]],TblProdi[],2)</f>
        <v>#N/A</v>
      </c>
      <c r="K54" s="1" t="e">
        <f>TEXT(VLOOKUP(Table31[[#This Row],[NIM]],DbsMunaqis[],16),"yyyy-mm-dd")</f>
        <v>#N/A</v>
      </c>
      <c r="L54" t="e">
        <f>VLOOKUP(Table31[[#This Row],[NIM]],DbsMunaqis[],18)</f>
        <v>#N/A</v>
      </c>
    </row>
    <row r="55" spans="1:12">
      <c r="A55" t="e">
        <f>VLOOKUP(Table31[[#This Row],[NIM]],DbsMunaqis[],5)</f>
        <v>#N/A</v>
      </c>
      <c r="B55" t="e">
        <f>VLOOKUP(Table31[[#This Row],[NIM]],DbsMunaqis[],9)</f>
        <v>#N/A</v>
      </c>
      <c r="C55" t="e">
        <f>VLOOKUP(Table31[[#This Row],[NIM]],DbsMunaqis[],10)</f>
        <v>#N/A</v>
      </c>
      <c r="D55" t="s">
        <v>10108</v>
      </c>
      <c r="E55" s="11" t="e">
        <f>VLOOKUP(Table31[[#This Row],[NIM]],DbsMunaqis[],14)</f>
        <v>#N/A</v>
      </c>
      <c r="F55" t="e">
        <f>VLOOKUP(Table31[[#This Row],[NIM]],DbsMunaqis[],15)</f>
        <v>#N/A</v>
      </c>
      <c r="G55" t="e">
        <f>VLOOKUP(Table31[[#This Row],[NIM]],DbsMunaqis[],6)</f>
        <v>#N/A</v>
      </c>
      <c r="H55" t="e">
        <f>VLOOKUP(Table31[[#This Row],[KdJurusan]],TblJurusan[],2)</f>
        <v>#N/A</v>
      </c>
      <c r="I55" t="e">
        <f>VLOOKUP(Table31[[#This Row],[NIM]],DbsMunaqis[],7)</f>
        <v>#N/A</v>
      </c>
      <c r="J55" t="e">
        <f>VLOOKUP(Table31[[#This Row],[KdProdi]],TblProdi[],2)</f>
        <v>#N/A</v>
      </c>
      <c r="K55" s="1" t="e">
        <f>TEXT(VLOOKUP(Table31[[#This Row],[NIM]],DbsMunaqis[],16),"yyyy-mm-dd")</f>
        <v>#N/A</v>
      </c>
      <c r="L55" t="e">
        <f>VLOOKUP(Table31[[#This Row],[NIM]],DbsMunaqis[],18)</f>
        <v>#N/A</v>
      </c>
    </row>
    <row r="56" spans="1:12">
      <c r="A56" t="e">
        <f>VLOOKUP(Table31[[#This Row],[NIM]],DbsMunaqis[],5)</f>
        <v>#N/A</v>
      </c>
      <c r="B56" t="e">
        <f>VLOOKUP(Table31[[#This Row],[NIM]],DbsMunaqis[],9)</f>
        <v>#N/A</v>
      </c>
      <c r="C56" t="e">
        <f>VLOOKUP(Table31[[#This Row],[NIM]],DbsMunaqis[],10)</f>
        <v>#N/A</v>
      </c>
      <c r="D56" t="s">
        <v>10188</v>
      </c>
      <c r="E56" s="11" t="e">
        <f>VLOOKUP(Table31[[#This Row],[NIM]],DbsMunaqis[],14)</f>
        <v>#N/A</v>
      </c>
      <c r="F56" t="e">
        <f>VLOOKUP(Table31[[#This Row],[NIM]],DbsMunaqis[],15)</f>
        <v>#N/A</v>
      </c>
      <c r="G56" t="e">
        <f>VLOOKUP(Table31[[#This Row],[NIM]],DbsMunaqis[],6)</f>
        <v>#N/A</v>
      </c>
      <c r="H56" t="e">
        <f>VLOOKUP(Table31[[#This Row],[KdJurusan]],TblJurusan[],2)</f>
        <v>#N/A</v>
      </c>
      <c r="I56" t="e">
        <f>VLOOKUP(Table31[[#This Row],[NIM]],DbsMunaqis[],7)</f>
        <v>#N/A</v>
      </c>
      <c r="J56" t="e">
        <f>VLOOKUP(Table31[[#This Row],[KdProdi]],TblProdi[],2)</f>
        <v>#N/A</v>
      </c>
      <c r="K56" s="1" t="e">
        <f>TEXT(VLOOKUP(Table31[[#This Row],[NIM]],DbsMunaqis[],16),"yyyy-mm-dd")</f>
        <v>#N/A</v>
      </c>
      <c r="L56" t="e">
        <f>VLOOKUP(Table31[[#This Row],[NIM]],DbsMunaqis[],18)</f>
        <v>#N/A</v>
      </c>
    </row>
    <row r="57" spans="1:12">
      <c r="A57" t="e">
        <f>VLOOKUP(Table31[[#This Row],[NIM]],DbsMunaqis[],5)</f>
        <v>#N/A</v>
      </c>
      <c r="B57" t="e">
        <f>VLOOKUP(Table31[[#This Row],[NIM]],DbsMunaqis[],9)</f>
        <v>#N/A</v>
      </c>
      <c r="C57" t="e">
        <f>VLOOKUP(Table31[[#This Row],[NIM]],DbsMunaqis[],10)</f>
        <v>#N/A</v>
      </c>
      <c r="D57" t="s">
        <v>10159</v>
      </c>
      <c r="E57" s="11" t="e">
        <f>VLOOKUP(Table31[[#This Row],[NIM]],DbsMunaqis[],14)</f>
        <v>#N/A</v>
      </c>
      <c r="F57" t="e">
        <f>VLOOKUP(Table31[[#This Row],[NIM]],DbsMunaqis[],15)</f>
        <v>#N/A</v>
      </c>
      <c r="G57" t="e">
        <f>VLOOKUP(Table31[[#This Row],[NIM]],DbsMunaqis[],6)</f>
        <v>#N/A</v>
      </c>
      <c r="H57" t="e">
        <f>VLOOKUP(Table31[[#This Row],[KdJurusan]],TblJurusan[],2)</f>
        <v>#N/A</v>
      </c>
      <c r="I57" t="e">
        <f>VLOOKUP(Table31[[#This Row],[NIM]],DbsMunaqis[],7)</f>
        <v>#N/A</v>
      </c>
      <c r="J57" t="e">
        <f>VLOOKUP(Table31[[#This Row],[KdProdi]],TblProdi[],2)</f>
        <v>#N/A</v>
      </c>
      <c r="K57" s="1" t="e">
        <f>TEXT(VLOOKUP(Table31[[#This Row],[NIM]],DbsMunaqis[],16),"yyyy-mm-dd")</f>
        <v>#N/A</v>
      </c>
      <c r="L57" t="e">
        <f>VLOOKUP(Table31[[#This Row],[NIM]],DbsMunaqis[],18)</f>
        <v>#N/A</v>
      </c>
    </row>
    <row r="58" spans="1:12">
      <c r="A58" t="e">
        <f>VLOOKUP(Table31[[#This Row],[NIM]],DbsMunaqis[],5)</f>
        <v>#N/A</v>
      </c>
      <c r="B58" t="e">
        <f>VLOOKUP(Table31[[#This Row],[NIM]],DbsMunaqis[],9)</f>
        <v>#N/A</v>
      </c>
      <c r="C58" t="e">
        <f>VLOOKUP(Table31[[#This Row],[NIM]],DbsMunaqis[],10)</f>
        <v>#N/A</v>
      </c>
      <c r="D58" t="s">
        <v>10137</v>
      </c>
      <c r="E58" s="11" t="e">
        <f>VLOOKUP(Table31[[#This Row],[NIM]],DbsMunaqis[],14)</f>
        <v>#N/A</v>
      </c>
      <c r="F58" t="e">
        <f>VLOOKUP(Table31[[#This Row],[NIM]],DbsMunaqis[],15)</f>
        <v>#N/A</v>
      </c>
      <c r="G58" t="e">
        <f>VLOOKUP(Table31[[#This Row],[NIM]],DbsMunaqis[],6)</f>
        <v>#N/A</v>
      </c>
      <c r="H58" t="e">
        <f>VLOOKUP(Table31[[#This Row],[KdJurusan]],TblJurusan[],2)</f>
        <v>#N/A</v>
      </c>
      <c r="I58" t="e">
        <f>VLOOKUP(Table31[[#This Row],[NIM]],DbsMunaqis[],7)</f>
        <v>#N/A</v>
      </c>
      <c r="J58" t="e">
        <f>VLOOKUP(Table31[[#This Row],[KdProdi]],TblProdi[],2)</f>
        <v>#N/A</v>
      </c>
      <c r="K58" s="1" t="e">
        <f>TEXT(VLOOKUP(Table31[[#This Row],[NIM]],DbsMunaqis[],16),"yyyy-mm-dd")</f>
        <v>#N/A</v>
      </c>
      <c r="L58" t="e">
        <f>VLOOKUP(Table31[[#This Row],[NIM]],DbsMunaqis[],18)</f>
        <v>#N/A</v>
      </c>
    </row>
    <row r="59" spans="1:12">
      <c r="A59" t="e">
        <f>VLOOKUP(Table31[[#This Row],[NIM]],DbsMunaqis[],5)</f>
        <v>#N/A</v>
      </c>
      <c r="B59" t="e">
        <f>VLOOKUP(Table31[[#This Row],[NIM]],DbsMunaqis[],9)</f>
        <v>#N/A</v>
      </c>
      <c r="C59" t="e">
        <f>VLOOKUP(Table31[[#This Row],[NIM]],DbsMunaqis[],10)</f>
        <v>#N/A</v>
      </c>
      <c r="D59" t="s">
        <v>10205</v>
      </c>
      <c r="E59" s="11" t="e">
        <f>VLOOKUP(Table31[[#This Row],[NIM]],DbsMunaqis[],14)</f>
        <v>#N/A</v>
      </c>
      <c r="F59" t="e">
        <f>VLOOKUP(Table31[[#This Row],[NIM]],DbsMunaqis[],15)</f>
        <v>#N/A</v>
      </c>
      <c r="G59" t="e">
        <f>VLOOKUP(Table31[[#This Row],[NIM]],DbsMunaqis[],6)</f>
        <v>#N/A</v>
      </c>
      <c r="H59" t="e">
        <f>VLOOKUP(Table31[[#This Row],[KdJurusan]],TblJurusan[],2)</f>
        <v>#N/A</v>
      </c>
      <c r="I59" t="e">
        <f>VLOOKUP(Table31[[#This Row],[NIM]],DbsMunaqis[],7)</f>
        <v>#N/A</v>
      </c>
      <c r="J59" t="e">
        <f>VLOOKUP(Table31[[#This Row],[KdProdi]],TblProdi[],2)</f>
        <v>#N/A</v>
      </c>
      <c r="K59" s="1" t="e">
        <f>TEXT(VLOOKUP(Table31[[#This Row],[NIM]],DbsMunaqis[],16),"yyyy-mm-dd")</f>
        <v>#N/A</v>
      </c>
      <c r="L59" t="e">
        <f>VLOOKUP(Table31[[#This Row],[NIM]],DbsMunaqis[],18)</f>
        <v>#N/A</v>
      </c>
    </row>
    <row r="60" spans="1:12">
      <c r="A60" t="e">
        <f>VLOOKUP(Table31[[#This Row],[NIM]],DbsMunaqis[],5)</f>
        <v>#N/A</v>
      </c>
      <c r="B60" t="e">
        <f>VLOOKUP(Table31[[#This Row],[NIM]],DbsMunaqis[],9)</f>
        <v>#N/A</v>
      </c>
      <c r="C60" t="e">
        <f>VLOOKUP(Table31[[#This Row],[NIM]],DbsMunaqis[],10)</f>
        <v>#N/A</v>
      </c>
      <c r="D60" t="s">
        <v>10121</v>
      </c>
      <c r="E60" s="11" t="e">
        <f>VLOOKUP(Table31[[#This Row],[NIM]],DbsMunaqis[],14)</f>
        <v>#N/A</v>
      </c>
      <c r="F60" t="e">
        <f>VLOOKUP(Table31[[#This Row],[NIM]],DbsMunaqis[],15)</f>
        <v>#N/A</v>
      </c>
      <c r="G60" t="e">
        <f>VLOOKUP(Table31[[#This Row],[NIM]],DbsMunaqis[],6)</f>
        <v>#N/A</v>
      </c>
      <c r="H60" t="e">
        <f>VLOOKUP(Table31[[#This Row],[KdJurusan]],TblJurusan[],2)</f>
        <v>#N/A</v>
      </c>
      <c r="I60" t="e">
        <f>VLOOKUP(Table31[[#This Row],[NIM]],DbsMunaqis[],7)</f>
        <v>#N/A</v>
      </c>
      <c r="J60" t="e">
        <f>VLOOKUP(Table31[[#This Row],[KdProdi]],TblProdi[],2)</f>
        <v>#N/A</v>
      </c>
      <c r="K60" s="1" t="e">
        <f>TEXT(VLOOKUP(Table31[[#This Row],[NIM]],DbsMunaqis[],16),"yyyy-mm-dd")</f>
        <v>#N/A</v>
      </c>
      <c r="L60" t="e">
        <f>VLOOKUP(Table31[[#This Row],[NIM]],DbsMunaqis[],18)</f>
        <v>#N/A</v>
      </c>
    </row>
    <row r="61" spans="1:12">
      <c r="A61" t="e">
        <f>VLOOKUP(Table31[[#This Row],[NIM]],DbsMunaqis[],5)</f>
        <v>#N/A</v>
      </c>
      <c r="B61" t="e">
        <f>VLOOKUP(Table31[[#This Row],[NIM]],DbsMunaqis[],9)</f>
        <v>#N/A</v>
      </c>
      <c r="C61" t="e">
        <f>VLOOKUP(Table31[[#This Row],[NIM]],DbsMunaqis[],10)</f>
        <v>#N/A</v>
      </c>
      <c r="D61" t="s">
        <v>10166</v>
      </c>
      <c r="E61" s="11" t="e">
        <f>VLOOKUP(Table31[[#This Row],[NIM]],DbsMunaqis[],14)</f>
        <v>#N/A</v>
      </c>
      <c r="F61" t="e">
        <f>VLOOKUP(Table31[[#This Row],[NIM]],DbsMunaqis[],15)</f>
        <v>#N/A</v>
      </c>
      <c r="G61" t="e">
        <f>VLOOKUP(Table31[[#This Row],[NIM]],DbsMunaqis[],6)</f>
        <v>#N/A</v>
      </c>
      <c r="H61" t="e">
        <f>VLOOKUP(Table31[[#This Row],[KdJurusan]],TblJurusan[],2)</f>
        <v>#N/A</v>
      </c>
      <c r="I61" t="e">
        <f>VLOOKUP(Table31[[#This Row],[NIM]],DbsMunaqis[],7)</f>
        <v>#N/A</v>
      </c>
      <c r="J61" t="e">
        <f>VLOOKUP(Table31[[#This Row],[KdProdi]],TblProdi[],2)</f>
        <v>#N/A</v>
      </c>
      <c r="K61" s="1" t="e">
        <f>TEXT(VLOOKUP(Table31[[#This Row],[NIM]],DbsMunaqis[],16),"yyyy-mm-dd")</f>
        <v>#N/A</v>
      </c>
      <c r="L61" t="e">
        <f>VLOOKUP(Table31[[#This Row],[NIM]],DbsMunaqis[],18)</f>
        <v>#N/A</v>
      </c>
    </row>
    <row r="62" spans="1:12">
      <c r="A62" t="e">
        <f>VLOOKUP(Table31[[#This Row],[NIM]],DbsMunaqis[],5)</f>
        <v>#N/A</v>
      </c>
      <c r="B62" t="e">
        <f>VLOOKUP(Table31[[#This Row],[NIM]],DbsMunaqis[],9)</f>
        <v>#N/A</v>
      </c>
      <c r="C62" t="e">
        <f>VLOOKUP(Table31[[#This Row],[NIM]],DbsMunaqis[],10)</f>
        <v>#N/A</v>
      </c>
      <c r="D62" t="s">
        <v>10163</v>
      </c>
      <c r="E62" s="11" t="e">
        <f>VLOOKUP(Table31[[#This Row],[NIM]],DbsMunaqis[],14)</f>
        <v>#N/A</v>
      </c>
      <c r="F62" t="e">
        <f>VLOOKUP(Table31[[#This Row],[NIM]],DbsMunaqis[],15)</f>
        <v>#N/A</v>
      </c>
      <c r="G62" t="e">
        <f>VLOOKUP(Table31[[#This Row],[NIM]],DbsMunaqis[],6)</f>
        <v>#N/A</v>
      </c>
      <c r="H62" t="e">
        <f>VLOOKUP(Table31[[#This Row],[KdJurusan]],TblJurusan[],2)</f>
        <v>#N/A</v>
      </c>
      <c r="I62" t="e">
        <f>VLOOKUP(Table31[[#This Row],[NIM]],DbsMunaqis[],7)</f>
        <v>#N/A</v>
      </c>
      <c r="J62" t="e">
        <f>VLOOKUP(Table31[[#This Row],[KdProdi]],TblProdi[],2)</f>
        <v>#N/A</v>
      </c>
      <c r="K62" s="1" t="e">
        <f>TEXT(VLOOKUP(Table31[[#This Row],[NIM]],DbsMunaqis[],16),"yyyy-mm-dd")</f>
        <v>#N/A</v>
      </c>
      <c r="L62" t="e">
        <f>VLOOKUP(Table31[[#This Row],[NIM]],DbsMunaqis[],18)</f>
        <v>#N/A</v>
      </c>
    </row>
    <row r="63" spans="1:12">
      <c r="A63" t="e">
        <f>VLOOKUP(Table31[[#This Row],[NIM]],DbsMunaqis[],5)</f>
        <v>#N/A</v>
      </c>
      <c r="B63" t="e">
        <f>VLOOKUP(Table31[[#This Row],[NIM]],DbsMunaqis[],9)</f>
        <v>#N/A</v>
      </c>
      <c r="C63" t="e">
        <f>VLOOKUP(Table31[[#This Row],[NIM]],DbsMunaqis[],10)</f>
        <v>#N/A</v>
      </c>
      <c r="D63" t="s">
        <v>10120</v>
      </c>
      <c r="E63" s="11" t="e">
        <f>VLOOKUP(Table31[[#This Row],[NIM]],DbsMunaqis[],14)</f>
        <v>#N/A</v>
      </c>
      <c r="F63" t="e">
        <f>VLOOKUP(Table31[[#This Row],[NIM]],DbsMunaqis[],15)</f>
        <v>#N/A</v>
      </c>
      <c r="G63" t="e">
        <f>VLOOKUP(Table31[[#This Row],[NIM]],DbsMunaqis[],6)</f>
        <v>#N/A</v>
      </c>
      <c r="H63" t="e">
        <f>VLOOKUP(Table31[[#This Row],[KdJurusan]],TblJurusan[],2)</f>
        <v>#N/A</v>
      </c>
      <c r="I63" t="e">
        <f>VLOOKUP(Table31[[#This Row],[NIM]],DbsMunaqis[],7)</f>
        <v>#N/A</v>
      </c>
      <c r="J63" t="e">
        <f>VLOOKUP(Table31[[#This Row],[KdProdi]],TblProdi[],2)</f>
        <v>#N/A</v>
      </c>
      <c r="K63" s="1" t="e">
        <f>TEXT(VLOOKUP(Table31[[#This Row],[NIM]],DbsMunaqis[],16),"yyyy-mm-dd")</f>
        <v>#N/A</v>
      </c>
      <c r="L63" t="e">
        <f>VLOOKUP(Table31[[#This Row],[NIM]],DbsMunaqis[],18)</f>
        <v>#N/A</v>
      </c>
    </row>
    <row r="64" spans="1:12">
      <c r="A64" t="e">
        <f>VLOOKUP(Table31[[#This Row],[NIM]],DbsMunaqis[],5)</f>
        <v>#N/A</v>
      </c>
      <c r="B64" t="e">
        <f>VLOOKUP(Table31[[#This Row],[NIM]],DbsMunaqis[],9)</f>
        <v>#N/A</v>
      </c>
      <c r="C64" t="e">
        <f>VLOOKUP(Table31[[#This Row],[NIM]],DbsMunaqis[],10)</f>
        <v>#N/A</v>
      </c>
      <c r="D64" t="s">
        <v>10184</v>
      </c>
      <c r="E64" s="11" t="e">
        <f>VLOOKUP(Table31[[#This Row],[NIM]],DbsMunaqis[],14)</f>
        <v>#N/A</v>
      </c>
      <c r="F64" t="e">
        <f>VLOOKUP(Table31[[#This Row],[NIM]],DbsMunaqis[],15)</f>
        <v>#N/A</v>
      </c>
      <c r="G64" t="e">
        <f>VLOOKUP(Table31[[#This Row],[NIM]],DbsMunaqis[],6)</f>
        <v>#N/A</v>
      </c>
      <c r="H64" t="e">
        <f>VLOOKUP(Table31[[#This Row],[KdJurusan]],TblJurusan[],2)</f>
        <v>#N/A</v>
      </c>
      <c r="I64" t="e">
        <f>VLOOKUP(Table31[[#This Row],[NIM]],DbsMunaqis[],7)</f>
        <v>#N/A</v>
      </c>
      <c r="J64" t="e">
        <f>VLOOKUP(Table31[[#This Row],[KdProdi]],TblProdi[],2)</f>
        <v>#N/A</v>
      </c>
      <c r="K64" s="1" t="e">
        <f>TEXT(VLOOKUP(Table31[[#This Row],[NIM]],DbsMunaqis[],16),"yyyy-mm-dd")</f>
        <v>#N/A</v>
      </c>
      <c r="L64" t="e">
        <f>VLOOKUP(Table31[[#This Row],[NIM]],DbsMunaqis[],18)</f>
        <v>#N/A</v>
      </c>
    </row>
    <row r="65" spans="1:12">
      <c r="A65" t="e">
        <f>VLOOKUP(Table31[[#This Row],[NIM]],DbsMunaqis[],5)</f>
        <v>#N/A</v>
      </c>
      <c r="B65" t="e">
        <f>VLOOKUP(Table31[[#This Row],[NIM]],DbsMunaqis[],9)</f>
        <v>#N/A</v>
      </c>
      <c r="C65" t="e">
        <f>VLOOKUP(Table31[[#This Row],[NIM]],DbsMunaqis[],10)</f>
        <v>#N/A</v>
      </c>
      <c r="D65" t="s">
        <v>10255</v>
      </c>
      <c r="E65" s="11" t="e">
        <f>VLOOKUP(Table31[[#This Row],[NIM]],DbsMunaqis[],14)</f>
        <v>#N/A</v>
      </c>
      <c r="F65" t="e">
        <f>VLOOKUP(Table31[[#This Row],[NIM]],DbsMunaqis[],15)</f>
        <v>#N/A</v>
      </c>
      <c r="G65" t="e">
        <f>VLOOKUP(Table31[[#This Row],[NIM]],DbsMunaqis[],6)</f>
        <v>#N/A</v>
      </c>
      <c r="H65" t="e">
        <f>VLOOKUP(Table31[[#This Row],[KdJurusan]],TblJurusan[],2)</f>
        <v>#N/A</v>
      </c>
      <c r="I65" t="e">
        <f>VLOOKUP(Table31[[#This Row],[NIM]],DbsMunaqis[],7)</f>
        <v>#N/A</v>
      </c>
      <c r="J65" t="e">
        <f>VLOOKUP(Table31[[#This Row],[KdProdi]],TblProdi[],2)</f>
        <v>#N/A</v>
      </c>
      <c r="K65" s="1" t="e">
        <f>TEXT(VLOOKUP(Table31[[#This Row],[NIM]],DbsMunaqis[],16),"yyyy-mm-dd")</f>
        <v>#N/A</v>
      </c>
      <c r="L65" t="e">
        <f>VLOOKUP(Table31[[#This Row],[NIM]],DbsMunaqis[],18)</f>
        <v>#N/A</v>
      </c>
    </row>
    <row r="66" spans="1:12">
      <c r="A66" t="e">
        <f>VLOOKUP(Table31[[#This Row],[NIM]],DbsMunaqis[],5)</f>
        <v>#N/A</v>
      </c>
      <c r="B66" t="e">
        <f>VLOOKUP(Table31[[#This Row],[NIM]],DbsMunaqis[],9)</f>
        <v>#N/A</v>
      </c>
      <c r="C66" t="e">
        <f>VLOOKUP(Table31[[#This Row],[NIM]],DbsMunaqis[],10)</f>
        <v>#N/A</v>
      </c>
      <c r="D66" t="s">
        <v>10180</v>
      </c>
      <c r="E66" s="11" t="e">
        <f>VLOOKUP(Table31[[#This Row],[NIM]],DbsMunaqis[],14)</f>
        <v>#N/A</v>
      </c>
      <c r="F66" t="e">
        <f>VLOOKUP(Table31[[#This Row],[NIM]],DbsMunaqis[],15)</f>
        <v>#N/A</v>
      </c>
      <c r="G66" t="e">
        <f>VLOOKUP(Table31[[#This Row],[NIM]],DbsMunaqis[],6)</f>
        <v>#N/A</v>
      </c>
      <c r="H66" t="e">
        <f>VLOOKUP(Table31[[#This Row],[KdJurusan]],TblJurusan[],2)</f>
        <v>#N/A</v>
      </c>
      <c r="I66" t="e">
        <f>VLOOKUP(Table31[[#This Row],[NIM]],DbsMunaqis[],7)</f>
        <v>#N/A</v>
      </c>
      <c r="J66" t="e">
        <f>VLOOKUP(Table31[[#This Row],[KdProdi]],TblProdi[],2)</f>
        <v>#N/A</v>
      </c>
      <c r="K66" s="1" t="e">
        <f>TEXT(VLOOKUP(Table31[[#This Row],[NIM]],DbsMunaqis[],16),"yyyy-mm-dd")</f>
        <v>#N/A</v>
      </c>
      <c r="L66" t="e">
        <f>VLOOKUP(Table31[[#This Row],[NIM]],DbsMunaqis[],18)</f>
        <v>#N/A</v>
      </c>
    </row>
    <row r="67" spans="1:12">
      <c r="A67" t="e">
        <f>VLOOKUP(Table31[[#This Row],[NIM]],DbsMunaqis[],5)</f>
        <v>#N/A</v>
      </c>
      <c r="B67" t="e">
        <f>VLOOKUP(Table31[[#This Row],[NIM]],DbsMunaqis[],9)</f>
        <v>#N/A</v>
      </c>
      <c r="C67" t="e">
        <f>VLOOKUP(Table31[[#This Row],[NIM]],DbsMunaqis[],10)</f>
        <v>#N/A</v>
      </c>
      <c r="D67" t="s">
        <v>10165</v>
      </c>
      <c r="E67" s="11" t="e">
        <f>VLOOKUP(Table31[[#This Row],[NIM]],DbsMunaqis[],14)</f>
        <v>#N/A</v>
      </c>
      <c r="F67" t="e">
        <f>VLOOKUP(Table31[[#This Row],[NIM]],DbsMunaqis[],15)</f>
        <v>#N/A</v>
      </c>
      <c r="G67" t="e">
        <f>VLOOKUP(Table31[[#This Row],[NIM]],DbsMunaqis[],6)</f>
        <v>#N/A</v>
      </c>
      <c r="H67" t="e">
        <f>VLOOKUP(Table31[[#This Row],[KdJurusan]],TblJurusan[],2)</f>
        <v>#N/A</v>
      </c>
      <c r="I67" t="e">
        <f>VLOOKUP(Table31[[#This Row],[NIM]],DbsMunaqis[],7)</f>
        <v>#N/A</v>
      </c>
      <c r="J67" t="e">
        <f>VLOOKUP(Table31[[#This Row],[KdProdi]],TblProdi[],2)</f>
        <v>#N/A</v>
      </c>
      <c r="K67" s="1" t="e">
        <f>TEXT(VLOOKUP(Table31[[#This Row],[NIM]],DbsMunaqis[],16),"yyyy-mm-dd")</f>
        <v>#N/A</v>
      </c>
      <c r="L67" t="e">
        <f>VLOOKUP(Table31[[#This Row],[NIM]],DbsMunaqis[],18)</f>
        <v>#N/A</v>
      </c>
    </row>
    <row r="68" spans="1:12">
      <c r="A68" t="e">
        <f>VLOOKUP(Table31[[#This Row],[NIM]],DbsMunaqis[],5)</f>
        <v>#N/A</v>
      </c>
      <c r="B68" t="e">
        <f>VLOOKUP(Table31[[#This Row],[NIM]],DbsMunaqis[],9)</f>
        <v>#N/A</v>
      </c>
      <c r="C68" t="e">
        <f>VLOOKUP(Table31[[#This Row],[NIM]],DbsMunaqis[],10)</f>
        <v>#N/A</v>
      </c>
      <c r="D68" t="s">
        <v>10150</v>
      </c>
      <c r="E68" s="11" t="e">
        <f>VLOOKUP(Table31[[#This Row],[NIM]],DbsMunaqis[],14)</f>
        <v>#N/A</v>
      </c>
      <c r="F68" t="e">
        <f>VLOOKUP(Table31[[#This Row],[NIM]],DbsMunaqis[],15)</f>
        <v>#N/A</v>
      </c>
      <c r="G68" t="e">
        <f>VLOOKUP(Table31[[#This Row],[NIM]],DbsMunaqis[],6)</f>
        <v>#N/A</v>
      </c>
      <c r="H68" t="e">
        <f>VLOOKUP(Table31[[#This Row],[KdJurusan]],TblJurusan[],2)</f>
        <v>#N/A</v>
      </c>
      <c r="I68" t="e">
        <f>VLOOKUP(Table31[[#This Row],[NIM]],DbsMunaqis[],7)</f>
        <v>#N/A</v>
      </c>
      <c r="J68" t="e">
        <f>VLOOKUP(Table31[[#This Row],[KdProdi]],TblProdi[],2)</f>
        <v>#N/A</v>
      </c>
      <c r="K68" s="1" t="e">
        <f>TEXT(VLOOKUP(Table31[[#This Row],[NIM]],DbsMunaqis[],16),"yyyy-mm-dd")</f>
        <v>#N/A</v>
      </c>
      <c r="L68" t="e">
        <f>VLOOKUP(Table31[[#This Row],[NIM]],DbsMunaqis[],18)</f>
        <v>#N/A</v>
      </c>
    </row>
    <row r="69" spans="1:12">
      <c r="A69" t="e">
        <f>VLOOKUP(Table31[[#This Row],[NIM]],DbsMunaqis[],5)</f>
        <v>#N/A</v>
      </c>
      <c r="B69" t="e">
        <f>VLOOKUP(Table31[[#This Row],[NIM]],DbsMunaqis[],9)</f>
        <v>#N/A</v>
      </c>
      <c r="C69" t="e">
        <f>VLOOKUP(Table31[[#This Row],[NIM]],DbsMunaqis[],10)</f>
        <v>#N/A</v>
      </c>
      <c r="D69" t="s">
        <v>10359</v>
      </c>
      <c r="E69" s="11" t="e">
        <f>VLOOKUP(Table31[[#This Row],[NIM]],DbsMunaqis[],14)</f>
        <v>#N/A</v>
      </c>
      <c r="F69" t="e">
        <f>VLOOKUP(Table31[[#This Row],[NIM]],DbsMunaqis[],15)</f>
        <v>#N/A</v>
      </c>
      <c r="G69" t="e">
        <f>VLOOKUP(Table31[[#This Row],[NIM]],DbsMunaqis[],6)</f>
        <v>#N/A</v>
      </c>
      <c r="H69" t="e">
        <f>VLOOKUP(Table31[[#This Row],[KdJurusan]],TblJurusan[],2)</f>
        <v>#N/A</v>
      </c>
      <c r="I69" t="e">
        <f>VLOOKUP(Table31[[#This Row],[NIM]],DbsMunaqis[],7)</f>
        <v>#N/A</v>
      </c>
      <c r="J69" t="e">
        <f>VLOOKUP(Table31[[#This Row],[KdProdi]],TblProdi[],2)</f>
        <v>#N/A</v>
      </c>
      <c r="K69" s="1" t="e">
        <f>TEXT(VLOOKUP(Table31[[#This Row],[NIM]],DbsMunaqis[],16),"yyyy-mm-dd")</f>
        <v>#N/A</v>
      </c>
      <c r="L69" t="e">
        <f>VLOOKUP(Table31[[#This Row],[NIM]],DbsMunaqis[],18)</f>
        <v>#N/A</v>
      </c>
    </row>
    <row r="70" spans="1:12">
      <c r="A70" t="e">
        <f>VLOOKUP(Table31[[#This Row],[NIM]],DbsMunaqis[],5)</f>
        <v>#N/A</v>
      </c>
      <c r="B70" t="e">
        <f>VLOOKUP(Table31[[#This Row],[NIM]],DbsMunaqis[],9)</f>
        <v>#N/A</v>
      </c>
      <c r="C70" t="e">
        <f>VLOOKUP(Table31[[#This Row],[NIM]],DbsMunaqis[],10)</f>
        <v>#N/A</v>
      </c>
      <c r="D70" t="s">
        <v>10087</v>
      </c>
      <c r="E70" s="11" t="e">
        <f>VLOOKUP(Table31[[#This Row],[NIM]],DbsMunaqis[],14)</f>
        <v>#N/A</v>
      </c>
      <c r="F70" t="e">
        <f>VLOOKUP(Table31[[#This Row],[NIM]],DbsMunaqis[],15)</f>
        <v>#N/A</v>
      </c>
      <c r="G70" t="e">
        <f>VLOOKUP(Table31[[#This Row],[NIM]],DbsMunaqis[],6)</f>
        <v>#N/A</v>
      </c>
      <c r="H70" t="e">
        <f>VLOOKUP(Table31[[#This Row],[KdJurusan]],TblJurusan[],2)</f>
        <v>#N/A</v>
      </c>
      <c r="I70" t="e">
        <f>VLOOKUP(Table31[[#This Row],[NIM]],DbsMunaqis[],7)</f>
        <v>#N/A</v>
      </c>
      <c r="J70" t="e">
        <f>VLOOKUP(Table31[[#This Row],[KdProdi]],TblProdi[],2)</f>
        <v>#N/A</v>
      </c>
      <c r="K70" s="1" t="e">
        <f>TEXT(VLOOKUP(Table31[[#This Row],[NIM]],DbsMunaqis[],16),"yyyy-mm-dd")</f>
        <v>#N/A</v>
      </c>
      <c r="L70" t="e">
        <f>VLOOKUP(Table31[[#This Row],[NIM]],DbsMunaqis[],18)</f>
        <v>#N/A</v>
      </c>
    </row>
    <row r="71" spans="1:12">
      <c r="A71" t="e">
        <f>VLOOKUP(Table31[[#This Row],[NIM]],DbsMunaqis[],5)</f>
        <v>#N/A</v>
      </c>
      <c r="B71" t="e">
        <f>VLOOKUP(Table31[[#This Row],[NIM]],DbsMunaqis[],9)</f>
        <v>#N/A</v>
      </c>
      <c r="C71" t="e">
        <f>VLOOKUP(Table31[[#This Row],[NIM]],DbsMunaqis[],10)</f>
        <v>#N/A</v>
      </c>
      <c r="D71" t="s">
        <v>10222</v>
      </c>
      <c r="E71" s="11" t="e">
        <f>VLOOKUP(Table31[[#This Row],[NIM]],DbsMunaqis[],14)</f>
        <v>#N/A</v>
      </c>
      <c r="F71" t="e">
        <f>VLOOKUP(Table31[[#This Row],[NIM]],DbsMunaqis[],15)</f>
        <v>#N/A</v>
      </c>
      <c r="G71" t="e">
        <f>VLOOKUP(Table31[[#This Row],[NIM]],DbsMunaqis[],6)</f>
        <v>#N/A</v>
      </c>
      <c r="H71" t="e">
        <f>VLOOKUP(Table31[[#This Row],[KdJurusan]],TblJurusan[],2)</f>
        <v>#N/A</v>
      </c>
      <c r="I71" t="e">
        <f>VLOOKUP(Table31[[#This Row],[NIM]],DbsMunaqis[],7)</f>
        <v>#N/A</v>
      </c>
      <c r="J71" t="e">
        <f>VLOOKUP(Table31[[#This Row],[KdProdi]],TblProdi[],2)</f>
        <v>#N/A</v>
      </c>
      <c r="K71" s="1" t="e">
        <f>TEXT(VLOOKUP(Table31[[#This Row],[NIM]],DbsMunaqis[],16),"yyyy-mm-dd")</f>
        <v>#N/A</v>
      </c>
      <c r="L71" t="e">
        <f>VLOOKUP(Table31[[#This Row],[NIM]],DbsMunaqis[],18)</f>
        <v>#N/A</v>
      </c>
    </row>
    <row r="72" spans="1:12">
      <c r="A72" t="e">
        <f>VLOOKUP(Table31[[#This Row],[NIM]],DbsMunaqis[],5)</f>
        <v>#N/A</v>
      </c>
      <c r="B72" t="e">
        <f>VLOOKUP(Table31[[#This Row],[NIM]],DbsMunaqis[],9)</f>
        <v>#N/A</v>
      </c>
      <c r="C72" t="e">
        <f>VLOOKUP(Table31[[#This Row],[NIM]],DbsMunaqis[],10)</f>
        <v>#N/A</v>
      </c>
      <c r="D72" t="s">
        <v>10207</v>
      </c>
      <c r="E72" s="11" t="e">
        <f>VLOOKUP(Table31[[#This Row],[NIM]],DbsMunaqis[],14)</f>
        <v>#N/A</v>
      </c>
      <c r="F72" t="e">
        <f>VLOOKUP(Table31[[#This Row],[NIM]],DbsMunaqis[],15)</f>
        <v>#N/A</v>
      </c>
      <c r="G72" t="e">
        <f>VLOOKUP(Table31[[#This Row],[NIM]],DbsMunaqis[],6)</f>
        <v>#N/A</v>
      </c>
      <c r="H72" t="e">
        <f>VLOOKUP(Table31[[#This Row],[KdJurusan]],TblJurusan[],2)</f>
        <v>#N/A</v>
      </c>
      <c r="I72" t="e">
        <f>VLOOKUP(Table31[[#This Row],[NIM]],DbsMunaqis[],7)</f>
        <v>#N/A</v>
      </c>
      <c r="J72" t="e">
        <f>VLOOKUP(Table31[[#This Row],[KdProdi]],TblProdi[],2)</f>
        <v>#N/A</v>
      </c>
      <c r="K72" s="1" t="e">
        <f>TEXT(VLOOKUP(Table31[[#This Row],[NIM]],DbsMunaqis[],16),"yyyy-mm-dd")</f>
        <v>#N/A</v>
      </c>
      <c r="L72" t="e">
        <f>VLOOKUP(Table31[[#This Row],[NIM]],DbsMunaqis[],18)</f>
        <v>#N/A</v>
      </c>
    </row>
    <row r="73" spans="1:12">
      <c r="A73" t="e">
        <f>VLOOKUP(Table31[[#This Row],[NIM]],DbsMunaqis[],5)</f>
        <v>#N/A</v>
      </c>
      <c r="B73" t="e">
        <f>VLOOKUP(Table31[[#This Row],[NIM]],DbsMunaqis[],9)</f>
        <v>#N/A</v>
      </c>
      <c r="C73" t="e">
        <f>VLOOKUP(Table31[[#This Row],[NIM]],DbsMunaqis[],10)</f>
        <v>#N/A</v>
      </c>
      <c r="D73" t="s">
        <v>10088</v>
      </c>
      <c r="E73" s="11" t="e">
        <f>VLOOKUP(Table31[[#This Row],[NIM]],DbsMunaqis[],14)</f>
        <v>#N/A</v>
      </c>
      <c r="F73" t="e">
        <f>VLOOKUP(Table31[[#This Row],[NIM]],DbsMunaqis[],15)</f>
        <v>#N/A</v>
      </c>
      <c r="G73" t="e">
        <f>VLOOKUP(Table31[[#This Row],[NIM]],DbsMunaqis[],6)</f>
        <v>#N/A</v>
      </c>
      <c r="H73" t="e">
        <f>VLOOKUP(Table31[[#This Row],[KdJurusan]],TblJurusan[],2)</f>
        <v>#N/A</v>
      </c>
      <c r="I73" t="e">
        <f>VLOOKUP(Table31[[#This Row],[NIM]],DbsMunaqis[],7)</f>
        <v>#N/A</v>
      </c>
      <c r="J73" t="e">
        <f>VLOOKUP(Table31[[#This Row],[KdProdi]],TblProdi[],2)</f>
        <v>#N/A</v>
      </c>
      <c r="K73" s="1" t="e">
        <f>TEXT(VLOOKUP(Table31[[#This Row],[NIM]],DbsMunaqis[],16),"yyyy-mm-dd")</f>
        <v>#N/A</v>
      </c>
      <c r="L73" t="e">
        <f>VLOOKUP(Table31[[#This Row],[NIM]],DbsMunaqis[],18)</f>
        <v>#N/A</v>
      </c>
    </row>
    <row r="74" spans="1:12">
      <c r="A74" t="e">
        <f>VLOOKUP(Table31[[#This Row],[NIM]],DbsMunaqis[],5)</f>
        <v>#N/A</v>
      </c>
      <c r="B74" t="e">
        <f>VLOOKUP(Table31[[#This Row],[NIM]],DbsMunaqis[],9)</f>
        <v>#N/A</v>
      </c>
      <c r="C74" t="e">
        <f>VLOOKUP(Table31[[#This Row],[NIM]],DbsMunaqis[],10)</f>
        <v>#N/A</v>
      </c>
      <c r="D74" t="s">
        <v>10147</v>
      </c>
      <c r="E74" s="11" t="e">
        <f>VLOOKUP(Table31[[#This Row],[NIM]],DbsMunaqis[],14)</f>
        <v>#N/A</v>
      </c>
      <c r="F74" t="e">
        <f>VLOOKUP(Table31[[#This Row],[NIM]],DbsMunaqis[],15)</f>
        <v>#N/A</v>
      </c>
      <c r="G74" t="e">
        <f>VLOOKUP(Table31[[#This Row],[NIM]],DbsMunaqis[],6)</f>
        <v>#N/A</v>
      </c>
      <c r="H74" t="e">
        <f>VLOOKUP(Table31[[#This Row],[KdJurusan]],TblJurusan[],2)</f>
        <v>#N/A</v>
      </c>
      <c r="I74" t="e">
        <f>VLOOKUP(Table31[[#This Row],[NIM]],DbsMunaqis[],7)</f>
        <v>#N/A</v>
      </c>
      <c r="J74" t="e">
        <f>VLOOKUP(Table31[[#This Row],[KdProdi]],TblProdi[],2)</f>
        <v>#N/A</v>
      </c>
      <c r="K74" s="1" t="e">
        <f>TEXT(VLOOKUP(Table31[[#This Row],[NIM]],DbsMunaqis[],16),"yyyy-mm-dd")</f>
        <v>#N/A</v>
      </c>
      <c r="L74" t="e">
        <f>VLOOKUP(Table31[[#This Row],[NIM]],DbsMunaqis[],18)</f>
        <v>#N/A</v>
      </c>
    </row>
    <row r="75" spans="1:12">
      <c r="A75" t="e">
        <f>VLOOKUP(Table31[[#This Row],[NIM]],DbsMunaqis[],5)</f>
        <v>#N/A</v>
      </c>
      <c r="B75" t="e">
        <f>VLOOKUP(Table31[[#This Row],[NIM]],DbsMunaqis[],9)</f>
        <v>#N/A</v>
      </c>
      <c r="C75" t="e">
        <f>VLOOKUP(Table31[[#This Row],[NIM]],DbsMunaqis[],10)</f>
        <v>#N/A</v>
      </c>
      <c r="D75" t="s">
        <v>10085</v>
      </c>
      <c r="E75" s="11" t="e">
        <f>VLOOKUP(Table31[[#This Row],[NIM]],DbsMunaqis[],14)</f>
        <v>#N/A</v>
      </c>
      <c r="F75" t="e">
        <f>VLOOKUP(Table31[[#This Row],[NIM]],DbsMunaqis[],15)</f>
        <v>#N/A</v>
      </c>
      <c r="G75" t="e">
        <f>VLOOKUP(Table31[[#This Row],[NIM]],DbsMunaqis[],6)</f>
        <v>#N/A</v>
      </c>
      <c r="H75" t="e">
        <f>VLOOKUP(Table31[[#This Row],[KdJurusan]],TblJurusan[],2)</f>
        <v>#N/A</v>
      </c>
      <c r="I75" t="e">
        <f>VLOOKUP(Table31[[#This Row],[NIM]],DbsMunaqis[],7)</f>
        <v>#N/A</v>
      </c>
      <c r="J75" t="e">
        <f>VLOOKUP(Table31[[#This Row],[KdProdi]],TblProdi[],2)</f>
        <v>#N/A</v>
      </c>
      <c r="K75" s="1" t="e">
        <f>TEXT(VLOOKUP(Table31[[#This Row],[NIM]],DbsMunaqis[],16),"yyyy-mm-dd")</f>
        <v>#N/A</v>
      </c>
      <c r="L75" t="e">
        <f>VLOOKUP(Table31[[#This Row],[NIM]],DbsMunaqis[],18)</f>
        <v>#N/A</v>
      </c>
    </row>
    <row r="76" spans="1:12">
      <c r="A76" t="e">
        <f>VLOOKUP(Table31[[#This Row],[NIM]],DbsMunaqis[],5)</f>
        <v>#N/A</v>
      </c>
      <c r="B76" t="e">
        <f>VLOOKUP(Table31[[#This Row],[NIM]],DbsMunaqis[],9)</f>
        <v>#N/A</v>
      </c>
      <c r="C76" t="e">
        <f>VLOOKUP(Table31[[#This Row],[NIM]],DbsMunaqis[],10)</f>
        <v>#N/A</v>
      </c>
      <c r="D76" t="s">
        <v>10206</v>
      </c>
      <c r="E76" s="11" t="e">
        <f>VLOOKUP(Table31[[#This Row],[NIM]],DbsMunaqis[],14)</f>
        <v>#N/A</v>
      </c>
      <c r="F76" t="e">
        <f>VLOOKUP(Table31[[#This Row],[NIM]],DbsMunaqis[],15)</f>
        <v>#N/A</v>
      </c>
      <c r="G76" t="e">
        <f>VLOOKUP(Table31[[#This Row],[NIM]],DbsMunaqis[],6)</f>
        <v>#N/A</v>
      </c>
      <c r="H76" t="e">
        <f>VLOOKUP(Table31[[#This Row],[KdJurusan]],TblJurusan[],2)</f>
        <v>#N/A</v>
      </c>
      <c r="I76" t="e">
        <f>VLOOKUP(Table31[[#This Row],[NIM]],DbsMunaqis[],7)</f>
        <v>#N/A</v>
      </c>
      <c r="J76" t="e">
        <f>VLOOKUP(Table31[[#This Row],[KdProdi]],TblProdi[],2)</f>
        <v>#N/A</v>
      </c>
      <c r="K76" s="1" t="e">
        <f>TEXT(VLOOKUP(Table31[[#This Row],[NIM]],DbsMunaqis[],16),"yyyy-mm-dd")</f>
        <v>#N/A</v>
      </c>
      <c r="L76" t="e">
        <f>VLOOKUP(Table31[[#This Row],[NIM]],DbsMunaqis[],18)</f>
        <v>#N/A</v>
      </c>
    </row>
    <row r="77" spans="1:12">
      <c r="A77" t="e">
        <f>VLOOKUP(Table31[[#This Row],[NIM]],DbsMunaqis[],5)</f>
        <v>#N/A</v>
      </c>
      <c r="B77" t="e">
        <f>VLOOKUP(Table31[[#This Row],[NIM]],DbsMunaqis[],9)</f>
        <v>#N/A</v>
      </c>
      <c r="C77" t="e">
        <f>VLOOKUP(Table31[[#This Row],[NIM]],DbsMunaqis[],10)</f>
        <v>#N/A</v>
      </c>
      <c r="D77" t="s">
        <v>10198</v>
      </c>
      <c r="E77" s="11" t="e">
        <f>VLOOKUP(Table31[[#This Row],[NIM]],DbsMunaqis[],14)</f>
        <v>#N/A</v>
      </c>
      <c r="F77" t="e">
        <f>VLOOKUP(Table31[[#This Row],[NIM]],DbsMunaqis[],15)</f>
        <v>#N/A</v>
      </c>
      <c r="G77" t="e">
        <f>VLOOKUP(Table31[[#This Row],[NIM]],DbsMunaqis[],6)</f>
        <v>#N/A</v>
      </c>
      <c r="H77" t="e">
        <f>VLOOKUP(Table31[[#This Row],[KdJurusan]],TblJurusan[],2)</f>
        <v>#N/A</v>
      </c>
      <c r="I77" t="e">
        <f>VLOOKUP(Table31[[#This Row],[NIM]],DbsMunaqis[],7)</f>
        <v>#N/A</v>
      </c>
      <c r="J77" t="e">
        <f>VLOOKUP(Table31[[#This Row],[KdProdi]],TblProdi[],2)</f>
        <v>#N/A</v>
      </c>
      <c r="K77" s="1" t="e">
        <f>TEXT(VLOOKUP(Table31[[#This Row],[NIM]],DbsMunaqis[],16),"yyyy-mm-dd")</f>
        <v>#N/A</v>
      </c>
      <c r="L77" t="e">
        <f>VLOOKUP(Table31[[#This Row],[NIM]],DbsMunaqis[],18)</f>
        <v>#N/A</v>
      </c>
    </row>
    <row r="78" spans="1:12">
      <c r="A78" t="e">
        <f>VLOOKUP(Table31[[#This Row],[NIM]],DbsMunaqis[],5)</f>
        <v>#N/A</v>
      </c>
      <c r="B78" t="e">
        <f>VLOOKUP(Table31[[#This Row],[NIM]],DbsMunaqis[],9)</f>
        <v>#N/A</v>
      </c>
      <c r="C78" t="e">
        <f>VLOOKUP(Table31[[#This Row],[NIM]],DbsMunaqis[],10)</f>
        <v>#N/A</v>
      </c>
      <c r="D78" t="s">
        <v>10109</v>
      </c>
      <c r="E78" s="11" t="e">
        <f>VLOOKUP(Table31[[#This Row],[NIM]],DbsMunaqis[],14)</f>
        <v>#N/A</v>
      </c>
      <c r="F78" t="e">
        <f>VLOOKUP(Table31[[#This Row],[NIM]],DbsMunaqis[],15)</f>
        <v>#N/A</v>
      </c>
      <c r="G78" t="e">
        <f>VLOOKUP(Table31[[#This Row],[NIM]],DbsMunaqis[],6)</f>
        <v>#N/A</v>
      </c>
      <c r="H78" t="e">
        <f>VLOOKUP(Table31[[#This Row],[KdJurusan]],TblJurusan[],2)</f>
        <v>#N/A</v>
      </c>
      <c r="I78" t="e">
        <f>VLOOKUP(Table31[[#This Row],[NIM]],DbsMunaqis[],7)</f>
        <v>#N/A</v>
      </c>
      <c r="J78" t="e">
        <f>VLOOKUP(Table31[[#This Row],[KdProdi]],TblProdi[],2)</f>
        <v>#N/A</v>
      </c>
      <c r="K78" s="1" t="e">
        <f>TEXT(VLOOKUP(Table31[[#This Row],[NIM]],DbsMunaqis[],16),"yyyy-mm-dd")</f>
        <v>#N/A</v>
      </c>
      <c r="L78" t="e">
        <f>VLOOKUP(Table31[[#This Row],[NIM]],DbsMunaqis[],18)</f>
        <v>#N/A</v>
      </c>
    </row>
    <row r="79" spans="1:12">
      <c r="A79" t="e">
        <f>VLOOKUP(Table31[[#This Row],[NIM]],DbsMunaqis[],5)</f>
        <v>#N/A</v>
      </c>
      <c r="B79" t="e">
        <f>VLOOKUP(Table31[[#This Row],[NIM]],DbsMunaqis[],9)</f>
        <v>#N/A</v>
      </c>
      <c r="C79" t="e">
        <f>VLOOKUP(Table31[[#This Row],[NIM]],DbsMunaqis[],10)</f>
        <v>#N/A</v>
      </c>
      <c r="D79" t="s">
        <v>10155</v>
      </c>
      <c r="E79" s="11" t="e">
        <f>VLOOKUP(Table31[[#This Row],[NIM]],DbsMunaqis[],14)</f>
        <v>#N/A</v>
      </c>
      <c r="F79" t="e">
        <f>VLOOKUP(Table31[[#This Row],[NIM]],DbsMunaqis[],15)</f>
        <v>#N/A</v>
      </c>
      <c r="G79" t="e">
        <f>VLOOKUP(Table31[[#This Row],[NIM]],DbsMunaqis[],6)</f>
        <v>#N/A</v>
      </c>
      <c r="H79" t="e">
        <f>VLOOKUP(Table31[[#This Row],[KdJurusan]],TblJurusan[],2)</f>
        <v>#N/A</v>
      </c>
      <c r="I79" t="e">
        <f>VLOOKUP(Table31[[#This Row],[NIM]],DbsMunaqis[],7)</f>
        <v>#N/A</v>
      </c>
      <c r="J79" t="e">
        <f>VLOOKUP(Table31[[#This Row],[KdProdi]],TblProdi[],2)</f>
        <v>#N/A</v>
      </c>
      <c r="K79" s="1" t="e">
        <f>TEXT(VLOOKUP(Table31[[#This Row],[NIM]],DbsMunaqis[],16),"yyyy-mm-dd")</f>
        <v>#N/A</v>
      </c>
      <c r="L79" t="e">
        <f>VLOOKUP(Table31[[#This Row],[NIM]],DbsMunaqis[],18)</f>
        <v>#N/A</v>
      </c>
    </row>
    <row r="80" spans="1:12">
      <c r="A80" t="e">
        <f>VLOOKUP(Table31[[#This Row],[NIM]],DbsMunaqis[],5)</f>
        <v>#N/A</v>
      </c>
      <c r="B80" t="e">
        <f>VLOOKUP(Table31[[#This Row],[NIM]],DbsMunaqis[],9)</f>
        <v>#N/A</v>
      </c>
      <c r="C80" t="e">
        <f>VLOOKUP(Table31[[#This Row],[NIM]],DbsMunaqis[],10)</f>
        <v>#N/A</v>
      </c>
      <c r="D80" t="s">
        <v>10169</v>
      </c>
      <c r="E80" s="11" t="e">
        <f>VLOOKUP(Table31[[#This Row],[NIM]],DbsMunaqis[],14)</f>
        <v>#N/A</v>
      </c>
      <c r="F80" t="e">
        <f>VLOOKUP(Table31[[#This Row],[NIM]],DbsMunaqis[],15)</f>
        <v>#N/A</v>
      </c>
      <c r="G80" t="e">
        <f>VLOOKUP(Table31[[#This Row],[NIM]],DbsMunaqis[],6)</f>
        <v>#N/A</v>
      </c>
      <c r="H80" t="e">
        <f>VLOOKUP(Table31[[#This Row],[KdJurusan]],TblJurusan[],2)</f>
        <v>#N/A</v>
      </c>
      <c r="I80" t="e">
        <f>VLOOKUP(Table31[[#This Row],[NIM]],DbsMunaqis[],7)</f>
        <v>#N/A</v>
      </c>
      <c r="J80" t="e">
        <f>VLOOKUP(Table31[[#This Row],[KdProdi]],TblProdi[],2)</f>
        <v>#N/A</v>
      </c>
      <c r="K80" s="1" t="e">
        <f>TEXT(VLOOKUP(Table31[[#This Row],[NIM]],DbsMunaqis[],16),"yyyy-mm-dd")</f>
        <v>#N/A</v>
      </c>
      <c r="L80" t="e">
        <f>VLOOKUP(Table31[[#This Row],[NIM]],DbsMunaqis[],18)</f>
        <v>#N/A</v>
      </c>
    </row>
    <row r="81" spans="1:12">
      <c r="A81" t="e">
        <f>VLOOKUP(Table31[[#This Row],[NIM]],DbsMunaqis[],5)</f>
        <v>#N/A</v>
      </c>
      <c r="B81" t="e">
        <f>VLOOKUP(Table31[[#This Row],[NIM]],DbsMunaqis[],9)</f>
        <v>#N/A</v>
      </c>
      <c r="C81" t="e">
        <f>VLOOKUP(Table31[[#This Row],[NIM]],DbsMunaqis[],10)</f>
        <v>#N/A</v>
      </c>
      <c r="D81" t="s">
        <v>10185</v>
      </c>
      <c r="E81" s="11" t="e">
        <f>VLOOKUP(Table31[[#This Row],[NIM]],DbsMunaqis[],14)</f>
        <v>#N/A</v>
      </c>
      <c r="F81" t="e">
        <f>VLOOKUP(Table31[[#This Row],[NIM]],DbsMunaqis[],15)</f>
        <v>#N/A</v>
      </c>
      <c r="G81" t="e">
        <f>VLOOKUP(Table31[[#This Row],[NIM]],DbsMunaqis[],6)</f>
        <v>#N/A</v>
      </c>
      <c r="H81" t="e">
        <f>VLOOKUP(Table31[[#This Row],[KdJurusan]],TblJurusan[],2)</f>
        <v>#N/A</v>
      </c>
      <c r="I81" t="e">
        <f>VLOOKUP(Table31[[#This Row],[NIM]],DbsMunaqis[],7)</f>
        <v>#N/A</v>
      </c>
      <c r="J81" t="e">
        <f>VLOOKUP(Table31[[#This Row],[KdProdi]],TblProdi[],2)</f>
        <v>#N/A</v>
      </c>
      <c r="K81" s="1" t="e">
        <f>TEXT(VLOOKUP(Table31[[#This Row],[NIM]],DbsMunaqis[],16),"yyyy-mm-dd")</f>
        <v>#N/A</v>
      </c>
      <c r="L81" t="e">
        <f>VLOOKUP(Table31[[#This Row],[NIM]],DbsMunaqis[],18)</f>
        <v>#N/A</v>
      </c>
    </row>
    <row r="82" spans="1:12">
      <c r="A82" t="e">
        <f>VLOOKUP(Table31[[#This Row],[NIM]],DbsMunaqis[],5)</f>
        <v>#N/A</v>
      </c>
      <c r="B82" t="e">
        <f>VLOOKUP(Table31[[#This Row],[NIM]],DbsMunaqis[],9)</f>
        <v>#N/A</v>
      </c>
      <c r="C82" t="e">
        <f>VLOOKUP(Table31[[#This Row],[NIM]],DbsMunaqis[],10)</f>
        <v>#N/A</v>
      </c>
      <c r="D82" t="s">
        <v>10090</v>
      </c>
      <c r="E82" s="11" t="e">
        <f>VLOOKUP(Table31[[#This Row],[NIM]],DbsMunaqis[],14)</f>
        <v>#N/A</v>
      </c>
      <c r="F82" t="e">
        <f>VLOOKUP(Table31[[#This Row],[NIM]],DbsMunaqis[],15)</f>
        <v>#N/A</v>
      </c>
      <c r="G82" t="e">
        <f>VLOOKUP(Table31[[#This Row],[NIM]],DbsMunaqis[],6)</f>
        <v>#N/A</v>
      </c>
      <c r="H82" t="e">
        <f>VLOOKUP(Table31[[#This Row],[KdJurusan]],TblJurusan[],2)</f>
        <v>#N/A</v>
      </c>
      <c r="I82" t="e">
        <f>VLOOKUP(Table31[[#This Row],[NIM]],DbsMunaqis[],7)</f>
        <v>#N/A</v>
      </c>
      <c r="J82" t="e">
        <f>VLOOKUP(Table31[[#This Row],[KdProdi]],TblProdi[],2)</f>
        <v>#N/A</v>
      </c>
      <c r="K82" s="1" t="e">
        <f>TEXT(VLOOKUP(Table31[[#This Row],[NIM]],DbsMunaqis[],16),"yyyy-mm-dd")</f>
        <v>#N/A</v>
      </c>
      <c r="L82" t="e">
        <f>VLOOKUP(Table31[[#This Row],[NIM]],DbsMunaqis[],18)</f>
        <v>#N/A</v>
      </c>
    </row>
    <row r="83" spans="1:12">
      <c r="A83" t="e">
        <f>VLOOKUP(Table31[[#This Row],[NIM]],DbsMunaqis[],5)</f>
        <v>#N/A</v>
      </c>
      <c r="B83" t="e">
        <f>VLOOKUP(Table31[[#This Row],[NIM]],DbsMunaqis[],9)</f>
        <v>#N/A</v>
      </c>
      <c r="C83" t="e">
        <f>VLOOKUP(Table31[[#This Row],[NIM]],DbsMunaqis[],10)</f>
        <v>#N/A</v>
      </c>
      <c r="D83" t="s">
        <v>10264</v>
      </c>
      <c r="E83" s="11" t="e">
        <f>VLOOKUP(Table31[[#This Row],[NIM]],DbsMunaqis[],14)</f>
        <v>#N/A</v>
      </c>
      <c r="F83" t="e">
        <f>VLOOKUP(Table31[[#This Row],[NIM]],DbsMunaqis[],15)</f>
        <v>#N/A</v>
      </c>
      <c r="G83" t="e">
        <f>VLOOKUP(Table31[[#This Row],[NIM]],DbsMunaqis[],6)</f>
        <v>#N/A</v>
      </c>
      <c r="H83" t="e">
        <f>VLOOKUP(Table31[[#This Row],[KdJurusan]],TblJurusan[],2)</f>
        <v>#N/A</v>
      </c>
      <c r="I83" t="e">
        <f>VLOOKUP(Table31[[#This Row],[NIM]],DbsMunaqis[],7)</f>
        <v>#N/A</v>
      </c>
      <c r="J83" t="e">
        <f>VLOOKUP(Table31[[#This Row],[KdProdi]],TblProdi[],2)</f>
        <v>#N/A</v>
      </c>
      <c r="K83" s="1" t="e">
        <f>TEXT(VLOOKUP(Table31[[#This Row],[NIM]],DbsMunaqis[],16),"yyyy-mm-dd")</f>
        <v>#N/A</v>
      </c>
      <c r="L83" t="e">
        <f>VLOOKUP(Table31[[#This Row],[NIM]],DbsMunaqis[],18)</f>
        <v>#N/A</v>
      </c>
    </row>
    <row r="84" spans="1:12">
      <c r="A84" t="e">
        <f>VLOOKUP(Table31[[#This Row],[NIM]],DbsMunaqis[],5)</f>
        <v>#N/A</v>
      </c>
      <c r="B84" t="e">
        <f>VLOOKUP(Table31[[#This Row],[NIM]],DbsMunaqis[],9)</f>
        <v>#N/A</v>
      </c>
      <c r="C84" t="e">
        <f>VLOOKUP(Table31[[#This Row],[NIM]],DbsMunaqis[],10)</f>
        <v>#N/A</v>
      </c>
      <c r="D84" t="s">
        <v>10176</v>
      </c>
      <c r="E84" s="11" t="e">
        <f>VLOOKUP(Table31[[#This Row],[NIM]],DbsMunaqis[],14)</f>
        <v>#N/A</v>
      </c>
      <c r="F84" t="e">
        <f>VLOOKUP(Table31[[#This Row],[NIM]],DbsMunaqis[],15)</f>
        <v>#N/A</v>
      </c>
      <c r="G84" t="e">
        <f>VLOOKUP(Table31[[#This Row],[NIM]],DbsMunaqis[],6)</f>
        <v>#N/A</v>
      </c>
      <c r="H84" t="e">
        <f>VLOOKUP(Table31[[#This Row],[KdJurusan]],TblJurusan[],2)</f>
        <v>#N/A</v>
      </c>
      <c r="I84" t="e">
        <f>VLOOKUP(Table31[[#This Row],[NIM]],DbsMunaqis[],7)</f>
        <v>#N/A</v>
      </c>
      <c r="J84" t="e">
        <f>VLOOKUP(Table31[[#This Row],[KdProdi]],TblProdi[],2)</f>
        <v>#N/A</v>
      </c>
      <c r="K84" s="1" t="e">
        <f>TEXT(VLOOKUP(Table31[[#This Row],[NIM]],DbsMunaqis[],16),"yyyy-mm-dd")</f>
        <v>#N/A</v>
      </c>
      <c r="L84" t="e">
        <f>VLOOKUP(Table31[[#This Row],[NIM]],DbsMunaqis[],18)</f>
        <v>#N/A</v>
      </c>
    </row>
    <row r="85" spans="1:12">
      <c r="A85" t="e">
        <f>VLOOKUP(Table31[[#This Row],[NIM]],DbsMunaqis[],5)</f>
        <v>#N/A</v>
      </c>
      <c r="B85" t="e">
        <f>VLOOKUP(Table31[[#This Row],[NIM]],DbsMunaqis[],9)</f>
        <v>#N/A</v>
      </c>
      <c r="C85" t="e">
        <f>VLOOKUP(Table31[[#This Row],[NIM]],DbsMunaqis[],10)</f>
        <v>#N/A</v>
      </c>
      <c r="D85" t="s">
        <v>10116</v>
      </c>
      <c r="E85" s="11" t="e">
        <f>VLOOKUP(Table31[[#This Row],[NIM]],DbsMunaqis[],14)</f>
        <v>#N/A</v>
      </c>
      <c r="F85" t="e">
        <f>VLOOKUP(Table31[[#This Row],[NIM]],DbsMunaqis[],15)</f>
        <v>#N/A</v>
      </c>
      <c r="G85" t="e">
        <f>VLOOKUP(Table31[[#This Row],[NIM]],DbsMunaqis[],6)</f>
        <v>#N/A</v>
      </c>
      <c r="H85" t="e">
        <f>VLOOKUP(Table31[[#This Row],[KdJurusan]],TblJurusan[],2)</f>
        <v>#N/A</v>
      </c>
      <c r="I85" t="e">
        <f>VLOOKUP(Table31[[#This Row],[NIM]],DbsMunaqis[],7)</f>
        <v>#N/A</v>
      </c>
      <c r="J85" t="e">
        <f>VLOOKUP(Table31[[#This Row],[KdProdi]],TblProdi[],2)</f>
        <v>#N/A</v>
      </c>
      <c r="K85" s="1" t="e">
        <f>TEXT(VLOOKUP(Table31[[#This Row],[NIM]],DbsMunaqis[],16),"yyyy-mm-dd")</f>
        <v>#N/A</v>
      </c>
      <c r="L85" t="e">
        <f>VLOOKUP(Table31[[#This Row],[NIM]],DbsMunaqis[],18)</f>
        <v>#N/A</v>
      </c>
    </row>
    <row r="86" spans="1:12">
      <c r="A86" t="e">
        <f>VLOOKUP(Table31[[#This Row],[NIM]],DbsMunaqis[],5)</f>
        <v>#N/A</v>
      </c>
      <c r="B86" t="e">
        <f>VLOOKUP(Table31[[#This Row],[NIM]],DbsMunaqis[],9)</f>
        <v>#N/A</v>
      </c>
      <c r="C86" t="e">
        <f>VLOOKUP(Table31[[#This Row],[NIM]],DbsMunaqis[],10)</f>
        <v>#N/A</v>
      </c>
      <c r="D86" t="s">
        <v>10170</v>
      </c>
      <c r="E86" s="11" t="e">
        <f>VLOOKUP(Table31[[#This Row],[NIM]],DbsMunaqis[],14)</f>
        <v>#N/A</v>
      </c>
      <c r="F86" t="e">
        <f>VLOOKUP(Table31[[#This Row],[NIM]],DbsMunaqis[],15)</f>
        <v>#N/A</v>
      </c>
      <c r="G86" t="e">
        <f>VLOOKUP(Table31[[#This Row],[NIM]],DbsMunaqis[],6)</f>
        <v>#N/A</v>
      </c>
      <c r="H86" t="e">
        <f>VLOOKUP(Table31[[#This Row],[KdJurusan]],TblJurusan[],2)</f>
        <v>#N/A</v>
      </c>
      <c r="I86" t="e">
        <f>VLOOKUP(Table31[[#This Row],[NIM]],DbsMunaqis[],7)</f>
        <v>#N/A</v>
      </c>
      <c r="J86" t="e">
        <f>VLOOKUP(Table31[[#This Row],[KdProdi]],TblProdi[],2)</f>
        <v>#N/A</v>
      </c>
      <c r="K86" s="1" t="e">
        <f>TEXT(VLOOKUP(Table31[[#This Row],[NIM]],DbsMunaqis[],16),"yyyy-mm-dd")</f>
        <v>#N/A</v>
      </c>
      <c r="L86" t="e">
        <f>VLOOKUP(Table31[[#This Row],[NIM]],DbsMunaqis[],18)</f>
        <v>#N/A</v>
      </c>
    </row>
    <row r="87" spans="1:12">
      <c r="A87" t="e">
        <f>VLOOKUP(Table31[[#This Row],[NIM]],DbsMunaqis[],5)</f>
        <v>#N/A</v>
      </c>
      <c r="B87" t="e">
        <f>VLOOKUP(Table31[[#This Row],[NIM]],DbsMunaqis[],9)</f>
        <v>#N/A</v>
      </c>
      <c r="C87" t="e">
        <f>VLOOKUP(Table31[[#This Row],[NIM]],DbsMunaqis[],10)</f>
        <v>#N/A</v>
      </c>
      <c r="D87" t="s">
        <v>10186</v>
      </c>
      <c r="E87" s="11" t="e">
        <f>VLOOKUP(Table31[[#This Row],[NIM]],DbsMunaqis[],14)</f>
        <v>#N/A</v>
      </c>
      <c r="F87" t="e">
        <f>VLOOKUP(Table31[[#This Row],[NIM]],DbsMunaqis[],15)</f>
        <v>#N/A</v>
      </c>
      <c r="G87" t="e">
        <f>VLOOKUP(Table31[[#This Row],[NIM]],DbsMunaqis[],6)</f>
        <v>#N/A</v>
      </c>
      <c r="H87" t="e">
        <f>VLOOKUP(Table31[[#This Row],[KdJurusan]],TblJurusan[],2)</f>
        <v>#N/A</v>
      </c>
      <c r="I87" t="e">
        <f>VLOOKUP(Table31[[#This Row],[NIM]],DbsMunaqis[],7)</f>
        <v>#N/A</v>
      </c>
      <c r="J87" t="e">
        <f>VLOOKUP(Table31[[#This Row],[KdProdi]],TblProdi[],2)</f>
        <v>#N/A</v>
      </c>
      <c r="K87" s="1" t="e">
        <f>TEXT(VLOOKUP(Table31[[#This Row],[NIM]],DbsMunaqis[],16),"yyyy-mm-dd")</f>
        <v>#N/A</v>
      </c>
      <c r="L87" t="e">
        <f>VLOOKUP(Table31[[#This Row],[NIM]],DbsMunaqis[],18)</f>
        <v>#N/A</v>
      </c>
    </row>
    <row r="88" spans="1:12">
      <c r="A88" t="e">
        <f>VLOOKUP(Table31[[#This Row],[NIM]],DbsMunaqis[],5)</f>
        <v>#N/A</v>
      </c>
      <c r="B88" t="e">
        <f>VLOOKUP(Table31[[#This Row],[NIM]],DbsMunaqis[],9)</f>
        <v>#N/A</v>
      </c>
      <c r="C88" t="e">
        <f>VLOOKUP(Table31[[#This Row],[NIM]],DbsMunaqis[],10)</f>
        <v>#N/A</v>
      </c>
      <c r="D88" t="s">
        <v>10124</v>
      </c>
      <c r="E88" s="11" t="e">
        <f>VLOOKUP(Table31[[#This Row],[NIM]],DbsMunaqis[],14)</f>
        <v>#N/A</v>
      </c>
      <c r="F88" t="e">
        <f>VLOOKUP(Table31[[#This Row],[NIM]],DbsMunaqis[],15)</f>
        <v>#N/A</v>
      </c>
      <c r="G88" t="e">
        <f>VLOOKUP(Table31[[#This Row],[NIM]],DbsMunaqis[],6)</f>
        <v>#N/A</v>
      </c>
      <c r="H88" t="e">
        <f>VLOOKUP(Table31[[#This Row],[KdJurusan]],TblJurusan[],2)</f>
        <v>#N/A</v>
      </c>
      <c r="I88" t="e">
        <f>VLOOKUP(Table31[[#This Row],[NIM]],DbsMunaqis[],7)</f>
        <v>#N/A</v>
      </c>
      <c r="J88" t="e">
        <f>VLOOKUP(Table31[[#This Row],[KdProdi]],TblProdi[],2)</f>
        <v>#N/A</v>
      </c>
      <c r="K88" s="1" t="e">
        <f>TEXT(VLOOKUP(Table31[[#This Row],[NIM]],DbsMunaqis[],16),"yyyy-mm-dd")</f>
        <v>#N/A</v>
      </c>
      <c r="L88" t="e">
        <f>VLOOKUP(Table31[[#This Row],[NIM]],DbsMunaqis[],18)</f>
        <v>#N/A</v>
      </c>
    </row>
    <row r="89" spans="1:12">
      <c r="A89" t="e">
        <f>VLOOKUP(Table31[[#This Row],[NIM]],DbsMunaqis[],5)</f>
        <v>#N/A</v>
      </c>
      <c r="B89" t="e">
        <f>VLOOKUP(Table31[[#This Row],[NIM]],DbsMunaqis[],9)</f>
        <v>#N/A</v>
      </c>
      <c r="C89" t="e">
        <f>VLOOKUP(Table31[[#This Row],[NIM]],DbsMunaqis[],10)</f>
        <v>#N/A</v>
      </c>
      <c r="D89" t="s">
        <v>10117</v>
      </c>
      <c r="E89" s="11" t="e">
        <f>VLOOKUP(Table31[[#This Row],[NIM]],DbsMunaqis[],14)</f>
        <v>#N/A</v>
      </c>
      <c r="F89" t="e">
        <f>VLOOKUP(Table31[[#This Row],[NIM]],DbsMunaqis[],15)</f>
        <v>#N/A</v>
      </c>
      <c r="G89" t="e">
        <f>VLOOKUP(Table31[[#This Row],[NIM]],DbsMunaqis[],6)</f>
        <v>#N/A</v>
      </c>
      <c r="H89" t="e">
        <f>VLOOKUP(Table31[[#This Row],[KdJurusan]],TblJurusan[],2)</f>
        <v>#N/A</v>
      </c>
      <c r="I89" t="e">
        <f>VLOOKUP(Table31[[#This Row],[NIM]],DbsMunaqis[],7)</f>
        <v>#N/A</v>
      </c>
      <c r="J89" t="e">
        <f>VLOOKUP(Table31[[#This Row],[KdProdi]],TblProdi[],2)</f>
        <v>#N/A</v>
      </c>
      <c r="K89" s="1" t="e">
        <f>TEXT(VLOOKUP(Table31[[#This Row],[NIM]],DbsMunaqis[],16),"yyyy-mm-dd")</f>
        <v>#N/A</v>
      </c>
      <c r="L89" t="e">
        <f>VLOOKUP(Table31[[#This Row],[NIM]],DbsMunaqis[],18)</f>
        <v>#N/A</v>
      </c>
    </row>
    <row r="90" spans="1:12">
      <c r="A90" t="e">
        <f>VLOOKUP(Table31[[#This Row],[NIM]],DbsMunaqis[],5)</f>
        <v>#N/A</v>
      </c>
      <c r="B90" t="e">
        <f>VLOOKUP(Table31[[#This Row],[NIM]],DbsMunaqis[],9)</f>
        <v>#N/A</v>
      </c>
      <c r="C90" t="e">
        <f>VLOOKUP(Table31[[#This Row],[NIM]],DbsMunaqis[],10)</f>
        <v>#N/A</v>
      </c>
      <c r="D90" t="s">
        <v>10110</v>
      </c>
      <c r="E90" s="11" t="e">
        <f>VLOOKUP(Table31[[#This Row],[NIM]],DbsMunaqis[],14)</f>
        <v>#N/A</v>
      </c>
      <c r="F90" t="e">
        <f>VLOOKUP(Table31[[#This Row],[NIM]],DbsMunaqis[],15)</f>
        <v>#N/A</v>
      </c>
      <c r="G90" t="e">
        <f>VLOOKUP(Table31[[#This Row],[NIM]],DbsMunaqis[],6)</f>
        <v>#N/A</v>
      </c>
      <c r="H90" t="e">
        <f>VLOOKUP(Table31[[#This Row],[KdJurusan]],TblJurusan[],2)</f>
        <v>#N/A</v>
      </c>
      <c r="I90" t="e">
        <f>VLOOKUP(Table31[[#This Row],[NIM]],DbsMunaqis[],7)</f>
        <v>#N/A</v>
      </c>
      <c r="J90" t="e">
        <f>VLOOKUP(Table31[[#This Row],[KdProdi]],TblProdi[],2)</f>
        <v>#N/A</v>
      </c>
      <c r="K90" s="1" t="e">
        <f>TEXT(VLOOKUP(Table31[[#This Row],[NIM]],DbsMunaqis[],16),"yyyy-mm-dd")</f>
        <v>#N/A</v>
      </c>
      <c r="L90" t="e">
        <f>VLOOKUP(Table31[[#This Row],[NIM]],DbsMunaqis[],18)</f>
        <v>#N/A</v>
      </c>
    </row>
    <row r="91" spans="1:12">
      <c r="A91" t="e">
        <f>VLOOKUP(Table31[[#This Row],[NIM]],DbsMunaqis[],5)</f>
        <v>#N/A</v>
      </c>
      <c r="B91" t="e">
        <f>VLOOKUP(Table31[[#This Row],[NIM]],DbsMunaqis[],9)</f>
        <v>#N/A</v>
      </c>
      <c r="C91" t="e">
        <f>VLOOKUP(Table31[[#This Row],[NIM]],DbsMunaqis[],10)</f>
        <v>#N/A</v>
      </c>
      <c r="D91" t="s">
        <v>10262</v>
      </c>
      <c r="E91" s="11" t="e">
        <f>VLOOKUP(Table31[[#This Row],[NIM]],DbsMunaqis[],14)</f>
        <v>#N/A</v>
      </c>
      <c r="F91" t="e">
        <f>VLOOKUP(Table31[[#This Row],[NIM]],DbsMunaqis[],15)</f>
        <v>#N/A</v>
      </c>
      <c r="G91" t="e">
        <f>VLOOKUP(Table31[[#This Row],[NIM]],DbsMunaqis[],6)</f>
        <v>#N/A</v>
      </c>
      <c r="H91" t="e">
        <f>VLOOKUP(Table31[[#This Row],[KdJurusan]],TblJurusan[],2)</f>
        <v>#N/A</v>
      </c>
      <c r="I91" t="e">
        <f>VLOOKUP(Table31[[#This Row],[NIM]],DbsMunaqis[],7)</f>
        <v>#N/A</v>
      </c>
      <c r="J91" t="e">
        <f>VLOOKUP(Table31[[#This Row],[KdProdi]],TblProdi[],2)</f>
        <v>#N/A</v>
      </c>
      <c r="K91" s="1" t="e">
        <f>TEXT(VLOOKUP(Table31[[#This Row],[NIM]],DbsMunaqis[],16),"yyyy-mm-dd")</f>
        <v>#N/A</v>
      </c>
      <c r="L91" t="e">
        <f>VLOOKUP(Table31[[#This Row],[NIM]],DbsMunaqis[],18)</f>
        <v>#N/A</v>
      </c>
    </row>
    <row r="92" spans="1:12">
      <c r="A92" t="e">
        <f>VLOOKUP(Table31[[#This Row],[NIM]],DbsMunaqis[],5)</f>
        <v>#N/A</v>
      </c>
      <c r="B92" t="e">
        <f>VLOOKUP(Table31[[#This Row],[NIM]],DbsMunaqis[],9)</f>
        <v>#N/A</v>
      </c>
      <c r="C92" t="e">
        <f>VLOOKUP(Table31[[#This Row],[NIM]],DbsMunaqis[],10)</f>
        <v>#N/A</v>
      </c>
      <c r="D92" t="s">
        <v>10122</v>
      </c>
      <c r="E92" s="11" t="e">
        <f>VLOOKUP(Table31[[#This Row],[NIM]],DbsMunaqis[],14)</f>
        <v>#N/A</v>
      </c>
      <c r="F92" t="e">
        <f>VLOOKUP(Table31[[#This Row],[NIM]],DbsMunaqis[],15)</f>
        <v>#N/A</v>
      </c>
      <c r="G92" t="e">
        <f>VLOOKUP(Table31[[#This Row],[NIM]],DbsMunaqis[],6)</f>
        <v>#N/A</v>
      </c>
      <c r="H92" t="e">
        <f>VLOOKUP(Table31[[#This Row],[KdJurusan]],TblJurusan[],2)</f>
        <v>#N/A</v>
      </c>
      <c r="I92" t="e">
        <f>VLOOKUP(Table31[[#This Row],[NIM]],DbsMunaqis[],7)</f>
        <v>#N/A</v>
      </c>
      <c r="J92" t="e">
        <f>VLOOKUP(Table31[[#This Row],[KdProdi]],TblProdi[],2)</f>
        <v>#N/A</v>
      </c>
      <c r="K92" s="1" t="e">
        <f>TEXT(VLOOKUP(Table31[[#This Row],[NIM]],DbsMunaqis[],16),"yyyy-mm-dd")</f>
        <v>#N/A</v>
      </c>
      <c r="L92" t="e">
        <f>VLOOKUP(Table31[[#This Row],[NIM]],DbsMunaqis[],18)</f>
        <v>#N/A</v>
      </c>
    </row>
    <row r="93" spans="1:12">
      <c r="A93" t="e">
        <f>VLOOKUP(Table31[[#This Row],[NIM]],DbsMunaqis[],5)</f>
        <v>#N/A</v>
      </c>
      <c r="B93" t="e">
        <f>VLOOKUP(Table31[[#This Row],[NIM]],DbsMunaqis[],9)</f>
        <v>#N/A</v>
      </c>
      <c r="C93" t="e">
        <f>VLOOKUP(Table31[[#This Row],[NIM]],DbsMunaqis[],10)</f>
        <v>#N/A</v>
      </c>
      <c r="D93" t="s">
        <v>10143</v>
      </c>
      <c r="E93" s="11" t="e">
        <f>VLOOKUP(Table31[[#This Row],[NIM]],DbsMunaqis[],14)</f>
        <v>#N/A</v>
      </c>
      <c r="F93" t="e">
        <f>VLOOKUP(Table31[[#This Row],[NIM]],DbsMunaqis[],15)</f>
        <v>#N/A</v>
      </c>
      <c r="G93" t="e">
        <f>VLOOKUP(Table31[[#This Row],[NIM]],DbsMunaqis[],6)</f>
        <v>#N/A</v>
      </c>
      <c r="H93" t="e">
        <f>VLOOKUP(Table31[[#This Row],[KdJurusan]],TblJurusan[],2)</f>
        <v>#N/A</v>
      </c>
      <c r="I93" t="e">
        <f>VLOOKUP(Table31[[#This Row],[NIM]],DbsMunaqis[],7)</f>
        <v>#N/A</v>
      </c>
      <c r="J93" t="e">
        <f>VLOOKUP(Table31[[#This Row],[KdProdi]],TblProdi[],2)</f>
        <v>#N/A</v>
      </c>
      <c r="K93" s="1" t="e">
        <f>TEXT(VLOOKUP(Table31[[#This Row],[NIM]],DbsMunaqis[],16),"yyyy-mm-dd")</f>
        <v>#N/A</v>
      </c>
      <c r="L93" t="e">
        <f>VLOOKUP(Table31[[#This Row],[NIM]],DbsMunaqis[],18)</f>
        <v>#N/A</v>
      </c>
    </row>
    <row r="94" spans="1:12">
      <c r="A94" t="e">
        <f>VLOOKUP(Table31[[#This Row],[NIM]],DbsMunaqis[],5)</f>
        <v>#N/A</v>
      </c>
      <c r="B94" t="e">
        <f>VLOOKUP(Table31[[#This Row],[NIM]],DbsMunaqis[],9)</f>
        <v>#N/A</v>
      </c>
      <c r="C94" t="e">
        <f>VLOOKUP(Table31[[#This Row],[NIM]],DbsMunaqis[],10)</f>
        <v>#N/A</v>
      </c>
      <c r="D94" t="s">
        <v>10229</v>
      </c>
      <c r="E94" s="11" t="e">
        <f>VLOOKUP(Table31[[#This Row],[NIM]],DbsMunaqis[],14)</f>
        <v>#N/A</v>
      </c>
      <c r="F94" t="e">
        <f>VLOOKUP(Table31[[#This Row],[NIM]],DbsMunaqis[],15)</f>
        <v>#N/A</v>
      </c>
      <c r="G94" t="e">
        <f>VLOOKUP(Table31[[#This Row],[NIM]],DbsMunaqis[],6)</f>
        <v>#N/A</v>
      </c>
      <c r="H94" t="e">
        <f>VLOOKUP(Table31[[#This Row],[KdJurusan]],TblJurusan[],2)</f>
        <v>#N/A</v>
      </c>
      <c r="I94" t="e">
        <f>VLOOKUP(Table31[[#This Row],[NIM]],DbsMunaqis[],7)</f>
        <v>#N/A</v>
      </c>
      <c r="J94" t="e">
        <f>VLOOKUP(Table31[[#This Row],[KdProdi]],TblProdi[],2)</f>
        <v>#N/A</v>
      </c>
      <c r="K94" s="1" t="e">
        <f>TEXT(VLOOKUP(Table31[[#This Row],[NIM]],DbsMunaqis[],16),"yyyy-mm-dd")</f>
        <v>#N/A</v>
      </c>
      <c r="L94" t="e">
        <f>VLOOKUP(Table31[[#This Row],[NIM]],DbsMunaqis[],18)</f>
        <v>#N/A</v>
      </c>
    </row>
    <row r="95" spans="1:12">
      <c r="A95" t="e">
        <f>VLOOKUP(Table31[[#This Row],[NIM]],DbsMunaqis[],5)</f>
        <v>#N/A</v>
      </c>
      <c r="B95" t="e">
        <f>VLOOKUP(Table31[[#This Row],[NIM]],DbsMunaqis[],9)</f>
        <v>#N/A</v>
      </c>
      <c r="C95" t="e">
        <f>VLOOKUP(Table31[[#This Row],[NIM]],DbsMunaqis[],10)</f>
        <v>#N/A</v>
      </c>
      <c r="D95" t="s">
        <v>10153</v>
      </c>
      <c r="E95" s="11" t="e">
        <f>VLOOKUP(Table31[[#This Row],[NIM]],DbsMunaqis[],14)</f>
        <v>#N/A</v>
      </c>
      <c r="F95" t="e">
        <f>VLOOKUP(Table31[[#This Row],[NIM]],DbsMunaqis[],15)</f>
        <v>#N/A</v>
      </c>
      <c r="G95" t="e">
        <f>VLOOKUP(Table31[[#This Row],[NIM]],DbsMunaqis[],6)</f>
        <v>#N/A</v>
      </c>
      <c r="H95" t="e">
        <f>VLOOKUP(Table31[[#This Row],[KdJurusan]],TblJurusan[],2)</f>
        <v>#N/A</v>
      </c>
      <c r="I95" t="e">
        <f>VLOOKUP(Table31[[#This Row],[NIM]],DbsMunaqis[],7)</f>
        <v>#N/A</v>
      </c>
      <c r="J95" t="e">
        <f>VLOOKUP(Table31[[#This Row],[KdProdi]],TblProdi[],2)</f>
        <v>#N/A</v>
      </c>
      <c r="K95" s="1" t="e">
        <f>TEXT(VLOOKUP(Table31[[#This Row],[NIM]],DbsMunaqis[],16),"yyyy-mm-dd")</f>
        <v>#N/A</v>
      </c>
      <c r="L95" t="e">
        <f>VLOOKUP(Table31[[#This Row],[NIM]],DbsMunaqis[],18)</f>
        <v>#N/A</v>
      </c>
    </row>
    <row r="96" spans="1:12">
      <c r="A96" t="e">
        <f>VLOOKUP(Table31[[#This Row],[NIM]],DbsMunaqis[],5)</f>
        <v>#N/A</v>
      </c>
      <c r="B96" t="e">
        <f>VLOOKUP(Table31[[#This Row],[NIM]],DbsMunaqis[],9)</f>
        <v>#N/A</v>
      </c>
      <c r="C96" t="e">
        <f>VLOOKUP(Table31[[#This Row],[NIM]],DbsMunaqis[],10)</f>
        <v>#N/A</v>
      </c>
      <c r="D96" t="s">
        <v>10221</v>
      </c>
      <c r="E96" s="11" t="e">
        <f>VLOOKUP(Table31[[#This Row],[NIM]],DbsMunaqis[],14)</f>
        <v>#N/A</v>
      </c>
      <c r="F96" t="e">
        <f>VLOOKUP(Table31[[#This Row],[NIM]],DbsMunaqis[],15)</f>
        <v>#N/A</v>
      </c>
      <c r="G96" t="e">
        <f>VLOOKUP(Table31[[#This Row],[NIM]],DbsMunaqis[],6)</f>
        <v>#N/A</v>
      </c>
      <c r="H96" t="e">
        <f>VLOOKUP(Table31[[#This Row],[KdJurusan]],TblJurusan[],2)</f>
        <v>#N/A</v>
      </c>
      <c r="I96" t="e">
        <f>VLOOKUP(Table31[[#This Row],[NIM]],DbsMunaqis[],7)</f>
        <v>#N/A</v>
      </c>
      <c r="J96" t="e">
        <f>VLOOKUP(Table31[[#This Row],[KdProdi]],TblProdi[],2)</f>
        <v>#N/A</v>
      </c>
      <c r="K96" s="1" t="e">
        <f>TEXT(VLOOKUP(Table31[[#This Row],[NIM]],DbsMunaqis[],16),"yyyy-mm-dd")</f>
        <v>#N/A</v>
      </c>
      <c r="L96" t="e">
        <f>VLOOKUP(Table31[[#This Row],[NIM]],DbsMunaqis[],18)</f>
        <v>#N/A</v>
      </c>
    </row>
    <row r="97" spans="1:12">
      <c r="A97" t="e">
        <f>VLOOKUP(Table31[[#This Row],[NIM]],DbsMunaqis[],5)</f>
        <v>#N/A</v>
      </c>
      <c r="B97" t="e">
        <f>VLOOKUP(Table31[[#This Row],[NIM]],DbsMunaqis[],9)</f>
        <v>#N/A</v>
      </c>
      <c r="C97" t="e">
        <f>VLOOKUP(Table31[[#This Row],[NIM]],DbsMunaqis[],10)</f>
        <v>#N/A</v>
      </c>
      <c r="D97" t="s">
        <v>10171</v>
      </c>
      <c r="E97" s="11" t="e">
        <f>VLOOKUP(Table31[[#This Row],[NIM]],DbsMunaqis[],14)</f>
        <v>#N/A</v>
      </c>
      <c r="F97" t="e">
        <f>VLOOKUP(Table31[[#This Row],[NIM]],DbsMunaqis[],15)</f>
        <v>#N/A</v>
      </c>
      <c r="G97" t="e">
        <f>VLOOKUP(Table31[[#This Row],[NIM]],DbsMunaqis[],6)</f>
        <v>#N/A</v>
      </c>
      <c r="H97" t="e">
        <f>VLOOKUP(Table31[[#This Row],[KdJurusan]],TblJurusan[],2)</f>
        <v>#N/A</v>
      </c>
      <c r="I97" t="e">
        <f>VLOOKUP(Table31[[#This Row],[NIM]],DbsMunaqis[],7)</f>
        <v>#N/A</v>
      </c>
      <c r="J97" t="e">
        <f>VLOOKUP(Table31[[#This Row],[KdProdi]],TblProdi[],2)</f>
        <v>#N/A</v>
      </c>
      <c r="K97" s="1" t="e">
        <f>TEXT(VLOOKUP(Table31[[#This Row],[NIM]],DbsMunaqis[],16),"yyyy-mm-dd")</f>
        <v>#N/A</v>
      </c>
      <c r="L97" t="e">
        <f>VLOOKUP(Table31[[#This Row],[NIM]],DbsMunaqis[],18)</f>
        <v>#N/A</v>
      </c>
    </row>
    <row r="98" spans="1:12">
      <c r="A98" t="e">
        <f>VLOOKUP(Table31[[#This Row],[NIM]],DbsMunaqis[],5)</f>
        <v>#N/A</v>
      </c>
      <c r="B98" t="e">
        <f>VLOOKUP(Table31[[#This Row],[NIM]],DbsMunaqis[],9)</f>
        <v>#N/A</v>
      </c>
      <c r="C98" t="e">
        <f>VLOOKUP(Table31[[#This Row],[NIM]],DbsMunaqis[],10)</f>
        <v>#N/A</v>
      </c>
      <c r="D98" t="s">
        <v>10271</v>
      </c>
      <c r="E98" s="11" t="e">
        <f>VLOOKUP(Table31[[#This Row],[NIM]],DbsMunaqis[],14)</f>
        <v>#N/A</v>
      </c>
      <c r="F98" t="e">
        <f>VLOOKUP(Table31[[#This Row],[NIM]],DbsMunaqis[],15)</f>
        <v>#N/A</v>
      </c>
      <c r="G98" t="e">
        <f>VLOOKUP(Table31[[#This Row],[NIM]],DbsMunaqis[],6)</f>
        <v>#N/A</v>
      </c>
      <c r="H98" t="e">
        <f>VLOOKUP(Table31[[#This Row],[KdJurusan]],TblJurusan[],2)</f>
        <v>#N/A</v>
      </c>
      <c r="I98" t="e">
        <f>VLOOKUP(Table31[[#This Row],[NIM]],DbsMunaqis[],7)</f>
        <v>#N/A</v>
      </c>
      <c r="J98" t="e">
        <f>VLOOKUP(Table31[[#This Row],[KdProdi]],TblProdi[],2)</f>
        <v>#N/A</v>
      </c>
      <c r="K98" s="1" t="e">
        <f>TEXT(VLOOKUP(Table31[[#This Row],[NIM]],DbsMunaqis[],16),"yyyy-mm-dd")</f>
        <v>#N/A</v>
      </c>
      <c r="L98" t="e">
        <f>VLOOKUP(Table31[[#This Row],[NIM]],DbsMunaqis[],18)</f>
        <v>#N/A</v>
      </c>
    </row>
    <row r="99" spans="1:12">
      <c r="A99" t="e">
        <f>VLOOKUP(Table31[[#This Row],[NIM]],DbsMunaqis[],5)</f>
        <v>#N/A</v>
      </c>
      <c r="B99" t="e">
        <f>VLOOKUP(Table31[[#This Row],[NIM]],DbsMunaqis[],9)</f>
        <v>#N/A</v>
      </c>
      <c r="C99" t="e">
        <f>VLOOKUP(Table31[[#This Row],[NIM]],DbsMunaqis[],10)</f>
        <v>#N/A</v>
      </c>
      <c r="D99" t="s">
        <v>10123</v>
      </c>
      <c r="E99" s="11" t="e">
        <f>VLOOKUP(Table31[[#This Row],[NIM]],DbsMunaqis[],14)</f>
        <v>#N/A</v>
      </c>
      <c r="F99" t="e">
        <f>VLOOKUP(Table31[[#This Row],[NIM]],DbsMunaqis[],15)</f>
        <v>#N/A</v>
      </c>
      <c r="G99" t="e">
        <f>VLOOKUP(Table31[[#This Row],[NIM]],DbsMunaqis[],6)</f>
        <v>#N/A</v>
      </c>
      <c r="H99" t="e">
        <f>VLOOKUP(Table31[[#This Row],[KdJurusan]],TblJurusan[],2)</f>
        <v>#N/A</v>
      </c>
      <c r="I99" t="e">
        <f>VLOOKUP(Table31[[#This Row],[NIM]],DbsMunaqis[],7)</f>
        <v>#N/A</v>
      </c>
      <c r="J99" t="e">
        <f>VLOOKUP(Table31[[#This Row],[KdProdi]],TblProdi[],2)</f>
        <v>#N/A</v>
      </c>
      <c r="K99" s="1" t="e">
        <f>TEXT(VLOOKUP(Table31[[#This Row],[NIM]],DbsMunaqis[],16),"yyyy-mm-dd")</f>
        <v>#N/A</v>
      </c>
      <c r="L99" t="e">
        <f>VLOOKUP(Table31[[#This Row],[NIM]],DbsMunaqis[],18)</f>
        <v>#N/A</v>
      </c>
    </row>
    <row r="100" spans="1:12">
      <c r="A100" t="e">
        <f>VLOOKUP(Table31[[#This Row],[NIM]],DbsMunaqis[],5)</f>
        <v>#N/A</v>
      </c>
      <c r="B100" t="e">
        <f>VLOOKUP(Table31[[#This Row],[NIM]],DbsMunaqis[],9)</f>
        <v>#N/A</v>
      </c>
      <c r="C100" t="e">
        <f>VLOOKUP(Table31[[#This Row],[NIM]],DbsMunaqis[],10)</f>
        <v>#N/A</v>
      </c>
      <c r="D100" t="s">
        <v>10172</v>
      </c>
      <c r="E100" s="11" t="e">
        <f>VLOOKUP(Table31[[#This Row],[NIM]],DbsMunaqis[],14)</f>
        <v>#N/A</v>
      </c>
      <c r="F100" t="e">
        <f>VLOOKUP(Table31[[#This Row],[NIM]],DbsMunaqis[],15)</f>
        <v>#N/A</v>
      </c>
      <c r="G100" t="e">
        <f>VLOOKUP(Table31[[#This Row],[NIM]],DbsMunaqis[],6)</f>
        <v>#N/A</v>
      </c>
      <c r="H100" t="e">
        <f>VLOOKUP(Table31[[#This Row],[KdJurusan]],TblJurusan[],2)</f>
        <v>#N/A</v>
      </c>
      <c r="I100" t="e">
        <f>VLOOKUP(Table31[[#This Row],[NIM]],DbsMunaqis[],7)</f>
        <v>#N/A</v>
      </c>
      <c r="J100" t="e">
        <f>VLOOKUP(Table31[[#This Row],[KdProdi]],TblProdi[],2)</f>
        <v>#N/A</v>
      </c>
      <c r="K100" s="1" t="e">
        <f>TEXT(VLOOKUP(Table31[[#This Row],[NIM]],DbsMunaqis[],16),"yyyy-mm-dd")</f>
        <v>#N/A</v>
      </c>
      <c r="L100" t="e">
        <f>VLOOKUP(Table31[[#This Row],[NIM]],DbsMunaqis[],18)</f>
        <v>#N/A</v>
      </c>
    </row>
    <row r="101" spans="1:12">
      <c r="A101" t="e">
        <f>VLOOKUP(Table31[[#This Row],[NIM]],DbsMunaqis[],5)</f>
        <v>#N/A</v>
      </c>
      <c r="B101" t="e">
        <f>VLOOKUP(Table31[[#This Row],[NIM]],DbsMunaqis[],9)</f>
        <v>#N/A</v>
      </c>
      <c r="C101" t="e">
        <f>VLOOKUP(Table31[[#This Row],[NIM]],DbsMunaqis[],10)</f>
        <v>#N/A</v>
      </c>
      <c r="D101" t="s">
        <v>10220</v>
      </c>
      <c r="E101" s="11" t="e">
        <f>VLOOKUP(Table31[[#This Row],[NIM]],DbsMunaqis[],14)</f>
        <v>#N/A</v>
      </c>
      <c r="F101" t="e">
        <f>VLOOKUP(Table31[[#This Row],[NIM]],DbsMunaqis[],15)</f>
        <v>#N/A</v>
      </c>
      <c r="G101" t="e">
        <f>VLOOKUP(Table31[[#This Row],[NIM]],DbsMunaqis[],6)</f>
        <v>#N/A</v>
      </c>
      <c r="H101" t="e">
        <f>VLOOKUP(Table31[[#This Row],[KdJurusan]],TblJurusan[],2)</f>
        <v>#N/A</v>
      </c>
      <c r="I101" t="e">
        <f>VLOOKUP(Table31[[#This Row],[NIM]],DbsMunaqis[],7)</f>
        <v>#N/A</v>
      </c>
      <c r="J101" t="e">
        <f>VLOOKUP(Table31[[#This Row],[KdProdi]],TblProdi[],2)</f>
        <v>#N/A</v>
      </c>
      <c r="K101" s="1" t="e">
        <f>TEXT(VLOOKUP(Table31[[#This Row],[NIM]],DbsMunaqis[],16),"yyyy-mm-dd")</f>
        <v>#N/A</v>
      </c>
      <c r="L101" t="e">
        <f>VLOOKUP(Table31[[#This Row],[NIM]],DbsMunaqis[],18)</f>
        <v>#N/A</v>
      </c>
    </row>
    <row r="102" spans="1:12">
      <c r="A102" t="e">
        <f>VLOOKUP(Table31[[#This Row],[NIM]],DbsMunaqis[],5)</f>
        <v>#N/A</v>
      </c>
      <c r="B102" t="e">
        <f>VLOOKUP(Table31[[#This Row],[NIM]],DbsMunaqis[],9)</f>
        <v>#N/A</v>
      </c>
      <c r="C102" t="e">
        <f>VLOOKUP(Table31[[#This Row],[NIM]],DbsMunaqis[],10)</f>
        <v>#N/A</v>
      </c>
      <c r="D102" t="s">
        <v>10251</v>
      </c>
      <c r="E102" s="11" t="e">
        <f>VLOOKUP(Table31[[#This Row],[NIM]],DbsMunaqis[],14)</f>
        <v>#N/A</v>
      </c>
      <c r="F102" t="e">
        <f>VLOOKUP(Table31[[#This Row],[NIM]],DbsMunaqis[],15)</f>
        <v>#N/A</v>
      </c>
      <c r="G102" t="e">
        <f>VLOOKUP(Table31[[#This Row],[NIM]],DbsMunaqis[],6)</f>
        <v>#N/A</v>
      </c>
      <c r="H102" t="e">
        <f>VLOOKUP(Table31[[#This Row],[KdJurusan]],TblJurusan[],2)</f>
        <v>#N/A</v>
      </c>
      <c r="I102" t="e">
        <f>VLOOKUP(Table31[[#This Row],[NIM]],DbsMunaqis[],7)</f>
        <v>#N/A</v>
      </c>
      <c r="J102" t="e">
        <f>VLOOKUP(Table31[[#This Row],[KdProdi]],TblProdi[],2)</f>
        <v>#N/A</v>
      </c>
      <c r="K102" s="1" t="e">
        <f>TEXT(VLOOKUP(Table31[[#This Row],[NIM]],DbsMunaqis[],16),"yyyy-mm-dd")</f>
        <v>#N/A</v>
      </c>
      <c r="L102" t="e">
        <f>VLOOKUP(Table31[[#This Row],[NIM]],DbsMunaqis[],18)</f>
        <v>#N/A</v>
      </c>
    </row>
    <row r="103" spans="1:12">
      <c r="A103" t="e">
        <f>VLOOKUP(Table31[[#This Row],[NIM]],DbsMunaqis[],5)</f>
        <v>#N/A</v>
      </c>
      <c r="B103" t="e">
        <f>VLOOKUP(Table31[[#This Row],[NIM]],DbsMunaqis[],9)</f>
        <v>#N/A</v>
      </c>
      <c r="C103" t="e">
        <f>VLOOKUP(Table31[[#This Row],[NIM]],DbsMunaqis[],10)</f>
        <v>#N/A</v>
      </c>
      <c r="D103" t="s">
        <v>10445</v>
      </c>
      <c r="E103" s="11" t="e">
        <f>VLOOKUP(Table31[[#This Row],[NIM]],DbsMunaqis[],14)</f>
        <v>#N/A</v>
      </c>
      <c r="F103" t="e">
        <f>VLOOKUP(Table31[[#This Row],[NIM]],DbsMunaqis[],15)</f>
        <v>#N/A</v>
      </c>
      <c r="G103" t="e">
        <f>VLOOKUP(Table31[[#This Row],[NIM]],DbsMunaqis[],6)</f>
        <v>#N/A</v>
      </c>
      <c r="H103" t="e">
        <f>VLOOKUP(Table31[[#This Row],[KdJurusan]],TblJurusan[],2)</f>
        <v>#N/A</v>
      </c>
      <c r="I103" t="e">
        <f>VLOOKUP(Table31[[#This Row],[NIM]],DbsMunaqis[],7)</f>
        <v>#N/A</v>
      </c>
      <c r="J103" t="e">
        <f>VLOOKUP(Table31[[#This Row],[KdProdi]],TblProdi[],2)</f>
        <v>#N/A</v>
      </c>
      <c r="K103" s="1" t="e">
        <f>TEXT(VLOOKUP(Table31[[#This Row],[NIM]],DbsMunaqis[],16),"yyyy-mm-dd")</f>
        <v>#N/A</v>
      </c>
      <c r="L103" t="e">
        <f>VLOOKUP(Table31[[#This Row],[NIM]],DbsMunaqis[],18)</f>
        <v>#N/A</v>
      </c>
    </row>
    <row r="104" spans="1:12">
      <c r="A104" t="e">
        <f>VLOOKUP(Table31[[#This Row],[NIM]],DbsMunaqis[],5)</f>
        <v>#N/A</v>
      </c>
      <c r="B104" t="e">
        <f>VLOOKUP(Table31[[#This Row],[NIM]],DbsMunaqis[],9)</f>
        <v>#N/A</v>
      </c>
      <c r="C104" t="e">
        <f>VLOOKUP(Table31[[#This Row],[NIM]],DbsMunaqis[],10)</f>
        <v>#N/A</v>
      </c>
      <c r="D104" t="s">
        <v>10252</v>
      </c>
      <c r="E104" s="11" t="e">
        <f>VLOOKUP(Table31[[#This Row],[NIM]],DbsMunaqis[],14)</f>
        <v>#N/A</v>
      </c>
      <c r="F104" t="e">
        <f>VLOOKUP(Table31[[#This Row],[NIM]],DbsMunaqis[],15)</f>
        <v>#N/A</v>
      </c>
      <c r="G104" t="e">
        <f>VLOOKUP(Table31[[#This Row],[NIM]],DbsMunaqis[],6)</f>
        <v>#N/A</v>
      </c>
      <c r="H104" t="e">
        <f>VLOOKUP(Table31[[#This Row],[KdJurusan]],TblJurusan[],2)</f>
        <v>#N/A</v>
      </c>
      <c r="I104" t="e">
        <f>VLOOKUP(Table31[[#This Row],[NIM]],DbsMunaqis[],7)</f>
        <v>#N/A</v>
      </c>
      <c r="J104" t="e">
        <f>VLOOKUP(Table31[[#This Row],[KdProdi]],TblProdi[],2)</f>
        <v>#N/A</v>
      </c>
      <c r="K104" s="1" t="e">
        <f>TEXT(VLOOKUP(Table31[[#This Row],[NIM]],DbsMunaqis[],16),"yyyy-mm-dd")</f>
        <v>#N/A</v>
      </c>
      <c r="L104" t="e">
        <f>VLOOKUP(Table31[[#This Row],[NIM]],DbsMunaqis[],18)</f>
        <v>#N/A</v>
      </c>
    </row>
    <row r="105" spans="1:12">
      <c r="A105" t="e">
        <f>VLOOKUP(Table31[[#This Row],[NIM]],DbsMunaqis[],5)</f>
        <v>#N/A</v>
      </c>
      <c r="B105" t="e">
        <f>VLOOKUP(Table31[[#This Row],[NIM]],DbsMunaqis[],9)</f>
        <v>#N/A</v>
      </c>
      <c r="C105" t="e">
        <f>VLOOKUP(Table31[[#This Row],[NIM]],DbsMunaqis[],10)</f>
        <v>#N/A</v>
      </c>
      <c r="D105" t="s">
        <v>10138</v>
      </c>
      <c r="E105" s="11" t="e">
        <f>VLOOKUP(Table31[[#This Row],[NIM]],DbsMunaqis[],14)</f>
        <v>#N/A</v>
      </c>
      <c r="F105" t="e">
        <f>VLOOKUP(Table31[[#This Row],[NIM]],DbsMunaqis[],15)</f>
        <v>#N/A</v>
      </c>
      <c r="G105" t="e">
        <f>VLOOKUP(Table31[[#This Row],[NIM]],DbsMunaqis[],6)</f>
        <v>#N/A</v>
      </c>
      <c r="H105" t="e">
        <f>VLOOKUP(Table31[[#This Row],[KdJurusan]],TblJurusan[],2)</f>
        <v>#N/A</v>
      </c>
      <c r="I105" t="e">
        <f>VLOOKUP(Table31[[#This Row],[NIM]],DbsMunaqis[],7)</f>
        <v>#N/A</v>
      </c>
      <c r="J105" t="e">
        <f>VLOOKUP(Table31[[#This Row],[KdProdi]],TblProdi[],2)</f>
        <v>#N/A</v>
      </c>
      <c r="K105" s="1" t="e">
        <f>TEXT(VLOOKUP(Table31[[#This Row],[NIM]],DbsMunaqis[],16),"yyyy-mm-dd")</f>
        <v>#N/A</v>
      </c>
      <c r="L105" t="e">
        <f>VLOOKUP(Table31[[#This Row],[NIM]],DbsMunaqis[],18)</f>
        <v>#N/A</v>
      </c>
    </row>
    <row r="106" spans="1:12">
      <c r="A106" t="e">
        <f>VLOOKUP(Table31[[#This Row],[NIM]],DbsMunaqis[],5)</f>
        <v>#N/A</v>
      </c>
      <c r="B106" t="e">
        <f>VLOOKUP(Table31[[#This Row],[NIM]],DbsMunaqis[],9)</f>
        <v>#N/A</v>
      </c>
      <c r="C106" t="e">
        <f>VLOOKUP(Table31[[#This Row],[NIM]],DbsMunaqis[],10)</f>
        <v>#N/A</v>
      </c>
      <c r="D106" t="s">
        <v>10248</v>
      </c>
      <c r="E106" s="11" t="e">
        <f>VLOOKUP(Table31[[#This Row],[NIM]],DbsMunaqis[],14)</f>
        <v>#N/A</v>
      </c>
      <c r="F106" t="e">
        <f>VLOOKUP(Table31[[#This Row],[NIM]],DbsMunaqis[],15)</f>
        <v>#N/A</v>
      </c>
      <c r="G106" t="e">
        <f>VLOOKUP(Table31[[#This Row],[NIM]],DbsMunaqis[],6)</f>
        <v>#N/A</v>
      </c>
      <c r="H106" t="e">
        <f>VLOOKUP(Table31[[#This Row],[KdJurusan]],TblJurusan[],2)</f>
        <v>#N/A</v>
      </c>
      <c r="I106" t="e">
        <f>VLOOKUP(Table31[[#This Row],[NIM]],DbsMunaqis[],7)</f>
        <v>#N/A</v>
      </c>
      <c r="J106" t="e">
        <f>VLOOKUP(Table31[[#This Row],[KdProdi]],TblProdi[],2)</f>
        <v>#N/A</v>
      </c>
      <c r="K106" s="1" t="e">
        <f>TEXT(VLOOKUP(Table31[[#This Row],[NIM]],DbsMunaqis[],16),"yyyy-mm-dd")</f>
        <v>#N/A</v>
      </c>
      <c r="L106" t="e">
        <f>VLOOKUP(Table31[[#This Row],[NIM]],DbsMunaqis[],18)</f>
        <v>#N/A</v>
      </c>
    </row>
    <row r="107" spans="1:12">
      <c r="A107" t="e">
        <f>VLOOKUP(Table31[[#This Row],[NIM]],DbsMunaqis[],5)</f>
        <v>#N/A</v>
      </c>
      <c r="B107" t="e">
        <f>VLOOKUP(Table31[[#This Row],[NIM]],DbsMunaqis[],9)</f>
        <v>#N/A</v>
      </c>
      <c r="C107" t="e">
        <f>VLOOKUP(Table31[[#This Row],[NIM]],DbsMunaqis[],10)</f>
        <v>#N/A</v>
      </c>
      <c r="D107" t="s">
        <v>10231</v>
      </c>
      <c r="E107" s="11" t="e">
        <f>VLOOKUP(Table31[[#This Row],[NIM]],DbsMunaqis[],14)</f>
        <v>#N/A</v>
      </c>
      <c r="F107" t="e">
        <f>VLOOKUP(Table31[[#This Row],[NIM]],DbsMunaqis[],15)</f>
        <v>#N/A</v>
      </c>
      <c r="G107" t="e">
        <f>VLOOKUP(Table31[[#This Row],[NIM]],DbsMunaqis[],6)</f>
        <v>#N/A</v>
      </c>
      <c r="H107" t="e">
        <f>VLOOKUP(Table31[[#This Row],[KdJurusan]],TblJurusan[],2)</f>
        <v>#N/A</v>
      </c>
      <c r="I107" t="e">
        <f>VLOOKUP(Table31[[#This Row],[NIM]],DbsMunaqis[],7)</f>
        <v>#N/A</v>
      </c>
      <c r="J107" t="e">
        <f>VLOOKUP(Table31[[#This Row],[KdProdi]],TblProdi[],2)</f>
        <v>#N/A</v>
      </c>
      <c r="K107" s="1" t="e">
        <f>TEXT(VLOOKUP(Table31[[#This Row],[NIM]],DbsMunaqis[],16),"yyyy-mm-dd")</f>
        <v>#N/A</v>
      </c>
      <c r="L107" t="e">
        <f>VLOOKUP(Table31[[#This Row],[NIM]],DbsMunaqis[],18)</f>
        <v>#N/A</v>
      </c>
    </row>
    <row r="108" spans="1:12">
      <c r="A108" t="e">
        <f>VLOOKUP(Table31[[#This Row],[NIM]],DbsMunaqis[],5)</f>
        <v>#N/A</v>
      </c>
      <c r="B108" t="e">
        <f>VLOOKUP(Table31[[#This Row],[NIM]],DbsMunaqis[],9)</f>
        <v>#N/A</v>
      </c>
      <c r="C108" t="e">
        <f>VLOOKUP(Table31[[#This Row],[NIM]],DbsMunaqis[],10)</f>
        <v>#N/A</v>
      </c>
      <c r="D108" t="s">
        <v>10174</v>
      </c>
      <c r="E108" s="11" t="e">
        <f>VLOOKUP(Table31[[#This Row],[NIM]],DbsMunaqis[],14)</f>
        <v>#N/A</v>
      </c>
      <c r="F108" t="e">
        <f>VLOOKUP(Table31[[#This Row],[NIM]],DbsMunaqis[],15)</f>
        <v>#N/A</v>
      </c>
      <c r="G108" t="e">
        <f>VLOOKUP(Table31[[#This Row],[NIM]],DbsMunaqis[],6)</f>
        <v>#N/A</v>
      </c>
      <c r="H108" t="e">
        <f>VLOOKUP(Table31[[#This Row],[KdJurusan]],TblJurusan[],2)</f>
        <v>#N/A</v>
      </c>
      <c r="I108" t="e">
        <f>VLOOKUP(Table31[[#This Row],[NIM]],DbsMunaqis[],7)</f>
        <v>#N/A</v>
      </c>
      <c r="J108" t="e">
        <f>VLOOKUP(Table31[[#This Row],[KdProdi]],TblProdi[],2)</f>
        <v>#N/A</v>
      </c>
      <c r="K108" s="1" t="e">
        <f>TEXT(VLOOKUP(Table31[[#This Row],[NIM]],DbsMunaqis[],16),"yyyy-mm-dd")</f>
        <v>#N/A</v>
      </c>
      <c r="L108" t="e">
        <f>VLOOKUP(Table31[[#This Row],[NIM]],DbsMunaqis[],18)</f>
        <v>#N/A</v>
      </c>
    </row>
    <row r="109" spans="1:12">
      <c r="A109" t="e">
        <f>VLOOKUP(Table31[[#This Row],[NIM]],DbsMunaqis[],5)</f>
        <v>#N/A</v>
      </c>
      <c r="B109" t="e">
        <f>VLOOKUP(Table31[[#This Row],[NIM]],DbsMunaqis[],9)</f>
        <v>#N/A</v>
      </c>
      <c r="C109" t="e">
        <f>VLOOKUP(Table31[[#This Row],[NIM]],DbsMunaqis[],10)</f>
        <v>#N/A</v>
      </c>
      <c r="D109" t="s">
        <v>10135</v>
      </c>
      <c r="E109" s="11" t="e">
        <f>VLOOKUP(Table31[[#This Row],[NIM]],DbsMunaqis[],14)</f>
        <v>#N/A</v>
      </c>
      <c r="F109" t="e">
        <f>VLOOKUP(Table31[[#This Row],[NIM]],DbsMunaqis[],15)</f>
        <v>#N/A</v>
      </c>
      <c r="G109" t="e">
        <f>VLOOKUP(Table31[[#This Row],[NIM]],DbsMunaqis[],6)</f>
        <v>#N/A</v>
      </c>
      <c r="H109" t="e">
        <f>VLOOKUP(Table31[[#This Row],[KdJurusan]],TblJurusan[],2)</f>
        <v>#N/A</v>
      </c>
      <c r="I109" t="e">
        <f>VLOOKUP(Table31[[#This Row],[NIM]],DbsMunaqis[],7)</f>
        <v>#N/A</v>
      </c>
      <c r="J109" t="e">
        <f>VLOOKUP(Table31[[#This Row],[KdProdi]],TblProdi[],2)</f>
        <v>#N/A</v>
      </c>
      <c r="K109" s="1" t="e">
        <f>TEXT(VLOOKUP(Table31[[#This Row],[NIM]],DbsMunaqis[],16),"yyyy-mm-dd")</f>
        <v>#N/A</v>
      </c>
      <c r="L109" t="e">
        <f>VLOOKUP(Table31[[#This Row],[NIM]],DbsMunaqis[],18)</f>
        <v>#N/A</v>
      </c>
    </row>
    <row r="110" spans="1:12">
      <c r="A110" t="e">
        <f>VLOOKUP(Table31[[#This Row],[NIM]],DbsMunaqis[],5)</f>
        <v>#N/A</v>
      </c>
      <c r="B110" t="e">
        <f>VLOOKUP(Table31[[#This Row],[NIM]],DbsMunaqis[],9)</f>
        <v>#N/A</v>
      </c>
      <c r="C110" t="e">
        <f>VLOOKUP(Table31[[#This Row],[NIM]],DbsMunaqis[],10)</f>
        <v>#N/A</v>
      </c>
      <c r="D110" t="s">
        <v>10451</v>
      </c>
      <c r="E110" s="11" t="e">
        <f>VLOOKUP(Table31[[#This Row],[NIM]],DbsMunaqis[],14)</f>
        <v>#N/A</v>
      </c>
      <c r="F110" t="e">
        <f>VLOOKUP(Table31[[#This Row],[NIM]],DbsMunaqis[],15)</f>
        <v>#N/A</v>
      </c>
      <c r="G110" t="e">
        <f>VLOOKUP(Table31[[#This Row],[NIM]],DbsMunaqis[],6)</f>
        <v>#N/A</v>
      </c>
      <c r="H110" t="e">
        <f>VLOOKUP(Table31[[#This Row],[KdJurusan]],TblJurusan[],2)</f>
        <v>#N/A</v>
      </c>
      <c r="I110" t="e">
        <f>VLOOKUP(Table31[[#This Row],[NIM]],DbsMunaqis[],7)</f>
        <v>#N/A</v>
      </c>
      <c r="J110" t="e">
        <f>VLOOKUP(Table31[[#This Row],[KdProdi]],TblProdi[],2)</f>
        <v>#N/A</v>
      </c>
      <c r="K110" s="1" t="e">
        <f>TEXT(VLOOKUP(Table31[[#This Row],[NIM]],DbsMunaqis[],16),"yyyy-mm-dd")</f>
        <v>#N/A</v>
      </c>
      <c r="L110" t="e">
        <f>VLOOKUP(Table31[[#This Row],[NIM]],DbsMunaqis[],18)</f>
        <v>#N/A</v>
      </c>
    </row>
    <row r="111" spans="1:12">
      <c r="A111" t="e">
        <f>VLOOKUP(Table31[[#This Row],[NIM]],DbsMunaqis[],5)</f>
        <v>#N/A</v>
      </c>
      <c r="B111" t="e">
        <f>VLOOKUP(Table31[[#This Row],[NIM]],DbsMunaqis[],9)</f>
        <v>#N/A</v>
      </c>
      <c r="C111" t="e">
        <f>VLOOKUP(Table31[[#This Row],[NIM]],DbsMunaqis[],10)</f>
        <v>#N/A</v>
      </c>
      <c r="D111" t="s">
        <v>10175</v>
      </c>
      <c r="E111" s="11" t="e">
        <f>VLOOKUP(Table31[[#This Row],[NIM]],DbsMunaqis[],14)</f>
        <v>#N/A</v>
      </c>
      <c r="F111" t="e">
        <f>VLOOKUP(Table31[[#This Row],[NIM]],DbsMunaqis[],15)</f>
        <v>#N/A</v>
      </c>
      <c r="G111" t="e">
        <f>VLOOKUP(Table31[[#This Row],[NIM]],DbsMunaqis[],6)</f>
        <v>#N/A</v>
      </c>
      <c r="H111" t="e">
        <f>VLOOKUP(Table31[[#This Row],[KdJurusan]],TblJurusan[],2)</f>
        <v>#N/A</v>
      </c>
      <c r="I111" t="e">
        <f>VLOOKUP(Table31[[#This Row],[NIM]],DbsMunaqis[],7)</f>
        <v>#N/A</v>
      </c>
      <c r="J111" t="e">
        <f>VLOOKUP(Table31[[#This Row],[KdProdi]],TblProdi[],2)</f>
        <v>#N/A</v>
      </c>
      <c r="K111" s="1" t="e">
        <f>TEXT(VLOOKUP(Table31[[#This Row],[NIM]],DbsMunaqis[],16),"yyyy-mm-dd")</f>
        <v>#N/A</v>
      </c>
      <c r="L111" t="e">
        <f>VLOOKUP(Table31[[#This Row],[NIM]],DbsMunaqis[],18)</f>
        <v>#N/A</v>
      </c>
    </row>
    <row r="112" spans="1:12">
      <c r="A112" t="e">
        <f>VLOOKUP(Table31[[#This Row],[NIM]],DbsMunaqis[],5)</f>
        <v>#N/A</v>
      </c>
      <c r="B112" t="e">
        <f>VLOOKUP(Table31[[#This Row],[NIM]],DbsMunaqis[],9)</f>
        <v>#N/A</v>
      </c>
      <c r="C112" t="e">
        <f>VLOOKUP(Table31[[#This Row],[NIM]],DbsMunaqis[],10)</f>
        <v>#N/A</v>
      </c>
      <c r="D112" t="s">
        <v>10079</v>
      </c>
      <c r="E112" s="11" t="e">
        <f>VLOOKUP(Table31[[#This Row],[NIM]],DbsMunaqis[],14)</f>
        <v>#N/A</v>
      </c>
      <c r="F112" t="e">
        <f>VLOOKUP(Table31[[#This Row],[NIM]],DbsMunaqis[],15)</f>
        <v>#N/A</v>
      </c>
      <c r="G112" t="e">
        <f>VLOOKUP(Table31[[#This Row],[NIM]],DbsMunaqis[],6)</f>
        <v>#N/A</v>
      </c>
      <c r="H112" t="e">
        <f>VLOOKUP(Table31[[#This Row],[KdJurusan]],TblJurusan[],2)</f>
        <v>#N/A</v>
      </c>
      <c r="I112" t="e">
        <f>VLOOKUP(Table31[[#This Row],[NIM]],DbsMunaqis[],7)</f>
        <v>#N/A</v>
      </c>
      <c r="J112" t="e">
        <f>VLOOKUP(Table31[[#This Row],[KdProdi]],TblProdi[],2)</f>
        <v>#N/A</v>
      </c>
      <c r="K112" s="1" t="e">
        <f>TEXT(VLOOKUP(Table31[[#This Row],[NIM]],DbsMunaqis[],16),"yyyy-mm-dd")</f>
        <v>#N/A</v>
      </c>
      <c r="L112" t="e">
        <f>VLOOKUP(Table31[[#This Row],[NIM]],DbsMunaqis[],18)</f>
        <v>#N/A</v>
      </c>
    </row>
    <row r="113" spans="1:12">
      <c r="A113" t="e">
        <f>VLOOKUP(Table31[[#This Row],[NIM]],DbsMunaqis[],5)</f>
        <v>#N/A</v>
      </c>
      <c r="B113" t="e">
        <f>VLOOKUP(Table31[[#This Row],[NIM]],DbsMunaqis[],9)</f>
        <v>#N/A</v>
      </c>
      <c r="C113" t="e">
        <f>VLOOKUP(Table31[[#This Row],[NIM]],DbsMunaqis[],10)</f>
        <v>#N/A</v>
      </c>
      <c r="D113" t="s">
        <v>10239</v>
      </c>
      <c r="E113" s="11" t="e">
        <f>VLOOKUP(Table31[[#This Row],[NIM]],DbsMunaqis[],14)</f>
        <v>#N/A</v>
      </c>
      <c r="F113" t="e">
        <f>VLOOKUP(Table31[[#This Row],[NIM]],DbsMunaqis[],15)</f>
        <v>#N/A</v>
      </c>
      <c r="G113" t="e">
        <f>VLOOKUP(Table31[[#This Row],[NIM]],DbsMunaqis[],6)</f>
        <v>#N/A</v>
      </c>
      <c r="H113" t="e">
        <f>VLOOKUP(Table31[[#This Row],[KdJurusan]],TblJurusan[],2)</f>
        <v>#N/A</v>
      </c>
      <c r="I113" t="e">
        <f>VLOOKUP(Table31[[#This Row],[NIM]],DbsMunaqis[],7)</f>
        <v>#N/A</v>
      </c>
      <c r="J113" t="e">
        <f>VLOOKUP(Table31[[#This Row],[KdProdi]],TblProdi[],2)</f>
        <v>#N/A</v>
      </c>
      <c r="K113" s="1" t="e">
        <f>TEXT(VLOOKUP(Table31[[#This Row],[NIM]],DbsMunaqis[],16),"yyyy-mm-dd")</f>
        <v>#N/A</v>
      </c>
      <c r="L113" t="e">
        <f>VLOOKUP(Table31[[#This Row],[NIM]],DbsMunaqis[],18)</f>
        <v>#N/A</v>
      </c>
    </row>
    <row r="114" spans="1:12">
      <c r="A114" t="e">
        <f>VLOOKUP(Table31[[#This Row],[NIM]],DbsMunaqis[],5)</f>
        <v>#N/A</v>
      </c>
      <c r="B114" t="e">
        <f>VLOOKUP(Table31[[#This Row],[NIM]],DbsMunaqis[],9)</f>
        <v>#N/A</v>
      </c>
      <c r="C114" t="e">
        <f>VLOOKUP(Table31[[#This Row],[NIM]],DbsMunaqis[],10)</f>
        <v>#N/A</v>
      </c>
      <c r="D114" t="s">
        <v>10216</v>
      </c>
      <c r="E114" s="11" t="e">
        <f>VLOOKUP(Table31[[#This Row],[NIM]],DbsMunaqis[],14)</f>
        <v>#N/A</v>
      </c>
      <c r="F114" t="e">
        <f>VLOOKUP(Table31[[#This Row],[NIM]],DbsMunaqis[],15)</f>
        <v>#N/A</v>
      </c>
      <c r="G114" t="e">
        <f>VLOOKUP(Table31[[#This Row],[NIM]],DbsMunaqis[],6)</f>
        <v>#N/A</v>
      </c>
      <c r="H114" t="e">
        <f>VLOOKUP(Table31[[#This Row],[KdJurusan]],TblJurusan[],2)</f>
        <v>#N/A</v>
      </c>
      <c r="I114" t="e">
        <f>VLOOKUP(Table31[[#This Row],[NIM]],DbsMunaqis[],7)</f>
        <v>#N/A</v>
      </c>
      <c r="J114" t="e">
        <f>VLOOKUP(Table31[[#This Row],[KdProdi]],TblProdi[],2)</f>
        <v>#N/A</v>
      </c>
      <c r="K114" s="1" t="e">
        <f>TEXT(VLOOKUP(Table31[[#This Row],[NIM]],DbsMunaqis[],16),"yyyy-mm-dd")</f>
        <v>#N/A</v>
      </c>
      <c r="L114" t="e">
        <f>VLOOKUP(Table31[[#This Row],[NIM]],DbsMunaqis[],18)</f>
        <v>#N/A</v>
      </c>
    </row>
    <row r="115" spans="1:12">
      <c r="A115" t="e">
        <f>VLOOKUP(Table31[[#This Row],[NIM]],DbsMunaqis[],5)</f>
        <v>#N/A</v>
      </c>
      <c r="B115" t="e">
        <f>VLOOKUP(Table31[[#This Row],[NIM]],DbsMunaqis[],9)</f>
        <v>#N/A</v>
      </c>
      <c r="C115" t="e">
        <f>VLOOKUP(Table31[[#This Row],[NIM]],DbsMunaqis[],10)</f>
        <v>#N/A</v>
      </c>
      <c r="D115" t="s">
        <v>10234</v>
      </c>
      <c r="E115" s="11" t="e">
        <f>VLOOKUP(Table31[[#This Row],[NIM]],DbsMunaqis[],14)</f>
        <v>#N/A</v>
      </c>
      <c r="F115" t="e">
        <f>VLOOKUP(Table31[[#This Row],[NIM]],DbsMunaqis[],15)</f>
        <v>#N/A</v>
      </c>
      <c r="G115" t="e">
        <f>VLOOKUP(Table31[[#This Row],[NIM]],DbsMunaqis[],6)</f>
        <v>#N/A</v>
      </c>
      <c r="H115" t="e">
        <f>VLOOKUP(Table31[[#This Row],[KdJurusan]],TblJurusan[],2)</f>
        <v>#N/A</v>
      </c>
      <c r="I115" t="e">
        <f>VLOOKUP(Table31[[#This Row],[NIM]],DbsMunaqis[],7)</f>
        <v>#N/A</v>
      </c>
      <c r="J115" t="e">
        <f>VLOOKUP(Table31[[#This Row],[KdProdi]],TblProdi[],2)</f>
        <v>#N/A</v>
      </c>
      <c r="K115" s="1" t="e">
        <f>TEXT(VLOOKUP(Table31[[#This Row],[NIM]],DbsMunaqis[],16),"yyyy-mm-dd")</f>
        <v>#N/A</v>
      </c>
      <c r="L115" t="e">
        <f>VLOOKUP(Table31[[#This Row],[NIM]],DbsMunaqis[],18)</f>
        <v>#N/A</v>
      </c>
    </row>
    <row r="116" spans="1:12">
      <c r="A116" t="e">
        <f>VLOOKUP(Table31[[#This Row],[NIM]],DbsMunaqis[],5)</f>
        <v>#N/A</v>
      </c>
      <c r="B116" t="e">
        <f>VLOOKUP(Table31[[#This Row],[NIM]],DbsMunaqis[],9)</f>
        <v>#N/A</v>
      </c>
      <c r="C116" t="e">
        <f>VLOOKUP(Table31[[#This Row],[NIM]],DbsMunaqis[],10)</f>
        <v>#N/A</v>
      </c>
      <c r="D116" t="s">
        <v>10303</v>
      </c>
      <c r="E116" s="11" t="e">
        <f>VLOOKUP(Table31[[#This Row],[NIM]],DbsMunaqis[],14)</f>
        <v>#N/A</v>
      </c>
      <c r="F116" t="e">
        <f>VLOOKUP(Table31[[#This Row],[NIM]],DbsMunaqis[],15)</f>
        <v>#N/A</v>
      </c>
      <c r="G116" t="e">
        <f>VLOOKUP(Table31[[#This Row],[NIM]],DbsMunaqis[],6)</f>
        <v>#N/A</v>
      </c>
      <c r="H116" t="e">
        <f>VLOOKUP(Table31[[#This Row],[KdJurusan]],TblJurusan[],2)</f>
        <v>#N/A</v>
      </c>
      <c r="I116" t="e">
        <f>VLOOKUP(Table31[[#This Row],[NIM]],DbsMunaqis[],7)</f>
        <v>#N/A</v>
      </c>
      <c r="J116" t="e">
        <f>VLOOKUP(Table31[[#This Row],[KdProdi]],TblProdi[],2)</f>
        <v>#N/A</v>
      </c>
      <c r="K116" s="1" t="e">
        <f>TEXT(VLOOKUP(Table31[[#This Row],[NIM]],DbsMunaqis[],16),"yyyy-mm-dd")</f>
        <v>#N/A</v>
      </c>
      <c r="L116" t="e">
        <f>VLOOKUP(Table31[[#This Row],[NIM]],DbsMunaqis[],18)</f>
        <v>#N/A</v>
      </c>
    </row>
    <row r="117" spans="1:12">
      <c r="A117" t="e">
        <f>VLOOKUP(Table31[[#This Row],[NIM]],DbsMunaqis[],5)</f>
        <v>#N/A</v>
      </c>
      <c r="B117" t="e">
        <f>VLOOKUP(Table31[[#This Row],[NIM]],DbsMunaqis[],9)</f>
        <v>#N/A</v>
      </c>
      <c r="C117" t="e">
        <f>VLOOKUP(Table31[[#This Row],[NIM]],DbsMunaqis[],10)</f>
        <v>#N/A</v>
      </c>
      <c r="D117" t="s">
        <v>10269</v>
      </c>
      <c r="E117" s="11" t="e">
        <f>VLOOKUP(Table31[[#This Row],[NIM]],DbsMunaqis[],14)</f>
        <v>#N/A</v>
      </c>
      <c r="F117" t="e">
        <f>VLOOKUP(Table31[[#This Row],[NIM]],DbsMunaqis[],15)</f>
        <v>#N/A</v>
      </c>
      <c r="G117" t="e">
        <f>VLOOKUP(Table31[[#This Row],[NIM]],DbsMunaqis[],6)</f>
        <v>#N/A</v>
      </c>
      <c r="H117" t="e">
        <f>VLOOKUP(Table31[[#This Row],[KdJurusan]],TblJurusan[],2)</f>
        <v>#N/A</v>
      </c>
      <c r="I117" t="e">
        <f>VLOOKUP(Table31[[#This Row],[NIM]],DbsMunaqis[],7)</f>
        <v>#N/A</v>
      </c>
      <c r="J117" t="e">
        <f>VLOOKUP(Table31[[#This Row],[KdProdi]],TblProdi[],2)</f>
        <v>#N/A</v>
      </c>
      <c r="K117" s="1" t="e">
        <f>TEXT(VLOOKUP(Table31[[#This Row],[NIM]],DbsMunaqis[],16),"yyyy-mm-dd")</f>
        <v>#N/A</v>
      </c>
      <c r="L117" t="e">
        <f>VLOOKUP(Table31[[#This Row],[NIM]],DbsMunaqis[],18)</f>
        <v>#N/A</v>
      </c>
    </row>
    <row r="118" spans="1:12">
      <c r="A118" t="e">
        <f>VLOOKUP(Table31[[#This Row],[NIM]],DbsMunaqis[],5)</f>
        <v>#N/A</v>
      </c>
      <c r="B118" t="e">
        <f>VLOOKUP(Table31[[#This Row],[NIM]],DbsMunaqis[],9)</f>
        <v>#N/A</v>
      </c>
      <c r="C118" t="e">
        <f>VLOOKUP(Table31[[#This Row],[NIM]],DbsMunaqis[],10)</f>
        <v>#N/A</v>
      </c>
      <c r="D118" t="s">
        <v>10187</v>
      </c>
      <c r="E118" s="11" t="e">
        <f>VLOOKUP(Table31[[#This Row],[NIM]],DbsMunaqis[],14)</f>
        <v>#N/A</v>
      </c>
      <c r="F118" t="e">
        <f>VLOOKUP(Table31[[#This Row],[NIM]],DbsMunaqis[],15)</f>
        <v>#N/A</v>
      </c>
      <c r="G118" t="e">
        <f>VLOOKUP(Table31[[#This Row],[NIM]],DbsMunaqis[],6)</f>
        <v>#N/A</v>
      </c>
      <c r="H118" t="e">
        <f>VLOOKUP(Table31[[#This Row],[KdJurusan]],TblJurusan[],2)</f>
        <v>#N/A</v>
      </c>
      <c r="I118" t="e">
        <f>VLOOKUP(Table31[[#This Row],[NIM]],DbsMunaqis[],7)</f>
        <v>#N/A</v>
      </c>
      <c r="J118" t="e">
        <f>VLOOKUP(Table31[[#This Row],[KdProdi]],TblProdi[],2)</f>
        <v>#N/A</v>
      </c>
      <c r="K118" s="1" t="e">
        <f>TEXT(VLOOKUP(Table31[[#This Row],[NIM]],DbsMunaqis[],16),"yyyy-mm-dd")</f>
        <v>#N/A</v>
      </c>
      <c r="L118" t="e">
        <f>VLOOKUP(Table31[[#This Row],[NIM]],DbsMunaqis[],18)</f>
        <v>#N/A</v>
      </c>
    </row>
    <row r="119" spans="1:12">
      <c r="A119" t="e">
        <f>VLOOKUP(Table31[[#This Row],[NIM]],DbsMunaqis[],5)</f>
        <v>#N/A</v>
      </c>
      <c r="B119" t="e">
        <f>VLOOKUP(Table31[[#This Row],[NIM]],DbsMunaqis[],9)</f>
        <v>#N/A</v>
      </c>
      <c r="C119" t="e">
        <f>VLOOKUP(Table31[[#This Row],[NIM]],DbsMunaqis[],10)</f>
        <v>#N/A</v>
      </c>
      <c r="D119" t="s">
        <v>10295</v>
      </c>
      <c r="E119" s="11" t="e">
        <f>VLOOKUP(Table31[[#This Row],[NIM]],DbsMunaqis[],14)</f>
        <v>#N/A</v>
      </c>
      <c r="F119" t="e">
        <f>VLOOKUP(Table31[[#This Row],[NIM]],DbsMunaqis[],15)</f>
        <v>#N/A</v>
      </c>
      <c r="G119" t="e">
        <f>VLOOKUP(Table31[[#This Row],[NIM]],DbsMunaqis[],6)</f>
        <v>#N/A</v>
      </c>
      <c r="H119" t="e">
        <f>VLOOKUP(Table31[[#This Row],[KdJurusan]],TblJurusan[],2)</f>
        <v>#N/A</v>
      </c>
      <c r="I119" t="e">
        <f>VLOOKUP(Table31[[#This Row],[NIM]],DbsMunaqis[],7)</f>
        <v>#N/A</v>
      </c>
      <c r="J119" t="e">
        <f>VLOOKUP(Table31[[#This Row],[KdProdi]],TblProdi[],2)</f>
        <v>#N/A</v>
      </c>
      <c r="K119" s="1" t="e">
        <f>TEXT(VLOOKUP(Table31[[#This Row],[NIM]],DbsMunaqis[],16),"yyyy-mm-dd")</f>
        <v>#N/A</v>
      </c>
      <c r="L119" t="e">
        <f>VLOOKUP(Table31[[#This Row],[NIM]],DbsMunaqis[],18)</f>
        <v>#N/A</v>
      </c>
    </row>
    <row r="120" spans="1:12">
      <c r="A120" t="e">
        <f>VLOOKUP(Table31[[#This Row],[NIM]],DbsMunaqis[],5)</f>
        <v>#N/A</v>
      </c>
      <c r="B120" t="e">
        <f>VLOOKUP(Table31[[#This Row],[NIM]],DbsMunaqis[],9)</f>
        <v>#N/A</v>
      </c>
      <c r="C120" t="e">
        <f>VLOOKUP(Table31[[#This Row],[NIM]],DbsMunaqis[],10)</f>
        <v>#N/A</v>
      </c>
      <c r="D120" t="s">
        <v>10267</v>
      </c>
      <c r="E120" s="11" t="e">
        <f>VLOOKUP(Table31[[#This Row],[NIM]],DbsMunaqis[],14)</f>
        <v>#N/A</v>
      </c>
      <c r="F120" t="e">
        <f>VLOOKUP(Table31[[#This Row],[NIM]],DbsMunaqis[],15)</f>
        <v>#N/A</v>
      </c>
      <c r="G120" t="e">
        <f>VLOOKUP(Table31[[#This Row],[NIM]],DbsMunaqis[],6)</f>
        <v>#N/A</v>
      </c>
      <c r="H120" t="e">
        <f>VLOOKUP(Table31[[#This Row],[KdJurusan]],TblJurusan[],2)</f>
        <v>#N/A</v>
      </c>
      <c r="I120" t="e">
        <f>VLOOKUP(Table31[[#This Row],[NIM]],DbsMunaqis[],7)</f>
        <v>#N/A</v>
      </c>
      <c r="J120" t="e">
        <f>VLOOKUP(Table31[[#This Row],[KdProdi]],TblProdi[],2)</f>
        <v>#N/A</v>
      </c>
      <c r="K120" s="1" t="e">
        <f>TEXT(VLOOKUP(Table31[[#This Row],[NIM]],DbsMunaqis[],16),"yyyy-mm-dd")</f>
        <v>#N/A</v>
      </c>
      <c r="L120" t="e">
        <f>VLOOKUP(Table31[[#This Row],[NIM]],DbsMunaqis[],18)</f>
        <v>#N/A</v>
      </c>
    </row>
    <row r="121" spans="1:12">
      <c r="A121" t="e">
        <f>VLOOKUP(Table31[[#This Row],[NIM]],DbsMunaqis[],5)</f>
        <v>#N/A</v>
      </c>
      <c r="B121" t="e">
        <f>VLOOKUP(Table31[[#This Row],[NIM]],DbsMunaqis[],9)</f>
        <v>#N/A</v>
      </c>
      <c r="C121" t="e">
        <f>VLOOKUP(Table31[[#This Row],[NIM]],DbsMunaqis[],10)</f>
        <v>#N/A</v>
      </c>
      <c r="D121" t="s">
        <v>10458</v>
      </c>
      <c r="E121" s="11" t="e">
        <f>VLOOKUP(Table31[[#This Row],[NIM]],DbsMunaqis[],14)</f>
        <v>#N/A</v>
      </c>
      <c r="F121" t="e">
        <f>VLOOKUP(Table31[[#This Row],[NIM]],DbsMunaqis[],15)</f>
        <v>#N/A</v>
      </c>
      <c r="G121" t="e">
        <f>VLOOKUP(Table31[[#This Row],[NIM]],DbsMunaqis[],6)</f>
        <v>#N/A</v>
      </c>
      <c r="H121" t="e">
        <f>VLOOKUP(Table31[[#This Row],[KdJurusan]],TblJurusan[],2)</f>
        <v>#N/A</v>
      </c>
      <c r="I121" t="e">
        <f>VLOOKUP(Table31[[#This Row],[NIM]],DbsMunaqis[],7)</f>
        <v>#N/A</v>
      </c>
      <c r="J121" t="e">
        <f>VLOOKUP(Table31[[#This Row],[KdProdi]],TblProdi[],2)</f>
        <v>#N/A</v>
      </c>
      <c r="K121" s="1" t="e">
        <f>TEXT(VLOOKUP(Table31[[#This Row],[NIM]],DbsMunaqis[],16),"yyyy-mm-dd")</f>
        <v>#N/A</v>
      </c>
      <c r="L121" t="e">
        <f>VLOOKUP(Table31[[#This Row],[NIM]],DbsMunaqis[],18)</f>
        <v>#N/A</v>
      </c>
    </row>
    <row r="122" spans="1:12">
      <c r="A122" t="e">
        <f>VLOOKUP(Table31[[#This Row],[NIM]],DbsMunaqis[],5)</f>
        <v>#N/A</v>
      </c>
      <c r="B122" t="e">
        <f>VLOOKUP(Table31[[#This Row],[NIM]],DbsMunaqis[],9)</f>
        <v>#N/A</v>
      </c>
      <c r="C122" t="e">
        <f>VLOOKUP(Table31[[#This Row],[NIM]],DbsMunaqis[],10)</f>
        <v>#N/A</v>
      </c>
      <c r="D122" t="s">
        <v>10177</v>
      </c>
      <c r="E122" s="11" t="e">
        <f>VLOOKUP(Table31[[#This Row],[NIM]],DbsMunaqis[],14)</f>
        <v>#N/A</v>
      </c>
      <c r="F122" t="e">
        <f>VLOOKUP(Table31[[#This Row],[NIM]],DbsMunaqis[],15)</f>
        <v>#N/A</v>
      </c>
      <c r="G122" t="e">
        <f>VLOOKUP(Table31[[#This Row],[NIM]],DbsMunaqis[],6)</f>
        <v>#N/A</v>
      </c>
      <c r="H122" t="e">
        <f>VLOOKUP(Table31[[#This Row],[KdJurusan]],TblJurusan[],2)</f>
        <v>#N/A</v>
      </c>
      <c r="I122" t="e">
        <f>VLOOKUP(Table31[[#This Row],[NIM]],DbsMunaqis[],7)</f>
        <v>#N/A</v>
      </c>
      <c r="J122" t="e">
        <f>VLOOKUP(Table31[[#This Row],[KdProdi]],TblProdi[],2)</f>
        <v>#N/A</v>
      </c>
      <c r="K122" s="1" t="e">
        <f>TEXT(VLOOKUP(Table31[[#This Row],[NIM]],DbsMunaqis[],16),"yyyy-mm-dd")</f>
        <v>#N/A</v>
      </c>
      <c r="L122" t="e">
        <f>VLOOKUP(Table31[[#This Row],[NIM]],DbsMunaqis[],18)</f>
        <v>#N/A</v>
      </c>
    </row>
    <row r="123" spans="1:12">
      <c r="A123" t="e">
        <f>VLOOKUP(Table31[[#This Row],[NIM]],DbsMunaqis[],5)</f>
        <v>#N/A</v>
      </c>
      <c r="B123" t="e">
        <f>VLOOKUP(Table31[[#This Row],[NIM]],DbsMunaqis[],9)</f>
        <v>#N/A</v>
      </c>
      <c r="C123" t="e">
        <f>VLOOKUP(Table31[[#This Row],[NIM]],DbsMunaqis[],10)</f>
        <v>#N/A</v>
      </c>
      <c r="D123" t="s">
        <v>10228</v>
      </c>
      <c r="E123" s="11" t="e">
        <f>VLOOKUP(Table31[[#This Row],[NIM]],DbsMunaqis[],14)</f>
        <v>#N/A</v>
      </c>
      <c r="F123" t="e">
        <f>VLOOKUP(Table31[[#This Row],[NIM]],DbsMunaqis[],15)</f>
        <v>#N/A</v>
      </c>
      <c r="G123" t="e">
        <f>VLOOKUP(Table31[[#This Row],[NIM]],DbsMunaqis[],6)</f>
        <v>#N/A</v>
      </c>
      <c r="H123" t="e">
        <f>VLOOKUP(Table31[[#This Row],[KdJurusan]],TblJurusan[],2)</f>
        <v>#N/A</v>
      </c>
      <c r="I123" t="e">
        <f>VLOOKUP(Table31[[#This Row],[NIM]],DbsMunaqis[],7)</f>
        <v>#N/A</v>
      </c>
      <c r="J123" t="e">
        <f>VLOOKUP(Table31[[#This Row],[KdProdi]],TblProdi[],2)</f>
        <v>#N/A</v>
      </c>
      <c r="K123" s="1" t="e">
        <f>TEXT(VLOOKUP(Table31[[#This Row],[NIM]],DbsMunaqis[],16),"yyyy-mm-dd")</f>
        <v>#N/A</v>
      </c>
      <c r="L123" t="e">
        <f>VLOOKUP(Table31[[#This Row],[NIM]],DbsMunaqis[],18)</f>
        <v>#N/A</v>
      </c>
    </row>
    <row r="124" spans="1:12">
      <c r="A124" t="e">
        <f>VLOOKUP(Table31[[#This Row],[NIM]],DbsMunaqis[],5)</f>
        <v>#N/A</v>
      </c>
      <c r="B124" t="e">
        <f>VLOOKUP(Table31[[#This Row],[NIM]],DbsMunaqis[],9)</f>
        <v>#N/A</v>
      </c>
      <c r="C124" t="e">
        <f>VLOOKUP(Table31[[#This Row],[NIM]],DbsMunaqis[],10)</f>
        <v>#N/A</v>
      </c>
      <c r="D124" t="s">
        <v>10094</v>
      </c>
      <c r="E124" s="11" t="e">
        <f>VLOOKUP(Table31[[#This Row],[NIM]],DbsMunaqis[],14)</f>
        <v>#N/A</v>
      </c>
      <c r="F124" t="e">
        <f>VLOOKUP(Table31[[#This Row],[NIM]],DbsMunaqis[],15)</f>
        <v>#N/A</v>
      </c>
      <c r="G124" t="e">
        <f>VLOOKUP(Table31[[#This Row],[NIM]],DbsMunaqis[],6)</f>
        <v>#N/A</v>
      </c>
      <c r="H124" t="e">
        <f>VLOOKUP(Table31[[#This Row],[KdJurusan]],TblJurusan[],2)</f>
        <v>#N/A</v>
      </c>
      <c r="I124" t="e">
        <f>VLOOKUP(Table31[[#This Row],[NIM]],DbsMunaqis[],7)</f>
        <v>#N/A</v>
      </c>
      <c r="J124" t="e">
        <f>VLOOKUP(Table31[[#This Row],[KdProdi]],TblProdi[],2)</f>
        <v>#N/A</v>
      </c>
      <c r="K124" s="1" t="e">
        <f>TEXT(VLOOKUP(Table31[[#This Row],[NIM]],DbsMunaqis[],16),"yyyy-mm-dd")</f>
        <v>#N/A</v>
      </c>
      <c r="L124" t="e">
        <f>VLOOKUP(Table31[[#This Row],[NIM]],DbsMunaqis[],18)</f>
        <v>#N/A</v>
      </c>
    </row>
    <row r="125" spans="1:12">
      <c r="A125" t="e">
        <f>VLOOKUP(Table31[[#This Row],[NIM]],DbsMunaqis[],5)</f>
        <v>#N/A</v>
      </c>
      <c r="B125" t="e">
        <f>VLOOKUP(Table31[[#This Row],[NIM]],DbsMunaqis[],9)</f>
        <v>#N/A</v>
      </c>
      <c r="C125" t="e">
        <f>VLOOKUP(Table31[[#This Row],[NIM]],DbsMunaqis[],10)</f>
        <v>#N/A</v>
      </c>
      <c r="D125" t="s">
        <v>10238</v>
      </c>
      <c r="E125" s="11" t="e">
        <f>VLOOKUP(Table31[[#This Row],[NIM]],DbsMunaqis[],14)</f>
        <v>#N/A</v>
      </c>
      <c r="F125" t="e">
        <f>VLOOKUP(Table31[[#This Row],[NIM]],DbsMunaqis[],15)</f>
        <v>#N/A</v>
      </c>
      <c r="G125" t="e">
        <f>VLOOKUP(Table31[[#This Row],[NIM]],DbsMunaqis[],6)</f>
        <v>#N/A</v>
      </c>
      <c r="H125" t="e">
        <f>VLOOKUP(Table31[[#This Row],[KdJurusan]],TblJurusan[],2)</f>
        <v>#N/A</v>
      </c>
      <c r="I125" t="e">
        <f>VLOOKUP(Table31[[#This Row],[NIM]],DbsMunaqis[],7)</f>
        <v>#N/A</v>
      </c>
      <c r="J125" t="e">
        <f>VLOOKUP(Table31[[#This Row],[KdProdi]],TblProdi[],2)</f>
        <v>#N/A</v>
      </c>
      <c r="K125" s="1" t="e">
        <f>TEXT(VLOOKUP(Table31[[#This Row],[NIM]],DbsMunaqis[],16),"yyyy-mm-dd")</f>
        <v>#N/A</v>
      </c>
      <c r="L125" t="e">
        <f>VLOOKUP(Table31[[#This Row],[NIM]],DbsMunaqis[],18)</f>
        <v>#N/A</v>
      </c>
    </row>
    <row r="126" spans="1:12">
      <c r="A126" t="e">
        <f>VLOOKUP(Table31[[#This Row],[NIM]],DbsMunaqis[],5)</f>
        <v>#N/A</v>
      </c>
      <c r="B126" t="e">
        <f>VLOOKUP(Table31[[#This Row],[NIM]],DbsMunaqis[],9)</f>
        <v>#N/A</v>
      </c>
      <c r="C126" t="e">
        <f>VLOOKUP(Table31[[#This Row],[NIM]],DbsMunaqis[],10)</f>
        <v>#N/A</v>
      </c>
      <c r="D126" t="s">
        <v>10194</v>
      </c>
      <c r="E126" s="11" t="e">
        <f>VLOOKUP(Table31[[#This Row],[NIM]],DbsMunaqis[],14)</f>
        <v>#N/A</v>
      </c>
      <c r="F126" t="e">
        <f>VLOOKUP(Table31[[#This Row],[NIM]],DbsMunaqis[],15)</f>
        <v>#N/A</v>
      </c>
      <c r="G126" t="e">
        <f>VLOOKUP(Table31[[#This Row],[NIM]],DbsMunaqis[],6)</f>
        <v>#N/A</v>
      </c>
      <c r="H126" t="e">
        <f>VLOOKUP(Table31[[#This Row],[KdJurusan]],TblJurusan[],2)</f>
        <v>#N/A</v>
      </c>
      <c r="I126" t="e">
        <f>VLOOKUP(Table31[[#This Row],[NIM]],DbsMunaqis[],7)</f>
        <v>#N/A</v>
      </c>
      <c r="J126" t="e">
        <f>VLOOKUP(Table31[[#This Row],[KdProdi]],TblProdi[],2)</f>
        <v>#N/A</v>
      </c>
      <c r="K126" s="1" t="e">
        <f>TEXT(VLOOKUP(Table31[[#This Row],[NIM]],DbsMunaqis[],16),"yyyy-mm-dd")</f>
        <v>#N/A</v>
      </c>
      <c r="L126" t="e">
        <f>VLOOKUP(Table31[[#This Row],[NIM]],DbsMunaqis[],18)</f>
        <v>#N/A</v>
      </c>
    </row>
    <row r="127" spans="1:12">
      <c r="A127" t="e">
        <f>VLOOKUP(Table31[[#This Row],[NIM]],DbsMunaqis[],5)</f>
        <v>#N/A</v>
      </c>
      <c r="B127" t="e">
        <f>VLOOKUP(Table31[[#This Row],[NIM]],DbsMunaqis[],9)</f>
        <v>#N/A</v>
      </c>
      <c r="C127" t="e">
        <f>VLOOKUP(Table31[[#This Row],[NIM]],DbsMunaqis[],10)</f>
        <v>#N/A</v>
      </c>
      <c r="D127" t="s">
        <v>10257</v>
      </c>
      <c r="E127" s="11" t="e">
        <f>VLOOKUP(Table31[[#This Row],[NIM]],DbsMunaqis[],14)</f>
        <v>#N/A</v>
      </c>
      <c r="F127" t="e">
        <f>VLOOKUP(Table31[[#This Row],[NIM]],DbsMunaqis[],15)</f>
        <v>#N/A</v>
      </c>
      <c r="G127" t="e">
        <f>VLOOKUP(Table31[[#This Row],[NIM]],DbsMunaqis[],6)</f>
        <v>#N/A</v>
      </c>
      <c r="H127" t="e">
        <f>VLOOKUP(Table31[[#This Row],[KdJurusan]],TblJurusan[],2)</f>
        <v>#N/A</v>
      </c>
      <c r="I127" t="e">
        <f>VLOOKUP(Table31[[#This Row],[NIM]],DbsMunaqis[],7)</f>
        <v>#N/A</v>
      </c>
      <c r="J127" t="e">
        <f>VLOOKUP(Table31[[#This Row],[KdProdi]],TblProdi[],2)</f>
        <v>#N/A</v>
      </c>
      <c r="K127" s="1" t="e">
        <f>TEXT(VLOOKUP(Table31[[#This Row],[NIM]],DbsMunaqis[],16),"yyyy-mm-dd")</f>
        <v>#N/A</v>
      </c>
      <c r="L127" t="e">
        <f>VLOOKUP(Table31[[#This Row],[NIM]],DbsMunaqis[],18)</f>
        <v>#N/A</v>
      </c>
    </row>
    <row r="128" spans="1:12">
      <c r="A128" t="e">
        <f>VLOOKUP(Table31[[#This Row],[NIM]],DbsMunaqis[],5)</f>
        <v>#N/A</v>
      </c>
      <c r="B128" t="e">
        <f>VLOOKUP(Table31[[#This Row],[NIM]],DbsMunaqis[],9)</f>
        <v>#N/A</v>
      </c>
      <c r="C128" t="e">
        <f>VLOOKUP(Table31[[#This Row],[NIM]],DbsMunaqis[],10)</f>
        <v>#N/A</v>
      </c>
      <c r="D128" t="s">
        <v>10144</v>
      </c>
      <c r="E128" s="11" t="e">
        <f>VLOOKUP(Table31[[#This Row],[NIM]],DbsMunaqis[],14)</f>
        <v>#N/A</v>
      </c>
      <c r="F128" t="e">
        <f>VLOOKUP(Table31[[#This Row],[NIM]],DbsMunaqis[],15)</f>
        <v>#N/A</v>
      </c>
      <c r="G128" t="e">
        <f>VLOOKUP(Table31[[#This Row],[NIM]],DbsMunaqis[],6)</f>
        <v>#N/A</v>
      </c>
      <c r="H128" t="e">
        <f>VLOOKUP(Table31[[#This Row],[KdJurusan]],TblJurusan[],2)</f>
        <v>#N/A</v>
      </c>
      <c r="I128" t="e">
        <f>VLOOKUP(Table31[[#This Row],[NIM]],DbsMunaqis[],7)</f>
        <v>#N/A</v>
      </c>
      <c r="J128" t="e">
        <f>VLOOKUP(Table31[[#This Row],[KdProdi]],TblProdi[],2)</f>
        <v>#N/A</v>
      </c>
      <c r="K128" s="1" t="e">
        <f>TEXT(VLOOKUP(Table31[[#This Row],[NIM]],DbsMunaqis[],16),"yyyy-mm-dd")</f>
        <v>#N/A</v>
      </c>
      <c r="L128" t="e">
        <f>VLOOKUP(Table31[[#This Row],[NIM]],DbsMunaqis[],18)</f>
        <v>#N/A</v>
      </c>
    </row>
    <row r="129" spans="1:12">
      <c r="A129" t="e">
        <f>VLOOKUP(Table31[[#This Row],[NIM]],DbsMunaqis[],5)</f>
        <v>#N/A</v>
      </c>
      <c r="B129" t="e">
        <f>VLOOKUP(Table31[[#This Row],[NIM]],DbsMunaqis[],9)</f>
        <v>#N/A</v>
      </c>
      <c r="C129" t="e">
        <f>VLOOKUP(Table31[[#This Row],[NIM]],DbsMunaqis[],10)</f>
        <v>#N/A</v>
      </c>
      <c r="D129" t="s">
        <v>10244</v>
      </c>
      <c r="E129" s="11" t="e">
        <f>VLOOKUP(Table31[[#This Row],[NIM]],DbsMunaqis[],14)</f>
        <v>#N/A</v>
      </c>
      <c r="F129" t="e">
        <f>VLOOKUP(Table31[[#This Row],[NIM]],DbsMunaqis[],15)</f>
        <v>#N/A</v>
      </c>
      <c r="G129" t="e">
        <f>VLOOKUP(Table31[[#This Row],[NIM]],DbsMunaqis[],6)</f>
        <v>#N/A</v>
      </c>
      <c r="H129" t="e">
        <f>VLOOKUP(Table31[[#This Row],[KdJurusan]],TblJurusan[],2)</f>
        <v>#N/A</v>
      </c>
      <c r="I129" t="e">
        <f>VLOOKUP(Table31[[#This Row],[NIM]],DbsMunaqis[],7)</f>
        <v>#N/A</v>
      </c>
      <c r="J129" t="e">
        <f>VLOOKUP(Table31[[#This Row],[KdProdi]],TblProdi[],2)</f>
        <v>#N/A</v>
      </c>
      <c r="K129" s="1" t="e">
        <f>TEXT(VLOOKUP(Table31[[#This Row],[NIM]],DbsMunaqis[],16),"yyyy-mm-dd")</f>
        <v>#N/A</v>
      </c>
      <c r="L129" t="e">
        <f>VLOOKUP(Table31[[#This Row],[NIM]],DbsMunaqis[],18)</f>
        <v>#N/A</v>
      </c>
    </row>
    <row r="130" spans="1:12">
      <c r="A130" t="e">
        <f>VLOOKUP(Table31[[#This Row],[NIM]],DbsMunaqis[],5)</f>
        <v>#N/A</v>
      </c>
      <c r="B130" t="e">
        <f>VLOOKUP(Table31[[#This Row],[NIM]],DbsMunaqis[],9)</f>
        <v>#N/A</v>
      </c>
      <c r="C130" t="e">
        <f>VLOOKUP(Table31[[#This Row],[NIM]],DbsMunaqis[],10)</f>
        <v>#N/A</v>
      </c>
      <c r="D130" t="s">
        <v>10232</v>
      </c>
      <c r="E130" s="11" t="e">
        <f>VLOOKUP(Table31[[#This Row],[NIM]],DbsMunaqis[],14)</f>
        <v>#N/A</v>
      </c>
      <c r="F130" t="e">
        <f>VLOOKUP(Table31[[#This Row],[NIM]],DbsMunaqis[],15)</f>
        <v>#N/A</v>
      </c>
      <c r="G130" t="e">
        <f>VLOOKUP(Table31[[#This Row],[NIM]],DbsMunaqis[],6)</f>
        <v>#N/A</v>
      </c>
      <c r="H130" t="e">
        <f>VLOOKUP(Table31[[#This Row],[KdJurusan]],TblJurusan[],2)</f>
        <v>#N/A</v>
      </c>
      <c r="I130" t="e">
        <f>VLOOKUP(Table31[[#This Row],[NIM]],DbsMunaqis[],7)</f>
        <v>#N/A</v>
      </c>
      <c r="J130" t="e">
        <f>VLOOKUP(Table31[[#This Row],[KdProdi]],TblProdi[],2)</f>
        <v>#N/A</v>
      </c>
      <c r="K130" s="1" t="e">
        <f>TEXT(VLOOKUP(Table31[[#This Row],[NIM]],DbsMunaqis[],16),"yyyy-mm-dd")</f>
        <v>#N/A</v>
      </c>
      <c r="L130" t="e">
        <f>VLOOKUP(Table31[[#This Row],[NIM]],DbsMunaqis[],18)</f>
        <v>#N/A</v>
      </c>
    </row>
    <row r="131" spans="1:12">
      <c r="A131" t="e">
        <f>VLOOKUP(Table31[[#This Row],[NIM]],DbsMunaqis[],5)</f>
        <v>#N/A</v>
      </c>
      <c r="B131" t="e">
        <f>VLOOKUP(Table31[[#This Row],[NIM]],DbsMunaqis[],9)</f>
        <v>#N/A</v>
      </c>
      <c r="C131" t="e">
        <f>VLOOKUP(Table31[[#This Row],[NIM]],DbsMunaqis[],10)</f>
        <v>#N/A</v>
      </c>
      <c r="D131" t="s">
        <v>10195</v>
      </c>
      <c r="E131" s="11" t="e">
        <f>VLOOKUP(Table31[[#This Row],[NIM]],DbsMunaqis[],14)</f>
        <v>#N/A</v>
      </c>
      <c r="F131" t="e">
        <f>VLOOKUP(Table31[[#This Row],[NIM]],DbsMunaqis[],15)</f>
        <v>#N/A</v>
      </c>
      <c r="G131" t="e">
        <f>VLOOKUP(Table31[[#This Row],[NIM]],DbsMunaqis[],6)</f>
        <v>#N/A</v>
      </c>
      <c r="H131" t="e">
        <f>VLOOKUP(Table31[[#This Row],[KdJurusan]],TblJurusan[],2)</f>
        <v>#N/A</v>
      </c>
      <c r="I131" t="e">
        <f>VLOOKUP(Table31[[#This Row],[NIM]],DbsMunaqis[],7)</f>
        <v>#N/A</v>
      </c>
      <c r="J131" t="e">
        <f>VLOOKUP(Table31[[#This Row],[KdProdi]],TblProdi[],2)</f>
        <v>#N/A</v>
      </c>
      <c r="K131" s="1" t="e">
        <f>TEXT(VLOOKUP(Table31[[#This Row],[NIM]],DbsMunaqis[],16),"yyyy-mm-dd")</f>
        <v>#N/A</v>
      </c>
      <c r="L131" t="e">
        <f>VLOOKUP(Table31[[#This Row],[NIM]],DbsMunaqis[],18)</f>
        <v>#N/A</v>
      </c>
    </row>
    <row r="132" spans="1:12">
      <c r="A132" t="e">
        <f>VLOOKUP(Table31[[#This Row],[NIM]],DbsMunaqis[],5)</f>
        <v>#N/A</v>
      </c>
      <c r="B132" t="e">
        <f>VLOOKUP(Table31[[#This Row],[NIM]],DbsMunaqis[],9)</f>
        <v>#N/A</v>
      </c>
      <c r="C132" t="e">
        <f>VLOOKUP(Table31[[#This Row],[NIM]],DbsMunaqis[],10)</f>
        <v>#N/A</v>
      </c>
      <c r="D132" t="s">
        <v>10300</v>
      </c>
      <c r="E132" s="11" t="e">
        <f>VLOOKUP(Table31[[#This Row],[NIM]],DbsMunaqis[],14)</f>
        <v>#N/A</v>
      </c>
      <c r="F132" t="e">
        <f>VLOOKUP(Table31[[#This Row],[NIM]],DbsMunaqis[],15)</f>
        <v>#N/A</v>
      </c>
      <c r="G132" t="e">
        <f>VLOOKUP(Table31[[#This Row],[NIM]],DbsMunaqis[],6)</f>
        <v>#N/A</v>
      </c>
      <c r="H132" t="e">
        <f>VLOOKUP(Table31[[#This Row],[KdJurusan]],TblJurusan[],2)</f>
        <v>#N/A</v>
      </c>
      <c r="I132" t="e">
        <f>VLOOKUP(Table31[[#This Row],[NIM]],DbsMunaqis[],7)</f>
        <v>#N/A</v>
      </c>
      <c r="J132" t="e">
        <f>VLOOKUP(Table31[[#This Row],[KdProdi]],TblProdi[],2)</f>
        <v>#N/A</v>
      </c>
      <c r="K132" s="1" t="e">
        <f>TEXT(VLOOKUP(Table31[[#This Row],[NIM]],DbsMunaqis[],16),"yyyy-mm-dd")</f>
        <v>#N/A</v>
      </c>
      <c r="L132" t="e">
        <f>VLOOKUP(Table31[[#This Row],[NIM]],DbsMunaqis[],18)</f>
        <v>#N/A</v>
      </c>
    </row>
    <row r="133" spans="1:12">
      <c r="A133" t="e">
        <f>VLOOKUP(Table31[[#This Row],[NIM]],DbsMunaqis[],5)</f>
        <v>#N/A</v>
      </c>
      <c r="B133" t="e">
        <f>VLOOKUP(Table31[[#This Row],[NIM]],DbsMunaqis[],9)</f>
        <v>#N/A</v>
      </c>
      <c r="C133" t="e">
        <f>VLOOKUP(Table31[[#This Row],[NIM]],DbsMunaqis[],10)</f>
        <v>#N/A</v>
      </c>
      <c r="D133" t="s">
        <v>10472</v>
      </c>
      <c r="E133" s="11" t="e">
        <f>VLOOKUP(Table31[[#This Row],[NIM]],DbsMunaqis[],14)</f>
        <v>#N/A</v>
      </c>
      <c r="F133" t="e">
        <f>VLOOKUP(Table31[[#This Row],[NIM]],DbsMunaqis[],15)</f>
        <v>#N/A</v>
      </c>
      <c r="G133" t="e">
        <f>VLOOKUP(Table31[[#This Row],[NIM]],DbsMunaqis[],6)</f>
        <v>#N/A</v>
      </c>
      <c r="H133" t="e">
        <f>VLOOKUP(Table31[[#This Row],[KdJurusan]],TblJurusan[],2)</f>
        <v>#N/A</v>
      </c>
      <c r="I133" t="e">
        <f>VLOOKUP(Table31[[#This Row],[NIM]],DbsMunaqis[],7)</f>
        <v>#N/A</v>
      </c>
      <c r="J133" t="e">
        <f>VLOOKUP(Table31[[#This Row],[KdProdi]],TblProdi[],2)</f>
        <v>#N/A</v>
      </c>
      <c r="K133" s="1" t="e">
        <f>TEXT(VLOOKUP(Table31[[#This Row],[NIM]],DbsMunaqis[],16),"yyyy-mm-dd")</f>
        <v>#N/A</v>
      </c>
      <c r="L133" t="e">
        <f>VLOOKUP(Table31[[#This Row],[NIM]],DbsMunaqis[],18)</f>
        <v>#N/A</v>
      </c>
    </row>
    <row r="134" spans="1:12">
      <c r="A134" t="e">
        <f>VLOOKUP(Table31[[#This Row],[NIM]],DbsMunaqis[],5)</f>
        <v>#N/A</v>
      </c>
      <c r="B134" t="e">
        <f>VLOOKUP(Table31[[#This Row],[NIM]],DbsMunaqis[],9)</f>
        <v>#N/A</v>
      </c>
      <c r="C134" t="e">
        <f>VLOOKUP(Table31[[#This Row],[NIM]],DbsMunaqis[],10)</f>
        <v>#N/A</v>
      </c>
      <c r="D134" t="s">
        <v>10130</v>
      </c>
      <c r="E134" s="11" t="e">
        <f>VLOOKUP(Table31[[#This Row],[NIM]],DbsMunaqis[],14)</f>
        <v>#N/A</v>
      </c>
      <c r="F134" t="e">
        <f>VLOOKUP(Table31[[#This Row],[NIM]],DbsMunaqis[],15)</f>
        <v>#N/A</v>
      </c>
      <c r="G134" t="e">
        <f>VLOOKUP(Table31[[#This Row],[NIM]],DbsMunaqis[],6)</f>
        <v>#N/A</v>
      </c>
      <c r="H134" t="e">
        <f>VLOOKUP(Table31[[#This Row],[KdJurusan]],TblJurusan[],2)</f>
        <v>#N/A</v>
      </c>
      <c r="I134" t="e">
        <f>VLOOKUP(Table31[[#This Row],[NIM]],DbsMunaqis[],7)</f>
        <v>#N/A</v>
      </c>
      <c r="J134" t="e">
        <f>VLOOKUP(Table31[[#This Row],[KdProdi]],TblProdi[],2)</f>
        <v>#N/A</v>
      </c>
      <c r="K134" s="1" t="e">
        <f>TEXT(VLOOKUP(Table31[[#This Row],[NIM]],DbsMunaqis[],16),"yyyy-mm-dd")</f>
        <v>#N/A</v>
      </c>
      <c r="L134" t="e">
        <f>VLOOKUP(Table31[[#This Row],[NIM]],DbsMunaqis[],18)</f>
        <v>#N/A</v>
      </c>
    </row>
    <row r="135" spans="1:12">
      <c r="A135" t="e">
        <f>VLOOKUP(Table31[[#This Row],[NIM]],DbsMunaqis[],5)</f>
        <v>#N/A</v>
      </c>
      <c r="B135" t="e">
        <f>VLOOKUP(Table31[[#This Row],[NIM]],DbsMunaqis[],9)</f>
        <v>#N/A</v>
      </c>
      <c r="C135" t="e">
        <f>VLOOKUP(Table31[[#This Row],[NIM]],DbsMunaqis[],10)</f>
        <v>#N/A</v>
      </c>
      <c r="D135" t="s">
        <v>10236</v>
      </c>
      <c r="E135" s="11" t="e">
        <f>VLOOKUP(Table31[[#This Row],[NIM]],DbsMunaqis[],14)</f>
        <v>#N/A</v>
      </c>
      <c r="F135" t="e">
        <f>VLOOKUP(Table31[[#This Row],[NIM]],DbsMunaqis[],15)</f>
        <v>#N/A</v>
      </c>
      <c r="G135" t="e">
        <f>VLOOKUP(Table31[[#This Row],[NIM]],DbsMunaqis[],6)</f>
        <v>#N/A</v>
      </c>
      <c r="H135" t="e">
        <f>VLOOKUP(Table31[[#This Row],[KdJurusan]],TblJurusan[],2)</f>
        <v>#N/A</v>
      </c>
      <c r="I135" t="e">
        <f>VLOOKUP(Table31[[#This Row],[NIM]],DbsMunaqis[],7)</f>
        <v>#N/A</v>
      </c>
      <c r="J135" t="e">
        <f>VLOOKUP(Table31[[#This Row],[KdProdi]],TblProdi[],2)</f>
        <v>#N/A</v>
      </c>
      <c r="K135" s="1" t="e">
        <f>TEXT(VLOOKUP(Table31[[#This Row],[NIM]],DbsMunaqis[],16),"yyyy-mm-dd")</f>
        <v>#N/A</v>
      </c>
      <c r="L135" t="e">
        <f>VLOOKUP(Table31[[#This Row],[NIM]],DbsMunaqis[],18)</f>
        <v>#N/A</v>
      </c>
    </row>
    <row r="136" spans="1:12">
      <c r="A136" t="e">
        <f>VLOOKUP(Table31[[#This Row],[NIM]],DbsMunaqis[],5)</f>
        <v>#N/A</v>
      </c>
      <c r="B136" t="e">
        <f>VLOOKUP(Table31[[#This Row],[NIM]],DbsMunaqis[],9)</f>
        <v>#N/A</v>
      </c>
      <c r="C136" t="e">
        <f>VLOOKUP(Table31[[#This Row],[NIM]],DbsMunaqis[],10)</f>
        <v>#N/A</v>
      </c>
      <c r="D136" t="s">
        <v>10091</v>
      </c>
      <c r="E136" s="11" t="e">
        <f>VLOOKUP(Table31[[#This Row],[NIM]],DbsMunaqis[],14)</f>
        <v>#N/A</v>
      </c>
      <c r="F136" t="e">
        <f>VLOOKUP(Table31[[#This Row],[NIM]],DbsMunaqis[],15)</f>
        <v>#N/A</v>
      </c>
      <c r="G136" t="e">
        <f>VLOOKUP(Table31[[#This Row],[NIM]],DbsMunaqis[],6)</f>
        <v>#N/A</v>
      </c>
      <c r="H136" t="e">
        <f>VLOOKUP(Table31[[#This Row],[KdJurusan]],TblJurusan[],2)</f>
        <v>#N/A</v>
      </c>
      <c r="I136" t="e">
        <f>VLOOKUP(Table31[[#This Row],[NIM]],DbsMunaqis[],7)</f>
        <v>#N/A</v>
      </c>
      <c r="J136" t="e">
        <f>VLOOKUP(Table31[[#This Row],[KdProdi]],TblProdi[],2)</f>
        <v>#N/A</v>
      </c>
      <c r="K136" s="1" t="e">
        <f>TEXT(VLOOKUP(Table31[[#This Row],[NIM]],DbsMunaqis[],16),"yyyy-mm-dd")</f>
        <v>#N/A</v>
      </c>
      <c r="L136" t="e">
        <f>VLOOKUP(Table31[[#This Row],[NIM]],DbsMunaqis[],18)</f>
        <v>#N/A</v>
      </c>
    </row>
    <row r="137" spans="1:12">
      <c r="A137" t="e">
        <f>VLOOKUP(Table31[[#This Row],[NIM]],DbsMunaqis[],5)</f>
        <v>#N/A</v>
      </c>
      <c r="B137" t="e">
        <f>VLOOKUP(Table31[[#This Row],[NIM]],DbsMunaqis[],9)</f>
        <v>#N/A</v>
      </c>
      <c r="C137" t="e">
        <f>VLOOKUP(Table31[[#This Row],[NIM]],DbsMunaqis[],10)</f>
        <v>#N/A</v>
      </c>
      <c r="D137" t="s">
        <v>10215</v>
      </c>
      <c r="E137" s="11" t="e">
        <f>VLOOKUP(Table31[[#This Row],[NIM]],DbsMunaqis[],14)</f>
        <v>#N/A</v>
      </c>
      <c r="F137" t="e">
        <f>VLOOKUP(Table31[[#This Row],[NIM]],DbsMunaqis[],15)</f>
        <v>#N/A</v>
      </c>
      <c r="G137" t="e">
        <f>VLOOKUP(Table31[[#This Row],[NIM]],DbsMunaqis[],6)</f>
        <v>#N/A</v>
      </c>
      <c r="H137" t="e">
        <f>VLOOKUP(Table31[[#This Row],[KdJurusan]],TblJurusan[],2)</f>
        <v>#N/A</v>
      </c>
      <c r="I137" t="e">
        <f>VLOOKUP(Table31[[#This Row],[NIM]],DbsMunaqis[],7)</f>
        <v>#N/A</v>
      </c>
      <c r="J137" t="e">
        <f>VLOOKUP(Table31[[#This Row],[KdProdi]],TblProdi[],2)</f>
        <v>#N/A</v>
      </c>
      <c r="K137" s="1" t="e">
        <f>TEXT(VLOOKUP(Table31[[#This Row],[NIM]],DbsMunaqis[],16),"yyyy-mm-dd")</f>
        <v>#N/A</v>
      </c>
      <c r="L137" t="e">
        <f>VLOOKUP(Table31[[#This Row],[NIM]],DbsMunaqis[],18)</f>
        <v>#N/A</v>
      </c>
    </row>
    <row r="138" spans="1:12">
      <c r="A138" t="e">
        <f>VLOOKUP(Table31[[#This Row],[NIM]],DbsMunaqis[],5)</f>
        <v>#N/A</v>
      </c>
      <c r="B138" t="e">
        <f>VLOOKUP(Table31[[#This Row],[NIM]],DbsMunaqis[],9)</f>
        <v>#N/A</v>
      </c>
      <c r="C138" t="e">
        <f>VLOOKUP(Table31[[#This Row],[NIM]],DbsMunaqis[],10)</f>
        <v>#N/A</v>
      </c>
      <c r="D138" t="s">
        <v>10225</v>
      </c>
      <c r="E138" s="11" t="e">
        <f>VLOOKUP(Table31[[#This Row],[NIM]],DbsMunaqis[],14)</f>
        <v>#N/A</v>
      </c>
      <c r="F138" t="e">
        <f>VLOOKUP(Table31[[#This Row],[NIM]],DbsMunaqis[],15)</f>
        <v>#N/A</v>
      </c>
      <c r="G138" t="e">
        <f>VLOOKUP(Table31[[#This Row],[NIM]],DbsMunaqis[],6)</f>
        <v>#N/A</v>
      </c>
      <c r="H138" t="e">
        <f>VLOOKUP(Table31[[#This Row],[KdJurusan]],TblJurusan[],2)</f>
        <v>#N/A</v>
      </c>
      <c r="I138" t="e">
        <f>VLOOKUP(Table31[[#This Row],[NIM]],DbsMunaqis[],7)</f>
        <v>#N/A</v>
      </c>
      <c r="J138" t="e">
        <f>VLOOKUP(Table31[[#This Row],[KdProdi]],TblProdi[],2)</f>
        <v>#N/A</v>
      </c>
      <c r="K138" s="1" t="e">
        <f>TEXT(VLOOKUP(Table31[[#This Row],[NIM]],DbsMunaqis[],16),"yyyy-mm-dd")</f>
        <v>#N/A</v>
      </c>
      <c r="L138" t="e">
        <f>VLOOKUP(Table31[[#This Row],[NIM]],DbsMunaqis[],18)</f>
        <v>#N/A</v>
      </c>
    </row>
    <row r="139" spans="1:12">
      <c r="A139" t="e">
        <f>VLOOKUP(Table31[[#This Row],[NIM]],DbsMunaqis[],5)</f>
        <v>#N/A</v>
      </c>
      <c r="B139" t="e">
        <f>VLOOKUP(Table31[[#This Row],[NIM]],DbsMunaqis[],9)</f>
        <v>#N/A</v>
      </c>
      <c r="C139" t="e">
        <f>VLOOKUP(Table31[[#This Row],[NIM]],DbsMunaqis[],10)</f>
        <v>#N/A</v>
      </c>
      <c r="D139" t="s">
        <v>10227</v>
      </c>
      <c r="E139" s="11" t="e">
        <f>VLOOKUP(Table31[[#This Row],[NIM]],DbsMunaqis[],14)</f>
        <v>#N/A</v>
      </c>
      <c r="F139" t="e">
        <f>VLOOKUP(Table31[[#This Row],[NIM]],DbsMunaqis[],15)</f>
        <v>#N/A</v>
      </c>
      <c r="G139" t="e">
        <f>VLOOKUP(Table31[[#This Row],[NIM]],DbsMunaqis[],6)</f>
        <v>#N/A</v>
      </c>
      <c r="H139" t="e">
        <f>VLOOKUP(Table31[[#This Row],[KdJurusan]],TblJurusan[],2)</f>
        <v>#N/A</v>
      </c>
      <c r="I139" t="e">
        <f>VLOOKUP(Table31[[#This Row],[NIM]],DbsMunaqis[],7)</f>
        <v>#N/A</v>
      </c>
      <c r="J139" t="e">
        <f>VLOOKUP(Table31[[#This Row],[KdProdi]],TblProdi[],2)</f>
        <v>#N/A</v>
      </c>
      <c r="K139" s="1" t="e">
        <f>TEXT(VLOOKUP(Table31[[#This Row],[NIM]],DbsMunaqis[],16),"yyyy-mm-dd")</f>
        <v>#N/A</v>
      </c>
      <c r="L139" t="e">
        <f>VLOOKUP(Table31[[#This Row],[NIM]],DbsMunaqis[],18)</f>
        <v>#N/A</v>
      </c>
    </row>
    <row r="140" spans="1:12">
      <c r="A140" t="e">
        <f>VLOOKUP(Table31[[#This Row],[NIM]],DbsMunaqis[],5)</f>
        <v>#N/A</v>
      </c>
      <c r="B140" t="e">
        <f>VLOOKUP(Table31[[#This Row],[NIM]],DbsMunaqis[],9)</f>
        <v>#N/A</v>
      </c>
      <c r="C140" t="e">
        <f>VLOOKUP(Table31[[#This Row],[NIM]],DbsMunaqis[],10)</f>
        <v>#N/A</v>
      </c>
      <c r="D140" t="s">
        <v>10240</v>
      </c>
      <c r="E140" s="11" t="e">
        <f>VLOOKUP(Table31[[#This Row],[NIM]],DbsMunaqis[],14)</f>
        <v>#N/A</v>
      </c>
      <c r="F140" t="e">
        <f>VLOOKUP(Table31[[#This Row],[NIM]],DbsMunaqis[],15)</f>
        <v>#N/A</v>
      </c>
      <c r="G140" t="e">
        <f>VLOOKUP(Table31[[#This Row],[NIM]],DbsMunaqis[],6)</f>
        <v>#N/A</v>
      </c>
      <c r="H140" t="e">
        <f>VLOOKUP(Table31[[#This Row],[KdJurusan]],TblJurusan[],2)</f>
        <v>#N/A</v>
      </c>
      <c r="I140" t="e">
        <f>VLOOKUP(Table31[[#This Row],[NIM]],DbsMunaqis[],7)</f>
        <v>#N/A</v>
      </c>
      <c r="J140" t="e">
        <f>VLOOKUP(Table31[[#This Row],[KdProdi]],TblProdi[],2)</f>
        <v>#N/A</v>
      </c>
      <c r="K140" s="1" t="e">
        <f>TEXT(VLOOKUP(Table31[[#This Row],[NIM]],DbsMunaqis[],16),"yyyy-mm-dd")</f>
        <v>#N/A</v>
      </c>
      <c r="L140" t="e">
        <f>VLOOKUP(Table31[[#This Row],[NIM]],DbsMunaqis[],18)</f>
        <v>#N/A</v>
      </c>
    </row>
    <row r="141" spans="1:12">
      <c r="A141" t="e">
        <f>VLOOKUP(Table31[[#This Row],[NIM]],DbsMunaqis[],5)</f>
        <v>#N/A</v>
      </c>
      <c r="B141" t="e">
        <f>VLOOKUP(Table31[[#This Row],[NIM]],DbsMunaqis[],9)</f>
        <v>#N/A</v>
      </c>
      <c r="C141" t="e">
        <f>VLOOKUP(Table31[[#This Row],[NIM]],DbsMunaqis[],10)</f>
        <v>#N/A</v>
      </c>
      <c r="D141" t="s">
        <v>10270</v>
      </c>
      <c r="E141" s="11" t="e">
        <f>VLOOKUP(Table31[[#This Row],[NIM]],DbsMunaqis[],14)</f>
        <v>#N/A</v>
      </c>
      <c r="F141" t="e">
        <f>VLOOKUP(Table31[[#This Row],[NIM]],DbsMunaqis[],15)</f>
        <v>#N/A</v>
      </c>
      <c r="G141" t="e">
        <f>VLOOKUP(Table31[[#This Row],[NIM]],DbsMunaqis[],6)</f>
        <v>#N/A</v>
      </c>
      <c r="H141" t="e">
        <f>VLOOKUP(Table31[[#This Row],[KdJurusan]],TblJurusan[],2)</f>
        <v>#N/A</v>
      </c>
      <c r="I141" t="e">
        <f>VLOOKUP(Table31[[#This Row],[NIM]],DbsMunaqis[],7)</f>
        <v>#N/A</v>
      </c>
      <c r="J141" t="e">
        <f>VLOOKUP(Table31[[#This Row],[KdProdi]],TblProdi[],2)</f>
        <v>#N/A</v>
      </c>
      <c r="K141" s="1" t="e">
        <f>TEXT(VLOOKUP(Table31[[#This Row],[NIM]],DbsMunaqis[],16),"yyyy-mm-dd")</f>
        <v>#N/A</v>
      </c>
      <c r="L141" t="e">
        <f>VLOOKUP(Table31[[#This Row],[NIM]],DbsMunaqis[],18)</f>
        <v>#N/A</v>
      </c>
    </row>
    <row r="142" spans="1:12">
      <c r="A142" t="e">
        <f>VLOOKUP(Table31[[#This Row],[NIM]],DbsMunaqis[],5)</f>
        <v>#N/A</v>
      </c>
      <c r="B142" t="e">
        <f>VLOOKUP(Table31[[#This Row],[NIM]],DbsMunaqis[],9)</f>
        <v>#N/A</v>
      </c>
      <c r="C142" t="e">
        <f>VLOOKUP(Table31[[#This Row],[NIM]],DbsMunaqis[],10)</f>
        <v>#N/A</v>
      </c>
      <c r="D142" t="s">
        <v>10245</v>
      </c>
      <c r="E142" s="11" t="e">
        <f>VLOOKUP(Table31[[#This Row],[NIM]],DbsMunaqis[],14)</f>
        <v>#N/A</v>
      </c>
      <c r="F142" t="e">
        <f>VLOOKUP(Table31[[#This Row],[NIM]],DbsMunaqis[],15)</f>
        <v>#N/A</v>
      </c>
      <c r="G142" t="e">
        <f>VLOOKUP(Table31[[#This Row],[NIM]],DbsMunaqis[],6)</f>
        <v>#N/A</v>
      </c>
      <c r="H142" t="e">
        <f>VLOOKUP(Table31[[#This Row],[KdJurusan]],TblJurusan[],2)</f>
        <v>#N/A</v>
      </c>
      <c r="I142" t="e">
        <f>VLOOKUP(Table31[[#This Row],[NIM]],DbsMunaqis[],7)</f>
        <v>#N/A</v>
      </c>
      <c r="J142" t="e">
        <f>VLOOKUP(Table31[[#This Row],[KdProdi]],TblProdi[],2)</f>
        <v>#N/A</v>
      </c>
      <c r="K142" s="1" t="e">
        <f>TEXT(VLOOKUP(Table31[[#This Row],[NIM]],DbsMunaqis[],16),"yyyy-mm-dd")</f>
        <v>#N/A</v>
      </c>
      <c r="L142" t="e">
        <f>VLOOKUP(Table31[[#This Row],[NIM]],DbsMunaqis[],18)</f>
        <v>#N/A</v>
      </c>
    </row>
    <row r="143" spans="1:12">
      <c r="A143" t="e">
        <f>VLOOKUP(Table31[[#This Row],[NIM]],DbsMunaqis[],5)</f>
        <v>#N/A</v>
      </c>
      <c r="B143" t="e">
        <f>VLOOKUP(Table31[[#This Row],[NIM]],DbsMunaqis[],9)</f>
        <v>#N/A</v>
      </c>
      <c r="C143" t="e">
        <f>VLOOKUP(Table31[[#This Row],[NIM]],DbsMunaqis[],10)</f>
        <v>#N/A</v>
      </c>
      <c r="D143" t="s">
        <v>10161</v>
      </c>
      <c r="E143" s="11" t="e">
        <f>VLOOKUP(Table31[[#This Row],[NIM]],DbsMunaqis[],14)</f>
        <v>#N/A</v>
      </c>
      <c r="F143" t="e">
        <f>VLOOKUP(Table31[[#This Row],[NIM]],DbsMunaqis[],15)</f>
        <v>#N/A</v>
      </c>
      <c r="G143" t="e">
        <f>VLOOKUP(Table31[[#This Row],[NIM]],DbsMunaqis[],6)</f>
        <v>#N/A</v>
      </c>
      <c r="H143" t="e">
        <f>VLOOKUP(Table31[[#This Row],[KdJurusan]],TblJurusan[],2)</f>
        <v>#N/A</v>
      </c>
      <c r="I143" t="e">
        <f>VLOOKUP(Table31[[#This Row],[NIM]],DbsMunaqis[],7)</f>
        <v>#N/A</v>
      </c>
      <c r="J143" t="e">
        <f>VLOOKUP(Table31[[#This Row],[KdProdi]],TblProdi[],2)</f>
        <v>#N/A</v>
      </c>
      <c r="K143" s="1" t="e">
        <f>TEXT(VLOOKUP(Table31[[#This Row],[NIM]],DbsMunaqis[],16),"yyyy-mm-dd")</f>
        <v>#N/A</v>
      </c>
      <c r="L143" t="e">
        <f>VLOOKUP(Table31[[#This Row],[NIM]],DbsMunaqis[],18)</f>
        <v>#N/A</v>
      </c>
    </row>
    <row r="144" spans="1:12">
      <c r="A144" t="e">
        <f>VLOOKUP(Table31[[#This Row],[NIM]],DbsMunaqis[],5)</f>
        <v>#N/A</v>
      </c>
      <c r="B144" t="e">
        <f>VLOOKUP(Table31[[#This Row],[NIM]],DbsMunaqis[],9)</f>
        <v>#N/A</v>
      </c>
      <c r="C144" t="e">
        <f>VLOOKUP(Table31[[#This Row],[NIM]],DbsMunaqis[],10)</f>
        <v>#N/A</v>
      </c>
      <c r="D144" t="s">
        <v>10258</v>
      </c>
      <c r="E144" s="11" t="e">
        <f>VLOOKUP(Table31[[#This Row],[NIM]],DbsMunaqis[],14)</f>
        <v>#N/A</v>
      </c>
      <c r="F144" t="e">
        <f>VLOOKUP(Table31[[#This Row],[NIM]],DbsMunaqis[],15)</f>
        <v>#N/A</v>
      </c>
      <c r="G144" t="e">
        <f>VLOOKUP(Table31[[#This Row],[NIM]],DbsMunaqis[],6)</f>
        <v>#N/A</v>
      </c>
      <c r="H144" t="e">
        <f>VLOOKUP(Table31[[#This Row],[KdJurusan]],TblJurusan[],2)</f>
        <v>#N/A</v>
      </c>
      <c r="I144" t="e">
        <f>VLOOKUP(Table31[[#This Row],[NIM]],DbsMunaqis[],7)</f>
        <v>#N/A</v>
      </c>
      <c r="J144" t="e">
        <f>VLOOKUP(Table31[[#This Row],[KdProdi]],TblProdi[],2)</f>
        <v>#N/A</v>
      </c>
      <c r="K144" s="1" t="e">
        <f>TEXT(VLOOKUP(Table31[[#This Row],[NIM]],DbsMunaqis[],16),"yyyy-mm-dd")</f>
        <v>#N/A</v>
      </c>
      <c r="L144" t="e">
        <f>VLOOKUP(Table31[[#This Row],[NIM]],DbsMunaqis[],18)</f>
        <v>#N/A</v>
      </c>
    </row>
    <row r="145" spans="1:12">
      <c r="A145" t="e">
        <f>VLOOKUP(Table31[[#This Row],[NIM]],DbsMunaqis[],5)</f>
        <v>#N/A</v>
      </c>
      <c r="B145" t="e">
        <f>VLOOKUP(Table31[[#This Row],[NIM]],DbsMunaqis[],9)</f>
        <v>#N/A</v>
      </c>
      <c r="C145" t="e">
        <f>VLOOKUP(Table31[[#This Row],[NIM]],DbsMunaqis[],10)</f>
        <v>#N/A</v>
      </c>
      <c r="D145" t="s">
        <v>10167</v>
      </c>
      <c r="E145" s="11" t="e">
        <f>VLOOKUP(Table31[[#This Row],[NIM]],DbsMunaqis[],14)</f>
        <v>#N/A</v>
      </c>
      <c r="F145" t="e">
        <f>VLOOKUP(Table31[[#This Row],[NIM]],DbsMunaqis[],15)</f>
        <v>#N/A</v>
      </c>
      <c r="G145" t="e">
        <f>VLOOKUP(Table31[[#This Row],[NIM]],DbsMunaqis[],6)</f>
        <v>#N/A</v>
      </c>
      <c r="H145" t="e">
        <f>VLOOKUP(Table31[[#This Row],[KdJurusan]],TblJurusan[],2)</f>
        <v>#N/A</v>
      </c>
      <c r="I145" t="e">
        <f>VLOOKUP(Table31[[#This Row],[NIM]],DbsMunaqis[],7)</f>
        <v>#N/A</v>
      </c>
      <c r="J145" t="e">
        <f>VLOOKUP(Table31[[#This Row],[KdProdi]],TblProdi[],2)</f>
        <v>#N/A</v>
      </c>
      <c r="K145" s="1" t="e">
        <f>TEXT(VLOOKUP(Table31[[#This Row],[NIM]],DbsMunaqis[],16),"yyyy-mm-dd")</f>
        <v>#N/A</v>
      </c>
      <c r="L145" t="e">
        <f>VLOOKUP(Table31[[#This Row],[NIM]],DbsMunaqis[],18)</f>
        <v>#N/A</v>
      </c>
    </row>
    <row r="146" spans="1:12">
      <c r="A146" t="e">
        <f>VLOOKUP(Table31[[#This Row],[NIM]],DbsMunaqis[],5)</f>
        <v>#N/A</v>
      </c>
      <c r="B146" t="e">
        <f>VLOOKUP(Table31[[#This Row],[NIM]],DbsMunaqis[],9)</f>
        <v>#N/A</v>
      </c>
      <c r="C146" t="e">
        <f>VLOOKUP(Table31[[#This Row],[NIM]],DbsMunaqis[],10)</f>
        <v>#N/A</v>
      </c>
      <c r="D146" t="s">
        <v>10484</v>
      </c>
      <c r="E146" s="11" t="e">
        <f>VLOOKUP(Table31[[#This Row],[NIM]],DbsMunaqis[],14)</f>
        <v>#N/A</v>
      </c>
      <c r="F146" t="e">
        <f>VLOOKUP(Table31[[#This Row],[NIM]],DbsMunaqis[],15)</f>
        <v>#N/A</v>
      </c>
      <c r="G146" t="e">
        <f>VLOOKUP(Table31[[#This Row],[NIM]],DbsMunaqis[],6)</f>
        <v>#N/A</v>
      </c>
      <c r="H146" t="e">
        <f>VLOOKUP(Table31[[#This Row],[KdJurusan]],TblJurusan[],2)</f>
        <v>#N/A</v>
      </c>
      <c r="I146" t="e">
        <f>VLOOKUP(Table31[[#This Row],[NIM]],DbsMunaqis[],7)</f>
        <v>#N/A</v>
      </c>
      <c r="J146" t="e">
        <f>VLOOKUP(Table31[[#This Row],[KdProdi]],TblProdi[],2)</f>
        <v>#N/A</v>
      </c>
      <c r="K146" s="1" t="e">
        <f>TEXT(VLOOKUP(Table31[[#This Row],[NIM]],DbsMunaqis[],16),"yyyy-mm-dd")</f>
        <v>#N/A</v>
      </c>
      <c r="L146" t="e">
        <f>VLOOKUP(Table31[[#This Row],[NIM]],DbsMunaqis[],18)</f>
        <v>#N/A</v>
      </c>
    </row>
    <row r="147" spans="1:12">
      <c r="A147" t="e">
        <f>VLOOKUP(Table31[[#This Row],[NIM]],DbsMunaqis[],5)</f>
        <v>#N/A</v>
      </c>
      <c r="B147" t="e">
        <f>VLOOKUP(Table31[[#This Row],[NIM]],DbsMunaqis[],9)</f>
        <v>#N/A</v>
      </c>
      <c r="C147" t="e">
        <f>VLOOKUP(Table31[[#This Row],[NIM]],DbsMunaqis[],10)</f>
        <v>#N/A</v>
      </c>
      <c r="D147" t="s">
        <v>10485</v>
      </c>
      <c r="E147" s="11" t="e">
        <f>VLOOKUP(Table31[[#This Row],[NIM]],DbsMunaqis[],14)</f>
        <v>#N/A</v>
      </c>
      <c r="F147" t="e">
        <f>VLOOKUP(Table31[[#This Row],[NIM]],DbsMunaqis[],15)</f>
        <v>#N/A</v>
      </c>
      <c r="G147" t="e">
        <f>VLOOKUP(Table31[[#This Row],[NIM]],DbsMunaqis[],6)</f>
        <v>#N/A</v>
      </c>
      <c r="H147" t="e">
        <f>VLOOKUP(Table31[[#This Row],[KdJurusan]],TblJurusan[],2)</f>
        <v>#N/A</v>
      </c>
      <c r="I147" t="e">
        <f>VLOOKUP(Table31[[#This Row],[NIM]],DbsMunaqis[],7)</f>
        <v>#N/A</v>
      </c>
      <c r="J147" t="e">
        <f>VLOOKUP(Table31[[#This Row],[KdProdi]],TblProdi[],2)</f>
        <v>#N/A</v>
      </c>
      <c r="K147" s="1" t="e">
        <f>TEXT(VLOOKUP(Table31[[#This Row],[NIM]],DbsMunaqis[],16),"yyyy-mm-dd")</f>
        <v>#N/A</v>
      </c>
      <c r="L147" t="e">
        <f>VLOOKUP(Table31[[#This Row],[NIM]],DbsMunaqis[],18)</f>
        <v>#N/A</v>
      </c>
    </row>
    <row r="148" spans="1:12">
      <c r="A148" t="e">
        <f>VLOOKUP(Table31[[#This Row],[NIM]],DbsMunaqis[],5)</f>
        <v>#N/A</v>
      </c>
      <c r="B148" t="e">
        <f>VLOOKUP(Table31[[#This Row],[NIM]],DbsMunaqis[],9)</f>
        <v>#N/A</v>
      </c>
      <c r="C148" t="e">
        <f>VLOOKUP(Table31[[#This Row],[NIM]],DbsMunaqis[],10)</f>
        <v>#N/A</v>
      </c>
      <c r="D148" t="s">
        <v>10178</v>
      </c>
      <c r="E148" s="11" t="e">
        <f>VLOOKUP(Table31[[#This Row],[NIM]],DbsMunaqis[],14)</f>
        <v>#N/A</v>
      </c>
      <c r="F148" t="e">
        <f>VLOOKUP(Table31[[#This Row],[NIM]],DbsMunaqis[],15)</f>
        <v>#N/A</v>
      </c>
      <c r="G148" t="e">
        <f>VLOOKUP(Table31[[#This Row],[NIM]],DbsMunaqis[],6)</f>
        <v>#N/A</v>
      </c>
      <c r="H148" t="e">
        <f>VLOOKUP(Table31[[#This Row],[KdJurusan]],TblJurusan[],2)</f>
        <v>#N/A</v>
      </c>
      <c r="I148" t="e">
        <f>VLOOKUP(Table31[[#This Row],[NIM]],DbsMunaqis[],7)</f>
        <v>#N/A</v>
      </c>
      <c r="J148" t="e">
        <f>VLOOKUP(Table31[[#This Row],[KdProdi]],TblProdi[],2)</f>
        <v>#N/A</v>
      </c>
      <c r="K148" s="1" t="e">
        <f>TEXT(VLOOKUP(Table31[[#This Row],[NIM]],DbsMunaqis[],16),"yyyy-mm-dd")</f>
        <v>#N/A</v>
      </c>
      <c r="L148" t="e">
        <f>VLOOKUP(Table31[[#This Row],[NIM]],DbsMunaqis[],18)</f>
        <v>#N/A</v>
      </c>
    </row>
    <row r="149" spans="1:12">
      <c r="A149" t="e">
        <f>VLOOKUP(Table31[[#This Row],[NIM]],DbsMunaqis[],5)</f>
        <v>#N/A</v>
      </c>
      <c r="B149" t="e">
        <f>VLOOKUP(Table31[[#This Row],[NIM]],DbsMunaqis[],9)</f>
        <v>#N/A</v>
      </c>
      <c r="C149" t="e">
        <f>VLOOKUP(Table31[[#This Row],[NIM]],DbsMunaqis[],10)</f>
        <v>#N/A</v>
      </c>
      <c r="D149" t="s">
        <v>10197</v>
      </c>
      <c r="E149" s="11" t="e">
        <f>VLOOKUP(Table31[[#This Row],[NIM]],DbsMunaqis[],14)</f>
        <v>#N/A</v>
      </c>
      <c r="F149" t="e">
        <f>VLOOKUP(Table31[[#This Row],[NIM]],DbsMunaqis[],15)</f>
        <v>#N/A</v>
      </c>
      <c r="G149" t="e">
        <f>VLOOKUP(Table31[[#This Row],[NIM]],DbsMunaqis[],6)</f>
        <v>#N/A</v>
      </c>
      <c r="H149" t="e">
        <f>VLOOKUP(Table31[[#This Row],[KdJurusan]],TblJurusan[],2)</f>
        <v>#N/A</v>
      </c>
      <c r="I149" t="e">
        <f>VLOOKUP(Table31[[#This Row],[NIM]],DbsMunaqis[],7)</f>
        <v>#N/A</v>
      </c>
      <c r="J149" t="e">
        <f>VLOOKUP(Table31[[#This Row],[KdProdi]],TblProdi[],2)</f>
        <v>#N/A</v>
      </c>
      <c r="K149" s="1" t="e">
        <f>TEXT(VLOOKUP(Table31[[#This Row],[NIM]],DbsMunaqis[],16),"yyyy-mm-dd")</f>
        <v>#N/A</v>
      </c>
      <c r="L149" t="e">
        <f>VLOOKUP(Table31[[#This Row],[NIM]],DbsMunaqis[],18)</f>
        <v>#N/A</v>
      </c>
    </row>
    <row r="150" spans="1:12">
      <c r="A150" t="e">
        <f>VLOOKUP(Table31[[#This Row],[NIM]],DbsMunaqis[],5)</f>
        <v>#N/A</v>
      </c>
      <c r="B150" t="e">
        <f>VLOOKUP(Table31[[#This Row],[NIM]],DbsMunaqis[],9)</f>
        <v>#N/A</v>
      </c>
      <c r="C150" t="e">
        <f>VLOOKUP(Table31[[#This Row],[NIM]],DbsMunaqis[],10)</f>
        <v>#N/A</v>
      </c>
      <c r="D150" t="s">
        <v>10113</v>
      </c>
      <c r="E150" s="11" t="e">
        <f>VLOOKUP(Table31[[#This Row],[NIM]],DbsMunaqis[],14)</f>
        <v>#N/A</v>
      </c>
      <c r="F150" t="e">
        <f>VLOOKUP(Table31[[#This Row],[NIM]],DbsMunaqis[],15)</f>
        <v>#N/A</v>
      </c>
      <c r="G150" t="e">
        <f>VLOOKUP(Table31[[#This Row],[NIM]],DbsMunaqis[],6)</f>
        <v>#N/A</v>
      </c>
      <c r="H150" t="e">
        <f>VLOOKUP(Table31[[#This Row],[KdJurusan]],TblJurusan[],2)</f>
        <v>#N/A</v>
      </c>
      <c r="I150" t="e">
        <f>VLOOKUP(Table31[[#This Row],[NIM]],DbsMunaqis[],7)</f>
        <v>#N/A</v>
      </c>
      <c r="J150" t="e">
        <f>VLOOKUP(Table31[[#This Row],[KdProdi]],TblProdi[],2)</f>
        <v>#N/A</v>
      </c>
      <c r="K150" s="1" t="e">
        <f>TEXT(VLOOKUP(Table31[[#This Row],[NIM]],DbsMunaqis[],16),"yyyy-mm-dd")</f>
        <v>#N/A</v>
      </c>
      <c r="L150" t="e">
        <f>VLOOKUP(Table31[[#This Row],[NIM]],DbsMunaqis[],18)</f>
        <v>#N/A</v>
      </c>
    </row>
    <row r="151" spans="1:12">
      <c r="A151" t="e">
        <f>VLOOKUP(Table31[[#This Row],[NIM]],DbsMunaqis[],5)</f>
        <v>#N/A</v>
      </c>
      <c r="B151" t="e">
        <f>VLOOKUP(Table31[[#This Row],[NIM]],DbsMunaqis[],9)</f>
        <v>#N/A</v>
      </c>
      <c r="C151" t="e">
        <f>VLOOKUP(Table31[[#This Row],[NIM]],DbsMunaqis[],10)</f>
        <v>#N/A</v>
      </c>
      <c r="D151" t="s">
        <v>10260</v>
      </c>
      <c r="E151" s="11" t="e">
        <f>VLOOKUP(Table31[[#This Row],[NIM]],DbsMunaqis[],14)</f>
        <v>#N/A</v>
      </c>
      <c r="F151" t="e">
        <f>VLOOKUP(Table31[[#This Row],[NIM]],DbsMunaqis[],15)</f>
        <v>#N/A</v>
      </c>
      <c r="G151" t="e">
        <f>VLOOKUP(Table31[[#This Row],[NIM]],DbsMunaqis[],6)</f>
        <v>#N/A</v>
      </c>
      <c r="H151" t="e">
        <f>VLOOKUP(Table31[[#This Row],[KdJurusan]],TblJurusan[],2)</f>
        <v>#N/A</v>
      </c>
      <c r="I151" t="e">
        <f>VLOOKUP(Table31[[#This Row],[NIM]],DbsMunaqis[],7)</f>
        <v>#N/A</v>
      </c>
      <c r="J151" t="e">
        <f>VLOOKUP(Table31[[#This Row],[KdProdi]],TblProdi[],2)</f>
        <v>#N/A</v>
      </c>
      <c r="K151" s="1" t="e">
        <f>TEXT(VLOOKUP(Table31[[#This Row],[NIM]],DbsMunaqis[],16),"yyyy-mm-dd")</f>
        <v>#N/A</v>
      </c>
      <c r="L151" t="e">
        <f>VLOOKUP(Table31[[#This Row],[NIM]],DbsMunaqis[],18)</f>
        <v>#N/A</v>
      </c>
    </row>
    <row r="152" spans="1:12">
      <c r="A152" t="e">
        <f>VLOOKUP(Table31[[#This Row],[NIM]],DbsMunaqis[],5)</f>
        <v>#N/A</v>
      </c>
      <c r="B152" t="e">
        <f>VLOOKUP(Table31[[#This Row],[NIM]],DbsMunaqis[],9)</f>
        <v>#N/A</v>
      </c>
      <c r="C152" t="e">
        <f>VLOOKUP(Table31[[#This Row],[NIM]],DbsMunaqis[],10)</f>
        <v>#N/A</v>
      </c>
      <c r="D152" t="s">
        <v>10250</v>
      </c>
      <c r="E152" s="11" t="e">
        <f>VLOOKUP(Table31[[#This Row],[NIM]],DbsMunaqis[],14)</f>
        <v>#N/A</v>
      </c>
      <c r="F152" t="e">
        <f>VLOOKUP(Table31[[#This Row],[NIM]],DbsMunaqis[],15)</f>
        <v>#N/A</v>
      </c>
      <c r="G152" t="e">
        <f>VLOOKUP(Table31[[#This Row],[NIM]],DbsMunaqis[],6)</f>
        <v>#N/A</v>
      </c>
      <c r="H152" t="e">
        <f>VLOOKUP(Table31[[#This Row],[KdJurusan]],TblJurusan[],2)</f>
        <v>#N/A</v>
      </c>
      <c r="I152" t="e">
        <f>VLOOKUP(Table31[[#This Row],[NIM]],DbsMunaqis[],7)</f>
        <v>#N/A</v>
      </c>
      <c r="J152" t="e">
        <f>VLOOKUP(Table31[[#This Row],[KdProdi]],TblProdi[],2)</f>
        <v>#N/A</v>
      </c>
      <c r="K152" s="1" t="e">
        <f>TEXT(VLOOKUP(Table31[[#This Row],[NIM]],DbsMunaqis[],16),"yyyy-mm-dd")</f>
        <v>#N/A</v>
      </c>
      <c r="L152" t="e">
        <f>VLOOKUP(Table31[[#This Row],[NIM]],DbsMunaqis[],18)</f>
        <v>#N/A</v>
      </c>
    </row>
    <row r="153" spans="1:12">
      <c r="A153" t="e">
        <f>VLOOKUP(Table31[[#This Row],[NIM]],DbsMunaqis[],5)</f>
        <v>#N/A</v>
      </c>
      <c r="B153" t="e">
        <f>VLOOKUP(Table31[[#This Row],[NIM]],DbsMunaqis[],9)</f>
        <v>#N/A</v>
      </c>
      <c r="C153" t="e">
        <f>VLOOKUP(Table31[[#This Row],[NIM]],DbsMunaqis[],10)</f>
        <v>#N/A</v>
      </c>
      <c r="D153" t="s">
        <v>10230</v>
      </c>
      <c r="E153" s="11" t="e">
        <f>VLOOKUP(Table31[[#This Row],[NIM]],DbsMunaqis[],14)</f>
        <v>#N/A</v>
      </c>
      <c r="F153" t="e">
        <f>VLOOKUP(Table31[[#This Row],[NIM]],DbsMunaqis[],15)</f>
        <v>#N/A</v>
      </c>
      <c r="G153" t="e">
        <f>VLOOKUP(Table31[[#This Row],[NIM]],DbsMunaqis[],6)</f>
        <v>#N/A</v>
      </c>
      <c r="H153" t="e">
        <f>VLOOKUP(Table31[[#This Row],[KdJurusan]],TblJurusan[],2)</f>
        <v>#N/A</v>
      </c>
      <c r="I153" t="e">
        <f>VLOOKUP(Table31[[#This Row],[NIM]],DbsMunaqis[],7)</f>
        <v>#N/A</v>
      </c>
      <c r="J153" t="e">
        <f>VLOOKUP(Table31[[#This Row],[KdProdi]],TblProdi[],2)</f>
        <v>#N/A</v>
      </c>
      <c r="K153" s="1" t="e">
        <f>TEXT(VLOOKUP(Table31[[#This Row],[NIM]],DbsMunaqis[],16),"yyyy-mm-dd")</f>
        <v>#N/A</v>
      </c>
      <c r="L153" t="e">
        <f>VLOOKUP(Table31[[#This Row],[NIM]],DbsMunaqis[],18)</f>
        <v>#N/A</v>
      </c>
    </row>
    <row r="154" spans="1:12">
      <c r="A154" t="e">
        <f>VLOOKUP(Table31[[#This Row],[NIM]],DbsMunaqis[],5)</f>
        <v>#N/A</v>
      </c>
      <c r="B154" t="e">
        <f>VLOOKUP(Table31[[#This Row],[NIM]],DbsMunaqis[],9)</f>
        <v>#N/A</v>
      </c>
      <c r="C154" t="e">
        <f>VLOOKUP(Table31[[#This Row],[NIM]],DbsMunaqis[],10)</f>
        <v>#N/A</v>
      </c>
      <c r="D154" t="s">
        <v>10217</v>
      </c>
      <c r="E154" s="11" t="e">
        <f>VLOOKUP(Table31[[#This Row],[NIM]],DbsMunaqis[],14)</f>
        <v>#N/A</v>
      </c>
      <c r="F154" t="e">
        <f>VLOOKUP(Table31[[#This Row],[NIM]],DbsMunaqis[],15)</f>
        <v>#N/A</v>
      </c>
      <c r="G154" t="e">
        <f>VLOOKUP(Table31[[#This Row],[NIM]],DbsMunaqis[],6)</f>
        <v>#N/A</v>
      </c>
      <c r="H154" t="e">
        <f>VLOOKUP(Table31[[#This Row],[KdJurusan]],TblJurusan[],2)</f>
        <v>#N/A</v>
      </c>
      <c r="I154" t="e">
        <f>VLOOKUP(Table31[[#This Row],[NIM]],DbsMunaqis[],7)</f>
        <v>#N/A</v>
      </c>
      <c r="J154" t="e">
        <f>VLOOKUP(Table31[[#This Row],[KdProdi]],TblProdi[],2)</f>
        <v>#N/A</v>
      </c>
      <c r="K154" s="1" t="e">
        <f>TEXT(VLOOKUP(Table31[[#This Row],[NIM]],DbsMunaqis[],16),"yyyy-mm-dd")</f>
        <v>#N/A</v>
      </c>
      <c r="L154" t="e">
        <f>VLOOKUP(Table31[[#This Row],[NIM]],DbsMunaqis[],18)</f>
        <v>#N/A</v>
      </c>
    </row>
    <row r="155" spans="1:12">
      <c r="A155" t="e">
        <f>VLOOKUP(Table31[[#This Row],[NIM]],DbsMunaqis[],5)</f>
        <v>#N/A</v>
      </c>
      <c r="B155" t="e">
        <f>VLOOKUP(Table31[[#This Row],[NIM]],DbsMunaqis[],9)</f>
        <v>#N/A</v>
      </c>
      <c r="C155" t="e">
        <f>VLOOKUP(Table31[[#This Row],[NIM]],DbsMunaqis[],10)</f>
        <v>#N/A</v>
      </c>
      <c r="D155" t="s">
        <v>10223</v>
      </c>
      <c r="E155" s="11" t="e">
        <f>VLOOKUP(Table31[[#This Row],[NIM]],DbsMunaqis[],14)</f>
        <v>#N/A</v>
      </c>
      <c r="F155" t="e">
        <f>VLOOKUP(Table31[[#This Row],[NIM]],DbsMunaqis[],15)</f>
        <v>#N/A</v>
      </c>
      <c r="G155" t="e">
        <f>VLOOKUP(Table31[[#This Row],[NIM]],DbsMunaqis[],6)</f>
        <v>#N/A</v>
      </c>
      <c r="H155" t="e">
        <f>VLOOKUP(Table31[[#This Row],[KdJurusan]],TblJurusan[],2)</f>
        <v>#N/A</v>
      </c>
      <c r="I155" t="e">
        <f>VLOOKUP(Table31[[#This Row],[NIM]],DbsMunaqis[],7)</f>
        <v>#N/A</v>
      </c>
      <c r="J155" t="e">
        <f>VLOOKUP(Table31[[#This Row],[KdProdi]],TblProdi[],2)</f>
        <v>#N/A</v>
      </c>
      <c r="K155" s="1" t="e">
        <f>TEXT(VLOOKUP(Table31[[#This Row],[NIM]],DbsMunaqis[],16),"yyyy-mm-dd")</f>
        <v>#N/A</v>
      </c>
      <c r="L155" t="e">
        <f>VLOOKUP(Table31[[#This Row],[NIM]],DbsMunaqis[],18)</f>
        <v>#N/A</v>
      </c>
    </row>
    <row r="156" spans="1:12">
      <c r="A156" t="e">
        <f>VLOOKUP(Table31[[#This Row],[NIM]],DbsMunaqis[],5)</f>
        <v>#N/A</v>
      </c>
      <c r="B156" t="e">
        <f>VLOOKUP(Table31[[#This Row],[NIM]],DbsMunaqis[],9)</f>
        <v>#N/A</v>
      </c>
      <c r="C156" t="e">
        <f>VLOOKUP(Table31[[#This Row],[NIM]],DbsMunaqis[],10)</f>
        <v>#N/A</v>
      </c>
      <c r="D156" t="s">
        <v>10247</v>
      </c>
      <c r="E156" s="11" t="e">
        <f>VLOOKUP(Table31[[#This Row],[NIM]],DbsMunaqis[],14)</f>
        <v>#N/A</v>
      </c>
      <c r="F156" t="e">
        <f>VLOOKUP(Table31[[#This Row],[NIM]],DbsMunaqis[],15)</f>
        <v>#N/A</v>
      </c>
      <c r="G156" t="e">
        <f>VLOOKUP(Table31[[#This Row],[NIM]],DbsMunaqis[],6)</f>
        <v>#N/A</v>
      </c>
      <c r="H156" t="e">
        <f>VLOOKUP(Table31[[#This Row],[KdJurusan]],TblJurusan[],2)</f>
        <v>#N/A</v>
      </c>
      <c r="I156" t="e">
        <f>VLOOKUP(Table31[[#This Row],[NIM]],DbsMunaqis[],7)</f>
        <v>#N/A</v>
      </c>
      <c r="J156" t="e">
        <f>VLOOKUP(Table31[[#This Row],[KdProdi]],TblProdi[],2)</f>
        <v>#N/A</v>
      </c>
      <c r="K156" s="1" t="e">
        <f>TEXT(VLOOKUP(Table31[[#This Row],[NIM]],DbsMunaqis[],16),"yyyy-mm-dd")</f>
        <v>#N/A</v>
      </c>
      <c r="L156" t="e">
        <f>VLOOKUP(Table31[[#This Row],[NIM]],DbsMunaqis[],18)</f>
        <v>#N/A</v>
      </c>
    </row>
    <row r="157" spans="1:12">
      <c r="A157" t="e">
        <f>VLOOKUP(Table31[[#This Row],[NIM]],DbsMunaqis[],5)</f>
        <v>#N/A</v>
      </c>
      <c r="B157" t="e">
        <f>VLOOKUP(Table31[[#This Row],[NIM]],DbsMunaqis[],9)</f>
        <v>#N/A</v>
      </c>
      <c r="C157" t="e">
        <f>VLOOKUP(Table31[[#This Row],[NIM]],DbsMunaqis[],10)</f>
        <v>#N/A</v>
      </c>
      <c r="D157" t="s">
        <v>10263</v>
      </c>
      <c r="E157" s="11" t="e">
        <f>VLOOKUP(Table31[[#This Row],[NIM]],DbsMunaqis[],14)</f>
        <v>#N/A</v>
      </c>
      <c r="F157" t="e">
        <f>VLOOKUP(Table31[[#This Row],[NIM]],DbsMunaqis[],15)</f>
        <v>#N/A</v>
      </c>
      <c r="G157" t="e">
        <f>VLOOKUP(Table31[[#This Row],[NIM]],DbsMunaqis[],6)</f>
        <v>#N/A</v>
      </c>
      <c r="H157" t="e">
        <f>VLOOKUP(Table31[[#This Row],[KdJurusan]],TblJurusan[],2)</f>
        <v>#N/A</v>
      </c>
      <c r="I157" t="e">
        <f>VLOOKUP(Table31[[#This Row],[NIM]],DbsMunaqis[],7)</f>
        <v>#N/A</v>
      </c>
      <c r="J157" t="e">
        <f>VLOOKUP(Table31[[#This Row],[KdProdi]],TblProdi[],2)</f>
        <v>#N/A</v>
      </c>
      <c r="K157" s="1" t="e">
        <f>TEXT(VLOOKUP(Table31[[#This Row],[NIM]],DbsMunaqis[],16),"yyyy-mm-dd")</f>
        <v>#N/A</v>
      </c>
      <c r="L157" t="e">
        <f>VLOOKUP(Table31[[#This Row],[NIM]],DbsMunaqis[],18)</f>
        <v>#N/A</v>
      </c>
    </row>
    <row r="158" spans="1:12">
      <c r="A158" t="e">
        <f>VLOOKUP(Table31[[#This Row],[NIM]],DbsMunaqis[],5)</f>
        <v>#N/A</v>
      </c>
      <c r="B158" t="e">
        <f>VLOOKUP(Table31[[#This Row],[NIM]],DbsMunaqis[],9)</f>
        <v>#N/A</v>
      </c>
      <c r="C158" t="e">
        <f>VLOOKUP(Table31[[#This Row],[NIM]],DbsMunaqis[],10)</f>
        <v>#N/A</v>
      </c>
      <c r="D158" t="s">
        <v>10112</v>
      </c>
      <c r="E158" s="11" t="e">
        <f>VLOOKUP(Table31[[#This Row],[NIM]],DbsMunaqis[],14)</f>
        <v>#N/A</v>
      </c>
      <c r="F158" t="e">
        <f>VLOOKUP(Table31[[#This Row],[NIM]],DbsMunaqis[],15)</f>
        <v>#N/A</v>
      </c>
      <c r="G158" t="e">
        <f>VLOOKUP(Table31[[#This Row],[NIM]],DbsMunaqis[],6)</f>
        <v>#N/A</v>
      </c>
      <c r="H158" t="e">
        <f>VLOOKUP(Table31[[#This Row],[KdJurusan]],TblJurusan[],2)</f>
        <v>#N/A</v>
      </c>
      <c r="I158" t="e">
        <f>VLOOKUP(Table31[[#This Row],[NIM]],DbsMunaqis[],7)</f>
        <v>#N/A</v>
      </c>
      <c r="J158" t="e">
        <f>VLOOKUP(Table31[[#This Row],[KdProdi]],TblProdi[],2)</f>
        <v>#N/A</v>
      </c>
      <c r="K158" s="1" t="e">
        <f>TEXT(VLOOKUP(Table31[[#This Row],[NIM]],DbsMunaqis[],16),"yyyy-mm-dd")</f>
        <v>#N/A</v>
      </c>
      <c r="L158" t="e">
        <f>VLOOKUP(Table31[[#This Row],[NIM]],DbsMunaqis[],18)</f>
        <v>#N/A</v>
      </c>
    </row>
    <row r="159" spans="1:12">
      <c r="A159" t="e">
        <f>VLOOKUP(Table31[[#This Row],[NIM]],DbsMunaqis[],5)</f>
        <v>#N/A</v>
      </c>
      <c r="B159" t="e">
        <f>VLOOKUP(Table31[[#This Row],[NIM]],DbsMunaqis[],9)</f>
        <v>#N/A</v>
      </c>
      <c r="C159" t="e">
        <f>VLOOKUP(Table31[[#This Row],[NIM]],DbsMunaqis[],10)</f>
        <v>#N/A</v>
      </c>
      <c r="D159" t="s">
        <v>10076</v>
      </c>
      <c r="E159" s="11" t="e">
        <f>VLOOKUP(Table31[[#This Row],[NIM]],DbsMunaqis[],14)</f>
        <v>#N/A</v>
      </c>
      <c r="F159" t="e">
        <f>VLOOKUP(Table31[[#This Row],[NIM]],DbsMunaqis[],15)</f>
        <v>#N/A</v>
      </c>
      <c r="G159" t="e">
        <f>VLOOKUP(Table31[[#This Row],[NIM]],DbsMunaqis[],6)</f>
        <v>#N/A</v>
      </c>
      <c r="H159" t="e">
        <f>VLOOKUP(Table31[[#This Row],[KdJurusan]],TblJurusan[],2)</f>
        <v>#N/A</v>
      </c>
      <c r="I159" t="e">
        <f>VLOOKUP(Table31[[#This Row],[NIM]],DbsMunaqis[],7)</f>
        <v>#N/A</v>
      </c>
      <c r="J159" t="e">
        <f>VLOOKUP(Table31[[#This Row],[KdProdi]],TblProdi[],2)</f>
        <v>#N/A</v>
      </c>
      <c r="K159" s="1" t="e">
        <f>TEXT(VLOOKUP(Table31[[#This Row],[NIM]],DbsMunaqis[],16),"yyyy-mm-dd")</f>
        <v>#N/A</v>
      </c>
      <c r="L159" t="e">
        <f>VLOOKUP(Table31[[#This Row],[NIM]],DbsMunaqis[],18)</f>
        <v>#N/A</v>
      </c>
    </row>
    <row r="160" spans="1:12">
      <c r="A160" t="e">
        <f>VLOOKUP(Table31[[#This Row],[NIM]],DbsMunaqis[],5)</f>
        <v>#N/A</v>
      </c>
      <c r="B160" t="e">
        <f>VLOOKUP(Table31[[#This Row],[NIM]],DbsMunaqis[],9)</f>
        <v>#N/A</v>
      </c>
      <c r="C160" t="e">
        <f>VLOOKUP(Table31[[#This Row],[NIM]],DbsMunaqis[],10)</f>
        <v>#N/A</v>
      </c>
      <c r="D160" t="s">
        <v>10118</v>
      </c>
      <c r="E160" s="11" t="e">
        <f>VLOOKUP(Table31[[#This Row],[NIM]],DbsMunaqis[],14)</f>
        <v>#N/A</v>
      </c>
      <c r="F160" t="e">
        <f>VLOOKUP(Table31[[#This Row],[NIM]],DbsMunaqis[],15)</f>
        <v>#N/A</v>
      </c>
      <c r="G160" t="e">
        <f>VLOOKUP(Table31[[#This Row],[NIM]],DbsMunaqis[],6)</f>
        <v>#N/A</v>
      </c>
      <c r="H160" t="e">
        <f>VLOOKUP(Table31[[#This Row],[KdJurusan]],TblJurusan[],2)</f>
        <v>#N/A</v>
      </c>
      <c r="I160" t="e">
        <f>VLOOKUP(Table31[[#This Row],[NIM]],DbsMunaqis[],7)</f>
        <v>#N/A</v>
      </c>
      <c r="J160" t="e">
        <f>VLOOKUP(Table31[[#This Row],[KdProdi]],TblProdi[],2)</f>
        <v>#N/A</v>
      </c>
      <c r="K160" s="1" t="e">
        <f>TEXT(VLOOKUP(Table31[[#This Row],[NIM]],DbsMunaqis[],16),"yyyy-mm-dd")</f>
        <v>#N/A</v>
      </c>
      <c r="L160" t="e">
        <f>VLOOKUP(Table31[[#This Row],[NIM]],DbsMunaqis[],18)</f>
        <v>#N/A</v>
      </c>
    </row>
    <row r="161" spans="1:12">
      <c r="A161" t="e">
        <f>VLOOKUP(Table31[[#This Row],[NIM]],DbsMunaqis[],5)</f>
        <v>#N/A</v>
      </c>
      <c r="B161" t="e">
        <f>VLOOKUP(Table31[[#This Row],[NIM]],DbsMunaqis[],9)</f>
        <v>#N/A</v>
      </c>
      <c r="C161" t="e">
        <f>VLOOKUP(Table31[[#This Row],[NIM]],DbsMunaqis[],10)</f>
        <v>#N/A</v>
      </c>
      <c r="D161" t="s">
        <v>10253</v>
      </c>
      <c r="E161" s="11" t="e">
        <f>VLOOKUP(Table31[[#This Row],[NIM]],DbsMunaqis[],14)</f>
        <v>#N/A</v>
      </c>
      <c r="F161" t="e">
        <f>VLOOKUP(Table31[[#This Row],[NIM]],DbsMunaqis[],15)</f>
        <v>#N/A</v>
      </c>
      <c r="G161" t="e">
        <f>VLOOKUP(Table31[[#This Row],[NIM]],DbsMunaqis[],6)</f>
        <v>#N/A</v>
      </c>
      <c r="H161" t="e">
        <f>VLOOKUP(Table31[[#This Row],[KdJurusan]],TblJurusan[],2)</f>
        <v>#N/A</v>
      </c>
      <c r="I161" t="e">
        <f>VLOOKUP(Table31[[#This Row],[NIM]],DbsMunaqis[],7)</f>
        <v>#N/A</v>
      </c>
      <c r="J161" t="e">
        <f>VLOOKUP(Table31[[#This Row],[KdProdi]],TblProdi[],2)</f>
        <v>#N/A</v>
      </c>
      <c r="K161" s="1" t="e">
        <f>TEXT(VLOOKUP(Table31[[#This Row],[NIM]],DbsMunaqis[],16),"yyyy-mm-dd")</f>
        <v>#N/A</v>
      </c>
      <c r="L161" t="e">
        <f>VLOOKUP(Table31[[#This Row],[NIM]],DbsMunaqis[],18)</f>
        <v>#N/A</v>
      </c>
    </row>
    <row r="162" spans="1:12">
      <c r="A162" t="e">
        <f>VLOOKUP(Table31[[#This Row],[NIM]],DbsMunaqis[],5)</f>
        <v>#N/A</v>
      </c>
      <c r="B162" t="e">
        <f>VLOOKUP(Table31[[#This Row],[NIM]],DbsMunaqis[],9)</f>
        <v>#N/A</v>
      </c>
      <c r="C162" t="e">
        <f>VLOOKUP(Table31[[#This Row],[NIM]],DbsMunaqis[],10)</f>
        <v>#N/A</v>
      </c>
      <c r="D162" t="s">
        <v>10196</v>
      </c>
      <c r="E162" s="11" t="e">
        <f>VLOOKUP(Table31[[#This Row],[NIM]],DbsMunaqis[],14)</f>
        <v>#N/A</v>
      </c>
      <c r="F162" t="e">
        <f>VLOOKUP(Table31[[#This Row],[NIM]],DbsMunaqis[],15)</f>
        <v>#N/A</v>
      </c>
      <c r="G162" t="e">
        <f>VLOOKUP(Table31[[#This Row],[NIM]],DbsMunaqis[],6)</f>
        <v>#N/A</v>
      </c>
      <c r="H162" t="e">
        <f>VLOOKUP(Table31[[#This Row],[KdJurusan]],TblJurusan[],2)</f>
        <v>#N/A</v>
      </c>
      <c r="I162" t="e">
        <f>VLOOKUP(Table31[[#This Row],[NIM]],DbsMunaqis[],7)</f>
        <v>#N/A</v>
      </c>
      <c r="J162" t="e">
        <f>VLOOKUP(Table31[[#This Row],[KdProdi]],TblProdi[],2)</f>
        <v>#N/A</v>
      </c>
      <c r="K162" s="1" t="e">
        <f>TEXT(VLOOKUP(Table31[[#This Row],[NIM]],DbsMunaqis[],16),"yyyy-mm-dd")</f>
        <v>#N/A</v>
      </c>
      <c r="L162" t="e">
        <f>VLOOKUP(Table31[[#This Row],[NIM]],DbsMunaqis[],18)</f>
        <v>#N/A</v>
      </c>
    </row>
    <row r="163" spans="1:12">
      <c r="A163" t="e">
        <f>VLOOKUP(Table31[[#This Row],[NIM]],DbsMunaqis[],5)</f>
        <v>#N/A</v>
      </c>
      <c r="B163" t="e">
        <f>VLOOKUP(Table31[[#This Row],[NIM]],DbsMunaqis[],9)</f>
        <v>#N/A</v>
      </c>
      <c r="C163" t="e">
        <f>VLOOKUP(Table31[[#This Row],[NIM]],DbsMunaqis[],10)</f>
        <v>#N/A</v>
      </c>
      <c r="D163" t="s">
        <v>10077</v>
      </c>
      <c r="E163" s="11" t="e">
        <f>VLOOKUP(Table31[[#This Row],[NIM]],DbsMunaqis[],14)</f>
        <v>#N/A</v>
      </c>
      <c r="F163" t="e">
        <f>VLOOKUP(Table31[[#This Row],[NIM]],DbsMunaqis[],15)</f>
        <v>#N/A</v>
      </c>
      <c r="G163" t="e">
        <f>VLOOKUP(Table31[[#This Row],[NIM]],DbsMunaqis[],6)</f>
        <v>#N/A</v>
      </c>
      <c r="H163" t="e">
        <f>VLOOKUP(Table31[[#This Row],[KdJurusan]],TblJurusan[],2)</f>
        <v>#N/A</v>
      </c>
      <c r="I163" t="e">
        <f>VLOOKUP(Table31[[#This Row],[NIM]],DbsMunaqis[],7)</f>
        <v>#N/A</v>
      </c>
      <c r="J163" t="e">
        <f>VLOOKUP(Table31[[#This Row],[KdProdi]],TblProdi[],2)</f>
        <v>#N/A</v>
      </c>
      <c r="K163" s="1" t="e">
        <f>TEXT(VLOOKUP(Table31[[#This Row],[NIM]],DbsMunaqis[],16),"yyyy-mm-dd")</f>
        <v>#N/A</v>
      </c>
      <c r="L163" t="e">
        <f>VLOOKUP(Table31[[#This Row],[NIM]],DbsMunaqis[],18)</f>
        <v>#N/A</v>
      </c>
    </row>
    <row r="164" spans="1:12">
      <c r="A164" t="e">
        <f>VLOOKUP(Table31[[#This Row],[NIM]],DbsMunaqis[],5)</f>
        <v>#N/A</v>
      </c>
      <c r="B164" t="e">
        <f>VLOOKUP(Table31[[#This Row],[NIM]],DbsMunaqis[],9)</f>
        <v>#N/A</v>
      </c>
      <c r="C164" t="e">
        <f>VLOOKUP(Table31[[#This Row],[NIM]],DbsMunaqis[],10)</f>
        <v>#N/A</v>
      </c>
      <c r="D164" t="s">
        <v>10145</v>
      </c>
      <c r="E164" s="11" t="e">
        <f>VLOOKUP(Table31[[#This Row],[NIM]],DbsMunaqis[],14)</f>
        <v>#N/A</v>
      </c>
      <c r="F164" t="e">
        <f>VLOOKUP(Table31[[#This Row],[NIM]],DbsMunaqis[],15)</f>
        <v>#N/A</v>
      </c>
      <c r="G164" t="e">
        <f>VLOOKUP(Table31[[#This Row],[NIM]],DbsMunaqis[],6)</f>
        <v>#N/A</v>
      </c>
      <c r="H164" t="e">
        <f>VLOOKUP(Table31[[#This Row],[KdJurusan]],TblJurusan[],2)</f>
        <v>#N/A</v>
      </c>
      <c r="I164" t="e">
        <f>VLOOKUP(Table31[[#This Row],[NIM]],DbsMunaqis[],7)</f>
        <v>#N/A</v>
      </c>
      <c r="J164" t="e">
        <f>VLOOKUP(Table31[[#This Row],[KdProdi]],TblProdi[],2)</f>
        <v>#N/A</v>
      </c>
      <c r="K164" s="1" t="e">
        <f>TEXT(VLOOKUP(Table31[[#This Row],[NIM]],DbsMunaqis[],16),"yyyy-mm-dd")</f>
        <v>#N/A</v>
      </c>
      <c r="L164" t="e">
        <f>VLOOKUP(Table31[[#This Row],[NIM]],DbsMunaqis[],18)</f>
        <v>#N/A</v>
      </c>
    </row>
    <row r="165" spans="1:12">
      <c r="A165" t="e">
        <f>VLOOKUP(Table31[[#This Row],[NIM]],DbsMunaqis[],5)</f>
        <v>#N/A</v>
      </c>
      <c r="B165" t="e">
        <f>VLOOKUP(Table31[[#This Row],[NIM]],DbsMunaqis[],9)</f>
        <v>#N/A</v>
      </c>
      <c r="C165" t="e">
        <f>VLOOKUP(Table31[[#This Row],[NIM]],DbsMunaqis[],10)</f>
        <v>#N/A</v>
      </c>
      <c r="D165" t="s">
        <v>10261</v>
      </c>
      <c r="E165" s="11" t="e">
        <f>VLOOKUP(Table31[[#This Row],[NIM]],DbsMunaqis[],14)</f>
        <v>#N/A</v>
      </c>
      <c r="F165" t="e">
        <f>VLOOKUP(Table31[[#This Row],[NIM]],DbsMunaqis[],15)</f>
        <v>#N/A</v>
      </c>
      <c r="G165" t="e">
        <f>VLOOKUP(Table31[[#This Row],[NIM]],DbsMunaqis[],6)</f>
        <v>#N/A</v>
      </c>
      <c r="H165" t="e">
        <f>VLOOKUP(Table31[[#This Row],[KdJurusan]],TblJurusan[],2)</f>
        <v>#N/A</v>
      </c>
      <c r="I165" t="e">
        <f>VLOOKUP(Table31[[#This Row],[NIM]],DbsMunaqis[],7)</f>
        <v>#N/A</v>
      </c>
      <c r="J165" t="e">
        <f>VLOOKUP(Table31[[#This Row],[KdProdi]],TblProdi[],2)</f>
        <v>#N/A</v>
      </c>
      <c r="K165" s="1" t="e">
        <f>TEXT(VLOOKUP(Table31[[#This Row],[NIM]],DbsMunaqis[],16),"yyyy-mm-dd")</f>
        <v>#N/A</v>
      </c>
      <c r="L165" t="e">
        <f>VLOOKUP(Table31[[#This Row],[NIM]],DbsMunaqis[],18)</f>
        <v>#N/A</v>
      </c>
    </row>
    <row r="166" spans="1:12">
      <c r="A166" t="e">
        <f>VLOOKUP(Table31[[#This Row],[NIM]],DbsMunaqis[],5)</f>
        <v>#N/A</v>
      </c>
      <c r="B166" t="e">
        <f>VLOOKUP(Table31[[#This Row],[NIM]],DbsMunaqis[],9)</f>
        <v>#N/A</v>
      </c>
      <c r="C166" t="e">
        <f>VLOOKUP(Table31[[#This Row],[NIM]],DbsMunaqis[],10)</f>
        <v>#N/A</v>
      </c>
      <c r="D166" t="s">
        <v>10214</v>
      </c>
      <c r="E166" s="11" t="e">
        <f>VLOOKUP(Table31[[#This Row],[NIM]],DbsMunaqis[],14)</f>
        <v>#N/A</v>
      </c>
      <c r="F166" t="e">
        <f>VLOOKUP(Table31[[#This Row],[NIM]],DbsMunaqis[],15)</f>
        <v>#N/A</v>
      </c>
      <c r="G166" t="e">
        <f>VLOOKUP(Table31[[#This Row],[NIM]],DbsMunaqis[],6)</f>
        <v>#N/A</v>
      </c>
      <c r="H166" t="e">
        <f>VLOOKUP(Table31[[#This Row],[KdJurusan]],TblJurusan[],2)</f>
        <v>#N/A</v>
      </c>
      <c r="I166" t="e">
        <f>VLOOKUP(Table31[[#This Row],[NIM]],DbsMunaqis[],7)</f>
        <v>#N/A</v>
      </c>
      <c r="J166" t="e">
        <f>VLOOKUP(Table31[[#This Row],[KdProdi]],TblProdi[],2)</f>
        <v>#N/A</v>
      </c>
      <c r="K166" s="1" t="e">
        <f>TEXT(VLOOKUP(Table31[[#This Row],[NIM]],DbsMunaqis[],16),"yyyy-mm-dd")</f>
        <v>#N/A</v>
      </c>
      <c r="L166" t="e">
        <f>VLOOKUP(Table31[[#This Row],[NIM]],DbsMunaqis[],18)</f>
        <v>#N/A</v>
      </c>
    </row>
    <row r="167" spans="1:12">
      <c r="A167" t="e">
        <f>VLOOKUP(Table31[[#This Row],[NIM]],DbsMunaqis[],5)</f>
        <v>#N/A</v>
      </c>
      <c r="B167" t="e">
        <f>VLOOKUP(Table31[[#This Row],[NIM]],DbsMunaqis[],9)</f>
        <v>#N/A</v>
      </c>
      <c r="C167" t="e">
        <f>VLOOKUP(Table31[[#This Row],[NIM]],DbsMunaqis[],10)</f>
        <v>#N/A</v>
      </c>
      <c r="D167" t="s">
        <v>10299</v>
      </c>
      <c r="E167" s="11" t="e">
        <f>VLOOKUP(Table31[[#This Row],[NIM]],DbsMunaqis[],14)</f>
        <v>#N/A</v>
      </c>
      <c r="F167" t="e">
        <f>VLOOKUP(Table31[[#This Row],[NIM]],DbsMunaqis[],15)</f>
        <v>#N/A</v>
      </c>
      <c r="G167" t="e">
        <f>VLOOKUP(Table31[[#This Row],[NIM]],DbsMunaqis[],6)</f>
        <v>#N/A</v>
      </c>
      <c r="H167" t="e">
        <f>VLOOKUP(Table31[[#This Row],[KdJurusan]],TblJurusan[],2)</f>
        <v>#N/A</v>
      </c>
      <c r="I167" t="e">
        <f>VLOOKUP(Table31[[#This Row],[NIM]],DbsMunaqis[],7)</f>
        <v>#N/A</v>
      </c>
      <c r="J167" t="e">
        <f>VLOOKUP(Table31[[#This Row],[KdProdi]],TblProdi[],2)</f>
        <v>#N/A</v>
      </c>
      <c r="K167" s="1" t="e">
        <f>TEXT(VLOOKUP(Table31[[#This Row],[NIM]],DbsMunaqis[],16),"yyyy-mm-dd")</f>
        <v>#N/A</v>
      </c>
      <c r="L167" t="e">
        <f>VLOOKUP(Table31[[#This Row],[NIM]],DbsMunaqis[],18)</f>
        <v>#N/A</v>
      </c>
    </row>
    <row r="168" spans="1:12">
      <c r="A168" t="e">
        <f>VLOOKUP(Table31[[#This Row],[NIM]],DbsMunaqis[],5)</f>
        <v>#N/A</v>
      </c>
      <c r="B168" t="e">
        <f>VLOOKUP(Table31[[#This Row],[NIM]],DbsMunaqis[],9)</f>
        <v>#N/A</v>
      </c>
      <c r="C168" t="e">
        <f>VLOOKUP(Table31[[#This Row],[NIM]],DbsMunaqis[],10)</f>
        <v>#N/A</v>
      </c>
      <c r="D168" t="s">
        <v>10249</v>
      </c>
      <c r="E168" s="11" t="e">
        <f>VLOOKUP(Table31[[#This Row],[NIM]],DbsMunaqis[],14)</f>
        <v>#N/A</v>
      </c>
      <c r="F168" t="e">
        <f>VLOOKUP(Table31[[#This Row],[NIM]],DbsMunaqis[],15)</f>
        <v>#N/A</v>
      </c>
      <c r="G168" t="e">
        <f>VLOOKUP(Table31[[#This Row],[NIM]],DbsMunaqis[],6)</f>
        <v>#N/A</v>
      </c>
      <c r="H168" t="e">
        <f>VLOOKUP(Table31[[#This Row],[KdJurusan]],TblJurusan[],2)</f>
        <v>#N/A</v>
      </c>
      <c r="I168" t="e">
        <f>VLOOKUP(Table31[[#This Row],[NIM]],DbsMunaqis[],7)</f>
        <v>#N/A</v>
      </c>
      <c r="J168" t="e">
        <f>VLOOKUP(Table31[[#This Row],[KdProdi]],TblProdi[],2)</f>
        <v>#N/A</v>
      </c>
      <c r="K168" s="1" t="e">
        <f>TEXT(VLOOKUP(Table31[[#This Row],[NIM]],DbsMunaqis[],16),"yyyy-mm-dd")</f>
        <v>#N/A</v>
      </c>
      <c r="L168" t="e">
        <f>VLOOKUP(Table31[[#This Row],[NIM]],DbsMunaqis[],18)</f>
        <v>#N/A</v>
      </c>
    </row>
    <row r="169" spans="1:12">
      <c r="A169" t="e">
        <f>VLOOKUP(Table31[[#This Row],[NIM]],DbsMunaqis[],5)</f>
        <v>#N/A</v>
      </c>
      <c r="B169" t="e">
        <f>VLOOKUP(Table31[[#This Row],[NIM]],DbsMunaqis[],9)</f>
        <v>#N/A</v>
      </c>
      <c r="C169" t="e">
        <f>VLOOKUP(Table31[[#This Row],[NIM]],DbsMunaqis[],10)</f>
        <v>#N/A</v>
      </c>
      <c r="D169" t="s">
        <v>10268</v>
      </c>
      <c r="E169" s="11" t="e">
        <f>VLOOKUP(Table31[[#This Row],[NIM]],DbsMunaqis[],14)</f>
        <v>#N/A</v>
      </c>
      <c r="F169" t="e">
        <f>VLOOKUP(Table31[[#This Row],[NIM]],DbsMunaqis[],15)</f>
        <v>#N/A</v>
      </c>
      <c r="G169" t="e">
        <f>VLOOKUP(Table31[[#This Row],[NIM]],DbsMunaqis[],6)</f>
        <v>#N/A</v>
      </c>
      <c r="H169" t="e">
        <f>VLOOKUP(Table31[[#This Row],[KdJurusan]],TblJurusan[],2)</f>
        <v>#N/A</v>
      </c>
      <c r="I169" t="e">
        <f>VLOOKUP(Table31[[#This Row],[NIM]],DbsMunaqis[],7)</f>
        <v>#N/A</v>
      </c>
      <c r="J169" t="e">
        <f>VLOOKUP(Table31[[#This Row],[KdProdi]],TblProdi[],2)</f>
        <v>#N/A</v>
      </c>
      <c r="K169" s="1" t="e">
        <f>TEXT(VLOOKUP(Table31[[#This Row],[NIM]],DbsMunaqis[],16),"yyyy-mm-dd")</f>
        <v>#N/A</v>
      </c>
      <c r="L169" t="e">
        <f>VLOOKUP(Table31[[#This Row],[NIM]],DbsMunaqis[],18)</f>
        <v>#N/A</v>
      </c>
    </row>
    <row r="170" spans="1:12">
      <c r="A170" t="e">
        <f>VLOOKUP(Table31[[#This Row],[NIM]],DbsMunaqis[],5)</f>
        <v>#N/A</v>
      </c>
      <c r="B170" t="e">
        <f>VLOOKUP(Table31[[#This Row],[NIM]],DbsMunaqis[],9)</f>
        <v>#N/A</v>
      </c>
      <c r="C170" t="e">
        <f>VLOOKUP(Table31[[#This Row],[NIM]],DbsMunaqis[],10)</f>
        <v>#N/A</v>
      </c>
      <c r="D170" t="s">
        <v>10304</v>
      </c>
      <c r="E170" s="11" t="e">
        <f>VLOOKUP(Table31[[#This Row],[NIM]],DbsMunaqis[],14)</f>
        <v>#N/A</v>
      </c>
      <c r="F170" t="e">
        <f>VLOOKUP(Table31[[#This Row],[NIM]],DbsMunaqis[],15)</f>
        <v>#N/A</v>
      </c>
      <c r="G170" t="e">
        <f>VLOOKUP(Table31[[#This Row],[NIM]],DbsMunaqis[],6)</f>
        <v>#N/A</v>
      </c>
      <c r="H170" t="e">
        <f>VLOOKUP(Table31[[#This Row],[KdJurusan]],TblJurusan[],2)</f>
        <v>#N/A</v>
      </c>
      <c r="I170" t="e">
        <f>VLOOKUP(Table31[[#This Row],[NIM]],DbsMunaqis[],7)</f>
        <v>#N/A</v>
      </c>
      <c r="J170" t="e">
        <f>VLOOKUP(Table31[[#This Row],[KdProdi]],TblProdi[],2)</f>
        <v>#N/A</v>
      </c>
      <c r="K170" s="1" t="e">
        <f>TEXT(VLOOKUP(Table31[[#This Row],[NIM]],DbsMunaqis[],16),"yyyy-mm-dd")</f>
        <v>#N/A</v>
      </c>
      <c r="L170" t="e">
        <f>VLOOKUP(Table31[[#This Row],[NIM]],DbsMunaqis[],18)</f>
        <v>#N/A</v>
      </c>
    </row>
    <row r="171" spans="1:12">
      <c r="A171" t="e">
        <f>VLOOKUP(Table31[[#This Row],[NIM]],DbsMunaqis[],5)</f>
        <v>#N/A</v>
      </c>
      <c r="B171" t="e">
        <f>VLOOKUP(Table31[[#This Row],[NIM]],DbsMunaqis[],9)</f>
        <v>#N/A</v>
      </c>
      <c r="C171" t="e">
        <f>VLOOKUP(Table31[[#This Row],[NIM]],DbsMunaqis[],10)</f>
        <v>#N/A</v>
      </c>
      <c r="D171" t="s">
        <v>10256</v>
      </c>
      <c r="E171" s="11" t="e">
        <f>VLOOKUP(Table31[[#This Row],[NIM]],DbsMunaqis[],14)</f>
        <v>#N/A</v>
      </c>
      <c r="F171" t="e">
        <f>VLOOKUP(Table31[[#This Row],[NIM]],DbsMunaqis[],15)</f>
        <v>#N/A</v>
      </c>
      <c r="G171" t="e">
        <f>VLOOKUP(Table31[[#This Row],[NIM]],DbsMunaqis[],6)</f>
        <v>#N/A</v>
      </c>
      <c r="H171" t="e">
        <f>VLOOKUP(Table31[[#This Row],[KdJurusan]],TblJurusan[],2)</f>
        <v>#N/A</v>
      </c>
      <c r="I171" t="e">
        <f>VLOOKUP(Table31[[#This Row],[NIM]],DbsMunaqis[],7)</f>
        <v>#N/A</v>
      </c>
      <c r="J171" t="e">
        <f>VLOOKUP(Table31[[#This Row],[KdProdi]],TblProdi[],2)</f>
        <v>#N/A</v>
      </c>
      <c r="K171" s="1" t="e">
        <f>TEXT(VLOOKUP(Table31[[#This Row],[NIM]],DbsMunaqis[],16),"yyyy-mm-dd")</f>
        <v>#N/A</v>
      </c>
      <c r="L171" t="e">
        <f>VLOOKUP(Table31[[#This Row],[NIM]],DbsMunaqis[],18)</f>
        <v>#N/A</v>
      </c>
    </row>
    <row r="172" spans="1:12">
      <c r="A172" t="e">
        <f>VLOOKUP(Table31[[#This Row],[NIM]],DbsMunaqis[],5)</f>
        <v>#N/A</v>
      </c>
      <c r="B172" t="e">
        <f>VLOOKUP(Table31[[#This Row],[NIM]],DbsMunaqis[],9)</f>
        <v>#N/A</v>
      </c>
      <c r="C172" t="e">
        <f>VLOOKUP(Table31[[#This Row],[NIM]],DbsMunaqis[],10)</f>
        <v>#N/A</v>
      </c>
      <c r="D172" t="s">
        <v>10132</v>
      </c>
      <c r="E172" s="11" t="e">
        <f>VLOOKUP(Table31[[#This Row],[NIM]],DbsMunaqis[],14)</f>
        <v>#N/A</v>
      </c>
      <c r="F172" t="e">
        <f>VLOOKUP(Table31[[#This Row],[NIM]],DbsMunaqis[],15)</f>
        <v>#N/A</v>
      </c>
      <c r="G172" t="e">
        <f>VLOOKUP(Table31[[#This Row],[NIM]],DbsMunaqis[],6)</f>
        <v>#N/A</v>
      </c>
      <c r="H172" t="e">
        <f>VLOOKUP(Table31[[#This Row],[KdJurusan]],TblJurusan[],2)</f>
        <v>#N/A</v>
      </c>
      <c r="I172" t="e">
        <f>VLOOKUP(Table31[[#This Row],[NIM]],DbsMunaqis[],7)</f>
        <v>#N/A</v>
      </c>
      <c r="J172" t="e">
        <f>VLOOKUP(Table31[[#This Row],[KdProdi]],TblProdi[],2)</f>
        <v>#N/A</v>
      </c>
      <c r="K172" s="1" t="e">
        <f>TEXT(VLOOKUP(Table31[[#This Row],[NIM]],DbsMunaqis[],16),"yyyy-mm-dd")</f>
        <v>#N/A</v>
      </c>
      <c r="L172" t="e">
        <f>VLOOKUP(Table31[[#This Row],[NIM]],DbsMunaqis[],18)</f>
        <v>#N/A</v>
      </c>
    </row>
    <row r="173" spans="1:12">
      <c r="A173" t="e">
        <f>VLOOKUP(Table31[[#This Row],[NIM]],DbsMunaqis[],5)</f>
        <v>#N/A</v>
      </c>
      <c r="B173" t="e">
        <f>VLOOKUP(Table31[[#This Row],[NIM]],DbsMunaqis[],9)</f>
        <v>#N/A</v>
      </c>
      <c r="C173" t="e">
        <f>VLOOKUP(Table31[[#This Row],[NIM]],DbsMunaqis[],10)</f>
        <v>#N/A</v>
      </c>
      <c r="D173" t="s">
        <v>10173</v>
      </c>
      <c r="E173" s="11" t="e">
        <f>VLOOKUP(Table31[[#This Row],[NIM]],DbsMunaqis[],14)</f>
        <v>#N/A</v>
      </c>
      <c r="F173" t="e">
        <f>VLOOKUP(Table31[[#This Row],[NIM]],DbsMunaqis[],15)</f>
        <v>#N/A</v>
      </c>
      <c r="G173" t="e">
        <f>VLOOKUP(Table31[[#This Row],[NIM]],DbsMunaqis[],6)</f>
        <v>#N/A</v>
      </c>
      <c r="H173" t="e">
        <f>VLOOKUP(Table31[[#This Row],[KdJurusan]],TblJurusan[],2)</f>
        <v>#N/A</v>
      </c>
      <c r="I173" t="e">
        <f>VLOOKUP(Table31[[#This Row],[NIM]],DbsMunaqis[],7)</f>
        <v>#N/A</v>
      </c>
      <c r="J173" t="e">
        <f>VLOOKUP(Table31[[#This Row],[KdProdi]],TblProdi[],2)</f>
        <v>#N/A</v>
      </c>
      <c r="K173" s="1" t="e">
        <f>TEXT(VLOOKUP(Table31[[#This Row],[NIM]],DbsMunaqis[],16),"yyyy-mm-dd")</f>
        <v>#N/A</v>
      </c>
      <c r="L173" t="e">
        <f>VLOOKUP(Table31[[#This Row],[NIM]],DbsMunaqis[],18)</f>
        <v>#N/A</v>
      </c>
    </row>
    <row r="174" spans="1:12">
      <c r="A174" t="e">
        <f>VLOOKUP(Table31[[#This Row],[NIM]],DbsMunaqis[],5)</f>
        <v>#N/A</v>
      </c>
      <c r="B174" t="e">
        <f>VLOOKUP(Table31[[#This Row],[NIM]],DbsMunaqis[],9)</f>
        <v>#N/A</v>
      </c>
      <c r="C174" t="e">
        <f>VLOOKUP(Table31[[#This Row],[NIM]],DbsMunaqis[],10)</f>
        <v>#N/A</v>
      </c>
      <c r="D174" t="s">
        <v>10146</v>
      </c>
      <c r="E174" s="11" t="e">
        <f>VLOOKUP(Table31[[#This Row],[NIM]],DbsMunaqis[],14)</f>
        <v>#N/A</v>
      </c>
      <c r="F174" t="e">
        <f>VLOOKUP(Table31[[#This Row],[NIM]],DbsMunaqis[],15)</f>
        <v>#N/A</v>
      </c>
      <c r="G174" t="e">
        <f>VLOOKUP(Table31[[#This Row],[NIM]],DbsMunaqis[],6)</f>
        <v>#N/A</v>
      </c>
      <c r="H174" t="e">
        <f>VLOOKUP(Table31[[#This Row],[KdJurusan]],TblJurusan[],2)</f>
        <v>#N/A</v>
      </c>
      <c r="I174" t="e">
        <f>VLOOKUP(Table31[[#This Row],[NIM]],DbsMunaqis[],7)</f>
        <v>#N/A</v>
      </c>
      <c r="J174" t="e">
        <f>VLOOKUP(Table31[[#This Row],[KdProdi]],TblProdi[],2)</f>
        <v>#N/A</v>
      </c>
      <c r="K174" s="1" t="e">
        <f>TEXT(VLOOKUP(Table31[[#This Row],[NIM]],DbsMunaqis[],16),"yyyy-mm-dd")</f>
        <v>#N/A</v>
      </c>
      <c r="L174" t="e">
        <f>VLOOKUP(Table31[[#This Row],[NIM]],DbsMunaqis[],18)</f>
        <v>#N/A</v>
      </c>
    </row>
    <row r="175" spans="1:12">
      <c r="A175" t="e">
        <f>VLOOKUP(Table31[[#This Row],[NIM]],DbsMunaqis[],5)</f>
        <v>#N/A</v>
      </c>
      <c r="B175" t="e">
        <f>VLOOKUP(Table31[[#This Row],[NIM]],DbsMunaqis[],9)</f>
        <v>#N/A</v>
      </c>
      <c r="C175" t="e">
        <f>VLOOKUP(Table31[[#This Row],[NIM]],DbsMunaqis[],10)</f>
        <v>#N/A</v>
      </c>
      <c r="D175" t="s">
        <v>10241</v>
      </c>
      <c r="E175" s="11" t="e">
        <f>VLOOKUP(Table31[[#This Row],[NIM]],DbsMunaqis[],14)</f>
        <v>#N/A</v>
      </c>
      <c r="F175" t="e">
        <f>VLOOKUP(Table31[[#This Row],[NIM]],DbsMunaqis[],15)</f>
        <v>#N/A</v>
      </c>
      <c r="G175" t="e">
        <f>VLOOKUP(Table31[[#This Row],[NIM]],DbsMunaqis[],6)</f>
        <v>#N/A</v>
      </c>
      <c r="H175" t="e">
        <f>VLOOKUP(Table31[[#This Row],[KdJurusan]],TblJurusan[],2)</f>
        <v>#N/A</v>
      </c>
      <c r="I175" t="e">
        <f>VLOOKUP(Table31[[#This Row],[NIM]],DbsMunaqis[],7)</f>
        <v>#N/A</v>
      </c>
      <c r="J175" t="e">
        <f>VLOOKUP(Table31[[#This Row],[KdProdi]],TblProdi[],2)</f>
        <v>#N/A</v>
      </c>
      <c r="K175" s="1" t="e">
        <f>TEXT(VLOOKUP(Table31[[#This Row],[NIM]],DbsMunaqis[],16),"yyyy-mm-dd")</f>
        <v>#N/A</v>
      </c>
      <c r="L175" t="e">
        <f>VLOOKUP(Table31[[#This Row],[NIM]],DbsMunaqis[],18)</f>
        <v>#N/A</v>
      </c>
    </row>
    <row r="176" spans="1:12">
      <c r="A176" t="e">
        <f>VLOOKUP(Table31[[#This Row],[NIM]],DbsMunaqis[],5)</f>
        <v>#N/A</v>
      </c>
      <c r="B176" t="e">
        <f>VLOOKUP(Table31[[#This Row],[NIM]],DbsMunaqis[],9)</f>
        <v>#N/A</v>
      </c>
      <c r="C176" t="e">
        <f>VLOOKUP(Table31[[#This Row],[NIM]],DbsMunaqis[],10)</f>
        <v>#N/A</v>
      </c>
      <c r="D176" t="s">
        <v>10302</v>
      </c>
      <c r="E176" s="11" t="e">
        <f>VLOOKUP(Table31[[#This Row],[NIM]],DbsMunaqis[],14)</f>
        <v>#N/A</v>
      </c>
      <c r="F176" t="e">
        <f>VLOOKUP(Table31[[#This Row],[NIM]],DbsMunaqis[],15)</f>
        <v>#N/A</v>
      </c>
      <c r="G176" t="e">
        <f>VLOOKUP(Table31[[#This Row],[NIM]],DbsMunaqis[],6)</f>
        <v>#N/A</v>
      </c>
      <c r="H176" t="e">
        <f>VLOOKUP(Table31[[#This Row],[KdJurusan]],TblJurusan[],2)</f>
        <v>#N/A</v>
      </c>
      <c r="I176" t="e">
        <f>VLOOKUP(Table31[[#This Row],[NIM]],DbsMunaqis[],7)</f>
        <v>#N/A</v>
      </c>
      <c r="J176" t="e">
        <f>VLOOKUP(Table31[[#This Row],[KdProdi]],TblProdi[],2)</f>
        <v>#N/A</v>
      </c>
      <c r="K176" s="1" t="e">
        <f>TEXT(VLOOKUP(Table31[[#This Row],[NIM]],DbsMunaqis[],16),"yyyy-mm-dd")</f>
        <v>#N/A</v>
      </c>
      <c r="L176" t="e">
        <f>VLOOKUP(Table31[[#This Row],[NIM]],DbsMunaqis[],18)</f>
        <v>#N/A</v>
      </c>
    </row>
    <row r="177" spans="1:12">
      <c r="A177" t="e">
        <f>VLOOKUP(Table31[[#This Row],[NIM]],DbsMunaqis[],5)</f>
        <v>#N/A</v>
      </c>
      <c r="B177" t="e">
        <f>VLOOKUP(Table31[[#This Row],[NIM]],DbsMunaqis[],9)</f>
        <v>#N/A</v>
      </c>
      <c r="C177" t="e">
        <f>VLOOKUP(Table31[[#This Row],[NIM]],DbsMunaqis[],10)</f>
        <v>#N/A</v>
      </c>
      <c r="D177" t="s">
        <v>10103</v>
      </c>
      <c r="E177" s="11" t="e">
        <f>VLOOKUP(Table31[[#This Row],[NIM]],DbsMunaqis[],14)</f>
        <v>#N/A</v>
      </c>
      <c r="F177" t="e">
        <f>VLOOKUP(Table31[[#This Row],[NIM]],DbsMunaqis[],15)</f>
        <v>#N/A</v>
      </c>
      <c r="G177" t="e">
        <f>VLOOKUP(Table31[[#This Row],[NIM]],DbsMunaqis[],6)</f>
        <v>#N/A</v>
      </c>
      <c r="H177" t="e">
        <f>VLOOKUP(Table31[[#This Row],[KdJurusan]],TblJurusan[],2)</f>
        <v>#N/A</v>
      </c>
      <c r="I177" t="e">
        <f>VLOOKUP(Table31[[#This Row],[NIM]],DbsMunaqis[],7)</f>
        <v>#N/A</v>
      </c>
      <c r="J177" t="e">
        <f>VLOOKUP(Table31[[#This Row],[KdProdi]],TblProdi[],2)</f>
        <v>#N/A</v>
      </c>
      <c r="K177" s="1" t="e">
        <f>TEXT(VLOOKUP(Table31[[#This Row],[NIM]],DbsMunaqis[],16),"yyyy-mm-dd")</f>
        <v>#N/A</v>
      </c>
      <c r="L177" t="e">
        <f>VLOOKUP(Table31[[#This Row],[NIM]],DbsMunaqis[],18)</f>
        <v>#N/A</v>
      </c>
    </row>
    <row r="178" spans="1:12">
      <c r="A178" t="e">
        <f>VLOOKUP(Table31[[#This Row],[NIM]],DbsMunaqis[],5)</f>
        <v>#N/A</v>
      </c>
      <c r="B178" t="e">
        <f>VLOOKUP(Table31[[#This Row],[NIM]],DbsMunaqis[],9)</f>
        <v>#N/A</v>
      </c>
      <c r="C178" t="e">
        <f>VLOOKUP(Table31[[#This Row],[NIM]],DbsMunaqis[],10)</f>
        <v>#N/A</v>
      </c>
      <c r="D178" t="s">
        <v>10298</v>
      </c>
      <c r="E178" s="11" t="e">
        <f>VLOOKUP(Table31[[#This Row],[NIM]],DbsMunaqis[],14)</f>
        <v>#N/A</v>
      </c>
      <c r="F178" t="e">
        <f>VLOOKUP(Table31[[#This Row],[NIM]],DbsMunaqis[],15)</f>
        <v>#N/A</v>
      </c>
      <c r="G178" t="e">
        <f>VLOOKUP(Table31[[#This Row],[NIM]],DbsMunaqis[],6)</f>
        <v>#N/A</v>
      </c>
      <c r="H178" t="e">
        <f>VLOOKUP(Table31[[#This Row],[KdJurusan]],TblJurusan[],2)</f>
        <v>#N/A</v>
      </c>
      <c r="I178" t="e">
        <f>VLOOKUP(Table31[[#This Row],[NIM]],DbsMunaqis[],7)</f>
        <v>#N/A</v>
      </c>
      <c r="J178" t="e">
        <f>VLOOKUP(Table31[[#This Row],[KdProdi]],TblProdi[],2)</f>
        <v>#N/A</v>
      </c>
      <c r="K178" s="1" t="e">
        <f>TEXT(VLOOKUP(Table31[[#This Row],[NIM]],DbsMunaqis[],16),"yyyy-mm-dd")</f>
        <v>#N/A</v>
      </c>
      <c r="L178" t="e">
        <f>VLOOKUP(Table31[[#This Row],[NIM]],DbsMunaqis[],18)</f>
        <v>#N/A</v>
      </c>
    </row>
    <row r="179" spans="1:12">
      <c r="A179" t="e">
        <f>VLOOKUP(Table31[[#This Row],[NIM]],DbsMunaqis[],5)</f>
        <v>#N/A</v>
      </c>
      <c r="B179" t="e">
        <f>VLOOKUP(Table31[[#This Row],[NIM]],DbsMunaqis[],9)</f>
        <v>#N/A</v>
      </c>
      <c r="C179" t="e">
        <f>VLOOKUP(Table31[[#This Row],[NIM]],DbsMunaqis[],10)</f>
        <v>#N/A</v>
      </c>
      <c r="D179" t="s">
        <v>10104</v>
      </c>
      <c r="E179" s="11" t="e">
        <f>VLOOKUP(Table31[[#This Row],[NIM]],DbsMunaqis[],14)</f>
        <v>#N/A</v>
      </c>
      <c r="F179" t="e">
        <f>VLOOKUP(Table31[[#This Row],[NIM]],DbsMunaqis[],15)</f>
        <v>#N/A</v>
      </c>
      <c r="G179" t="e">
        <f>VLOOKUP(Table31[[#This Row],[NIM]],DbsMunaqis[],6)</f>
        <v>#N/A</v>
      </c>
      <c r="H179" t="e">
        <f>VLOOKUP(Table31[[#This Row],[KdJurusan]],TblJurusan[],2)</f>
        <v>#N/A</v>
      </c>
      <c r="I179" t="e">
        <f>VLOOKUP(Table31[[#This Row],[NIM]],DbsMunaqis[],7)</f>
        <v>#N/A</v>
      </c>
      <c r="J179" t="e">
        <f>VLOOKUP(Table31[[#This Row],[KdProdi]],TblProdi[],2)</f>
        <v>#N/A</v>
      </c>
      <c r="K179" s="1" t="e">
        <f>TEXT(VLOOKUP(Table31[[#This Row],[NIM]],DbsMunaqis[],16),"yyyy-mm-dd")</f>
        <v>#N/A</v>
      </c>
      <c r="L179" t="e">
        <f>VLOOKUP(Table31[[#This Row],[NIM]],DbsMunaqis[],18)</f>
        <v>#N/A</v>
      </c>
    </row>
    <row r="180" spans="1:12">
      <c r="A180" t="e">
        <f>VLOOKUP(Table31[[#This Row],[NIM]],DbsMunaqis[],5)</f>
        <v>#N/A</v>
      </c>
      <c r="B180" t="e">
        <f>VLOOKUP(Table31[[#This Row],[NIM]],DbsMunaqis[],9)</f>
        <v>#N/A</v>
      </c>
      <c r="C180" t="e">
        <f>VLOOKUP(Table31[[#This Row],[NIM]],DbsMunaqis[],10)</f>
        <v>#N/A</v>
      </c>
      <c r="D180" t="s">
        <v>10093</v>
      </c>
      <c r="E180" s="11" t="e">
        <f>VLOOKUP(Table31[[#This Row],[NIM]],DbsMunaqis[],14)</f>
        <v>#N/A</v>
      </c>
      <c r="F180" t="e">
        <f>VLOOKUP(Table31[[#This Row],[NIM]],DbsMunaqis[],15)</f>
        <v>#N/A</v>
      </c>
      <c r="G180" t="e">
        <f>VLOOKUP(Table31[[#This Row],[NIM]],DbsMunaqis[],6)</f>
        <v>#N/A</v>
      </c>
      <c r="H180" t="e">
        <f>VLOOKUP(Table31[[#This Row],[KdJurusan]],TblJurusan[],2)</f>
        <v>#N/A</v>
      </c>
      <c r="I180" t="e">
        <f>VLOOKUP(Table31[[#This Row],[NIM]],DbsMunaqis[],7)</f>
        <v>#N/A</v>
      </c>
      <c r="J180" t="e">
        <f>VLOOKUP(Table31[[#This Row],[KdProdi]],TblProdi[],2)</f>
        <v>#N/A</v>
      </c>
      <c r="K180" s="1" t="e">
        <f>TEXT(VLOOKUP(Table31[[#This Row],[NIM]],DbsMunaqis[],16),"yyyy-mm-dd")</f>
        <v>#N/A</v>
      </c>
      <c r="L180" t="e">
        <f>VLOOKUP(Table31[[#This Row],[NIM]],DbsMunaqis[],18)</f>
        <v>#N/A</v>
      </c>
    </row>
    <row r="181" spans="1:12">
      <c r="A181" t="e">
        <f>VLOOKUP(Table31[[#This Row],[NIM]],DbsMunaqis[],5)</f>
        <v>#N/A</v>
      </c>
      <c r="B181" t="e">
        <f>VLOOKUP(Table31[[#This Row],[NIM]],DbsMunaqis[],9)</f>
        <v>#N/A</v>
      </c>
      <c r="C181" t="e">
        <f>VLOOKUP(Table31[[#This Row],[NIM]],DbsMunaqis[],10)</f>
        <v>#N/A</v>
      </c>
      <c r="D181" t="s">
        <v>10160</v>
      </c>
      <c r="E181" s="11" t="e">
        <f>VLOOKUP(Table31[[#This Row],[NIM]],DbsMunaqis[],14)</f>
        <v>#N/A</v>
      </c>
      <c r="F181" t="e">
        <f>VLOOKUP(Table31[[#This Row],[NIM]],DbsMunaqis[],15)</f>
        <v>#N/A</v>
      </c>
      <c r="G181" t="e">
        <f>VLOOKUP(Table31[[#This Row],[NIM]],DbsMunaqis[],6)</f>
        <v>#N/A</v>
      </c>
      <c r="H181" t="e">
        <f>VLOOKUP(Table31[[#This Row],[KdJurusan]],TblJurusan[],2)</f>
        <v>#N/A</v>
      </c>
      <c r="I181" t="e">
        <f>VLOOKUP(Table31[[#This Row],[NIM]],DbsMunaqis[],7)</f>
        <v>#N/A</v>
      </c>
      <c r="J181" t="e">
        <f>VLOOKUP(Table31[[#This Row],[KdProdi]],TblProdi[],2)</f>
        <v>#N/A</v>
      </c>
      <c r="K181" s="1" t="e">
        <f>TEXT(VLOOKUP(Table31[[#This Row],[NIM]],DbsMunaqis[],16),"yyyy-mm-dd")</f>
        <v>#N/A</v>
      </c>
      <c r="L181" t="e">
        <f>VLOOKUP(Table31[[#This Row],[NIM]],DbsMunaqis[],18)</f>
        <v>#N/A</v>
      </c>
    </row>
    <row r="182" spans="1:12">
      <c r="A182" t="e">
        <f>VLOOKUP(Table31[[#This Row],[NIM]],DbsMunaqis[],5)</f>
        <v>#N/A</v>
      </c>
      <c r="B182" t="e">
        <f>VLOOKUP(Table31[[#This Row],[NIM]],DbsMunaqis[],9)</f>
        <v>#N/A</v>
      </c>
      <c r="C182" t="e">
        <f>VLOOKUP(Table31[[#This Row],[NIM]],DbsMunaqis[],10)</f>
        <v>#N/A</v>
      </c>
      <c r="D182" t="s">
        <v>10107</v>
      </c>
      <c r="E182" s="11" t="e">
        <f>VLOOKUP(Table31[[#This Row],[NIM]],DbsMunaqis[],14)</f>
        <v>#N/A</v>
      </c>
      <c r="F182" t="e">
        <f>VLOOKUP(Table31[[#This Row],[NIM]],DbsMunaqis[],15)</f>
        <v>#N/A</v>
      </c>
      <c r="G182" t="e">
        <f>VLOOKUP(Table31[[#This Row],[NIM]],DbsMunaqis[],6)</f>
        <v>#N/A</v>
      </c>
      <c r="H182" t="e">
        <f>VLOOKUP(Table31[[#This Row],[KdJurusan]],TblJurusan[],2)</f>
        <v>#N/A</v>
      </c>
      <c r="I182" t="e">
        <f>VLOOKUP(Table31[[#This Row],[NIM]],DbsMunaqis[],7)</f>
        <v>#N/A</v>
      </c>
      <c r="J182" t="e">
        <f>VLOOKUP(Table31[[#This Row],[KdProdi]],TblProdi[],2)</f>
        <v>#N/A</v>
      </c>
      <c r="K182" s="1" t="e">
        <f>TEXT(VLOOKUP(Table31[[#This Row],[NIM]],DbsMunaqis[],16),"yyyy-mm-dd")</f>
        <v>#N/A</v>
      </c>
      <c r="L182" t="e">
        <f>VLOOKUP(Table31[[#This Row],[NIM]],DbsMunaqis[],18)</f>
        <v>#N/A</v>
      </c>
    </row>
    <row r="183" spans="1:12">
      <c r="A183" t="e">
        <f>VLOOKUP(Table31[[#This Row],[NIM]],DbsMunaqis[],5)</f>
        <v>#N/A</v>
      </c>
      <c r="B183" t="e">
        <f>VLOOKUP(Table31[[#This Row],[NIM]],DbsMunaqis[],9)</f>
        <v>#N/A</v>
      </c>
      <c r="C183" t="e">
        <f>VLOOKUP(Table31[[#This Row],[NIM]],DbsMunaqis[],10)</f>
        <v>#N/A</v>
      </c>
      <c r="D183" t="s">
        <v>10259</v>
      </c>
      <c r="E183" s="11" t="e">
        <f>VLOOKUP(Table31[[#This Row],[NIM]],DbsMunaqis[],14)</f>
        <v>#N/A</v>
      </c>
      <c r="F183" t="e">
        <f>VLOOKUP(Table31[[#This Row],[NIM]],DbsMunaqis[],15)</f>
        <v>#N/A</v>
      </c>
      <c r="G183" t="e">
        <f>VLOOKUP(Table31[[#This Row],[NIM]],DbsMunaqis[],6)</f>
        <v>#N/A</v>
      </c>
      <c r="H183" t="e">
        <f>VLOOKUP(Table31[[#This Row],[KdJurusan]],TblJurusan[],2)</f>
        <v>#N/A</v>
      </c>
      <c r="I183" t="e">
        <f>VLOOKUP(Table31[[#This Row],[NIM]],DbsMunaqis[],7)</f>
        <v>#N/A</v>
      </c>
      <c r="J183" t="e">
        <f>VLOOKUP(Table31[[#This Row],[KdProdi]],TblProdi[],2)</f>
        <v>#N/A</v>
      </c>
      <c r="K183" s="1" t="e">
        <f>TEXT(VLOOKUP(Table31[[#This Row],[NIM]],DbsMunaqis[],16),"yyyy-mm-dd")</f>
        <v>#N/A</v>
      </c>
      <c r="L183" t="e">
        <f>VLOOKUP(Table31[[#This Row],[NIM]],DbsMunaqis[],18)</f>
        <v>#N/A</v>
      </c>
    </row>
    <row r="184" spans="1:12">
      <c r="A184" t="e">
        <f>VLOOKUP(Table31[[#This Row],[NIM]],DbsMunaqis[],5)</f>
        <v>#N/A</v>
      </c>
      <c r="B184" t="e">
        <f>VLOOKUP(Table31[[#This Row],[NIM]],DbsMunaqis[],9)</f>
        <v>#N/A</v>
      </c>
      <c r="C184" t="e">
        <f>VLOOKUP(Table31[[#This Row],[NIM]],DbsMunaqis[],10)</f>
        <v>#N/A</v>
      </c>
      <c r="D184" t="s">
        <v>10226</v>
      </c>
      <c r="E184" s="11" t="e">
        <f>VLOOKUP(Table31[[#This Row],[NIM]],DbsMunaqis[],14)</f>
        <v>#N/A</v>
      </c>
      <c r="F184" t="e">
        <f>VLOOKUP(Table31[[#This Row],[NIM]],DbsMunaqis[],15)</f>
        <v>#N/A</v>
      </c>
      <c r="G184" t="e">
        <f>VLOOKUP(Table31[[#This Row],[NIM]],DbsMunaqis[],6)</f>
        <v>#N/A</v>
      </c>
      <c r="H184" t="e">
        <f>VLOOKUP(Table31[[#This Row],[KdJurusan]],TblJurusan[],2)</f>
        <v>#N/A</v>
      </c>
      <c r="I184" t="e">
        <f>VLOOKUP(Table31[[#This Row],[NIM]],DbsMunaqis[],7)</f>
        <v>#N/A</v>
      </c>
      <c r="J184" t="e">
        <f>VLOOKUP(Table31[[#This Row],[KdProdi]],TblProdi[],2)</f>
        <v>#N/A</v>
      </c>
      <c r="K184" s="1" t="e">
        <f>TEXT(VLOOKUP(Table31[[#This Row],[NIM]],DbsMunaqis[],16),"yyyy-mm-dd")</f>
        <v>#N/A</v>
      </c>
      <c r="L184" t="e">
        <f>VLOOKUP(Table31[[#This Row],[NIM]],DbsMunaqis[],18)</f>
        <v>#N/A</v>
      </c>
    </row>
    <row r="185" spans="1:12">
      <c r="A185" t="e">
        <f>VLOOKUP(Table31[[#This Row],[NIM]],DbsMunaqis[],5)</f>
        <v>#N/A</v>
      </c>
      <c r="B185" t="e">
        <f>VLOOKUP(Table31[[#This Row],[NIM]],DbsMunaqis[],9)</f>
        <v>#N/A</v>
      </c>
      <c r="C185" t="e">
        <f>VLOOKUP(Table31[[#This Row],[NIM]],DbsMunaqis[],10)</f>
        <v>#N/A</v>
      </c>
      <c r="D185" t="s">
        <v>10265</v>
      </c>
      <c r="E185" s="11" t="e">
        <f>VLOOKUP(Table31[[#This Row],[NIM]],DbsMunaqis[],14)</f>
        <v>#N/A</v>
      </c>
      <c r="F185" t="e">
        <f>VLOOKUP(Table31[[#This Row],[NIM]],DbsMunaqis[],15)</f>
        <v>#N/A</v>
      </c>
      <c r="G185" t="e">
        <f>VLOOKUP(Table31[[#This Row],[NIM]],DbsMunaqis[],6)</f>
        <v>#N/A</v>
      </c>
      <c r="H185" t="e">
        <f>VLOOKUP(Table31[[#This Row],[KdJurusan]],TblJurusan[],2)</f>
        <v>#N/A</v>
      </c>
      <c r="I185" t="e">
        <f>VLOOKUP(Table31[[#This Row],[NIM]],DbsMunaqis[],7)</f>
        <v>#N/A</v>
      </c>
      <c r="J185" t="e">
        <f>VLOOKUP(Table31[[#This Row],[KdProdi]],TblProdi[],2)</f>
        <v>#N/A</v>
      </c>
      <c r="K185" s="1" t="e">
        <f>TEXT(VLOOKUP(Table31[[#This Row],[NIM]],DbsMunaqis[],16),"yyyy-mm-dd")</f>
        <v>#N/A</v>
      </c>
      <c r="L185" t="e">
        <f>VLOOKUP(Table31[[#This Row],[NIM]],DbsMunaqis[],18)</f>
        <v>#N/A</v>
      </c>
    </row>
    <row r="186" spans="1:12">
      <c r="A186" t="e">
        <f>VLOOKUP(Table31[[#This Row],[NIM]],DbsMunaqis[],5)</f>
        <v>#N/A</v>
      </c>
      <c r="B186" t="e">
        <f>VLOOKUP(Table31[[#This Row],[NIM]],DbsMunaqis[],9)</f>
        <v>#N/A</v>
      </c>
      <c r="C186" t="e">
        <f>VLOOKUP(Table31[[#This Row],[NIM]],DbsMunaqis[],10)</f>
        <v>#N/A</v>
      </c>
      <c r="D186" t="s">
        <v>10543</v>
      </c>
      <c r="E186" s="11" t="e">
        <f>VLOOKUP(Table31[[#This Row],[NIM]],DbsMunaqis[],14)</f>
        <v>#N/A</v>
      </c>
      <c r="F186" t="e">
        <f>VLOOKUP(Table31[[#This Row],[NIM]],DbsMunaqis[],15)</f>
        <v>#N/A</v>
      </c>
      <c r="G186" t="e">
        <f>VLOOKUP(Table31[[#This Row],[NIM]],DbsMunaqis[],6)</f>
        <v>#N/A</v>
      </c>
      <c r="H186" t="e">
        <f>VLOOKUP(Table31[[#This Row],[KdJurusan]],TblJurusan[],2)</f>
        <v>#N/A</v>
      </c>
      <c r="I186" t="e">
        <f>VLOOKUP(Table31[[#This Row],[NIM]],DbsMunaqis[],7)</f>
        <v>#N/A</v>
      </c>
      <c r="J186" t="e">
        <f>VLOOKUP(Table31[[#This Row],[KdProdi]],TblProdi[],2)</f>
        <v>#N/A</v>
      </c>
      <c r="K186" s="1" t="e">
        <f>TEXT(VLOOKUP(Table31[[#This Row],[NIM]],DbsMunaqis[],16),"yyyy-mm-dd")</f>
        <v>#N/A</v>
      </c>
      <c r="L186" t="e">
        <f>VLOOKUP(Table31[[#This Row],[NIM]],DbsMunaqis[],18)</f>
        <v>#N/A</v>
      </c>
    </row>
    <row r="187" spans="1:12">
      <c r="A187" t="e">
        <f>VLOOKUP(Table31[[#This Row],[NIM]],DbsMunaqis[],5)</f>
        <v>#N/A</v>
      </c>
      <c r="B187" t="e">
        <f>VLOOKUP(Table31[[#This Row],[NIM]],DbsMunaqis[],9)</f>
        <v>#N/A</v>
      </c>
      <c r="C187" t="e">
        <f>VLOOKUP(Table31[[#This Row],[NIM]],DbsMunaqis[],10)</f>
        <v>#N/A</v>
      </c>
      <c r="D187" t="s">
        <v>10243</v>
      </c>
      <c r="E187" s="11" t="e">
        <f>VLOOKUP(Table31[[#This Row],[NIM]],DbsMunaqis[],14)</f>
        <v>#N/A</v>
      </c>
      <c r="F187" t="e">
        <f>VLOOKUP(Table31[[#This Row],[NIM]],DbsMunaqis[],15)</f>
        <v>#N/A</v>
      </c>
      <c r="G187" t="e">
        <f>VLOOKUP(Table31[[#This Row],[NIM]],DbsMunaqis[],6)</f>
        <v>#N/A</v>
      </c>
      <c r="H187" t="e">
        <f>VLOOKUP(Table31[[#This Row],[KdJurusan]],TblJurusan[],2)</f>
        <v>#N/A</v>
      </c>
      <c r="I187" t="e">
        <f>VLOOKUP(Table31[[#This Row],[NIM]],DbsMunaqis[],7)</f>
        <v>#N/A</v>
      </c>
      <c r="J187" t="e">
        <f>VLOOKUP(Table31[[#This Row],[KdProdi]],TblProdi[],2)</f>
        <v>#N/A</v>
      </c>
      <c r="K187" s="1" t="e">
        <f>TEXT(VLOOKUP(Table31[[#This Row],[NIM]],DbsMunaqis[],16),"yyyy-mm-dd")</f>
        <v>#N/A</v>
      </c>
      <c r="L187" t="e">
        <f>VLOOKUP(Table31[[#This Row],[NIM]],DbsMunaqis[],18)</f>
        <v>#N/A</v>
      </c>
    </row>
    <row r="188" spans="1:12">
      <c r="A188" t="e">
        <f>VLOOKUP(Table31[[#This Row],[NIM]],DbsMunaqis[],5)</f>
        <v>#N/A</v>
      </c>
      <c r="B188" t="e">
        <f>VLOOKUP(Table31[[#This Row],[NIM]],DbsMunaqis[],9)</f>
        <v>#N/A</v>
      </c>
      <c r="C188" t="e">
        <f>VLOOKUP(Table31[[#This Row],[NIM]],DbsMunaqis[],10)</f>
        <v>#N/A</v>
      </c>
      <c r="D188" t="s">
        <v>10134</v>
      </c>
      <c r="E188" s="11" t="e">
        <f>VLOOKUP(Table31[[#This Row],[NIM]],DbsMunaqis[],14)</f>
        <v>#N/A</v>
      </c>
      <c r="F188" t="e">
        <f>VLOOKUP(Table31[[#This Row],[NIM]],DbsMunaqis[],15)</f>
        <v>#N/A</v>
      </c>
      <c r="G188" t="e">
        <f>VLOOKUP(Table31[[#This Row],[NIM]],DbsMunaqis[],6)</f>
        <v>#N/A</v>
      </c>
      <c r="H188" t="e">
        <f>VLOOKUP(Table31[[#This Row],[KdJurusan]],TblJurusan[],2)</f>
        <v>#N/A</v>
      </c>
      <c r="I188" t="e">
        <f>VLOOKUP(Table31[[#This Row],[NIM]],DbsMunaqis[],7)</f>
        <v>#N/A</v>
      </c>
      <c r="J188" t="e">
        <f>VLOOKUP(Table31[[#This Row],[KdProdi]],TblProdi[],2)</f>
        <v>#N/A</v>
      </c>
      <c r="K188" s="1" t="e">
        <f>TEXT(VLOOKUP(Table31[[#This Row],[NIM]],DbsMunaqis[],16),"yyyy-mm-dd")</f>
        <v>#N/A</v>
      </c>
      <c r="L188" t="e">
        <f>VLOOKUP(Table31[[#This Row],[NIM]],DbsMunaqis[],18)</f>
        <v>#N/A</v>
      </c>
    </row>
    <row r="189" spans="1:12">
      <c r="A189" t="e">
        <f>VLOOKUP(Table31[[#This Row],[NIM]],DbsMunaqis[],5)</f>
        <v>#N/A</v>
      </c>
      <c r="B189" t="e">
        <f>VLOOKUP(Table31[[#This Row],[NIM]],DbsMunaqis[],9)</f>
        <v>#N/A</v>
      </c>
      <c r="C189" t="e">
        <f>VLOOKUP(Table31[[#This Row],[NIM]],DbsMunaqis[],10)</f>
        <v>#N/A</v>
      </c>
      <c r="D189" t="s">
        <v>10131</v>
      </c>
      <c r="E189" s="11" t="e">
        <f>VLOOKUP(Table31[[#This Row],[NIM]],DbsMunaqis[],14)</f>
        <v>#N/A</v>
      </c>
      <c r="F189" t="e">
        <f>VLOOKUP(Table31[[#This Row],[NIM]],DbsMunaqis[],15)</f>
        <v>#N/A</v>
      </c>
      <c r="G189" t="e">
        <f>VLOOKUP(Table31[[#This Row],[NIM]],DbsMunaqis[],6)</f>
        <v>#N/A</v>
      </c>
      <c r="H189" t="e">
        <f>VLOOKUP(Table31[[#This Row],[KdJurusan]],TblJurusan[],2)</f>
        <v>#N/A</v>
      </c>
      <c r="I189" t="e">
        <f>VLOOKUP(Table31[[#This Row],[NIM]],DbsMunaqis[],7)</f>
        <v>#N/A</v>
      </c>
      <c r="J189" t="e">
        <f>VLOOKUP(Table31[[#This Row],[KdProdi]],TblProdi[],2)</f>
        <v>#N/A</v>
      </c>
      <c r="K189" s="1" t="e">
        <f>TEXT(VLOOKUP(Table31[[#This Row],[NIM]],DbsMunaqis[],16),"yyyy-mm-dd")</f>
        <v>#N/A</v>
      </c>
      <c r="L189" t="e">
        <f>VLOOKUP(Table31[[#This Row],[NIM]],DbsMunaqis[],18)</f>
        <v>#N/A</v>
      </c>
    </row>
    <row r="190" spans="1:12">
      <c r="A190" t="e">
        <f>VLOOKUP(Table31[[#This Row],[NIM]],DbsMunaqis[],5)</f>
        <v>#N/A</v>
      </c>
      <c r="B190" t="e">
        <f>VLOOKUP(Table31[[#This Row],[NIM]],DbsMunaqis[],9)</f>
        <v>#N/A</v>
      </c>
      <c r="C190" t="e">
        <f>VLOOKUP(Table31[[#This Row],[NIM]],DbsMunaqis[],10)</f>
        <v>#N/A</v>
      </c>
      <c r="D190" t="s">
        <v>10237</v>
      </c>
      <c r="E190" s="11" t="e">
        <f>VLOOKUP(Table31[[#This Row],[NIM]],DbsMunaqis[],14)</f>
        <v>#N/A</v>
      </c>
      <c r="F190" t="e">
        <f>VLOOKUP(Table31[[#This Row],[NIM]],DbsMunaqis[],15)</f>
        <v>#N/A</v>
      </c>
      <c r="G190" t="e">
        <f>VLOOKUP(Table31[[#This Row],[NIM]],DbsMunaqis[],6)</f>
        <v>#N/A</v>
      </c>
      <c r="H190" t="e">
        <f>VLOOKUP(Table31[[#This Row],[KdJurusan]],TblJurusan[],2)</f>
        <v>#N/A</v>
      </c>
      <c r="I190" t="e">
        <f>VLOOKUP(Table31[[#This Row],[NIM]],DbsMunaqis[],7)</f>
        <v>#N/A</v>
      </c>
      <c r="J190" t="e">
        <f>VLOOKUP(Table31[[#This Row],[KdProdi]],TblProdi[],2)</f>
        <v>#N/A</v>
      </c>
      <c r="K190" s="1" t="e">
        <f>TEXT(VLOOKUP(Table31[[#This Row],[NIM]],DbsMunaqis[],16),"yyyy-mm-dd")</f>
        <v>#N/A</v>
      </c>
      <c r="L190" t="e">
        <f>VLOOKUP(Table31[[#This Row],[NIM]],DbsMunaqis[],18)</f>
        <v>#N/A</v>
      </c>
    </row>
    <row r="191" spans="1:12">
      <c r="A191" t="e">
        <f>VLOOKUP(Table31[[#This Row],[NIM]],DbsMunaqis[],5)</f>
        <v>#N/A</v>
      </c>
      <c r="B191" t="e">
        <f>VLOOKUP(Table31[[#This Row],[NIM]],DbsMunaqis[],9)</f>
        <v>#N/A</v>
      </c>
      <c r="C191" t="e">
        <f>VLOOKUP(Table31[[#This Row],[NIM]],DbsMunaqis[],10)</f>
        <v>#N/A</v>
      </c>
      <c r="D191" t="s">
        <v>10152</v>
      </c>
      <c r="E191" s="11" t="e">
        <f>VLOOKUP(Table31[[#This Row],[NIM]],DbsMunaqis[],14)</f>
        <v>#N/A</v>
      </c>
      <c r="F191" t="e">
        <f>VLOOKUP(Table31[[#This Row],[NIM]],DbsMunaqis[],15)</f>
        <v>#N/A</v>
      </c>
      <c r="G191" t="e">
        <f>VLOOKUP(Table31[[#This Row],[NIM]],DbsMunaqis[],6)</f>
        <v>#N/A</v>
      </c>
      <c r="H191" t="e">
        <f>VLOOKUP(Table31[[#This Row],[KdJurusan]],TblJurusan[],2)</f>
        <v>#N/A</v>
      </c>
      <c r="I191" t="e">
        <f>VLOOKUP(Table31[[#This Row],[NIM]],DbsMunaqis[],7)</f>
        <v>#N/A</v>
      </c>
      <c r="J191" t="e">
        <f>VLOOKUP(Table31[[#This Row],[KdProdi]],TblProdi[],2)</f>
        <v>#N/A</v>
      </c>
      <c r="K191" s="1" t="e">
        <f>TEXT(VLOOKUP(Table31[[#This Row],[NIM]],DbsMunaqis[],16),"yyyy-mm-dd")</f>
        <v>#N/A</v>
      </c>
      <c r="L191" t="e">
        <f>VLOOKUP(Table31[[#This Row],[NIM]],DbsMunaqis[],18)</f>
        <v>#N/A</v>
      </c>
    </row>
    <row r="192" spans="1:12">
      <c r="A192" t="e">
        <f>VLOOKUP(Table31[[#This Row],[NIM]],DbsMunaqis[],5)</f>
        <v>#N/A</v>
      </c>
      <c r="B192" t="e">
        <f>VLOOKUP(Table31[[#This Row],[NIM]],DbsMunaqis[],9)</f>
        <v>#N/A</v>
      </c>
      <c r="C192" t="e">
        <f>VLOOKUP(Table31[[#This Row],[NIM]],DbsMunaqis[],10)</f>
        <v>#N/A</v>
      </c>
      <c r="D192" t="s">
        <v>10191</v>
      </c>
      <c r="E192" s="11" t="e">
        <f>VLOOKUP(Table31[[#This Row],[NIM]],DbsMunaqis[],14)</f>
        <v>#N/A</v>
      </c>
      <c r="F192" t="e">
        <f>VLOOKUP(Table31[[#This Row],[NIM]],DbsMunaqis[],15)</f>
        <v>#N/A</v>
      </c>
      <c r="G192" t="e">
        <f>VLOOKUP(Table31[[#This Row],[NIM]],DbsMunaqis[],6)</f>
        <v>#N/A</v>
      </c>
      <c r="H192" t="e">
        <f>VLOOKUP(Table31[[#This Row],[KdJurusan]],TblJurusan[],2)</f>
        <v>#N/A</v>
      </c>
      <c r="I192" t="e">
        <f>VLOOKUP(Table31[[#This Row],[NIM]],DbsMunaqis[],7)</f>
        <v>#N/A</v>
      </c>
      <c r="J192" t="e">
        <f>VLOOKUP(Table31[[#This Row],[KdProdi]],TblProdi[],2)</f>
        <v>#N/A</v>
      </c>
      <c r="K192" s="1" t="e">
        <f>TEXT(VLOOKUP(Table31[[#This Row],[NIM]],DbsMunaqis[],16),"yyyy-mm-dd")</f>
        <v>#N/A</v>
      </c>
      <c r="L192" t="e">
        <f>VLOOKUP(Table31[[#This Row],[NIM]],DbsMunaqis[],18)</f>
        <v>#N/A</v>
      </c>
    </row>
    <row r="193" spans="1:12">
      <c r="A193" t="e">
        <f>VLOOKUP(Table31[[#This Row],[NIM]],DbsMunaqis[],5)</f>
        <v>#N/A</v>
      </c>
      <c r="B193" t="e">
        <f>VLOOKUP(Table31[[#This Row],[NIM]],DbsMunaqis[],9)</f>
        <v>#N/A</v>
      </c>
      <c r="C193" t="e">
        <f>VLOOKUP(Table31[[#This Row],[NIM]],DbsMunaqis[],10)</f>
        <v>#N/A</v>
      </c>
      <c r="D193" t="s">
        <v>10560</v>
      </c>
      <c r="E193" s="11" t="e">
        <f>VLOOKUP(Table31[[#This Row],[NIM]],DbsMunaqis[],14)</f>
        <v>#N/A</v>
      </c>
      <c r="F193" t="e">
        <f>VLOOKUP(Table31[[#This Row],[NIM]],DbsMunaqis[],15)</f>
        <v>#N/A</v>
      </c>
      <c r="G193" t="e">
        <f>VLOOKUP(Table31[[#This Row],[NIM]],DbsMunaqis[],6)</f>
        <v>#N/A</v>
      </c>
      <c r="H193" t="e">
        <f>VLOOKUP(Table31[[#This Row],[KdJurusan]],TblJurusan[],2)</f>
        <v>#N/A</v>
      </c>
      <c r="I193" t="e">
        <f>VLOOKUP(Table31[[#This Row],[NIM]],DbsMunaqis[],7)</f>
        <v>#N/A</v>
      </c>
      <c r="J193" t="e">
        <f>VLOOKUP(Table31[[#This Row],[KdProdi]],TblProdi[],2)</f>
        <v>#N/A</v>
      </c>
      <c r="K193" s="1" t="e">
        <f>TEXT(VLOOKUP(Table31[[#This Row],[NIM]],DbsMunaqis[],16),"yyyy-mm-dd")</f>
        <v>#N/A</v>
      </c>
      <c r="L193" t="e">
        <f>VLOOKUP(Table31[[#This Row],[NIM]],DbsMunaqis[],18)</f>
        <v>#N/A</v>
      </c>
    </row>
    <row r="194" spans="1:12">
      <c r="A194" t="e">
        <f>VLOOKUP(Table31[[#This Row],[NIM]],DbsMunaqis[],5)</f>
        <v>#N/A</v>
      </c>
      <c r="B194" t="e">
        <f>VLOOKUP(Table31[[#This Row],[NIM]],DbsMunaqis[],9)</f>
        <v>#N/A</v>
      </c>
      <c r="C194" t="e">
        <f>VLOOKUP(Table31[[#This Row],[NIM]],DbsMunaqis[],10)</f>
        <v>#N/A</v>
      </c>
      <c r="D194" t="s">
        <v>10162</v>
      </c>
      <c r="E194" s="11" t="e">
        <f>VLOOKUP(Table31[[#This Row],[NIM]],DbsMunaqis[],14)</f>
        <v>#N/A</v>
      </c>
      <c r="F194" t="e">
        <f>VLOOKUP(Table31[[#This Row],[NIM]],DbsMunaqis[],15)</f>
        <v>#N/A</v>
      </c>
      <c r="G194" t="e">
        <f>VLOOKUP(Table31[[#This Row],[NIM]],DbsMunaqis[],6)</f>
        <v>#N/A</v>
      </c>
      <c r="H194" t="e">
        <f>VLOOKUP(Table31[[#This Row],[KdJurusan]],TblJurusan[],2)</f>
        <v>#N/A</v>
      </c>
      <c r="I194" t="e">
        <f>VLOOKUP(Table31[[#This Row],[NIM]],DbsMunaqis[],7)</f>
        <v>#N/A</v>
      </c>
      <c r="J194" t="e">
        <f>VLOOKUP(Table31[[#This Row],[KdProdi]],TblProdi[],2)</f>
        <v>#N/A</v>
      </c>
      <c r="K194" s="1" t="e">
        <f>TEXT(VLOOKUP(Table31[[#This Row],[NIM]],DbsMunaqis[],16),"yyyy-mm-dd")</f>
        <v>#N/A</v>
      </c>
      <c r="L194" t="e">
        <f>VLOOKUP(Table31[[#This Row],[NIM]],DbsMunaqis[],18)</f>
        <v>#N/A</v>
      </c>
    </row>
    <row r="195" spans="1:12">
      <c r="A195" t="e">
        <f>VLOOKUP(Table31[[#This Row],[NIM]],DbsMunaqis[],5)</f>
        <v>#N/A</v>
      </c>
      <c r="B195" t="e">
        <f>VLOOKUP(Table31[[#This Row],[NIM]],DbsMunaqis[],9)</f>
        <v>#N/A</v>
      </c>
      <c r="C195" t="e">
        <f>VLOOKUP(Table31[[#This Row],[NIM]],DbsMunaqis[],10)</f>
        <v>#N/A</v>
      </c>
      <c r="D195" t="s">
        <v>10233</v>
      </c>
      <c r="E195" s="11" t="e">
        <f>VLOOKUP(Table31[[#This Row],[NIM]],DbsMunaqis[],14)</f>
        <v>#N/A</v>
      </c>
      <c r="F195" t="e">
        <f>VLOOKUP(Table31[[#This Row],[NIM]],DbsMunaqis[],15)</f>
        <v>#N/A</v>
      </c>
      <c r="G195" t="e">
        <f>VLOOKUP(Table31[[#This Row],[NIM]],DbsMunaqis[],6)</f>
        <v>#N/A</v>
      </c>
      <c r="H195" t="e">
        <f>VLOOKUP(Table31[[#This Row],[KdJurusan]],TblJurusan[],2)</f>
        <v>#N/A</v>
      </c>
      <c r="I195" t="e">
        <f>VLOOKUP(Table31[[#This Row],[NIM]],DbsMunaqis[],7)</f>
        <v>#N/A</v>
      </c>
      <c r="J195" t="e">
        <f>VLOOKUP(Table31[[#This Row],[KdProdi]],TblProdi[],2)</f>
        <v>#N/A</v>
      </c>
      <c r="K195" s="1" t="e">
        <f>TEXT(VLOOKUP(Table31[[#This Row],[NIM]],DbsMunaqis[],16),"yyyy-mm-dd")</f>
        <v>#N/A</v>
      </c>
      <c r="L195" t="e">
        <f>VLOOKUP(Table31[[#This Row],[NIM]],DbsMunaqis[],18)</f>
        <v>#N/A</v>
      </c>
    </row>
    <row r="196" spans="1:12">
      <c r="A196" t="e">
        <f>VLOOKUP(Table31[[#This Row],[NIM]],DbsMunaqis[],5)</f>
        <v>#N/A</v>
      </c>
      <c r="B196" t="e">
        <f>VLOOKUP(Table31[[#This Row],[NIM]],DbsMunaqis[],9)</f>
        <v>#N/A</v>
      </c>
      <c r="C196" t="e">
        <f>VLOOKUP(Table31[[#This Row],[NIM]],DbsMunaqis[],10)</f>
        <v>#N/A</v>
      </c>
      <c r="D196" t="s">
        <v>10202</v>
      </c>
      <c r="E196" s="11" t="e">
        <f>VLOOKUP(Table31[[#This Row],[NIM]],DbsMunaqis[],14)</f>
        <v>#N/A</v>
      </c>
      <c r="F196" t="e">
        <f>VLOOKUP(Table31[[#This Row],[NIM]],DbsMunaqis[],15)</f>
        <v>#N/A</v>
      </c>
      <c r="G196" t="e">
        <f>VLOOKUP(Table31[[#This Row],[NIM]],DbsMunaqis[],6)</f>
        <v>#N/A</v>
      </c>
      <c r="H196" t="e">
        <f>VLOOKUP(Table31[[#This Row],[KdJurusan]],TblJurusan[],2)</f>
        <v>#N/A</v>
      </c>
      <c r="I196" t="e">
        <f>VLOOKUP(Table31[[#This Row],[NIM]],DbsMunaqis[],7)</f>
        <v>#N/A</v>
      </c>
      <c r="J196" t="e">
        <f>VLOOKUP(Table31[[#This Row],[KdProdi]],TblProdi[],2)</f>
        <v>#N/A</v>
      </c>
      <c r="K196" s="1" t="e">
        <f>TEXT(VLOOKUP(Table31[[#This Row],[NIM]],DbsMunaqis[],16),"yyyy-mm-dd")</f>
        <v>#N/A</v>
      </c>
      <c r="L196" t="e">
        <f>VLOOKUP(Table31[[#This Row],[NIM]],DbsMunaqis[],18)</f>
        <v>#N/A</v>
      </c>
    </row>
    <row r="197" spans="1:12">
      <c r="A197" t="e">
        <f>VLOOKUP(Table31[[#This Row],[NIM]],DbsMunaqis[],5)</f>
        <v>#N/A</v>
      </c>
      <c r="B197" t="e">
        <f>VLOOKUP(Table31[[#This Row],[NIM]],DbsMunaqis[],9)</f>
        <v>#N/A</v>
      </c>
      <c r="C197" t="e">
        <f>VLOOKUP(Table31[[#This Row],[NIM]],DbsMunaqis[],10)</f>
        <v>#N/A</v>
      </c>
      <c r="D197" t="s">
        <v>10106</v>
      </c>
      <c r="E197" s="11" t="e">
        <f>VLOOKUP(Table31[[#This Row],[NIM]],DbsMunaqis[],14)</f>
        <v>#N/A</v>
      </c>
      <c r="F197" t="e">
        <f>VLOOKUP(Table31[[#This Row],[NIM]],DbsMunaqis[],15)</f>
        <v>#N/A</v>
      </c>
      <c r="G197" t="e">
        <f>VLOOKUP(Table31[[#This Row],[NIM]],DbsMunaqis[],6)</f>
        <v>#N/A</v>
      </c>
      <c r="H197" t="e">
        <f>VLOOKUP(Table31[[#This Row],[KdJurusan]],TblJurusan[],2)</f>
        <v>#N/A</v>
      </c>
      <c r="I197" t="e">
        <f>VLOOKUP(Table31[[#This Row],[NIM]],DbsMunaqis[],7)</f>
        <v>#N/A</v>
      </c>
      <c r="J197" t="e">
        <f>VLOOKUP(Table31[[#This Row],[KdProdi]],TblProdi[],2)</f>
        <v>#N/A</v>
      </c>
      <c r="K197" s="1" t="e">
        <f>TEXT(VLOOKUP(Table31[[#This Row],[NIM]],DbsMunaqis[],16),"yyyy-mm-dd")</f>
        <v>#N/A</v>
      </c>
      <c r="L197" t="e">
        <f>VLOOKUP(Table31[[#This Row],[NIM]],DbsMunaqis[],18)</f>
        <v>#N/A</v>
      </c>
    </row>
    <row r="198" spans="1:12">
      <c r="A198" t="e">
        <f>VLOOKUP(Table31[[#This Row],[NIM]],DbsMunaqis[],5)</f>
        <v>#N/A</v>
      </c>
      <c r="B198" t="e">
        <f>VLOOKUP(Table31[[#This Row],[NIM]],DbsMunaqis[],9)</f>
        <v>#N/A</v>
      </c>
      <c r="C198" t="e">
        <f>VLOOKUP(Table31[[#This Row],[NIM]],DbsMunaqis[],10)</f>
        <v>#N/A</v>
      </c>
      <c r="D198" t="s">
        <v>10203</v>
      </c>
      <c r="E198" s="11" t="e">
        <f>VLOOKUP(Table31[[#This Row],[NIM]],DbsMunaqis[],14)</f>
        <v>#N/A</v>
      </c>
      <c r="F198" t="e">
        <f>VLOOKUP(Table31[[#This Row],[NIM]],DbsMunaqis[],15)</f>
        <v>#N/A</v>
      </c>
      <c r="G198" t="e">
        <f>VLOOKUP(Table31[[#This Row],[NIM]],DbsMunaqis[],6)</f>
        <v>#N/A</v>
      </c>
      <c r="H198" t="e">
        <f>VLOOKUP(Table31[[#This Row],[KdJurusan]],TblJurusan[],2)</f>
        <v>#N/A</v>
      </c>
      <c r="I198" t="e">
        <f>VLOOKUP(Table31[[#This Row],[NIM]],DbsMunaqis[],7)</f>
        <v>#N/A</v>
      </c>
      <c r="J198" t="e">
        <f>VLOOKUP(Table31[[#This Row],[KdProdi]],TblProdi[],2)</f>
        <v>#N/A</v>
      </c>
      <c r="K198" s="1" t="e">
        <f>TEXT(VLOOKUP(Table31[[#This Row],[NIM]],DbsMunaqis[],16),"yyyy-mm-dd")</f>
        <v>#N/A</v>
      </c>
      <c r="L198" t="e">
        <f>VLOOKUP(Table31[[#This Row],[NIM]],DbsMunaqis[],18)</f>
        <v>#N/A</v>
      </c>
    </row>
    <row r="199" spans="1:12">
      <c r="A199" t="e">
        <f>VLOOKUP(Table31[[#This Row],[NIM]],DbsMunaqis[],5)</f>
        <v>#N/A</v>
      </c>
      <c r="B199" t="e">
        <f>VLOOKUP(Table31[[#This Row],[NIM]],DbsMunaqis[],9)</f>
        <v>#N/A</v>
      </c>
      <c r="C199" t="e">
        <f>VLOOKUP(Table31[[#This Row],[NIM]],DbsMunaqis[],10)</f>
        <v>#N/A</v>
      </c>
      <c r="D199" t="s">
        <v>10246</v>
      </c>
      <c r="E199" s="11" t="e">
        <f>VLOOKUP(Table31[[#This Row],[NIM]],DbsMunaqis[],14)</f>
        <v>#N/A</v>
      </c>
      <c r="F199" t="e">
        <f>VLOOKUP(Table31[[#This Row],[NIM]],DbsMunaqis[],15)</f>
        <v>#N/A</v>
      </c>
      <c r="G199" t="e">
        <f>VLOOKUP(Table31[[#This Row],[NIM]],DbsMunaqis[],6)</f>
        <v>#N/A</v>
      </c>
      <c r="H199" t="e">
        <f>VLOOKUP(Table31[[#This Row],[KdJurusan]],TblJurusan[],2)</f>
        <v>#N/A</v>
      </c>
      <c r="I199" t="e">
        <f>VLOOKUP(Table31[[#This Row],[NIM]],DbsMunaqis[],7)</f>
        <v>#N/A</v>
      </c>
      <c r="J199" t="e">
        <f>VLOOKUP(Table31[[#This Row],[KdProdi]],TblProdi[],2)</f>
        <v>#N/A</v>
      </c>
      <c r="K199" s="1" t="e">
        <f>TEXT(VLOOKUP(Table31[[#This Row],[NIM]],DbsMunaqis[],16),"yyyy-mm-dd")</f>
        <v>#N/A</v>
      </c>
      <c r="L199" t="e">
        <f>VLOOKUP(Table31[[#This Row],[NIM]],DbsMunaqis[],18)</f>
        <v>#N/A</v>
      </c>
    </row>
    <row r="200" spans="1:12">
      <c r="A200" t="e">
        <f>VLOOKUP(Table31[[#This Row],[NIM]],DbsMunaqis[],5)</f>
        <v>#N/A</v>
      </c>
      <c r="B200" t="e">
        <f>VLOOKUP(Table31[[#This Row],[NIM]],DbsMunaqis[],9)</f>
        <v>#N/A</v>
      </c>
      <c r="C200" t="e">
        <f>VLOOKUP(Table31[[#This Row],[NIM]],DbsMunaqis[],10)</f>
        <v>#N/A</v>
      </c>
      <c r="D200" t="s">
        <v>10204</v>
      </c>
      <c r="E200" s="11" t="e">
        <f>VLOOKUP(Table31[[#This Row],[NIM]],DbsMunaqis[],14)</f>
        <v>#N/A</v>
      </c>
      <c r="F200" t="e">
        <f>VLOOKUP(Table31[[#This Row],[NIM]],DbsMunaqis[],15)</f>
        <v>#N/A</v>
      </c>
      <c r="G200" t="e">
        <f>VLOOKUP(Table31[[#This Row],[NIM]],DbsMunaqis[],6)</f>
        <v>#N/A</v>
      </c>
      <c r="H200" t="e">
        <f>VLOOKUP(Table31[[#This Row],[KdJurusan]],TblJurusan[],2)</f>
        <v>#N/A</v>
      </c>
      <c r="I200" t="e">
        <f>VLOOKUP(Table31[[#This Row],[NIM]],DbsMunaqis[],7)</f>
        <v>#N/A</v>
      </c>
      <c r="J200" t="e">
        <f>VLOOKUP(Table31[[#This Row],[KdProdi]],TblProdi[],2)</f>
        <v>#N/A</v>
      </c>
      <c r="K200" s="1" t="e">
        <f>TEXT(VLOOKUP(Table31[[#This Row],[NIM]],DbsMunaqis[],16),"yyyy-mm-dd")</f>
        <v>#N/A</v>
      </c>
      <c r="L200" t="e">
        <f>VLOOKUP(Table31[[#This Row],[NIM]],DbsMunaqis[],18)</f>
        <v>#N/A</v>
      </c>
    </row>
    <row r="201" spans="1:12">
      <c r="A201" t="e">
        <f>VLOOKUP(Table31[[#This Row],[NIM]],DbsMunaqis[],5)</f>
        <v>#N/A</v>
      </c>
      <c r="B201" t="e">
        <f>VLOOKUP(Table31[[#This Row],[NIM]],DbsMunaqis[],9)</f>
        <v>#N/A</v>
      </c>
      <c r="C201" t="e">
        <f>VLOOKUP(Table31[[#This Row],[NIM]],DbsMunaqis[],10)</f>
        <v>#N/A</v>
      </c>
      <c r="D201" t="s">
        <v>10105</v>
      </c>
      <c r="E201" s="11" t="e">
        <f>VLOOKUP(Table31[[#This Row],[NIM]],DbsMunaqis[],14)</f>
        <v>#N/A</v>
      </c>
      <c r="F201" t="e">
        <f>VLOOKUP(Table31[[#This Row],[NIM]],DbsMunaqis[],15)</f>
        <v>#N/A</v>
      </c>
      <c r="G201" t="e">
        <f>VLOOKUP(Table31[[#This Row],[NIM]],DbsMunaqis[],6)</f>
        <v>#N/A</v>
      </c>
      <c r="H201" t="e">
        <f>VLOOKUP(Table31[[#This Row],[KdJurusan]],TblJurusan[],2)</f>
        <v>#N/A</v>
      </c>
      <c r="I201" t="e">
        <f>VLOOKUP(Table31[[#This Row],[NIM]],DbsMunaqis[],7)</f>
        <v>#N/A</v>
      </c>
      <c r="J201" t="e">
        <f>VLOOKUP(Table31[[#This Row],[KdProdi]],TblProdi[],2)</f>
        <v>#N/A</v>
      </c>
      <c r="K201" s="1" t="e">
        <f>TEXT(VLOOKUP(Table31[[#This Row],[NIM]],DbsMunaqis[],16),"yyyy-mm-dd")</f>
        <v>#N/A</v>
      </c>
      <c r="L201" t="e">
        <f>VLOOKUP(Table31[[#This Row],[NIM]],DbsMunaqis[],18)</f>
        <v>#N/A</v>
      </c>
    </row>
    <row r="202" spans="1:12">
      <c r="A202" t="e">
        <f>VLOOKUP(Table31[[#This Row],[NIM]],DbsMunaqis[],5)</f>
        <v>#N/A</v>
      </c>
      <c r="B202" t="e">
        <f>VLOOKUP(Table31[[#This Row],[NIM]],DbsMunaqis[],9)</f>
        <v>#N/A</v>
      </c>
      <c r="C202" t="e">
        <f>VLOOKUP(Table31[[#This Row],[NIM]],DbsMunaqis[],10)</f>
        <v>#N/A</v>
      </c>
      <c r="D202" t="s">
        <v>10219</v>
      </c>
      <c r="E202" s="11" t="e">
        <f>VLOOKUP(Table31[[#This Row],[NIM]],DbsMunaqis[],14)</f>
        <v>#N/A</v>
      </c>
      <c r="F202" t="e">
        <f>VLOOKUP(Table31[[#This Row],[NIM]],DbsMunaqis[],15)</f>
        <v>#N/A</v>
      </c>
      <c r="G202" t="e">
        <f>VLOOKUP(Table31[[#This Row],[NIM]],DbsMunaqis[],6)</f>
        <v>#N/A</v>
      </c>
      <c r="H202" t="e">
        <f>VLOOKUP(Table31[[#This Row],[KdJurusan]],TblJurusan[],2)</f>
        <v>#N/A</v>
      </c>
      <c r="I202" t="e">
        <f>VLOOKUP(Table31[[#This Row],[NIM]],DbsMunaqis[],7)</f>
        <v>#N/A</v>
      </c>
      <c r="J202" t="e">
        <f>VLOOKUP(Table31[[#This Row],[KdProdi]],TblProdi[],2)</f>
        <v>#N/A</v>
      </c>
      <c r="K202" s="1" t="e">
        <f>TEXT(VLOOKUP(Table31[[#This Row],[NIM]],DbsMunaqis[],16),"yyyy-mm-dd")</f>
        <v>#N/A</v>
      </c>
      <c r="L202" t="e">
        <f>VLOOKUP(Table31[[#This Row],[NIM]],DbsMunaqis[],18)</f>
        <v>#N/A</v>
      </c>
    </row>
    <row r="203" spans="1:12">
      <c r="A203" t="e">
        <f>VLOOKUP(Table31[[#This Row],[NIM]],DbsMunaqis[],5)</f>
        <v>#N/A</v>
      </c>
      <c r="B203" t="e">
        <f>VLOOKUP(Table31[[#This Row],[NIM]],DbsMunaqis[],9)</f>
        <v>#N/A</v>
      </c>
      <c r="C203" t="e">
        <f>VLOOKUP(Table31[[#This Row],[NIM]],DbsMunaqis[],10)</f>
        <v>#N/A</v>
      </c>
      <c r="D203" t="s">
        <v>10224</v>
      </c>
      <c r="E203" s="11" t="e">
        <f>VLOOKUP(Table31[[#This Row],[NIM]],DbsMunaqis[],14)</f>
        <v>#N/A</v>
      </c>
      <c r="F203" t="e">
        <f>VLOOKUP(Table31[[#This Row],[NIM]],DbsMunaqis[],15)</f>
        <v>#N/A</v>
      </c>
      <c r="G203" t="e">
        <f>VLOOKUP(Table31[[#This Row],[NIM]],DbsMunaqis[],6)</f>
        <v>#N/A</v>
      </c>
      <c r="H203" t="e">
        <f>VLOOKUP(Table31[[#This Row],[KdJurusan]],TblJurusan[],2)</f>
        <v>#N/A</v>
      </c>
      <c r="I203" t="e">
        <f>VLOOKUP(Table31[[#This Row],[NIM]],DbsMunaqis[],7)</f>
        <v>#N/A</v>
      </c>
      <c r="J203" t="e">
        <f>VLOOKUP(Table31[[#This Row],[KdProdi]],TblProdi[],2)</f>
        <v>#N/A</v>
      </c>
      <c r="K203" s="1" t="e">
        <f>TEXT(VLOOKUP(Table31[[#This Row],[NIM]],DbsMunaqis[],16),"yyyy-mm-dd")</f>
        <v>#N/A</v>
      </c>
      <c r="L203" t="e">
        <f>VLOOKUP(Table31[[#This Row],[NIM]],DbsMunaqis[],18)</f>
        <v>#N/A</v>
      </c>
    </row>
    <row r="204" spans="1:12">
      <c r="A204" t="e">
        <f>VLOOKUP(Table31[[#This Row],[NIM]],DbsMunaqis[],5)</f>
        <v>#N/A</v>
      </c>
      <c r="B204" t="e">
        <f>VLOOKUP(Table31[[#This Row],[NIM]],DbsMunaqis[],9)</f>
        <v>#N/A</v>
      </c>
      <c r="C204" t="e">
        <f>VLOOKUP(Table31[[#This Row],[NIM]],DbsMunaqis[],10)</f>
        <v>#N/A</v>
      </c>
      <c r="D204" t="s">
        <v>10266</v>
      </c>
      <c r="E204" s="11" t="e">
        <f>VLOOKUP(Table31[[#This Row],[NIM]],DbsMunaqis[],14)</f>
        <v>#N/A</v>
      </c>
      <c r="F204" t="e">
        <f>VLOOKUP(Table31[[#This Row],[NIM]],DbsMunaqis[],15)</f>
        <v>#N/A</v>
      </c>
      <c r="G204" t="e">
        <f>VLOOKUP(Table31[[#This Row],[NIM]],DbsMunaqis[],6)</f>
        <v>#N/A</v>
      </c>
      <c r="H204" t="e">
        <f>VLOOKUP(Table31[[#This Row],[KdJurusan]],TblJurusan[],2)</f>
        <v>#N/A</v>
      </c>
      <c r="I204" t="e">
        <f>VLOOKUP(Table31[[#This Row],[NIM]],DbsMunaqis[],7)</f>
        <v>#N/A</v>
      </c>
      <c r="J204" t="e">
        <f>VLOOKUP(Table31[[#This Row],[KdProdi]],TblProdi[],2)</f>
        <v>#N/A</v>
      </c>
      <c r="K204" s="1" t="e">
        <f>TEXT(VLOOKUP(Table31[[#This Row],[NIM]],DbsMunaqis[],16),"yyyy-mm-dd")</f>
        <v>#N/A</v>
      </c>
      <c r="L204" t="e">
        <f>VLOOKUP(Table31[[#This Row],[NIM]],DbsMunaqis[],18)</f>
        <v>#N/A</v>
      </c>
    </row>
    <row r="205" spans="1:12">
      <c r="A205" t="e">
        <f>VLOOKUP(Table31[[#This Row],[NIM]],DbsMunaqis[],5)</f>
        <v>#N/A</v>
      </c>
      <c r="B205" t="e">
        <f>VLOOKUP(Table31[[#This Row],[NIM]],DbsMunaqis[],9)</f>
        <v>#N/A</v>
      </c>
      <c r="C205" t="e">
        <f>VLOOKUP(Table31[[#This Row],[NIM]],DbsMunaqis[],10)</f>
        <v>#N/A</v>
      </c>
      <c r="D205" t="s">
        <v>10101</v>
      </c>
      <c r="E205" s="11" t="e">
        <f>VLOOKUP(Table31[[#This Row],[NIM]],DbsMunaqis[],14)</f>
        <v>#N/A</v>
      </c>
      <c r="F205" t="e">
        <f>VLOOKUP(Table31[[#This Row],[NIM]],DbsMunaqis[],15)</f>
        <v>#N/A</v>
      </c>
      <c r="G205" t="e">
        <f>VLOOKUP(Table31[[#This Row],[NIM]],DbsMunaqis[],6)</f>
        <v>#N/A</v>
      </c>
      <c r="H205" t="e">
        <f>VLOOKUP(Table31[[#This Row],[KdJurusan]],TblJurusan[],2)</f>
        <v>#N/A</v>
      </c>
      <c r="I205" t="e">
        <f>VLOOKUP(Table31[[#This Row],[NIM]],DbsMunaqis[],7)</f>
        <v>#N/A</v>
      </c>
      <c r="J205" t="e">
        <f>VLOOKUP(Table31[[#This Row],[KdProdi]],TblProdi[],2)</f>
        <v>#N/A</v>
      </c>
      <c r="K205" s="1" t="e">
        <f>TEXT(VLOOKUP(Table31[[#This Row],[NIM]],DbsMunaqis[],16),"yyyy-mm-dd")</f>
        <v>#N/A</v>
      </c>
      <c r="L205" t="e">
        <f>VLOOKUP(Table31[[#This Row],[NIM]],DbsMunaqis[],18)</f>
        <v>#N/A</v>
      </c>
    </row>
    <row r="206" spans="1:12">
      <c r="A206" t="e">
        <f>VLOOKUP(Table31[[#This Row],[NIM]],DbsMunaqis[],5)</f>
        <v>#N/A</v>
      </c>
      <c r="B206" t="e">
        <f>VLOOKUP(Table31[[#This Row],[NIM]],DbsMunaqis[],9)</f>
        <v>#N/A</v>
      </c>
      <c r="C206" t="e">
        <f>VLOOKUP(Table31[[#This Row],[NIM]],DbsMunaqis[],10)</f>
        <v>#N/A</v>
      </c>
      <c r="D206" t="s">
        <v>10142</v>
      </c>
      <c r="E206" s="11" t="e">
        <f>VLOOKUP(Table31[[#This Row],[NIM]],DbsMunaqis[],14)</f>
        <v>#N/A</v>
      </c>
      <c r="F206" t="e">
        <f>VLOOKUP(Table31[[#This Row],[NIM]],DbsMunaqis[],15)</f>
        <v>#N/A</v>
      </c>
      <c r="G206" t="e">
        <f>VLOOKUP(Table31[[#This Row],[NIM]],DbsMunaqis[],6)</f>
        <v>#N/A</v>
      </c>
      <c r="H206" t="e">
        <f>VLOOKUP(Table31[[#This Row],[KdJurusan]],TblJurusan[],2)</f>
        <v>#N/A</v>
      </c>
      <c r="I206" t="e">
        <f>VLOOKUP(Table31[[#This Row],[NIM]],DbsMunaqis[],7)</f>
        <v>#N/A</v>
      </c>
      <c r="J206" t="e">
        <f>VLOOKUP(Table31[[#This Row],[KdProdi]],TblProdi[],2)</f>
        <v>#N/A</v>
      </c>
      <c r="K206" s="1" t="e">
        <f>TEXT(VLOOKUP(Table31[[#This Row],[NIM]],DbsMunaqis[],16),"yyyy-mm-dd")</f>
        <v>#N/A</v>
      </c>
      <c r="L206" t="e">
        <f>VLOOKUP(Table31[[#This Row],[NIM]],DbsMunaqis[],18)</f>
        <v>#N/A</v>
      </c>
    </row>
    <row r="207" spans="1:12">
      <c r="A207" t="e">
        <f>VLOOKUP(Table31[[#This Row],[NIM]],DbsMunaqis[],5)</f>
        <v>#N/A</v>
      </c>
      <c r="B207" t="e">
        <f>VLOOKUP(Table31[[#This Row],[NIM]],DbsMunaqis[],9)</f>
        <v>#N/A</v>
      </c>
      <c r="C207" t="e">
        <f>VLOOKUP(Table31[[#This Row],[NIM]],DbsMunaqis[],10)</f>
        <v>#N/A</v>
      </c>
      <c r="D207" t="s">
        <v>10078</v>
      </c>
      <c r="E207" s="11" t="e">
        <f>VLOOKUP(Table31[[#This Row],[NIM]],DbsMunaqis[],14)</f>
        <v>#N/A</v>
      </c>
      <c r="F207" t="e">
        <f>VLOOKUP(Table31[[#This Row],[NIM]],DbsMunaqis[],15)</f>
        <v>#N/A</v>
      </c>
      <c r="G207" t="e">
        <f>VLOOKUP(Table31[[#This Row],[NIM]],DbsMunaqis[],6)</f>
        <v>#N/A</v>
      </c>
      <c r="H207" t="e">
        <f>VLOOKUP(Table31[[#This Row],[KdJurusan]],TblJurusan[],2)</f>
        <v>#N/A</v>
      </c>
      <c r="I207" t="e">
        <f>VLOOKUP(Table31[[#This Row],[NIM]],DbsMunaqis[],7)</f>
        <v>#N/A</v>
      </c>
      <c r="J207" t="e">
        <f>VLOOKUP(Table31[[#This Row],[KdProdi]],TblProdi[],2)</f>
        <v>#N/A</v>
      </c>
      <c r="K207" s="1" t="e">
        <f>TEXT(VLOOKUP(Table31[[#This Row],[NIM]],DbsMunaqis[],16),"yyyy-mm-dd")</f>
        <v>#N/A</v>
      </c>
      <c r="L207" t="e">
        <f>VLOOKUP(Table31[[#This Row],[NIM]],DbsMunaqis[],18)</f>
        <v>#N/A</v>
      </c>
    </row>
    <row r="208" spans="1:12">
      <c r="A208" t="e">
        <f>VLOOKUP(Table31[[#This Row],[NIM]],DbsMunaqis[],5)</f>
        <v>#N/A</v>
      </c>
      <c r="B208" t="e">
        <f>VLOOKUP(Table31[[#This Row],[NIM]],DbsMunaqis[],9)</f>
        <v>#N/A</v>
      </c>
      <c r="C208" t="e">
        <f>VLOOKUP(Table31[[#This Row],[NIM]],DbsMunaqis[],10)</f>
        <v>#N/A</v>
      </c>
      <c r="D208" t="s">
        <v>10083</v>
      </c>
      <c r="E208" s="11" t="e">
        <f>VLOOKUP(Table31[[#This Row],[NIM]],DbsMunaqis[],14)</f>
        <v>#N/A</v>
      </c>
      <c r="F208" t="e">
        <f>VLOOKUP(Table31[[#This Row],[NIM]],DbsMunaqis[],15)</f>
        <v>#N/A</v>
      </c>
      <c r="G208" t="e">
        <f>VLOOKUP(Table31[[#This Row],[NIM]],DbsMunaqis[],6)</f>
        <v>#N/A</v>
      </c>
      <c r="H208" t="e">
        <f>VLOOKUP(Table31[[#This Row],[KdJurusan]],TblJurusan[],2)</f>
        <v>#N/A</v>
      </c>
      <c r="I208" t="e">
        <f>VLOOKUP(Table31[[#This Row],[NIM]],DbsMunaqis[],7)</f>
        <v>#N/A</v>
      </c>
      <c r="J208" t="e">
        <f>VLOOKUP(Table31[[#This Row],[KdProdi]],TblProdi[],2)</f>
        <v>#N/A</v>
      </c>
      <c r="K208" s="1" t="e">
        <f>TEXT(VLOOKUP(Table31[[#This Row],[NIM]],DbsMunaqis[],16),"yyyy-mm-dd")</f>
        <v>#N/A</v>
      </c>
      <c r="L208" t="e">
        <f>VLOOKUP(Table31[[#This Row],[NIM]],DbsMunaqis[],18)</f>
        <v>#N/A</v>
      </c>
    </row>
    <row r="209" spans="1:12">
      <c r="A209" t="e">
        <f>VLOOKUP(Table31[[#This Row],[NIM]],DbsMunaqis[],5)</f>
        <v>#N/A</v>
      </c>
      <c r="B209" t="e">
        <f>VLOOKUP(Table31[[#This Row],[NIM]],DbsMunaqis[],9)</f>
        <v>#N/A</v>
      </c>
      <c r="C209" t="e">
        <f>VLOOKUP(Table31[[#This Row],[NIM]],DbsMunaqis[],10)</f>
        <v>#N/A</v>
      </c>
      <c r="D209" t="s">
        <v>10084</v>
      </c>
      <c r="E209" s="11" t="e">
        <f>VLOOKUP(Table31[[#This Row],[NIM]],DbsMunaqis[],14)</f>
        <v>#N/A</v>
      </c>
      <c r="F209" t="e">
        <f>VLOOKUP(Table31[[#This Row],[NIM]],DbsMunaqis[],15)</f>
        <v>#N/A</v>
      </c>
      <c r="G209" t="e">
        <f>VLOOKUP(Table31[[#This Row],[NIM]],DbsMunaqis[],6)</f>
        <v>#N/A</v>
      </c>
      <c r="H209" t="e">
        <f>VLOOKUP(Table31[[#This Row],[KdJurusan]],TblJurusan[],2)</f>
        <v>#N/A</v>
      </c>
      <c r="I209" t="e">
        <f>VLOOKUP(Table31[[#This Row],[NIM]],DbsMunaqis[],7)</f>
        <v>#N/A</v>
      </c>
      <c r="J209" t="e">
        <f>VLOOKUP(Table31[[#This Row],[KdProdi]],TblProdi[],2)</f>
        <v>#N/A</v>
      </c>
      <c r="K209" s="1" t="e">
        <f>TEXT(VLOOKUP(Table31[[#This Row],[NIM]],DbsMunaqis[],16),"yyyy-mm-dd")</f>
        <v>#N/A</v>
      </c>
      <c r="L209" t="e">
        <f>VLOOKUP(Table31[[#This Row],[NIM]],DbsMunaqis[],18)</f>
        <v>#N/A</v>
      </c>
    </row>
    <row r="210" spans="1:12">
      <c r="A210" t="e">
        <f>VLOOKUP(Table31[[#This Row],[NIM]],DbsMunaqis[],5)</f>
        <v>#N/A</v>
      </c>
      <c r="B210" t="e">
        <f>VLOOKUP(Table31[[#This Row],[NIM]],DbsMunaqis[],9)</f>
        <v>#N/A</v>
      </c>
      <c r="C210" t="e">
        <f>VLOOKUP(Table31[[#This Row],[NIM]],DbsMunaqis[],10)</f>
        <v>#N/A</v>
      </c>
      <c r="D210" t="s">
        <v>10141</v>
      </c>
      <c r="E210" s="11" t="e">
        <f>VLOOKUP(Table31[[#This Row],[NIM]],DbsMunaqis[],14)</f>
        <v>#N/A</v>
      </c>
      <c r="F210" t="e">
        <f>VLOOKUP(Table31[[#This Row],[NIM]],DbsMunaqis[],15)</f>
        <v>#N/A</v>
      </c>
      <c r="G210" t="e">
        <f>VLOOKUP(Table31[[#This Row],[NIM]],DbsMunaqis[],6)</f>
        <v>#N/A</v>
      </c>
      <c r="H210" t="e">
        <f>VLOOKUP(Table31[[#This Row],[KdJurusan]],TblJurusan[],2)</f>
        <v>#N/A</v>
      </c>
      <c r="I210" t="e">
        <f>VLOOKUP(Table31[[#This Row],[NIM]],DbsMunaqis[],7)</f>
        <v>#N/A</v>
      </c>
      <c r="J210" t="e">
        <f>VLOOKUP(Table31[[#This Row],[KdProdi]],TblProdi[],2)</f>
        <v>#N/A</v>
      </c>
      <c r="K210" s="1" t="e">
        <f>TEXT(VLOOKUP(Table31[[#This Row],[NIM]],DbsMunaqis[],16),"yyyy-mm-dd")</f>
        <v>#N/A</v>
      </c>
      <c r="L210" t="e">
        <f>VLOOKUP(Table31[[#This Row],[NIM]],DbsMunaqis[],18)</f>
        <v>#N/A</v>
      </c>
    </row>
    <row r="211" spans="1:12">
      <c r="A211" t="e">
        <f>VLOOKUP(Table31[[#This Row],[NIM]],DbsMunaqis[],5)</f>
        <v>#N/A</v>
      </c>
      <c r="B211" t="e">
        <f>VLOOKUP(Table31[[#This Row],[NIM]],DbsMunaqis[],9)</f>
        <v>#N/A</v>
      </c>
      <c r="C211" t="e">
        <f>VLOOKUP(Table31[[#This Row],[NIM]],DbsMunaqis[],10)</f>
        <v>#N/A</v>
      </c>
      <c r="D211" t="s">
        <v>10075</v>
      </c>
      <c r="E211" s="11" t="e">
        <f>VLOOKUP(Table31[[#This Row],[NIM]],DbsMunaqis[],14)</f>
        <v>#N/A</v>
      </c>
      <c r="F211" t="e">
        <f>VLOOKUP(Table31[[#This Row],[NIM]],DbsMunaqis[],15)</f>
        <v>#N/A</v>
      </c>
      <c r="G211" t="e">
        <f>VLOOKUP(Table31[[#This Row],[NIM]],DbsMunaqis[],6)</f>
        <v>#N/A</v>
      </c>
      <c r="H211" t="e">
        <f>VLOOKUP(Table31[[#This Row],[KdJurusan]],TblJurusan[],2)</f>
        <v>#N/A</v>
      </c>
      <c r="I211" t="e">
        <f>VLOOKUP(Table31[[#This Row],[NIM]],DbsMunaqis[],7)</f>
        <v>#N/A</v>
      </c>
      <c r="J211" t="e">
        <f>VLOOKUP(Table31[[#This Row],[KdProdi]],TblProdi[],2)</f>
        <v>#N/A</v>
      </c>
      <c r="K211" s="1" t="e">
        <f>TEXT(VLOOKUP(Table31[[#This Row],[NIM]],DbsMunaqis[],16),"yyyy-mm-dd")</f>
        <v>#N/A</v>
      </c>
      <c r="L211" t="e">
        <f>VLOOKUP(Table31[[#This Row],[NIM]],DbsMunaqis[],18)</f>
        <v>#N/A</v>
      </c>
    </row>
    <row r="212" spans="1:12">
      <c r="A212" t="e">
        <f>VLOOKUP(Table31[[#This Row],[NIM]],DbsMunaqis[],5)</f>
        <v>#N/A</v>
      </c>
      <c r="B212" t="e">
        <f>VLOOKUP(Table31[[#This Row],[NIM]],DbsMunaqis[],9)</f>
        <v>#N/A</v>
      </c>
      <c r="C212" t="e">
        <f>VLOOKUP(Table31[[#This Row],[NIM]],DbsMunaqis[],10)</f>
        <v>#N/A</v>
      </c>
      <c r="D212" t="s">
        <v>10140</v>
      </c>
      <c r="E212" s="11" t="e">
        <f>VLOOKUP(Table31[[#This Row],[NIM]],DbsMunaqis[],14)</f>
        <v>#N/A</v>
      </c>
      <c r="F212" t="e">
        <f>VLOOKUP(Table31[[#This Row],[NIM]],DbsMunaqis[],15)</f>
        <v>#N/A</v>
      </c>
      <c r="G212" t="e">
        <f>VLOOKUP(Table31[[#This Row],[NIM]],DbsMunaqis[],6)</f>
        <v>#N/A</v>
      </c>
      <c r="H212" t="e">
        <f>VLOOKUP(Table31[[#This Row],[KdJurusan]],TblJurusan[],2)</f>
        <v>#N/A</v>
      </c>
      <c r="I212" t="e">
        <f>VLOOKUP(Table31[[#This Row],[NIM]],DbsMunaqis[],7)</f>
        <v>#N/A</v>
      </c>
      <c r="J212" t="e">
        <f>VLOOKUP(Table31[[#This Row],[KdProdi]],TblProdi[],2)</f>
        <v>#N/A</v>
      </c>
      <c r="K212" s="1" t="e">
        <f>TEXT(VLOOKUP(Table31[[#This Row],[NIM]],DbsMunaqis[],16),"yyyy-mm-dd")</f>
        <v>#N/A</v>
      </c>
      <c r="L212" t="e">
        <f>VLOOKUP(Table31[[#This Row],[NIM]],DbsMunaqis[],18)</f>
        <v>#N/A</v>
      </c>
    </row>
    <row r="213" spans="1:12">
      <c r="A213" t="e">
        <f>VLOOKUP(Table31[[#This Row],[NIM]],DbsMunaqis[],5)</f>
        <v>#N/A</v>
      </c>
      <c r="B213" t="e">
        <f>VLOOKUP(Table31[[#This Row],[NIM]],DbsMunaqis[],9)</f>
        <v>#N/A</v>
      </c>
      <c r="C213" t="e">
        <f>VLOOKUP(Table31[[#This Row],[NIM]],DbsMunaqis[],10)</f>
        <v>#N/A</v>
      </c>
      <c r="D213" t="s">
        <v>10609</v>
      </c>
      <c r="E213" s="11" t="e">
        <f>VLOOKUP(Table31[[#This Row],[NIM]],DbsMunaqis[],14)</f>
        <v>#N/A</v>
      </c>
      <c r="F213" t="e">
        <f>VLOOKUP(Table31[[#This Row],[NIM]],DbsMunaqis[],15)</f>
        <v>#N/A</v>
      </c>
      <c r="G213" t="e">
        <f>VLOOKUP(Table31[[#This Row],[NIM]],DbsMunaqis[],6)</f>
        <v>#N/A</v>
      </c>
      <c r="H213" t="e">
        <f>VLOOKUP(Table31[[#This Row],[KdJurusan]],TblJurusan[],2)</f>
        <v>#N/A</v>
      </c>
      <c r="I213" t="e">
        <f>VLOOKUP(Table31[[#This Row],[NIM]],DbsMunaqis[],7)</f>
        <v>#N/A</v>
      </c>
      <c r="J213" t="e">
        <f>VLOOKUP(Table31[[#This Row],[KdProdi]],TblProdi[],2)</f>
        <v>#N/A</v>
      </c>
      <c r="K213" s="1" t="e">
        <f>TEXT(VLOOKUP(Table31[[#This Row],[NIM]],DbsMunaqis[],16),"yyyy-mm-dd")</f>
        <v>#N/A</v>
      </c>
      <c r="L213" t="e">
        <f>VLOOKUP(Table31[[#This Row],[NIM]],DbsMunaqis[],18)</f>
        <v>#N/A</v>
      </c>
    </row>
    <row r="214" spans="1:12">
      <c r="A214" t="e">
        <f>VLOOKUP(Table31[[#This Row],[NIM]],DbsMunaqis[],5)</f>
        <v>#N/A</v>
      </c>
      <c r="B214" t="e">
        <f>VLOOKUP(Table31[[#This Row],[NIM]],DbsMunaqis[],9)</f>
        <v>#N/A</v>
      </c>
      <c r="C214" t="e">
        <f>VLOOKUP(Table31[[#This Row],[NIM]],DbsMunaqis[],10)</f>
        <v>#N/A</v>
      </c>
      <c r="D214" t="s">
        <v>10296</v>
      </c>
      <c r="E214" s="11" t="e">
        <f>VLOOKUP(Table31[[#This Row],[NIM]],DbsMunaqis[],14)</f>
        <v>#N/A</v>
      </c>
      <c r="F214" t="e">
        <f>VLOOKUP(Table31[[#This Row],[NIM]],DbsMunaqis[],15)</f>
        <v>#N/A</v>
      </c>
      <c r="G214" t="e">
        <f>VLOOKUP(Table31[[#This Row],[NIM]],DbsMunaqis[],6)</f>
        <v>#N/A</v>
      </c>
      <c r="H214" t="e">
        <f>VLOOKUP(Table31[[#This Row],[KdJurusan]],TblJurusan[],2)</f>
        <v>#N/A</v>
      </c>
      <c r="I214" t="e">
        <f>VLOOKUP(Table31[[#This Row],[NIM]],DbsMunaqis[],7)</f>
        <v>#N/A</v>
      </c>
      <c r="J214" t="e">
        <f>VLOOKUP(Table31[[#This Row],[KdProdi]],TblProdi[],2)</f>
        <v>#N/A</v>
      </c>
      <c r="K214" s="1" t="e">
        <f>TEXT(VLOOKUP(Table31[[#This Row],[NIM]],DbsMunaqis[],16),"yyyy-mm-dd")</f>
        <v>#N/A</v>
      </c>
      <c r="L214" t="e">
        <f>VLOOKUP(Table31[[#This Row],[NIM]],DbsMunaqis[],18)</f>
        <v>#N/A</v>
      </c>
    </row>
    <row r="215" spans="1:12">
      <c r="A215" t="e">
        <f>VLOOKUP(Table31[[#This Row],[NIM]],DbsMunaqis[],5)</f>
        <v>#N/A</v>
      </c>
      <c r="B215" t="e">
        <f>VLOOKUP(Table31[[#This Row],[NIM]],DbsMunaqis[],9)</f>
        <v>#N/A</v>
      </c>
      <c r="C215" t="e">
        <f>VLOOKUP(Table31[[#This Row],[NIM]],DbsMunaqis[],10)</f>
        <v>#N/A</v>
      </c>
      <c r="D215" t="s">
        <v>10633</v>
      </c>
      <c r="E215" s="11" t="e">
        <f>VLOOKUP(Table31[[#This Row],[NIM]],DbsMunaqis[],14)</f>
        <v>#N/A</v>
      </c>
      <c r="F215" t="e">
        <f>VLOOKUP(Table31[[#This Row],[NIM]],DbsMunaqis[],15)</f>
        <v>#N/A</v>
      </c>
      <c r="G215" t="e">
        <f>VLOOKUP(Table31[[#This Row],[NIM]],DbsMunaqis[],6)</f>
        <v>#N/A</v>
      </c>
      <c r="H215" t="e">
        <f>VLOOKUP(Table31[[#This Row],[KdJurusan]],TblJurusan[],2)</f>
        <v>#N/A</v>
      </c>
      <c r="I215" t="e">
        <f>VLOOKUP(Table31[[#This Row],[NIM]],DbsMunaqis[],7)</f>
        <v>#N/A</v>
      </c>
      <c r="J215" t="e">
        <f>VLOOKUP(Table31[[#This Row],[KdProdi]],TblProdi[],2)</f>
        <v>#N/A</v>
      </c>
      <c r="K215" s="1" t="e">
        <f>TEXT(VLOOKUP(Table31[[#This Row],[NIM]],DbsMunaqis[],16),"yyyy-mm-dd")</f>
        <v>#N/A</v>
      </c>
      <c r="L215" t="e">
        <f>VLOOKUP(Table31[[#This Row],[NIM]],DbsMunaqis[],18)</f>
        <v>#N/A</v>
      </c>
    </row>
    <row r="216" spans="1:12">
      <c r="A216" t="e">
        <f>VLOOKUP(Table31[[#This Row],[NIM]],DbsMunaqis[],5)</f>
        <v>#N/A</v>
      </c>
      <c r="B216" t="e">
        <f>VLOOKUP(Table31[[#This Row],[NIM]],DbsMunaqis[],9)</f>
        <v>#N/A</v>
      </c>
      <c r="C216" t="e">
        <f>VLOOKUP(Table31[[#This Row],[NIM]],DbsMunaqis[],10)</f>
        <v>#N/A</v>
      </c>
      <c r="D216" t="s">
        <v>10305</v>
      </c>
      <c r="E216" s="11" t="e">
        <f>VLOOKUP(Table31[[#This Row],[NIM]],DbsMunaqis[],14)</f>
        <v>#N/A</v>
      </c>
      <c r="F216" t="e">
        <f>VLOOKUP(Table31[[#This Row],[NIM]],DbsMunaqis[],15)</f>
        <v>#N/A</v>
      </c>
      <c r="G216" t="e">
        <f>VLOOKUP(Table31[[#This Row],[NIM]],DbsMunaqis[],6)</f>
        <v>#N/A</v>
      </c>
      <c r="H216" t="e">
        <f>VLOOKUP(Table31[[#This Row],[KdJurusan]],TblJurusan[],2)</f>
        <v>#N/A</v>
      </c>
      <c r="I216" t="e">
        <f>VLOOKUP(Table31[[#This Row],[NIM]],DbsMunaqis[],7)</f>
        <v>#N/A</v>
      </c>
      <c r="J216" t="e">
        <f>VLOOKUP(Table31[[#This Row],[KdProdi]],TblProdi[],2)</f>
        <v>#N/A</v>
      </c>
      <c r="K216" s="1" t="e">
        <f>TEXT(VLOOKUP(Table31[[#This Row],[NIM]],DbsMunaqis[],16),"yyyy-mm-dd")</f>
        <v>#N/A</v>
      </c>
      <c r="L216" t="e">
        <f>VLOOKUP(Table31[[#This Row],[NIM]],DbsMunaqis[],18)</f>
        <v>#N/A</v>
      </c>
    </row>
    <row r="217" spans="1:12">
      <c r="A217" t="e">
        <f>VLOOKUP(Table31[[#This Row],[NIM]],DbsMunaqis[],5)</f>
        <v>#N/A</v>
      </c>
      <c r="B217" t="e">
        <f>VLOOKUP(Table31[[#This Row],[NIM]],DbsMunaqis[],9)</f>
        <v>#N/A</v>
      </c>
      <c r="C217" t="e">
        <f>VLOOKUP(Table31[[#This Row],[NIM]],DbsMunaqis[],10)</f>
        <v>#N/A</v>
      </c>
      <c r="D217" t="s">
        <v>10293</v>
      </c>
      <c r="E217" s="11" t="e">
        <f>VLOOKUP(Table31[[#This Row],[NIM]],DbsMunaqis[],14)</f>
        <v>#N/A</v>
      </c>
      <c r="F217" t="e">
        <f>VLOOKUP(Table31[[#This Row],[NIM]],DbsMunaqis[],15)</f>
        <v>#N/A</v>
      </c>
      <c r="G217" t="e">
        <f>VLOOKUP(Table31[[#This Row],[NIM]],DbsMunaqis[],6)</f>
        <v>#N/A</v>
      </c>
      <c r="H217" t="e">
        <f>VLOOKUP(Table31[[#This Row],[KdJurusan]],TblJurusan[],2)</f>
        <v>#N/A</v>
      </c>
      <c r="I217" t="e">
        <f>VLOOKUP(Table31[[#This Row],[NIM]],DbsMunaqis[],7)</f>
        <v>#N/A</v>
      </c>
      <c r="J217" t="e">
        <f>VLOOKUP(Table31[[#This Row],[KdProdi]],TblProdi[],2)</f>
        <v>#N/A</v>
      </c>
      <c r="K217" s="1" t="e">
        <f>TEXT(VLOOKUP(Table31[[#This Row],[NIM]],DbsMunaqis[],16),"yyyy-mm-dd")</f>
        <v>#N/A</v>
      </c>
      <c r="L217" t="e">
        <f>VLOOKUP(Table31[[#This Row],[NIM]],DbsMunaqis[],18)</f>
        <v>#N/A</v>
      </c>
    </row>
    <row r="218" spans="1:12">
      <c r="A218" t="e">
        <f>VLOOKUP(Table31[[#This Row],[NIM]],DbsMunaqis[],5)</f>
        <v>#N/A</v>
      </c>
      <c r="B218" t="e">
        <f>VLOOKUP(Table31[[#This Row],[NIM]],DbsMunaqis[],9)</f>
        <v>#N/A</v>
      </c>
      <c r="C218" t="e">
        <f>VLOOKUP(Table31[[#This Row],[NIM]],DbsMunaqis[],10)</f>
        <v>#N/A</v>
      </c>
      <c r="D218" t="s">
        <v>10705</v>
      </c>
      <c r="E218" s="11" t="e">
        <f>VLOOKUP(Table31[[#This Row],[NIM]],DbsMunaqis[],14)</f>
        <v>#N/A</v>
      </c>
      <c r="F218" t="e">
        <f>VLOOKUP(Table31[[#This Row],[NIM]],DbsMunaqis[],15)</f>
        <v>#N/A</v>
      </c>
      <c r="G218" t="e">
        <f>VLOOKUP(Table31[[#This Row],[NIM]],DbsMunaqis[],6)</f>
        <v>#N/A</v>
      </c>
      <c r="H218" t="e">
        <f>VLOOKUP(Table31[[#This Row],[KdJurusan]],TblJurusan[],2)</f>
        <v>#N/A</v>
      </c>
      <c r="I218" t="e">
        <f>VLOOKUP(Table31[[#This Row],[NIM]],DbsMunaqis[],7)</f>
        <v>#N/A</v>
      </c>
      <c r="J218" t="e">
        <f>VLOOKUP(Table31[[#This Row],[KdProdi]],TblProdi[],2)</f>
        <v>#N/A</v>
      </c>
      <c r="K218" s="1" t="e">
        <f>TEXT(VLOOKUP(Table31[[#This Row],[NIM]],DbsMunaqis[],16),"yyyy-mm-dd")</f>
        <v>#N/A</v>
      </c>
      <c r="L218" t="e">
        <f>VLOOKUP(Table31[[#This Row],[NIM]],DbsMunaqis[],18)</f>
        <v>#N/A</v>
      </c>
    </row>
    <row r="219" spans="1:12">
      <c r="A219" t="e">
        <f>VLOOKUP(Table31[[#This Row],[NIM]],DbsMunaqis[],5)</f>
        <v>#N/A</v>
      </c>
      <c r="B219" t="e">
        <f>VLOOKUP(Table31[[#This Row],[NIM]],DbsMunaqis[],9)</f>
        <v>#N/A</v>
      </c>
      <c r="C219" t="e">
        <f>VLOOKUP(Table31[[#This Row],[NIM]],DbsMunaqis[],10)</f>
        <v>#N/A</v>
      </c>
      <c r="D219" t="s">
        <v>10719</v>
      </c>
      <c r="E219" s="11" t="e">
        <f>VLOOKUP(Table31[[#This Row],[NIM]],DbsMunaqis[],14)</f>
        <v>#N/A</v>
      </c>
      <c r="F219" t="e">
        <f>VLOOKUP(Table31[[#This Row],[NIM]],DbsMunaqis[],15)</f>
        <v>#N/A</v>
      </c>
      <c r="G219" t="e">
        <f>VLOOKUP(Table31[[#This Row],[NIM]],DbsMunaqis[],6)</f>
        <v>#N/A</v>
      </c>
      <c r="H219" t="e">
        <f>VLOOKUP(Table31[[#This Row],[KdJurusan]],TblJurusan[],2)</f>
        <v>#N/A</v>
      </c>
      <c r="I219" t="e">
        <f>VLOOKUP(Table31[[#This Row],[NIM]],DbsMunaqis[],7)</f>
        <v>#N/A</v>
      </c>
      <c r="J219" t="e">
        <f>VLOOKUP(Table31[[#This Row],[KdProdi]],TblProdi[],2)</f>
        <v>#N/A</v>
      </c>
      <c r="K219" s="1" t="e">
        <f>TEXT(VLOOKUP(Table31[[#This Row],[NIM]],DbsMunaqis[],16),"yyyy-mm-dd")</f>
        <v>#N/A</v>
      </c>
      <c r="L219" t="e">
        <f>VLOOKUP(Table31[[#This Row],[NIM]],DbsMunaqis[],18)</f>
        <v>#N/A</v>
      </c>
    </row>
    <row r="220" spans="1:12">
      <c r="A220" t="e">
        <f>VLOOKUP(Table31[[#This Row],[NIM]],DbsMunaqis[],5)</f>
        <v>#N/A</v>
      </c>
      <c r="B220" t="e">
        <f>VLOOKUP(Table31[[#This Row],[NIM]],DbsMunaqis[],9)</f>
        <v>#N/A</v>
      </c>
      <c r="C220" t="e">
        <f>VLOOKUP(Table31[[#This Row],[NIM]],DbsMunaqis[],10)</f>
        <v>#N/A</v>
      </c>
      <c r="D220" t="s">
        <v>10723</v>
      </c>
      <c r="E220" s="11" t="e">
        <f>VLOOKUP(Table31[[#This Row],[NIM]],DbsMunaqis[],14)</f>
        <v>#N/A</v>
      </c>
      <c r="F220" t="e">
        <f>VLOOKUP(Table31[[#This Row],[NIM]],DbsMunaqis[],15)</f>
        <v>#N/A</v>
      </c>
      <c r="G220" t="e">
        <f>VLOOKUP(Table31[[#This Row],[NIM]],DbsMunaqis[],6)</f>
        <v>#N/A</v>
      </c>
      <c r="H220" t="e">
        <f>VLOOKUP(Table31[[#This Row],[KdJurusan]],TblJurusan[],2)</f>
        <v>#N/A</v>
      </c>
      <c r="I220" t="e">
        <f>VLOOKUP(Table31[[#This Row],[NIM]],DbsMunaqis[],7)</f>
        <v>#N/A</v>
      </c>
      <c r="J220" t="e">
        <f>VLOOKUP(Table31[[#This Row],[KdProdi]],TblProdi[],2)</f>
        <v>#N/A</v>
      </c>
      <c r="K220" s="1" t="e">
        <f>TEXT(VLOOKUP(Table31[[#This Row],[NIM]],DbsMunaqis[],16),"yyyy-mm-dd")</f>
        <v>#N/A</v>
      </c>
      <c r="L220" t="e">
        <f>VLOOKUP(Table31[[#This Row],[NIM]],DbsMunaqis[],18)</f>
        <v>#N/A</v>
      </c>
    </row>
    <row r="221" spans="1:12">
      <c r="A221" t="e">
        <f>VLOOKUP(Table31[[#This Row],[NIM]],DbsMunaqis[],5)</f>
        <v>#N/A</v>
      </c>
      <c r="B221" t="e">
        <f>VLOOKUP(Table31[[#This Row],[NIM]],DbsMunaqis[],9)</f>
        <v>#N/A</v>
      </c>
      <c r="C221" t="e">
        <f>VLOOKUP(Table31[[#This Row],[NIM]],DbsMunaqis[],10)</f>
        <v>#N/A</v>
      </c>
      <c r="D221" t="s">
        <v>10755</v>
      </c>
      <c r="E221" s="11" t="e">
        <f>VLOOKUP(Table31[[#This Row],[NIM]],DbsMunaqis[],14)</f>
        <v>#N/A</v>
      </c>
      <c r="F221" t="e">
        <f>VLOOKUP(Table31[[#This Row],[NIM]],DbsMunaqis[],15)</f>
        <v>#N/A</v>
      </c>
      <c r="G221" t="e">
        <f>VLOOKUP(Table31[[#This Row],[NIM]],DbsMunaqis[],6)</f>
        <v>#N/A</v>
      </c>
      <c r="H221" t="e">
        <f>VLOOKUP(Table31[[#This Row],[KdJurusan]],TblJurusan[],2)</f>
        <v>#N/A</v>
      </c>
      <c r="I221" t="e">
        <f>VLOOKUP(Table31[[#This Row],[NIM]],DbsMunaqis[],7)</f>
        <v>#N/A</v>
      </c>
      <c r="J221" t="e">
        <f>VLOOKUP(Table31[[#This Row],[KdProdi]],TblProdi[],2)</f>
        <v>#N/A</v>
      </c>
      <c r="K221" s="1" t="e">
        <f>TEXT(VLOOKUP(Table31[[#This Row],[NIM]],DbsMunaqis[],16),"yyyy-mm-dd")</f>
        <v>#N/A</v>
      </c>
      <c r="L221" t="e">
        <f>VLOOKUP(Table31[[#This Row],[NIM]],DbsMunaqis[],18)</f>
        <v>#N/A</v>
      </c>
    </row>
    <row r="222" spans="1:12">
      <c r="A222" t="e">
        <f>VLOOKUP(Table31[[#This Row],[NIM]],DbsMunaqis[],5)</f>
        <v>#N/A</v>
      </c>
      <c r="B222" t="e">
        <f>VLOOKUP(Table31[[#This Row],[NIM]],DbsMunaqis[],9)</f>
        <v>#N/A</v>
      </c>
      <c r="C222" t="e">
        <f>VLOOKUP(Table31[[#This Row],[NIM]],DbsMunaqis[],10)</f>
        <v>#N/A</v>
      </c>
      <c r="D222" t="s">
        <v>10761</v>
      </c>
      <c r="E222" s="11" t="e">
        <f>VLOOKUP(Table31[[#This Row],[NIM]],DbsMunaqis[],14)</f>
        <v>#N/A</v>
      </c>
      <c r="F222" t="e">
        <f>VLOOKUP(Table31[[#This Row],[NIM]],DbsMunaqis[],15)</f>
        <v>#N/A</v>
      </c>
      <c r="G222" t="e">
        <f>VLOOKUP(Table31[[#This Row],[NIM]],DbsMunaqis[],6)</f>
        <v>#N/A</v>
      </c>
      <c r="H222" t="e">
        <f>VLOOKUP(Table31[[#This Row],[KdJurusan]],TblJurusan[],2)</f>
        <v>#N/A</v>
      </c>
      <c r="I222" t="e">
        <f>VLOOKUP(Table31[[#This Row],[NIM]],DbsMunaqis[],7)</f>
        <v>#N/A</v>
      </c>
      <c r="J222" t="e">
        <f>VLOOKUP(Table31[[#This Row],[KdProdi]],TblProdi[],2)</f>
        <v>#N/A</v>
      </c>
      <c r="K222" s="1" t="e">
        <f>TEXT(VLOOKUP(Table31[[#This Row],[NIM]],DbsMunaqis[],16),"yyyy-mm-dd")</f>
        <v>#N/A</v>
      </c>
      <c r="L222" t="e">
        <f>VLOOKUP(Table31[[#This Row],[NIM]],DbsMunaqis[],18)</f>
        <v>#N/A</v>
      </c>
    </row>
    <row r="223" spans="1:12">
      <c r="A223" t="e">
        <f>VLOOKUP(Table31[[#This Row],[NIM]],DbsMunaqis[],5)</f>
        <v>#N/A</v>
      </c>
      <c r="B223" t="e">
        <f>VLOOKUP(Table31[[#This Row],[NIM]],DbsMunaqis[],9)</f>
        <v>#N/A</v>
      </c>
      <c r="C223" t="e">
        <f>VLOOKUP(Table31[[#This Row],[NIM]],DbsMunaqis[],10)</f>
        <v>#N/A</v>
      </c>
      <c r="D223" t="s">
        <v>10774</v>
      </c>
      <c r="E223" s="11" t="e">
        <f>VLOOKUP(Table31[[#This Row],[NIM]],DbsMunaqis[],14)</f>
        <v>#N/A</v>
      </c>
      <c r="F223" t="e">
        <f>VLOOKUP(Table31[[#This Row],[NIM]],DbsMunaqis[],15)</f>
        <v>#N/A</v>
      </c>
      <c r="G223" t="e">
        <f>VLOOKUP(Table31[[#This Row],[NIM]],DbsMunaqis[],6)</f>
        <v>#N/A</v>
      </c>
      <c r="H223" t="e">
        <f>VLOOKUP(Table31[[#This Row],[KdJurusan]],TblJurusan[],2)</f>
        <v>#N/A</v>
      </c>
      <c r="I223" t="e">
        <f>VLOOKUP(Table31[[#This Row],[NIM]],DbsMunaqis[],7)</f>
        <v>#N/A</v>
      </c>
      <c r="J223" t="e">
        <f>VLOOKUP(Table31[[#This Row],[KdProdi]],TblProdi[],2)</f>
        <v>#N/A</v>
      </c>
      <c r="K223" s="1" t="e">
        <f>TEXT(VLOOKUP(Table31[[#This Row],[NIM]],DbsMunaqis[],16),"yyyy-mm-dd")</f>
        <v>#N/A</v>
      </c>
      <c r="L223" t="e">
        <f>VLOOKUP(Table31[[#This Row],[NIM]],DbsMunaqis[],18)</f>
        <v>#N/A</v>
      </c>
    </row>
    <row r="224" spans="1:12">
      <c r="A224" t="e">
        <f>VLOOKUP(Table31[[#This Row],[NIM]],DbsMunaqis[],5)</f>
        <v>#N/A</v>
      </c>
      <c r="B224" t="e">
        <f>VLOOKUP(Table31[[#This Row],[NIM]],DbsMunaqis[],9)</f>
        <v>#N/A</v>
      </c>
      <c r="C224" t="e">
        <f>VLOOKUP(Table31[[#This Row],[NIM]],DbsMunaqis[],10)</f>
        <v>#N/A</v>
      </c>
      <c r="D224" t="s">
        <v>10800</v>
      </c>
      <c r="E224" s="11" t="e">
        <f>VLOOKUP(Table31[[#This Row],[NIM]],DbsMunaqis[],14)</f>
        <v>#N/A</v>
      </c>
      <c r="F224" t="e">
        <f>VLOOKUP(Table31[[#This Row],[NIM]],DbsMunaqis[],15)</f>
        <v>#N/A</v>
      </c>
      <c r="G224" t="e">
        <f>VLOOKUP(Table31[[#This Row],[NIM]],DbsMunaqis[],6)</f>
        <v>#N/A</v>
      </c>
      <c r="H224" t="e">
        <f>VLOOKUP(Table31[[#This Row],[KdJurusan]],TblJurusan[],2)</f>
        <v>#N/A</v>
      </c>
      <c r="I224" t="e">
        <f>VLOOKUP(Table31[[#This Row],[NIM]],DbsMunaqis[],7)</f>
        <v>#N/A</v>
      </c>
      <c r="J224" t="e">
        <f>VLOOKUP(Table31[[#This Row],[KdProdi]],TblProdi[],2)</f>
        <v>#N/A</v>
      </c>
      <c r="K224" s="1" t="e">
        <f>TEXT(VLOOKUP(Table31[[#This Row],[NIM]],DbsMunaqis[],16),"yyyy-mm-dd")</f>
        <v>#N/A</v>
      </c>
      <c r="L224" t="e">
        <f>VLOOKUP(Table31[[#This Row],[NIM]],DbsMunaqis[],18)</f>
        <v>#N/A</v>
      </c>
    </row>
    <row r="225" spans="1:12">
      <c r="A225" t="e">
        <f>VLOOKUP(Table31[[#This Row],[NIM]],DbsMunaqis[],5)</f>
        <v>#N/A</v>
      </c>
      <c r="B225" t="e">
        <f>VLOOKUP(Table31[[#This Row],[NIM]],DbsMunaqis[],9)</f>
        <v>#N/A</v>
      </c>
      <c r="C225" t="e">
        <f>VLOOKUP(Table31[[#This Row],[NIM]],DbsMunaqis[],10)</f>
        <v>#N/A</v>
      </c>
      <c r="D225" t="s">
        <v>10815</v>
      </c>
      <c r="E225" s="11" t="e">
        <f>VLOOKUP(Table31[[#This Row],[NIM]],DbsMunaqis[],14)</f>
        <v>#N/A</v>
      </c>
      <c r="F225" t="e">
        <f>VLOOKUP(Table31[[#This Row],[NIM]],DbsMunaqis[],15)</f>
        <v>#N/A</v>
      </c>
      <c r="G225" t="e">
        <f>VLOOKUP(Table31[[#This Row],[NIM]],DbsMunaqis[],6)</f>
        <v>#N/A</v>
      </c>
      <c r="H225" t="e">
        <f>VLOOKUP(Table31[[#This Row],[KdJurusan]],TblJurusan[],2)</f>
        <v>#N/A</v>
      </c>
      <c r="I225" t="e">
        <f>VLOOKUP(Table31[[#This Row],[NIM]],DbsMunaqis[],7)</f>
        <v>#N/A</v>
      </c>
      <c r="J225" t="e">
        <f>VLOOKUP(Table31[[#This Row],[KdProdi]],TblProdi[],2)</f>
        <v>#N/A</v>
      </c>
      <c r="K225" s="1" t="e">
        <f>TEXT(VLOOKUP(Table31[[#This Row],[NIM]],DbsMunaqis[],16),"yyyy-mm-dd")</f>
        <v>#N/A</v>
      </c>
      <c r="L225" t="e">
        <f>VLOOKUP(Table31[[#This Row],[NIM]],DbsMunaqis[],18)</f>
        <v>#N/A</v>
      </c>
    </row>
    <row r="226" spans="1:12">
      <c r="A226" t="e">
        <f>VLOOKUP(Table31[[#This Row],[NIM]],DbsMunaqis[],5)</f>
        <v>#N/A</v>
      </c>
      <c r="B226" t="e">
        <f>VLOOKUP(Table31[[#This Row],[NIM]],DbsMunaqis[],9)</f>
        <v>#N/A</v>
      </c>
      <c r="C226" t="e">
        <f>VLOOKUP(Table31[[#This Row],[NIM]],DbsMunaqis[],10)</f>
        <v>#N/A</v>
      </c>
      <c r="D226" t="s">
        <v>10821</v>
      </c>
      <c r="E226" s="11" t="e">
        <f>VLOOKUP(Table31[[#This Row],[NIM]],DbsMunaqis[],14)</f>
        <v>#N/A</v>
      </c>
      <c r="F226" t="e">
        <f>VLOOKUP(Table31[[#This Row],[NIM]],DbsMunaqis[],15)</f>
        <v>#N/A</v>
      </c>
      <c r="G226" t="e">
        <f>VLOOKUP(Table31[[#This Row],[NIM]],DbsMunaqis[],6)</f>
        <v>#N/A</v>
      </c>
      <c r="H226" t="e">
        <f>VLOOKUP(Table31[[#This Row],[KdJurusan]],TblJurusan[],2)</f>
        <v>#N/A</v>
      </c>
      <c r="I226" t="e">
        <f>VLOOKUP(Table31[[#This Row],[NIM]],DbsMunaqis[],7)</f>
        <v>#N/A</v>
      </c>
      <c r="J226" t="e">
        <f>VLOOKUP(Table31[[#This Row],[KdProdi]],TblProdi[],2)</f>
        <v>#N/A</v>
      </c>
      <c r="K226" s="1" t="e">
        <f>TEXT(VLOOKUP(Table31[[#This Row],[NIM]],DbsMunaqis[],16),"yyyy-mm-dd")</f>
        <v>#N/A</v>
      </c>
      <c r="L226" t="e">
        <f>VLOOKUP(Table31[[#This Row],[NIM]],DbsMunaqis[],18)</f>
        <v>#N/A</v>
      </c>
    </row>
    <row r="227" spans="1:12">
      <c r="A227" t="e">
        <f>VLOOKUP(Table31[[#This Row],[NIM]],DbsMunaqis[],5)</f>
        <v>#N/A</v>
      </c>
      <c r="B227" t="e">
        <f>VLOOKUP(Table31[[#This Row],[NIM]],DbsMunaqis[],9)</f>
        <v>#N/A</v>
      </c>
      <c r="C227" t="e">
        <f>VLOOKUP(Table31[[#This Row],[NIM]],DbsMunaqis[],10)</f>
        <v>#N/A</v>
      </c>
      <c r="D227" t="s">
        <v>10097</v>
      </c>
      <c r="E227" s="11" t="e">
        <f>VLOOKUP(Table31[[#This Row],[NIM]],DbsMunaqis[],14)</f>
        <v>#N/A</v>
      </c>
      <c r="F227" t="e">
        <f>VLOOKUP(Table31[[#This Row],[NIM]],DbsMunaqis[],15)</f>
        <v>#N/A</v>
      </c>
      <c r="G227" t="e">
        <f>VLOOKUP(Table31[[#This Row],[NIM]],DbsMunaqis[],6)</f>
        <v>#N/A</v>
      </c>
      <c r="H227" t="e">
        <f>VLOOKUP(Table31[[#This Row],[KdJurusan]],TblJurusan[],2)</f>
        <v>#N/A</v>
      </c>
      <c r="I227" t="e">
        <f>VLOOKUP(Table31[[#This Row],[NIM]],DbsMunaqis[],7)</f>
        <v>#N/A</v>
      </c>
      <c r="J227" t="e">
        <f>VLOOKUP(Table31[[#This Row],[KdProdi]],TblProdi[],2)</f>
        <v>#N/A</v>
      </c>
      <c r="K227" s="1" t="e">
        <f>TEXT(VLOOKUP(Table31[[#This Row],[NIM]],DbsMunaqis[],16),"yyyy-mm-dd")</f>
        <v>#N/A</v>
      </c>
      <c r="L227" t="e">
        <f>VLOOKUP(Table31[[#This Row],[NIM]],DbsMunaqis[],18)</f>
        <v>#N/A</v>
      </c>
    </row>
    <row r="228" spans="1:12">
      <c r="A228" t="e">
        <f>VLOOKUP(Table31[[#This Row],[NIM]],DbsMunaqis[],5)</f>
        <v>#N/A</v>
      </c>
      <c r="B228" t="e">
        <f>VLOOKUP(Table31[[#This Row],[NIM]],DbsMunaqis[],9)</f>
        <v>#N/A</v>
      </c>
      <c r="C228" t="e">
        <f>VLOOKUP(Table31[[#This Row],[NIM]],DbsMunaqis[],10)</f>
        <v>#N/A</v>
      </c>
      <c r="D228" t="s">
        <v>10854</v>
      </c>
      <c r="E228" s="11" t="e">
        <f>VLOOKUP(Table31[[#This Row],[NIM]],DbsMunaqis[],14)</f>
        <v>#N/A</v>
      </c>
      <c r="F228" t="e">
        <f>VLOOKUP(Table31[[#This Row],[NIM]],DbsMunaqis[],15)</f>
        <v>#N/A</v>
      </c>
      <c r="G228" t="e">
        <f>VLOOKUP(Table31[[#This Row],[NIM]],DbsMunaqis[],6)</f>
        <v>#N/A</v>
      </c>
      <c r="H228" t="e">
        <f>VLOOKUP(Table31[[#This Row],[KdJurusan]],TblJurusan[],2)</f>
        <v>#N/A</v>
      </c>
      <c r="I228" t="e">
        <f>VLOOKUP(Table31[[#This Row],[NIM]],DbsMunaqis[],7)</f>
        <v>#N/A</v>
      </c>
      <c r="J228" t="e">
        <f>VLOOKUP(Table31[[#This Row],[KdProdi]],TblProdi[],2)</f>
        <v>#N/A</v>
      </c>
      <c r="K228" s="1" t="e">
        <f>TEXT(VLOOKUP(Table31[[#This Row],[NIM]],DbsMunaqis[],16),"yyyy-mm-dd")</f>
        <v>#N/A</v>
      </c>
      <c r="L228" t="e">
        <f>VLOOKUP(Table31[[#This Row],[NIM]],DbsMunaqis[],18)</f>
        <v>#N/A</v>
      </c>
    </row>
    <row r="229" spans="1:12">
      <c r="A229" t="e">
        <f>VLOOKUP(Table31[[#This Row],[NIM]],DbsMunaqis[],5)</f>
        <v>#N/A</v>
      </c>
      <c r="B229" t="e">
        <f>VLOOKUP(Table31[[#This Row],[NIM]],DbsMunaqis[],9)</f>
        <v>#N/A</v>
      </c>
      <c r="C229" t="e">
        <f>VLOOKUP(Table31[[#This Row],[NIM]],DbsMunaqis[],10)</f>
        <v>#N/A</v>
      </c>
      <c r="D229" t="s">
        <v>10182</v>
      </c>
      <c r="E229" s="11" t="e">
        <f>VLOOKUP(Table31[[#This Row],[NIM]],DbsMunaqis[],14)</f>
        <v>#N/A</v>
      </c>
      <c r="F229" t="e">
        <f>VLOOKUP(Table31[[#This Row],[NIM]],DbsMunaqis[],15)</f>
        <v>#N/A</v>
      </c>
      <c r="G229" t="e">
        <f>VLOOKUP(Table31[[#This Row],[NIM]],DbsMunaqis[],6)</f>
        <v>#N/A</v>
      </c>
      <c r="H229" t="e">
        <f>VLOOKUP(Table31[[#This Row],[KdJurusan]],TblJurusan[],2)</f>
        <v>#N/A</v>
      </c>
      <c r="I229" t="e">
        <f>VLOOKUP(Table31[[#This Row],[NIM]],DbsMunaqis[],7)</f>
        <v>#N/A</v>
      </c>
      <c r="J229" t="e">
        <f>VLOOKUP(Table31[[#This Row],[KdProdi]],TblProdi[],2)</f>
        <v>#N/A</v>
      </c>
      <c r="K229" s="1" t="e">
        <f>TEXT(VLOOKUP(Table31[[#This Row],[NIM]],DbsMunaqis[],16),"yyyy-mm-dd")</f>
        <v>#N/A</v>
      </c>
      <c r="L229" t="e">
        <f>VLOOKUP(Table31[[#This Row],[NIM]],DbsMunaqis[],18)</f>
        <v>#N/A</v>
      </c>
    </row>
    <row r="230" spans="1:12">
      <c r="A230" t="e">
        <f>VLOOKUP(Table31[[#This Row],[NIM]],DbsMunaqis[],5)</f>
        <v>#N/A</v>
      </c>
      <c r="B230" t="e">
        <f>VLOOKUP(Table31[[#This Row],[NIM]],DbsMunaqis[],9)</f>
        <v>#N/A</v>
      </c>
      <c r="C230" t="e">
        <f>VLOOKUP(Table31[[#This Row],[NIM]],DbsMunaqis[],10)</f>
        <v>#N/A</v>
      </c>
      <c r="D230" t="s">
        <v>11178</v>
      </c>
      <c r="E230" s="11" t="e">
        <f>VLOOKUP(Table31[[#This Row],[NIM]],DbsMunaqis[],14)</f>
        <v>#N/A</v>
      </c>
      <c r="F230" t="e">
        <f>VLOOKUP(Table31[[#This Row],[NIM]],DbsMunaqis[],15)</f>
        <v>#N/A</v>
      </c>
      <c r="G230" t="e">
        <f>VLOOKUP(Table31[[#This Row],[NIM]],DbsMunaqis[],6)</f>
        <v>#N/A</v>
      </c>
      <c r="H230" t="e">
        <f>VLOOKUP(Table31[[#This Row],[KdJurusan]],TblJurusan[],2)</f>
        <v>#N/A</v>
      </c>
      <c r="I230" t="e">
        <f>VLOOKUP(Table31[[#This Row],[NIM]],DbsMunaqis[],7)</f>
        <v>#N/A</v>
      </c>
      <c r="J230" t="e">
        <f>VLOOKUP(Table31[[#This Row],[KdProdi]],TblProdi[],2)</f>
        <v>#N/A</v>
      </c>
      <c r="K230" s="1" t="e">
        <f>TEXT(VLOOKUP(Table31[[#This Row],[NIM]],DbsMunaqis[],16),"yyyy-mm-dd")</f>
        <v>#N/A</v>
      </c>
      <c r="L230" t="e">
        <f>VLOOKUP(Table31[[#This Row],[NIM]],DbsMunaqis[],18)</f>
        <v>#N/A</v>
      </c>
    </row>
    <row r="231" spans="1:12">
      <c r="A231" t="e">
        <f>VLOOKUP(Table31[[#This Row],[NIM]],DbsMunaqis[],5)</f>
        <v>#N/A</v>
      </c>
      <c r="B231" t="e">
        <f>VLOOKUP(Table31[[#This Row],[NIM]],DbsMunaqis[],9)</f>
        <v>#N/A</v>
      </c>
      <c r="C231" t="e">
        <f>VLOOKUP(Table31[[#This Row],[NIM]],DbsMunaqis[],10)</f>
        <v>#N/A</v>
      </c>
      <c r="D231" t="s">
        <v>11203</v>
      </c>
      <c r="E231" s="11" t="e">
        <f>VLOOKUP(Table31[[#This Row],[NIM]],DbsMunaqis[],14)</f>
        <v>#N/A</v>
      </c>
      <c r="F231" t="e">
        <f>VLOOKUP(Table31[[#This Row],[NIM]],DbsMunaqis[],15)</f>
        <v>#N/A</v>
      </c>
      <c r="G231" t="e">
        <f>VLOOKUP(Table31[[#This Row],[NIM]],DbsMunaqis[],6)</f>
        <v>#N/A</v>
      </c>
      <c r="H231" t="e">
        <f>VLOOKUP(Table31[[#This Row],[KdJurusan]],TblJurusan[],2)</f>
        <v>#N/A</v>
      </c>
      <c r="I231" t="e">
        <f>VLOOKUP(Table31[[#This Row],[NIM]],DbsMunaqis[],7)</f>
        <v>#N/A</v>
      </c>
      <c r="J231" t="e">
        <f>VLOOKUP(Table31[[#This Row],[KdProdi]],TblProdi[],2)</f>
        <v>#N/A</v>
      </c>
      <c r="K231" s="1" t="e">
        <f>TEXT(VLOOKUP(Table31[[#This Row],[NIM]],DbsMunaqis[],16),"yyyy-mm-dd")</f>
        <v>#N/A</v>
      </c>
      <c r="L231" t="e">
        <f>VLOOKUP(Table31[[#This Row],[NIM]],DbsMunaqis[],18)</f>
        <v>#N/A</v>
      </c>
    </row>
    <row r="232" spans="1:12">
      <c r="A232" t="e">
        <f>VLOOKUP(Table31[[#This Row],[NIM]],DbsMunaqis[],5)</f>
        <v>#N/A</v>
      </c>
      <c r="B232" t="e">
        <f>VLOOKUP(Table31[[#This Row],[NIM]],DbsMunaqis[],9)</f>
        <v>#N/A</v>
      </c>
      <c r="C232" t="e">
        <f>VLOOKUP(Table31[[#This Row],[NIM]],DbsMunaqis[],10)</f>
        <v>#N/A</v>
      </c>
      <c r="D232" t="s">
        <v>11213</v>
      </c>
      <c r="E232" s="11" t="e">
        <f>VLOOKUP(Table31[[#This Row],[NIM]],DbsMunaqis[],14)</f>
        <v>#N/A</v>
      </c>
      <c r="F232" t="e">
        <f>VLOOKUP(Table31[[#This Row],[NIM]],DbsMunaqis[],15)</f>
        <v>#N/A</v>
      </c>
      <c r="G232" t="e">
        <f>VLOOKUP(Table31[[#This Row],[NIM]],DbsMunaqis[],6)</f>
        <v>#N/A</v>
      </c>
      <c r="H232" t="e">
        <f>VLOOKUP(Table31[[#This Row],[KdJurusan]],TblJurusan[],2)</f>
        <v>#N/A</v>
      </c>
      <c r="I232" t="e">
        <f>VLOOKUP(Table31[[#This Row],[NIM]],DbsMunaqis[],7)</f>
        <v>#N/A</v>
      </c>
      <c r="J232" t="e">
        <f>VLOOKUP(Table31[[#This Row],[KdProdi]],TblProdi[],2)</f>
        <v>#N/A</v>
      </c>
      <c r="K232" s="1" t="e">
        <f>TEXT(VLOOKUP(Table31[[#This Row],[NIM]],DbsMunaqis[],16),"yyyy-mm-dd")</f>
        <v>#N/A</v>
      </c>
      <c r="L232" t="e">
        <f>VLOOKUP(Table31[[#This Row],[NIM]],DbsMunaqis[],18)</f>
        <v>#N/A</v>
      </c>
    </row>
    <row r="233" spans="1:12">
      <c r="A233" t="e">
        <f>VLOOKUP(Table31[[#This Row],[NIM]],DbsMunaqis[],5)</f>
        <v>#N/A</v>
      </c>
      <c r="B233" t="e">
        <f>VLOOKUP(Table31[[#This Row],[NIM]],DbsMunaqis[],9)</f>
        <v>#N/A</v>
      </c>
      <c r="C233" t="e">
        <f>VLOOKUP(Table31[[#This Row],[NIM]],DbsMunaqis[],10)</f>
        <v>#N/A</v>
      </c>
      <c r="D233" t="s">
        <v>11221</v>
      </c>
      <c r="E233" s="11" t="e">
        <f>VLOOKUP(Table31[[#This Row],[NIM]],DbsMunaqis[],14)</f>
        <v>#N/A</v>
      </c>
      <c r="F233" t="e">
        <f>VLOOKUP(Table31[[#This Row],[NIM]],DbsMunaqis[],15)</f>
        <v>#N/A</v>
      </c>
      <c r="G233" t="e">
        <f>VLOOKUP(Table31[[#This Row],[NIM]],DbsMunaqis[],6)</f>
        <v>#N/A</v>
      </c>
      <c r="H233" t="e">
        <f>VLOOKUP(Table31[[#This Row],[KdJurusan]],TblJurusan[],2)</f>
        <v>#N/A</v>
      </c>
      <c r="I233" t="e">
        <f>VLOOKUP(Table31[[#This Row],[NIM]],DbsMunaqis[],7)</f>
        <v>#N/A</v>
      </c>
      <c r="J233" t="e">
        <f>VLOOKUP(Table31[[#This Row],[KdProdi]],TblProdi[],2)</f>
        <v>#N/A</v>
      </c>
      <c r="K233" s="1" t="e">
        <f>TEXT(VLOOKUP(Table31[[#This Row],[NIM]],DbsMunaqis[],16),"yyyy-mm-dd")</f>
        <v>#N/A</v>
      </c>
      <c r="L233" t="e">
        <f>VLOOKUP(Table31[[#This Row],[NIM]],DbsMunaqis[],18)</f>
        <v>#N/A</v>
      </c>
    </row>
    <row r="234" spans="1:12">
      <c r="A234" t="e">
        <f>VLOOKUP(Table31[[#This Row],[NIM]],DbsMunaqis[],5)</f>
        <v>#N/A</v>
      </c>
      <c r="B234" t="e">
        <f>VLOOKUP(Table31[[#This Row],[NIM]],DbsMunaqis[],9)</f>
        <v>#N/A</v>
      </c>
      <c r="C234" t="e">
        <f>VLOOKUP(Table31[[#This Row],[NIM]],DbsMunaqis[],10)</f>
        <v>#N/A</v>
      </c>
      <c r="D234" t="s">
        <v>11232</v>
      </c>
      <c r="E234" s="11" t="e">
        <f>VLOOKUP(Table31[[#This Row],[NIM]],DbsMunaqis[],14)</f>
        <v>#N/A</v>
      </c>
      <c r="F234" t="e">
        <f>VLOOKUP(Table31[[#This Row],[NIM]],DbsMunaqis[],15)</f>
        <v>#N/A</v>
      </c>
      <c r="G234" t="e">
        <f>VLOOKUP(Table31[[#This Row],[NIM]],DbsMunaqis[],6)</f>
        <v>#N/A</v>
      </c>
      <c r="H234" t="e">
        <f>VLOOKUP(Table31[[#This Row],[KdJurusan]],TblJurusan[],2)</f>
        <v>#N/A</v>
      </c>
      <c r="I234" t="e">
        <f>VLOOKUP(Table31[[#This Row],[NIM]],DbsMunaqis[],7)</f>
        <v>#N/A</v>
      </c>
      <c r="J234" t="e">
        <f>VLOOKUP(Table31[[#This Row],[KdProdi]],TblProdi[],2)</f>
        <v>#N/A</v>
      </c>
      <c r="K234" s="1" t="e">
        <f>TEXT(VLOOKUP(Table31[[#This Row],[NIM]],DbsMunaqis[],16),"yyyy-mm-dd")</f>
        <v>#N/A</v>
      </c>
      <c r="L234" t="e">
        <f>VLOOKUP(Table31[[#This Row],[NIM]],DbsMunaqis[],18)</f>
        <v>#N/A</v>
      </c>
    </row>
    <row r="235" spans="1:12">
      <c r="A235" t="e">
        <f>VLOOKUP(Table31[[#This Row],[NIM]],DbsMunaqis[],5)</f>
        <v>#N/A</v>
      </c>
      <c r="B235" t="e">
        <f>VLOOKUP(Table31[[#This Row],[NIM]],DbsMunaqis[],9)</f>
        <v>#N/A</v>
      </c>
      <c r="C235" t="e">
        <f>VLOOKUP(Table31[[#This Row],[NIM]],DbsMunaqis[],10)</f>
        <v>#N/A</v>
      </c>
      <c r="D235" t="s">
        <v>11236</v>
      </c>
      <c r="E235" s="11" t="e">
        <f>VLOOKUP(Table31[[#This Row],[NIM]],DbsMunaqis[],14)</f>
        <v>#N/A</v>
      </c>
      <c r="F235" t="e">
        <f>VLOOKUP(Table31[[#This Row],[NIM]],DbsMunaqis[],15)</f>
        <v>#N/A</v>
      </c>
      <c r="G235" t="e">
        <f>VLOOKUP(Table31[[#This Row],[NIM]],DbsMunaqis[],6)</f>
        <v>#N/A</v>
      </c>
      <c r="H235" t="e">
        <f>VLOOKUP(Table31[[#This Row],[KdJurusan]],TblJurusan[],2)</f>
        <v>#N/A</v>
      </c>
      <c r="I235" t="e">
        <f>VLOOKUP(Table31[[#This Row],[NIM]],DbsMunaqis[],7)</f>
        <v>#N/A</v>
      </c>
      <c r="J235" t="e">
        <f>VLOOKUP(Table31[[#This Row],[KdProdi]],TblProdi[],2)</f>
        <v>#N/A</v>
      </c>
      <c r="K235" s="1" t="e">
        <f>TEXT(VLOOKUP(Table31[[#This Row],[NIM]],DbsMunaqis[],16),"yyyy-mm-dd")</f>
        <v>#N/A</v>
      </c>
      <c r="L235" t="e">
        <f>VLOOKUP(Table31[[#This Row],[NIM]],DbsMunaqis[],18)</f>
        <v>#N/A</v>
      </c>
    </row>
    <row r="236" spans="1:12">
      <c r="A236" t="e">
        <f>VLOOKUP(Table31[[#This Row],[NIM]],DbsMunaqis[],5)</f>
        <v>#N/A</v>
      </c>
      <c r="B236" t="e">
        <f>VLOOKUP(Table31[[#This Row],[NIM]],DbsMunaqis[],9)</f>
        <v>#N/A</v>
      </c>
      <c r="C236" t="e">
        <f>VLOOKUP(Table31[[#This Row],[NIM]],DbsMunaqis[],10)</f>
        <v>#N/A</v>
      </c>
      <c r="D236" t="s">
        <v>11238</v>
      </c>
      <c r="E236" s="11" t="e">
        <f>VLOOKUP(Table31[[#This Row],[NIM]],DbsMunaqis[],14)</f>
        <v>#N/A</v>
      </c>
      <c r="F236" t="e">
        <f>VLOOKUP(Table31[[#This Row],[NIM]],DbsMunaqis[],15)</f>
        <v>#N/A</v>
      </c>
      <c r="G236" t="e">
        <f>VLOOKUP(Table31[[#This Row],[NIM]],DbsMunaqis[],6)</f>
        <v>#N/A</v>
      </c>
      <c r="H236" t="e">
        <f>VLOOKUP(Table31[[#This Row],[KdJurusan]],TblJurusan[],2)</f>
        <v>#N/A</v>
      </c>
      <c r="I236" t="e">
        <f>VLOOKUP(Table31[[#This Row],[NIM]],DbsMunaqis[],7)</f>
        <v>#N/A</v>
      </c>
      <c r="J236" t="e">
        <f>VLOOKUP(Table31[[#This Row],[KdProdi]],TblProdi[],2)</f>
        <v>#N/A</v>
      </c>
      <c r="K236" s="1" t="e">
        <f>TEXT(VLOOKUP(Table31[[#This Row],[NIM]],DbsMunaqis[],16),"yyyy-mm-dd")</f>
        <v>#N/A</v>
      </c>
      <c r="L236" t="e">
        <f>VLOOKUP(Table31[[#This Row],[NIM]],DbsMunaqis[],18)</f>
        <v>#N/A</v>
      </c>
    </row>
    <row r="237" spans="1:12">
      <c r="A237" t="e">
        <f>VLOOKUP(Table31[[#This Row],[NIM]],DbsMunaqis[],5)</f>
        <v>#N/A</v>
      </c>
      <c r="B237" t="e">
        <f>VLOOKUP(Table31[[#This Row],[NIM]],DbsMunaqis[],9)</f>
        <v>#N/A</v>
      </c>
      <c r="C237" t="e">
        <f>VLOOKUP(Table31[[#This Row],[NIM]],DbsMunaqis[],10)</f>
        <v>#N/A</v>
      </c>
      <c r="D237" t="s">
        <v>11255</v>
      </c>
      <c r="E237" s="11" t="e">
        <f>VLOOKUP(Table31[[#This Row],[NIM]],DbsMunaqis[],14)</f>
        <v>#N/A</v>
      </c>
      <c r="F237" t="e">
        <f>VLOOKUP(Table31[[#This Row],[NIM]],DbsMunaqis[],15)</f>
        <v>#N/A</v>
      </c>
      <c r="G237" t="e">
        <f>VLOOKUP(Table31[[#This Row],[NIM]],DbsMunaqis[],6)</f>
        <v>#N/A</v>
      </c>
      <c r="H237" t="e">
        <f>VLOOKUP(Table31[[#This Row],[KdJurusan]],TblJurusan[],2)</f>
        <v>#N/A</v>
      </c>
      <c r="I237" t="e">
        <f>VLOOKUP(Table31[[#This Row],[NIM]],DbsMunaqis[],7)</f>
        <v>#N/A</v>
      </c>
      <c r="J237" t="e">
        <f>VLOOKUP(Table31[[#This Row],[KdProdi]],TblProdi[],2)</f>
        <v>#N/A</v>
      </c>
      <c r="K237" s="1" t="e">
        <f>TEXT(VLOOKUP(Table31[[#This Row],[NIM]],DbsMunaqis[],16),"yyyy-mm-dd")</f>
        <v>#N/A</v>
      </c>
      <c r="L237" t="e">
        <f>VLOOKUP(Table31[[#This Row],[NIM]],DbsMunaqis[],18)</f>
        <v>#N/A</v>
      </c>
    </row>
    <row r="238" spans="1:12">
      <c r="A238" t="e">
        <f>VLOOKUP(Table31[[#This Row],[NIM]],DbsMunaqis[],5)</f>
        <v>#N/A</v>
      </c>
      <c r="B238" t="e">
        <f>VLOOKUP(Table31[[#This Row],[NIM]],DbsMunaqis[],9)</f>
        <v>#N/A</v>
      </c>
      <c r="C238" t="e">
        <f>VLOOKUP(Table31[[#This Row],[NIM]],DbsMunaqis[],10)</f>
        <v>#N/A</v>
      </c>
      <c r="D238" t="s">
        <v>11259</v>
      </c>
      <c r="E238" s="11" t="e">
        <f>VLOOKUP(Table31[[#This Row],[NIM]],DbsMunaqis[],14)</f>
        <v>#N/A</v>
      </c>
      <c r="F238" t="e">
        <f>VLOOKUP(Table31[[#This Row],[NIM]],DbsMunaqis[],15)</f>
        <v>#N/A</v>
      </c>
      <c r="G238" t="e">
        <f>VLOOKUP(Table31[[#This Row],[NIM]],DbsMunaqis[],6)</f>
        <v>#N/A</v>
      </c>
      <c r="H238" t="e">
        <f>VLOOKUP(Table31[[#This Row],[KdJurusan]],TblJurusan[],2)</f>
        <v>#N/A</v>
      </c>
      <c r="I238" t="e">
        <f>VLOOKUP(Table31[[#This Row],[NIM]],DbsMunaqis[],7)</f>
        <v>#N/A</v>
      </c>
      <c r="J238" t="e">
        <f>VLOOKUP(Table31[[#This Row],[KdProdi]],TblProdi[],2)</f>
        <v>#N/A</v>
      </c>
      <c r="K238" s="1" t="e">
        <f>TEXT(VLOOKUP(Table31[[#This Row],[NIM]],DbsMunaqis[],16),"yyyy-mm-dd")</f>
        <v>#N/A</v>
      </c>
      <c r="L238" t="e">
        <f>VLOOKUP(Table31[[#This Row],[NIM]],DbsMunaqis[],18)</f>
        <v>#N/A</v>
      </c>
    </row>
    <row r="239" spans="1:12">
      <c r="A239" t="e">
        <f>VLOOKUP(Table31[[#This Row],[NIM]],DbsMunaqis[],5)</f>
        <v>#N/A</v>
      </c>
      <c r="B239" t="e">
        <f>VLOOKUP(Table31[[#This Row],[NIM]],DbsMunaqis[],9)</f>
        <v>#N/A</v>
      </c>
      <c r="C239" t="e">
        <f>VLOOKUP(Table31[[#This Row],[NIM]],DbsMunaqis[],10)</f>
        <v>#N/A</v>
      </c>
      <c r="D239" t="s">
        <v>11268</v>
      </c>
      <c r="E239" s="11" t="e">
        <f>VLOOKUP(Table31[[#This Row],[NIM]],DbsMunaqis[],14)</f>
        <v>#N/A</v>
      </c>
      <c r="F239" t="e">
        <f>VLOOKUP(Table31[[#This Row],[NIM]],DbsMunaqis[],15)</f>
        <v>#N/A</v>
      </c>
      <c r="G239" t="e">
        <f>VLOOKUP(Table31[[#This Row],[NIM]],DbsMunaqis[],6)</f>
        <v>#N/A</v>
      </c>
      <c r="H239" t="e">
        <f>VLOOKUP(Table31[[#This Row],[KdJurusan]],TblJurusan[],2)</f>
        <v>#N/A</v>
      </c>
      <c r="I239" t="e">
        <f>VLOOKUP(Table31[[#This Row],[NIM]],DbsMunaqis[],7)</f>
        <v>#N/A</v>
      </c>
      <c r="J239" t="e">
        <f>VLOOKUP(Table31[[#This Row],[KdProdi]],TblProdi[],2)</f>
        <v>#N/A</v>
      </c>
      <c r="K239" s="1" t="e">
        <f>TEXT(VLOOKUP(Table31[[#This Row],[NIM]],DbsMunaqis[],16),"yyyy-mm-dd")</f>
        <v>#N/A</v>
      </c>
      <c r="L239" t="e">
        <f>VLOOKUP(Table31[[#This Row],[NIM]],DbsMunaqis[],18)</f>
        <v>#N/A</v>
      </c>
    </row>
    <row r="240" spans="1:12">
      <c r="A240" t="e">
        <f>VLOOKUP(Table31[[#This Row],[NIM]],DbsMunaqis[],5)</f>
        <v>#N/A</v>
      </c>
      <c r="B240" t="e">
        <f>VLOOKUP(Table31[[#This Row],[NIM]],DbsMunaqis[],9)</f>
        <v>#N/A</v>
      </c>
      <c r="C240" t="e">
        <f>VLOOKUP(Table31[[#This Row],[NIM]],DbsMunaqis[],10)</f>
        <v>#N/A</v>
      </c>
      <c r="D240" t="s">
        <v>11273</v>
      </c>
      <c r="E240" s="11" t="e">
        <f>VLOOKUP(Table31[[#This Row],[NIM]],DbsMunaqis[],14)</f>
        <v>#N/A</v>
      </c>
      <c r="F240" t="e">
        <f>VLOOKUP(Table31[[#This Row],[NIM]],DbsMunaqis[],15)</f>
        <v>#N/A</v>
      </c>
      <c r="G240" t="e">
        <f>VLOOKUP(Table31[[#This Row],[NIM]],DbsMunaqis[],6)</f>
        <v>#N/A</v>
      </c>
      <c r="H240" t="e">
        <f>VLOOKUP(Table31[[#This Row],[KdJurusan]],TblJurusan[],2)</f>
        <v>#N/A</v>
      </c>
      <c r="I240" t="e">
        <f>VLOOKUP(Table31[[#This Row],[NIM]],DbsMunaqis[],7)</f>
        <v>#N/A</v>
      </c>
      <c r="J240" t="e">
        <f>VLOOKUP(Table31[[#This Row],[KdProdi]],TblProdi[],2)</f>
        <v>#N/A</v>
      </c>
      <c r="K240" s="1" t="e">
        <f>TEXT(VLOOKUP(Table31[[#This Row],[NIM]],DbsMunaqis[],16),"yyyy-mm-dd")</f>
        <v>#N/A</v>
      </c>
      <c r="L240" t="e">
        <f>VLOOKUP(Table31[[#This Row],[NIM]],DbsMunaqis[],18)</f>
        <v>#N/A</v>
      </c>
    </row>
    <row r="241" spans="1:12">
      <c r="A241" t="e">
        <f>VLOOKUP(Table31[[#This Row],[NIM]],DbsMunaqis[],5)</f>
        <v>#N/A</v>
      </c>
      <c r="B241" t="e">
        <f>VLOOKUP(Table31[[#This Row],[NIM]],DbsMunaqis[],9)</f>
        <v>#N/A</v>
      </c>
      <c r="C241" t="e">
        <f>VLOOKUP(Table31[[#This Row],[NIM]],DbsMunaqis[],10)</f>
        <v>#N/A</v>
      </c>
      <c r="D241" t="s">
        <v>11327</v>
      </c>
      <c r="E241" s="11" t="e">
        <f>VLOOKUP(Table31[[#This Row],[NIM]],DbsMunaqis[],14)</f>
        <v>#N/A</v>
      </c>
      <c r="F241" t="e">
        <f>VLOOKUP(Table31[[#This Row],[NIM]],DbsMunaqis[],15)</f>
        <v>#N/A</v>
      </c>
      <c r="G241" t="e">
        <f>VLOOKUP(Table31[[#This Row],[NIM]],DbsMunaqis[],6)</f>
        <v>#N/A</v>
      </c>
      <c r="H241" t="e">
        <f>VLOOKUP(Table31[[#This Row],[KdJurusan]],TblJurusan[],2)</f>
        <v>#N/A</v>
      </c>
      <c r="I241" t="e">
        <f>VLOOKUP(Table31[[#This Row],[NIM]],DbsMunaqis[],7)</f>
        <v>#N/A</v>
      </c>
      <c r="J241" t="e">
        <f>VLOOKUP(Table31[[#This Row],[KdProdi]],TblProdi[],2)</f>
        <v>#N/A</v>
      </c>
      <c r="K241" s="1" t="e">
        <f>TEXT(VLOOKUP(Table31[[#This Row],[NIM]],DbsMunaqis[],16),"yyyy-mm-dd")</f>
        <v>#N/A</v>
      </c>
      <c r="L241" t="e">
        <f>VLOOKUP(Table31[[#This Row],[NIM]],DbsMunaqis[],18)</f>
        <v>#N/A</v>
      </c>
    </row>
    <row r="242" spans="1:12">
      <c r="A242" t="e">
        <f>VLOOKUP(Table31[[#This Row],[NIM]],DbsMunaqis[],5)</f>
        <v>#N/A</v>
      </c>
      <c r="B242" t="e">
        <f>VLOOKUP(Table31[[#This Row],[NIM]],DbsMunaqis[],9)</f>
        <v>#N/A</v>
      </c>
      <c r="C242" t="e">
        <f>VLOOKUP(Table31[[#This Row],[NIM]],DbsMunaqis[],10)</f>
        <v>#N/A</v>
      </c>
      <c r="D242" t="s">
        <v>11335</v>
      </c>
      <c r="E242" s="11" t="e">
        <f>VLOOKUP(Table31[[#This Row],[NIM]],DbsMunaqis[],14)</f>
        <v>#N/A</v>
      </c>
      <c r="F242" t="e">
        <f>VLOOKUP(Table31[[#This Row],[NIM]],DbsMunaqis[],15)</f>
        <v>#N/A</v>
      </c>
      <c r="G242" t="e">
        <f>VLOOKUP(Table31[[#This Row],[NIM]],DbsMunaqis[],6)</f>
        <v>#N/A</v>
      </c>
      <c r="H242" t="e">
        <f>VLOOKUP(Table31[[#This Row],[KdJurusan]],TblJurusan[],2)</f>
        <v>#N/A</v>
      </c>
      <c r="I242" t="e">
        <f>VLOOKUP(Table31[[#This Row],[NIM]],DbsMunaqis[],7)</f>
        <v>#N/A</v>
      </c>
      <c r="J242" t="e">
        <f>VLOOKUP(Table31[[#This Row],[KdProdi]],TblProdi[],2)</f>
        <v>#N/A</v>
      </c>
      <c r="K242" s="1" t="e">
        <f>TEXT(VLOOKUP(Table31[[#This Row],[NIM]],DbsMunaqis[],16),"yyyy-mm-dd")</f>
        <v>#N/A</v>
      </c>
      <c r="L242" t="e">
        <f>VLOOKUP(Table31[[#This Row],[NIM]],DbsMunaqis[],18)</f>
        <v>#N/A</v>
      </c>
    </row>
    <row r="243" spans="1:12">
      <c r="A243" t="e">
        <f>VLOOKUP(Table31[[#This Row],[NIM]],DbsMunaqis[],5)</f>
        <v>#N/A</v>
      </c>
      <c r="B243" t="e">
        <f>VLOOKUP(Table31[[#This Row],[NIM]],DbsMunaqis[],9)</f>
        <v>#N/A</v>
      </c>
      <c r="C243" t="e">
        <f>VLOOKUP(Table31[[#This Row],[NIM]],DbsMunaqis[],10)</f>
        <v>#N/A</v>
      </c>
      <c r="D243" t="s">
        <v>11342</v>
      </c>
      <c r="E243" s="11" t="e">
        <f>VLOOKUP(Table31[[#This Row],[NIM]],DbsMunaqis[],14)</f>
        <v>#N/A</v>
      </c>
      <c r="F243" t="e">
        <f>VLOOKUP(Table31[[#This Row],[NIM]],DbsMunaqis[],15)</f>
        <v>#N/A</v>
      </c>
      <c r="G243" t="e">
        <f>VLOOKUP(Table31[[#This Row],[NIM]],DbsMunaqis[],6)</f>
        <v>#N/A</v>
      </c>
      <c r="H243" t="e">
        <f>VLOOKUP(Table31[[#This Row],[KdJurusan]],TblJurusan[],2)</f>
        <v>#N/A</v>
      </c>
      <c r="I243" t="e">
        <f>VLOOKUP(Table31[[#This Row],[NIM]],DbsMunaqis[],7)</f>
        <v>#N/A</v>
      </c>
      <c r="J243" t="e">
        <f>VLOOKUP(Table31[[#This Row],[KdProdi]],TblProdi[],2)</f>
        <v>#N/A</v>
      </c>
      <c r="K243" s="1" t="e">
        <f>TEXT(VLOOKUP(Table31[[#This Row],[NIM]],DbsMunaqis[],16),"yyyy-mm-dd")</f>
        <v>#N/A</v>
      </c>
      <c r="L243" t="e">
        <f>VLOOKUP(Table31[[#This Row],[NIM]],DbsMunaqis[],18)</f>
        <v>#N/A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9"/>
  <sheetViews>
    <sheetView workbookViewId="0">
      <selection activeCell="D13" sqref="D13"/>
    </sheetView>
  </sheetViews>
  <sheetFormatPr defaultRowHeight="14.4"/>
  <cols>
    <col min="1" max="1" width="12.21875" customWidth="1"/>
    <col min="2" max="2" width="28.77734375" customWidth="1"/>
    <col min="3" max="3" width="32.21875" customWidth="1"/>
    <col min="4" max="4" width="26.21875" customWidth="1"/>
    <col min="6" max="6" width="10.21875" customWidth="1"/>
    <col min="7" max="7" width="31" bestFit="1" customWidth="1"/>
    <col min="8" max="8" width="33.21875" bestFit="1" customWidth="1"/>
  </cols>
  <sheetData>
    <row r="1" spans="1:8">
      <c r="A1" t="s">
        <v>9556</v>
      </c>
      <c r="B1" t="s">
        <v>9564</v>
      </c>
      <c r="C1" t="s">
        <v>9713</v>
      </c>
      <c r="D1" t="s">
        <v>9714</v>
      </c>
      <c r="F1" t="s">
        <v>9557</v>
      </c>
      <c r="G1" t="s">
        <v>9565</v>
      </c>
      <c r="H1" t="s">
        <v>9560</v>
      </c>
    </row>
    <row r="2" spans="1:8">
      <c r="A2">
        <v>2</v>
      </c>
      <c r="B2" t="s">
        <v>15666</v>
      </c>
      <c r="C2" t="s">
        <v>15989</v>
      </c>
      <c r="D2" s="272" t="s">
        <v>16028</v>
      </c>
      <c r="F2">
        <v>21</v>
      </c>
      <c r="G2" t="s">
        <v>16011</v>
      </c>
      <c r="H2" t="s">
        <v>15016</v>
      </c>
    </row>
    <row r="3" spans="1:8">
      <c r="F3">
        <v>22</v>
      </c>
      <c r="G3" t="s">
        <v>16014</v>
      </c>
      <c r="H3" t="s">
        <v>15016</v>
      </c>
    </row>
    <row r="4" spans="1:8">
      <c r="F4">
        <v>25</v>
      </c>
      <c r="G4" t="s">
        <v>15978</v>
      </c>
      <c r="H4" t="s">
        <v>15016</v>
      </c>
    </row>
    <row r="5" spans="1:8">
      <c r="F5">
        <v>26</v>
      </c>
      <c r="G5" t="s">
        <v>15979</v>
      </c>
      <c r="H5" t="s">
        <v>15016</v>
      </c>
    </row>
    <row r="6" spans="1:8">
      <c r="F6">
        <v>74230</v>
      </c>
      <c r="G6" t="s">
        <v>16024</v>
      </c>
      <c r="H6" t="s">
        <v>15016</v>
      </c>
    </row>
    <row r="7" spans="1:8">
      <c r="F7">
        <v>74231</v>
      </c>
      <c r="G7" t="s">
        <v>16025</v>
      </c>
      <c r="H7" t="s">
        <v>15016</v>
      </c>
    </row>
    <row r="8" spans="1:8">
      <c r="F8">
        <v>74234</v>
      </c>
      <c r="G8" t="s">
        <v>16026</v>
      </c>
      <c r="H8" t="s">
        <v>15016</v>
      </c>
    </row>
    <row r="9" spans="1:8">
      <c r="F9">
        <v>74235</v>
      </c>
      <c r="G9" t="s">
        <v>16027</v>
      </c>
      <c r="H9" t="s">
        <v>15016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109"/>
  <sheetViews>
    <sheetView workbookViewId="0">
      <selection activeCell="O10" sqref="O10"/>
    </sheetView>
  </sheetViews>
  <sheetFormatPr defaultRowHeight="14.4"/>
  <cols>
    <col min="3" max="3" width="36.21875" customWidth="1"/>
    <col min="4" max="12" width="9.21875" style="131"/>
    <col min="13" max="13" width="11" style="131" customWidth="1"/>
  </cols>
  <sheetData>
    <row r="1" spans="1:13" ht="15.6">
      <c r="A1" s="371" t="s">
        <v>14959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</row>
    <row r="2" spans="1:13" ht="15.6">
      <c r="A2" s="371" t="s">
        <v>9653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</row>
    <row r="3" spans="1:13" ht="15.6">
      <c r="A3" s="371" t="s">
        <v>10080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</row>
    <row r="4" spans="1:13" ht="15" thickBot="1">
      <c r="A4" s="160"/>
      <c r="B4" s="131"/>
      <c r="C4" s="160"/>
      <c r="E4" s="133"/>
      <c r="F4" s="133"/>
      <c r="G4" s="133"/>
      <c r="H4" s="133"/>
      <c r="I4" s="133"/>
      <c r="J4" s="133"/>
      <c r="K4" s="133"/>
    </row>
    <row r="5" spans="1:13" ht="15.75" customHeight="1">
      <c r="A5" s="384" t="s">
        <v>0</v>
      </c>
      <c r="B5" s="386" t="s">
        <v>1</v>
      </c>
      <c r="C5" s="386" t="s">
        <v>9651</v>
      </c>
      <c r="D5" s="386" t="s">
        <v>14960</v>
      </c>
      <c r="E5" s="386"/>
      <c r="F5" s="386" t="s">
        <v>14961</v>
      </c>
      <c r="G5" s="386"/>
      <c r="H5" s="386" t="s">
        <v>14962</v>
      </c>
      <c r="I5" s="386"/>
      <c r="J5" s="386" t="s">
        <v>14963</v>
      </c>
      <c r="K5" s="386"/>
      <c r="L5" s="389" t="s">
        <v>14964</v>
      </c>
      <c r="M5" s="391" t="s">
        <v>14965</v>
      </c>
    </row>
    <row r="6" spans="1:13" ht="31.5" customHeight="1">
      <c r="A6" s="385"/>
      <c r="B6" s="387"/>
      <c r="C6" s="387"/>
      <c r="D6" s="190" t="s">
        <v>14966</v>
      </c>
      <c r="E6" s="190" t="s">
        <v>14967</v>
      </c>
      <c r="F6" s="190" t="s">
        <v>14966</v>
      </c>
      <c r="G6" s="190" t="s">
        <v>14967</v>
      </c>
      <c r="H6" s="190" t="s">
        <v>14966</v>
      </c>
      <c r="I6" s="190" t="s">
        <v>14967</v>
      </c>
      <c r="J6" s="190" t="s">
        <v>14966</v>
      </c>
      <c r="K6" s="190" t="s">
        <v>14967</v>
      </c>
      <c r="L6" s="390"/>
      <c r="M6" s="392"/>
    </row>
    <row r="7" spans="1:13" ht="15.75" customHeight="1">
      <c r="A7" s="185" t="s">
        <v>9561</v>
      </c>
      <c r="B7" s="186" t="s">
        <v>9562</v>
      </c>
      <c r="C7" s="186" t="s">
        <v>9654</v>
      </c>
      <c r="D7" s="186" t="s">
        <v>9655</v>
      </c>
      <c r="E7" s="187" t="s">
        <v>9656</v>
      </c>
      <c r="F7" s="187" t="s">
        <v>9657</v>
      </c>
      <c r="G7" s="187" t="s">
        <v>9658</v>
      </c>
      <c r="H7" s="187" t="s">
        <v>9659</v>
      </c>
      <c r="I7" s="187" t="s">
        <v>9660</v>
      </c>
      <c r="J7" s="187" t="s">
        <v>9661</v>
      </c>
      <c r="K7" s="187" t="s">
        <v>9662</v>
      </c>
      <c r="L7" s="187" t="s">
        <v>9663</v>
      </c>
      <c r="M7" s="188" t="s">
        <v>9664</v>
      </c>
    </row>
    <row r="8" spans="1:13" ht="18" customHeight="1">
      <c r="A8" s="161">
        <v>1</v>
      </c>
      <c r="B8" s="179" t="s">
        <v>9350</v>
      </c>
      <c r="C8" s="191" t="str">
        <f>VLOOKUP(tbl_rekap[[#This Row],[2]],ListPP[],2)</f>
        <v>Dr. H. Mahsyar, M.Ag</v>
      </c>
      <c r="D8" s="180">
        <f>COUNTIF(DbsMunaqis[KdPP1],tbl_rekap[[#This Row],[2]])</f>
        <v>2</v>
      </c>
      <c r="E8" s="181">
        <f>COUNTIFS(DbsMunaqis[KdPP1],tbl_rekap[[#This Row],[2]],DbsMunaqis[KehadiranPP1],1)</f>
        <v>0</v>
      </c>
      <c r="F8" s="180">
        <f>COUNTIF(DbsMunaqis[KdPP2],tbl_rekap[[#This Row],[2]])</f>
        <v>0</v>
      </c>
      <c r="G8" s="181">
        <f>COUNTIFS(DbsMunaqis[KdPP2],tbl_rekap[[#This Row],[2]],DbsMunaqis[KehadiranPP2],1)</f>
        <v>0</v>
      </c>
      <c r="H8" s="180">
        <f>COUNTIF(DbsMunaqis[KdPP3],tbl_rekap[[#This Row],[2]])</f>
        <v>2</v>
      </c>
      <c r="I8" s="181">
        <f>COUNTIFS(DbsMunaqis[KdPP3],tbl_rekap[[#This Row],[2]],DbsMunaqis[KehadiranPP3],1)</f>
        <v>0</v>
      </c>
      <c r="J8" s="180">
        <f>COUNTIF(DbsMunaqis[KdPP4],tbl_rekap[[#This Row],[2]])</f>
        <v>1</v>
      </c>
      <c r="K8" s="181">
        <f>COUNTIFS(DbsMunaqis[KdPP4],tbl_rekap[[#This Row],[2]],DbsMunaqis[KehadiranPP4],1)</f>
        <v>0</v>
      </c>
      <c r="L8" s="181">
        <f>tbl_rekap[[#This Row],[4]]+tbl_rekap[[#This Row],[6]]+tbl_rekap[[#This Row],[8]]+tbl_rekap[[#This Row],[10]]</f>
        <v>5</v>
      </c>
      <c r="M8" s="181">
        <f>tbl_rekap[[#This Row],[5]]+tbl_rekap[[#This Row],[7]]+tbl_rekap[[#This Row],[9]]+tbl_rekap[[#This Row],[11]]</f>
        <v>0</v>
      </c>
    </row>
    <row r="9" spans="1:13" ht="18" customHeight="1">
      <c r="A9" s="161">
        <v>2</v>
      </c>
      <c r="B9" s="179" t="s">
        <v>7</v>
      </c>
      <c r="C9" s="191" t="str">
        <f>VLOOKUP(tbl_rekap[[#This Row],[2]],ListPP[],2)</f>
        <v>Dr. Agus Muchsin, M.Ag</v>
      </c>
      <c r="D9" s="180">
        <f>COUNTIF(DbsMunaqis[KdPP1],tbl_rekap[[#This Row],[2]])</f>
        <v>1</v>
      </c>
      <c r="E9" s="181">
        <f>COUNTIFS(DbsMunaqis[KdPP1],tbl_rekap[[#This Row],[2]],DbsMunaqis[KehadiranPP1],1)</f>
        <v>0</v>
      </c>
      <c r="F9" s="181">
        <f>COUNTIF(DbsMunaqis[KdPP2],tbl_rekap[[#This Row],[2]])</f>
        <v>0</v>
      </c>
      <c r="G9" s="181">
        <f>COUNTIFS(DbsMunaqis[KdPP2],tbl_rekap[[#This Row],[2]],DbsMunaqis[KehadiranPP2],1)</f>
        <v>0</v>
      </c>
      <c r="H9" s="181">
        <f>COUNTIF(DbsMunaqis[KdPP3],tbl_rekap[[#This Row],[2]])</f>
        <v>3</v>
      </c>
      <c r="I9" s="181">
        <f>COUNTIFS(DbsMunaqis[KdPP3],tbl_rekap[[#This Row],[2]],DbsMunaqis[KehadiranPP3],1)</f>
        <v>0</v>
      </c>
      <c r="J9" s="181">
        <f>COUNTIF(DbsMunaqis[KdPP4],tbl_rekap[[#This Row],[2]])</f>
        <v>0</v>
      </c>
      <c r="K9" s="181">
        <f>COUNTIFS(DbsMunaqis[KdPP4],tbl_rekap[[#This Row],[2]],DbsMunaqis[KehadiranPP4],1)</f>
        <v>0</v>
      </c>
      <c r="L9" s="181">
        <f>tbl_rekap[[#This Row],[4]]+tbl_rekap[[#This Row],[6]]+tbl_rekap[[#This Row],[8]]+tbl_rekap[[#This Row],[10]]</f>
        <v>4</v>
      </c>
      <c r="M9" s="181">
        <f>tbl_rekap[[#This Row],[5]]+tbl_rekap[[#This Row],[7]]+tbl_rekap[[#This Row],[9]]+tbl_rekap[[#This Row],[11]]</f>
        <v>0</v>
      </c>
    </row>
    <row r="10" spans="1:13" ht="18" customHeight="1">
      <c r="A10" s="161">
        <v>3</v>
      </c>
      <c r="B10" s="179" t="s">
        <v>9355</v>
      </c>
      <c r="C10" s="191" t="str">
        <f>VLOOKUP(tbl_rekap[[#This Row],[2]],ListPP[],2)</f>
        <v xml:space="preserve">Dr. Hj. Rusdaya Basri Lc., M.Ag </v>
      </c>
      <c r="D10" s="182">
        <f>COUNTIF(DbsMunaqis[KdPP1],tbl_rekap[[#This Row],[2]])</f>
        <v>6</v>
      </c>
      <c r="E10" s="183">
        <f>COUNTIFS(DbsMunaqis[KdPP1],tbl_rekap[[#This Row],[2]],DbsMunaqis[KehadiranPP1],1)</f>
        <v>0</v>
      </c>
      <c r="F10" s="180">
        <f>COUNTIF(DbsMunaqis[KdPP2],tbl_rekap[[#This Row],[2]])</f>
        <v>0</v>
      </c>
      <c r="G10" s="183">
        <f>COUNTIFS(DbsMunaqis[KdPP2],tbl_rekap[[#This Row],[2]],DbsMunaqis[KehadiranPP2],1)</f>
        <v>0</v>
      </c>
      <c r="H10" s="180">
        <f>COUNTIF(DbsMunaqis[KdPP3],tbl_rekap[[#This Row],[2]])</f>
        <v>12</v>
      </c>
      <c r="I10" s="183">
        <f>COUNTIFS(DbsMunaqis[KdPP3],tbl_rekap[[#This Row],[2]],DbsMunaqis[KehadiranPP3],1)</f>
        <v>0</v>
      </c>
      <c r="J10" s="180">
        <f>COUNTIF(DbsMunaqis[KdPP4],tbl_rekap[[#This Row],[2]])</f>
        <v>1</v>
      </c>
      <c r="K10" s="183">
        <f>COUNTIFS(DbsMunaqis[KdPP4],tbl_rekap[[#This Row],[2]],DbsMunaqis[KehadiranPP4],1)</f>
        <v>0</v>
      </c>
      <c r="L10" s="183">
        <f>tbl_rekap[[#This Row],[4]]+tbl_rekap[[#This Row],[6]]+tbl_rekap[[#This Row],[8]]+tbl_rekap[[#This Row],[10]]</f>
        <v>19</v>
      </c>
      <c r="M10" s="183">
        <f>tbl_rekap[[#This Row],[5]]+tbl_rekap[[#This Row],[7]]+tbl_rekap[[#This Row],[9]]+tbl_rekap[[#This Row],[11]]</f>
        <v>0</v>
      </c>
    </row>
    <row r="11" spans="1:13" ht="18" customHeight="1">
      <c r="A11" s="161">
        <v>4</v>
      </c>
      <c r="B11" s="179" t="s">
        <v>9357</v>
      </c>
      <c r="C11" s="191" t="str">
        <f>VLOOKUP(tbl_rekap[[#This Row],[2]],ListPP[],2)</f>
        <v xml:space="preserve">Budiman, M.HI </v>
      </c>
      <c r="D11" s="182">
        <f>COUNTIF(DbsMunaqis[KdPP1],tbl_rekap[[#This Row],[2]])</f>
        <v>7</v>
      </c>
      <c r="E11" s="183">
        <f>COUNTIFS(DbsMunaqis[KdPP1],tbl_rekap[[#This Row],[2]],DbsMunaqis[KehadiranPP1],1)</f>
        <v>0</v>
      </c>
      <c r="F11" s="180">
        <f>COUNTIF(DbsMunaqis[KdPP2],tbl_rekap[[#This Row],[2]])</f>
        <v>0</v>
      </c>
      <c r="G11" s="183">
        <f>COUNTIFS(DbsMunaqis[KdPP2],tbl_rekap[[#This Row],[2]],DbsMunaqis[KehadiranPP2],1)</f>
        <v>0</v>
      </c>
      <c r="H11" s="180">
        <f>COUNTIF(DbsMunaqis[KdPP3],tbl_rekap[[#This Row],[2]])</f>
        <v>4</v>
      </c>
      <c r="I11" s="183">
        <f>COUNTIFS(DbsMunaqis[KdPP3],tbl_rekap[[#This Row],[2]],DbsMunaqis[KehadiranPP3],1)</f>
        <v>0</v>
      </c>
      <c r="J11" s="180">
        <f>COUNTIF(DbsMunaqis[KdPP4],tbl_rekap[[#This Row],[2]])</f>
        <v>6</v>
      </c>
      <c r="K11" s="183">
        <f>COUNTIFS(DbsMunaqis[KdPP4],tbl_rekap[[#This Row],[2]],DbsMunaqis[KehadiranPP4],1)</f>
        <v>0</v>
      </c>
      <c r="L11" s="183">
        <f>tbl_rekap[[#This Row],[4]]+tbl_rekap[[#This Row],[6]]+tbl_rekap[[#This Row],[8]]+tbl_rekap[[#This Row],[10]]</f>
        <v>17</v>
      </c>
      <c r="M11" s="183">
        <f>tbl_rekap[[#This Row],[5]]+tbl_rekap[[#This Row],[7]]+tbl_rekap[[#This Row],[9]]+tbl_rekap[[#This Row],[11]]</f>
        <v>0</v>
      </c>
    </row>
    <row r="12" spans="1:13" ht="18" customHeight="1">
      <c r="A12" s="161">
        <v>5</v>
      </c>
      <c r="B12" s="179" t="s">
        <v>9359</v>
      </c>
      <c r="C12" s="191" t="str">
        <f>VLOOKUP(tbl_rekap[[#This Row],[2]],ListPP[],2)</f>
        <v>Badruzzaman, S.Ag., M.H</v>
      </c>
      <c r="D12" s="182">
        <f>COUNTIF(DbsMunaqis[KdPP1],tbl_rekap[[#This Row],[2]])</f>
        <v>0</v>
      </c>
      <c r="E12" s="183">
        <f>COUNTIFS(DbsMunaqis[KdPP1],tbl_rekap[[#This Row],[2]],DbsMunaqis[KehadiranPP1],1)</f>
        <v>0</v>
      </c>
      <c r="F12" s="180">
        <f>COUNTIF(DbsMunaqis[KdPP2],tbl_rekap[[#This Row],[2]])</f>
        <v>0</v>
      </c>
      <c r="G12" s="183">
        <f>COUNTIFS(DbsMunaqis[KdPP2],tbl_rekap[[#This Row],[2]],DbsMunaqis[KehadiranPP2],1)</f>
        <v>0</v>
      </c>
      <c r="H12" s="180">
        <f>COUNTIF(DbsMunaqis[KdPP3],tbl_rekap[[#This Row],[2]])</f>
        <v>0</v>
      </c>
      <c r="I12" s="183">
        <f>COUNTIFS(DbsMunaqis[KdPP3],tbl_rekap[[#This Row],[2]],DbsMunaqis[KehadiranPP3],1)</f>
        <v>0</v>
      </c>
      <c r="J12" s="180">
        <f>COUNTIF(DbsMunaqis[KdPP4],tbl_rekap[[#This Row],[2]])</f>
        <v>0</v>
      </c>
      <c r="K12" s="183">
        <f>COUNTIFS(DbsMunaqis[KdPP4],tbl_rekap[[#This Row],[2]],DbsMunaqis[KehadiranPP4],1)</f>
        <v>0</v>
      </c>
      <c r="L12" s="183">
        <f>tbl_rekap[[#This Row],[4]]+tbl_rekap[[#This Row],[6]]+tbl_rekap[[#This Row],[8]]+tbl_rekap[[#This Row],[10]]</f>
        <v>0</v>
      </c>
      <c r="M12" s="183">
        <f>tbl_rekap[[#This Row],[5]]+tbl_rekap[[#This Row],[7]]+tbl_rekap[[#This Row],[9]]+tbl_rekap[[#This Row],[11]]</f>
        <v>0</v>
      </c>
    </row>
    <row r="13" spans="1:13" ht="18" customHeight="1">
      <c r="A13" s="161">
        <v>6</v>
      </c>
      <c r="B13" s="179" t="s">
        <v>9361</v>
      </c>
      <c r="C13" s="191" t="str">
        <f>VLOOKUP(tbl_rekap[[#This Row],[2]],ListPP[],2)</f>
        <v>Dr. Fikri, S.Ag., M.HI</v>
      </c>
      <c r="D13" s="182">
        <f>COUNTIF(DbsMunaqis[KdPP1],tbl_rekap[[#This Row],[2]])</f>
        <v>3</v>
      </c>
      <c r="E13" s="183">
        <f>COUNTIFS(DbsMunaqis[KdPP1],tbl_rekap[[#This Row],[2]],DbsMunaqis[KehadiranPP1],1)</f>
        <v>0</v>
      </c>
      <c r="F13" s="180">
        <f>COUNTIF(DbsMunaqis[KdPP2],tbl_rekap[[#This Row],[2]])</f>
        <v>5</v>
      </c>
      <c r="G13" s="183">
        <f>COUNTIFS(DbsMunaqis[KdPP2],tbl_rekap[[#This Row],[2]],DbsMunaqis[KehadiranPP2],1)</f>
        <v>0</v>
      </c>
      <c r="H13" s="180">
        <f>COUNTIF(DbsMunaqis[KdPP3],tbl_rekap[[#This Row],[2]])</f>
        <v>4</v>
      </c>
      <c r="I13" s="183">
        <f>COUNTIFS(DbsMunaqis[KdPP3],tbl_rekap[[#This Row],[2]],DbsMunaqis[KehadiranPP3],1)</f>
        <v>0</v>
      </c>
      <c r="J13" s="180">
        <f>COUNTIF(DbsMunaqis[KdPP4],tbl_rekap[[#This Row],[2]])</f>
        <v>6</v>
      </c>
      <c r="K13" s="183">
        <f>COUNTIFS(DbsMunaqis[KdPP4],tbl_rekap[[#This Row],[2]],DbsMunaqis[KehadiranPP4],1)</f>
        <v>0</v>
      </c>
      <c r="L13" s="183">
        <f>tbl_rekap[[#This Row],[4]]+tbl_rekap[[#This Row],[6]]+tbl_rekap[[#This Row],[8]]+tbl_rekap[[#This Row],[10]]</f>
        <v>18</v>
      </c>
      <c r="M13" s="183">
        <f>tbl_rekap[[#This Row],[5]]+tbl_rekap[[#This Row],[7]]+tbl_rekap[[#This Row],[9]]+tbl_rekap[[#This Row],[11]]</f>
        <v>0</v>
      </c>
    </row>
    <row r="14" spans="1:13" ht="18" customHeight="1">
      <c r="A14" s="161">
        <v>7</v>
      </c>
      <c r="B14" s="179" t="s">
        <v>9363</v>
      </c>
      <c r="C14" s="191" t="str">
        <f>VLOOKUP(tbl_rekap[[#This Row],[2]],ListPP[],2)</f>
        <v>Dr. H. Suarning, M.Ag.</v>
      </c>
      <c r="D14" s="182">
        <f>COUNTIF(DbsMunaqis[KdPP1],tbl_rekap[[#This Row],[2]])</f>
        <v>2</v>
      </c>
      <c r="E14" s="183">
        <f>COUNTIFS(DbsMunaqis[KdPP1],tbl_rekap[[#This Row],[2]],DbsMunaqis[KehadiranPP1],1)</f>
        <v>0</v>
      </c>
      <c r="F14" s="180">
        <f>COUNTIF(DbsMunaqis[KdPP2],tbl_rekap[[#This Row],[2]])</f>
        <v>3</v>
      </c>
      <c r="G14" s="183">
        <f>COUNTIFS(DbsMunaqis[KdPP2],tbl_rekap[[#This Row],[2]],DbsMunaqis[KehadiranPP2],1)</f>
        <v>0</v>
      </c>
      <c r="H14" s="180">
        <f>COUNTIF(DbsMunaqis[KdPP3],tbl_rekap[[#This Row],[2]])</f>
        <v>1</v>
      </c>
      <c r="I14" s="183">
        <f>COUNTIFS(DbsMunaqis[KdPP3],tbl_rekap[[#This Row],[2]],DbsMunaqis[KehadiranPP3],1)</f>
        <v>0</v>
      </c>
      <c r="J14" s="180">
        <f>COUNTIF(DbsMunaqis[KdPP4],tbl_rekap[[#This Row],[2]])</f>
        <v>2</v>
      </c>
      <c r="K14" s="183">
        <f>COUNTIFS(DbsMunaqis[KdPP4],tbl_rekap[[#This Row],[2]],DbsMunaqis[KehadiranPP4],1)</f>
        <v>0</v>
      </c>
      <c r="L14" s="183">
        <f>tbl_rekap[[#This Row],[4]]+tbl_rekap[[#This Row],[6]]+tbl_rekap[[#This Row],[8]]+tbl_rekap[[#This Row],[10]]</f>
        <v>8</v>
      </c>
      <c r="M14" s="183">
        <f>tbl_rekap[[#This Row],[5]]+tbl_rekap[[#This Row],[7]]+tbl_rekap[[#This Row],[9]]+tbl_rekap[[#This Row],[11]]</f>
        <v>0</v>
      </c>
    </row>
    <row r="15" spans="1:13" ht="18" customHeight="1">
      <c r="A15" s="161">
        <v>8</v>
      </c>
      <c r="B15" s="179" t="s">
        <v>14916</v>
      </c>
      <c r="C15" s="191" t="str">
        <f>VLOOKUP(tbl_rekap[[#This Row],[2]],ListPP[],2)</f>
        <v>Dr. H. Suarning, M.Ag.</v>
      </c>
      <c r="D15" s="182">
        <f>COUNTIF(DbsMunaqis[KdPP1],tbl_rekap[[#This Row],[2]])</f>
        <v>0</v>
      </c>
      <c r="E15" s="183">
        <f>COUNTIFS(DbsMunaqis[KdPP1],tbl_rekap[[#This Row],[2]],DbsMunaqis[KehadiranPP1],1)</f>
        <v>0</v>
      </c>
      <c r="F15" s="180">
        <f>COUNTIF(DbsMunaqis[KdPP2],tbl_rekap[[#This Row],[2]])</f>
        <v>0</v>
      </c>
      <c r="G15" s="183">
        <f>COUNTIFS(DbsMunaqis[KdPP2],tbl_rekap[[#This Row],[2]],DbsMunaqis[KehadiranPP2],1)</f>
        <v>0</v>
      </c>
      <c r="H15" s="180">
        <f>COUNTIF(DbsMunaqis[KdPP3],tbl_rekap[[#This Row],[2]])</f>
        <v>0</v>
      </c>
      <c r="I15" s="183">
        <f>COUNTIFS(DbsMunaqis[KdPP3],tbl_rekap[[#This Row],[2]],DbsMunaqis[KehadiranPP3],1)</f>
        <v>0</v>
      </c>
      <c r="J15" s="180">
        <f>COUNTIF(DbsMunaqis[KdPP4],tbl_rekap[[#This Row],[2]])</f>
        <v>0</v>
      </c>
      <c r="K15" s="183">
        <f>COUNTIFS(DbsMunaqis[KdPP4],tbl_rekap[[#This Row],[2]],DbsMunaqis[KehadiranPP4],1)</f>
        <v>0</v>
      </c>
      <c r="L15" s="183">
        <f>tbl_rekap[[#This Row],[4]]+tbl_rekap[[#This Row],[6]]+tbl_rekap[[#This Row],[8]]+tbl_rekap[[#This Row],[10]]</f>
        <v>0</v>
      </c>
      <c r="M15" s="183">
        <f>tbl_rekap[[#This Row],[5]]+tbl_rekap[[#This Row],[7]]+tbl_rekap[[#This Row],[9]]+tbl_rekap[[#This Row],[11]]</f>
        <v>0</v>
      </c>
    </row>
    <row r="16" spans="1:13" ht="18" customHeight="1">
      <c r="A16" s="161">
        <v>9</v>
      </c>
      <c r="B16" s="179" t="s">
        <v>14931</v>
      </c>
      <c r="C16" s="191" t="str">
        <f>VLOOKUP(tbl_rekap[[#This Row],[2]],ListPP[],2)</f>
        <v>Dr. H. Suarning, M.Ag.</v>
      </c>
      <c r="D16" s="182">
        <f>COUNTIF(DbsMunaqis[KdPP1],tbl_rekap[[#This Row],[2]])</f>
        <v>0</v>
      </c>
      <c r="E16" s="183">
        <f>COUNTIFS(DbsMunaqis[KdPP1],tbl_rekap[[#This Row],[2]],DbsMunaqis[KehadiranPP1],1)</f>
        <v>0</v>
      </c>
      <c r="F16" s="180">
        <f>COUNTIF(DbsMunaqis[KdPP2],tbl_rekap[[#This Row],[2]])</f>
        <v>0</v>
      </c>
      <c r="G16" s="183">
        <f>COUNTIFS(DbsMunaqis[KdPP2],tbl_rekap[[#This Row],[2]],DbsMunaqis[KehadiranPP2],1)</f>
        <v>0</v>
      </c>
      <c r="H16" s="180">
        <f>COUNTIF(DbsMunaqis[KdPP3],tbl_rekap[[#This Row],[2]])</f>
        <v>0</v>
      </c>
      <c r="I16" s="183">
        <f>COUNTIFS(DbsMunaqis[KdPP3],tbl_rekap[[#This Row],[2]],DbsMunaqis[KehadiranPP3],1)</f>
        <v>0</v>
      </c>
      <c r="J16" s="180">
        <f>COUNTIF(DbsMunaqis[KdPP4],tbl_rekap[[#This Row],[2]])</f>
        <v>0</v>
      </c>
      <c r="K16" s="183">
        <f>COUNTIFS(DbsMunaqis[KdPP4],tbl_rekap[[#This Row],[2]],DbsMunaqis[KehadiranPP4],1)</f>
        <v>0</v>
      </c>
      <c r="L16" s="183">
        <f>tbl_rekap[[#This Row],[4]]+tbl_rekap[[#This Row],[6]]+tbl_rekap[[#This Row],[8]]+tbl_rekap[[#This Row],[10]]</f>
        <v>0</v>
      </c>
      <c r="M16" s="183">
        <f>tbl_rekap[[#This Row],[5]]+tbl_rekap[[#This Row],[7]]+tbl_rekap[[#This Row],[9]]+tbl_rekap[[#This Row],[11]]</f>
        <v>0</v>
      </c>
    </row>
    <row r="17" spans="1:13" ht="18" customHeight="1">
      <c r="A17" s="161">
        <v>10</v>
      </c>
      <c r="B17" s="179" t="s">
        <v>14934</v>
      </c>
      <c r="C17" s="191" t="str">
        <f>VLOOKUP(tbl_rekap[[#This Row],[2]],ListPP[],2)</f>
        <v>Dr. H. Suarning, M.Ag.</v>
      </c>
      <c r="D17" s="182">
        <f>COUNTIF(DbsMunaqis[KdPP1],tbl_rekap[[#This Row],[2]])</f>
        <v>0</v>
      </c>
      <c r="E17" s="183">
        <f>COUNTIFS(DbsMunaqis[KdPP1],tbl_rekap[[#This Row],[2]],DbsMunaqis[KehadiranPP1],1)</f>
        <v>0</v>
      </c>
      <c r="F17" s="180">
        <f>COUNTIF(DbsMunaqis[KdPP2],tbl_rekap[[#This Row],[2]])</f>
        <v>0</v>
      </c>
      <c r="G17" s="183">
        <f>COUNTIFS(DbsMunaqis[KdPP2],tbl_rekap[[#This Row],[2]],DbsMunaqis[KehadiranPP2],1)</f>
        <v>0</v>
      </c>
      <c r="H17" s="180">
        <f>COUNTIF(DbsMunaqis[KdPP3],tbl_rekap[[#This Row],[2]])</f>
        <v>0</v>
      </c>
      <c r="I17" s="183">
        <f>COUNTIFS(DbsMunaqis[KdPP3],tbl_rekap[[#This Row],[2]],DbsMunaqis[KehadiranPP3],1)</f>
        <v>0</v>
      </c>
      <c r="J17" s="180">
        <f>COUNTIF(DbsMunaqis[KdPP4],tbl_rekap[[#This Row],[2]])</f>
        <v>0</v>
      </c>
      <c r="K17" s="183">
        <f>COUNTIFS(DbsMunaqis[KdPP4],tbl_rekap[[#This Row],[2]],DbsMunaqis[KehadiranPP4],1)</f>
        <v>0</v>
      </c>
      <c r="L17" s="183">
        <f>tbl_rekap[[#This Row],[4]]+tbl_rekap[[#This Row],[6]]+tbl_rekap[[#This Row],[8]]+tbl_rekap[[#This Row],[10]]</f>
        <v>0</v>
      </c>
      <c r="M17" s="183">
        <f>tbl_rekap[[#This Row],[5]]+tbl_rekap[[#This Row],[7]]+tbl_rekap[[#This Row],[9]]+tbl_rekap[[#This Row],[11]]</f>
        <v>0</v>
      </c>
    </row>
    <row r="18" spans="1:13" ht="18" customHeight="1">
      <c r="A18" s="161">
        <v>11</v>
      </c>
      <c r="B18" s="179" t="s">
        <v>14936</v>
      </c>
      <c r="C18" s="191" t="str">
        <f>VLOOKUP(tbl_rekap[[#This Row],[2]],ListPP[],2)</f>
        <v>Dr. H. Suarning, M.Ag.</v>
      </c>
      <c r="D18" s="182">
        <f>COUNTIF(DbsMunaqis[KdPP1],tbl_rekap[[#This Row],[2]])</f>
        <v>0</v>
      </c>
      <c r="E18" s="183">
        <f>COUNTIFS(DbsMunaqis[KdPP1],tbl_rekap[[#This Row],[2]],DbsMunaqis[KehadiranPP1],1)</f>
        <v>0</v>
      </c>
      <c r="F18" s="180">
        <f>COUNTIF(DbsMunaqis[KdPP2],tbl_rekap[[#This Row],[2]])</f>
        <v>0</v>
      </c>
      <c r="G18" s="183">
        <f>COUNTIFS(DbsMunaqis[KdPP2],tbl_rekap[[#This Row],[2]],DbsMunaqis[KehadiranPP2],1)</f>
        <v>0</v>
      </c>
      <c r="H18" s="180">
        <f>COUNTIF(DbsMunaqis[KdPP3],tbl_rekap[[#This Row],[2]])</f>
        <v>0</v>
      </c>
      <c r="I18" s="183">
        <f>COUNTIFS(DbsMunaqis[KdPP3],tbl_rekap[[#This Row],[2]],DbsMunaqis[KehadiranPP3],1)</f>
        <v>0</v>
      </c>
      <c r="J18" s="180">
        <f>COUNTIF(DbsMunaqis[KdPP4],tbl_rekap[[#This Row],[2]])</f>
        <v>0</v>
      </c>
      <c r="K18" s="183">
        <f>COUNTIFS(DbsMunaqis[KdPP4],tbl_rekap[[#This Row],[2]],DbsMunaqis[KehadiranPP4],1)</f>
        <v>0</v>
      </c>
      <c r="L18" s="183">
        <f>tbl_rekap[[#This Row],[4]]+tbl_rekap[[#This Row],[6]]+tbl_rekap[[#This Row],[8]]+tbl_rekap[[#This Row],[10]]</f>
        <v>0</v>
      </c>
      <c r="M18" s="183">
        <f>tbl_rekap[[#This Row],[5]]+tbl_rekap[[#This Row],[7]]+tbl_rekap[[#This Row],[9]]+tbl_rekap[[#This Row],[11]]</f>
        <v>0</v>
      </c>
    </row>
    <row r="19" spans="1:13" ht="18" customHeight="1">
      <c r="A19" s="161">
        <v>12</v>
      </c>
      <c r="B19" s="179" t="s">
        <v>14944</v>
      </c>
      <c r="C19" s="191" t="str">
        <f>VLOOKUP(tbl_rekap[[#This Row],[2]],ListPP[],2)</f>
        <v>Dr. H. Suarning, M.Ag.</v>
      </c>
      <c r="D19" s="182">
        <f>COUNTIF(DbsMunaqis[KdPP1],tbl_rekap[[#This Row],[2]])</f>
        <v>0</v>
      </c>
      <c r="E19" s="183">
        <f>COUNTIFS(DbsMunaqis[KdPP1],tbl_rekap[[#This Row],[2]],DbsMunaqis[KehadiranPP1],1)</f>
        <v>0</v>
      </c>
      <c r="F19" s="180">
        <f>COUNTIF(DbsMunaqis[KdPP2],tbl_rekap[[#This Row],[2]])</f>
        <v>0</v>
      </c>
      <c r="G19" s="183">
        <f>COUNTIFS(DbsMunaqis[KdPP2],tbl_rekap[[#This Row],[2]],DbsMunaqis[KehadiranPP2],1)</f>
        <v>0</v>
      </c>
      <c r="H19" s="180">
        <f>COUNTIF(DbsMunaqis[KdPP3],tbl_rekap[[#This Row],[2]])</f>
        <v>0</v>
      </c>
      <c r="I19" s="183">
        <f>COUNTIFS(DbsMunaqis[KdPP3],tbl_rekap[[#This Row],[2]],DbsMunaqis[KehadiranPP3],1)</f>
        <v>0</v>
      </c>
      <c r="J19" s="180">
        <f>COUNTIF(DbsMunaqis[KdPP4],tbl_rekap[[#This Row],[2]])</f>
        <v>0</v>
      </c>
      <c r="K19" s="183">
        <f>COUNTIFS(DbsMunaqis[KdPP4],tbl_rekap[[#This Row],[2]],DbsMunaqis[KehadiranPP4],1)</f>
        <v>0</v>
      </c>
      <c r="L19" s="183">
        <f>tbl_rekap[[#This Row],[4]]+tbl_rekap[[#This Row],[6]]+tbl_rekap[[#This Row],[8]]+tbl_rekap[[#This Row],[10]]</f>
        <v>0</v>
      </c>
      <c r="M19" s="183">
        <f>tbl_rekap[[#This Row],[5]]+tbl_rekap[[#This Row],[7]]+tbl_rekap[[#This Row],[9]]+tbl_rekap[[#This Row],[11]]</f>
        <v>0</v>
      </c>
    </row>
    <row r="20" spans="1:13" ht="18" customHeight="1">
      <c r="A20" s="161">
        <v>13</v>
      </c>
      <c r="B20" s="179" t="s">
        <v>14953</v>
      </c>
      <c r="C20" s="191" t="str">
        <f>VLOOKUP(tbl_rekap[[#This Row],[2]],ListPP[],2)</f>
        <v>Dr. H. Suarning, M.Ag.</v>
      </c>
      <c r="D20" s="182">
        <f>COUNTIF(DbsMunaqis[KdPP1],tbl_rekap[[#This Row],[2]])</f>
        <v>0</v>
      </c>
      <c r="E20" s="183">
        <f>COUNTIFS(DbsMunaqis[KdPP1],tbl_rekap[[#This Row],[2]],DbsMunaqis[KehadiranPP1],1)</f>
        <v>0</v>
      </c>
      <c r="F20" s="180">
        <f>COUNTIF(DbsMunaqis[KdPP2],tbl_rekap[[#This Row],[2]])</f>
        <v>0</v>
      </c>
      <c r="G20" s="183">
        <f>COUNTIFS(DbsMunaqis[KdPP2],tbl_rekap[[#This Row],[2]],DbsMunaqis[KehadiranPP2],1)</f>
        <v>0</v>
      </c>
      <c r="H20" s="180">
        <f>COUNTIF(DbsMunaqis[KdPP3],tbl_rekap[[#This Row],[2]])</f>
        <v>0</v>
      </c>
      <c r="I20" s="183">
        <f>COUNTIFS(DbsMunaqis[KdPP3],tbl_rekap[[#This Row],[2]],DbsMunaqis[KehadiranPP3],1)</f>
        <v>0</v>
      </c>
      <c r="J20" s="180">
        <f>COUNTIF(DbsMunaqis[KdPP4],tbl_rekap[[#This Row],[2]])</f>
        <v>0</v>
      </c>
      <c r="K20" s="183">
        <f>COUNTIFS(DbsMunaqis[KdPP4],tbl_rekap[[#This Row],[2]],DbsMunaqis[KehadiranPP4],1)</f>
        <v>0</v>
      </c>
      <c r="L20" s="183">
        <f>tbl_rekap[[#This Row],[4]]+tbl_rekap[[#This Row],[6]]+tbl_rekap[[#This Row],[8]]+tbl_rekap[[#This Row],[10]]</f>
        <v>0</v>
      </c>
      <c r="M20" s="183">
        <f>tbl_rekap[[#This Row],[5]]+tbl_rekap[[#This Row],[7]]+tbl_rekap[[#This Row],[9]]+tbl_rekap[[#This Row],[11]]</f>
        <v>0</v>
      </c>
    </row>
    <row r="21" spans="1:13" ht="18" customHeight="1">
      <c r="A21" s="161">
        <v>14</v>
      </c>
      <c r="B21" s="179" t="s">
        <v>6</v>
      </c>
      <c r="C21" s="191" t="str">
        <f>VLOOKUP(tbl_rekap[[#This Row],[2]],ListPP[],2)</f>
        <v>Dr. Rahmawati, M.Ag.</v>
      </c>
      <c r="D21" s="182">
        <f>COUNTIF(DbsMunaqis[KdPP1],tbl_rekap[[#This Row],[2]])</f>
        <v>6</v>
      </c>
      <c r="E21" s="183">
        <f>COUNTIFS(DbsMunaqis[KdPP1],tbl_rekap[[#This Row],[2]],DbsMunaqis[KehadiranPP1],1)</f>
        <v>0</v>
      </c>
      <c r="F21" s="180">
        <f>COUNTIF(DbsMunaqis[KdPP2],tbl_rekap[[#This Row],[2]])</f>
        <v>2</v>
      </c>
      <c r="G21" s="183">
        <f>COUNTIFS(DbsMunaqis[KdPP2],tbl_rekap[[#This Row],[2]],DbsMunaqis[KehadiranPP2],1)</f>
        <v>0</v>
      </c>
      <c r="H21" s="180">
        <f>COUNTIF(DbsMunaqis[KdPP3],tbl_rekap[[#This Row],[2]])</f>
        <v>6</v>
      </c>
      <c r="I21" s="183">
        <f>COUNTIFS(DbsMunaqis[KdPP3],tbl_rekap[[#This Row],[2]],DbsMunaqis[KehadiranPP3],1)</f>
        <v>0</v>
      </c>
      <c r="J21" s="180">
        <f>COUNTIF(DbsMunaqis[KdPP4],tbl_rekap[[#This Row],[2]])</f>
        <v>4</v>
      </c>
      <c r="K21" s="183">
        <f>COUNTIFS(DbsMunaqis[KdPP4],tbl_rekap[[#This Row],[2]],DbsMunaqis[KehadiranPP4],1)</f>
        <v>0</v>
      </c>
      <c r="L21" s="183">
        <f>tbl_rekap[[#This Row],[4]]+tbl_rekap[[#This Row],[6]]+tbl_rekap[[#This Row],[8]]+tbl_rekap[[#This Row],[10]]</f>
        <v>18</v>
      </c>
      <c r="M21" s="183">
        <f>tbl_rekap[[#This Row],[5]]+tbl_rekap[[#This Row],[7]]+tbl_rekap[[#This Row],[9]]+tbl_rekap[[#This Row],[11]]</f>
        <v>0</v>
      </c>
    </row>
    <row r="22" spans="1:13" ht="18" customHeight="1">
      <c r="A22" s="161">
        <v>15</v>
      </c>
      <c r="B22" s="179" t="s">
        <v>9366</v>
      </c>
      <c r="C22" s="191" t="str">
        <f>VLOOKUP(tbl_rekap[[#This Row],[2]],ListPP[],2)</f>
        <v>Hj. Sunuwati, Lc., M.HI</v>
      </c>
      <c r="D22" s="182">
        <f>COUNTIF(DbsMunaqis[KdPP1],tbl_rekap[[#This Row],[2]])</f>
        <v>1</v>
      </c>
      <c r="E22" s="183">
        <f>COUNTIFS(DbsMunaqis[KdPP1],tbl_rekap[[#This Row],[2]],DbsMunaqis[KehadiranPP1],1)</f>
        <v>0</v>
      </c>
      <c r="F22" s="180">
        <f>COUNTIF(DbsMunaqis[KdPP2],tbl_rekap[[#This Row],[2]])</f>
        <v>6</v>
      </c>
      <c r="G22" s="183">
        <f>COUNTIFS(DbsMunaqis[KdPP2],tbl_rekap[[#This Row],[2]],DbsMunaqis[KehadiranPP2],1)</f>
        <v>0</v>
      </c>
      <c r="H22" s="180">
        <f>COUNTIF(DbsMunaqis[KdPP3],tbl_rekap[[#This Row],[2]])</f>
        <v>2</v>
      </c>
      <c r="I22" s="183">
        <f>COUNTIFS(DbsMunaqis[KdPP3],tbl_rekap[[#This Row],[2]],DbsMunaqis[KehadiranPP3],1)</f>
        <v>0</v>
      </c>
      <c r="J22" s="180">
        <f>COUNTIF(DbsMunaqis[KdPP4],tbl_rekap[[#This Row],[2]])</f>
        <v>4</v>
      </c>
      <c r="K22" s="183">
        <f>COUNTIFS(DbsMunaqis[KdPP4],tbl_rekap[[#This Row],[2]],DbsMunaqis[KehadiranPP4],1)</f>
        <v>0</v>
      </c>
      <c r="L22" s="183">
        <f>tbl_rekap[[#This Row],[4]]+tbl_rekap[[#This Row],[6]]+tbl_rekap[[#This Row],[8]]+tbl_rekap[[#This Row],[10]]</f>
        <v>13</v>
      </c>
      <c r="M22" s="183">
        <f>tbl_rekap[[#This Row],[5]]+tbl_rekap[[#This Row],[7]]+tbl_rekap[[#This Row],[9]]+tbl_rekap[[#This Row],[11]]</f>
        <v>0</v>
      </c>
    </row>
    <row r="23" spans="1:13" ht="18" customHeight="1">
      <c r="A23" s="161">
        <v>16</v>
      </c>
      <c r="B23" s="179" t="s">
        <v>9368</v>
      </c>
      <c r="C23" s="191" t="str">
        <f>VLOOKUP(tbl_rekap[[#This Row],[2]],ListPP[],2)</f>
        <v>Dr. Aris, S.Ag., M.HI</v>
      </c>
      <c r="D23" s="182">
        <f>COUNTIF(DbsMunaqis[KdPP1],tbl_rekap[[#This Row],[2]])</f>
        <v>3</v>
      </c>
      <c r="E23" s="183">
        <f>COUNTIFS(DbsMunaqis[KdPP1],tbl_rekap[[#This Row],[2]],DbsMunaqis[KehadiranPP1],1)</f>
        <v>0</v>
      </c>
      <c r="F23" s="180">
        <f>COUNTIF(DbsMunaqis[KdPP2],tbl_rekap[[#This Row],[2]])</f>
        <v>9</v>
      </c>
      <c r="G23" s="183">
        <f>COUNTIFS(DbsMunaqis[KdPP2],tbl_rekap[[#This Row],[2]],DbsMunaqis[KehadiranPP2],1)</f>
        <v>0</v>
      </c>
      <c r="H23" s="180">
        <f>COUNTIF(DbsMunaqis[KdPP3],tbl_rekap[[#This Row],[2]])</f>
        <v>6</v>
      </c>
      <c r="I23" s="183">
        <f>COUNTIFS(DbsMunaqis[KdPP3],tbl_rekap[[#This Row],[2]],DbsMunaqis[KehadiranPP3],1)</f>
        <v>0</v>
      </c>
      <c r="J23" s="180">
        <f>COUNTIF(DbsMunaqis[KdPP4],tbl_rekap[[#This Row],[2]])</f>
        <v>8</v>
      </c>
      <c r="K23" s="183">
        <f>COUNTIFS(DbsMunaqis[KdPP4],tbl_rekap[[#This Row],[2]],DbsMunaqis[KehadiranPP4],1)</f>
        <v>0</v>
      </c>
      <c r="L23" s="183">
        <f>tbl_rekap[[#This Row],[4]]+tbl_rekap[[#This Row],[6]]+tbl_rekap[[#This Row],[8]]+tbl_rekap[[#This Row],[10]]</f>
        <v>26</v>
      </c>
      <c r="M23" s="183">
        <f>tbl_rekap[[#This Row],[5]]+tbl_rekap[[#This Row],[7]]+tbl_rekap[[#This Row],[9]]+tbl_rekap[[#This Row],[11]]</f>
        <v>0</v>
      </c>
    </row>
    <row r="24" spans="1:13" ht="18" customHeight="1">
      <c r="A24" s="161">
        <v>17</v>
      </c>
      <c r="B24" s="179" t="s">
        <v>12</v>
      </c>
      <c r="C24" s="191" t="str">
        <f>VLOOKUP(tbl_rekap[[#This Row],[2]],ListPP[],2)</f>
        <v>Dr. Andi Bahri S., M.E., M.Fil.I</v>
      </c>
      <c r="D24" s="182">
        <f>COUNTIF(DbsMunaqis[KdPP1],tbl_rekap[[#This Row],[2]])</f>
        <v>1</v>
      </c>
      <c r="E24" s="183">
        <f>COUNTIFS(DbsMunaqis[KdPP1],tbl_rekap[[#This Row],[2]],DbsMunaqis[KehadiranPP1],1)</f>
        <v>0</v>
      </c>
      <c r="F24" s="180">
        <f>COUNTIF(DbsMunaqis[KdPP2],tbl_rekap[[#This Row],[2]])</f>
        <v>0</v>
      </c>
      <c r="G24" s="183">
        <f>COUNTIFS(DbsMunaqis[KdPP2],tbl_rekap[[#This Row],[2]],DbsMunaqis[KehadiranPP2],1)</f>
        <v>0</v>
      </c>
      <c r="H24" s="180">
        <f>COUNTIF(DbsMunaqis[KdPP3],tbl_rekap[[#This Row],[2]])</f>
        <v>0</v>
      </c>
      <c r="I24" s="183">
        <f>COUNTIFS(DbsMunaqis[KdPP3],tbl_rekap[[#This Row],[2]],DbsMunaqis[KehadiranPP3],1)</f>
        <v>0</v>
      </c>
      <c r="J24" s="180">
        <f>COUNTIF(DbsMunaqis[KdPP4],tbl_rekap[[#This Row],[2]])</f>
        <v>0</v>
      </c>
      <c r="K24" s="183">
        <f>COUNTIFS(DbsMunaqis[KdPP4],tbl_rekap[[#This Row],[2]],DbsMunaqis[KehadiranPP4],1)</f>
        <v>0</v>
      </c>
      <c r="L24" s="183">
        <f>tbl_rekap[[#This Row],[4]]+tbl_rekap[[#This Row],[6]]+tbl_rekap[[#This Row],[8]]+tbl_rekap[[#This Row],[10]]</f>
        <v>1</v>
      </c>
      <c r="M24" s="183">
        <f>tbl_rekap[[#This Row],[5]]+tbl_rekap[[#This Row],[7]]+tbl_rekap[[#This Row],[9]]+tbl_rekap[[#This Row],[11]]</f>
        <v>0</v>
      </c>
    </row>
    <row r="25" spans="1:13" ht="18" customHeight="1">
      <c r="A25" s="161">
        <v>18</v>
      </c>
      <c r="B25" s="179" t="s">
        <v>9371</v>
      </c>
      <c r="C25" s="191" t="str">
        <f>VLOOKUP(tbl_rekap[[#This Row],[2]],ListPP[],2)</f>
        <v>Wahidin, M.HI</v>
      </c>
      <c r="D25" s="182">
        <f>COUNTIF(DbsMunaqis[KdPP1],tbl_rekap[[#This Row],[2]])</f>
        <v>2</v>
      </c>
      <c r="E25" s="183">
        <f>COUNTIFS(DbsMunaqis[KdPP1],tbl_rekap[[#This Row],[2]],DbsMunaqis[KehadiranPP1],1)</f>
        <v>0</v>
      </c>
      <c r="F25" s="180">
        <f>COUNTIF(DbsMunaqis[KdPP2],tbl_rekap[[#This Row],[2]])</f>
        <v>2</v>
      </c>
      <c r="G25" s="183">
        <f>COUNTIFS(DbsMunaqis[KdPP2],tbl_rekap[[#This Row],[2]],DbsMunaqis[KehadiranPP2],1)</f>
        <v>0</v>
      </c>
      <c r="H25" s="180">
        <f>COUNTIF(DbsMunaqis[KdPP3],tbl_rekap[[#This Row],[2]])</f>
        <v>0</v>
      </c>
      <c r="I25" s="183">
        <f>COUNTIFS(DbsMunaqis[KdPP3],tbl_rekap[[#This Row],[2]],DbsMunaqis[KehadiranPP3],1)</f>
        <v>0</v>
      </c>
      <c r="J25" s="180">
        <f>COUNTIF(DbsMunaqis[KdPP4],tbl_rekap[[#This Row],[2]])</f>
        <v>1</v>
      </c>
      <c r="K25" s="183">
        <f>COUNTIFS(DbsMunaqis[KdPP4],tbl_rekap[[#This Row],[2]],DbsMunaqis[KehadiranPP4],1)</f>
        <v>0</v>
      </c>
      <c r="L25" s="183">
        <f>tbl_rekap[[#This Row],[4]]+tbl_rekap[[#This Row],[6]]+tbl_rekap[[#This Row],[8]]+tbl_rekap[[#This Row],[10]]</f>
        <v>5</v>
      </c>
      <c r="M25" s="183">
        <f>tbl_rekap[[#This Row],[5]]+tbl_rekap[[#This Row],[7]]+tbl_rekap[[#This Row],[9]]+tbl_rekap[[#This Row],[11]]</f>
        <v>0</v>
      </c>
    </row>
    <row r="26" spans="1:13" ht="18" customHeight="1">
      <c r="A26" s="161">
        <v>19</v>
      </c>
      <c r="B26" s="179" t="s">
        <v>9373</v>
      </c>
      <c r="C26" s="191" t="str">
        <f>VLOOKUP(tbl_rekap[[#This Row],[2]],ListPP[],2)</f>
        <v>Dr. M. Ali Rusdi, S.Th.I, M.HI</v>
      </c>
      <c r="D26" s="182">
        <f>COUNTIF(DbsMunaqis[KdPP1],tbl_rekap[[#This Row],[2]])</f>
        <v>0</v>
      </c>
      <c r="E26" s="183">
        <f>COUNTIFS(DbsMunaqis[KdPP1],tbl_rekap[[#This Row],[2]],DbsMunaqis[KehadiranPP1],1)</f>
        <v>0</v>
      </c>
      <c r="F26" s="180">
        <f>COUNTIF(DbsMunaqis[KdPP2],tbl_rekap[[#This Row],[2]])</f>
        <v>1</v>
      </c>
      <c r="G26" s="183">
        <f>COUNTIFS(DbsMunaqis[KdPP2],tbl_rekap[[#This Row],[2]],DbsMunaqis[KehadiranPP2],1)</f>
        <v>0</v>
      </c>
      <c r="H26" s="180">
        <f>COUNTIF(DbsMunaqis[KdPP3],tbl_rekap[[#This Row],[2]])</f>
        <v>0</v>
      </c>
      <c r="I26" s="183">
        <f>COUNTIFS(DbsMunaqis[KdPP3],tbl_rekap[[#This Row],[2]],DbsMunaqis[KehadiranPP3],1)</f>
        <v>0</v>
      </c>
      <c r="J26" s="180">
        <f>COUNTIF(DbsMunaqis[KdPP4],tbl_rekap[[#This Row],[2]])</f>
        <v>0</v>
      </c>
      <c r="K26" s="183">
        <f>COUNTIFS(DbsMunaqis[KdPP4],tbl_rekap[[#This Row],[2]],DbsMunaqis[KehadiranPP4],1)</f>
        <v>0</v>
      </c>
      <c r="L26" s="183">
        <f>tbl_rekap[[#This Row],[4]]+tbl_rekap[[#This Row],[6]]+tbl_rekap[[#This Row],[8]]+tbl_rekap[[#This Row],[10]]</f>
        <v>1</v>
      </c>
      <c r="M26" s="183">
        <f>tbl_rekap[[#This Row],[5]]+tbl_rekap[[#This Row],[7]]+tbl_rekap[[#This Row],[9]]+tbl_rekap[[#This Row],[11]]</f>
        <v>0</v>
      </c>
    </row>
    <row r="27" spans="1:13" ht="18" customHeight="1">
      <c r="A27" s="161">
        <v>20</v>
      </c>
      <c r="B27" s="179" t="s">
        <v>9375</v>
      </c>
      <c r="C27" s="191" t="str">
        <f>VLOOKUP(tbl_rekap[[#This Row],[2]],ListPP[],2)</f>
        <v>H. Islamul Haq, Lc., M.A</v>
      </c>
      <c r="D27" s="182">
        <f>COUNTIF(DbsMunaqis[KdPP1],tbl_rekap[[#This Row],[2]])</f>
        <v>0</v>
      </c>
      <c r="E27" s="183">
        <f>COUNTIFS(DbsMunaqis[KdPP1],tbl_rekap[[#This Row],[2]],DbsMunaqis[KehadiranPP1],1)</f>
        <v>0</v>
      </c>
      <c r="F27" s="180">
        <f>COUNTIF(DbsMunaqis[KdPP2],tbl_rekap[[#This Row],[2]])</f>
        <v>1</v>
      </c>
      <c r="G27" s="183">
        <f>COUNTIFS(DbsMunaqis[KdPP2],tbl_rekap[[#This Row],[2]],DbsMunaqis[KehadiranPP2],1)</f>
        <v>0</v>
      </c>
      <c r="H27" s="180">
        <f>COUNTIF(DbsMunaqis[KdPP3],tbl_rekap[[#This Row],[2]])</f>
        <v>0</v>
      </c>
      <c r="I27" s="183">
        <f>COUNTIFS(DbsMunaqis[KdPP3],tbl_rekap[[#This Row],[2]],DbsMunaqis[KehadiranPP3],1)</f>
        <v>0</v>
      </c>
      <c r="J27" s="180">
        <f>COUNTIF(DbsMunaqis[KdPP4],tbl_rekap[[#This Row],[2]])</f>
        <v>1</v>
      </c>
      <c r="K27" s="183">
        <f>COUNTIFS(DbsMunaqis[KdPP4],tbl_rekap[[#This Row],[2]],DbsMunaqis[KehadiranPP4],1)</f>
        <v>0</v>
      </c>
      <c r="L27" s="183">
        <f>tbl_rekap[[#This Row],[4]]+tbl_rekap[[#This Row],[6]]+tbl_rekap[[#This Row],[8]]+tbl_rekap[[#This Row],[10]]</f>
        <v>2</v>
      </c>
      <c r="M27" s="183">
        <f>tbl_rekap[[#This Row],[5]]+tbl_rekap[[#This Row],[7]]+tbl_rekap[[#This Row],[9]]+tbl_rekap[[#This Row],[11]]</f>
        <v>0</v>
      </c>
    </row>
    <row r="28" spans="1:13" ht="18" customHeight="1">
      <c r="A28" s="161">
        <v>21</v>
      </c>
      <c r="B28" s="179" t="s">
        <v>9377</v>
      </c>
      <c r="C28" s="191" t="str">
        <f>VLOOKUP(tbl_rekap[[#This Row],[2]],ListPP[],2)</f>
        <v>Dr. Muhammad Sabir, M.HI</v>
      </c>
      <c r="D28" s="182">
        <f>COUNTIF(DbsMunaqis[KdPP1],tbl_rekap[[#This Row],[2]])</f>
        <v>0</v>
      </c>
      <c r="E28" s="183">
        <f>COUNTIFS(DbsMunaqis[KdPP1],tbl_rekap[[#This Row],[2]],DbsMunaqis[KehadiranPP1],1)</f>
        <v>0</v>
      </c>
      <c r="F28" s="180">
        <f>COUNTIF(DbsMunaqis[KdPP2],tbl_rekap[[#This Row],[2]])</f>
        <v>0</v>
      </c>
      <c r="G28" s="183">
        <f>COUNTIFS(DbsMunaqis[KdPP2],tbl_rekap[[#This Row],[2]],DbsMunaqis[KehadiranPP2],1)</f>
        <v>0</v>
      </c>
      <c r="H28" s="180">
        <f>COUNTIF(DbsMunaqis[KdPP3],tbl_rekap[[#This Row],[2]])</f>
        <v>0</v>
      </c>
      <c r="I28" s="183">
        <f>COUNTIFS(DbsMunaqis[KdPP3],tbl_rekap[[#This Row],[2]],DbsMunaqis[KehadiranPP3],1)</f>
        <v>0</v>
      </c>
      <c r="J28" s="180">
        <f>COUNTIF(DbsMunaqis[KdPP4],tbl_rekap[[#This Row],[2]])</f>
        <v>0</v>
      </c>
      <c r="K28" s="183">
        <f>COUNTIFS(DbsMunaqis[KdPP4],tbl_rekap[[#This Row],[2]],DbsMunaqis[KehadiranPP4],1)</f>
        <v>0</v>
      </c>
      <c r="L28" s="183">
        <f>tbl_rekap[[#This Row],[4]]+tbl_rekap[[#This Row],[6]]+tbl_rekap[[#This Row],[8]]+tbl_rekap[[#This Row],[10]]</f>
        <v>0</v>
      </c>
      <c r="M28" s="183">
        <f>tbl_rekap[[#This Row],[5]]+tbl_rekap[[#This Row],[7]]+tbl_rekap[[#This Row],[9]]+tbl_rekap[[#This Row],[11]]</f>
        <v>0</v>
      </c>
    </row>
    <row r="29" spans="1:13" ht="18" customHeight="1">
      <c r="A29" s="161">
        <v>22</v>
      </c>
      <c r="B29" s="179" t="s">
        <v>9379</v>
      </c>
      <c r="C29" s="191" t="str">
        <f>VLOOKUP(tbl_rekap[[#This Row],[2]],ListPP[],2)</f>
        <v>Sulkarnain, S.E., M.Si.</v>
      </c>
      <c r="D29" s="182">
        <f>COUNTIF(DbsMunaqis[KdPP1],tbl_rekap[[#This Row],[2]])</f>
        <v>0</v>
      </c>
      <c r="E29" s="183">
        <f>COUNTIFS(DbsMunaqis[KdPP1],tbl_rekap[[#This Row],[2]],DbsMunaqis[KehadiranPP1],1)</f>
        <v>0</v>
      </c>
      <c r="F29" s="180">
        <f>COUNTIF(DbsMunaqis[KdPP2],tbl_rekap[[#This Row],[2]])</f>
        <v>0</v>
      </c>
      <c r="G29" s="183">
        <f>COUNTIFS(DbsMunaqis[KdPP2],tbl_rekap[[#This Row],[2]],DbsMunaqis[KehadiranPP2],1)</f>
        <v>0</v>
      </c>
      <c r="H29" s="180">
        <f>COUNTIF(DbsMunaqis[KdPP3],tbl_rekap[[#This Row],[2]])</f>
        <v>0</v>
      </c>
      <c r="I29" s="183">
        <f>COUNTIFS(DbsMunaqis[KdPP3],tbl_rekap[[#This Row],[2]],DbsMunaqis[KehadiranPP3],1)</f>
        <v>0</v>
      </c>
      <c r="J29" s="180">
        <f>COUNTIF(DbsMunaqis[KdPP4],tbl_rekap[[#This Row],[2]])</f>
        <v>0</v>
      </c>
      <c r="K29" s="183">
        <f>COUNTIFS(DbsMunaqis[KdPP4],tbl_rekap[[#This Row],[2]],DbsMunaqis[KehadiranPP4],1)</f>
        <v>0</v>
      </c>
      <c r="L29" s="183">
        <f>tbl_rekap[[#This Row],[4]]+tbl_rekap[[#This Row],[6]]+tbl_rekap[[#This Row],[8]]+tbl_rekap[[#This Row],[10]]</f>
        <v>0</v>
      </c>
      <c r="M29" s="183">
        <f>tbl_rekap[[#This Row],[5]]+tbl_rekap[[#This Row],[7]]+tbl_rekap[[#This Row],[9]]+tbl_rekap[[#This Row],[11]]</f>
        <v>0</v>
      </c>
    </row>
    <row r="30" spans="1:13" ht="18" customHeight="1">
      <c r="A30" s="161">
        <v>23</v>
      </c>
      <c r="B30" s="179" t="s">
        <v>9381</v>
      </c>
      <c r="C30" s="191" t="str">
        <f>VLOOKUP(tbl_rekap[[#This Row],[2]],ListPP[],2)</f>
        <v>Dr. H. Syafaat Anugrah Pradana, S.H., M.H</v>
      </c>
      <c r="D30" s="182">
        <f>COUNTIF(DbsMunaqis[KdPP1],tbl_rekap[[#This Row],[2]])</f>
        <v>0</v>
      </c>
      <c r="E30" s="183">
        <f>COUNTIFS(DbsMunaqis[KdPP1],tbl_rekap[[#This Row],[2]],DbsMunaqis[KehadiranPP1],1)</f>
        <v>0</v>
      </c>
      <c r="F30" s="180">
        <f>COUNTIF(DbsMunaqis[KdPP2],tbl_rekap[[#This Row],[2]])</f>
        <v>0</v>
      </c>
      <c r="G30" s="183">
        <f>COUNTIFS(DbsMunaqis[KdPP2],tbl_rekap[[#This Row],[2]],DbsMunaqis[KehadiranPP2],1)</f>
        <v>0</v>
      </c>
      <c r="H30" s="180">
        <f>COUNTIF(DbsMunaqis[KdPP3],tbl_rekap[[#This Row],[2]])</f>
        <v>0</v>
      </c>
      <c r="I30" s="183">
        <f>COUNTIFS(DbsMunaqis[KdPP3],tbl_rekap[[#This Row],[2]],DbsMunaqis[KehadiranPP3],1)</f>
        <v>0</v>
      </c>
      <c r="J30" s="180">
        <f>COUNTIF(DbsMunaqis[KdPP4],tbl_rekap[[#This Row],[2]])</f>
        <v>0</v>
      </c>
      <c r="K30" s="183">
        <f>COUNTIFS(DbsMunaqis[KdPP4],tbl_rekap[[#This Row],[2]],DbsMunaqis[KehadiranPP4],1)</f>
        <v>0</v>
      </c>
      <c r="L30" s="183">
        <f>tbl_rekap[[#This Row],[4]]+tbl_rekap[[#This Row],[6]]+tbl_rekap[[#This Row],[8]]+tbl_rekap[[#This Row],[10]]</f>
        <v>0</v>
      </c>
      <c r="M30" s="183">
        <f>tbl_rekap[[#This Row],[5]]+tbl_rekap[[#This Row],[7]]+tbl_rekap[[#This Row],[9]]+tbl_rekap[[#This Row],[11]]</f>
        <v>0</v>
      </c>
    </row>
    <row r="31" spans="1:13" ht="18" customHeight="1">
      <c r="A31" s="161">
        <v>24</v>
      </c>
      <c r="B31" s="179" t="s">
        <v>9384</v>
      </c>
      <c r="C31" s="191" t="str">
        <f>VLOOKUP(tbl_rekap[[#This Row],[2]],ListPP[],2)</f>
        <v>Andi Marlina, S.H., M.H., CLA</v>
      </c>
      <c r="D31" s="182">
        <f>COUNTIF(DbsMunaqis[KdPP1],tbl_rekap[[#This Row],[2]])</f>
        <v>0</v>
      </c>
      <c r="E31" s="183">
        <f>COUNTIFS(DbsMunaqis[KdPP1],tbl_rekap[[#This Row],[2]],DbsMunaqis[KehadiranPP1],1)</f>
        <v>0</v>
      </c>
      <c r="F31" s="180">
        <f>COUNTIF(DbsMunaqis[KdPP2],tbl_rekap[[#This Row],[2]])</f>
        <v>0</v>
      </c>
      <c r="G31" s="183">
        <f>COUNTIFS(DbsMunaqis[KdPP2],tbl_rekap[[#This Row],[2]],DbsMunaqis[KehadiranPP2],1)</f>
        <v>0</v>
      </c>
      <c r="H31" s="180">
        <f>COUNTIF(DbsMunaqis[KdPP3],tbl_rekap[[#This Row],[2]])</f>
        <v>0</v>
      </c>
      <c r="I31" s="183">
        <f>COUNTIFS(DbsMunaqis[KdPP3],tbl_rekap[[#This Row],[2]],DbsMunaqis[KehadiranPP3],1)</f>
        <v>0</v>
      </c>
      <c r="J31" s="180">
        <f>COUNTIF(DbsMunaqis[KdPP4],tbl_rekap[[#This Row],[2]])</f>
        <v>0</v>
      </c>
      <c r="K31" s="183">
        <f>COUNTIFS(DbsMunaqis[KdPP4],tbl_rekap[[#This Row],[2]],DbsMunaqis[KehadiranPP4],1)</f>
        <v>0</v>
      </c>
      <c r="L31" s="183">
        <f>tbl_rekap[[#This Row],[4]]+tbl_rekap[[#This Row],[6]]+tbl_rekap[[#This Row],[8]]+tbl_rekap[[#This Row],[10]]</f>
        <v>0</v>
      </c>
      <c r="M31" s="183">
        <f>tbl_rekap[[#This Row],[5]]+tbl_rekap[[#This Row],[7]]+tbl_rekap[[#This Row],[9]]+tbl_rekap[[#This Row],[11]]</f>
        <v>0</v>
      </c>
    </row>
    <row r="32" spans="1:13" ht="18" customHeight="1">
      <c r="A32" s="161">
        <v>25</v>
      </c>
      <c r="B32" s="179" t="s">
        <v>9386</v>
      </c>
      <c r="C32" s="191" t="str">
        <f>VLOOKUP(tbl_rekap[[#This Row],[2]],ListPP[],2)</f>
        <v>Rustam Magun Pikahulan, S.HI., M.H.</v>
      </c>
      <c r="D32" s="182">
        <f>COUNTIF(DbsMunaqis[KdPP1],tbl_rekap[[#This Row],[2]])</f>
        <v>0</v>
      </c>
      <c r="E32" s="183">
        <f>COUNTIFS(DbsMunaqis[KdPP1],tbl_rekap[[#This Row],[2]],DbsMunaqis[KehadiranPP1],1)</f>
        <v>0</v>
      </c>
      <c r="F32" s="180">
        <f>COUNTIF(DbsMunaqis[KdPP2],tbl_rekap[[#This Row],[2]])</f>
        <v>1</v>
      </c>
      <c r="G32" s="183">
        <f>COUNTIFS(DbsMunaqis[KdPP2],tbl_rekap[[#This Row],[2]],DbsMunaqis[KehadiranPP2],1)</f>
        <v>0</v>
      </c>
      <c r="H32" s="180">
        <f>COUNTIF(DbsMunaqis[KdPP3],tbl_rekap[[#This Row],[2]])</f>
        <v>0</v>
      </c>
      <c r="I32" s="183">
        <f>COUNTIFS(DbsMunaqis[KdPP3],tbl_rekap[[#This Row],[2]],DbsMunaqis[KehadiranPP3],1)</f>
        <v>0</v>
      </c>
      <c r="J32" s="180">
        <f>COUNTIF(DbsMunaqis[KdPP4],tbl_rekap[[#This Row],[2]])</f>
        <v>0</v>
      </c>
      <c r="K32" s="183">
        <f>COUNTIFS(DbsMunaqis[KdPP4],tbl_rekap[[#This Row],[2]],DbsMunaqis[KehadiranPP4],1)</f>
        <v>0</v>
      </c>
      <c r="L32" s="183">
        <f>tbl_rekap[[#This Row],[4]]+tbl_rekap[[#This Row],[6]]+tbl_rekap[[#This Row],[8]]+tbl_rekap[[#This Row],[10]]</f>
        <v>1</v>
      </c>
      <c r="M32" s="183">
        <f>tbl_rekap[[#This Row],[5]]+tbl_rekap[[#This Row],[7]]+tbl_rekap[[#This Row],[9]]+tbl_rekap[[#This Row],[11]]</f>
        <v>0</v>
      </c>
    </row>
    <row r="33" spans="1:13" ht="18" customHeight="1">
      <c r="A33" s="161">
        <v>26</v>
      </c>
      <c r="B33" s="179" t="s">
        <v>9388</v>
      </c>
      <c r="C33" s="191" t="str">
        <f>VLOOKUP(tbl_rekap[[#This Row],[2]],ListPP[],2)</f>
        <v>Abdul Hafid, M.Si.</v>
      </c>
      <c r="D33" s="182">
        <f>COUNTIF(DbsMunaqis[KdPP1],tbl_rekap[[#This Row],[2]])</f>
        <v>0</v>
      </c>
      <c r="E33" s="183">
        <f>COUNTIFS(DbsMunaqis[KdPP1],tbl_rekap[[#This Row],[2]],DbsMunaqis[KehadiranPP1],1)</f>
        <v>0</v>
      </c>
      <c r="F33" s="180">
        <f>COUNTIF(DbsMunaqis[KdPP2],tbl_rekap[[#This Row],[2]])</f>
        <v>0</v>
      </c>
      <c r="G33" s="183">
        <f>COUNTIFS(DbsMunaqis[KdPP2],tbl_rekap[[#This Row],[2]],DbsMunaqis[KehadiranPP2],1)</f>
        <v>0</v>
      </c>
      <c r="H33" s="180">
        <f>COUNTIF(DbsMunaqis[KdPP3],tbl_rekap[[#This Row],[2]])</f>
        <v>0</v>
      </c>
      <c r="I33" s="183">
        <f>COUNTIFS(DbsMunaqis[KdPP3],tbl_rekap[[#This Row],[2]],DbsMunaqis[KehadiranPP3],1)</f>
        <v>0</v>
      </c>
      <c r="J33" s="180">
        <f>COUNTIF(DbsMunaqis[KdPP4],tbl_rekap[[#This Row],[2]])</f>
        <v>0</v>
      </c>
      <c r="K33" s="183">
        <f>COUNTIFS(DbsMunaqis[KdPP4],tbl_rekap[[#This Row],[2]],DbsMunaqis[KehadiranPP4],1)</f>
        <v>0</v>
      </c>
      <c r="L33" s="183">
        <f>tbl_rekap[[#This Row],[4]]+tbl_rekap[[#This Row],[6]]+tbl_rekap[[#This Row],[8]]+tbl_rekap[[#This Row],[10]]</f>
        <v>0</v>
      </c>
      <c r="M33" s="183">
        <f>tbl_rekap[[#This Row],[5]]+tbl_rekap[[#This Row],[7]]+tbl_rekap[[#This Row],[9]]+tbl_rekap[[#This Row],[11]]</f>
        <v>0</v>
      </c>
    </row>
    <row r="34" spans="1:13" ht="18" customHeight="1">
      <c r="A34" s="161">
        <v>27</v>
      </c>
      <c r="B34" s="179" t="s">
        <v>17</v>
      </c>
      <c r="C34" s="191" t="str">
        <f>VLOOKUP(tbl_rekap[[#This Row],[2]],ListPP[],2)</f>
        <v>Alfiansyah Anwar, S.Ksi., M.H</v>
      </c>
      <c r="D34" s="182">
        <f>COUNTIF(DbsMunaqis[KdPP1],tbl_rekap[[#This Row],[2]])</f>
        <v>0</v>
      </c>
      <c r="E34" s="183">
        <f>COUNTIFS(DbsMunaqis[KdPP1],tbl_rekap[[#This Row],[2]],DbsMunaqis[KehadiranPP1],1)</f>
        <v>0</v>
      </c>
      <c r="F34" s="180">
        <f>COUNTIF(DbsMunaqis[KdPP2],tbl_rekap[[#This Row],[2]])</f>
        <v>0</v>
      </c>
      <c r="G34" s="183">
        <f>COUNTIFS(DbsMunaqis[KdPP2],tbl_rekap[[#This Row],[2]],DbsMunaqis[KehadiranPP2],1)</f>
        <v>0</v>
      </c>
      <c r="H34" s="180">
        <f>COUNTIF(DbsMunaqis[KdPP3],tbl_rekap[[#This Row],[2]])</f>
        <v>0</v>
      </c>
      <c r="I34" s="183">
        <f>COUNTIFS(DbsMunaqis[KdPP3],tbl_rekap[[#This Row],[2]],DbsMunaqis[KehadiranPP3],1)</f>
        <v>0</v>
      </c>
      <c r="J34" s="180">
        <f>COUNTIF(DbsMunaqis[KdPP4],tbl_rekap[[#This Row],[2]])</f>
        <v>0</v>
      </c>
      <c r="K34" s="183">
        <f>COUNTIFS(DbsMunaqis[KdPP4],tbl_rekap[[#This Row],[2]],DbsMunaqis[KehadiranPP4],1)</f>
        <v>0</v>
      </c>
      <c r="L34" s="183">
        <f>tbl_rekap[[#This Row],[4]]+tbl_rekap[[#This Row],[6]]+tbl_rekap[[#This Row],[8]]+tbl_rekap[[#This Row],[10]]</f>
        <v>0</v>
      </c>
      <c r="M34" s="183">
        <f>tbl_rekap[[#This Row],[5]]+tbl_rekap[[#This Row],[7]]+tbl_rekap[[#This Row],[9]]+tbl_rekap[[#This Row],[11]]</f>
        <v>0</v>
      </c>
    </row>
    <row r="35" spans="1:13" ht="18" customHeight="1">
      <c r="A35" s="161">
        <v>28</v>
      </c>
      <c r="B35" s="179" t="s">
        <v>9391</v>
      </c>
      <c r="C35" s="191" t="str">
        <f>VLOOKUP(tbl_rekap[[#This Row],[2]],ListPP[],2)</f>
        <v>Rusdianto, MH</v>
      </c>
      <c r="D35" s="182">
        <f>COUNTIF(DbsMunaqis[KdPP1],tbl_rekap[[#This Row],[2]])</f>
        <v>0</v>
      </c>
      <c r="E35" s="183">
        <f>COUNTIFS(DbsMunaqis[KdPP1],tbl_rekap[[#This Row],[2]],DbsMunaqis[KehadiranPP1],1)</f>
        <v>0</v>
      </c>
      <c r="F35" s="180">
        <f>COUNTIF(DbsMunaqis[KdPP2],tbl_rekap[[#This Row],[2]])</f>
        <v>0</v>
      </c>
      <c r="G35" s="183">
        <f>COUNTIFS(DbsMunaqis[KdPP2],tbl_rekap[[#This Row],[2]],DbsMunaqis[KehadiranPP2],1)</f>
        <v>0</v>
      </c>
      <c r="H35" s="180">
        <f>COUNTIF(DbsMunaqis[KdPP3],tbl_rekap[[#This Row],[2]])</f>
        <v>0</v>
      </c>
      <c r="I35" s="183">
        <f>COUNTIFS(DbsMunaqis[KdPP3],tbl_rekap[[#This Row],[2]],DbsMunaqis[KehadiranPP3],1)</f>
        <v>0</v>
      </c>
      <c r="J35" s="180">
        <f>COUNTIF(DbsMunaqis[KdPP4],tbl_rekap[[#This Row],[2]])</f>
        <v>0</v>
      </c>
      <c r="K35" s="183">
        <f>COUNTIFS(DbsMunaqis[KdPP4],tbl_rekap[[#This Row],[2]],DbsMunaqis[KehadiranPP4],1)</f>
        <v>0</v>
      </c>
      <c r="L35" s="183">
        <f>tbl_rekap[[#This Row],[4]]+tbl_rekap[[#This Row],[6]]+tbl_rekap[[#This Row],[8]]+tbl_rekap[[#This Row],[10]]</f>
        <v>0</v>
      </c>
      <c r="M35" s="183">
        <f>tbl_rekap[[#This Row],[5]]+tbl_rekap[[#This Row],[7]]+tbl_rekap[[#This Row],[9]]+tbl_rekap[[#This Row],[11]]</f>
        <v>0</v>
      </c>
    </row>
    <row r="36" spans="1:13" ht="18" customHeight="1">
      <c r="A36" s="161">
        <v>29</v>
      </c>
      <c r="B36" s="179" t="s">
        <v>9393</v>
      </c>
      <c r="C36" s="191" t="str">
        <f>VLOOKUP(tbl_rekap[[#This Row],[2]],ListPP[],2)</f>
        <v>Azlan Thamrin, S.H., M.H.</v>
      </c>
      <c r="D36" s="182">
        <f>COUNTIF(DbsMunaqis[KdPP1],tbl_rekap[[#This Row],[2]])</f>
        <v>0</v>
      </c>
      <c r="E36" s="183">
        <f>COUNTIFS(DbsMunaqis[KdPP1],tbl_rekap[[#This Row],[2]],DbsMunaqis[KehadiranPP1],1)</f>
        <v>0</v>
      </c>
      <c r="F36" s="180">
        <f>COUNTIF(DbsMunaqis[KdPP2],tbl_rekap[[#This Row],[2]])</f>
        <v>0</v>
      </c>
      <c r="G36" s="183">
        <f>COUNTIFS(DbsMunaqis[KdPP2],tbl_rekap[[#This Row],[2]],DbsMunaqis[KehadiranPP2],1)</f>
        <v>0</v>
      </c>
      <c r="H36" s="180">
        <f>COUNTIF(DbsMunaqis[KdPP3],tbl_rekap[[#This Row],[2]])</f>
        <v>0</v>
      </c>
      <c r="I36" s="183">
        <f>COUNTIFS(DbsMunaqis[KdPP3],tbl_rekap[[#This Row],[2]],DbsMunaqis[KehadiranPP3],1)</f>
        <v>0</v>
      </c>
      <c r="J36" s="180">
        <f>COUNTIF(DbsMunaqis[KdPP4],tbl_rekap[[#This Row],[2]])</f>
        <v>0</v>
      </c>
      <c r="K36" s="183">
        <f>COUNTIFS(DbsMunaqis[KdPP4],tbl_rekap[[#This Row],[2]],DbsMunaqis[KehadiranPP4],1)</f>
        <v>0</v>
      </c>
      <c r="L36" s="183">
        <f>tbl_rekap[[#This Row],[4]]+tbl_rekap[[#This Row],[6]]+tbl_rekap[[#This Row],[8]]+tbl_rekap[[#This Row],[10]]</f>
        <v>0</v>
      </c>
      <c r="M36" s="183">
        <f>tbl_rekap[[#This Row],[5]]+tbl_rekap[[#This Row],[7]]+tbl_rekap[[#This Row],[9]]+tbl_rekap[[#This Row],[11]]</f>
        <v>0</v>
      </c>
    </row>
    <row r="37" spans="1:13" ht="18" customHeight="1">
      <c r="A37" s="161">
        <v>30</v>
      </c>
      <c r="B37" s="179" t="s">
        <v>9395</v>
      </c>
      <c r="C37" s="191" t="str">
        <f>VLOOKUP(tbl_rekap[[#This Row],[2]],ListPP[],2)</f>
        <v>Dr. Hj. Saidah, S.HI., M.H</v>
      </c>
      <c r="D37" s="182">
        <f>COUNTIF(DbsMunaqis[KdPP1],tbl_rekap[[#This Row],[2]])</f>
        <v>0</v>
      </c>
      <c r="E37" s="183">
        <f>COUNTIFS(DbsMunaqis[KdPP1],tbl_rekap[[#This Row],[2]],DbsMunaqis[KehadiranPP1],1)</f>
        <v>0</v>
      </c>
      <c r="F37" s="180">
        <f>COUNTIF(DbsMunaqis[KdPP2],tbl_rekap[[#This Row],[2]])</f>
        <v>1</v>
      </c>
      <c r="G37" s="183">
        <f>COUNTIFS(DbsMunaqis[KdPP2],tbl_rekap[[#This Row],[2]],DbsMunaqis[KehadiranPP2],1)</f>
        <v>0</v>
      </c>
      <c r="H37" s="180">
        <f>COUNTIF(DbsMunaqis[KdPP3],tbl_rekap[[#This Row],[2]])</f>
        <v>1</v>
      </c>
      <c r="I37" s="183">
        <f>COUNTIFS(DbsMunaqis[KdPP3],tbl_rekap[[#This Row],[2]],DbsMunaqis[KehadiranPP3],1)</f>
        <v>0</v>
      </c>
      <c r="J37" s="180">
        <f>COUNTIF(DbsMunaqis[KdPP4],tbl_rekap[[#This Row],[2]])</f>
        <v>10</v>
      </c>
      <c r="K37" s="183">
        <f>COUNTIFS(DbsMunaqis[KdPP4],tbl_rekap[[#This Row],[2]],DbsMunaqis[KehadiranPP4],1)</f>
        <v>0</v>
      </c>
      <c r="L37" s="183">
        <f>tbl_rekap[[#This Row],[4]]+tbl_rekap[[#This Row],[6]]+tbl_rekap[[#This Row],[8]]+tbl_rekap[[#This Row],[10]]</f>
        <v>12</v>
      </c>
      <c r="M37" s="183">
        <f>tbl_rekap[[#This Row],[5]]+tbl_rekap[[#This Row],[7]]+tbl_rekap[[#This Row],[9]]+tbl_rekap[[#This Row],[11]]</f>
        <v>0</v>
      </c>
    </row>
    <row r="38" spans="1:13" ht="18" customHeight="1">
      <c r="A38" s="161">
        <v>31</v>
      </c>
      <c r="B38" s="179" t="s">
        <v>9</v>
      </c>
      <c r="C38" s="191" t="str">
        <f>VLOOKUP(tbl_rekap[[#This Row],[2]],ListPP[],2)</f>
        <v>Dr. Zainal Said, M.H.</v>
      </c>
      <c r="D38" s="182">
        <f>COUNTIF(DbsMunaqis[KdPP1],tbl_rekap[[#This Row],[2]])</f>
        <v>0</v>
      </c>
      <c r="E38" s="183">
        <f>COUNTIFS(DbsMunaqis[KdPP1],tbl_rekap[[#This Row],[2]],DbsMunaqis[KehadiranPP1],1)</f>
        <v>0</v>
      </c>
      <c r="F38" s="180">
        <f>COUNTIF(DbsMunaqis[KdPP2],tbl_rekap[[#This Row],[2]])</f>
        <v>0</v>
      </c>
      <c r="G38" s="183">
        <f>COUNTIFS(DbsMunaqis[KdPP2],tbl_rekap[[#This Row],[2]],DbsMunaqis[KehadiranPP2],1)</f>
        <v>0</v>
      </c>
      <c r="H38" s="180">
        <f>COUNTIF(DbsMunaqis[KdPP3],tbl_rekap[[#This Row],[2]])</f>
        <v>1</v>
      </c>
      <c r="I38" s="183">
        <f>COUNTIFS(DbsMunaqis[KdPP3],tbl_rekap[[#This Row],[2]],DbsMunaqis[KehadiranPP3],1)</f>
        <v>0</v>
      </c>
      <c r="J38" s="180">
        <f>COUNTIF(DbsMunaqis[KdPP4],tbl_rekap[[#This Row],[2]])</f>
        <v>0</v>
      </c>
      <c r="K38" s="183">
        <f>COUNTIFS(DbsMunaqis[KdPP4],tbl_rekap[[#This Row],[2]],DbsMunaqis[KehadiranPP4],1)</f>
        <v>0</v>
      </c>
      <c r="L38" s="183">
        <f>tbl_rekap[[#This Row],[4]]+tbl_rekap[[#This Row],[6]]+tbl_rekap[[#This Row],[8]]+tbl_rekap[[#This Row],[10]]</f>
        <v>1</v>
      </c>
      <c r="M38" s="183">
        <f>tbl_rekap[[#This Row],[5]]+tbl_rekap[[#This Row],[7]]+tbl_rekap[[#This Row],[9]]+tbl_rekap[[#This Row],[11]]</f>
        <v>0</v>
      </c>
    </row>
    <row r="39" spans="1:13" ht="18" customHeight="1">
      <c r="A39" s="161">
        <v>32</v>
      </c>
      <c r="B39" s="179" t="s">
        <v>9398</v>
      </c>
      <c r="C39" s="191" t="str">
        <f>VLOOKUP(tbl_rekap[[#This Row],[2]],ListPP[],2)</f>
        <v>Dr. H. Rahman Ambo Masse, Lc., M.Ag</v>
      </c>
      <c r="D39" s="182">
        <f>COUNTIF(DbsMunaqis[KdPP1],tbl_rekap[[#This Row],[2]])</f>
        <v>0</v>
      </c>
      <c r="E39" s="183">
        <f>COUNTIFS(DbsMunaqis[KdPP1],tbl_rekap[[#This Row],[2]],DbsMunaqis[KehadiranPP1],1)</f>
        <v>0</v>
      </c>
      <c r="F39" s="180">
        <f>COUNTIF(DbsMunaqis[KdPP2],tbl_rekap[[#This Row],[2]])</f>
        <v>0</v>
      </c>
      <c r="G39" s="183">
        <f>COUNTIFS(DbsMunaqis[KdPP2],tbl_rekap[[#This Row],[2]],DbsMunaqis[KehadiranPP2],1)</f>
        <v>0</v>
      </c>
      <c r="H39" s="180">
        <f>COUNTIF(DbsMunaqis[KdPP3],tbl_rekap[[#This Row],[2]])</f>
        <v>0</v>
      </c>
      <c r="I39" s="183">
        <f>COUNTIFS(DbsMunaqis[KdPP3],tbl_rekap[[#This Row],[2]],DbsMunaqis[KehadiranPP3],1)</f>
        <v>0</v>
      </c>
      <c r="J39" s="180">
        <f>COUNTIF(DbsMunaqis[KdPP4],tbl_rekap[[#This Row],[2]])</f>
        <v>0</v>
      </c>
      <c r="K39" s="183">
        <f>COUNTIFS(DbsMunaqis[KdPP4],tbl_rekap[[#This Row],[2]],DbsMunaqis[KehadiranPP4],1)</f>
        <v>0</v>
      </c>
      <c r="L39" s="183">
        <f>tbl_rekap[[#This Row],[4]]+tbl_rekap[[#This Row],[6]]+tbl_rekap[[#This Row],[8]]+tbl_rekap[[#This Row],[10]]</f>
        <v>0</v>
      </c>
      <c r="M39" s="183">
        <f>tbl_rekap[[#This Row],[5]]+tbl_rekap[[#This Row],[7]]+tbl_rekap[[#This Row],[9]]+tbl_rekap[[#This Row],[11]]</f>
        <v>0</v>
      </c>
    </row>
    <row r="40" spans="1:13" ht="18" customHeight="1">
      <c r="A40" s="161">
        <v>33</v>
      </c>
      <c r="B40" s="179" t="s">
        <v>9400</v>
      </c>
      <c r="C40" s="191" t="str">
        <f>VLOOKUP(tbl_rekap[[#This Row],[2]],ListPP[],2)</f>
        <v>Drs. Moh. Yasin Soumena, M.Pd.</v>
      </c>
      <c r="D40" s="182">
        <f>COUNTIF(DbsMunaqis[KdPP1],tbl_rekap[[#This Row],[2]])</f>
        <v>0</v>
      </c>
      <c r="E40" s="183">
        <f>COUNTIFS(DbsMunaqis[KdPP1],tbl_rekap[[#This Row],[2]],DbsMunaqis[KehadiranPP1],1)</f>
        <v>0</v>
      </c>
      <c r="F40" s="180">
        <f>COUNTIF(DbsMunaqis[KdPP2],tbl_rekap[[#This Row],[2]])</f>
        <v>0</v>
      </c>
      <c r="G40" s="183">
        <f>COUNTIFS(DbsMunaqis[KdPP2],tbl_rekap[[#This Row],[2]],DbsMunaqis[KehadiranPP2],1)</f>
        <v>0</v>
      </c>
      <c r="H40" s="180">
        <f>COUNTIF(DbsMunaqis[KdPP3],tbl_rekap[[#This Row],[2]])</f>
        <v>0</v>
      </c>
      <c r="I40" s="183">
        <f>COUNTIFS(DbsMunaqis[KdPP3],tbl_rekap[[#This Row],[2]],DbsMunaqis[KehadiranPP3],1)</f>
        <v>0</v>
      </c>
      <c r="J40" s="180">
        <f>COUNTIF(DbsMunaqis[KdPP4],tbl_rekap[[#This Row],[2]])</f>
        <v>0</v>
      </c>
      <c r="K40" s="183">
        <f>COUNTIFS(DbsMunaqis[KdPP4],tbl_rekap[[#This Row],[2]],DbsMunaqis[KehadiranPP4],1)</f>
        <v>0</v>
      </c>
      <c r="L40" s="183">
        <f>tbl_rekap[[#This Row],[4]]+tbl_rekap[[#This Row],[6]]+tbl_rekap[[#This Row],[8]]+tbl_rekap[[#This Row],[10]]</f>
        <v>0</v>
      </c>
      <c r="M40" s="183">
        <f>tbl_rekap[[#This Row],[5]]+tbl_rekap[[#This Row],[7]]+tbl_rekap[[#This Row],[9]]+tbl_rekap[[#This Row],[11]]</f>
        <v>0</v>
      </c>
    </row>
    <row r="41" spans="1:13" ht="18" customHeight="1">
      <c r="A41" s="161">
        <v>34</v>
      </c>
      <c r="B41" s="179" t="s">
        <v>9402</v>
      </c>
      <c r="C41" s="191" t="str">
        <f>VLOOKUP(tbl_rekap[[#This Row],[2]],ListPP[],2)</f>
        <v>Dra. Rukiah, M.H</v>
      </c>
      <c r="D41" s="182">
        <f>COUNTIF(DbsMunaqis[KdPP1],tbl_rekap[[#This Row],[2]])</f>
        <v>5</v>
      </c>
      <c r="E41" s="183">
        <f>COUNTIFS(DbsMunaqis[KdPP1],tbl_rekap[[#This Row],[2]],DbsMunaqis[KehadiranPP1],1)</f>
        <v>0</v>
      </c>
      <c r="F41" s="180">
        <f>COUNTIF(DbsMunaqis[KdPP2],tbl_rekap[[#This Row],[2]])</f>
        <v>1</v>
      </c>
      <c r="G41" s="183">
        <f>COUNTIFS(DbsMunaqis[KdPP2],tbl_rekap[[#This Row],[2]],DbsMunaqis[KehadiranPP2],1)</f>
        <v>0</v>
      </c>
      <c r="H41" s="180">
        <f>COUNTIF(DbsMunaqis[KdPP3],tbl_rekap[[#This Row],[2]])</f>
        <v>0</v>
      </c>
      <c r="I41" s="183">
        <f>COUNTIFS(DbsMunaqis[KdPP3],tbl_rekap[[#This Row],[2]],DbsMunaqis[KehadiranPP3],1)</f>
        <v>0</v>
      </c>
      <c r="J41" s="180">
        <f>COUNTIF(DbsMunaqis[KdPP4],tbl_rekap[[#This Row],[2]])</f>
        <v>0</v>
      </c>
      <c r="K41" s="183">
        <f>COUNTIFS(DbsMunaqis[KdPP4],tbl_rekap[[#This Row],[2]],DbsMunaqis[KehadiranPP4],1)</f>
        <v>0</v>
      </c>
      <c r="L41" s="183">
        <f>tbl_rekap[[#This Row],[4]]+tbl_rekap[[#This Row],[6]]+tbl_rekap[[#This Row],[8]]+tbl_rekap[[#This Row],[10]]</f>
        <v>6</v>
      </c>
      <c r="M41" s="183">
        <f>tbl_rekap[[#This Row],[5]]+tbl_rekap[[#This Row],[7]]+tbl_rekap[[#This Row],[9]]+tbl_rekap[[#This Row],[11]]</f>
        <v>0</v>
      </c>
    </row>
    <row r="42" spans="1:13" ht="18" customHeight="1">
      <c r="A42" s="161">
        <v>35</v>
      </c>
      <c r="B42" s="179" t="s">
        <v>11</v>
      </c>
      <c r="C42" s="191" t="str">
        <f>VLOOKUP(tbl_rekap[[#This Row],[2]],ListPP[],2)</f>
        <v>Dr. Muhammad Kamal Zubair, M.Ag.</v>
      </c>
      <c r="D42" s="182">
        <f>COUNTIF(DbsMunaqis[KdPP1],tbl_rekap[[#This Row],[2]])</f>
        <v>0</v>
      </c>
      <c r="E42" s="183">
        <f>COUNTIFS(DbsMunaqis[KdPP1],tbl_rekap[[#This Row],[2]],DbsMunaqis[KehadiranPP1],1)</f>
        <v>0</v>
      </c>
      <c r="F42" s="180">
        <f>COUNTIF(DbsMunaqis[KdPP2],tbl_rekap[[#This Row],[2]])</f>
        <v>0</v>
      </c>
      <c r="G42" s="183">
        <f>COUNTIFS(DbsMunaqis[KdPP2],tbl_rekap[[#This Row],[2]],DbsMunaqis[KehadiranPP2],1)</f>
        <v>0</v>
      </c>
      <c r="H42" s="180">
        <f>COUNTIF(DbsMunaqis[KdPP3],tbl_rekap[[#This Row],[2]])</f>
        <v>0</v>
      </c>
      <c r="I42" s="183">
        <f>COUNTIFS(DbsMunaqis[KdPP3],tbl_rekap[[#This Row],[2]],DbsMunaqis[KehadiranPP3],1)</f>
        <v>0</v>
      </c>
      <c r="J42" s="180">
        <f>COUNTIF(DbsMunaqis[KdPP4],tbl_rekap[[#This Row],[2]])</f>
        <v>0</v>
      </c>
      <c r="K42" s="183">
        <f>COUNTIFS(DbsMunaqis[KdPP4],tbl_rekap[[#This Row],[2]],DbsMunaqis[KehadiranPP4],1)</f>
        <v>0</v>
      </c>
      <c r="L42" s="183">
        <f>tbl_rekap[[#This Row],[4]]+tbl_rekap[[#This Row],[6]]+tbl_rekap[[#This Row],[8]]+tbl_rekap[[#This Row],[10]]</f>
        <v>0</v>
      </c>
      <c r="M42" s="183">
        <f>tbl_rekap[[#This Row],[5]]+tbl_rekap[[#This Row],[7]]+tbl_rekap[[#This Row],[9]]+tbl_rekap[[#This Row],[11]]</f>
        <v>0</v>
      </c>
    </row>
    <row r="43" spans="1:13" ht="18" customHeight="1">
      <c r="A43" s="161">
        <v>36</v>
      </c>
      <c r="B43" s="179" t="s">
        <v>9405</v>
      </c>
      <c r="C43" s="191" t="str">
        <f>VLOOKUP(tbl_rekap[[#This Row],[2]],ListPP[],2)</f>
        <v>Dr. Muzdalifah Muhammadun, M.Ag.</v>
      </c>
      <c r="D43" s="182">
        <f>COUNTIF(DbsMunaqis[KdPP1],tbl_rekap[[#This Row],[2]])</f>
        <v>1</v>
      </c>
      <c r="E43" s="183">
        <f>COUNTIFS(DbsMunaqis[KdPP1],tbl_rekap[[#This Row],[2]],DbsMunaqis[KehadiranPP1],1)</f>
        <v>0</v>
      </c>
      <c r="F43" s="180">
        <f>COUNTIF(DbsMunaqis[KdPP2],tbl_rekap[[#This Row],[2]])</f>
        <v>0</v>
      </c>
      <c r="G43" s="183">
        <f>COUNTIFS(DbsMunaqis[KdPP2],tbl_rekap[[#This Row],[2]],DbsMunaqis[KehadiranPP2],1)</f>
        <v>0</v>
      </c>
      <c r="H43" s="180">
        <f>COUNTIF(DbsMunaqis[KdPP3],tbl_rekap[[#This Row],[2]])</f>
        <v>0</v>
      </c>
      <c r="I43" s="183">
        <f>COUNTIFS(DbsMunaqis[KdPP3],tbl_rekap[[#This Row],[2]],DbsMunaqis[KehadiranPP3],1)</f>
        <v>0</v>
      </c>
      <c r="J43" s="180">
        <f>COUNTIF(DbsMunaqis[KdPP4],tbl_rekap[[#This Row],[2]])</f>
        <v>0</v>
      </c>
      <c r="K43" s="183">
        <f>COUNTIFS(DbsMunaqis[KdPP4],tbl_rekap[[#This Row],[2]],DbsMunaqis[KehadiranPP4],1)</f>
        <v>0</v>
      </c>
      <c r="L43" s="183">
        <f>tbl_rekap[[#This Row],[4]]+tbl_rekap[[#This Row],[6]]+tbl_rekap[[#This Row],[8]]+tbl_rekap[[#This Row],[10]]</f>
        <v>1</v>
      </c>
      <c r="M43" s="183">
        <f>tbl_rekap[[#This Row],[5]]+tbl_rekap[[#This Row],[7]]+tbl_rekap[[#This Row],[9]]+tbl_rekap[[#This Row],[11]]</f>
        <v>0</v>
      </c>
    </row>
    <row r="44" spans="1:13" ht="18" customHeight="1">
      <c r="A44" s="161">
        <v>37</v>
      </c>
      <c r="B44" s="179" t="s">
        <v>9407</v>
      </c>
      <c r="C44" s="191" t="str">
        <f>VLOOKUP(tbl_rekap[[#This Row],[2]],ListPP[],2)</f>
        <v>Rusnaena, M.Ag.</v>
      </c>
      <c r="D44" s="182">
        <f>COUNTIF(DbsMunaqis[KdPP1],tbl_rekap[[#This Row],[2]])</f>
        <v>0</v>
      </c>
      <c r="E44" s="183">
        <f>COUNTIFS(DbsMunaqis[KdPP1],tbl_rekap[[#This Row],[2]],DbsMunaqis[KehadiranPP1],1)</f>
        <v>0</v>
      </c>
      <c r="F44" s="180">
        <f>COUNTIF(DbsMunaqis[KdPP2],tbl_rekap[[#This Row],[2]])</f>
        <v>1</v>
      </c>
      <c r="G44" s="183">
        <f>COUNTIFS(DbsMunaqis[KdPP2],tbl_rekap[[#This Row],[2]],DbsMunaqis[KehadiranPP2],1)</f>
        <v>0</v>
      </c>
      <c r="H44" s="180">
        <f>COUNTIF(DbsMunaqis[KdPP3],tbl_rekap[[#This Row],[2]])</f>
        <v>0</v>
      </c>
      <c r="I44" s="183">
        <f>COUNTIFS(DbsMunaqis[KdPP3],tbl_rekap[[#This Row],[2]],DbsMunaqis[KehadiranPP3],1)</f>
        <v>0</v>
      </c>
      <c r="J44" s="180">
        <f>COUNTIF(DbsMunaqis[KdPP4],tbl_rekap[[#This Row],[2]])</f>
        <v>0</v>
      </c>
      <c r="K44" s="183">
        <f>COUNTIFS(DbsMunaqis[KdPP4],tbl_rekap[[#This Row],[2]],DbsMunaqis[KehadiranPP4],1)</f>
        <v>0</v>
      </c>
      <c r="L44" s="183">
        <f>tbl_rekap[[#This Row],[4]]+tbl_rekap[[#This Row],[6]]+tbl_rekap[[#This Row],[8]]+tbl_rekap[[#This Row],[10]]</f>
        <v>1</v>
      </c>
      <c r="M44" s="183">
        <f>tbl_rekap[[#This Row],[5]]+tbl_rekap[[#This Row],[7]]+tbl_rekap[[#This Row],[9]]+tbl_rekap[[#This Row],[11]]</f>
        <v>0</v>
      </c>
    </row>
    <row r="45" spans="1:13" ht="18" customHeight="1">
      <c r="A45" s="161">
        <v>38</v>
      </c>
      <c r="B45" s="179" t="s">
        <v>9409</v>
      </c>
      <c r="C45" s="191" t="str">
        <f>VLOOKUP(tbl_rekap[[#This Row],[2]],ListPP[],2)</f>
        <v>Dr. Hannani, M.Ag.</v>
      </c>
      <c r="D45" s="182">
        <f>COUNTIF(DbsMunaqis[KdPP1],tbl_rekap[[#This Row],[2]])</f>
        <v>0</v>
      </c>
      <c r="E45" s="183">
        <f>COUNTIFS(DbsMunaqis[KdPP1],tbl_rekap[[#This Row],[2]],DbsMunaqis[KehadiranPP1],1)</f>
        <v>0</v>
      </c>
      <c r="F45" s="180">
        <f>COUNTIF(DbsMunaqis[KdPP2],tbl_rekap[[#This Row],[2]])</f>
        <v>1</v>
      </c>
      <c r="G45" s="183">
        <f>COUNTIFS(DbsMunaqis[KdPP2],tbl_rekap[[#This Row],[2]],DbsMunaqis[KehadiranPP2],1)</f>
        <v>0</v>
      </c>
      <c r="H45" s="180">
        <f>COUNTIF(DbsMunaqis[KdPP3],tbl_rekap[[#This Row],[2]])</f>
        <v>0</v>
      </c>
      <c r="I45" s="183">
        <f>COUNTIFS(DbsMunaqis[KdPP3],tbl_rekap[[#This Row],[2]],DbsMunaqis[KehadiranPP3],1)</f>
        <v>0</v>
      </c>
      <c r="J45" s="180">
        <f>COUNTIF(DbsMunaqis[KdPP4],tbl_rekap[[#This Row],[2]])</f>
        <v>0</v>
      </c>
      <c r="K45" s="183">
        <f>COUNTIFS(DbsMunaqis[KdPP4],tbl_rekap[[#This Row],[2]],DbsMunaqis[KehadiranPP4],1)</f>
        <v>0</v>
      </c>
      <c r="L45" s="183">
        <f>tbl_rekap[[#This Row],[4]]+tbl_rekap[[#This Row],[6]]+tbl_rekap[[#This Row],[8]]+tbl_rekap[[#This Row],[10]]</f>
        <v>1</v>
      </c>
      <c r="M45" s="183">
        <f>tbl_rekap[[#This Row],[5]]+tbl_rekap[[#This Row],[7]]+tbl_rekap[[#This Row],[9]]+tbl_rekap[[#This Row],[11]]</f>
        <v>0</v>
      </c>
    </row>
    <row r="46" spans="1:13" ht="18" customHeight="1">
      <c r="A46" s="161">
        <v>39</v>
      </c>
      <c r="B46" s="179" t="s">
        <v>9411</v>
      </c>
      <c r="C46" s="191" t="str">
        <f>VLOOKUP(tbl_rekap[[#This Row],[2]],ListPP[],2)</f>
        <v>Dr. Sitti Jamilah, M.Ag.</v>
      </c>
      <c r="D46" s="182">
        <f>COUNTIF(DbsMunaqis[KdPP1],tbl_rekap[[#This Row],[2]])</f>
        <v>0</v>
      </c>
      <c r="E46" s="183">
        <f>COUNTIFS(DbsMunaqis[KdPP1],tbl_rekap[[#This Row],[2]],DbsMunaqis[KehadiranPP1],1)</f>
        <v>0</v>
      </c>
      <c r="F46" s="180">
        <f>COUNTIF(DbsMunaqis[KdPP2],tbl_rekap[[#This Row],[2]])</f>
        <v>0</v>
      </c>
      <c r="G46" s="183">
        <f>COUNTIFS(DbsMunaqis[KdPP2],tbl_rekap[[#This Row],[2]],DbsMunaqis[KehadiranPP2],1)</f>
        <v>0</v>
      </c>
      <c r="H46" s="180">
        <f>COUNTIF(DbsMunaqis[KdPP3],tbl_rekap[[#This Row],[2]])</f>
        <v>0</v>
      </c>
      <c r="I46" s="183">
        <f>COUNTIFS(DbsMunaqis[KdPP3],tbl_rekap[[#This Row],[2]],DbsMunaqis[KehadiranPP3],1)</f>
        <v>0</v>
      </c>
      <c r="J46" s="180">
        <f>COUNTIF(DbsMunaqis[KdPP4],tbl_rekap[[#This Row],[2]])</f>
        <v>0</v>
      </c>
      <c r="K46" s="183">
        <f>COUNTIFS(DbsMunaqis[KdPP4],tbl_rekap[[#This Row],[2]],DbsMunaqis[KehadiranPP4],1)</f>
        <v>0</v>
      </c>
      <c r="L46" s="183">
        <f>tbl_rekap[[#This Row],[4]]+tbl_rekap[[#This Row],[6]]+tbl_rekap[[#This Row],[8]]+tbl_rekap[[#This Row],[10]]</f>
        <v>0</v>
      </c>
      <c r="M46" s="183">
        <f>tbl_rekap[[#This Row],[5]]+tbl_rekap[[#This Row],[7]]+tbl_rekap[[#This Row],[9]]+tbl_rekap[[#This Row],[11]]</f>
        <v>0</v>
      </c>
    </row>
    <row r="47" spans="1:13" ht="18" customHeight="1">
      <c r="A47" s="161">
        <v>40</v>
      </c>
      <c r="B47" s="179" t="s">
        <v>9413</v>
      </c>
      <c r="C47" s="191" t="str">
        <f>VLOOKUP(tbl_rekap[[#This Row],[2]],ListPP[],2)</f>
        <v>Prof. Dr. H. Abd. Rahim Arsyad, M.A.</v>
      </c>
      <c r="D47" s="182">
        <f>COUNTIF(DbsMunaqis[KdPP1],tbl_rekap[[#This Row],[2]])</f>
        <v>0</v>
      </c>
      <c r="E47" s="183">
        <f>COUNTIFS(DbsMunaqis[KdPP1],tbl_rekap[[#This Row],[2]],DbsMunaqis[KehadiranPP1],1)</f>
        <v>0</v>
      </c>
      <c r="F47" s="180">
        <f>COUNTIF(DbsMunaqis[KdPP2],tbl_rekap[[#This Row],[2]])</f>
        <v>0</v>
      </c>
      <c r="G47" s="183">
        <f>COUNTIFS(DbsMunaqis[KdPP2],tbl_rekap[[#This Row],[2]],DbsMunaqis[KehadiranPP2],1)</f>
        <v>0</v>
      </c>
      <c r="H47" s="180">
        <f>COUNTIF(DbsMunaqis[KdPP3],tbl_rekap[[#This Row],[2]])</f>
        <v>0</v>
      </c>
      <c r="I47" s="183">
        <f>COUNTIFS(DbsMunaqis[KdPP3],tbl_rekap[[#This Row],[2]],DbsMunaqis[KehadiranPP3],1)</f>
        <v>0</v>
      </c>
      <c r="J47" s="180">
        <f>COUNTIF(DbsMunaqis[KdPP4],tbl_rekap[[#This Row],[2]])</f>
        <v>0</v>
      </c>
      <c r="K47" s="183">
        <f>COUNTIFS(DbsMunaqis[KdPP4],tbl_rekap[[#This Row],[2]],DbsMunaqis[KehadiranPP4],1)</f>
        <v>0</v>
      </c>
      <c r="L47" s="183">
        <f>tbl_rekap[[#This Row],[4]]+tbl_rekap[[#This Row],[6]]+tbl_rekap[[#This Row],[8]]+tbl_rekap[[#This Row],[10]]</f>
        <v>0</v>
      </c>
      <c r="M47" s="183">
        <f>tbl_rekap[[#This Row],[5]]+tbl_rekap[[#This Row],[7]]+tbl_rekap[[#This Row],[9]]+tbl_rekap[[#This Row],[11]]</f>
        <v>0</v>
      </c>
    </row>
    <row r="48" spans="1:13" ht="18" customHeight="1">
      <c r="A48" s="161">
        <v>41</v>
      </c>
      <c r="B48" s="179" t="s">
        <v>9415</v>
      </c>
      <c r="C48" s="191" t="str">
        <f>VLOOKUP(tbl_rekap[[#This Row],[2]],ListPP[],2)</f>
        <v>Abdul Hamid, S.E., M.M.</v>
      </c>
      <c r="D48" s="182">
        <f>COUNTIF(DbsMunaqis[KdPP1],tbl_rekap[[#This Row],[2]])</f>
        <v>0</v>
      </c>
      <c r="E48" s="183">
        <f>COUNTIFS(DbsMunaqis[KdPP1],tbl_rekap[[#This Row],[2]],DbsMunaqis[KehadiranPP1],1)</f>
        <v>0</v>
      </c>
      <c r="F48" s="180">
        <f>COUNTIF(DbsMunaqis[KdPP2],tbl_rekap[[#This Row],[2]])</f>
        <v>0</v>
      </c>
      <c r="G48" s="183">
        <f>COUNTIFS(DbsMunaqis[KdPP2],tbl_rekap[[#This Row],[2]],DbsMunaqis[KehadiranPP2],1)</f>
        <v>0</v>
      </c>
      <c r="H48" s="180">
        <f>COUNTIF(DbsMunaqis[KdPP3],tbl_rekap[[#This Row],[2]])</f>
        <v>0</v>
      </c>
      <c r="I48" s="183">
        <f>COUNTIFS(DbsMunaqis[KdPP3],tbl_rekap[[#This Row],[2]],DbsMunaqis[KehadiranPP3],1)</f>
        <v>0</v>
      </c>
      <c r="J48" s="180">
        <f>COUNTIF(DbsMunaqis[KdPP4],tbl_rekap[[#This Row],[2]])</f>
        <v>0</v>
      </c>
      <c r="K48" s="183">
        <f>COUNTIFS(DbsMunaqis[KdPP4],tbl_rekap[[#This Row],[2]],DbsMunaqis[KehadiranPP4],1)</f>
        <v>0</v>
      </c>
      <c r="L48" s="183">
        <f>tbl_rekap[[#This Row],[4]]+tbl_rekap[[#This Row],[6]]+tbl_rekap[[#This Row],[8]]+tbl_rekap[[#This Row],[10]]</f>
        <v>0</v>
      </c>
      <c r="M48" s="183">
        <f>tbl_rekap[[#This Row],[5]]+tbl_rekap[[#This Row],[7]]+tbl_rekap[[#This Row],[9]]+tbl_rekap[[#This Row],[11]]</f>
        <v>0</v>
      </c>
    </row>
    <row r="49" spans="1:13" ht="18" customHeight="1">
      <c r="A49" s="161">
        <v>42</v>
      </c>
      <c r="B49" s="179" t="s">
        <v>9417</v>
      </c>
      <c r="C49" s="191" t="str">
        <f>VLOOKUP(tbl_rekap[[#This Row],[2]],ListPP[],2)</f>
        <v>Dr. Damirah, S.E., M.M.</v>
      </c>
      <c r="D49" s="182">
        <f>COUNTIF(DbsMunaqis[KdPP1],tbl_rekap[[#This Row],[2]])</f>
        <v>0</v>
      </c>
      <c r="E49" s="183">
        <f>COUNTIFS(DbsMunaqis[KdPP1],tbl_rekap[[#This Row],[2]],DbsMunaqis[KehadiranPP1],1)</f>
        <v>0</v>
      </c>
      <c r="F49" s="180">
        <f>COUNTIF(DbsMunaqis[KdPP2],tbl_rekap[[#This Row],[2]])</f>
        <v>0</v>
      </c>
      <c r="G49" s="183">
        <f>COUNTIFS(DbsMunaqis[KdPP2],tbl_rekap[[#This Row],[2]],DbsMunaqis[KehadiranPP2],1)</f>
        <v>0</v>
      </c>
      <c r="H49" s="180">
        <f>COUNTIF(DbsMunaqis[KdPP3],tbl_rekap[[#This Row],[2]])</f>
        <v>0</v>
      </c>
      <c r="I49" s="183">
        <f>COUNTIFS(DbsMunaqis[KdPP3],tbl_rekap[[#This Row],[2]],DbsMunaqis[KehadiranPP3],1)</f>
        <v>0</v>
      </c>
      <c r="J49" s="180">
        <f>COUNTIF(DbsMunaqis[KdPP4],tbl_rekap[[#This Row],[2]])</f>
        <v>0</v>
      </c>
      <c r="K49" s="183">
        <f>COUNTIFS(DbsMunaqis[KdPP4],tbl_rekap[[#This Row],[2]],DbsMunaqis[KehadiranPP4],1)</f>
        <v>0</v>
      </c>
      <c r="L49" s="183">
        <f>tbl_rekap[[#This Row],[4]]+tbl_rekap[[#This Row],[6]]+tbl_rekap[[#This Row],[8]]+tbl_rekap[[#This Row],[10]]</f>
        <v>0</v>
      </c>
      <c r="M49" s="183">
        <f>tbl_rekap[[#This Row],[5]]+tbl_rekap[[#This Row],[7]]+tbl_rekap[[#This Row],[9]]+tbl_rekap[[#This Row],[11]]</f>
        <v>0</v>
      </c>
    </row>
    <row r="50" spans="1:13" ht="18" customHeight="1">
      <c r="A50" s="161">
        <v>43</v>
      </c>
      <c r="B50" s="179" t="s">
        <v>8</v>
      </c>
      <c r="C50" s="191" t="str">
        <f>VLOOKUP(tbl_rekap[[#This Row],[2]],ListPP[],2)</f>
        <v>Dr. Syahriyah Semaun. S.E., M.M</v>
      </c>
      <c r="D50" s="182">
        <f>COUNTIF(DbsMunaqis[KdPP1],tbl_rekap[[#This Row],[2]])</f>
        <v>0</v>
      </c>
      <c r="E50" s="183">
        <f>COUNTIFS(DbsMunaqis[KdPP1],tbl_rekap[[#This Row],[2]],DbsMunaqis[KehadiranPP1],1)</f>
        <v>0</v>
      </c>
      <c r="F50" s="180">
        <f>COUNTIF(DbsMunaqis[KdPP2],tbl_rekap[[#This Row],[2]])</f>
        <v>0</v>
      </c>
      <c r="G50" s="183">
        <f>COUNTIFS(DbsMunaqis[KdPP2],tbl_rekap[[#This Row],[2]],DbsMunaqis[KehadiranPP2],1)</f>
        <v>0</v>
      </c>
      <c r="H50" s="180">
        <f>COUNTIF(DbsMunaqis[KdPP3],tbl_rekap[[#This Row],[2]])</f>
        <v>0</v>
      </c>
      <c r="I50" s="183">
        <f>COUNTIFS(DbsMunaqis[KdPP3],tbl_rekap[[#This Row],[2]],DbsMunaqis[KehadiranPP3],1)</f>
        <v>0</v>
      </c>
      <c r="J50" s="180">
        <f>COUNTIF(DbsMunaqis[KdPP4],tbl_rekap[[#This Row],[2]])</f>
        <v>0</v>
      </c>
      <c r="K50" s="183">
        <f>COUNTIFS(DbsMunaqis[KdPP4],tbl_rekap[[#This Row],[2]],DbsMunaqis[KehadiranPP4],1)</f>
        <v>0</v>
      </c>
      <c r="L50" s="183">
        <f>tbl_rekap[[#This Row],[4]]+tbl_rekap[[#This Row],[6]]+tbl_rekap[[#This Row],[8]]+tbl_rekap[[#This Row],[10]]</f>
        <v>0</v>
      </c>
      <c r="M50" s="183">
        <f>tbl_rekap[[#This Row],[5]]+tbl_rekap[[#This Row],[7]]+tbl_rekap[[#This Row],[9]]+tbl_rekap[[#This Row],[11]]</f>
        <v>0</v>
      </c>
    </row>
    <row r="51" spans="1:13" ht="18" customHeight="1">
      <c r="A51" s="161">
        <v>44</v>
      </c>
      <c r="B51" s="179" t="s">
        <v>9420</v>
      </c>
      <c r="C51" s="191" t="str">
        <f>VLOOKUP(tbl_rekap[[#This Row],[2]],ListPP[],2)</f>
        <v>Dr. H. Mukhtar Yunus, Lc,. M.Th.I</v>
      </c>
      <c r="D51" s="182">
        <f>COUNTIF(DbsMunaqis[KdPP1],tbl_rekap[[#This Row],[2]])</f>
        <v>0</v>
      </c>
      <c r="E51" s="183">
        <f>COUNTIFS(DbsMunaqis[KdPP1],tbl_rekap[[#This Row],[2]],DbsMunaqis[KehadiranPP1],1)</f>
        <v>0</v>
      </c>
      <c r="F51" s="180">
        <f>COUNTIF(DbsMunaqis[KdPP2],tbl_rekap[[#This Row],[2]])</f>
        <v>0</v>
      </c>
      <c r="G51" s="183">
        <f>COUNTIFS(DbsMunaqis[KdPP2],tbl_rekap[[#This Row],[2]],DbsMunaqis[KehadiranPP2],1)</f>
        <v>0</v>
      </c>
      <c r="H51" s="180">
        <f>COUNTIF(DbsMunaqis[KdPP3],tbl_rekap[[#This Row],[2]])</f>
        <v>0</v>
      </c>
      <c r="I51" s="183">
        <f>COUNTIFS(DbsMunaqis[KdPP3],tbl_rekap[[#This Row],[2]],DbsMunaqis[KehadiranPP3],1)</f>
        <v>0</v>
      </c>
      <c r="J51" s="180">
        <f>COUNTIF(DbsMunaqis[KdPP4],tbl_rekap[[#This Row],[2]])</f>
        <v>0</v>
      </c>
      <c r="K51" s="183">
        <f>COUNTIFS(DbsMunaqis[KdPP4],tbl_rekap[[#This Row],[2]],DbsMunaqis[KehadiranPP4],1)</f>
        <v>0</v>
      </c>
      <c r="L51" s="183">
        <f>tbl_rekap[[#This Row],[4]]+tbl_rekap[[#This Row],[6]]+tbl_rekap[[#This Row],[8]]+tbl_rekap[[#This Row],[10]]</f>
        <v>0</v>
      </c>
      <c r="M51" s="183">
        <f>tbl_rekap[[#This Row],[5]]+tbl_rekap[[#This Row],[7]]+tbl_rekap[[#This Row],[9]]+tbl_rekap[[#This Row],[11]]</f>
        <v>0</v>
      </c>
    </row>
    <row r="52" spans="1:13" ht="18" customHeight="1">
      <c r="A52" s="161">
        <v>45</v>
      </c>
      <c r="B52" s="179" t="s">
        <v>9423</v>
      </c>
      <c r="C52" s="191" t="str">
        <f>VLOOKUP(tbl_rekap[[#This Row],[2]],ListPP[],2)</f>
        <v>Dr. H. Mukhtar Yunus, Lc,. M.Th.I</v>
      </c>
      <c r="D52" s="182">
        <f>COUNTIF(DbsMunaqis[KdPP1],tbl_rekap[[#This Row],[2]])</f>
        <v>0</v>
      </c>
      <c r="E52" s="183">
        <f>COUNTIFS(DbsMunaqis[KdPP1],tbl_rekap[[#This Row],[2]],DbsMunaqis[KehadiranPP1],1)</f>
        <v>0</v>
      </c>
      <c r="F52" s="180">
        <f>COUNTIF(DbsMunaqis[KdPP2],tbl_rekap[[#This Row],[2]])</f>
        <v>0</v>
      </c>
      <c r="G52" s="183">
        <f>COUNTIFS(DbsMunaqis[KdPP2],tbl_rekap[[#This Row],[2]],DbsMunaqis[KehadiranPP2],1)</f>
        <v>0</v>
      </c>
      <c r="H52" s="180">
        <f>COUNTIF(DbsMunaqis[KdPP3],tbl_rekap[[#This Row],[2]])</f>
        <v>0</v>
      </c>
      <c r="I52" s="183">
        <f>COUNTIFS(DbsMunaqis[KdPP3],tbl_rekap[[#This Row],[2]],DbsMunaqis[KehadiranPP3],1)</f>
        <v>0</v>
      </c>
      <c r="J52" s="180">
        <f>COUNTIF(DbsMunaqis[KdPP4],tbl_rekap[[#This Row],[2]])</f>
        <v>0</v>
      </c>
      <c r="K52" s="183">
        <f>COUNTIFS(DbsMunaqis[KdPP4],tbl_rekap[[#This Row],[2]],DbsMunaqis[KehadiranPP4],1)</f>
        <v>0</v>
      </c>
      <c r="L52" s="183">
        <f>tbl_rekap[[#This Row],[4]]+tbl_rekap[[#This Row],[6]]+tbl_rekap[[#This Row],[8]]+tbl_rekap[[#This Row],[10]]</f>
        <v>0</v>
      </c>
      <c r="M52" s="183">
        <f>tbl_rekap[[#This Row],[5]]+tbl_rekap[[#This Row],[7]]+tbl_rekap[[#This Row],[9]]+tbl_rekap[[#This Row],[11]]</f>
        <v>0</v>
      </c>
    </row>
    <row r="53" spans="1:13" ht="18" customHeight="1">
      <c r="A53" s="161">
        <v>46</v>
      </c>
      <c r="B53" s="179" t="s">
        <v>15</v>
      </c>
      <c r="C53" s="191" t="str">
        <f>VLOOKUP(tbl_rekap[[#This Row],[2]],ListPP[],2)</f>
        <v>Dr. H. Mukhtar Yunus, Lc,. M.Th.I</v>
      </c>
      <c r="D53" s="182">
        <f>COUNTIF(DbsMunaqis[KdPP1],tbl_rekap[[#This Row],[2]])</f>
        <v>0</v>
      </c>
      <c r="E53" s="183">
        <f>COUNTIFS(DbsMunaqis[KdPP1],tbl_rekap[[#This Row],[2]],DbsMunaqis[KehadiranPP1],1)</f>
        <v>0</v>
      </c>
      <c r="F53" s="180">
        <f>COUNTIF(DbsMunaqis[KdPP2],tbl_rekap[[#This Row],[2]])</f>
        <v>0</v>
      </c>
      <c r="G53" s="183">
        <f>COUNTIFS(DbsMunaqis[KdPP2],tbl_rekap[[#This Row],[2]],DbsMunaqis[KehadiranPP2],1)</f>
        <v>0</v>
      </c>
      <c r="H53" s="180">
        <f>COUNTIF(DbsMunaqis[KdPP3],tbl_rekap[[#This Row],[2]])</f>
        <v>0</v>
      </c>
      <c r="I53" s="183">
        <f>COUNTIFS(DbsMunaqis[KdPP3],tbl_rekap[[#This Row],[2]],DbsMunaqis[KehadiranPP3],1)</f>
        <v>0</v>
      </c>
      <c r="J53" s="180">
        <f>COUNTIF(DbsMunaqis[KdPP4],tbl_rekap[[#This Row],[2]])</f>
        <v>0</v>
      </c>
      <c r="K53" s="183">
        <f>COUNTIFS(DbsMunaqis[KdPP4],tbl_rekap[[#This Row],[2]],DbsMunaqis[KehadiranPP4],1)</f>
        <v>0</v>
      </c>
      <c r="L53" s="183">
        <f>tbl_rekap[[#This Row],[4]]+tbl_rekap[[#This Row],[6]]+tbl_rekap[[#This Row],[8]]+tbl_rekap[[#This Row],[10]]</f>
        <v>0</v>
      </c>
      <c r="M53" s="183">
        <f>tbl_rekap[[#This Row],[5]]+tbl_rekap[[#This Row],[7]]+tbl_rekap[[#This Row],[9]]+tbl_rekap[[#This Row],[11]]</f>
        <v>0</v>
      </c>
    </row>
    <row r="54" spans="1:13" ht="18" customHeight="1">
      <c r="A54" s="161">
        <v>47</v>
      </c>
      <c r="B54" s="179" t="s">
        <v>13</v>
      </c>
      <c r="C54" s="191" t="str">
        <f>VLOOKUP(tbl_rekap[[#This Row],[2]],ListPP[],2)</f>
        <v>Dr. H. Mukhtar Yunus, Lc,. M.Th.I</v>
      </c>
      <c r="D54" s="182">
        <f>COUNTIF(DbsMunaqis[KdPP1],tbl_rekap[[#This Row],[2]])</f>
        <v>0</v>
      </c>
      <c r="E54" s="183">
        <f>COUNTIFS(DbsMunaqis[KdPP1],tbl_rekap[[#This Row],[2]],DbsMunaqis[KehadiranPP1],1)</f>
        <v>0</v>
      </c>
      <c r="F54" s="180">
        <f>COUNTIF(DbsMunaqis[KdPP2],tbl_rekap[[#This Row],[2]])</f>
        <v>0</v>
      </c>
      <c r="G54" s="183">
        <f>COUNTIFS(DbsMunaqis[KdPP2],tbl_rekap[[#This Row],[2]],DbsMunaqis[KehadiranPP2],1)</f>
        <v>0</v>
      </c>
      <c r="H54" s="180">
        <f>COUNTIF(DbsMunaqis[KdPP3],tbl_rekap[[#This Row],[2]])</f>
        <v>0</v>
      </c>
      <c r="I54" s="183">
        <f>COUNTIFS(DbsMunaqis[KdPP3],tbl_rekap[[#This Row],[2]],DbsMunaqis[KehadiranPP3],1)</f>
        <v>0</v>
      </c>
      <c r="J54" s="180">
        <f>COUNTIF(DbsMunaqis[KdPP4],tbl_rekap[[#This Row],[2]])</f>
        <v>0</v>
      </c>
      <c r="K54" s="183">
        <f>COUNTIFS(DbsMunaqis[KdPP4],tbl_rekap[[#This Row],[2]],DbsMunaqis[KehadiranPP4],1)</f>
        <v>0</v>
      </c>
      <c r="L54" s="183">
        <f>tbl_rekap[[#This Row],[4]]+tbl_rekap[[#This Row],[6]]+tbl_rekap[[#This Row],[8]]+tbl_rekap[[#This Row],[10]]</f>
        <v>0</v>
      </c>
      <c r="M54" s="183">
        <f>tbl_rekap[[#This Row],[5]]+tbl_rekap[[#This Row],[7]]+tbl_rekap[[#This Row],[9]]+tbl_rekap[[#This Row],[11]]</f>
        <v>0</v>
      </c>
    </row>
    <row r="55" spans="1:13" ht="18" customHeight="1">
      <c r="A55" s="161">
        <v>48</v>
      </c>
      <c r="B55" s="179" t="s">
        <v>9427</v>
      </c>
      <c r="C55" s="191" t="str">
        <f>VLOOKUP(tbl_rekap[[#This Row],[2]],ListPP[],2)</f>
        <v>Dr. H. Mukhtar Yunus, Lc,. M.Th.I</v>
      </c>
      <c r="D55" s="182">
        <f>COUNTIF(DbsMunaqis[KdPP1],tbl_rekap[[#This Row],[2]])</f>
        <v>0</v>
      </c>
      <c r="E55" s="183">
        <f>COUNTIFS(DbsMunaqis[KdPP1],tbl_rekap[[#This Row],[2]],DbsMunaqis[KehadiranPP1],1)</f>
        <v>0</v>
      </c>
      <c r="F55" s="180">
        <f>COUNTIF(DbsMunaqis[KdPP2],tbl_rekap[[#This Row],[2]])</f>
        <v>0</v>
      </c>
      <c r="G55" s="183">
        <f>COUNTIFS(DbsMunaqis[KdPP2],tbl_rekap[[#This Row],[2]],DbsMunaqis[KehadiranPP2],1)</f>
        <v>0</v>
      </c>
      <c r="H55" s="180">
        <f>COUNTIF(DbsMunaqis[KdPP3],tbl_rekap[[#This Row],[2]])</f>
        <v>0</v>
      </c>
      <c r="I55" s="183">
        <f>COUNTIFS(DbsMunaqis[KdPP3],tbl_rekap[[#This Row],[2]],DbsMunaqis[KehadiranPP3],1)</f>
        <v>0</v>
      </c>
      <c r="J55" s="180">
        <f>COUNTIF(DbsMunaqis[KdPP4],tbl_rekap[[#This Row],[2]])</f>
        <v>0</v>
      </c>
      <c r="K55" s="183">
        <f>COUNTIFS(DbsMunaqis[KdPP4],tbl_rekap[[#This Row],[2]],DbsMunaqis[KehadiranPP4],1)</f>
        <v>0</v>
      </c>
      <c r="L55" s="183">
        <f>tbl_rekap[[#This Row],[4]]+tbl_rekap[[#This Row],[6]]+tbl_rekap[[#This Row],[8]]+tbl_rekap[[#This Row],[10]]</f>
        <v>0</v>
      </c>
      <c r="M55" s="183">
        <f>tbl_rekap[[#This Row],[5]]+tbl_rekap[[#This Row],[7]]+tbl_rekap[[#This Row],[9]]+tbl_rekap[[#This Row],[11]]</f>
        <v>0</v>
      </c>
    </row>
    <row r="56" spans="1:13" ht="18" customHeight="1">
      <c r="A56" s="161">
        <v>49</v>
      </c>
      <c r="B56" s="179" t="s">
        <v>9429</v>
      </c>
      <c r="C56" s="191" t="str">
        <f>VLOOKUP(tbl_rekap[[#This Row],[2]],ListPP[],2)</f>
        <v>Dr. H. Mukhtar Yunus, Lc,. M.Th.I</v>
      </c>
      <c r="D56" s="182">
        <f>COUNTIF(DbsMunaqis[KdPP1],tbl_rekap[[#This Row],[2]])</f>
        <v>0</v>
      </c>
      <c r="E56" s="183">
        <f>COUNTIFS(DbsMunaqis[KdPP1],tbl_rekap[[#This Row],[2]],DbsMunaqis[KehadiranPP1],1)</f>
        <v>0</v>
      </c>
      <c r="F56" s="180">
        <f>COUNTIF(DbsMunaqis[KdPP2],tbl_rekap[[#This Row],[2]])</f>
        <v>0</v>
      </c>
      <c r="G56" s="183">
        <f>COUNTIFS(DbsMunaqis[KdPP2],tbl_rekap[[#This Row],[2]],DbsMunaqis[KehadiranPP2],1)</f>
        <v>0</v>
      </c>
      <c r="H56" s="180">
        <f>COUNTIF(DbsMunaqis[KdPP3],tbl_rekap[[#This Row],[2]])</f>
        <v>0</v>
      </c>
      <c r="I56" s="183">
        <f>COUNTIFS(DbsMunaqis[KdPP3],tbl_rekap[[#This Row],[2]],DbsMunaqis[KehadiranPP3],1)</f>
        <v>0</v>
      </c>
      <c r="J56" s="180">
        <f>COUNTIF(DbsMunaqis[KdPP4],tbl_rekap[[#This Row],[2]])</f>
        <v>0</v>
      </c>
      <c r="K56" s="183">
        <f>COUNTIFS(DbsMunaqis[KdPP4],tbl_rekap[[#This Row],[2]],DbsMunaqis[KehadiranPP4],1)</f>
        <v>0</v>
      </c>
      <c r="L56" s="183">
        <f>tbl_rekap[[#This Row],[4]]+tbl_rekap[[#This Row],[6]]+tbl_rekap[[#This Row],[8]]+tbl_rekap[[#This Row],[10]]</f>
        <v>0</v>
      </c>
      <c r="M56" s="183">
        <f>tbl_rekap[[#This Row],[5]]+tbl_rekap[[#This Row],[7]]+tbl_rekap[[#This Row],[9]]+tbl_rekap[[#This Row],[11]]</f>
        <v>0</v>
      </c>
    </row>
    <row r="57" spans="1:13" ht="18" customHeight="1">
      <c r="A57" s="161">
        <v>50</v>
      </c>
      <c r="B57" s="179" t="s">
        <v>9432</v>
      </c>
      <c r="C57" s="191" t="str">
        <f>VLOOKUP(tbl_rekap[[#This Row],[2]],ListPP[],2)</f>
        <v>Dr. H. Mukhtar Yunus, Lc,. M.Th.I</v>
      </c>
      <c r="D57" s="182">
        <f>COUNTIF(DbsMunaqis[KdPP1],tbl_rekap[[#This Row],[2]])</f>
        <v>0</v>
      </c>
      <c r="E57" s="183">
        <f>COUNTIFS(DbsMunaqis[KdPP1],tbl_rekap[[#This Row],[2]],DbsMunaqis[KehadiranPP1],1)</f>
        <v>0</v>
      </c>
      <c r="F57" s="180">
        <f>COUNTIF(DbsMunaqis[KdPP2],tbl_rekap[[#This Row],[2]])</f>
        <v>0</v>
      </c>
      <c r="G57" s="183">
        <f>COUNTIFS(DbsMunaqis[KdPP2],tbl_rekap[[#This Row],[2]],DbsMunaqis[KehadiranPP2],1)</f>
        <v>0</v>
      </c>
      <c r="H57" s="180">
        <f>COUNTIF(DbsMunaqis[KdPP3],tbl_rekap[[#This Row],[2]])</f>
        <v>0</v>
      </c>
      <c r="I57" s="183">
        <f>COUNTIFS(DbsMunaqis[KdPP3],tbl_rekap[[#This Row],[2]],DbsMunaqis[KehadiranPP3],1)</f>
        <v>0</v>
      </c>
      <c r="J57" s="180">
        <f>COUNTIF(DbsMunaqis[KdPP4],tbl_rekap[[#This Row],[2]])</f>
        <v>0</v>
      </c>
      <c r="K57" s="183">
        <f>COUNTIFS(DbsMunaqis[KdPP4],tbl_rekap[[#This Row],[2]],DbsMunaqis[KehadiranPP4],1)</f>
        <v>0</v>
      </c>
      <c r="L57" s="183">
        <f>tbl_rekap[[#This Row],[4]]+tbl_rekap[[#This Row],[6]]+tbl_rekap[[#This Row],[8]]+tbl_rekap[[#This Row],[10]]</f>
        <v>0</v>
      </c>
      <c r="M57" s="183">
        <f>tbl_rekap[[#This Row],[5]]+tbl_rekap[[#This Row],[7]]+tbl_rekap[[#This Row],[9]]+tbl_rekap[[#This Row],[11]]</f>
        <v>0</v>
      </c>
    </row>
    <row r="58" spans="1:13" ht="18" customHeight="1">
      <c r="A58" s="161">
        <v>51</v>
      </c>
      <c r="B58" s="179" t="s">
        <v>9434</v>
      </c>
      <c r="C58" s="191" t="str">
        <f>VLOOKUP(tbl_rekap[[#This Row],[2]],ListPP[],2)</f>
        <v>Dr. H. Mukhtar Yunus, Lc,. M.Th.I</v>
      </c>
      <c r="D58" s="182">
        <f>COUNTIF(DbsMunaqis[KdPP1],tbl_rekap[[#This Row],[2]])</f>
        <v>0</v>
      </c>
      <c r="E58" s="183">
        <f>COUNTIFS(DbsMunaqis[KdPP1],tbl_rekap[[#This Row],[2]],DbsMunaqis[KehadiranPP1],1)</f>
        <v>0</v>
      </c>
      <c r="F58" s="180">
        <f>COUNTIF(DbsMunaqis[KdPP2],tbl_rekap[[#This Row],[2]])</f>
        <v>0</v>
      </c>
      <c r="G58" s="183">
        <f>COUNTIFS(DbsMunaqis[KdPP2],tbl_rekap[[#This Row],[2]],DbsMunaqis[KehadiranPP2],1)</f>
        <v>0</v>
      </c>
      <c r="H58" s="180">
        <f>COUNTIF(DbsMunaqis[KdPP3],tbl_rekap[[#This Row],[2]])</f>
        <v>0</v>
      </c>
      <c r="I58" s="183">
        <f>COUNTIFS(DbsMunaqis[KdPP3],tbl_rekap[[#This Row],[2]],DbsMunaqis[KehadiranPP3],1)</f>
        <v>0</v>
      </c>
      <c r="J58" s="180">
        <f>COUNTIF(DbsMunaqis[KdPP4],tbl_rekap[[#This Row],[2]])</f>
        <v>0</v>
      </c>
      <c r="K58" s="183">
        <f>COUNTIFS(DbsMunaqis[KdPP4],tbl_rekap[[#This Row],[2]],DbsMunaqis[KehadiranPP4],1)</f>
        <v>0</v>
      </c>
      <c r="L58" s="183">
        <f>tbl_rekap[[#This Row],[4]]+tbl_rekap[[#This Row],[6]]+tbl_rekap[[#This Row],[8]]+tbl_rekap[[#This Row],[10]]</f>
        <v>0</v>
      </c>
      <c r="M58" s="183">
        <f>tbl_rekap[[#This Row],[5]]+tbl_rekap[[#This Row],[7]]+tbl_rekap[[#This Row],[9]]+tbl_rekap[[#This Row],[11]]</f>
        <v>0</v>
      </c>
    </row>
    <row r="59" spans="1:13" ht="18" customHeight="1">
      <c r="A59" s="161">
        <v>52</v>
      </c>
      <c r="B59" s="179" t="s">
        <v>9437</v>
      </c>
      <c r="C59" s="191" t="str">
        <f>VLOOKUP(tbl_rekap[[#This Row],[2]],ListPP[],2)</f>
        <v>Dr. H. Mukhtar Yunus, Lc,. M.Th.I</v>
      </c>
      <c r="D59" s="182">
        <f>COUNTIF(DbsMunaqis[KdPP1],tbl_rekap[[#This Row],[2]])</f>
        <v>0</v>
      </c>
      <c r="E59" s="183">
        <f>COUNTIFS(DbsMunaqis[KdPP1],tbl_rekap[[#This Row],[2]],DbsMunaqis[KehadiranPP1],1)</f>
        <v>0</v>
      </c>
      <c r="F59" s="180">
        <f>COUNTIF(DbsMunaqis[KdPP2],tbl_rekap[[#This Row],[2]])</f>
        <v>0</v>
      </c>
      <c r="G59" s="183">
        <f>COUNTIFS(DbsMunaqis[KdPP2],tbl_rekap[[#This Row],[2]],DbsMunaqis[KehadiranPP2],1)</f>
        <v>0</v>
      </c>
      <c r="H59" s="180">
        <f>COUNTIF(DbsMunaqis[KdPP3],tbl_rekap[[#This Row],[2]])</f>
        <v>0</v>
      </c>
      <c r="I59" s="183">
        <f>COUNTIFS(DbsMunaqis[KdPP3],tbl_rekap[[#This Row],[2]],DbsMunaqis[KehadiranPP3],1)</f>
        <v>0</v>
      </c>
      <c r="J59" s="180">
        <f>COUNTIF(DbsMunaqis[KdPP4],tbl_rekap[[#This Row],[2]])</f>
        <v>0</v>
      </c>
      <c r="K59" s="183">
        <f>COUNTIFS(DbsMunaqis[KdPP4],tbl_rekap[[#This Row],[2]],DbsMunaqis[KehadiranPP4],1)</f>
        <v>0</v>
      </c>
      <c r="L59" s="183">
        <f>tbl_rekap[[#This Row],[4]]+tbl_rekap[[#This Row],[6]]+tbl_rekap[[#This Row],[8]]+tbl_rekap[[#This Row],[10]]</f>
        <v>0</v>
      </c>
      <c r="M59" s="183">
        <f>tbl_rekap[[#This Row],[5]]+tbl_rekap[[#This Row],[7]]+tbl_rekap[[#This Row],[9]]+tbl_rekap[[#This Row],[11]]</f>
        <v>0</v>
      </c>
    </row>
    <row r="60" spans="1:13" ht="18" customHeight="1">
      <c r="A60" s="161">
        <v>53</v>
      </c>
      <c r="B60" s="179" t="s">
        <v>9439</v>
      </c>
      <c r="C60" s="191" t="str">
        <f>VLOOKUP(tbl_rekap[[#This Row],[2]],ListPP[],2)</f>
        <v>Dr. H. Mukhtar Yunus, Lc,. M.Th.I</v>
      </c>
      <c r="D60" s="182">
        <f>COUNTIF(DbsMunaqis[KdPP1],tbl_rekap[[#This Row],[2]])</f>
        <v>0</v>
      </c>
      <c r="E60" s="183">
        <f>COUNTIFS(DbsMunaqis[KdPP1],tbl_rekap[[#This Row],[2]],DbsMunaqis[KehadiranPP1],1)</f>
        <v>0</v>
      </c>
      <c r="F60" s="180">
        <f>COUNTIF(DbsMunaqis[KdPP2],tbl_rekap[[#This Row],[2]])</f>
        <v>0</v>
      </c>
      <c r="G60" s="183">
        <f>COUNTIFS(DbsMunaqis[KdPP2],tbl_rekap[[#This Row],[2]],DbsMunaqis[KehadiranPP2],1)</f>
        <v>0</v>
      </c>
      <c r="H60" s="180">
        <f>COUNTIF(DbsMunaqis[KdPP3],tbl_rekap[[#This Row],[2]])</f>
        <v>0</v>
      </c>
      <c r="I60" s="183">
        <f>COUNTIFS(DbsMunaqis[KdPP3],tbl_rekap[[#This Row],[2]],DbsMunaqis[KehadiranPP3],1)</f>
        <v>0</v>
      </c>
      <c r="J60" s="180">
        <f>COUNTIF(DbsMunaqis[KdPP4],tbl_rekap[[#This Row],[2]])</f>
        <v>0</v>
      </c>
      <c r="K60" s="183">
        <f>COUNTIFS(DbsMunaqis[KdPP4],tbl_rekap[[#This Row],[2]],DbsMunaqis[KehadiranPP4],1)</f>
        <v>0</v>
      </c>
      <c r="L60" s="183">
        <f>tbl_rekap[[#This Row],[4]]+tbl_rekap[[#This Row],[6]]+tbl_rekap[[#This Row],[8]]+tbl_rekap[[#This Row],[10]]</f>
        <v>0</v>
      </c>
      <c r="M60" s="183">
        <f>tbl_rekap[[#This Row],[5]]+tbl_rekap[[#This Row],[7]]+tbl_rekap[[#This Row],[9]]+tbl_rekap[[#This Row],[11]]</f>
        <v>0</v>
      </c>
    </row>
    <row r="61" spans="1:13" ht="18" customHeight="1">
      <c r="A61" s="161">
        <v>54</v>
      </c>
      <c r="B61" s="179" t="s">
        <v>9441</v>
      </c>
      <c r="C61" s="191" t="str">
        <f>VLOOKUP(tbl_rekap[[#This Row],[2]],ListPP[],2)</f>
        <v>Dr. H. Mukhtar Yunus, Lc,. M.Th.I</v>
      </c>
      <c r="D61" s="182">
        <f>COUNTIF(DbsMunaqis[KdPP1],tbl_rekap[[#This Row],[2]])</f>
        <v>0</v>
      </c>
      <c r="E61" s="183">
        <f>COUNTIFS(DbsMunaqis[KdPP1],tbl_rekap[[#This Row],[2]],DbsMunaqis[KehadiranPP1],1)</f>
        <v>0</v>
      </c>
      <c r="F61" s="180">
        <f>COUNTIF(DbsMunaqis[KdPP2],tbl_rekap[[#This Row],[2]])</f>
        <v>0</v>
      </c>
      <c r="G61" s="183">
        <f>COUNTIFS(DbsMunaqis[KdPP2],tbl_rekap[[#This Row],[2]],DbsMunaqis[KehadiranPP2],1)</f>
        <v>0</v>
      </c>
      <c r="H61" s="180">
        <f>COUNTIF(DbsMunaqis[KdPP3],tbl_rekap[[#This Row],[2]])</f>
        <v>0</v>
      </c>
      <c r="I61" s="183">
        <f>COUNTIFS(DbsMunaqis[KdPP3],tbl_rekap[[#This Row],[2]],DbsMunaqis[KehadiranPP3],1)</f>
        <v>0</v>
      </c>
      <c r="J61" s="180">
        <f>COUNTIF(DbsMunaqis[KdPP4],tbl_rekap[[#This Row],[2]])</f>
        <v>0</v>
      </c>
      <c r="K61" s="183">
        <f>COUNTIFS(DbsMunaqis[KdPP4],tbl_rekap[[#This Row],[2]],DbsMunaqis[KehadiranPP4],1)</f>
        <v>0</v>
      </c>
      <c r="L61" s="183">
        <f>tbl_rekap[[#This Row],[4]]+tbl_rekap[[#This Row],[6]]+tbl_rekap[[#This Row],[8]]+tbl_rekap[[#This Row],[10]]</f>
        <v>0</v>
      </c>
      <c r="M61" s="183">
        <f>tbl_rekap[[#This Row],[5]]+tbl_rekap[[#This Row],[7]]+tbl_rekap[[#This Row],[9]]+tbl_rekap[[#This Row],[11]]</f>
        <v>0</v>
      </c>
    </row>
    <row r="62" spans="1:13" ht="18" customHeight="1">
      <c r="A62" s="161">
        <v>55</v>
      </c>
      <c r="B62" s="179" t="s">
        <v>9443</v>
      </c>
      <c r="C62" s="191" t="str">
        <f>VLOOKUP(tbl_rekap[[#This Row],[2]],ListPP[],2)</f>
        <v>Dr. H. Mukhtar Yunus, Lc,. M.Th.I</v>
      </c>
      <c r="D62" s="182">
        <f>COUNTIF(DbsMunaqis[KdPP1],tbl_rekap[[#This Row],[2]])</f>
        <v>0</v>
      </c>
      <c r="E62" s="183">
        <f>COUNTIFS(DbsMunaqis[KdPP1],tbl_rekap[[#This Row],[2]],DbsMunaqis[KehadiranPP1],1)</f>
        <v>0</v>
      </c>
      <c r="F62" s="180">
        <f>COUNTIF(DbsMunaqis[KdPP2],tbl_rekap[[#This Row],[2]])</f>
        <v>0</v>
      </c>
      <c r="G62" s="183">
        <f>COUNTIFS(DbsMunaqis[KdPP2],tbl_rekap[[#This Row],[2]],DbsMunaqis[KehadiranPP2],1)</f>
        <v>0</v>
      </c>
      <c r="H62" s="180">
        <f>COUNTIF(DbsMunaqis[KdPP3],tbl_rekap[[#This Row],[2]])</f>
        <v>0</v>
      </c>
      <c r="I62" s="183">
        <f>COUNTIFS(DbsMunaqis[KdPP3],tbl_rekap[[#This Row],[2]],DbsMunaqis[KehadiranPP3],1)</f>
        <v>0</v>
      </c>
      <c r="J62" s="180">
        <f>COUNTIF(DbsMunaqis[KdPP4],tbl_rekap[[#This Row],[2]])</f>
        <v>0</v>
      </c>
      <c r="K62" s="183">
        <f>COUNTIFS(DbsMunaqis[KdPP4],tbl_rekap[[#This Row],[2]],DbsMunaqis[KehadiranPP4],1)</f>
        <v>0</v>
      </c>
      <c r="L62" s="183">
        <f>tbl_rekap[[#This Row],[4]]+tbl_rekap[[#This Row],[6]]+tbl_rekap[[#This Row],[8]]+tbl_rekap[[#This Row],[10]]</f>
        <v>0</v>
      </c>
      <c r="M62" s="183">
        <f>tbl_rekap[[#This Row],[5]]+tbl_rekap[[#This Row],[7]]+tbl_rekap[[#This Row],[9]]+tbl_rekap[[#This Row],[11]]</f>
        <v>0</v>
      </c>
    </row>
    <row r="63" spans="1:13" ht="18" customHeight="1">
      <c r="A63" s="161">
        <v>56</v>
      </c>
      <c r="B63" s="179" t="s">
        <v>9445</v>
      </c>
      <c r="C63" s="191" t="str">
        <f>VLOOKUP(tbl_rekap[[#This Row],[2]],ListPP[],2)</f>
        <v>Dr. H. Mukhtar Yunus, Lc,. M.Th.I</v>
      </c>
      <c r="D63" s="182">
        <f>COUNTIF(DbsMunaqis[KdPP1],tbl_rekap[[#This Row],[2]])</f>
        <v>0</v>
      </c>
      <c r="E63" s="183">
        <f>COUNTIFS(DbsMunaqis[KdPP1],tbl_rekap[[#This Row],[2]],DbsMunaqis[KehadiranPP1],1)</f>
        <v>0</v>
      </c>
      <c r="F63" s="180">
        <f>COUNTIF(DbsMunaqis[KdPP2],tbl_rekap[[#This Row],[2]])</f>
        <v>0</v>
      </c>
      <c r="G63" s="183">
        <f>COUNTIFS(DbsMunaqis[KdPP2],tbl_rekap[[#This Row],[2]],DbsMunaqis[KehadiranPP2],1)</f>
        <v>0</v>
      </c>
      <c r="H63" s="180">
        <f>COUNTIF(DbsMunaqis[KdPP3],tbl_rekap[[#This Row],[2]])</f>
        <v>0</v>
      </c>
      <c r="I63" s="183">
        <f>COUNTIFS(DbsMunaqis[KdPP3],tbl_rekap[[#This Row],[2]],DbsMunaqis[KehadiranPP3],1)</f>
        <v>0</v>
      </c>
      <c r="J63" s="180">
        <f>COUNTIF(DbsMunaqis[KdPP4],tbl_rekap[[#This Row],[2]])</f>
        <v>0</v>
      </c>
      <c r="K63" s="183">
        <f>COUNTIFS(DbsMunaqis[KdPP4],tbl_rekap[[#This Row],[2]],DbsMunaqis[KehadiranPP4],1)</f>
        <v>0</v>
      </c>
      <c r="L63" s="183">
        <f>tbl_rekap[[#This Row],[4]]+tbl_rekap[[#This Row],[6]]+tbl_rekap[[#This Row],[8]]+tbl_rekap[[#This Row],[10]]</f>
        <v>0</v>
      </c>
      <c r="M63" s="183">
        <f>tbl_rekap[[#This Row],[5]]+tbl_rekap[[#This Row],[7]]+tbl_rekap[[#This Row],[9]]+tbl_rekap[[#This Row],[11]]</f>
        <v>0</v>
      </c>
    </row>
    <row r="64" spans="1:13" ht="18" customHeight="1">
      <c r="A64" s="161">
        <v>57</v>
      </c>
      <c r="B64" s="179" t="s">
        <v>9447</v>
      </c>
      <c r="C64" s="191" t="str">
        <f>VLOOKUP(tbl_rekap[[#This Row],[2]],ListPP[],2)</f>
        <v>Dr. H. Mukhtar Yunus, Lc,. M.Th.I</v>
      </c>
      <c r="D64" s="182">
        <f>COUNTIF(DbsMunaqis[KdPP1],tbl_rekap[[#This Row],[2]])</f>
        <v>0</v>
      </c>
      <c r="E64" s="183">
        <f>COUNTIFS(DbsMunaqis[KdPP1],tbl_rekap[[#This Row],[2]],DbsMunaqis[KehadiranPP1],1)</f>
        <v>0</v>
      </c>
      <c r="F64" s="180">
        <f>COUNTIF(DbsMunaqis[KdPP2],tbl_rekap[[#This Row],[2]])</f>
        <v>0</v>
      </c>
      <c r="G64" s="183">
        <f>COUNTIFS(DbsMunaqis[KdPP2],tbl_rekap[[#This Row],[2]],DbsMunaqis[KehadiranPP2],1)</f>
        <v>0</v>
      </c>
      <c r="H64" s="180">
        <f>COUNTIF(DbsMunaqis[KdPP3],tbl_rekap[[#This Row],[2]])</f>
        <v>0</v>
      </c>
      <c r="I64" s="183">
        <f>COUNTIFS(DbsMunaqis[KdPP3],tbl_rekap[[#This Row],[2]],DbsMunaqis[KehadiranPP3],1)</f>
        <v>0</v>
      </c>
      <c r="J64" s="180">
        <f>COUNTIF(DbsMunaqis[KdPP4],tbl_rekap[[#This Row],[2]])</f>
        <v>0</v>
      </c>
      <c r="K64" s="183">
        <f>COUNTIFS(DbsMunaqis[KdPP4],tbl_rekap[[#This Row],[2]],DbsMunaqis[KehadiranPP4],1)</f>
        <v>0</v>
      </c>
      <c r="L64" s="183">
        <f>tbl_rekap[[#This Row],[4]]+tbl_rekap[[#This Row],[6]]+tbl_rekap[[#This Row],[8]]+tbl_rekap[[#This Row],[10]]</f>
        <v>0</v>
      </c>
      <c r="M64" s="183">
        <f>tbl_rekap[[#This Row],[5]]+tbl_rekap[[#This Row],[7]]+tbl_rekap[[#This Row],[9]]+tbl_rekap[[#This Row],[11]]</f>
        <v>0</v>
      </c>
    </row>
    <row r="65" spans="1:13" ht="18" customHeight="1">
      <c r="A65" s="161">
        <v>58</v>
      </c>
      <c r="B65" s="179" t="s">
        <v>9449</v>
      </c>
      <c r="C65" s="191" t="str">
        <f>VLOOKUP(tbl_rekap[[#This Row],[2]],ListPP[],2)</f>
        <v>Dr. H. Mukhtar Yunus, Lc,. M.Th.I</v>
      </c>
      <c r="D65" s="182">
        <f>COUNTIF(DbsMunaqis[KdPP1],tbl_rekap[[#This Row],[2]])</f>
        <v>0</v>
      </c>
      <c r="E65" s="183">
        <f>COUNTIFS(DbsMunaqis[KdPP1],tbl_rekap[[#This Row],[2]],DbsMunaqis[KehadiranPP1],1)</f>
        <v>0</v>
      </c>
      <c r="F65" s="180">
        <f>COUNTIF(DbsMunaqis[KdPP2],tbl_rekap[[#This Row],[2]])</f>
        <v>0</v>
      </c>
      <c r="G65" s="183">
        <f>COUNTIFS(DbsMunaqis[KdPP2],tbl_rekap[[#This Row],[2]],DbsMunaqis[KehadiranPP2],1)</f>
        <v>0</v>
      </c>
      <c r="H65" s="180">
        <f>COUNTIF(DbsMunaqis[KdPP3],tbl_rekap[[#This Row],[2]])</f>
        <v>0</v>
      </c>
      <c r="I65" s="183">
        <f>COUNTIFS(DbsMunaqis[KdPP3],tbl_rekap[[#This Row],[2]],DbsMunaqis[KehadiranPP3],1)</f>
        <v>0</v>
      </c>
      <c r="J65" s="180">
        <f>COUNTIF(DbsMunaqis[KdPP4],tbl_rekap[[#This Row],[2]])</f>
        <v>0</v>
      </c>
      <c r="K65" s="183">
        <f>COUNTIFS(DbsMunaqis[KdPP4],tbl_rekap[[#This Row],[2]],DbsMunaqis[KehadiranPP4],1)</f>
        <v>0</v>
      </c>
      <c r="L65" s="183">
        <f>tbl_rekap[[#This Row],[4]]+tbl_rekap[[#This Row],[6]]+tbl_rekap[[#This Row],[8]]+tbl_rekap[[#This Row],[10]]</f>
        <v>0</v>
      </c>
      <c r="M65" s="183">
        <f>tbl_rekap[[#This Row],[5]]+tbl_rekap[[#This Row],[7]]+tbl_rekap[[#This Row],[9]]+tbl_rekap[[#This Row],[11]]</f>
        <v>0</v>
      </c>
    </row>
    <row r="66" spans="1:13" ht="18" customHeight="1">
      <c r="A66" s="161">
        <v>59</v>
      </c>
      <c r="B66" s="179" t="s">
        <v>9451</v>
      </c>
      <c r="C66" s="191" t="str">
        <f>VLOOKUP(tbl_rekap[[#This Row],[2]],ListPP[],2)</f>
        <v>Dr. H. Mukhtar Yunus, Lc,. M.Th.I</v>
      </c>
      <c r="D66" s="182">
        <f>COUNTIF(DbsMunaqis[KdPP1],tbl_rekap[[#This Row],[2]])</f>
        <v>0</v>
      </c>
      <c r="E66" s="183">
        <f>COUNTIFS(DbsMunaqis[KdPP1],tbl_rekap[[#This Row],[2]],DbsMunaqis[KehadiranPP1],1)</f>
        <v>0</v>
      </c>
      <c r="F66" s="180">
        <f>COUNTIF(DbsMunaqis[KdPP2],tbl_rekap[[#This Row],[2]])</f>
        <v>0</v>
      </c>
      <c r="G66" s="183">
        <f>COUNTIFS(DbsMunaqis[KdPP2],tbl_rekap[[#This Row],[2]],DbsMunaqis[KehadiranPP2],1)</f>
        <v>0</v>
      </c>
      <c r="H66" s="180">
        <f>COUNTIF(DbsMunaqis[KdPP3],tbl_rekap[[#This Row],[2]])</f>
        <v>0</v>
      </c>
      <c r="I66" s="183">
        <f>COUNTIFS(DbsMunaqis[KdPP3],tbl_rekap[[#This Row],[2]],DbsMunaqis[KehadiranPP3],1)</f>
        <v>0</v>
      </c>
      <c r="J66" s="180">
        <f>COUNTIF(DbsMunaqis[KdPP4],tbl_rekap[[#This Row],[2]])</f>
        <v>0</v>
      </c>
      <c r="K66" s="183">
        <f>COUNTIFS(DbsMunaqis[KdPP4],tbl_rekap[[#This Row],[2]],DbsMunaqis[KehadiranPP4],1)</f>
        <v>0</v>
      </c>
      <c r="L66" s="183">
        <f>tbl_rekap[[#This Row],[4]]+tbl_rekap[[#This Row],[6]]+tbl_rekap[[#This Row],[8]]+tbl_rekap[[#This Row],[10]]</f>
        <v>0</v>
      </c>
      <c r="M66" s="183">
        <f>tbl_rekap[[#This Row],[5]]+tbl_rekap[[#This Row],[7]]+tbl_rekap[[#This Row],[9]]+tbl_rekap[[#This Row],[11]]</f>
        <v>0</v>
      </c>
    </row>
    <row r="67" spans="1:13" ht="18" customHeight="1">
      <c r="A67" s="161">
        <v>60</v>
      </c>
      <c r="B67" s="179" t="s">
        <v>9453</v>
      </c>
      <c r="C67" s="191" t="str">
        <f>VLOOKUP(tbl_rekap[[#This Row],[2]],ListPP[],2)</f>
        <v>Dr. H. Mukhtar Yunus, Lc,. M.Th.I</v>
      </c>
      <c r="D67" s="182">
        <f>COUNTIF(DbsMunaqis[KdPP1],tbl_rekap[[#This Row],[2]])</f>
        <v>0</v>
      </c>
      <c r="E67" s="183">
        <f>COUNTIFS(DbsMunaqis[KdPP1],tbl_rekap[[#This Row],[2]],DbsMunaqis[KehadiranPP1],1)</f>
        <v>0</v>
      </c>
      <c r="F67" s="180">
        <f>COUNTIF(DbsMunaqis[KdPP2],tbl_rekap[[#This Row],[2]])</f>
        <v>0</v>
      </c>
      <c r="G67" s="183">
        <f>COUNTIFS(DbsMunaqis[KdPP2],tbl_rekap[[#This Row],[2]],DbsMunaqis[KehadiranPP2],1)</f>
        <v>0</v>
      </c>
      <c r="H67" s="180">
        <f>COUNTIF(DbsMunaqis[KdPP3],tbl_rekap[[#This Row],[2]])</f>
        <v>0</v>
      </c>
      <c r="I67" s="183">
        <f>COUNTIFS(DbsMunaqis[KdPP3],tbl_rekap[[#This Row],[2]],DbsMunaqis[KehadiranPP3],1)</f>
        <v>0</v>
      </c>
      <c r="J67" s="180">
        <f>COUNTIF(DbsMunaqis[KdPP4],tbl_rekap[[#This Row],[2]])</f>
        <v>0</v>
      </c>
      <c r="K67" s="183">
        <f>COUNTIFS(DbsMunaqis[KdPP4],tbl_rekap[[#This Row],[2]],DbsMunaqis[KehadiranPP4],1)</f>
        <v>0</v>
      </c>
      <c r="L67" s="183">
        <f>tbl_rekap[[#This Row],[4]]+tbl_rekap[[#This Row],[6]]+tbl_rekap[[#This Row],[8]]+tbl_rekap[[#This Row],[10]]</f>
        <v>0</v>
      </c>
      <c r="M67" s="183">
        <f>tbl_rekap[[#This Row],[5]]+tbl_rekap[[#This Row],[7]]+tbl_rekap[[#This Row],[9]]+tbl_rekap[[#This Row],[11]]</f>
        <v>0</v>
      </c>
    </row>
    <row r="68" spans="1:13" ht="18" customHeight="1">
      <c r="A68" s="161">
        <v>61</v>
      </c>
      <c r="B68" s="179" t="s">
        <v>9455</v>
      </c>
      <c r="C68" s="191" t="str">
        <f>VLOOKUP(tbl_rekap[[#This Row],[2]],ListPP[],2)</f>
        <v>Dr. H. Mukhtar Yunus, Lc,. M.Th.I</v>
      </c>
      <c r="D68" s="182">
        <f>COUNTIF(DbsMunaqis[KdPP1],tbl_rekap[[#This Row],[2]])</f>
        <v>0</v>
      </c>
      <c r="E68" s="183">
        <f>COUNTIFS(DbsMunaqis[KdPP1],tbl_rekap[[#This Row],[2]],DbsMunaqis[KehadiranPP1],1)</f>
        <v>0</v>
      </c>
      <c r="F68" s="180">
        <f>COUNTIF(DbsMunaqis[KdPP2],tbl_rekap[[#This Row],[2]])</f>
        <v>0</v>
      </c>
      <c r="G68" s="183">
        <f>COUNTIFS(DbsMunaqis[KdPP2],tbl_rekap[[#This Row],[2]],DbsMunaqis[KehadiranPP2],1)</f>
        <v>0</v>
      </c>
      <c r="H68" s="180">
        <f>COUNTIF(DbsMunaqis[KdPP3],tbl_rekap[[#This Row],[2]])</f>
        <v>0</v>
      </c>
      <c r="I68" s="183">
        <f>COUNTIFS(DbsMunaqis[KdPP3],tbl_rekap[[#This Row],[2]],DbsMunaqis[KehadiranPP3],1)</f>
        <v>0</v>
      </c>
      <c r="J68" s="180">
        <f>COUNTIF(DbsMunaqis[KdPP4],tbl_rekap[[#This Row],[2]])</f>
        <v>0</v>
      </c>
      <c r="K68" s="183">
        <f>COUNTIFS(DbsMunaqis[KdPP4],tbl_rekap[[#This Row],[2]],DbsMunaqis[KehadiranPP4],1)</f>
        <v>0</v>
      </c>
      <c r="L68" s="183">
        <f>tbl_rekap[[#This Row],[4]]+tbl_rekap[[#This Row],[6]]+tbl_rekap[[#This Row],[8]]+tbl_rekap[[#This Row],[10]]</f>
        <v>0</v>
      </c>
      <c r="M68" s="183">
        <f>tbl_rekap[[#This Row],[5]]+tbl_rekap[[#This Row],[7]]+tbl_rekap[[#This Row],[9]]+tbl_rekap[[#This Row],[11]]</f>
        <v>0</v>
      </c>
    </row>
    <row r="69" spans="1:13" ht="18" customHeight="1">
      <c r="A69" s="161">
        <v>62</v>
      </c>
      <c r="B69" s="179" t="s">
        <v>9457</v>
      </c>
      <c r="C69" s="191" t="str">
        <f>VLOOKUP(tbl_rekap[[#This Row],[2]],ListPP[],2)</f>
        <v>Dr. H. Mukhtar Yunus, Lc,. M.Th.I</v>
      </c>
      <c r="D69" s="182">
        <f>COUNTIF(DbsMunaqis[KdPP1],tbl_rekap[[#This Row],[2]])</f>
        <v>0</v>
      </c>
      <c r="E69" s="183">
        <f>COUNTIFS(DbsMunaqis[KdPP1],tbl_rekap[[#This Row],[2]],DbsMunaqis[KehadiranPP1],1)</f>
        <v>0</v>
      </c>
      <c r="F69" s="180">
        <f>COUNTIF(DbsMunaqis[KdPP2],tbl_rekap[[#This Row],[2]])</f>
        <v>0</v>
      </c>
      <c r="G69" s="183">
        <f>COUNTIFS(DbsMunaqis[KdPP2],tbl_rekap[[#This Row],[2]],DbsMunaqis[KehadiranPP2],1)</f>
        <v>0</v>
      </c>
      <c r="H69" s="180">
        <f>COUNTIF(DbsMunaqis[KdPP3],tbl_rekap[[#This Row],[2]])</f>
        <v>0</v>
      </c>
      <c r="I69" s="183">
        <f>COUNTIFS(DbsMunaqis[KdPP3],tbl_rekap[[#This Row],[2]],DbsMunaqis[KehadiranPP3],1)</f>
        <v>0</v>
      </c>
      <c r="J69" s="180">
        <f>COUNTIF(DbsMunaqis[KdPP4],tbl_rekap[[#This Row],[2]])</f>
        <v>0</v>
      </c>
      <c r="K69" s="183">
        <f>COUNTIFS(DbsMunaqis[KdPP4],tbl_rekap[[#This Row],[2]],DbsMunaqis[KehadiranPP4],1)</f>
        <v>0</v>
      </c>
      <c r="L69" s="183">
        <f>tbl_rekap[[#This Row],[4]]+tbl_rekap[[#This Row],[6]]+tbl_rekap[[#This Row],[8]]+tbl_rekap[[#This Row],[10]]</f>
        <v>0</v>
      </c>
      <c r="M69" s="183">
        <f>tbl_rekap[[#This Row],[5]]+tbl_rekap[[#This Row],[7]]+tbl_rekap[[#This Row],[9]]+tbl_rekap[[#This Row],[11]]</f>
        <v>0</v>
      </c>
    </row>
    <row r="70" spans="1:13" ht="18" customHeight="1">
      <c r="A70" s="161">
        <v>63</v>
      </c>
      <c r="B70" s="179" t="s">
        <v>9463</v>
      </c>
      <c r="C70" s="191" t="str">
        <f>VLOOKUP(tbl_rekap[[#This Row],[2]],ListPP[],2)</f>
        <v>Dr. H. Mukhtar Yunus, Lc,. M.Th.I</v>
      </c>
      <c r="D70" s="182">
        <f>COUNTIF(DbsMunaqis[KdPP1],tbl_rekap[[#This Row],[2]])</f>
        <v>0</v>
      </c>
      <c r="E70" s="183">
        <f>COUNTIFS(DbsMunaqis[KdPP1],tbl_rekap[[#This Row],[2]],DbsMunaqis[KehadiranPP1],1)</f>
        <v>0</v>
      </c>
      <c r="F70" s="180">
        <f>COUNTIF(DbsMunaqis[KdPP2],tbl_rekap[[#This Row],[2]])</f>
        <v>0</v>
      </c>
      <c r="G70" s="183">
        <f>COUNTIFS(DbsMunaqis[KdPP2],tbl_rekap[[#This Row],[2]],DbsMunaqis[KehadiranPP2],1)</f>
        <v>0</v>
      </c>
      <c r="H70" s="180">
        <f>COUNTIF(DbsMunaqis[KdPP3],tbl_rekap[[#This Row],[2]])</f>
        <v>0</v>
      </c>
      <c r="I70" s="183">
        <f>COUNTIFS(DbsMunaqis[KdPP3],tbl_rekap[[#This Row],[2]],DbsMunaqis[KehadiranPP3],1)</f>
        <v>0</v>
      </c>
      <c r="J70" s="180">
        <f>COUNTIF(DbsMunaqis[KdPP4],tbl_rekap[[#This Row],[2]])</f>
        <v>0</v>
      </c>
      <c r="K70" s="183">
        <f>COUNTIFS(DbsMunaqis[KdPP4],tbl_rekap[[#This Row],[2]],DbsMunaqis[KehadiranPP4],1)</f>
        <v>0</v>
      </c>
      <c r="L70" s="183">
        <f>tbl_rekap[[#This Row],[4]]+tbl_rekap[[#This Row],[6]]+tbl_rekap[[#This Row],[8]]+tbl_rekap[[#This Row],[10]]</f>
        <v>0</v>
      </c>
      <c r="M70" s="183">
        <f>tbl_rekap[[#This Row],[5]]+tbl_rekap[[#This Row],[7]]+tbl_rekap[[#This Row],[9]]+tbl_rekap[[#This Row],[11]]</f>
        <v>0</v>
      </c>
    </row>
    <row r="71" spans="1:13" ht="18" customHeight="1">
      <c r="A71" s="161">
        <v>64</v>
      </c>
      <c r="B71" s="179" t="s">
        <v>9465</v>
      </c>
      <c r="C71" s="191" t="str">
        <f>VLOOKUP(tbl_rekap[[#This Row],[2]],ListPP[],2)</f>
        <v>Dr. H. Mukhtar Yunus, Lc,. M.Th.I</v>
      </c>
      <c r="D71" s="182">
        <f>COUNTIF(DbsMunaqis[KdPP1],tbl_rekap[[#This Row],[2]])</f>
        <v>0</v>
      </c>
      <c r="E71" s="183">
        <f>COUNTIFS(DbsMunaqis[KdPP1],tbl_rekap[[#This Row],[2]],DbsMunaqis[KehadiranPP1],1)</f>
        <v>0</v>
      </c>
      <c r="F71" s="180">
        <f>COUNTIF(DbsMunaqis[KdPP2],tbl_rekap[[#This Row],[2]])</f>
        <v>0</v>
      </c>
      <c r="G71" s="183">
        <f>COUNTIFS(DbsMunaqis[KdPP2],tbl_rekap[[#This Row],[2]],DbsMunaqis[KehadiranPP2],1)</f>
        <v>0</v>
      </c>
      <c r="H71" s="180">
        <f>COUNTIF(DbsMunaqis[KdPP3],tbl_rekap[[#This Row],[2]])</f>
        <v>0</v>
      </c>
      <c r="I71" s="183">
        <f>COUNTIFS(DbsMunaqis[KdPP3],tbl_rekap[[#This Row],[2]],DbsMunaqis[KehadiranPP3],1)</f>
        <v>0</v>
      </c>
      <c r="J71" s="180">
        <f>COUNTIF(DbsMunaqis[KdPP4],tbl_rekap[[#This Row],[2]])</f>
        <v>0</v>
      </c>
      <c r="K71" s="183">
        <f>COUNTIFS(DbsMunaqis[KdPP4],tbl_rekap[[#This Row],[2]],DbsMunaqis[KehadiranPP4],1)</f>
        <v>0</v>
      </c>
      <c r="L71" s="183">
        <f>tbl_rekap[[#This Row],[4]]+tbl_rekap[[#This Row],[6]]+tbl_rekap[[#This Row],[8]]+tbl_rekap[[#This Row],[10]]</f>
        <v>0</v>
      </c>
      <c r="M71" s="183">
        <f>tbl_rekap[[#This Row],[5]]+tbl_rekap[[#This Row],[7]]+tbl_rekap[[#This Row],[9]]+tbl_rekap[[#This Row],[11]]</f>
        <v>0</v>
      </c>
    </row>
    <row r="72" spans="1:13" ht="18" customHeight="1">
      <c r="A72" s="161">
        <v>65</v>
      </c>
      <c r="B72" s="179" t="s">
        <v>9467</v>
      </c>
      <c r="C72" s="191" t="str">
        <f>VLOOKUP(tbl_rekap[[#This Row],[2]],ListPP[],2)</f>
        <v>Dr. H. Mukhtar Yunus, Lc,. M.Th.I</v>
      </c>
      <c r="D72" s="182">
        <f>COUNTIF(DbsMunaqis[KdPP1],tbl_rekap[[#This Row],[2]])</f>
        <v>0</v>
      </c>
      <c r="E72" s="183">
        <f>COUNTIFS(DbsMunaqis[KdPP1],tbl_rekap[[#This Row],[2]],DbsMunaqis[KehadiranPP1],1)</f>
        <v>0</v>
      </c>
      <c r="F72" s="180">
        <f>COUNTIF(DbsMunaqis[KdPP2],tbl_rekap[[#This Row],[2]])</f>
        <v>0</v>
      </c>
      <c r="G72" s="183">
        <f>COUNTIFS(DbsMunaqis[KdPP2],tbl_rekap[[#This Row],[2]],DbsMunaqis[KehadiranPP2],1)</f>
        <v>0</v>
      </c>
      <c r="H72" s="180">
        <f>COUNTIF(DbsMunaqis[KdPP3],tbl_rekap[[#This Row],[2]])</f>
        <v>0</v>
      </c>
      <c r="I72" s="183">
        <f>COUNTIFS(DbsMunaqis[KdPP3],tbl_rekap[[#This Row],[2]],DbsMunaqis[KehadiranPP3],1)</f>
        <v>0</v>
      </c>
      <c r="J72" s="180">
        <f>COUNTIF(DbsMunaqis[KdPP4],tbl_rekap[[#This Row],[2]])</f>
        <v>0</v>
      </c>
      <c r="K72" s="183">
        <f>COUNTIFS(DbsMunaqis[KdPP4],tbl_rekap[[#This Row],[2]],DbsMunaqis[KehadiranPP4],1)</f>
        <v>0</v>
      </c>
      <c r="L72" s="183">
        <f>tbl_rekap[[#This Row],[4]]+tbl_rekap[[#This Row],[6]]+tbl_rekap[[#This Row],[8]]+tbl_rekap[[#This Row],[10]]</f>
        <v>0</v>
      </c>
      <c r="M72" s="183">
        <f>tbl_rekap[[#This Row],[5]]+tbl_rekap[[#This Row],[7]]+tbl_rekap[[#This Row],[9]]+tbl_rekap[[#This Row],[11]]</f>
        <v>0</v>
      </c>
    </row>
    <row r="73" spans="1:13" ht="18" customHeight="1">
      <c r="A73" s="161">
        <v>66</v>
      </c>
      <c r="B73" s="179" t="s">
        <v>9469</v>
      </c>
      <c r="C73" s="191" t="str">
        <f>VLOOKUP(tbl_rekap[[#This Row],[2]],ListPP[],2)</f>
        <v>Dr. H. Mukhtar Yunus, Lc,. M.Th.I</v>
      </c>
      <c r="D73" s="182">
        <f>COUNTIF(DbsMunaqis[KdPP1],tbl_rekap[[#This Row],[2]])</f>
        <v>0</v>
      </c>
      <c r="E73" s="183">
        <f>COUNTIFS(DbsMunaqis[KdPP1],tbl_rekap[[#This Row],[2]],DbsMunaqis[KehadiranPP1],1)</f>
        <v>0</v>
      </c>
      <c r="F73" s="180">
        <f>COUNTIF(DbsMunaqis[KdPP2],tbl_rekap[[#This Row],[2]])</f>
        <v>0</v>
      </c>
      <c r="G73" s="183">
        <f>COUNTIFS(DbsMunaqis[KdPP2],tbl_rekap[[#This Row],[2]],DbsMunaqis[KehadiranPP2],1)</f>
        <v>0</v>
      </c>
      <c r="H73" s="180">
        <f>COUNTIF(DbsMunaqis[KdPP3],tbl_rekap[[#This Row],[2]])</f>
        <v>0</v>
      </c>
      <c r="I73" s="183">
        <f>COUNTIFS(DbsMunaqis[KdPP3],tbl_rekap[[#This Row],[2]],DbsMunaqis[KehadiranPP3],1)</f>
        <v>0</v>
      </c>
      <c r="J73" s="180">
        <f>COUNTIF(DbsMunaqis[KdPP4],tbl_rekap[[#This Row],[2]])</f>
        <v>0</v>
      </c>
      <c r="K73" s="183">
        <f>COUNTIFS(DbsMunaqis[KdPP4],tbl_rekap[[#This Row],[2]],DbsMunaqis[KehadiranPP4],1)</f>
        <v>0</v>
      </c>
      <c r="L73" s="183">
        <f>tbl_rekap[[#This Row],[4]]+tbl_rekap[[#This Row],[6]]+tbl_rekap[[#This Row],[8]]+tbl_rekap[[#This Row],[10]]</f>
        <v>0</v>
      </c>
      <c r="M73" s="183">
        <f>tbl_rekap[[#This Row],[5]]+tbl_rekap[[#This Row],[7]]+tbl_rekap[[#This Row],[9]]+tbl_rekap[[#This Row],[11]]</f>
        <v>0</v>
      </c>
    </row>
    <row r="74" spans="1:13" ht="18" customHeight="1">
      <c r="A74" s="161">
        <v>67</v>
      </c>
      <c r="B74" s="179" t="s">
        <v>9470</v>
      </c>
      <c r="C74" s="191" t="str">
        <f>VLOOKUP(tbl_rekap[[#This Row],[2]],ListPP[],2)</f>
        <v>Dr. H. Mukhtar Yunus, Lc,. M.Th.I</v>
      </c>
      <c r="D74" s="182">
        <f>COUNTIF(DbsMunaqis[KdPP1],tbl_rekap[[#This Row],[2]])</f>
        <v>0</v>
      </c>
      <c r="E74" s="183">
        <f>COUNTIFS(DbsMunaqis[KdPP1],tbl_rekap[[#This Row],[2]],DbsMunaqis[KehadiranPP1],1)</f>
        <v>0</v>
      </c>
      <c r="F74" s="180">
        <f>COUNTIF(DbsMunaqis[KdPP2],tbl_rekap[[#This Row],[2]])</f>
        <v>0</v>
      </c>
      <c r="G74" s="183">
        <f>COUNTIFS(DbsMunaqis[KdPP2],tbl_rekap[[#This Row],[2]],DbsMunaqis[KehadiranPP2],1)</f>
        <v>0</v>
      </c>
      <c r="H74" s="180">
        <f>COUNTIF(DbsMunaqis[KdPP3],tbl_rekap[[#This Row],[2]])</f>
        <v>0</v>
      </c>
      <c r="I74" s="183">
        <f>COUNTIFS(DbsMunaqis[KdPP3],tbl_rekap[[#This Row],[2]],DbsMunaqis[KehadiranPP3],1)</f>
        <v>0</v>
      </c>
      <c r="J74" s="180">
        <f>COUNTIF(DbsMunaqis[KdPP4],tbl_rekap[[#This Row],[2]])</f>
        <v>0</v>
      </c>
      <c r="K74" s="183">
        <f>COUNTIFS(DbsMunaqis[KdPP4],tbl_rekap[[#This Row],[2]],DbsMunaqis[KehadiranPP4],1)</f>
        <v>0</v>
      </c>
      <c r="L74" s="183">
        <f>tbl_rekap[[#This Row],[4]]+tbl_rekap[[#This Row],[6]]+tbl_rekap[[#This Row],[8]]+tbl_rekap[[#This Row],[10]]</f>
        <v>0</v>
      </c>
      <c r="M74" s="183">
        <f>tbl_rekap[[#This Row],[5]]+tbl_rekap[[#This Row],[7]]+tbl_rekap[[#This Row],[9]]+tbl_rekap[[#This Row],[11]]</f>
        <v>0</v>
      </c>
    </row>
    <row r="75" spans="1:13" ht="18" customHeight="1">
      <c r="A75" s="161">
        <v>68</v>
      </c>
      <c r="B75" s="179" t="s">
        <v>9471</v>
      </c>
      <c r="C75" s="191" t="str">
        <f>VLOOKUP(tbl_rekap[[#This Row],[2]],ListPP[],2)</f>
        <v>Dr. H. Mukhtar Yunus, Lc,. M.Th.I</v>
      </c>
      <c r="D75" s="182">
        <f>COUNTIF(DbsMunaqis[KdPP1],tbl_rekap[[#This Row],[2]])</f>
        <v>0</v>
      </c>
      <c r="E75" s="183">
        <f>COUNTIFS(DbsMunaqis[KdPP1],tbl_rekap[[#This Row],[2]],DbsMunaqis[KehadiranPP1],1)</f>
        <v>0</v>
      </c>
      <c r="F75" s="180">
        <f>COUNTIF(DbsMunaqis[KdPP2],tbl_rekap[[#This Row],[2]])</f>
        <v>0</v>
      </c>
      <c r="G75" s="183">
        <f>COUNTIFS(DbsMunaqis[KdPP2],tbl_rekap[[#This Row],[2]],DbsMunaqis[KehadiranPP2],1)</f>
        <v>0</v>
      </c>
      <c r="H75" s="180">
        <f>COUNTIF(DbsMunaqis[KdPP3],tbl_rekap[[#This Row],[2]])</f>
        <v>0</v>
      </c>
      <c r="I75" s="183">
        <f>COUNTIFS(DbsMunaqis[KdPP3],tbl_rekap[[#This Row],[2]],DbsMunaqis[KehadiranPP3],1)</f>
        <v>0</v>
      </c>
      <c r="J75" s="180">
        <f>COUNTIF(DbsMunaqis[KdPP4],tbl_rekap[[#This Row],[2]])</f>
        <v>0</v>
      </c>
      <c r="K75" s="183">
        <f>COUNTIFS(DbsMunaqis[KdPP4],tbl_rekap[[#This Row],[2]],DbsMunaqis[KehadiranPP4],1)</f>
        <v>0</v>
      </c>
      <c r="L75" s="183">
        <f>tbl_rekap[[#This Row],[4]]+tbl_rekap[[#This Row],[6]]+tbl_rekap[[#This Row],[8]]+tbl_rekap[[#This Row],[10]]</f>
        <v>0</v>
      </c>
      <c r="M75" s="183">
        <f>tbl_rekap[[#This Row],[5]]+tbl_rekap[[#This Row],[7]]+tbl_rekap[[#This Row],[9]]+tbl_rekap[[#This Row],[11]]</f>
        <v>0</v>
      </c>
    </row>
    <row r="76" spans="1:13" ht="18" customHeight="1">
      <c r="A76" s="161">
        <v>69</v>
      </c>
      <c r="B76" s="179" t="s">
        <v>9472</v>
      </c>
      <c r="C76" s="191" t="str">
        <f>VLOOKUP(tbl_rekap[[#This Row],[2]],ListPP[],2)</f>
        <v>Dr. H. Mukhtar Yunus, Lc,. M.Th.I</v>
      </c>
      <c r="D76" s="182">
        <f>COUNTIF(DbsMunaqis[KdPP1],tbl_rekap[[#This Row],[2]])</f>
        <v>0</v>
      </c>
      <c r="E76" s="183">
        <f>COUNTIFS(DbsMunaqis[KdPP1],tbl_rekap[[#This Row],[2]],DbsMunaqis[KehadiranPP1],1)</f>
        <v>0</v>
      </c>
      <c r="F76" s="180">
        <f>COUNTIF(DbsMunaqis[KdPP2],tbl_rekap[[#This Row],[2]])</f>
        <v>0</v>
      </c>
      <c r="G76" s="183">
        <f>COUNTIFS(DbsMunaqis[KdPP2],tbl_rekap[[#This Row],[2]],DbsMunaqis[KehadiranPP2],1)</f>
        <v>0</v>
      </c>
      <c r="H76" s="180">
        <f>COUNTIF(DbsMunaqis[KdPP3],tbl_rekap[[#This Row],[2]])</f>
        <v>0</v>
      </c>
      <c r="I76" s="183">
        <f>COUNTIFS(DbsMunaqis[KdPP3],tbl_rekap[[#This Row],[2]],DbsMunaqis[KehadiranPP3],1)</f>
        <v>0</v>
      </c>
      <c r="J76" s="180">
        <f>COUNTIF(DbsMunaqis[KdPP4],tbl_rekap[[#This Row],[2]])</f>
        <v>0</v>
      </c>
      <c r="K76" s="183">
        <f>COUNTIFS(DbsMunaqis[KdPP4],tbl_rekap[[#This Row],[2]],DbsMunaqis[KehadiranPP4],1)</f>
        <v>0</v>
      </c>
      <c r="L76" s="183">
        <f>tbl_rekap[[#This Row],[4]]+tbl_rekap[[#This Row],[6]]+tbl_rekap[[#This Row],[8]]+tbl_rekap[[#This Row],[10]]</f>
        <v>0</v>
      </c>
      <c r="M76" s="183">
        <f>tbl_rekap[[#This Row],[5]]+tbl_rekap[[#This Row],[7]]+tbl_rekap[[#This Row],[9]]+tbl_rekap[[#This Row],[11]]</f>
        <v>0</v>
      </c>
    </row>
    <row r="77" spans="1:13" ht="18" customHeight="1">
      <c r="A77" s="161">
        <v>70</v>
      </c>
      <c r="B77" s="179" t="s">
        <v>9473</v>
      </c>
      <c r="C77" s="191" t="str">
        <f>VLOOKUP(tbl_rekap[[#This Row],[2]],ListPP[],2)</f>
        <v>Dr. H. Mukhtar Yunus, Lc,. M.Th.I</v>
      </c>
      <c r="D77" s="182">
        <f>COUNTIF(DbsMunaqis[KdPP1],tbl_rekap[[#This Row],[2]])</f>
        <v>0</v>
      </c>
      <c r="E77" s="183">
        <f>COUNTIFS(DbsMunaqis[KdPP1],tbl_rekap[[#This Row],[2]],DbsMunaqis[KehadiranPP1],1)</f>
        <v>0</v>
      </c>
      <c r="F77" s="180">
        <f>COUNTIF(DbsMunaqis[KdPP2],tbl_rekap[[#This Row],[2]])</f>
        <v>0</v>
      </c>
      <c r="G77" s="183">
        <f>COUNTIFS(DbsMunaqis[KdPP2],tbl_rekap[[#This Row],[2]],DbsMunaqis[KehadiranPP2],1)</f>
        <v>0</v>
      </c>
      <c r="H77" s="180">
        <f>COUNTIF(DbsMunaqis[KdPP3],tbl_rekap[[#This Row],[2]])</f>
        <v>0</v>
      </c>
      <c r="I77" s="183">
        <f>COUNTIFS(DbsMunaqis[KdPP3],tbl_rekap[[#This Row],[2]],DbsMunaqis[KehadiranPP3],1)</f>
        <v>0</v>
      </c>
      <c r="J77" s="180">
        <f>COUNTIF(DbsMunaqis[KdPP4],tbl_rekap[[#This Row],[2]])</f>
        <v>0</v>
      </c>
      <c r="K77" s="183">
        <f>COUNTIFS(DbsMunaqis[KdPP4],tbl_rekap[[#This Row],[2]],DbsMunaqis[KehadiranPP4],1)</f>
        <v>0</v>
      </c>
      <c r="L77" s="183">
        <f>tbl_rekap[[#This Row],[4]]+tbl_rekap[[#This Row],[6]]+tbl_rekap[[#This Row],[8]]+tbl_rekap[[#This Row],[10]]</f>
        <v>0</v>
      </c>
      <c r="M77" s="183">
        <f>tbl_rekap[[#This Row],[5]]+tbl_rekap[[#This Row],[7]]+tbl_rekap[[#This Row],[9]]+tbl_rekap[[#This Row],[11]]</f>
        <v>0</v>
      </c>
    </row>
    <row r="78" spans="1:13" ht="18" customHeight="1">
      <c r="A78" s="161">
        <v>71</v>
      </c>
      <c r="B78" s="179" t="s">
        <v>9474</v>
      </c>
      <c r="C78" s="191" t="str">
        <f>VLOOKUP(tbl_rekap[[#This Row],[2]],ListPP[],2)</f>
        <v>Dr. H. Mukhtar Yunus, Lc,. M.Th.I</v>
      </c>
      <c r="D78" s="182">
        <f>COUNTIF(DbsMunaqis[KdPP1],tbl_rekap[[#This Row],[2]])</f>
        <v>0</v>
      </c>
      <c r="E78" s="183">
        <f>COUNTIFS(DbsMunaqis[KdPP1],tbl_rekap[[#This Row],[2]],DbsMunaqis[KehadiranPP1],1)</f>
        <v>0</v>
      </c>
      <c r="F78" s="180">
        <f>COUNTIF(DbsMunaqis[KdPP2],tbl_rekap[[#This Row],[2]])</f>
        <v>0</v>
      </c>
      <c r="G78" s="183">
        <f>COUNTIFS(DbsMunaqis[KdPP2],tbl_rekap[[#This Row],[2]],DbsMunaqis[KehadiranPP2],1)</f>
        <v>0</v>
      </c>
      <c r="H78" s="180">
        <f>COUNTIF(DbsMunaqis[KdPP3],tbl_rekap[[#This Row],[2]])</f>
        <v>0</v>
      </c>
      <c r="I78" s="183">
        <f>COUNTIFS(DbsMunaqis[KdPP3],tbl_rekap[[#This Row],[2]],DbsMunaqis[KehadiranPP3],1)</f>
        <v>0</v>
      </c>
      <c r="J78" s="180">
        <f>COUNTIF(DbsMunaqis[KdPP4],tbl_rekap[[#This Row],[2]])</f>
        <v>0</v>
      </c>
      <c r="K78" s="183">
        <f>COUNTIFS(DbsMunaqis[KdPP4],tbl_rekap[[#This Row],[2]],DbsMunaqis[KehadiranPP4],1)</f>
        <v>0</v>
      </c>
      <c r="L78" s="183">
        <f>tbl_rekap[[#This Row],[4]]+tbl_rekap[[#This Row],[6]]+tbl_rekap[[#This Row],[8]]+tbl_rekap[[#This Row],[10]]</f>
        <v>0</v>
      </c>
      <c r="M78" s="183">
        <f>tbl_rekap[[#This Row],[5]]+tbl_rekap[[#This Row],[7]]+tbl_rekap[[#This Row],[9]]+tbl_rekap[[#This Row],[11]]</f>
        <v>0</v>
      </c>
    </row>
    <row r="79" spans="1:13" ht="18" customHeight="1">
      <c r="A79" s="161">
        <v>72</v>
      </c>
      <c r="B79" s="179" t="s">
        <v>9687</v>
      </c>
      <c r="C79" s="191" t="str">
        <f>VLOOKUP(tbl_rekap[[#This Row],[2]],ListPP[],2)</f>
        <v>Dr. H. Mukhtar Yunus, Lc,. M.Th.I</v>
      </c>
      <c r="D79" s="182">
        <f>COUNTIF(DbsMunaqis[KdPP1],tbl_rekap[[#This Row],[2]])</f>
        <v>0</v>
      </c>
      <c r="E79" s="183">
        <f>COUNTIFS(DbsMunaqis[KdPP1],tbl_rekap[[#This Row],[2]],DbsMunaqis[KehadiranPP1],1)</f>
        <v>0</v>
      </c>
      <c r="F79" s="180">
        <f>COUNTIF(DbsMunaqis[KdPP2],tbl_rekap[[#This Row],[2]])</f>
        <v>0</v>
      </c>
      <c r="G79" s="183">
        <f>COUNTIFS(DbsMunaqis[KdPP2],tbl_rekap[[#This Row],[2]],DbsMunaqis[KehadiranPP2],1)</f>
        <v>0</v>
      </c>
      <c r="H79" s="180">
        <f>COUNTIF(DbsMunaqis[KdPP3],tbl_rekap[[#This Row],[2]])</f>
        <v>0</v>
      </c>
      <c r="I79" s="183">
        <f>COUNTIFS(DbsMunaqis[KdPP3],tbl_rekap[[#This Row],[2]],DbsMunaqis[KehadiranPP3],1)</f>
        <v>0</v>
      </c>
      <c r="J79" s="180">
        <f>COUNTIF(DbsMunaqis[KdPP4],tbl_rekap[[#This Row],[2]])</f>
        <v>0</v>
      </c>
      <c r="K79" s="183">
        <f>COUNTIFS(DbsMunaqis[KdPP4],tbl_rekap[[#This Row],[2]],DbsMunaqis[KehadiranPP4],1)</f>
        <v>0</v>
      </c>
      <c r="L79" s="183">
        <f>tbl_rekap[[#This Row],[4]]+tbl_rekap[[#This Row],[6]]+tbl_rekap[[#This Row],[8]]+tbl_rekap[[#This Row],[10]]</f>
        <v>0</v>
      </c>
      <c r="M79" s="183">
        <f>tbl_rekap[[#This Row],[5]]+tbl_rekap[[#This Row],[7]]+tbl_rekap[[#This Row],[9]]+tbl_rekap[[#This Row],[11]]</f>
        <v>0</v>
      </c>
    </row>
    <row r="80" spans="1:13" ht="18" customHeight="1">
      <c r="A80" s="161">
        <v>73</v>
      </c>
      <c r="B80" s="179" t="s">
        <v>9689</v>
      </c>
      <c r="C80" s="191" t="str">
        <f>VLOOKUP(tbl_rekap[[#This Row],[2]],ListPP[],2)</f>
        <v>Dr. H. Mukhtar Yunus, Lc,. M.Th.I</v>
      </c>
      <c r="D80" s="182">
        <f>COUNTIF(DbsMunaqis[KdPP1],tbl_rekap[[#This Row],[2]])</f>
        <v>0</v>
      </c>
      <c r="E80" s="183">
        <f>COUNTIFS(DbsMunaqis[KdPP1],tbl_rekap[[#This Row],[2]],DbsMunaqis[KehadiranPP1],1)</f>
        <v>0</v>
      </c>
      <c r="F80" s="180">
        <f>COUNTIF(DbsMunaqis[KdPP2],tbl_rekap[[#This Row],[2]])</f>
        <v>0</v>
      </c>
      <c r="G80" s="183">
        <f>COUNTIFS(DbsMunaqis[KdPP2],tbl_rekap[[#This Row],[2]],DbsMunaqis[KehadiranPP2],1)</f>
        <v>0</v>
      </c>
      <c r="H80" s="180">
        <f>COUNTIF(DbsMunaqis[KdPP3],tbl_rekap[[#This Row],[2]])</f>
        <v>0</v>
      </c>
      <c r="I80" s="183">
        <f>COUNTIFS(DbsMunaqis[KdPP3],tbl_rekap[[#This Row],[2]],DbsMunaqis[KehadiranPP3],1)</f>
        <v>0</v>
      </c>
      <c r="J80" s="180">
        <f>COUNTIF(DbsMunaqis[KdPP4],tbl_rekap[[#This Row],[2]])</f>
        <v>0</v>
      </c>
      <c r="K80" s="183">
        <f>COUNTIFS(DbsMunaqis[KdPP4],tbl_rekap[[#This Row],[2]],DbsMunaqis[KehadiranPP4],1)</f>
        <v>0</v>
      </c>
      <c r="L80" s="183">
        <f>tbl_rekap[[#This Row],[4]]+tbl_rekap[[#This Row],[6]]+tbl_rekap[[#This Row],[8]]+tbl_rekap[[#This Row],[10]]</f>
        <v>0</v>
      </c>
      <c r="M80" s="183">
        <f>tbl_rekap[[#This Row],[5]]+tbl_rekap[[#This Row],[7]]+tbl_rekap[[#This Row],[9]]+tbl_rekap[[#This Row],[11]]</f>
        <v>0</v>
      </c>
    </row>
    <row r="81" spans="1:13" ht="18" customHeight="1">
      <c r="A81" s="161">
        <v>74</v>
      </c>
      <c r="B81" s="179" t="s">
        <v>9690</v>
      </c>
      <c r="C81" s="191" t="str">
        <f>VLOOKUP(tbl_rekap[[#This Row],[2]],ListPP[],2)</f>
        <v>Dr. H. Mukhtar Yunus, Lc,. M.Th.I</v>
      </c>
      <c r="D81" s="182">
        <f>COUNTIF(DbsMunaqis[KdPP1],tbl_rekap[[#This Row],[2]])</f>
        <v>0</v>
      </c>
      <c r="E81" s="183">
        <f>COUNTIFS(DbsMunaqis[KdPP1],tbl_rekap[[#This Row],[2]],DbsMunaqis[KehadiranPP1],1)</f>
        <v>0</v>
      </c>
      <c r="F81" s="180">
        <f>COUNTIF(DbsMunaqis[KdPP2],tbl_rekap[[#This Row],[2]])</f>
        <v>0</v>
      </c>
      <c r="G81" s="183">
        <f>COUNTIFS(DbsMunaqis[KdPP2],tbl_rekap[[#This Row],[2]],DbsMunaqis[KehadiranPP2],1)</f>
        <v>0</v>
      </c>
      <c r="H81" s="180">
        <f>COUNTIF(DbsMunaqis[KdPP3],tbl_rekap[[#This Row],[2]])</f>
        <v>0</v>
      </c>
      <c r="I81" s="183">
        <f>COUNTIFS(DbsMunaqis[KdPP3],tbl_rekap[[#This Row],[2]],DbsMunaqis[KehadiranPP3],1)</f>
        <v>0</v>
      </c>
      <c r="J81" s="180">
        <f>COUNTIF(DbsMunaqis[KdPP4],tbl_rekap[[#This Row],[2]])</f>
        <v>0</v>
      </c>
      <c r="K81" s="183">
        <f>COUNTIFS(DbsMunaqis[KdPP4],tbl_rekap[[#This Row],[2]],DbsMunaqis[KehadiranPP4],1)</f>
        <v>0</v>
      </c>
      <c r="L81" s="183">
        <f>tbl_rekap[[#This Row],[4]]+tbl_rekap[[#This Row],[6]]+tbl_rekap[[#This Row],[8]]+tbl_rekap[[#This Row],[10]]</f>
        <v>0</v>
      </c>
      <c r="M81" s="183">
        <f>tbl_rekap[[#This Row],[5]]+tbl_rekap[[#This Row],[7]]+tbl_rekap[[#This Row],[9]]+tbl_rekap[[#This Row],[11]]</f>
        <v>0</v>
      </c>
    </row>
    <row r="82" spans="1:13" ht="18" customHeight="1">
      <c r="A82" s="161">
        <v>75</v>
      </c>
      <c r="B82" s="179" t="s">
        <v>9692</v>
      </c>
      <c r="C82" s="191" t="str">
        <f>VLOOKUP(tbl_rekap[[#This Row],[2]],ListPP[],2)</f>
        <v>Dr. H. Mukhtar Yunus, Lc,. M.Th.I</v>
      </c>
      <c r="D82" s="182">
        <f>COUNTIF(DbsMunaqis[KdPP1],tbl_rekap[[#This Row],[2]])</f>
        <v>0</v>
      </c>
      <c r="E82" s="183">
        <f>COUNTIFS(DbsMunaqis[KdPP1],tbl_rekap[[#This Row],[2]],DbsMunaqis[KehadiranPP1],1)</f>
        <v>0</v>
      </c>
      <c r="F82" s="180">
        <f>COUNTIF(DbsMunaqis[KdPP2],tbl_rekap[[#This Row],[2]])</f>
        <v>0</v>
      </c>
      <c r="G82" s="183">
        <f>COUNTIFS(DbsMunaqis[KdPP2],tbl_rekap[[#This Row],[2]],DbsMunaqis[KehadiranPP2],1)</f>
        <v>0</v>
      </c>
      <c r="H82" s="180">
        <f>COUNTIF(DbsMunaqis[KdPP3],tbl_rekap[[#This Row],[2]])</f>
        <v>0</v>
      </c>
      <c r="I82" s="183">
        <f>COUNTIFS(DbsMunaqis[KdPP3],tbl_rekap[[#This Row],[2]],DbsMunaqis[KehadiranPP3],1)</f>
        <v>0</v>
      </c>
      <c r="J82" s="180">
        <f>COUNTIF(DbsMunaqis[KdPP4],tbl_rekap[[#This Row],[2]])</f>
        <v>0</v>
      </c>
      <c r="K82" s="183">
        <f>COUNTIFS(DbsMunaqis[KdPP4],tbl_rekap[[#This Row],[2]],DbsMunaqis[KehadiranPP4],1)</f>
        <v>0</v>
      </c>
      <c r="L82" s="183">
        <f>tbl_rekap[[#This Row],[4]]+tbl_rekap[[#This Row],[6]]+tbl_rekap[[#This Row],[8]]+tbl_rekap[[#This Row],[10]]</f>
        <v>0</v>
      </c>
      <c r="M82" s="183">
        <f>tbl_rekap[[#This Row],[5]]+tbl_rekap[[#This Row],[7]]+tbl_rekap[[#This Row],[9]]+tbl_rekap[[#This Row],[11]]</f>
        <v>0</v>
      </c>
    </row>
    <row r="83" spans="1:13" ht="18" customHeight="1">
      <c r="A83" s="161">
        <v>76</v>
      </c>
      <c r="B83" s="179" t="s">
        <v>9695</v>
      </c>
      <c r="C83" s="191" t="str">
        <f>VLOOKUP(tbl_rekap[[#This Row],[2]],ListPP[],2)</f>
        <v>Dr. H. Mukhtar Yunus, Lc,. M.Th.I</v>
      </c>
      <c r="D83" s="182">
        <f>COUNTIF(DbsMunaqis[KdPP1],tbl_rekap[[#This Row],[2]])</f>
        <v>0</v>
      </c>
      <c r="E83" s="183">
        <f>COUNTIFS(DbsMunaqis[KdPP1],tbl_rekap[[#This Row],[2]],DbsMunaqis[KehadiranPP1],1)</f>
        <v>0</v>
      </c>
      <c r="F83" s="180">
        <f>COUNTIF(DbsMunaqis[KdPP2],tbl_rekap[[#This Row],[2]])</f>
        <v>0</v>
      </c>
      <c r="G83" s="183">
        <f>COUNTIFS(DbsMunaqis[KdPP2],tbl_rekap[[#This Row],[2]],DbsMunaqis[KehadiranPP2],1)</f>
        <v>0</v>
      </c>
      <c r="H83" s="180">
        <f>COUNTIF(DbsMunaqis[KdPP3],tbl_rekap[[#This Row],[2]])</f>
        <v>0</v>
      </c>
      <c r="I83" s="183">
        <f>COUNTIFS(DbsMunaqis[KdPP3],tbl_rekap[[#This Row],[2]],DbsMunaqis[KehadiranPP3],1)</f>
        <v>0</v>
      </c>
      <c r="J83" s="180">
        <f>COUNTIF(DbsMunaqis[KdPP4],tbl_rekap[[#This Row],[2]])</f>
        <v>0</v>
      </c>
      <c r="K83" s="183">
        <f>COUNTIFS(DbsMunaqis[KdPP4],tbl_rekap[[#This Row],[2]],DbsMunaqis[KehadiranPP4],1)</f>
        <v>0</v>
      </c>
      <c r="L83" s="183">
        <f>tbl_rekap[[#This Row],[4]]+tbl_rekap[[#This Row],[6]]+tbl_rekap[[#This Row],[8]]+tbl_rekap[[#This Row],[10]]</f>
        <v>0</v>
      </c>
      <c r="M83" s="183">
        <f>tbl_rekap[[#This Row],[5]]+tbl_rekap[[#This Row],[7]]+tbl_rekap[[#This Row],[9]]+tbl_rekap[[#This Row],[11]]</f>
        <v>0</v>
      </c>
    </row>
    <row r="84" spans="1:13" ht="18" customHeight="1">
      <c r="A84" s="161">
        <v>77</v>
      </c>
      <c r="B84" s="179" t="s">
        <v>9697</v>
      </c>
      <c r="C84" s="191" t="str">
        <f>VLOOKUP(tbl_rekap[[#This Row],[2]],ListPP[],2)</f>
        <v>Dr. H. Mukhtar Yunus, Lc,. M.Th.I</v>
      </c>
      <c r="D84" s="182">
        <f>COUNTIF(DbsMunaqis[KdPP1],tbl_rekap[[#This Row],[2]])</f>
        <v>0</v>
      </c>
      <c r="E84" s="183">
        <f>COUNTIFS(DbsMunaqis[KdPP1],tbl_rekap[[#This Row],[2]],DbsMunaqis[KehadiranPP1],1)</f>
        <v>0</v>
      </c>
      <c r="F84" s="180">
        <f>COUNTIF(DbsMunaqis[KdPP2],tbl_rekap[[#This Row],[2]])</f>
        <v>0</v>
      </c>
      <c r="G84" s="183">
        <f>COUNTIFS(DbsMunaqis[KdPP2],tbl_rekap[[#This Row],[2]],DbsMunaqis[KehadiranPP2],1)</f>
        <v>0</v>
      </c>
      <c r="H84" s="180">
        <f>COUNTIF(DbsMunaqis[KdPP3],tbl_rekap[[#This Row],[2]])</f>
        <v>0</v>
      </c>
      <c r="I84" s="183">
        <f>COUNTIFS(DbsMunaqis[KdPP3],tbl_rekap[[#This Row],[2]],DbsMunaqis[KehadiranPP3],1)</f>
        <v>0</v>
      </c>
      <c r="J84" s="180">
        <f>COUNTIF(DbsMunaqis[KdPP4],tbl_rekap[[#This Row],[2]])</f>
        <v>0</v>
      </c>
      <c r="K84" s="183">
        <f>COUNTIFS(DbsMunaqis[KdPP4],tbl_rekap[[#This Row],[2]],DbsMunaqis[KehadiranPP4],1)</f>
        <v>0</v>
      </c>
      <c r="L84" s="183">
        <f>tbl_rekap[[#This Row],[4]]+tbl_rekap[[#This Row],[6]]+tbl_rekap[[#This Row],[8]]+tbl_rekap[[#This Row],[10]]</f>
        <v>0</v>
      </c>
      <c r="M84" s="183">
        <f>tbl_rekap[[#This Row],[5]]+tbl_rekap[[#This Row],[7]]+tbl_rekap[[#This Row],[9]]+tbl_rekap[[#This Row],[11]]</f>
        <v>0</v>
      </c>
    </row>
    <row r="85" spans="1:13" ht="18" customHeight="1">
      <c r="A85" s="161">
        <v>78</v>
      </c>
      <c r="B85" s="179" t="s">
        <v>9700</v>
      </c>
      <c r="C85" s="191" t="str">
        <f>VLOOKUP(tbl_rekap[[#This Row],[2]],ListPP[],2)</f>
        <v>Dr. H. Mukhtar Yunus, Lc,. M.Th.I</v>
      </c>
      <c r="D85" s="182">
        <f>COUNTIF(DbsMunaqis[KdPP1],tbl_rekap[[#This Row],[2]])</f>
        <v>0</v>
      </c>
      <c r="E85" s="183">
        <f>COUNTIFS(DbsMunaqis[KdPP1],tbl_rekap[[#This Row],[2]],DbsMunaqis[KehadiranPP1],1)</f>
        <v>0</v>
      </c>
      <c r="F85" s="180">
        <f>COUNTIF(DbsMunaqis[KdPP2],tbl_rekap[[#This Row],[2]])</f>
        <v>0</v>
      </c>
      <c r="G85" s="183">
        <f>COUNTIFS(DbsMunaqis[KdPP2],tbl_rekap[[#This Row],[2]],DbsMunaqis[KehadiranPP2],1)</f>
        <v>0</v>
      </c>
      <c r="H85" s="180">
        <f>COUNTIF(DbsMunaqis[KdPP3],tbl_rekap[[#This Row],[2]])</f>
        <v>0</v>
      </c>
      <c r="I85" s="183">
        <f>COUNTIFS(DbsMunaqis[KdPP3],tbl_rekap[[#This Row],[2]],DbsMunaqis[KehadiranPP3],1)</f>
        <v>0</v>
      </c>
      <c r="J85" s="180">
        <f>COUNTIF(DbsMunaqis[KdPP4],tbl_rekap[[#This Row],[2]])</f>
        <v>0</v>
      </c>
      <c r="K85" s="183">
        <f>COUNTIFS(DbsMunaqis[KdPP4],tbl_rekap[[#This Row],[2]],DbsMunaqis[KehadiranPP4],1)</f>
        <v>0</v>
      </c>
      <c r="L85" s="183">
        <f>tbl_rekap[[#This Row],[4]]+tbl_rekap[[#This Row],[6]]+tbl_rekap[[#This Row],[8]]+tbl_rekap[[#This Row],[10]]</f>
        <v>0</v>
      </c>
      <c r="M85" s="183">
        <f>tbl_rekap[[#This Row],[5]]+tbl_rekap[[#This Row],[7]]+tbl_rekap[[#This Row],[9]]+tbl_rekap[[#This Row],[11]]</f>
        <v>0</v>
      </c>
    </row>
    <row r="86" spans="1:13" ht="18" customHeight="1">
      <c r="A86" s="161">
        <v>79</v>
      </c>
      <c r="B86" s="179" t="s">
        <v>9703</v>
      </c>
      <c r="C86" s="191" t="str">
        <f>VLOOKUP(tbl_rekap[[#This Row],[2]],ListPP[],2)</f>
        <v>Dr. H. Mukhtar Yunus, Lc,. M.Th.I</v>
      </c>
      <c r="D86" s="182">
        <f>COUNTIF(DbsMunaqis[KdPP1],tbl_rekap[[#This Row],[2]])</f>
        <v>0</v>
      </c>
      <c r="E86" s="183">
        <f>COUNTIFS(DbsMunaqis[KdPP1],tbl_rekap[[#This Row],[2]],DbsMunaqis[KehadiranPP1],1)</f>
        <v>0</v>
      </c>
      <c r="F86" s="180">
        <f>COUNTIF(DbsMunaqis[KdPP2],tbl_rekap[[#This Row],[2]])</f>
        <v>0</v>
      </c>
      <c r="G86" s="183">
        <f>COUNTIFS(DbsMunaqis[KdPP2],tbl_rekap[[#This Row],[2]],DbsMunaqis[KehadiranPP2],1)</f>
        <v>0</v>
      </c>
      <c r="H86" s="180">
        <f>COUNTIF(DbsMunaqis[KdPP3],tbl_rekap[[#This Row],[2]])</f>
        <v>0</v>
      </c>
      <c r="I86" s="183">
        <f>COUNTIFS(DbsMunaqis[KdPP3],tbl_rekap[[#This Row],[2]],DbsMunaqis[KehadiranPP3],1)</f>
        <v>0</v>
      </c>
      <c r="J86" s="180">
        <f>COUNTIF(DbsMunaqis[KdPP4],tbl_rekap[[#This Row],[2]])</f>
        <v>0</v>
      </c>
      <c r="K86" s="183">
        <f>COUNTIFS(DbsMunaqis[KdPP4],tbl_rekap[[#This Row],[2]],DbsMunaqis[KehadiranPP4],1)</f>
        <v>0</v>
      </c>
      <c r="L86" s="183">
        <f>tbl_rekap[[#This Row],[4]]+tbl_rekap[[#This Row],[6]]+tbl_rekap[[#This Row],[8]]+tbl_rekap[[#This Row],[10]]</f>
        <v>0</v>
      </c>
      <c r="M86" s="183">
        <f>tbl_rekap[[#This Row],[5]]+tbl_rekap[[#This Row],[7]]+tbl_rekap[[#This Row],[9]]+tbl_rekap[[#This Row],[11]]</f>
        <v>0</v>
      </c>
    </row>
    <row r="87" spans="1:13" ht="18" customHeight="1">
      <c r="A87" s="161">
        <v>80</v>
      </c>
      <c r="B87" s="179" t="s">
        <v>9706</v>
      </c>
      <c r="C87" s="191" t="str">
        <f>VLOOKUP(tbl_rekap[[#This Row],[2]],ListPP[],2)</f>
        <v>Dr. H. Mukhtar Yunus, Lc,. M.Th.I</v>
      </c>
      <c r="D87" s="182">
        <f>COUNTIF(DbsMunaqis[KdPP1],tbl_rekap[[#This Row],[2]])</f>
        <v>0</v>
      </c>
      <c r="E87" s="183">
        <f>COUNTIFS(DbsMunaqis[KdPP1],tbl_rekap[[#This Row],[2]],DbsMunaqis[KehadiranPP1],1)</f>
        <v>0</v>
      </c>
      <c r="F87" s="180">
        <f>COUNTIF(DbsMunaqis[KdPP2],tbl_rekap[[#This Row],[2]])</f>
        <v>0</v>
      </c>
      <c r="G87" s="183">
        <f>COUNTIFS(DbsMunaqis[KdPP2],tbl_rekap[[#This Row],[2]],DbsMunaqis[KehadiranPP2],1)</f>
        <v>0</v>
      </c>
      <c r="H87" s="180">
        <f>COUNTIF(DbsMunaqis[KdPP3],tbl_rekap[[#This Row],[2]])</f>
        <v>0</v>
      </c>
      <c r="I87" s="183">
        <f>COUNTIFS(DbsMunaqis[KdPP3],tbl_rekap[[#This Row],[2]],DbsMunaqis[KehadiranPP3],1)</f>
        <v>0</v>
      </c>
      <c r="J87" s="180">
        <f>COUNTIF(DbsMunaqis[KdPP4],tbl_rekap[[#This Row],[2]])</f>
        <v>0</v>
      </c>
      <c r="K87" s="183">
        <f>COUNTIFS(DbsMunaqis[KdPP4],tbl_rekap[[#This Row],[2]],DbsMunaqis[KehadiranPP4],1)</f>
        <v>0</v>
      </c>
      <c r="L87" s="183">
        <f>tbl_rekap[[#This Row],[4]]+tbl_rekap[[#This Row],[6]]+tbl_rekap[[#This Row],[8]]+tbl_rekap[[#This Row],[10]]</f>
        <v>0</v>
      </c>
      <c r="M87" s="183">
        <f>tbl_rekap[[#This Row],[5]]+tbl_rekap[[#This Row],[7]]+tbl_rekap[[#This Row],[9]]+tbl_rekap[[#This Row],[11]]</f>
        <v>0</v>
      </c>
    </row>
    <row r="88" spans="1:13" ht="18" customHeight="1">
      <c r="A88" s="161">
        <v>81</v>
      </c>
      <c r="B88" s="179" t="s">
        <v>9708</v>
      </c>
      <c r="C88" s="191" t="str">
        <f>VLOOKUP(tbl_rekap[[#This Row],[2]],ListPP[],2)</f>
        <v>Dr. H. Mukhtar Yunus, Lc,. M.Th.I</v>
      </c>
      <c r="D88" s="182">
        <f>COUNTIF(DbsMunaqis[KdPP1],tbl_rekap[[#This Row],[2]])</f>
        <v>0</v>
      </c>
      <c r="E88" s="183">
        <f>COUNTIFS(DbsMunaqis[KdPP1],tbl_rekap[[#This Row],[2]],DbsMunaqis[KehadiranPP1],1)</f>
        <v>0</v>
      </c>
      <c r="F88" s="180">
        <f>COUNTIF(DbsMunaqis[KdPP2],tbl_rekap[[#This Row],[2]])</f>
        <v>0</v>
      </c>
      <c r="G88" s="183">
        <f>COUNTIFS(DbsMunaqis[KdPP2],tbl_rekap[[#This Row],[2]],DbsMunaqis[KehadiranPP2],1)</f>
        <v>0</v>
      </c>
      <c r="H88" s="180">
        <f>COUNTIF(DbsMunaqis[KdPP3],tbl_rekap[[#This Row],[2]])</f>
        <v>0</v>
      </c>
      <c r="I88" s="183">
        <f>COUNTIFS(DbsMunaqis[KdPP3],tbl_rekap[[#This Row],[2]],DbsMunaqis[KehadiranPP3],1)</f>
        <v>0</v>
      </c>
      <c r="J88" s="180">
        <f>COUNTIF(DbsMunaqis[KdPP4],tbl_rekap[[#This Row],[2]])</f>
        <v>0</v>
      </c>
      <c r="K88" s="183">
        <f>COUNTIFS(DbsMunaqis[KdPP4],tbl_rekap[[#This Row],[2]],DbsMunaqis[KehadiranPP4],1)</f>
        <v>0</v>
      </c>
      <c r="L88" s="183">
        <f>tbl_rekap[[#This Row],[4]]+tbl_rekap[[#This Row],[6]]+tbl_rekap[[#This Row],[8]]+tbl_rekap[[#This Row],[10]]</f>
        <v>0</v>
      </c>
      <c r="M88" s="183">
        <f>tbl_rekap[[#This Row],[5]]+tbl_rekap[[#This Row],[7]]+tbl_rekap[[#This Row],[9]]+tbl_rekap[[#This Row],[11]]</f>
        <v>0</v>
      </c>
    </row>
    <row r="89" spans="1:13" ht="18" customHeight="1">
      <c r="A89" s="161">
        <v>82</v>
      </c>
      <c r="B89" s="179" t="s">
        <v>9709</v>
      </c>
      <c r="C89" s="191" t="str">
        <f>VLOOKUP(tbl_rekap[[#This Row],[2]],ListPP[],2)</f>
        <v>Dr. H. Mukhtar Yunus, Lc,. M.Th.I</v>
      </c>
      <c r="D89" s="182">
        <f>COUNTIF(DbsMunaqis[KdPP1],tbl_rekap[[#This Row],[2]])</f>
        <v>0</v>
      </c>
      <c r="E89" s="183">
        <f>COUNTIFS(DbsMunaqis[KdPP1],tbl_rekap[[#This Row],[2]],DbsMunaqis[KehadiranPP1],1)</f>
        <v>0</v>
      </c>
      <c r="F89" s="180">
        <f>COUNTIF(DbsMunaqis[KdPP2],tbl_rekap[[#This Row],[2]])</f>
        <v>0</v>
      </c>
      <c r="G89" s="183">
        <f>COUNTIFS(DbsMunaqis[KdPP2],tbl_rekap[[#This Row],[2]],DbsMunaqis[KehadiranPP2],1)</f>
        <v>0</v>
      </c>
      <c r="H89" s="180">
        <f>COUNTIF(DbsMunaqis[KdPP3],tbl_rekap[[#This Row],[2]])</f>
        <v>0</v>
      </c>
      <c r="I89" s="183">
        <f>COUNTIFS(DbsMunaqis[KdPP3],tbl_rekap[[#This Row],[2]],DbsMunaqis[KehadiranPP3],1)</f>
        <v>0</v>
      </c>
      <c r="J89" s="180">
        <f>COUNTIF(DbsMunaqis[KdPP4],tbl_rekap[[#This Row],[2]])</f>
        <v>0</v>
      </c>
      <c r="K89" s="183">
        <f>COUNTIFS(DbsMunaqis[KdPP4],tbl_rekap[[#This Row],[2]],DbsMunaqis[KehadiranPP4],1)</f>
        <v>0</v>
      </c>
      <c r="L89" s="183">
        <f>tbl_rekap[[#This Row],[4]]+tbl_rekap[[#This Row],[6]]+tbl_rekap[[#This Row],[8]]+tbl_rekap[[#This Row],[10]]</f>
        <v>0</v>
      </c>
      <c r="M89" s="183">
        <f>tbl_rekap[[#This Row],[5]]+tbl_rekap[[#This Row],[7]]+tbl_rekap[[#This Row],[9]]+tbl_rekap[[#This Row],[11]]</f>
        <v>0</v>
      </c>
    </row>
    <row r="90" spans="1:13" ht="18" customHeight="1">
      <c r="A90" s="161">
        <v>83</v>
      </c>
      <c r="B90" s="179" t="s">
        <v>9711</v>
      </c>
      <c r="C90" s="191" t="str">
        <f>VLOOKUP(tbl_rekap[[#This Row],[2]],ListPP[],2)</f>
        <v>Dr. H. Mukhtar Yunus, Lc,. M.Th.I</v>
      </c>
      <c r="D90" s="182">
        <f>COUNTIF(DbsMunaqis[KdPP1],tbl_rekap[[#This Row],[2]])</f>
        <v>0</v>
      </c>
      <c r="E90" s="183">
        <f>COUNTIFS(DbsMunaqis[KdPP1],tbl_rekap[[#This Row],[2]],DbsMunaqis[KehadiranPP1],1)</f>
        <v>0</v>
      </c>
      <c r="F90" s="180">
        <f>COUNTIF(DbsMunaqis[KdPP2],tbl_rekap[[#This Row],[2]])</f>
        <v>0</v>
      </c>
      <c r="G90" s="183">
        <f>COUNTIFS(DbsMunaqis[KdPP2],tbl_rekap[[#This Row],[2]],DbsMunaqis[KehadiranPP2],1)</f>
        <v>0</v>
      </c>
      <c r="H90" s="180">
        <f>COUNTIF(DbsMunaqis[KdPP3],tbl_rekap[[#This Row],[2]])</f>
        <v>0</v>
      </c>
      <c r="I90" s="183">
        <f>COUNTIFS(DbsMunaqis[KdPP3],tbl_rekap[[#This Row],[2]],DbsMunaqis[KehadiranPP3],1)</f>
        <v>0</v>
      </c>
      <c r="J90" s="180">
        <f>COUNTIF(DbsMunaqis[KdPP4],tbl_rekap[[#This Row],[2]])</f>
        <v>0</v>
      </c>
      <c r="K90" s="183">
        <f>COUNTIFS(DbsMunaqis[KdPP4],tbl_rekap[[#This Row],[2]],DbsMunaqis[KehadiranPP4],1)</f>
        <v>0</v>
      </c>
      <c r="L90" s="183">
        <f>tbl_rekap[[#This Row],[4]]+tbl_rekap[[#This Row],[6]]+tbl_rekap[[#This Row],[8]]+tbl_rekap[[#This Row],[10]]</f>
        <v>0</v>
      </c>
      <c r="M90" s="183">
        <f>tbl_rekap[[#This Row],[5]]+tbl_rekap[[#This Row],[7]]+tbl_rekap[[#This Row],[9]]+tbl_rekap[[#This Row],[11]]</f>
        <v>0</v>
      </c>
    </row>
    <row r="91" spans="1:13" ht="18" customHeight="1">
      <c r="A91" s="161">
        <v>84</v>
      </c>
      <c r="B91" s="179" t="s">
        <v>9863</v>
      </c>
      <c r="C91" s="191" t="str">
        <f>VLOOKUP(tbl_rekap[[#This Row],[2]],ListPP[],2)</f>
        <v>Dr. H. Mukhtar Yunus, Lc,. M.Th.I</v>
      </c>
      <c r="D91" s="182">
        <f>COUNTIF(DbsMunaqis[KdPP1],tbl_rekap[[#This Row],[2]])</f>
        <v>0</v>
      </c>
      <c r="E91" s="183">
        <f>COUNTIFS(DbsMunaqis[KdPP1],tbl_rekap[[#This Row],[2]],DbsMunaqis[KehadiranPP1],1)</f>
        <v>0</v>
      </c>
      <c r="F91" s="180">
        <f>COUNTIF(DbsMunaqis[KdPP2],tbl_rekap[[#This Row],[2]])</f>
        <v>0</v>
      </c>
      <c r="G91" s="183">
        <f>COUNTIFS(DbsMunaqis[KdPP2],tbl_rekap[[#This Row],[2]],DbsMunaqis[KehadiranPP2],1)</f>
        <v>0</v>
      </c>
      <c r="H91" s="180">
        <f>COUNTIF(DbsMunaqis[KdPP3],tbl_rekap[[#This Row],[2]])</f>
        <v>0</v>
      </c>
      <c r="I91" s="183">
        <f>COUNTIFS(DbsMunaqis[KdPP3],tbl_rekap[[#This Row],[2]],DbsMunaqis[KehadiranPP3],1)</f>
        <v>0</v>
      </c>
      <c r="J91" s="180">
        <f>COUNTIF(DbsMunaqis[KdPP4],tbl_rekap[[#This Row],[2]])</f>
        <v>0</v>
      </c>
      <c r="K91" s="183">
        <f>COUNTIFS(DbsMunaqis[KdPP4],tbl_rekap[[#This Row],[2]],DbsMunaqis[KehadiranPP4],1)</f>
        <v>0</v>
      </c>
      <c r="L91" s="183">
        <f>tbl_rekap[[#This Row],[4]]+tbl_rekap[[#This Row],[6]]+tbl_rekap[[#This Row],[8]]+tbl_rekap[[#This Row],[10]]</f>
        <v>0</v>
      </c>
      <c r="M91" s="183">
        <f>tbl_rekap[[#This Row],[5]]+tbl_rekap[[#This Row],[7]]+tbl_rekap[[#This Row],[9]]+tbl_rekap[[#This Row],[11]]</f>
        <v>0</v>
      </c>
    </row>
    <row r="92" spans="1:13" ht="18" customHeight="1">
      <c r="A92" s="161">
        <v>85</v>
      </c>
      <c r="B92" s="179" t="s">
        <v>9938</v>
      </c>
      <c r="C92" s="191" t="str">
        <f>VLOOKUP(tbl_rekap[[#This Row],[2]],ListPP[],2)</f>
        <v>Dr. H. Mukhtar Yunus, Lc,. M.Th.I</v>
      </c>
      <c r="D92" s="182">
        <f>COUNTIF(DbsMunaqis[KdPP1],tbl_rekap[[#This Row],[2]])</f>
        <v>0</v>
      </c>
      <c r="E92" s="183">
        <f>COUNTIFS(DbsMunaqis[KdPP1],tbl_rekap[[#This Row],[2]],DbsMunaqis[KehadiranPP1],1)</f>
        <v>0</v>
      </c>
      <c r="F92" s="180">
        <f>COUNTIF(DbsMunaqis[KdPP2],tbl_rekap[[#This Row],[2]])</f>
        <v>0</v>
      </c>
      <c r="G92" s="183">
        <f>COUNTIFS(DbsMunaqis[KdPP2],tbl_rekap[[#This Row],[2]],DbsMunaqis[KehadiranPP2],1)</f>
        <v>0</v>
      </c>
      <c r="H92" s="180">
        <f>COUNTIF(DbsMunaqis[KdPP3],tbl_rekap[[#This Row],[2]])</f>
        <v>0</v>
      </c>
      <c r="I92" s="183">
        <f>COUNTIFS(DbsMunaqis[KdPP3],tbl_rekap[[#This Row],[2]],DbsMunaqis[KehadiranPP3],1)</f>
        <v>0</v>
      </c>
      <c r="J92" s="180">
        <f>COUNTIF(DbsMunaqis[KdPP4],tbl_rekap[[#This Row],[2]])</f>
        <v>0</v>
      </c>
      <c r="K92" s="183">
        <f>COUNTIFS(DbsMunaqis[KdPP4],tbl_rekap[[#This Row],[2]],DbsMunaqis[KehadiranPP4],1)</f>
        <v>0</v>
      </c>
      <c r="L92" s="183">
        <f>tbl_rekap[[#This Row],[4]]+tbl_rekap[[#This Row],[6]]+tbl_rekap[[#This Row],[8]]+tbl_rekap[[#This Row],[10]]</f>
        <v>0</v>
      </c>
      <c r="M92" s="183">
        <f>tbl_rekap[[#This Row],[5]]+tbl_rekap[[#This Row],[7]]+tbl_rekap[[#This Row],[9]]+tbl_rekap[[#This Row],[11]]</f>
        <v>0</v>
      </c>
    </row>
    <row r="93" spans="1:13" ht="18" customHeight="1">
      <c r="A93" s="161">
        <v>86</v>
      </c>
      <c r="B93" s="179" t="s">
        <v>10095</v>
      </c>
      <c r="C93" s="191" t="str">
        <f>VLOOKUP(tbl_rekap[[#This Row],[2]],ListPP[],2)</f>
        <v>Dr. H. Mukhtar Yunus, Lc,. M.Th.I</v>
      </c>
      <c r="D93" s="182">
        <f>COUNTIF(DbsMunaqis[KdPP1],tbl_rekap[[#This Row],[2]])</f>
        <v>0</v>
      </c>
      <c r="E93" s="183">
        <f>COUNTIFS(DbsMunaqis[KdPP1],tbl_rekap[[#This Row],[2]],DbsMunaqis[KehadiranPP1],1)</f>
        <v>0</v>
      </c>
      <c r="F93" s="180">
        <f>COUNTIF(DbsMunaqis[KdPP2],tbl_rekap[[#This Row],[2]])</f>
        <v>0</v>
      </c>
      <c r="G93" s="183">
        <f>COUNTIFS(DbsMunaqis[KdPP2],tbl_rekap[[#This Row],[2]],DbsMunaqis[KehadiranPP2],1)</f>
        <v>0</v>
      </c>
      <c r="H93" s="180">
        <f>COUNTIF(DbsMunaqis[KdPP3],tbl_rekap[[#This Row],[2]])</f>
        <v>0</v>
      </c>
      <c r="I93" s="183">
        <f>COUNTIFS(DbsMunaqis[KdPP3],tbl_rekap[[#This Row],[2]],DbsMunaqis[KehadiranPP3],1)</f>
        <v>0</v>
      </c>
      <c r="J93" s="180">
        <f>COUNTIF(DbsMunaqis[KdPP4],tbl_rekap[[#This Row],[2]])</f>
        <v>0</v>
      </c>
      <c r="K93" s="183">
        <f>COUNTIFS(DbsMunaqis[KdPP4],tbl_rekap[[#This Row],[2]],DbsMunaqis[KehadiranPP4],1)</f>
        <v>0</v>
      </c>
      <c r="L93" s="183">
        <f>tbl_rekap[[#This Row],[4]]+tbl_rekap[[#This Row],[6]]+tbl_rekap[[#This Row],[8]]+tbl_rekap[[#This Row],[10]]</f>
        <v>0</v>
      </c>
      <c r="M93" s="183">
        <f>tbl_rekap[[#This Row],[5]]+tbl_rekap[[#This Row],[7]]+tbl_rekap[[#This Row],[9]]+tbl_rekap[[#This Row],[11]]</f>
        <v>0</v>
      </c>
    </row>
    <row r="94" spans="1:13" ht="18" customHeight="1">
      <c r="A94" s="161">
        <v>87</v>
      </c>
      <c r="B94" s="179" t="s">
        <v>10114</v>
      </c>
      <c r="C94" s="191" t="str">
        <f>VLOOKUP(tbl_rekap[[#This Row],[2]],ListPP[],2)</f>
        <v>Dr. H. Mukhtar Yunus, Lc,. M.Th.I</v>
      </c>
      <c r="D94" s="182">
        <f>COUNTIF(DbsMunaqis[KdPP1],tbl_rekap[[#This Row],[2]])</f>
        <v>0</v>
      </c>
      <c r="E94" s="183">
        <f>COUNTIFS(DbsMunaqis[KdPP1],tbl_rekap[[#This Row],[2]],DbsMunaqis[KehadiranPP1],1)</f>
        <v>0</v>
      </c>
      <c r="F94" s="180">
        <f>COUNTIF(DbsMunaqis[KdPP2],tbl_rekap[[#This Row],[2]])</f>
        <v>0</v>
      </c>
      <c r="G94" s="183">
        <f>COUNTIFS(DbsMunaqis[KdPP2],tbl_rekap[[#This Row],[2]],DbsMunaqis[KehadiranPP2],1)</f>
        <v>0</v>
      </c>
      <c r="H94" s="180">
        <f>COUNTIF(DbsMunaqis[KdPP3],tbl_rekap[[#This Row],[2]])</f>
        <v>0</v>
      </c>
      <c r="I94" s="183">
        <f>COUNTIFS(DbsMunaqis[KdPP3],tbl_rekap[[#This Row],[2]],DbsMunaqis[KehadiranPP3],1)</f>
        <v>0</v>
      </c>
      <c r="J94" s="180">
        <f>COUNTIF(DbsMunaqis[KdPP4],tbl_rekap[[#This Row],[2]])</f>
        <v>0</v>
      </c>
      <c r="K94" s="183">
        <f>COUNTIFS(DbsMunaqis[KdPP4],tbl_rekap[[#This Row],[2]],DbsMunaqis[KehadiranPP4],1)</f>
        <v>0</v>
      </c>
      <c r="L94" s="183">
        <f>tbl_rekap[[#This Row],[4]]+tbl_rekap[[#This Row],[6]]+tbl_rekap[[#This Row],[8]]+tbl_rekap[[#This Row],[10]]</f>
        <v>0</v>
      </c>
      <c r="M94" s="183">
        <f>tbl_rekap[[#This Row],[5]]+tbl_rekap[[#This Row],[7]]+tbl_rekap[[#This Row],[9]]+tbl_rekap[[#This Row],[11]]</f>
        <v>0</v>
      </c>
    </row>
    <row r="95" spans="1:13" ht="18" customHeight="1">
      <c r="A95" s="161">
        <v>88</v>
      </c>
      <c r="B95" s="179" t="s">
        <v>10115</v>
      </c>
      <c r="C95" s="191" t="str">
        <f>VLOOKUP(tbl_rekap[[#This Row],[2]],ListPP[],2)</f>
        <v>Dr. H. Mukhtar Yunus, Lc,. M.Th.I</v>
      </c>
      <c r="D95" s="182">
        <f>COUNTIF(DbsMunaqis[KdPP1],tbl_rekap[[#This Row],[2]])</f>
        <v>0</v>
      </c>
      <c r="E95" s="183">
        <f>COUNTIFS(DbsMunaqis[KdPP1],tbl_rekap[[#This Row],[2]],DbsMunaqis[KehadiranPP1],1)</f>
        <v>0</v>
      </c>
      <c r="F95" s="180">
        <f>COUNTIF(DbsMunaqis[KdPP2],tbl_rekap[[#This Row],[2]])</f>
        <v>0</v>
      </c>
      <c r="G95" s="183">
        <f>COUNTIFS(DbsMunaqis[KdPP2],tbl_rekap[[#This Row],[2]],DbsMunaqis[KehadiranPP2],1)</f>
        <v>0</v>
      </c>
      <c r="H95" s="180">
        <f>COUNTIF(DbsMunaqis[KdPP3],tbl_rekap[[#This Row],[2]])</f>
        <v>0</v>
      </c>
      <c r="I95" s="183">
        <f>COUNTIFS(DbsMunaqis[KdPP3],tbl_rekap[[#This Row],[2]],DbsMunaqis[KehadiranPP3],1)</f>
        <v>0</v>
      </c>
      <c r="J95" s="180">
        <f>COUNTIF(DbsMunaqis[KdPP4],tbl_rekap[[#This Row],[2]])</f>
        <v>0</v>
      </c>
      <c r="K95" s="183">
        <f>COUNTIFS(DbsMunaqis[KdPP4],tbl_rekap[[#This Row],[2]],DbsMunaqis[KehadiranPP4],1)</f>
        <v>0</v>
      </c>
      <c r="L95" s="183">
        <f>tbl_rekap[[#This Row],[4]]+tbl_rekap[[#This Row],[6]]+tbl_rekap[[#This Row],[8]]+tbl_rekap[[#This Row],[10]]</f>
        <v>0</v>
      </c>
      <c r="M95" s="183">
        <f>tbl_rekap[[#This Row],[5]]+tbl_rekap[[#This Row],[7]]+tbl_rekap[[#This Row],[9]]+tbl_rekap[[#This Row],[11]]</f>
        <v>0</v>
      </c>
    </row>
    <row r="96" spans="1:13" ht="18" customHeight="1">
      <c r="A96" s="161">
        <v>89</v>
      </c>
      <c r="B96" s="179" t="s">
        <v>10119</v>
      </c>
      <c r="C96" s="191" t="str">
        <f>VLOOKUP(tbl_rekap[[#This Row],[2]],ListPP[],2)</f>
        <v>Dr. H. Mukhtar Yunus, Lc,. M.Th.I</v>
      </c>
      <c r="D96" s="182">
        <f>COUNTIF(DbsMunaqis[KdPP1],tbl_rekap[[#This Row],[2]])</f>
        <v>0</v>
      </c>
      <c r="E96" s="183">
        <f>COUNTIFS(DbsMunaqis[KdPP1],tbl_rekap[[#This Row],[2]],DbsMunaqis[KehadiranPP1],1)</f>
        <v>0</v>
      </c>
      <c r="F96" s="180">
        <f>COUNTIF(DbsMunaqis[KdPP2],tbl_rekap[[#This Row],[2]])</f>
        <v>0</v>
      </c>
      <c r="G96" s="183">
        <f>COUNTIFS(DbsMunaqis[KdPP2],tbl_rekap[[#This Row],[2]],DbsMunaqis[KehadiranPP2],1)</f>
        <v>0</v>
      </c>
      <c r="H96" s="180">
        <f>COUNTIF(DbsMunaqis[KdPP3],tbl_rekap[[#This Row],[2]])</f>
        <v>0</v>
      </c>
      <c r="I96" s="183">
        <f>COUNTIFS(DbsMunaqis[KdPP3],tbl_rekap[[#This Row],[2]],DbsMunaqis[KehadiranPP3],1)</f>
        <v>0</v>
      </c>
      <c r="J96" s="180">
        <f>COUNTIF(DbsMunaqis[KdPP4],tbl_rekap[[#This Row],[2]])</f>
        <v>0</v>
      </c>
      <c r="K96" s="183">
        <f>COUNTIFS(DbsMunaqis[KdPP4],tbl_rekap[[#This Row],[2]],DbsMunaqis[KehadiranPP4],1)</f>
        <v>0</v>
      </c>
      <c r="L96" s="183">
        <f>tbl_rekap[[#This Row],[4]]+tbl_rekap[[#This Row],[6]]+tbl_rekap[[#This Row],[8]]+tbl_rekap[[#This Row],[10]]</f>
        <v>0</v>
      </c>
      <c r="M96" s="183">
        <f>tbl_rekap[[#This Row],[5]]+tbl_rekap[[#This Row],[7]]+tbl_rekap[[#This Row],[9]]+tbl_rekap[[#This Row],[11]]</f>
        <v>0</v>
      </c>
    </row>
    <row r="97" spans="1:13" ht="18" customHeight="1">
      <c r="A97" s="161">
        <v>90</v>
      </c>
      <c r="B97" s="179" t="s">
        <v>10156</v>
      </c>
      <c r="C97" s="191" t="str">
        <f>VLOOKUP(tbl_rekap[[#This Row],[2]],ListPP[],2)</f>
        <v>Dr. H. Mukhtar Yunus, Lc,. M.Th.I</v>
      </c>
      <c r="D97" s="182">
        <f>COUNTIF(DbsMunaqis[KdPP1],tbl_rekap[[#This Row],[2]])</f>
        <v>0</v>
      </c>
      <c r="E97" s="183">
        <f>COUNTIFS(DbsMunaqis[KdPP1],tbl_rekap[[#This Row],[2]],DbsMunaqis[KehadiranPP1],1)</f>
        <v>0</v>
      </c>
      <c r="F97" s="180">
        <f>COUNTIF(DbsMunaqis[KdPP2],tbl_rekap[[#This Row],[2]])</f>
        <v>0</v>
      </c>
      <c r="G97" s="183">
        <f>COUNTIFS(DbsMunaqis[KdPP2],tbl_rekap[[#This Row],[2]],DbsMunaqis[KehadiranPP2],1)</f>
        <v>0</v>
      </c>
      <c r="H97" s="180">
        <f>COUNTIF(DbsMunaqis[KdPP3],tbl_rekap[[#This Row],[2]])</f>
        <v>0</v>
      </c>
      <c r="I97" s="183">
        <f>COUNTIFS(DbsMunaqis[KdPP3],tbl_rekap[[#This Row],[2]],DbsMunaqis[KehadiranPP3],1)</f>
        <v>0</v>
      </c>
      <c r="J97" s="180">
        <f>COUNTIF(DbsMunaqis[KdPP4],tbl_rekap[[#This Row],[2]])</f>
        <v>0</v>
      </c>
      <c r="K97" s="183">
        <f>COUNTIFS(DbsMunaqis[KdPP4],tbl_rekap[[#This Row],[2]],DbsMunaqis[KehadiranPP4],1)</f>
        <v>0</v>
      </c>
      <c r="L97" s="183">
        <f>tbl_rekap[[#This Row],[4]]+tbl_rekap[[#This Row],[6]]+tbl_rekap[[#This Row],[8]]+tbl_rekap[[#This Row],[10]]</f>
        <v>0</v>
      </c>
      <c r="M97" s="183">
        <f>tbl_rekap[[#This Row],[5]]+tbl_rekap[[#This Row],[7]]+tbl_rekap[[#This Row],[9]]+tbl_rekap[[#This Row],[11]]</f>
        <v>0</v>
      </c>
    </row>
    <row r="98" spans="1:13" ht="18" customHeight="1">
      <c r="A98" s="161">
        <v>91</v>
      </c>
      <c r="B98" s="179" t="s">
        <v>10201</v>
      </c>
      <c r="C98" s="191" t="str">
        <f>VLOOKUP(tbl_rekap[[#This Row],[2]],ListPP[],2)</f>
        <v>Dr. H. Mukhtar Yunus, Lc,. M.Th.I</v>
      </c>
      <c r="D98" s="182">
        <f>COUNTIF(DbsMunaqis[KdPP1],tbl_rekap[[#This Row],[2]])</f>
        <v>0</v>
      </c>
      <c r="E98" s="183">
        <f>COUNTIFS(DbsMunaqis[KdPP1],tbl_rekap[[#This Row],[2]],DbsMunaqis[KehadiranPP1],1)</f>
        <v>0</v>
      </c>
      <c r="F98" s="180">
        <f>COUNTIF(DbsMunaqis[KdPP2],tbl_rekap[[#This Row],[2]])</f>
        <v>0</v>
      </c>
      <c r="G98" s="183">
        <f>COUNTIFS(DbsMunaqis[KdPP2],tbl_rekap[[#This Row],[2]],DbsMunaqis[KehadiranPP2],1)</f>
        <v>0</v>
      </c>
      <c r="H98" s="180">
        <f>COUNTIF(DbsMunaqis[KdPP3],tbl_rekap[[#This Row],[2]])</f>
        <v>0</v>
      </c>
      <c r="I98" s="183">
        <f>COUNTIFS(DbsMunaqis[KdPP3],tbl_rekap[[#This Row],[2]],DbsMunaqis[KehadiranPP3],1)</f>
        <v>0</v>
      </c>
      <c r="J98" s="180">
        <f>COUNTIF(DbsMunaqis[KdPP4],tbl_rekap[[#This Row],[2]])</f>
        <v>0</v>
      </c>
      <c r="K98" s="183">
        <f>COUNTIFS(DbsMunaqis[KdPP4],tbl_rekap[[#This Row],[2]],DbsMunaqis[KehadiranPP4],1)</f>
        <v>0</v>
      </c>
      <c r="L98" s="183">
        <f>tbl_rekap[[#This Row],[4]]+tbl_rekap[[#This Row],[6]]+tbl_rekap[[#This Row],[8]]+tbl_rekap[[#This Row],[10]]</f>
        <v>0</v>
      </c>
      <c r="M98" s="183">
        <f>tbl_rekap[[#This Row],[5]]+tbl_rekap[[#This Row],[7]]+tbl_rekap[[#This Row],[9]]+tbl_rekap[[#This Row],[11]]</f>
        <v>0</v>
      </c>
    </row>
    <row r="99" spans="1:13" ht="18" customHeight="1">
      <c r="A99" s="161">
        <v>92</v>
      </c>
      <c r="B99" s="179" t="s">
        <v>10292</v>
      </c>
      <c r="C99" s="191" t="str">
        <f>VLOOKUP(tbl_rekap[[#This Row],[2]],ListPP[],2)</f>
        <v>Dr. H. Mukhtar Yunus, Lc,. M.Th.I</v>
      </c>
      <c r="D99" s="182">
        <f>COUNTIF(DbsMunaqis[KdPP1],tbl_rekap[[#This Row],[2]])</f>
        <v>0</v>
      </c>
      <c r="E99" s="183">
        <f>COUNTIFS(DbsMunaqis[KdPP1],tbl_rekap[[#This Row],[2]],DbsMunaqis[KehadiranPP1],1)</f>
        <v>0</v>
      </c>
      <c r="F99" s="180">
        <f>COUNTIF(DbsMunaqis[KdPP2],tbl_rekap[[#This Row],[2]])</f>
        <v>0</v>
      </c>
      <c r="G99" s="183">
        <f>COUNTIFS(DbsMunaqis[KdPP2],tbl_rekap[[#This Row],[2]],DbsMunaqis[KehadiranPP2],1)</f>
        <v>0</v>
      </c>
      <c r="H99" s="180">
        <f>COUNTIF(DbsMunaqis[KdPP3],tbl_rekap[[#This Row],[2]])</f>
        <v>0</v>
      </c>
      <c r="I99" s="183">
        <f>COUNTIFS(DbsMunaqis[KdPP3],tbl_rekap[[#This Row],[2]],DbsMunaqis[KehadiranPP3],1)</f>
        <v>0</v>
      </c>
      <c r="J99" s="180">
        <f>COUNTIF(DbsMunaqis[KdPP4],tbl_rekap[[#This Row],[2]])</f>
        <v>0</v>
      </c>
      <c r="K99" s="183">
        <f>COUNTIFS(DbsMunaqis[KdPP4],tbl_rekap[[#This Row],[2]],DbsMunaqis[KehadiranPP4],1)</f>
        <v>0</v>
      </c>
      <c r="L99" s="183">
        <f>tbl_rekap[[#This Row],[4]]+tbl_rekap[[#This Row],[6]]+tbl_rekap[[#This Row],[8]]+tbl_rekap[[#This Row],[10]]</f>
        <v>0</v>
      </c>
      <c r="M99" s="183">
        <f>tbl_rekap[[#This Row],[5]]+tbl_rekap[[#This Row],[7]]+tbl_rekap[[#This Row],[9]]+tbl_rekap[[#This Row],[11]]</f>
        <v>0</v>
      </c>
    </row>
    <row r="100" spans="1:13" ht="18" customHeight="1">
      <c r="A100" s="161">
        <v>93</v>
      </c>
      <c r="B100" s="179" t="s">
        <v>14915</v>
      </c>
      <c r="C100" s="191" t="str">
        <f>VLOOKUP(tbl_rekap[[#This Row],[2]],ListPP[],2)</f>
        <v>Dr. H. Mukhtar Yunus, Lc,. M.Th.I</v>
      </c>
      <c r="D100" s="182">
        <f>COUNTIF(DbsMunaqis[KdPP1],tbl_rekap[[#This Row],[2]])</f>
        <v>0</v>
      </c>
      <c r="E100" s="183">
        <f>COUNTIFS(DbsMunaqis[KdPP1],tbl_rekap[[#This Row],[2]],DbsMunaqis[KehadiranPP1],1)</f>
        <v>0</v>
      </c>
      <c r="F100" s="180">
        <f>COUNTIF(DbsMunaqis[KdPP2],tbl_rekap[[#This Row],[2]])</f>
        <v>0</v>
      </c>
      <c r="G100" s="183">
        <f>COUNTIFS(DbsMunaqis[KdPP2],tbl_rekap[[#This Row],[2]],DbsMunaqis[KehadiranPP2],1)</f>
        <v>0</v>
      </c>
      <c r="H100" s="180">
        <f>COUNTIF(DbsMunaqis[KdPP3],tbl_rekap[[#This Row],[2]])</f>
        <v>0</v>
      </c>
      <c r="I100" s="183">
        <f>COUNTIFS(DbsMunaqis[KdPP3],tbl_rekap[[#This Row],[2]],DbsMunaqis[KehadiranPP3],1)</f>
        <v>0</v>
      </c>
      <c r="J100" s="180">
        <f>COUNTIF(DbsMunaqis[KdPP4],tbl_rekap[[#This Row],[2]])</f>
        <v>0</v>
      </c>
      <c r="K100" s="183">
        <f>COUNTIFS(DbsMunaqis[KdPP4],tbl_rekap[[#This Row],[2]],DbsMunaqis[KehadiranPP4],1)</f>
        <v>0</v>
      </c>
      <c r="L100" s="183">
        <f>tbl_rekap[[#This Row],[4]]+tbl_rekap[[#This Row],[6]]+tbl_rekap[[#This Row],[8]]+tbl_rekap[[#This Row],[10]]</f>
        <v>0</v>
      </c>
      <c r="M100" s="183">
        <f>tbl_rekap[[#This Row],[5]]+tbl_rekap[[#This Row],[7]]+tbl_rekap[[#This Row],[9]]+tbl_rekap[[#This Row],[11]]</f>
        <v>0</v>
      </c>
    </row>
    <row r="101" spans="1:13" ht="15.75" customHeight="1" thickBot="1">
      <c r="A101" s="393" t="s">
        <v>14968</v>
      </c>
      <c r="B101" s="393"/>
      <c r="C101" s="393"/>
      <c r="D101" s="189">
        <f>SUM(tbl_rekap[4])</f>
        <v>40</v>
      </c>
      <c r="E101" s="189">
        <f>SUM(tbl_rekap[5])</f>
        <v>0</v>
      </c>
      <c r="F101" s="189">
        <f>SUM(tbl_rekap[6])</f>
        <v>34</v>
      </c>
      <c r="G101" s="189">
        <f>SUM(tbl_rekap[7])</f>
        <v>0</v>
      </c>
      <c r="H101" s="189">
        <f>SUM(tbl_rekap[8])</f>
        <v>42</v>
      </c>
      <c r="I101" s="189">
        <f>SUM(tbl_rekap[9])</f>
        <v>0</v>
      </c>
      <c r="J101" s="189">
        <f>SUM(tbl_rekap[10])</f>
        <v>44</v>
      </c>
      <c r="K101" s="189">
        <f>SUM(tbl_rekap[11])</f>
        <v>0</v>
      </c>
      <c r="L101" s="189">
        <f>SUM(tbl_rekap[12])</f>
        <v>160</v>
      </c>
      <c r="M101" s="189">
        <f>SUM(tbl_rekap[13])</f>
        <v>0</v>
      </c>
    </row>
    <row r="102" spans="1:13" ht="19.5" customHeight="1" thickTop="1"/>
    <row r="103" spans="1:13" ht="15" customHeight="1">
      <c r="J103" s="388" t="s">
        <v>14969</v>
      </c>
      <c r="K103" s="388"/>
      <c r="L103" s="388"/>
      <c r="M103" s="388"/>
    </row>
    <row r="104" spans="1:13" ht="15" customHeight="1">
      <c r="J104" s="388" t="s">
        <v>9746</v>
      </c>
      <c r="K104" s="388"/>
      <c r="L104" s="388"/>
      <c r="M104" s="388"/>
    </row>
    <row r="105" spans="1:13" ht="15" customHeight="1">
      <c r="J105" s="184"/>
      <c r="K105" s="184"/>
      <c r="L105"/>
      <c r="M105"/>
    </row>
    <row r="106" spans="1:13" ht="15" customHeight="1">
      <c r="J106" s="184"/>
      <c r="K106" s="184"/>
      <c r="L106"/>
      <c r="M106"/>
    </row>
    <row r="107" spans="1:13" ht="15" customHeight="1">
      <c r="J107" s="184"/>
      <c r="K107" s="184"/>
      <c r="L107"/>
      <c r="M107"/>
    </row>
    <row r="108" spans="1:13" ht="15" customHeight="1">
      <c r="J108" s="394" t="s">
        <v>14970</v>
      </c>
      <c r="K108" s="394"/>
      <c r="L108" s="394"/>
      <c r="M108" s="394"/>
    </row>
    <row r="109" spans="1:13" ht="15" customHeight="1">
      <c r="J109" s="388" t="s">
        <v>10081</v>
      </c>
      <c r="K109" s="388"/>
      <c r="L109" s="388"/>
      <c r="M109" s="388"/>
    </row>
  </sheetData>
  <mergeCells count="17">
    <mergeCell ref="J109:M109"/>
    <mergeCell ref="L5:L6"/>
    <mergeCell ref="M5:M6"/>
    <mergeCell ref="A101:C101"/>
    <mergeCell ref="J103:M103"/>
    <mergeCell ref="J104:M104"/>
    <mergeCell ref="J108:M108"/>
    <mergeCell ref="A1:M1"/>
    <mergeCell ref="A2:M2"/>
    <mergeCell ref="A3:M3"/>
    <mergeCell ref="A5:A6"/>
    <mergeCell ref="B5:B6"/>
    <mergeCell ref="C5:C6"/>
    <mergeCell ref="D5:E5"/>
    <mergeCell ref="F5:G5"/>
    <mergeCell ref="H5:I5"/>
    <mergeCell ref="J5:K5"/>
  </mergeCells>
  <pageMargins left="1.6929133858267718" right="0.70866141732283472" top="0.74803149606299213" bottom="0.74803149606299213" header="0.31496062992125984" footer="0.31496062992125984"/>
  <pageSetup paperSize="5" scale="95" orientation="landscape" horizontalDpi="0" verticalDpi="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E175"/>
  <sheetViews>
    <sheetView topLeftCell="A142" zoomScale="66" zoomScaleNormal="66" workbookViewId="0">
      <selection activeCell="F175" sqref="F175"/>
    </sheetView>
  </sheetViews>
  <sheetFormatPr defaultRowHeight="14.4"/>
  <cols>
    <col min="1" max="1" width="5.5546875" customWidth="1"/>
    <col min="2" max="2" width="14" customWidth="1"/>
    <col min="3" max="3" width="24.21875" customWidth="1"/>
    <col min="4" max="4" width="10" customWidth="1"/>
    <col min="5" max="5" width="29.77734375" customWidth="1"/>
    <col min="6" max="6" width="12.5546875" customWidth="1"/>
    <col min="7" max="7" width="31.21875" customWidth="1"/>
    <col min="8" max="8" width="11.44140625" customWidth="1"/>
    <col min="9" max="9" width="32.77734375" customWidth="1"/>
    <col min="10" max="10" width="12.77734375" customWidth="1"/>
    <col min="11" max="11" width="32.21875" customWidth="1"/>
  </cols>
  <sheetData>
    <row r="1" spans="1:13" ht="21" customHeight="1" thickTop="1" thickBot="1">
      <c r="A1" s="197" t="s">
        <v>0</v>
      </c>
      <c r="B1" s="198" t="s">
        <v>9553</v>
      </c>
      <c r="C1" s="194" t="s">
        <v>9651</v>
      </c>
      <c r="D1" s="221" t="s">
        <v>14967</v>
      </c>
      <c r="E1" s="195" t="s">
        <v>14975</v>
      </c>
      <c r="F1" s="194" t="s">
        <v>14974</v>
      </c>
      <c r="G1" s="194" t="s">
        <v>14971</v>
      </c>
      <c r="H1" s="194" t="s">
        <v>14974</v>
      </c>
      <c r="I1" s="194" t="s">
        <v>14972</v>
      </c>
      <c r="J1" s="194" t="s">
        <v>14974</v>
      </c>
      <c r="K1" s="196" t="s">
        <v>14973</v>
      </c>
    </row>
    <row r="2" spans="1:13" ht="23.25" customHeight="1" thickTop="1">
      <c r="A2" s="201">
        <v>1</v>
      </c>
      <c r="B2" s="202" t="s">
        <v>7237</v>
      </c>
      <c r="C2" s="203" t="s">
        <v>14929</v>
      </c>
      <c r="D2" s="202">
        <v>0</v>
      </c>
      <c r="E2" s="204" t="str">
        <f>VLOOKUP(DbsMunaqis[[#This Row],[KdPP1]],ListPP[#Data],2)</f>
        <v>Dr. Fikri, S.Ag., M.HI</v>
      </c>
      <c r="F2" s="205">
        <v>1</v>
      </c>
      <c r="G2" s="204" t="str">
        <f>VLOOKUP(DbsMunaqis[[#This Row],[KdPP2]],ListPP[#Data],2)</f>
        <v>Rustam Magun Pikahulan, S.HI., M.H.</v>
      </c>
      <c r="H2" s="205">
        <v>1</v>
      </c>
      <c r="I2" s="204" t="str">
        <f>VLOOKUP(DbsMunaqis[[#This Row],[KdPP3]],ListPP[#Data],2)</f>
        <v xml:space="preserve">Dr. Hj. Rusdaya Basri Lc., M.Ag </v>
      </c>
      <c r="J2" s="205">
        <v>1</v>
      </c>
      <c r="K2" s="206" t="str">
        <f>VLOOKUP(DbsMunaqis[[#This Row],[KdPP4]],ListPP[#Data],2)</f>
        <v>Dr. Hj. Saidah, S.HI., M.H</v>
      </c>
      <c r="L2" s="207"/>
    </row>
    <row r="3" spans="1:13" s="179" customFormat="1" ht="23.25" customHeight="1">
      <c r="A3" s="208">
        <v>2</v>
      </c>
      <c r="B3" s="209" t="s">
        <v>7463</v>
      </c>
      <c r="C3" s="210" t="s">
        <v>8616</v>
      </c>
      <c r="D3" s="209">
        <v>1</v>
      </c>
      <c r="E3" s="211" t="str">
        <f>VLOOKUP(DbsMunaqis[[#This Row],[KdPP1]],ListPP[#Data],2)</f>
        <v>Dr. H. Sudirman. L, M.H</v>
      </c>
      <c r="F3" s="212">
        <v>1</v>
      </c>
      <c r="G3" s="211" t="str">
        <f>VLOOKUP(DbsMunaqis[[#This Row],[KdPP2]],ListPP[#Data],2)</f>
        <v>Dr. Fikri, S.Ag., M.HI</v>
      </c>
      <c r="H3" s="212">
        <v>1</v>
      </c>
      <c r="I3" s="211" t="str">
        <f>VLOOKUP(DbsMunaqis[[#This Row],[KdPP3]],ListPP[#Data],2)</f>
        <v xml:space="preserve">Dr. Hj. Rusdaya Basri Lc., M.Ag </v>
      </c>
      <c r="J3" s="212">
        <v>1</v>
      </c>
      <c r="K3" s="213" t="str">
        <f>VLOOKUP(DbsMunaqis[[#This Row],[KdPP4]],ListPP[#Data],2)</f>
        <v>Dr. Rahmawati, M.Ag.</v>
      </c>
      <c r="L3" s="207"/>
      <c r="M3" s="192"/>
    </row>
    <row r="4" spans="1:13" s="179" customFormat="1" ht="23.25" customHeight="1">
      <c r="A4" s="208">
        <v>3</v>
      </c>
      <c r="B4" s="209" t="s">
        <v>8446</v>
      </c>
      <c r="C4" s="210" t="s">
        <v>7106</v>
      </c>
      <c r="D4" s="209">
        <v>1</v>
      </c>
      <c r="E4" s="211" t="str">
        <f>VLOOKUP(DbsMunaqis[[#This Row],[KdPP1]],ListPP[#Data],2)</f>
        <v>Dr. H. Mahsyar, M.Ag</v>
      </c>
      <c r="F4" s="212">
        <v>1</v>
      </c>
      <c r="G4" s="211" t="str">
        <f>VLOOKUP(DbsMunaqis[[#This Row],[KdPP2]],ListPP[#Data],2)</f>
        <v>Hj. Sunuwati, Lc., M.HI</v>
      </c>
      <c r="H4" s="212">
        <v>1</v>
      </c>
      <c r="I4" s="211" t="str">
        <f>VLOOKUP(DbsMunaqis[[#This Row],[KdPP3]],ListPP[#Data],2)</f>
        <v xml:space="preserve">Dr. Hj. Rusdaya Basri Lc., M.Ag </v>
      </c>
      <c r="J4" s="212">
        <v>1</v>
      </c>
      <c r="K4" s="213" t="str">
        <f>VLOOKUP(DbsMunaqis[[#This Row],[KdPP4]],ListPP[#Data],2)</f>
        <v>Dr. Hj. Saidah, S.HI., M.H</v>
      </c>
      <c r="L4" s="207"/>
      <c r="M4" s="192"/>
    </row>
    <row r="5" spans="1:13" s="179" customFormat="1" ht="23.25" customHeight="1">
      <c r="A5" s="208">
        <v>4</v>
      </c>
      <c r="B5" s="209" t="s">
        <v>8449</v>
      </c>
      <c r="C5" s="210" t="s">
        <v>7115</v>
      </c>
      <c r="D5" s="209">
        <v>1</v>
      </c>
      <c r="E5" s="211" t="str">
        <f>VLOOKUP(DbsMunaqis[[#This Row],[KdPP1]],ListPP[#Data],2)</f>
        <v xml:space="preserve">Dr. Hj. Rusdaya Basri Lc., M.Ag </v>
      </c>
      <c r="F5" s="212">
        <v>1</v>
      </c>
      <c r="G5" s="211" t="str">
        <f>VLOOKUP(DbsMunaqis[[#This Row],[KdPP2]],ListPP[#Data],2)</f>
        <v>Dr. Rahmawati, M.Ag.</v>
      </c>
      <c r="H5" s="212">
        <v>1</v>
      </c>
      <c r="I5" s="211" t="str">
        <f>VLOOKUP(DbsMunaqis[[#This Row],[KdPP3]],ListPP[#Data],2)</f>
        <v xml:space="preserve">Budiman, M.HI </v>
      </c>
      <c r="J5" s="212">
        <v>1</v>
      </c>
      <c r="K5" s="213" t="str">
        <f>VLOOKUP(DbsMunaqis[[#This Row],[KdPP4]],ListPP[#Data],2)</f>
        <v>Dr. Fikri, S.Ag., M.HI</v>
      </c>
      <c r="L5" s="207"/>
      <c r="M5" s="192"/>
    </row>
    <row r="6" spans="1:13" s="179" customFormat="1" ht="23.25" customHeight="1">
      <c r="A6" s="208">
        <v>5</v>
      </c>
      <c r="B6" s="214" t="s">
        <v>14956</v>
      </c>
      <c r="C6" s="210" t="s">
        <v>14932</v>
      </c>
      <c r="D6" s="209">
        <v>0</v>
      </c>
      <c r="E6" s="211" t="str">
        <f>VLOOKUP(DbsMunaqis[[#This Row],[KdPP1]],ListPP[#Data],2)</f>
        <v>Drs. H. A. M. Anwar Z., M.A., M.Si.</v>
      </c>
      <c r="F6" s="212">
        <v>1</v>
      </c>
      <c r="G6" s="211" t="str">
        <f>VLOOKUP(DbsMunaqis[[#This Row],[KdPP2]],ListPP[#Data],2)</f>
        <v>Dr. Hannani, M.Ag.</v>
      </c>
      <c r="H6" s="212">
        <v>1</v>
      </c>
      <c r="I6" s="211" t="str">
        <f>VLOOKUP(DbsMunaqis[[#This Row],[KdPP3]],ListPP[#Data],2)</f>
        <v xml:space="preserve">Dr. Hj. Rusdaya Basri Lc., M.Ag </v>
      </c>
      <c r="J6" s="212">
        <v>1</v>
      </c>
      <c r="K6" s="213" t="str">
        <f>VLOOKUP(DbsMunaqis[[#This Row],[KdPP4]],ListPP[#Data],2)</f>
        <v>Dr. Fikri, S.Ag., M.HI</v>
      </c>
      <c r="L6" s="207"/>
      <c r="M6" s="192"/>
    </row>
    <row r="7" spans="1:13" s="179" customFormat="1" ht="23.25" customHeight="1">
      <c r="A7" s="208">
        <v>6</v>
      </c>
      <c r="B7" s="209" t="s">
        <v>10306</v>
      </c>
      <c r="C7" s="210" t="s">
        <v>14945</v>
      </c>
      <c r="D7" s="209">
        <v>1</v>
      </c>
      <c r="E7" s="211" t="str">
        <f>VLOOKUP(DbsMunaqis[[#This Row],[KdPP1]],ListPP[#Data],2)</f>
        <v xml:space="preserve">Budiman, M.HI </v>
      </c>
      <c r="F7" s="212">
        <v>1</v>
      </c>
      <c r="G7" s="211" t="str">
        <f>VLOOKUP(DbsMunaqis[[#This Row],[KdPP2]],ListPP[#Data],2)</f>
        <v>Dr. Fikri, S.Ag., M.HI</v>
      </c>
      <c r="H7" s="212">
        <v>1</v>
      </c>
      <c r="I7" s="211" t="str">
        <f>VLOOKUP(DbsMunaqis[[#This Row],[KdPP3]],ListPP[#Data],2)</f>
        <v>Dr. Hj. Saidah, S.HI., M.H</v>
      </c>
      <c r="J7" s="212">
        <v>1</v>
      </c>
      <c r="K7" s="213" t="str">
        <f>VLOOKUP(DbsMunaqis[[#This Row],[KdPP4]],ListPP[#Data],2)</f>
        <v>Dr. Hj. Muliati, M.Ag.</v>
      </c>
      <c r="L7" s="207"/>
      <c r="M7" s="192"/>
    </row>
    <row r="8" spans="1:13" s="179" customFormat="1" ht="23.25" customHeight="1">
      <c r="A8" s="208">
        <v>7</v>
      </c>
      <c r="B8" s="209" t="s">
        <v>10341</v>
      </c>
      <c r="C8" s="210" t="s">
        <v>834</v>
      </c>
      <c r="D8" s="209">
        <v>1</v>
      </c>
      <c r="E8" s="211" t="str">
        <f>VLOOKUP(DbsMunaqis[[#This Row],[KdPP1]],ListPP[#Data],2)</f>
        <v>Dr. Rahmawati, M.Ag.</v>
      </c>
      <c r="F8" s="212">
        <v>1</v>
      </c>
      <c r="G8" s="211" t="str">
        <f>VLOOKUP(DbsMunaqis[[#This Row],[KdPP2]],ListPP[#Data],2)</f>
        <v>ABD. Karim Faiz, S.HI., M.S.I</v>
      </c>
      <c r="H8" s="212">
        <v>1</v>
      </c>
      <c r="I8" s="211" t="str">
        <f>VLOOKUP(DbsMunaqis[[#This Row],[KdPP3]],ListPP[#Data],2)</f>
        <v>Dr. Fikri, S.Ag., M.HI</v>
      </c>
      <c r="J8" s="212">
        <v>1</v>
      </c>
      <c r="K8" s="213" t="str">
        <f>VLOOKUP(DbsMunaqis[[#This Row],[KdPP4]],ListPP[#Data],2)</f>
        <v>Dr. Hj. Saidah, S.HI., M.H</v>
      </c>
      <c r="L8" s="207"/>
      <c r="M8" s="192"/>
    </row>
    <row r="9" spans="1:13" s="179" customFormat="1" ht="23.25" customHeight="1">
      <c r="A9" s="208">
        <v>8</v>
      </c>
      <c r="B9" s="209" t="s">
        <v>10367</v>
      </c>
      <c r="C9" s="210" t="s">
        <v>1838</v>
      </c>
      <c r="D9" s="209">
        <v>1</v>
      </c>
      <c r="E9" s="211" t="str">
        <f>VLOOKUP(DbsMunaqis[[#This Row],[KdPP1]],ListPP[#Data],2)</f>
        <v xml:space="preserve">Budiman, M.HI </v>
      </c>
      <c r="F9" s="212">
        <v>1</v>
      </c>
      <c r="G9" s="211" t="str">
        <f>VLOOKUP(DbsMunaqis[[#This Row],[KdPP2]],ListPP[#Data],2)</f>
        <v>ABD. Karim Faiz, S.HI., M.S.I</v>
      </c>
      <c r="H9" s="212">
        <v>1</v>
      </c>
      <c r="I9" s="211" t="str">
        <f>VLOOKUP(DbsMunaqis[[#This Row],[KdPP3]],ListPP[#Data],2)</f>
        <v>Dr. Aris, S.Ag., M.HI</v>
      </c>
      <c r="J9" s="212">
        <v>1</v>
      </c>
      <c r="K9" s="213" t="str">
        <f>VLOOKUP(DbsMunaqis[[#This Row],[KdPP4]],ListPP[#Data],2)</f>
        <v>Hj. Sunuwati, Lc., M.HI</v>
      </c>
      <c r="L9" s="207"/>
      <c r="M9" s="192"/>
    </row>
    <row r="10" spans="1:13" s="179" customFormat="1" ht="23.25" customHeight="1">
      <c r="A10" s="208">
        <v>9</v>
      </c>
      <c r="B10" s="209" t="s">
        <v>10371</v>
      </c>
      <c r="C10" s="210" t="s">
        <v>8924</v>
      </c>
      <c r="D10" s="209">
        <v>1</v>
      </c>
      <c r="E10" s="211" t="str">
        <f>VLOOKUP(DbsMunaqis[[#This Row],[KdPP1]],ListPP[#Data],2)</f>
        <v>Dra. Rukiah, M.H</v>
      </c>
      <c r="F10" s="212">
        <v>1</v>
      </c>
      <c r="G10" s="211" t="str">
        <f>VLOOKUP(DbsMunaqis[[#This Row],[KdPP2]],ListPP[#Data],2)</f>
        <v>Rusnaena, M.Ag.</v>
      </c>
      <c r="H10" s="212">
        <v>1</v>
      </c>
      <c r="I10" s="211" t="str">
        <f>VLOOKUP(DbsMunaqis[[#This Row],[KdPP3]],ListPP[#Data],2)</f>
        <v>Dr. Hj. Muliati, M.Ag.</v>
      </c>
      <c r="J10" s="212">
        <v>1</v>
      </c>
      <c r="K10" s="213" t="str">
        <f>VLOOKUP(DbsMunaqis[[#This Row],[KdPP4]],ListPP[#Data],2)</f>
        <v xml:space="preserve">Budiman, M.HI </v>
      </c>
      <c r="L10" s="207"/>
      <c r="M10" s="192"/>
    </row>
    <row r="11" spans="1:13" s="179" customFormat="1" ht="23.25" customHeight="1">
      <c r="A11" s="208">
        <v>10</v>
      </c>
      <c r="B11" s="209" t="s">
        <v>10404</v>
      </c>
      <c r="C11" s="210" t="s">
        <v>3794</v>
      </c>
      <c r="D11" s="209">
        <v>1</v>
      </c>
      <c r="E11" s="211" t="str">
        <f>VLOOKUP(DbsMunaqis[[#This Row],[KdPP1]],ListPP[#Data],2)</f>
        <v>Hj. Sunuwati, Lc., M.HI</v>
      </c>
      <c r="F11" s="212">
        <v>1</v>
      </c>
      <c r="G11" s="211" t="str">
        <f>VLOOKUP(DbsMunaqis[[#This Row],[KdPP2]],ListPP[#Data],2)</f>
        <v>Wahidin, M.HI</v>
      </c>
      <c r="H11" s="212">
        <v>0</v>
      </c>
      <c r="I11" s="211" t="str">
        <f>VLOOKUP(DbsMunaqis[[#This Row],[KdPP3]],ListPP[#Data],2)</f>
        <v>Dr. Fikri, S.Ag., M.HI</v>
      </c>
      <c r="J11" s="212">
        <v>1</v>
      </c>
      <c r="K11" s="213" t="str">
        <f>VLOOKUP(DbsMunaqis[[#This Row],[KdPP4]],ListPP[#Data],2)</f>
        <v>Dr. Aris, S.Ag., M.HI</v>
      </c>
      <c r="L11" s="207"/>
      <c r="M11" s="192"/>
    </row>
    <row r="12" spans="1:13" s="179" customFormat="1" ht="23.25" customHeight="1">
      <c r="A12" s="208">
        <v>11</v>
      </c>
      <c r="B12" s="209" t="s">
        <v>10413</v>
      </c>
      <c r="C12" s="210" t="s">
        <v>8324</v>
      </c>
      <c r="D12" s="209">
        <v>1</v>
      </c>
      <c r="E12" s="211" t="str">
        <f>VLOOKUP(DbsMunaqis[[#This Row],[KdPP1]],ListPP[#Data],2)</f>
        <v>Dr. Aris, S.Ag., M.HI</v>
      </c>
      <c r="F12" s="212">
        <v>1</v>
      </c>
      <c r="G12" s="211" t="str">
        <f>VLOOKUP(DbsMunaqis[[#This Row],[KdPP2]],ListPP[#Data],2)</f>
        <v>ABD. Karim Faiz, S.HI., M.S.I</v>
      </c>
      <c r="H12" s="212">
        <v>1</v>
      </c>
      <c r="I12" s="211" t="str">
        <f>VLOOKUP(DbsMunaqis[[#This Row],[KdPP3]],ListPP[#Data],2)</f>
        <v>Dr. H. Suarning, M.Ag.</v>
      </c>
      <c r="J12" s="212">
        <v>1</v>
      </c>
      <c r="K12" s="213" t="str">
        <f>VLOOKUP(DbsMunaqis[[#This Row],[KdPP4]],ListPP[#Data],2)</f>
        <v>Hj. Sunuwati, Lc., M.HI</v>
      </c>
      <c r="L12" s="207"/>
      <c r="M12" s="192"/>
    </row>
    <row r="13" spans="1:13" s="179" customFormat="1" ht="23.25" customHeight="1">
      <c r="A13" s="208">
        <v>12</v>
      </c>
      <c r="B13" s="209" t="s">
        <v>10417</v>
      </c>
      <c r="C13" s="210" t="s">
        <v>8986</v>
      </c>
      <c r="D13" s="209">
        <v>0</v>
      </c>
      <c r="E13" s="211" t="str">
        <f>VLOOKUP(DbsMunaqis[[#This Row],[KdPP1]],ListPP[#Data],2)</f>
        <v xml:space="preserve">Dr. Hj. Rusdaya Basri Lc., M.Ag </v>
      </c>
      <c r="F13" s="212">
        <v>1</v>
      </c>
      <c r="G13" s="211" t="str">
        <f>VLOOKUP(DbsMunaqis[[#This Row],[KdPP2]],ListPP[#Data],2)</f>
        <v>Dr. Aris, S.Ag., M.HI</v>
      </c>
      <c r="H13" s="212">
        <v>1</v>
      </c>
      <c r="I13" s="211" t="str">
        <f>VLOOKUP(DbsMunaqis[[#This Row],[KdPP3]],ListPP[#Data],2)</f>
        <v>Hj. Sunuwati, Lc., M.HI</v>
      </c>
      <c r="J13" s="212">
        <v>1</v>
      </c>
      <c r="K13" s="213" t="str">
        <f>VLOOKUP(DbsMunaqis[[#This Row],[KdPP4]],ListPP[#Data],2)</f>
        <v>Dr. Hj. Saidah, S.HI., M.H</v>
      </c>
      <c r="L13" s="207"/>
      <c r="M13" s="192"/>
    </row>
    <row r="14" spans="1:13" s="179" customFormat="1" ht="23.25" customHeight="1">
      <c r="A14" s="208">
        <v>13</v>
      </c>
      <c r="B14" s="209" t="s">
        <v>10423</v>
      </c>
      <c r="C14" s="210" t="s">
        <v>8620</v>
      </c>
      <c r="D14" s="209">
        <v>1</v>
      </c>
      <c r="E14" s="211" t="str">
        <f>VLOOKUP(DbsMunaqis[[#This Row],[KdPP1]],ListPP[#Data],2)</f>
        <v>Dr. H. Mahsyar, M.Ag</v>
      </c>
      <c r="F14" s="212">
        <v>1</v>
      </c>
      <c r="G14" s="211" t="str">
        <f>VLOOKUP(DbsMunaqis[[#This Row],[KdPP2]],ListPP[#Data],2)</f>
        <v>Hj. Sunuwati, Lc., M.HI</v>
      </c>
      <c r="H14" s="212">
        <v>1</v>
      </c>
      <c r="I14" s="211" t="str">
        <f>VLOOKUP(DbsMunaqis[[#This Row],[KdPP3]],ListPP[#Data],2)</f>
        <v xml:space="preserve">Dr. Hj. Rusdaya Basri Lc., M.Ag </v>
      </c>
      <c r="J14" s="212">
        <v>1</v>
      </c>
      <c r="K14" s="213" t="str">
        <f>VLOOKUP(DbsMunaqis[[#This Row],[KdPP4]],ListPP[#Data],2)</f>
        <v xml:space="preserve">Budiman, M.HI </v>
      </c>
      <c r="L14" s="207"/>
      <c r="M14" s="192"/>
    </row>
    <row r="15" spans="1:13" s="179" customFormat="1" ht="23.25" customHeight="1">
      <c r="A15" s="208">
        <v>14</v>
      </c>
      <c r="B15" s="209" t="s">
        <v>10425</v>
      </c>
      <c r="C15" s="210" t="s">
        <v>9005</v>
      </c>
      <c r="D15" s="209">
        <v>1</v>
      </c>
      <c r="E15" s="211" t="str">
        <f>VLOOKUP(DbsMunaqis[[#This Row],[KdPP1]],ListPP[#Data],2)</f>
        <v>Dr. H. Suarning, M.Ag.</v>
      </c>
      <c r="F15" s="212">
        <v>1</v>
      </c>
      <c r="G15" s="211" t="str">
        <f>VLOOKUP(DbsMunaqis[[#This Row],[KdPP2]],ListPP[#Data],2)</f>
        <v>ABD. Karim Faiz, S.HI., M.S.I</v>
      </c>
      <c r="H15" s="212">
        <v>1</v>
      </c>
      <c r="I15" s="211" t="str">
        <f>VLOOKUP(DbsMunaqis[[#This Row],[KdPP3]],ListPP[#Data],2)</f>
        <v>Dr. Rahmawati, M.Ag.</v>
      </c>
      <c r="J15" s="212">
        <v>1</v>
      </c>
      <c r="K15" s="213" t="str">
        <f>VLOOKUP(DbsMunaqis[[#This Row],[KdPP4]],ListPP[#Data],2)</f>
        <v>Dr. Fikri, S.Ag., M.HI</v>
      </c>
      <c r="L15" s="207"/>
      <c r="M15" s="192"/>
    </row>
    <row r="16" spans="1:13" s="179" customFormat="1" ht="23.25" customHeight="1">
      <c r="A16" s="208">
        <v>15</v>
      </c>
      <c r="B16" s="209" t="s">
        <v>10431</v>
      </c>
      <c r="C16" s="210" t="s">
        <v>5129</v>
      </c>
      <c r="D16" s="209">
        <v>1</v>
      </c>
      <c r="E16" s="211" t="str">
        <f>VLOOKUP(DbsMunaqis[[#This Row],[KdPP1]],ListPP[#Data],2)</f>
        <v>Wahidin, M.HI</v>
      </c>
      <c r="F16" s="212">
        <v>1</v>
      </c>
      <c r="G16" s="211" t="str">
        <f>VLOOKUP(DbsMunaqis[[#This Row],[KdPP2]],ListPP[#Data],2)</f>
        <v>Dr. M. Ali Rusdi, S.Th.I, M.HI</v>
      </c>
      <c r="H16" s="212">
        <v>1</v>
      </c>
      <c r="I16" s="211" t="str">
        <f>VLOOKUP(DbsMunaqis[[#This Row],[KdPP3]],ListPP[#Data],2)</f>
        <v>Dr. Rahmawati, M.Ag.</v>
      </c>
      <c r="J16" s="212">
        <v>1</v>
      </c>
      <c r="K16" s="213" t="str">
        <f>VLOOKUP(DbsMunaqis[[#This Row],[KdPP4]],ListPP[#Data],2)</f>
        <v>Dr. Fikri, S.Ag., M.HI</v>
      </c>
      <c r="L16" s="207"/>
      <c r="M16" s="192"/>
    </row>
    <row r="17" spans="1:13" s="179" customFormat="1" ht="23.25" customHeight="1">
      <c r="A17" s="208">
        <v>16</v>
      </c>
      <c r="B17" s="209" t="s">
        <v>10432</v>
      </c>
      <c r="C17" s="210" t="s">
        <v>9019</v>
      </c>
      <c r="D17" s="209">
        <v>0</v>
      </c>
      <c r="E17" s="211" t="str">
        <f>VLOOKUP(DbsMunaqis[[#This Row],[KdPP1]],ListPP[#Data],2)</f>
        <v>Dr. Fikri, S.Ag., M.HI</v>
      </c>
      <c r="F17" s="212">
        <v>1</v>
      </c>
      <c r="G17" s="211" t="str">
        <f>VLOOKUP(DbsMunaqis[[#This Row],[KdPP2]],ListPP[#Data],2)</f>
        <v>Dr. Aris, S.Ag., M.HI</v>
      </c>
      <c r="H17" s="212">
        <v>1</v>
      </c>
      <c r="I17" s="211" t="str">
        <f>VLOOKUP(DbsMunaqis[[#This Row],[KdPP3]],ListPP[#Data],2)</f>
        <v>Dr. Zainal Said, M.H.</v>
      </c>
      <c r="J17" s="212">
        <v>1</v>
      </c>
      <c r="K17" s="213" t="str">
        <f>VLOOKUP(DbsMunaqis[[#This Row],[KdPP4]],ListPP[#Data],2)</f>
        <v>Dr. H. Mahsyar, M.Ag</v>
      </c>
      <c r="L17" s="207"/>
      <c r="M17" s="192"/>
    </row>
    <row r="18" spans="1:13" s="179" customFormat="1" ht="23.25" customHeight="1">
      <c r="A18" s="208">
        <v>17</v>
      </c>
      <c r="B18" s="209" t="s">
        <v>10437</v>
      </c>
      <c r="C18" s="210" t="s">
        <v>6858</v>
      </c>
      <c r="D18" s="209">
        <v>1</v>
      </c>
      <c r="E18" s="211" t="str">
        <f>VLOOKUP(DbsMunaqis[[#This Row],[KdPP1]],ListPP[#Data],2)</f>
        <v xml:space="preserve">Dr. Hj. Rusdaya Basri Lc., M.Ag </v>
      </c>
      <c r="F18" s="212">
        <v>1</v>
      </c>
      <c r="G18" s="211" t="str">
        <f>VLOOKUP(DbsMunaqis[[#This Row],[KdPP2]],ListPP[#Data],2)</f>
        <v>ABD. Karim Faiz, S.HI., M.S.I</v>
      </c>
      <c r="H18" s="212">
        <v>1</v>
      </c>
      <c r="I18" s="211" t="str">
        <f>VLOOKUP(DbsMunaqis[[#This Row],[KdPP3]],ListPP[#Data],2)</f>
        <v xml:space="preserve">Budiman, M.HI </v>
      </c>
      <c r="J18" s="212">
        <v>1</v>
      </c>
      <c r="K18" s="213" t="str">
        <f>VLOOKUP(DbsMunaqis[[#This Row],[KdPP4]],ListPP[#Data],2)</f>
        <v>Dr. Hj. Saidah, S.HI., M.H</v>
      </c>
      <c r="L18" s="207"/>
      <c r="M18" s="192"/>
    </row>
    <row r="19" spans="1:13" s="179" customFormat="1" ht="23.25" customHeight="1">
      <c r="A19" s="208">
        <v>18</v>
      </c>
      <c r="B19" s="209" t="s">
        <v>10442</v>
      </c>
      <c r="C19" s="210" t="s">
        <v>6290</v>
      </c>
      <c r="D19" s="209">
        <v>0</v>
      </c>
      <c r="E19" s="211" t="str">
        <f>VLOOKUP(DbsMunaqis[[#This Row],[KdPP1]],ListPP[#Data],2)</f>
        <v xml:space="preserve">Dr. Hj. Rusdaya Basri Lc., M.Ag </v>
      </c>
      <c r="F19" s="212">
        <v>1</v>
      </c>
      <c r="G19" s="211" t="str">
        <f>VLOOKUP(DbsMunaqis[[#This Row],[KdPP2]],ListPP[#Data],2)</f>
        <v>Wahidin, M.HI</v>
      </c>
      <c r="H19" s="212">
        <v>1</v>
      </c>
      <c r="I19" s="211" t="str">
        <f>VLOOKUP(DbsMunaqis[[#This Row],[KdPP3]],ListPP[#Data],2)</f>
        <v>Dr. Rahmawati, M.Ag.</v>
      </c>
      <c r="J19" s="212">
        <v>1</v>
      </c>
      <c r="K19" s="213" t="str">
        <f>VLOOKUP(DbsMunaqis[[#This Row],[KdPP4]],ListPP[#Data],2)</f>
        <v>Dr. Aris, S.Ag., M.HI</v>
      </c>
      <c r="L19" s="207"/>
      <c r="M19" s="192"/>
    </row>
    <row r="20" spans="1:13" s="179" customFormat="1" ht="23.25" customHeight="1">
      <c r="A20" s="208">
        <v>19</v>
      </c>
      <c r="B20" s="209" t="s">
        <v>10459</v>
      </c>
      <c r="C20" s="210" t="s">
        <v>9073</v>
      </c>
      <c r="D20" s="209">
        <v>1</v>
      </c>
      <c r="E20" s="211" t="str">
        <f>VLOOKUP(DbsMunaqis[[#This Row],[KdPP1]],ListPP[#Data],2)</f>
        <v>Dr. Rahmawati, M.Ag.</v>
      </c>
      <c r="F20" s="212">
        <v>0</v>
      </c>
      <c r="G20" s="211" t="str">
        <f>VLOOKUP(DbsMunaqis[[#This Row],[KdPP2]],ListPP[#Data],2)</f>
        <v>Dr. Aris, S.Ag., M.HI</v>
      </c>
      <c r="H20" s="212">
        <v>1</v>
      </c>
      <c r="I20" s="211" t="str">
        <f>VLOOKUP(DbsMunaqis[[#This Row],[KdPP3]],ListPP[#Data],2)</f>
        <v>Dr. Agus Muchsin, M.Ag</v>
      </c>
      <c r="J20" s="212">
        <v>1</v>
      </c>
      <c r="K20" s="213" t="str">
        <f>VLOOKUP(DbsMunaqis[[#This Row],[KdPP4]],ListPP[#Data],2)</f>
        <v>Dr. Hj. Muliati, M.Ag.</v>
      </c>
      <c r="L20" s="207"/>
      <c r="M20" s="192"/>
    </row>
    <row r="21" spans="1:13" s="179" customFormat="1" ht="23.25" customHeight="1">
      <c r="A21" s="208">
        <v>20</v>
      </c>
      <c r="B21" s="209" t="s">
        <v>10461</v>
      </c>
      <c r="C21" s="210" t="s">
        <v>9077</v>
      </c>
      <c r="D21" s="209">
        <v>1</v>
      </c>
      <c r="E21" s="211" t="str">
        <f>VLOOKUP(DbsMunaqis[[#This Row],[KdPP1]],ListPP[#Data],2)</f>
        <v xml:space="preserve">Budiman, M.HI </v>
      </c>
      <c r="F21" s="212">
        <v>1</v>
      </c>
      <c r="G21" s="211" t="str">
        <f>VLOOKUP(DbsMunaqis[[#This Row],[KdPP2]],ListPP[#Data],2)</f>
        <v>Dr. Aris, S.Ag., M.HI</v>
      </c>
      <c r="H21" s="212">
        <v>1</v>
      </c>
      <c r="I21" s="211" t="str">
        <f>VLOOKUP(DbsMunaqis[[#This Row],[KdPP3]],ListPP[#Data],2)</f>
        <v>Dr. H. Sudirman. L, M.H</v>
      </c>
      <c r="J21" s="212">
        <v>1</v>
      </c>
      <c r="K21" s="213" t="str">
        <f>VLOOKUP(DbsMunaqis[[#This Row],[KdPP4]],ListPP[#Data],2)</f>
        <v>Dr. H. Suarning, M.Ag.</v>
      </c>
      <c r="L21" s="207"/>
      <c r="M21" s="192"/>
    </row>
    <row r="22" spans="1:13" s="179" customFormat="1" ht="23.25" customHeight="1">
      <c r="A22" s="208">
        <v>21</v>
      </c>
      <c r="B22" s="209" t="s">
        <v>10476</v>
      </c>
      <c r="C22" s="210" t="s">
        <v>404</v>
      </c>
      <c r="D22" s="209">
        <v>1</v>
      </c>
      <c r="E22" s="211" t="str">
        <f>VLOOKUP(DbsMunaqis[[#This Row],[KdPP1]],ListPP[#Data],2)</f>
        <v>Dr. Fikri, S.Ag., M.HI</v>
      </c>
      <c r="F22" s="212">
        <v>1</v>
      </c>
      <c r="G22" s="211" t="str">
        <f>VLOOKUP(DbsMunaqis[[#This Row],[KdPP2]],ListPP[#Data],2)</f>
        <v>Hj. Sunuwati, Lc., M.HI</v>
      </c>
      <c r="H22" s="212">
        <v>1</v>
      </c>
      <c r="I22" s="211" t="str">
        <f>VLOOKUP(DbsMunaqis[[#This Row],[KdPP3]],ListPP[#Data],2)</f>
        <v>Dr. Agus Muchsin, M.Ag</v>
      </c>
      <c r="J22" s="212">
        <v>1</v>
      </c>
      <c r="K22" s="213" t="str">
        <f>VLOOKUP(DbsMunaqis[[#This Row],[KdPP4]],ListPP[#Data],2)</f>
        <v xml:space="preserve">Dr. Hj. Rusdaya Basri Lc., M.Ag </v>
      </c>
      <c r="L22" s="207"/>
      <c r="M22" s="192"/>
    </row>
    <row r="23" spans="1:13" s="179" customFormat="1" ht="23.25" customHeight="1">
      <c r="A23" s="208">
        <v>22</v>
      </c>
      <c r="B23" s="209" t="s">
        <v>10480</v>
      </c>
      <c r="C23" s="210" t="s">
        <v>332</v>
      </c>
      <c r="D23" s="209">
        <v>1</v>
      </c>
      <c r="E23" s="211" t="str">
        <f>VLOOKUP(DbsMunaqis[[#This Row],[KdPP1]],ListPP[#Data],2)</f>
        <v xml:space="preserve">Dr. Hj. Rusdaya Basri Lc., M.Ag </v>
      </c>
      <c r="F23" s="212">
        <v>1</v>
      </c>
      <c r="G23" s="211" t="str">
        <f>VLOOKUP(DbsMunaqis[[#This Row],[KdPP2]],ListPP[#Data],2)</f>
        <v>ABD. Karim Faiz, S.HI., M.S.I</v>
      </c>
      <c r="H23" s="212">
        <v>0</v>
      </c>
      <c r="I23" s="211" t="str">
        <f>VLOOKUP(DbsMunaqis[[#This Row],[KdPP3]],ListPP[#Data],2)</f>
        <v>Dr. Agus Muchsin, M.Ag</v>
      </c>
      <c r="J23" s="212">
        <v>1</v>
      </c>
      <c r="K23" s="213" t="str">
        <f>VLOOKUP(DbsMunaqis[[#This Row],[KdPP4]],ListPP[#Data],2)</f>
        <v>Dr. Aris, S.Ag., M.HI</v>
      </c>
      <c r="L23" s="207"/>
      <c r="M23" s="192"/>
    </row>
    <row r="24" spans="1:13" s="179" customFormat="1" ht="23.25" customHeight="1">
      <c r="A24" s="208">
        <v>23</v>
      </c>
      <c r="B24" s="209" t="s">
        <v>10490</v>
      </c>
      <c r="C24" s="210" t="s">
        <v>9140</v>
      </c>
      <c r="D24" s="209">
        <v>1</v>
      </c>
      <c r="E24" s="211" t="str">
        <f>VLOOKUP(DbsMunaqis[[#This Row],[KdPP1]],ListPP[#Data],2)</f>
        <v>Dr. H. Sudirman. L, M.H</v>
      </c>
      <c r="F24" s="212">
        <v>1</v>
      </c>
      <c r="G24" s="211" t="str">
        <f>VLOOKUP(DbsMunaqis[[#This Row],[KdPP2]],ListPP[#Data],2)</f>
        <v>Dr. Fikri, S.Ag., M.HI</v>
      </c>
      <c r="H24" s="212">
        <v>1</v>
      </c>
      <c r="I24" s="211" t="str">
        <f>VLOOKUP(DbsMunaqis[[#This Row],[KdPP3]],ListPP[#Data],2)</f>
        <v>Dr. Rahmawati, M.Ag.</v>
      </c>
      <c r="J24" s="212">
        <v>1</v>
      </c>
      <c r="K24" s="213" t="str">
        <f>VLOOKUP(DbsMunaqis[[#This Row],[KdPP4]],ListPP[#Data],2)</f>
        <v>Dr. Aris, S.Ag., M.HI</v>
      </c>
      <c r="L24" s="207"/>
      <c r="M24" s="192"/>
    </row>
    <row r="25" spans="1:13" s="179" customFormat="1" ht="23.25" customHeight="1">
      <c r="A25" s="208">
        <v>24</v>
      </c>
      <c r="B25" s="209" t="s">
        <v>10495</v>
      </c>
      <c r="C25" s="210" t="s">
        <v>91</v>
      </c>
      <c r="D25" s="209">
        <v>1</v>
      </c>
      <c r="E25" s="211" t="str">
        <f>VLOOKUP(DbsMunaqis[[#This Row],[KdPP1]],ListPP[#Data],2)</f>
        <v>Dr. H. Sudirman. L, M.H</v>
      </c>
      <c r="F25" s="212">
        <v>1</v>
      </c>
      <c r="G25" s="211" t="str">
        <f>VLOOKUP(DbsMunaqis[[#This Row],[KdPP2]],ListPP[#Data],2)</f>
        <v>Dr. Fikri, S.Ag., M.HI</v>
      </c>
      <c r="H25" s="212">
        <v>1</v>
      </c>
      <c r="I25" s="211" t="str">
        <f>VLOOKUP(DbsMunaqis[[#This Row],[KdPP3]],ListPP[#Data],2)</f>
        <v>Dr. Rahmawati, M.Ag.</v>
      </c>
      <c r="J25" s="212">
        <v>1</v>
      </c>
      <c r="K25" s="213" t="str">
        <f>VLOOKUP(DbsMunaqis[[#This Row],[KdPP4]],ListPP[#Data],2)</f>
        <v>Dr. H. Suarning, M.Ag.</v>
      </c>
      <c r="L25" s="207"/>
      <c r="M25" s="192"/>
    </row>
    <row r="26" spans="1:13" s="179" customFormat="1" ht="23.25" customHeight="1">
      <c r="A26" s="208">
        <v>25</v>
      </c>
      <c r="B26" s="209" t="s">
        <v>10496</v>
      </c>
      <c r="C26" s="210" t="s">
        <v>9150</v>
      </c>
      <c r="D26" s="209">
        <v>1</v>
      </c>
      <c r="E26" s="211" t="str">
        <f>VLOOKUP(DbsMunaqis[[#This Row],[KdPP1]],ListPP[#Data],2)</f>
        <v xml:space="preserve">Budiman, M.HI </v>
      </c>
      <c r="F26" s="212">
        <v>1</v>
      </c>
      <c r="G26" s="211" t="str">
        <f>VLOOKUP(DbsMunaqis[[#This Row],[KdPP2]],ListPP[#Data],2)</f>
        <v>Dr. Aris, S.Ag., M.HI</v>
      </c>
      <c r="H26" s="212">
        <v>1</v>
      </c>
      <c r="I26" s="211" t="str">
        <f>VLOOKUP(DbsMunaqis[[#This Row],[KdPP3]],ListPP[#Data],2)</f>
        <v>Dr. Hj. Muliati, M.Ag.</v>
      </c>
      <c r="J26" s="212">
        <v>1</v>
      </c>
      <c r="K26" s="213" t="str">
        <f>VLOOKUP(DbsMunaqis[[#This Row],[KdPP4]],ListPP[#Data],2)</f>
        <v>Dr. Hj. Saidah, S.HI., M.H</v>
      </c>
      <c r="L26" s="207"/>
      <c r="M26" s="192"/>
    </row>
    <row r="27" spans="1:13" s="179" customFormat="1" ht="23.25" customHeight="1">
      <c r="A27" s="208">
        <v>26</v>
      </c>
      <c r="B27" s="209" t="s">
        <v>10517</v>
      </c>
      <c r="C27" s="210" t="s">
        <v>9191</v>
      </c>
      <c r="D27" s="209">
        <v>0</v>
      </c>
      <c r="E27" s="211" t="str">
        <f>VLOOKUP(DbsMunaqis[[#This Row],[KdPP1]],ListPP[#Data],2)</f>
        <v>Dra. Rukiah, M.H</v>
      </c>
      <c r="F27" s="212">
        <v>1</v>
      </c>
      <c r="G27" s="211" t="str">
        <f>VLOOKUP(DbsMunaqis[[#This Row],[KdPP2]],ListPP[#Data],2)</f>
        <v>Dr. Fikri, S.Ag., M.HI</v>
      </c>
      <c r="H27" s="212">
        <v>1</v>
      </c>
      <c r="I27" s="211" t="str">
        <f>VLOOKUP(DbsMunaqis[[#This Row],[KdPP3]],ListPP[#Data],2)</f>
        <v xml:space="preserve">Dr. Hj. Rusdaya Basri Lc., M.Ag </v>
      </c>
      <c r="J27" s="212">
        <v>1</v>
      </c>
      <c r="K27" s="213" t="str">
        <f>VLOOKUP(DbsMunaqis[[#This Row],[KdPP4]],ListPP[#Data],2)</f>
        <v>H. Islamul Haq, Lc., M.A</v>
      </c>
      <c r="L27" s="207"/>
      <c r="M27" s="192"/>
    </row>
    <row r="28" spans="1:13" s="179" customFormat="1" ht="23.25" customHeight="1">
      <c r="A28" s="208">
        <v>27</v>
      </c>
      <c r="B28" s="209" t="s">
        <v>10604</v>
      </c>
      <c r="C28" s="210" t="s">
        <v>10605</v>
      </c>
      <c r="D28" s="209">
        <v>1</v>
      </c>
      <c r="E28" s="211" t="str">
        <f>VLOOKUP(DbsMunaqis[[#This Row],[KdPP1]],ListPP[#Data],2)</f>
        <v>Dr. Rahmawati, M.Ag.</v>
      </c>
      <c r="F28" s="212">
        <v>1</v>
      </c>
      <c r="G28" s="211" t="str">
        <f>VLOOKUP(DbsMunaqis[[#This Row],[KdPP2]],ListPP[#Data],2)</f>
        <v>Dr. H. Suarning, M.Ag.</v>
      </c>
      <c r="H28" s="212">
        <v>1</v>
      </c>
      <c r="I28" s="211" t="str">
        <f>VLOOKUP(DbsMunaqis[[#This Row],[KdPP3]],ListPP[#Data],2)</f>
        <v>Dr. Aris, S.Ag., M.HI</v>
      </c>
      <c r="J28" s="212">
        <v>1</v>
      </c>
      <c r="K28" s="213" t="str">
        <f>VLOOKUP(DbsMunaqis[[#This Row],[KdPP4]],ListPP[#Data],2)</f>
        <v>Dr. Fikri, S.Ag., M.HI</v>
      </c>
      <c r="L28" s="207"/>
      <c r="M28" s="192"/>
    </row>
    <row r="29" spans="1:13" s="179" customFormat="1" ht="23.25" customHeight="1">
      <c r="A29" s="208">
        <v>28</v>
      </c>
      <c r="B29" s="209" t="s">
        <v>10606</v>
      </c>
      <c r="C29" s="210" t="s">
        <v>8009</v>
      </c>
      <c r="D29" s="209">
        <v>1</v>
      </c>
      <c r="E29" s="211" t="str">
        <f>VLOOKUP(DbsMunaqis[[#This Row],[KdPP1]],ListPP[#Data],2)</f>
        <v>Dr. Andi Bahri S., M.E., M.Fil.I</v>
      </c>
      <c r="F29" s="212">
        <v>1</v>
      </c>
      <c r="G29" s="211" t="str">
        <f>VLOOKUP(DbsMunaqis[[#This Row],[KdPP2]],ListPP[#Data],2)</f>
        <v>ABD. Karim Faiz, S.HI., M.S.I</v>
      </c>
      <c r="H29" s="212">
        <v>1</v>
      </c>
      <c r="I29" s="211" t="str">
        <f>VLOOKUP(DbsMunaqis[[#This Row],[KdPP3]],ListPP[#Data],2)</f>
        <v xml:space="preserve">Dr. Hj. Rusdaya Basri Lc., M.Ag </v>
      </c>
      <c r="J29" s="212">
        <v>1</v>
      </c>
      <c r="K29" s="213" t="str">
        <f>VLOOKUP(DbsMunaqis[[#This Row],[KdPP4]],ListPP[#Data],2)</f>
        <v>Dr. Hj. Saidah, S.HI., M.H</v>
      </c>
      <c r="L29" s="207"/>
      <c r="M29" s="192"/>
    </row>
    <row r="30" spans="1:13" s="179" customFormat="1" ht="23.25" customHeight="1">
      <c r="A30" s="208">
        <v>29</v>
      </c>
      <c r="B30" s="209" t="s">
        <v>10607</v>
      </c>
      <c r="C30" s="210" t="s">
        <v>10608</v>
      </c>
      <c r="D30" s="209">
        <v>0</v>
      </c>
      <c r="E30" s="211" t="str">
        <f>VLOOKUP(DbsMunaqis[[#This Row],[KdPP1]],ListPP[#Data],2)</f>
        <v xml:space="preserve">Dr. Hj. Rusdaya Basri Lc., M.Ag </v>
      </c>
      <c r="F30" s="212">
        <v>1</v>
      </c>
      <c r="G30" s="211" t="str">
        <f>VLOOKUP(DbsMunaqis[[#This Row],[KdPP2]],ListPP[#Data],2)</f>
        <v>Dr. Aris, S.Ag., M.HI</v>
      </c>
      <c r="H30" s="212">
        <v>1</v>
      </c>
      <c r="I30" s="211" t="str">
        <f>VLOOKUP(DbsMunaqis[[#This Row],[KdPP3]],ListPP[#Data],2)</f>
        <v>Dr. Rahmawati, M.Ag.</v>
      </c>
      <c r="J30" s="212">
        <v>1</v>
      </c>
      <c r="K30" s="213" t="str">
        <f>VLOOKUP(DbsMunaqis[[#This Row],[KdPP4]],ListPP[#Data],2)</f>
        <v>Hj. Sunuwati, Lc., M.HI</v>
      </c>
      <c r="L30" s="207"/>
      <c r="M30" s="192"/>
    </row>
    <row r="31" spans="1:13" s="179" customFormat="1" ht="23.25" customHeight="1">
      <c r="A31" s="208">
        <v>30</v>
      </c>
      <c r="B31" s="209" t="s">
        <v>10613</v>
      </c>
      <c r="C31" s="210" t="s">
        <v>10614</v>
      </c>
      <c r="D31" s="209">
        <v>1</v>
      </c>
      <c r="E31" s="211" t="str">
        <f>VLOOKUP(DbsMunaqis[[#This Row],[KdPP1]],ListPP[#Data],2)</f>
        <v>Dr. Aris, S.Ag., M.HI</v>
      </c>
      <c r="F31" s="212">
        <v>1</v>
      </c>
      <c r="G31" s="211" t="str">
        <f>VLOOKUP(DbsMunaqis[[#This Row],[KdPP2]],ListPP[#Data],2)</f>
        <v>Hj. Sunuwati, Lc., M.HI</v>
      </c>
      <c r="H31" s="212">
        <v>1</v>
      </c>
      <c r="I31" s="211" t="str">
        <f>VLOOKUP(DbsMunaqis[[#This Row],[KdPP3]],ListPP[#Data],2)</f>
        <v>Dr. Fikri, S.Ag., M.HI</v>
      </c>
      <c r="J31" s="212">
        <v>1</v>
      </c>
      <c r="K31" s="213" t="str">
        <f>VLOOKUP(DbsMunaqis[[#This Row],[KdPP4]],ListPP[#Data],2)</f>
        <v>Wahidin, M.HI</v>
      </c>
      <c r="L31" s="207"/>
      <c r="M31" s="192"/>
    </row>
    <row r="32" spans="1:13" s="179" customFormat="1" ht="23.25" customHeight="1">
      <c r="A32" s="208">
        <v>31</v>
      </c>
      <c r="B32" s="209" t="s">
        <v>10615</v>
      </c>
      <c r="C32" s="210" t="s">
        <v>10616</v>
      </c>
      <c r="D32" s="209">
        <v>1</v>
      </c>
      <c r="E32" s="211" t="str">
        <f>VLOOKUP(DbsMunaqis[[#This Row],[KdPP1]],ListPP[#Data],2)</f>
        <v xml:space="preserve">Budiman, M.HI </v>
      </c>
      <c r="F32" s="212">
        <v>1</v>
      </c>
      <c r="G32" s="211" t="str">
        <f>VLOOKUP(DbsMunaqis[[#This Row],[KdPP2]],ListPP[#Data],2)</f>
        <v>Dr. Aris, S.Ag., M.HI</v>
      </c>
      <c r="H32" s="212">
        <v>1</v>
      </c>
      <c r="I32" s="211" t="str">
        <f>VLOOKUP(DbsMunaqis[[#This Row],[KdPP3]],ListPP[#Data],2)</f>
        <v xml:space="preserve">Dr. Hj. Rusdaya Basri Lc., M.Ag </v>
      </c>
      <c r="J32" s="212">
        <v>1</v>
      </c>
      <c r="K32" s="213" t="str">
        <f>VLOOKUP(DbsMunaqis[[#This Row],[KdPP4]],ListPP[#Data],2)</f>
        <v>Dr. Rahmawati, M.Ag.</v>
      </c>
      <c r="L32" s="207"/>
      <c r="M32" s="192"/>
    </row>
    <row r="33" spans="1:13" s="179" customFormat="1" ht="23.25" customHeight="1">
      <c r="A33" s="208">
        <v>32</v>
      </c>
      <c r="B33" s="209" t="s">
        <v>10617</v>
      </c>
      <c r="C33" s="210" t="s">
        <v>10618</v>
      </c>
      <c r="D33" s="209">
        <v>1</v>
      </c>
      <c r="E33" s="211" t="str">
        <f>VLOOKUP(DbsMunaqis[[#This Row],[KdPP1]],ListPP[#Data],2)</f>
        <v>Dr. Rahmawati, M.Ag.</v>
      </c>
      <c r="F33" s="212">
        <v>1</v>
      </c>
      <c r="G33" s="211" t="str">
        <f>VLOOKUP(DbsMunaqis[[#This Row],[KdPP2]],ListPP[#Data],2)</f>
        <v>Hj. Sunuwati, Lc., M.HI</v>
      </c>
      <c r="H33" s="212">
        <v>0</v>
      </c>
      <c r="I33" s="211" t="str">
        <f>VLOOKUP(DbsMunaqis[[#This Row],[KdPP3]],ListPP[#Data],2)</f>
        <v>Dr. Aris, S.Ag., M.HI</v>
      </c>
      <c r="J33" s="212">
        <v>1</v>
      </c>
      <c r="K33" s="213" t="str">
        <f>VLOOKUP(DbsMunaqis[[#This Row],[KdPP4]],ListPP[#Data],2)</f>
        <v xml:space="preserve">Budiman, M.HI </v>
      </c>
      <c r="L33" s="207"/>
      <c r="M33" s="192"/>
    </row>
    <row r="34" spans="1:13" s="179" customFormat="1" ht="23.25" customHeight="1">
      <c r="A34" s="208">
        <v>33</v>
      </c>
      <c r="B34" s="209" t="s">
        <v>10624</v>
      </c>
      <c r="C34" s="210" t="s">
        <v>10625</v>
      </c>
      <c r="D34" s="209">
        <v>1</v>
      </c>
      <c r="E34" s="211" t="str">
        <f>VLOOKUP(DbsMunaqis[[#This Row],[KdPP1]],ListPP[#Data],2)</f>
        <v>Dr. H. Suarning, M.Ag.</v>
      </c>
      <c r="F34" s="212">
        <v>1</v>
      </c>
      <c r="G34" s="211" t="str">
        <f>VLOOKUP(DbsMunaqis[[#This Row],[KdPP2]],ListPP[#Data],2)</f>
        <v>ABD. Karim Faiz, S.HI., M.S.I</v>
      </c>
      <c r="H34" s="212">
        <v>1</v>
      </c>
      <c r="I34" s="211" t="str">
        <f>VLOOKUP(DbsMunaqis[[#This Row],[KdPP3]],ListPP[#Data],2)</f>
        <v xml:space="preserve">Dr. Hj. Rusdaya Basri Lc., M.Ag </v>
      </c>
      <c r="J34" s="212">
        <v>1</v>
      </c>
      <c r="K34" s="213" t="str">
        <f>VLOOKUP(DbsMunaqis[[#This Row],[KdPP4]],ListPP[#Data],2)</f>
        <v>Dr. Fikri, S.Ag., M.HI</v>
      </c>
      <c r="L34" s="207"/>
      <c r="M34" s="192"/>
    </row>
    <row r="35" spans="1:13" s="179" customFormat="1" ht="23.25" customHeight="1">
      <c r="A35" s="208">
        <v>34</v>
      </c>
      <c r="B35" s="209" t="s">
        <v>10626</v>
      </c>
      <c r="C35" s="210" t="s">
        <v>2690</v>
      </c>
      <c r="D35" s="209">
        <v>1</v>
      </c>
      <c r="E35" s="211" t="str">
        <f>VLOOKUP(DbsMunaqis[[#This Row],[KdPP1]],ListPP[#Data],2)</f>
        <v>Dr. Agus Muchsin, M.Ag</v>
      </c>
      <c r="F35" s="212">
        <v>1</v>
      </c>
      <c r="G35" s="211" t="str">
        <f>VLOOKUP(DbsMunaqis[[#This Row],[KdPP2]],ListPP[#Data],2)</f>
        <v>Hj. Sunuwati, Lc., M.HI</v>
      </c>
      <c r="H35" s="212">
        <v>1</v>
      </c>
      <c r="I35" s="211" t="str">
        <f>VLOOKUP(DbsMunaqis[[#This Row],[KdPP3]],ListPP[#Data],2)</f>
        <v xml:space="preserve">Dr. Hj. Rusdaya Basri Lc., M.Ag </v>
      </c>
      <c r="J35" s="212">
        <v>1</v>
      </c>
      <c r="K35" s="213" t="str">
        <f>VLOOKUP(DbsMunaqis[[#This Row],[KdPP4]],ListPP[#Data],2)</f>
        <v>Dr. Aris, S.Ag., M.HI</v>
      </c>
      <c r="L35" s="207"/>
      <c r="M35" s="192"/>
    </row>
    <row r="36" spans="1:13" s="179" customFormat="1" ht="23.25" customHeight="1">
      <c r="A36" s="208">
        <v>35</v>
      </c>
      <c r="B36" s="209" t="s">
        <v>10627</v>
      </c>
      <c r="C36" s="210" t="s">
        <v>7143</v>
      </c>
      <c r="D36" s="209">
        <v>1</v>
      </c>
      <c r="E36" s="211" t="str">
        <f>VLOOKUP(DbsMunaqis[[#This Row],[KdPP1]],ListPP[#Data],2)</f>
        <v>Dra. Rukiah, M.H</v>
      </c>
      <c r="F36" s="212">
        <v>1</v>
      </c>
      <c r="G36" s="211" t="str">
        <f>VLOOKUP(DbsMunaqis[[#This Row],[KdPP2]],ListPP[#Data],2)</f>
        <v>Dr. Hj. Saidah, S.HI., M.H</v>
      </c>
      <c r="H36" s="212">
        <v>1</v>
      </c>
      <c r="I36" s="211" t="str">
        <f>VLOOKUP(DbsMunaqis[[#This Row],[KdPP3]],ListPP[#Data],2)</f>
        <v>Dr. Hj. Muliati, M.Ag.</v>
      </c>
      <c r="J36" s="212">
        <v>1</v>
      </c>
      <c r="K36" s="213" t="str">
        <f>VLOOKUP(DbsMunaqis[[#This Row],[KdPP4]],ListPP[#Data],2)</f>
        <v xml:space="preserve">Budiman, M.HI </v>
      </c>
      <c r="L36" s="207"/>
      <c r="M36" s="192"/>
    </row>
    <row r="37" spans="1:13" s="179" customFormat="1" ht="23.25" customHeight="1">
      <c r="A37" s="208">
        <v>36</v>
      </c>
      <c r="B37" s="209" t="s">
        <v>10629</v>
      </c>
      <c r="C37" s="210" t="s">
        <v>10630</v>
      </c>
      <c r="D37" s="209">
        <v>1</v>
      </c>
      <c r="E37" s="211" t="str">
        <f>VLOOKUP(DbsMunaqis[[#This Row],[KdPP1]],ListPP[#Data],2)</f>
        <v>Wahidin, M.HI</v>
      </c>
      <c r="F37" s="212">
        <v>1</v>
      </c>
      <c r="G37" s="211" t="str">
        <f>VLOOKUP(DbsMunaqis[[#This Row],[KdPP2]],ListPP[#Data],2)</f>
        <v>Dr. Aris, S.Ag., M.HI</v>
      </c>
      <c r="H37" s="212">
        <v>1</v>
      </c>
      <c r="I37" s="211" t="str">
        <f>VLOOKUP(DbsMunaqis[[#This Row],[KdPP3]],ListPP[#Data],2)</f>
        <v xml:space="preserve">Budiman, M.HI </v>
      </c>
      <c r="J37" s="212">
        <v>1</v>
      </c>
      <c r="K37" s="213" t="str">
        <f>VLOOKUP(DbsMunaqis[[#This Row],[KdPP4]],ListPP[#Data],2)</f>
        <v>Dr. Hj. Saidah, S.HI., M.H</v>
      </c>
      <c r="L37" s="207"/>
      <c r="M37" s="192"/>
    </row>
    <row r="38" spans="1:13" s="179" customFormat="1" ht="23.25" customHeight="1">
      <c r="A38" s="208">
        <v>37</v>
      </c>
      <c r="B38" s="209" t="s">
        <v>10631</v>
      </c>
      <c r="C38" s="210" t="s">
        <v>10632</v>
      </c>
      <c r="D38" s="209">
        <v>1</v>
      </c>
      <c r="E38" s="211" t="str">
        <f>VLOOKUP(DbsMunaqis[[#This Row],[KdPP1]],ListPP[#Data],2)</f>
        <v>Dra. Rukiah, M.H</v>
      </c>
      <c r="F38" s="212">
        <v>1</v>
      </c>
      <c r="G38" s="211" t="str">
        <f>VLOOKUP(DbsMunaqis[[#This Row],[KdPP2]],ListPP[#Data],2)</f>
        <v>ABD. Karim Faiz, S.HI., M.S.I</v>
      </c>
      <c r="H38" s="212">
        <v>1</v>
      </c>
      <c r="I38" s="211" t="str">
        <f>VLOOKUP(DbsMunaqis[[#This Row],[KdPP3]],ListPP[#Data],2)</f>
        <v>Dr. Aris, S.Ag., M.HI</v>
      </c>
      <c r="J38" s="212">
        <v>1</v>
      </c>
      <c r="K38" s="213" t="str">
        <f>VLOOKUP(DbsMunaqis[[#This Row],[KdPP4]],ListPP[#Data],2)</f>
        <v>Dr. Hj. Saidah, S.HI., M.H</v>
      </c>
      <c r="L38" s="207"/>
      <c r="M38" s="192"/>
    </row>
    <row r="39" spans="1:13" s="179" customFormat="1" ht="23.25" customHeight="1">
      <c r="A39" s="208">
        <v>38</v>
      </c>
      <c r="B39" s="209" t="s">
        <v>10634</v>
      </c>
      <c r="C39" s="210" t="s">
        <v>3895</v>
      </c>
      <c r="D39" s="209">
        <v>1</v>
      </c>
      <c r="E39" s="211" t="str">
        <f>VLOOKUP(DbsMunaqis[[#This Row],[KdPP1]],ListPP[#Data],2)</f>
        <v xml:space="preserve">Budiman, M.HI </v>
      </c>
      <c r="F39" s="212">
        <v>1</v>
      </c>
      <c r="G39" s="211" t="str">
        <f>VLOOKUP(DbsMunaqis[[#This Row],[KdPP2]],ListPP[#Data],2)</f>
        <v>ABD. Karim Faiz, S.HI., M.S.I</v>
      </c>
      <c r="H39" s="212">
        <v>1</v>
      </c>
      <c r="I39" s="211" t="str">
        <f>VLOOKUP(DbsMunaqis[[#This Row],[KdPP3]],ListPP[#Data],2)</f>
        <v xml:space="preserve">Dr. Hj. Rusdaya Basri Lc., M.Ag </v>
      </c>
      <c r="J39" s="212">
        <v>1</v>
      </c>
      <c r="K39" s="213" t="str">
        <f>VLOOKUP(DbsMunaqis[[#This Row],[KdPP4]],ListPP[#Data],2)</f>
        <v>Hj. Sunuwati, Lc., M.HI</v>
      </c>
      <c r="L39" s="207"/>
      <c r="M39" s="192"/>
    </row>
    <row r="40" spans="1:13" s="179" customFormat="1" ht="23.25" customHeight="1">
      <c r="A40" s="208">
        <v>39</v>
      </c>
      <c r="B40" s="209" t="s">
        <v>10640</v>
      </c>
      <c r="C40" s="210" t="s">
        <v>10641</v>
      </c>
      <c r="D40" s="209">
        <v>1</v>
      </c>
      <c r="E40" s="211" t="str">
        <f>VLOOKUP(DbsMunaqis[[#This Row],[KdPP1]],ListPP[#Data],2)</f>
        <v>Drs. H. A. M. Anwar Z., M.A., M.Si.</v>
      </c>
      <c r="F40" s="212">
        <v>1</v>
      </c>
      <c r="G40" s="211" t="str">
        <f>VLOOKUP(DbsMunaqis[[#This Row],[KdPP2]],ListPP[#Data],2)</f>
        <v>Dr. Rahmawati, M.Ag.</v>
      </c>
      <c r="H40" s="212">
        <v>1</v>
      </c>
      <c r="I40" s="211" t="str">
        <f>VLOOKUP(DbsMunaqis[[#This Row],[KdPP3]],ListPP[#Data],2)</f>
        <v xml:space="preserve">Budiman, M.HI </v>
      </c>
      <c r="J40" s="212">
        <v>1</v>
      </c>
      <c r="K40" s="213" t="str">
        <f>VLOOKUP(DbsMunaqis[[#This Row],[KdPP4]],ListPP[#Data],2)</f>
        <v>Dr. Aris, S.Ag., M.HI</v>
      </c>
      <c r="L40" s="207"/>
      <c r="M40" s="192"/>
    </row>
    <row r="41" spans="1:13" s="179" customFormat="1" ht="23.25" customHeight="1">
      <c r="A41" s="208">
        <v>40</v>
      </c>
      <c r="B41" s="209" t="s">
        <v>10646</v>
      </c>
      <c r="C41" s="210" t="s">
        <v>834</v>
      </c>
      <c r="D41" s="209">
        <v>1</v>
      </c>
      <c r="E41" s="211" t="str">
        <f>VLOOKUP(DbsMunaqis[[#This Row],[KdPP1]],ListPP[#Data],2)</f>
        <v>Dr. H. Sudirman. L, M.H</v>
      </c>
      <c r="F41" s="212">
        <v>1</v>
      </c>
      <c r="G41" s="211" t="str">
        <f>VLOOKUP(DbsMunaqis[[#This Row],[KdPP2]],ListPP[#Data],2)</f>
        <v>Dr. H. Suarning, M.Ag.</v>
      </c>
      <c r="H41" s="212">
        <v>1</v>
      </c>
      <c r="I41" s="211" t="str">
        <f>VLOOKUP(DbsMunaqis[[#This Row],[KdPP3]],ListPP[#Data],2)</f>
        <v>Hj. Sunuwati, Lc., M.HI</v>
      </c>
      <c r="J41" s="212">
        <v>1</v>
      </c>
      <c r="K41" s="213" t="str">
        <f>VLOOKUP(DbsMunaqis[[#This Row],[KdPP4]],ListPP[#Data],2)</f>
        <v>Dr. Aris, S.Ag., M.HI</v>
      </c>
      <c r="L41" s="207"/>
      <c r="M41" s="192"/>
    </row>
    <row r="42" spans="1:13" s="179" customFormat="1" ht="23.25" customHeight="1">
      <c r="A42" s="208">
        <v>41</v>
      </c>
      <c r="B42" s="209" t="s">
        <v>10655</v>
      </c>
      <c r="C42" s="210" t="s">
        <v>10656</v>
      </c>
      <c r="D42" s="209">
        <v>1</v>
      </c>
      <c r="E42" s="211" t="str">
        <f>VLOOKUP(DbsMunaqis[[#This Row],[KdPP1]],ListPP[#Data],2)</f>
        <v>Dr. Muzdalifah Muhammadun, M.Ag.</v>
      </c>
      <c r="F42" s="212">
        <v>1</v>
      </c>
      <c r="G42" s="211" t="str">
        <f>VLOOKUP(DbsMunaqis[[#This Row],[KdPP2]],ListPP[#Data],2)</f>
        <v>H. Islamul Haq, Lc., M.A</v>
      </c>
      <c r="H42" s="212">
        <v>1</v>
      </c>
      <c r="I42" s="211" t="str">
        <f>VLOOKUP(DbsMunaqis[[#This Row],[KdPP3]],ListPP[#Data],2)</f>
        <v>Dr. Aris, S.Ag., M.HI</v>
      </c>
      <c r="J42" s="212">
        <v>1</v>
      </c>
      <c r="K42" s="213" t="str">
        <f>VLOOKUP(DbsMunaqis[[#This Row],[KdPP4]],ListPP[#Data],2)</f>
        <v>Dr. Rahmawati, M.Ag.</v>
      </c>
      <c r="L42" s="207"/>
      <c r="M42" s="192"/>
    </row>
    <row r="43" spans="1:13" s="179" customFormat="1" ht="23.25" customHeight="1">
      <c r="A43" s="208">
        <v>42</v>
      </c>
      <c r="B43" s="209" t="s">
        <v>10657</v>
      </c>
      <c r="C43" s="210" t="s">
        <v>10658</v>
      </c>
      <c r="D43" s="209">
        <v>1</v>
      </c>
      <c r="E43" s="211" t="str">
        <f>VLOOKUP(DbsMunaqis[[#This Row],[KdPP1]],ListPP[#Data],2)</f>
        <v xml:space="preserve">Budiman, M.HI </v>
      </c>
      <c r="F43" s="212">
        <v>0</v>
      </c>
      <c r="G43" s="211" t="str">
        <f>VLOOKUP(DbsMunaqis[[#This Row],[KdPP2]],ListPP[#Data],2)</f>
        <v>Dr. H. Mukhtar Yunus, Lc,. M.Th.I</v>
      </c>
      <c r="H43" s="212">
        <v>1</v>
      </c>
      <c r="I43" s="211" t="str">
        <f>VLOOKUP(DbsMunaqis[[#This Row],[KdPP3]],ListPP[#Data],2)</f>
        <v xml:space="preserve">Dr. Hj. Rusdaya Basri Lc., M.Ag </v>
      </c>
      <c r="J43" s="212">
        <v>1</v>
      </c>
      <c r="K43" s="213" t="str">
        <f>VLOOKUP(DbsMunaqis[[#This Row],[KdPP4]],ListPP[#Data],2)</f>
        <v>Dr. Rahmawati, M.Ag.</v>
      </c>
      <c r="L43" s="207"/>
      <c r="M43" s="192"/>
    </row>
    <row r="44" spans="1:13" s="179" customFormat="1" ht="23.25" customHeight="1">
      <c r="A44" s="208">
        <v>43</v>
      </c>
      <c r="B44" s="209" t="s">
        <v>10664</v>
      </c>
      <c r="C44" s="210" t="s">
        <v>10665</v>
      </c>
      <c r="D44" s="209">
        <v>1</v>
      </c>
      <c r="E44" s="211" t="str">
        <f>VLOOKUP(DbsMunaqis[[#This Row],[KdPP1]],ListPP[#Data],2)</f>
        <v>Dr. Rahmawati, M.Ag.</v>
      </c>
      <c r="F44" s="212">
        <v>0</v>
      </c>
      <c r="G44" s="211" t="str">
        <f>VLOOKUP(DbsMunaqis[[#This Row],[KdPP2]],ListPP[#Data],2)</f>
        <v>Dr. Aris, S.Ag., M.HI</v>
      </c>
      <c r="H44" s="212">
        <v>1</v>
      </c>
      <c r="I44" s="211" t="str">
        <f>VLOOKUP(DbsMunaqis[[#This Row],[KdPP3]],ListPP[#Data],2)</f>
        <v>Dr. H. Mahsyar, M.Ag</v>
      </c>
      <c r="J44" s="212">
        <v>1</v>
      </c>
      <c r="K44" s="213" t="str">
        <f>VLOOKUP(DbsMunaqis[[#This Row],[KdPP4]],ListPP[#Data],2)</f>
        <v xml:space="preserve">Budiman, M.HI </v>
      </c>
      <c r="L44" s="207"/>
      <c r="M44" s="192"/>
    </row>
    <row r="45" spans="1:13" s="179" customFormat="1" ht="23.25" customHeight="1">
      <c r="A45" s="208">
        <v>44</v>
      </c>
      <c r="B45" s="209" t="s">
        <v>10666</v>
      </c>
      <c r="C45" s="210" t="s">
        <v>14946</v>
      </c>
      <c r="D45" s="209">
        <v>1</v>
      </c>
      <c r="E45" s="211" t="str">
        <f>VLOOKUP(DbsMunaqis[[#This Row],[KdPP1]],ListPP[#Data],2)</f>
        <v>Dr. Aris, S.Ag., M.HI</v>
      </c>
      <c r="F45" s="212">
        <v>1</v>
      </c>
      <c r="G45" s="211" t="str">
        <f>VLOOKUP(DbsMunaqis[[#This Row],[KdPP2]],ListPP[#Data],2)</f>
        <v>ABD. Karim Faiz, S.HI., M.S.I</v>
      </c>
      <c r="H45" s="212">
        <v>1</v>
      </c>
      <c r="I45" s="211" t="str">
        <f>VLOOKUP(DbsMunaqis[[#This Row],[KdPP3]],ListPP[#Data],2)</f>
        <v>Dr. H. Mahsyar, M.Ag</v>
      </c>
      <c r="J45" s="212">
        <v>1</v>
      </c>
      <c r="K45" s="213" t="str">
        <f>VLOOKUP(DbsMunaqis[[#This Row],[KdPP4]],ListPP[#Data],2)</f>
        <v>Dr. Hj. Saidah, S.HI., M.H</v>
      </c>
      <c r="L45" s="207"/>
      <c r="M45" s="192"/>
    </row>
    <row r="46" spans="1:13" s="179" customFormat="1" ht="23.25" customHeight="1">
      <c r="A46" s="208">
        <v>45</v>
      </c>
      <c r="B46" s="209" t="s">
        <v>10668</v>
      </c>
      <c r="C46" s="210" t="s">
        <v>10669</v>
      </c>
      <c r="D46" s="209">
        <v>1</v>
      </c>
      <c r="E46" s="211" t="str">
        <f>VLOOKUP(DbsMunaqis[[#This Row],[KdPP1]],ListPP[#Data],2)</f>
        <v>Dra. Rukiah, M.H</v>
      </c>
      <c r="F46" s="212">
        <v>1</v>
      </c>
      <c r="G46" s="211" t="str">
        <f>VLOOKUP(DbsMunaqis[[#This Row],[KdPP2]],ListPP[#Data],2)</f>
        <v>Dr. H. Suarning, M.Ag.</v>
      </c>
      <c r="H46" s="212">
        <v>1</v>
      </c>
      <c r="I46" s="211" t="str">
        <f>VLOOKUP(DbsMunaqis[[#This Row],[KdPP3]],ListPP[#Data],2)</f>
        <v>Dr. Aris, S.Ag., M.HI</v>
      </c>
      <c r="J46" s="212">
        <v>0</v>
      </c>
      <c r="K46" s="213" t="str">
        <f>VLOOKUP(DbsMunaqis[[#This Row],[KdPP4]],ListPP[#Data],2)</f>
        <v xml:space="preserve">Budiman, M.HI </v>
      </c>
      <c r="L46" s="207"/>
      <c r="M46" s="192"/>
    </row>
    <row r="47" spans="1:13" s="179" customFormat="1" ht="23.25" customHeight="1">
      <c r="A47" s="208">
        <v>46</v>
      </c>
      <c r="B47" s="209" t="s">
        <v>10678</v>
      </c>
      <c r="C47" s="210" t="s">
        <v>10679</v>
      </c>
      <c r="D47" s="209">
        <v>1</v>
      </c>
      <c r="E47" s="211" t="str">
        <f>VLOOKUP(DbsMunaqis[[#This Row],[KdPP1]],ListPP[#Data],2)</f>
        <v>Dr. Rahmawati, M.Ag.</v>
      </c>
      <c r="F47" s="212">
        <v>1</v>
      </c>
      <c r="G47" s="211" t="str">
        <f>VLOOKUP(DbsMunaqis[[#This Row],[KdPP2]],ListPP[#Data],2)</f>
        <v>Dra. Rukiah, M.H</v>
      </c>
      <c r="H47" s="212">
        <v>1</v>
      </c>
      <c r="I47" s="211" t="str">
        <f>VLOOKUP(DbsMunaqis[[#This Row],[KdPP3]],ListPP[#Data],2)</f>
        <v>Dr. Fikri, S.Ag., M.HI</v>
      </c>
      <c r="J47" s="212">
        <v>1</v>
      </c>
      <c r="K47" s="213" t="str">
        <f>VLOOKUP(DbsMunaqis[[#This Row],[KdPP4]],ListPP[#Data],2)</f>
        <v>Dr. Aris, S.Ag., M.HI</v>
      </c>
      <c r="L47" s="207"/>
      <c r="M47" s="192"/>
    </row>
    <row r="48" spans="1:13" s="179" customFormat="1" ht="23.25" customHeight="1">
      <c r="A48" s="208">
        <v>47</v>
      </c>
      <c r="B48" s="209" t="s">
        <v>10691</v>
      </c>
      <c r="C48" s="210" t="s">
        <v>10692</v>
      </c>
      <c r="D48" s="209">
        <v>1</v>
      </c>
      <c r="E48" s="211" t="e">
        <f>VLOOKUP(DbsMunaqis[[#This Row],[KdPP1]],ListPP[#Data],2)</f>
        <v>#VALUE!</v>
      </c>
      <c r="F48" s="212">
        <v>1</v>
      </c>
      <c r="G48" s="211" t="e">
        <f>VLOOKUP(DbsMunaqis[[#This Row],[KdPP2]],ListPP[#Data],2)</f>
        <v>#VALUE!</v>
      </c>
      <c r="H48" s="212">
        <v>1</v>
      </c>
      <c r="I48" s="211" t="e">
        <f>VLOOKUP(DbsMunaqis[[#This Row],[KdPP3]],ListPP[#Data],2)</f>
        <v>#VALUE!</v>
      </c>
      <c r="J48" s="212">
        <v>1</v>
      </c>
      <c r="K48" s="213" t="e">
        <f>VLOOKUP(DbsMunaqis[[#This Row],[KdPP4]],ListPP[#Data],2)</f>
        <v>#VALUE!</v>
      </c>
      <c r="L48" s="207"/>
      <c r="M48" s="192"/>
    </row>
    <row r="49" spans="1:13" s="179" customFormat="1" ht="23.25" customHeight="1">
      <c r="A49" s="208">
        <v>48</v>
      </c>
      <c r="B49" s="209" t="s">
        <v>10693</v>
      </c>
      <c r="C49" s="210" t="s">
        <v>14941</v>
      </c>
      <c r="D49" s="209">
        <v>1</v>
      </c>
      <c r="E49" s="211" t="e">
        <f>VLOOKUP(DbsMunaqis[[#This Row],[KdPP1]],ListPP[#Data],2)</f>
        <v>#VALUE!</v>
      </c>
      <c r="F49" s="212">
        <v>1</v>
      </c>
      <c r="G49" s="211" t="e">
        <f>VLOOKUP(DbsMunaqis[[#This Row],[KdPP2]],ListPP[#Data],2)</f>
        <v>#VALUE!</v>
      </c>
      <c r="H49" s="212">
        <v>1</v>
      </c>
      <c r="I49" s="211" t="e">
        <f>VLOOKUP(DbsMunaqis[[#This Row],[KdPP3]],ListPP[#Data],2)</f>
        <v>#VALUE!</v>
      </c>
      <c r="J49" s="212">
        <v>1</v>
      </c>
      <c r="K49" s="213" t="e">
        <f>VLOOKUP(DbsMunaqis[[#This Row],[KdPP4]],ListPP[#Data],2)</f>
        <v>#VALUE!</v>
      </c>
      <c r="L49" s="207"/>
      <c r="M49" s="192"/>
    </row>
    <row r="50" spans="1:13" s="179" customFormat="1" ht="23.25" customHeight="1">
      <c r="A50" s="208">
        <v>49</v>
      </c>
      <c r="B50" s="209" t="s">
        <v>10695</v>
      </c>
      <c r="C50" s="210" t="s">
        <v>14954</v>
      </c>
      <c r="D50" s="209">
        <v>1</v>
      </c>
      <c r="E50" s="211" t="e">
        <f>VLOOKUP(DbsMunaqis[[#This Row],[KdPP1]],ListPP[#Data],2)</f>
        <v>#VALUE!</v>
      </c>
      <c r="F50" s="212">
        <v>1</v>
      </c>
      <c r="G50" s="211" t="e">
        <f>VLOOKUP(DbsMunaqis[[#This Row],[KdPP2]],ListPP[#Data],2)</f>
        <v>#VALUE!</v>
      </c>
      <c r="H50" s="212">
        <v>0</v>
      </c>
      <c r="I50" s="211" t="e">
        <f>VLOOKUP(DbsMunaqis[[#This Row],[KdPP3]],ListPP[#Data],2)</f>
        <v>#VALUE!</v>
      </c>
      <c r="J50" s="212">
        <v>1</v>
      </c>
      <c r="K50" s="213" t="e">
        <f>VLOOKUP(DbsMunaqis[[#This Row],[KdPP4]],ListPP[#Data],2)</f>
        <v>#VALUE!</v>
      </c>
      <c r="L50" s="207"/>
      <c r="M50" s="192"/>
    </row>
    <row r="51" spans="1:13" s="179" customFormat="1" ht="23.25" customHeight="1">
      <c r="A51" s="208">
        <v>50</v>
      </c>
      <c r="B51" s="209" t="s">
        <v>10698</v>
      </c>
      <c r="C51" s="210" t="s">
        <v>10699</v>
      </c>
      <c r="D51" s="209">
        <v>1</v>
      </c>
      <c r="E51" s="211" t="e">
        <f>VLOOKUP(DbsMunaqis[[#This Row],[KdPP1]],ListPP[#Data],2)</f>
        <v>#VALUE!</v>
      </c>
      <c r="F51" s="212">
        <v>1</v>
      </c>
      <c r="G51" s="211" t="e">
        <f>VLOOKUP(DbsMunaqis[[#This Row],[KdPP2]],ListPP[#Data],2)</f>
        <v>#VALUE!</v>
      </c>
      <c r="H51" s="212">
        <v>1</v>
      </c>
      <c r="I51" s="211" t="e">
        <f>VLOOKUP(DbsMunaqis[[#This Row],[KdPP3]],ListPP[#Data],2)</f>
        <v>#VALUE!</v>
      </c>
      <c r="J51" s="212">
        <v>1</v>
      </c>
      <c r="K51" s="213" t="e">
        <f>VLOOKUP(DbsMunaqis[[#This Row],[KdPP4]],ListPP[#Data],2)</f>
        <v>#VALUE!</v>
      </c>
      <c r="L51" s="207"/>
      <c r="M51" s="192"/>
    </row>
    <row r="52" spans="1:13" s="179" customFormat="1" ht="23.25" customHeight="1">
      <c r="A52" s="208">
        <v>51</v>
      </c>
      <c r="B52" s="209" t="s">
        <v>10700</v>
      </c>
      <c r="C52" s="210" t="s">
        <v>10701</v>
      </c>
      <c r="D52" s="209">
        <v>1</v>
      </c>
      <c r="E52" s="211" t="e">
        <f>VLOOKUP(DbsMunaqis[[#This Row],[KdPP1]],ListPP[#Data],2)</f>
        <v>#VALUE!</v>
      </c>
      <c r="F52" s="212">
        <v>1</v>
      </c>
      <c r="G52" s="211" t="e">
        <f>VLOOKUP(DbsMunaqis[[#This Row],[KdPP2]],ListPP[#Data],2)</f>
        <v>#VALUE!</v>
      </c>
      <c r="H52" s="212">
        <v>1</v>
      </c>
      <c r="I52" s="211" t="e">
        <f>VLOOKUP(DbsMunaqis[[#This Row],[KdPP3]],ListPP[#Data],2)</f>
        <v>#VALUE!</v>
      </c>
      <c r="J52" s="212">
        <v>1</v>
      </c>
      <c r="K52" s="213" t="e">
        <f>VLOOKUP(DbsMunaqis[[#This Row],[KdPP4]],ListPP[#Data],2)</f>
        <v>#VALUE!</v>
      </c>
      <c r="L52" s="207"/>
      <c r="M52" s="192"/>
    </row>
    <row r="53" spans="1:13" s="179" customFormat="1" ht="23.25" customHeight="1">
      <c r="A53" s="208">
        <v>52</v>
      </c>
      <c r="B53" s="209" t="s">
        <v>10711</v>
      </c>
      <c r="C53" s="210" t="s">
        <v>14947</v>
      </c>
      <c r="D53" s="209">
        <v>1</v>
      </c>
      <c r="E53" s="211" t="e">
        <f>VLOOKUP(DbsMunaqis[[#This Row],[KdPP1]],ListPP[#Data],2)</f>
        <v>#VALUE!</v>
      </c>
      <c r="F53" s="212">
        <v>1</v>
      </c>
      <c r="G53" s="211" t="e">
        <f>VLOOKUP(DbsMunaqis[[#This Row],[KdPP2]],ListPP[#Data],2)</f>
        <v>#VALUE!</v>
      </c>
      <c r="H53" s="212">
        <v>1</v>
      </c>
      <c r="I53" s="211" t="e">
        <f>VLOOKUP(DbsMunaqis[[#This Row],[KdPP3]],ListPP[#Data],2)</f>
        <v>#VALUE!</v>
      </c>
      <c r="J53" s="212">
        <v>1</v>
      </c>
      <c r="K53" s="213" t="e">
        <f>VLOOKUP(DbsMunaqis[[#This Row],[KdPP4]],ListPP[#Data],2)</f>
        <v>#VALUE!</v>
      </c>
      <c r="L53" s="207"/>
      <c r="M53" s="192"/>
    </row>
    <row r="54" spans="1:13" s="179" customFormat="1" ht="23.25" customHeight="1">
      <c r="A54" s="208">
        <v>53</v>
      </c>
      <c r="B54" s="214" t="s">
        <v>10717</v>
      </c>
      <c r="C54" s="210" t="s">
        <v>10718</v>
      </c>
      <c r="D54" s="209">
        <v>1</v>
      </c>
      <c r="E54" s="211" t="e">
        <f>VLOOKUP(DbsMunaqis[[#This Row],[KdPP1]],ListPP[#Data],2)</f>
        <v>#VALUE!</v>
      </c>
      <c r="F54" s="212">
        <v>1</v>
      </c>
      <c r="G54" s="211" t="e">
        <f>VLOOKUP(DbsMunaqis[[#This Row],[KdPP2]],ListPP[#Data],2)</f>
        <v>#VALUE!</v>
      </c>
      <c r="H54" s="212">
        <v>1</v>
      </c>
      <c r="I54" s="211" t="e">
        <f>VLOOKUP(DbsMunaqis[[#This Row],[KdPP3]],ListPP[#Data],2)</f>
        <v>#VALUE!</v>
      </c>
      <c r="J54" s="212">
        <v>1</v>
      </c>
      <c r="K54" s="213" t="e">
        <f>VLOOKUP(DbsMunaqis[[#This Row],[KdPP4]],ListPP[#Data],2)</f>
        <v>#VALUE!</v>
      </c>
      <c r="L54" s="207"/>
      <c r="M54" s="192"/>
    </row>
    <row r="55" spans="1:13" s="179" customFormat="1" ht="23.25" customHeight="1">
      <c r="A55" s="208">
        <v>54</v>
      </c>
      <c r="B55" s="209" t="s">
        <v>10730</v>
      </c>
      <c r="C55" s="210" t="s">
        <v>10731</v>
      </c>
      <c r="D55" s="209">
        <v>0</v>
      </c>
      <c r="E55" s="211" t="e">
        <f>VLOOKUP(DbsMunaqis[[#This Row],[KdPP1]],ListPP[#Data],2)</f>
        <v>#VALUE!</v>
      </c>
      <c r="F55" s="212">
        <v>1</v>
      </c>
      <c r="G55" s="211" t="e">
        <f>VLOOKUP(DbsMunaqis[[#This Row],[KdPP2]],ListPP[#Data],2)</f>
        <v>#VALUE!</v>
      </c>
      <c r="H55" s="212">
        <v>1</v>
      </c>
      <c r="I55" s="211" t="e">
        <f>VLOOKUP(DbsMunaqis[[#This Row],[KdPP3]],ListPP[#Data],2)</f>
        <v>#VALUE!</v>
      </c>
      <c r="J55" s="212">
        <v>1</v>
      </c>
      <c r="K55" s="213" t="e">
        <f>VLOOKUP(DbsMunaqis[[#This Row],[KdPP4]],ListPP[#Data],2)</f>
        <v>#VALUE!</v>
      </c>
      <c r="L55" s="207"/>
      <c r="M55" s="192"/>
    </row>
    <row r="56" spans="1:13" s="179" customFormat="1" ht="23.25" customHeight="1">
      <c r="A56" s="208">
        <v>55</v>
      </c>
      <c r="B56" s="209" t="s">
        <v>10732</v>
      </c>
      <c r="C56" s="210" t="s">
        <v>4413</v>
      </c>
      <c r="D56" s="209">
        <v>1</v>
      </c>
      <c r="E56" s="211" t="e">
        <f>VLOOKUP(DbsMunaqis[[#This Row],[KdPP1]],ListPP[#Data],2)</f>
        <v>#VALUE!</v>
      </c>
      <c r="F56" s="212">
        <v>1</v>
      </c>
      <c r="G56" s="211" t="e">
        <f>VLOOKUP(DbsMunaqis[[#This Row],[KdPP2]],ListPP[#Data],2)</f>
        <v>#VALUE!</v>
      </c>
      <c r="H56" s="212">
        <v>1</v>
      </c>
      <c r="I56" s="211" t="e">
        <f>VLOOKUP(DbsMunaqis[[#This Row],[KdPP3]],ListPP[#Data],2)</f>
        <v>#VALUE!</v>
      </c>
      <c r="J56" s="212">
        <v>0</v>
      </c>
      <c r="K56" s="213" t="e">
        <f>VLOOKUP(DbsMunaqis[[#This Row],[KdPP4]],ListPP[#Data],2)</f>
        <v>#VALUE!</v>
      </c>
      <c r="L56" s="207"/>
      <c r="M56" s="192"/>
    </row>
    <row r="57" spans="1:13" s="179" customFormat="1" ht="23.25" customHeight="1">
      <c r="A57" s="208">
        <v>56</v>
      </c>
      <c r="B57" s="209" t="s">
        <v>10737</v>
      </c>
      <c r="C57" s="210" t="s">
        <v>760</v>
      </c>
      <c r="D57" s="209">
        <v>1</v>
      </c>
      <c r="E57" s="211" t="e">
        <f>VLOOKUP(DbsMunaqis[[#This Row],[KdPP1]],ListPP[#Data],2)</f>
        <v>#VALUE!</v>
      </c>
      <c r="F57" s="212">
        <v>1</v>
      </c>
      <c r="G57" s="211" t="e">
        <f>VLOOKUP(DbsMunaqis[[#This Row],[KdPP2]],ListPP[#Data],2)</f>
        <v>#VALUE!</v>
      </c>
      <c r="H57" s="212">
        <v>1</v>
      </c>
      <c r="I57" s="211" t="e">
        <f>VLOOKUP(DbsMunaqis[[#This Row],[KdPP3]],ListPP[#Data],2)</f>
        <v>#VALUE!</v>
      </c>
      <c r="J57" s="212">
        <v>1</v>
      </c>
      <c r="K57" s="213" t="e">
        <f>VLOOKUP(DbsMunaqis[[#This Row],[KdPP4]],ListPP[#Data],2)</f>
        <v>#VALUE!</v>
      </c>
      <c r="L57" s="207"/>
      <c r="M57" s="192"/>
    </row>
    <row r="58" spans="1:13" s="179" customFormat="1" ht="23.25" customHeight="1">
      <c r="A58" s="208">
        <v>57</v>
      </c>
      <c r="B58" s="209" t="s">
        <v>10738</v>
      </c>
      <c r="C58" s="210" t="s">
        <v>8000</v>
      </c>
      <c r="D58" s="209">
        <v>1</v>
      </c>
      <c r="E58" s="211" t="e">
        <f>VLOOKUP(DbsMunaqis[[#This Row],[KdPP1]],ListPP[#Data],2)</f>
        <v>#VALUE!</v>
      </c>
      <c r="F58" s="212">
        <v>1</v>
      </c>
      <c r="G58" s="211" t="e">
        <f>VLOOKUP(DbsMunaqis[[#This Row],[KdPP2]],ListPP[#Data],2)</f>
        <v>#VALUE!</v>
      </c>
      <c r="H58" s="212">
        <v>0</v>
      </c>
      <c r="I58" s="211" t="e">
        <f>VLOOKUP(DbsMunaqis[[#This Row],[KdPP3]],ListPP[#Data],2)</f>
        <v>#VALUE!</v>
      </c>
      <c r="J58" s="212">
        <v>1</v>
      </c>
      <c r="K58" s="213" t="e">
        <f>VLOOKUP(DbsMunaqis[[#This Row],[KdPP4]],ListPP[#Data],2)</f>
        <v>#VALUE!</v>
      </c>
      <c r="L58" s="207"/>
      <c r="M58" s="192"/>
    </row>
    <row r="59" spans="1:13" s="179" customFormat="1" ht="23.25" customHeight="1">
      <c r="A59" s="208">
        <v>58</v>
      </c>
      <c r="B59" s="209" t="s">
        <v>10741</v>
      </c>
      <c r="C59" s="210" t="s">
        <v>14928</v>
      </c>
      <c r="D59" s="209">
        <v>0</v>
      </c>
      <c r="E59" s="211" t="e">
        <f>VLOOKUP(DbsMunaqis[[#This Row],[KdPP1]],ListPP[#Data],2)</f>
        <v>#VALUE!</v>
      </c>
      <c r="F59" s="212">
        <v>1</v>
      </c>
      <c r="G59" s="211" t="e">
        <f>VLOOKUP(DbsMunaqis[[#This Row],[KdPP2]],ListPP[#Data],2)</f>
        <v>#VALUE!</v>
      </c>
      <c r="H59" s="212">
        <v>1</v>
      </c>
      <c r="I59" s="211" t="e">
        <f>VLOOKUP(DbsMunaqis[[#This Row],[KdPP3]],ListPP[#Data],2)</f>
        <v>#VALUE!</v>
      </c>
      <c r="J59" s="212">
        <v>1</v>
      </c>
      <c r="K59" s="213" t="e">
        <f>VLOOKUP(DbsMunaqis[[#This Row],[KdPP4]],ListPP[#Data],2)</f>
        <v>#VALUE!</v>
      </c>
      <c r="L59" s="207"/>
      <c r="M59" s="192"/>
    </row>
    <row r="60" spans="1:13" s="179" customFormat="1" ht="23.25" customHeight="1">
      <c r="A60" s="208">
        <v>59</v>
      </c>
      <c r="B60" s="209" t="s">
        <v>10743</v>
      </c>
      <c r="C60" s="210" t="s">
        <v>14948</v>
      </c>
      <c r="D60" s="209">
        <v>0</v>
      </c>
      <c r="E60" s="211" t="e">
        <f>VLOOKUP(DbsMunaqis[[#This Row],[KdPP1]],ListPP[#Data],2)</f>
        <v>#VALUE!</v>
      </c>
      <c r="F60" s="212">
        <v>1</v>
      </c>
      <c r="G60" s="211" t="e">
        <f>VLOOKUP(DbsMunaqis[[#This Row],[KdPP2]],ListPP[#Data],2)</f>
        <v>#VALUE!</v>
      </c>
      <c r="H60" s="212">
        <v>1</v>
      </c>
      <c r="I60" s="211" t="e">
        <f>VLOOKUP(DbsMunaqis[[#This Row],[KdPP3]],ListPP[#Data],2)</f>
        <v>#VALUE!</v>
      </c>
      <c r="J60" s="212">
        <v>1</v>
      </c>
      <c r="K60" s="213" t="e">
        <f>VLOOKUP(DbsMunaqis[[#This Row],[KdPP4]],ListPP[#Data],2)</f>
        <v>#VALUE!</v>
      </c>
      <c r="L60" s="207"/>
      <c r="M60" s="192"/>
    </row>
    <row r="61" spans="1:13" s="179" customFormat="1" ht="23.25" customHeight="1">
      <c r="A61" s="208">
        <v>60</v>
      </c>
      <c r="B61" s="209" t="s">
        <v>10745</v>
      </c>
      <c r="C61" s="210" t="s">
        <v>14949</v>
      </c>
      <c r="D61" s="209">
        <v>1</v>
      </c>
      <c r="E61" s="211" t="e">
        <f>VLOOKUP(DbsMunaqis[[#This Row],[KdPP1]],ListPP[#Data],2)</f>
        <v>#VALUE!</v>
      </c>
      <c r="F61" s="212">
        <v>1</v>
      </c>
      <c r="G61" s="211" t="e">
        <f>VLOOKUP(DbsMunaqis[[#This Row],[KdPP2]],ListPP[#Data],2)</f>
        <v>#VALUE!</v>
      </c>
      <c r="H61" s="212">
        <v>1</v>
      </c>
      <c r="I61" s="211" t="e">
        <f>VLOOKUP(DbsMunaqis[[#This Row],[KdPP3]],ListPP[#Data],2)</f>
        <v>#VALUE!</v>
      </c>
      <c r="J61" s="212">
        <v>1</v>
      </c>
      <c r="K61" s="213" t="e">
        <f>VLOOKUP(DbsMunaqis[[#This Row],[KdPP4]],ListPP[#Data],2)</f>
        <v>#VALUE!</v>
      </c>
      <c r="L61" s="207"/>
      <c r="M61" s="192"/>
    </row>
    <row r="62" spans="1:13" s="179" customFormat="1" ht="23.25" customHeight="1">
      <c r="A62" s="208">
        <v>61</v>
      </c>
      <c r="B62" s="209" t="s">
        <v>10764</v>
      </c>
      <c r="C62" s="210" t="s">
        <v>10765</v>
      </c>
      <c r="D62" s="209">
        <v>1</v>
      </c>
      <c r="E62" s="211" t="e">
        <f>VLOOKUP(DbsMunaqis[[#This Row],[KdPP1]],ListPP[#Data],2)</f>
        <v>#VALUE!</v>
      </c>
      <c r="F62" s="212">
        <v>1</v>
      </c>
      <c r="G62" s="211" t="e">
        <f>VLOOKUP(DbsMunaqis[[#This Row],[KdPP2]],ListPP[#Data],2)</f>
        <v>#VALUE!</v>
      </c>
      <c r="H62" s="212">
        <v>1</v>
      </c>
      <c r="I62" s="211" t="e">
        <f>VLOOKUP(DbsMunaqis[[#This Row],[KdPP3]],ListPP[#Data],2)</f>
        <v>#VALUE!</v>
      </c>
      <c r="J62" s="212">
        <v>1</v>
      </c>
      <c r="K62" s="213" t="e">
        <f>VLOOKUP(DbsMunaqis[[#This Row],[KdPP4]],ListPP[#Data],2)</f>
        <v>#VALUE!</v>
      </c>
      <c r="L62" s="207"/>
      <c r="M62" s="192"/>
    </row>
    <row r="63" spans="1:13" s="179" customFormat="1" ht="23.25" customHeight="1">
      <c r="A63" s="208">
        <v>62</v>
      </c>
      <c r="B63" s="209" t="s">
        <v>10766</v>
      </c>
      <c r="C63" s="210" t="s">
        <v>2192</v>
      </c>
      <c r="D63" s="209">
        <v>0</v>
      </c>
      <c r="E63" s="211" t="e">
        <f>VLOOKUP(DbsMunaqis[[#This Row],[KdPP1]],ListPP[#Data],2)</f>
        <v>#VALUE!</v>
      </c>
      <c r="F63" s="212">
        <v>1</v>
      </c>
      <c r="G63" s="211" t="e">
        <f>VLOOKUP(DbsMunaqis[[#This Row],[KdPP2]],ListPP[#Data],2)</f>
        <v>#VALUE!</v>
      </c>
      <c r="H63" s="212">
        <v>1</v>
      </c>
      <c r="I63" s="211" t="e">
        <f>VLOOKUP(DbsMunaqis[[#This Row],[KdPP3]],ListPP[#Data],2)</f>
        <v>#VALUE!</v>
      </c>
      <c r="J63" s="212">
        <v>1</v>
      </c>
      <c r="K63" s="213" t="e">
        <f>VLOOKUP(DbsMunaqis[[#This Row],[KdPP4]],ListPP[#Data],2)</f>
        <v>#VALUE!</v>
      </c>
      <c r="L63" s="207"/>
      <c r="M63" s="192"/>
    </row>
    <row r="64" spans="1:13" s="179" customFormat="1" ht="23.25" customHeight="1">
      <c r="A64" s="208">
        <v>63</v>
      </c>
      <c r="B64" s="209" t="s">
        <v>10778</v>
      </c>
      <c r="C64" s="210" t="s">
        <v>10779</v>
      </c>
      <c r="D64" s="209">
        <v>1</v>
      </c>
      <c r="E64" s="211" t="e">
        <f>VLOOKUP(DbsMunaqis[[#This Row],[KdPP1]],ListPP[#Data],2)</f>
        <v>#VALUE!</v>
      </c>
      <c r="F64" s="212">
        <v>1</v>
      </c>
      <c r="G64" s="211" t="e">
        <f>VLOOKUP(DbsMunaqis[[#This Row],[KdPP2]],ListPP[#Data],2)</f>
        <v>#VALUE!</v>
      </c>
      <c r="H64" s="212">
        <v>1</v>
      </c>
      <c r="I64" s="211" t="e">
        <f>VLOOKUP(DbsMunaqis[[#This Row],[KdPP3]],ListPP[#Data],2)</f>
        <v>#VALUE!</v>
      </c>
      <c r="J64" s="212">
        <v>1</v>
      </c>
      <c r="K64" s="213" t="e">
        <f>VLOOKUP(DbsMunaqis[[#This Row],[KdPP4]],ListPP[#Data],2)</f>
        <v>#VALUE!</v>
      </c>
      <c r="L64" s="207"/>
      <c r="M64" s="192"/>
    </row>
    <row r="65" spans="1:13" s="179" customFormat="1" ht="23.25" customHeight="1">
      <c r="A65" s="208">
        <v>64</v>
      </c>
      <c r="B65" s="209" t="s">
        <v>10785</v>
      </c>
      <c r="C65" s="210" t="s">
        <v>10786</v>
      </c>
      <c r="D65" s="209">
        <v>0</v>
      </c>
      <c r="E65" s="211" t="e">
        <f>VLOOKUP(DbsMunaqis[[#This Row],[KdPP1]],ListPP[#Data],2)</f>
        <v>#VALUE!</v>
      </c>
      <c r="F65" s="212">
        <v>1</v>
      </c>
      <c r="G65" s="211" t="e">
        <f>VLOOKUP(DbsMunaqis[[#This Row],[KdPP2]],ListPP[#Data],2)</f>
        <v>#VALUE!</v>
      </c>
      <c r="H65" s="212">
        <v>1</v>
      </c>
      <c r="I65" s="211" t="e">
        <f>VLOOKUP(DbsMunaqis[[#This Row],[KdPP3]],ListPP[#Data],2)</f>
        <v>#VALUE!</v>
      </c>
      <c r="J65" s="212">
        <v>1</v>
      </c>
      <c r="K65" s="213" t="e">
        <f>VLOOKUP(DbsMunaqis[[#This Row],[KdPP4]],ListPP[#Data],2)</f>
        <v>#VALUE!</v>
      </c>
      <c r="L65" s="207"/>
      <c r="M65" s="192"/>
    </row>
    <row r="66" spans="1:13" s="179" customFormat="1" ht="23.25" customHeight="1">
      <c r="A66" s="208">
        <v>65</v>
      </c>
      <c r="B66" s="209" t="s">
        <v>10794</v>
      </c>
      <c r="C66" s="210" t="s">
        <v>14927</v>
      </c>
      <c r="D66" s="209">
        <v>1</v>
      </c>
      <c r="E66" s="211" t="e">
        <f>VLOOKUP(DbsMunaqis[[#This Row],[KdPP1]],ListPP[#Data],2)</f>
        <v>#VALUE!</v>
      </c>
      <c r="F66" s="212">
        <v>1</v>
      </c>
      <c r="G66" s="211" t="e">
        <f>VLOOKUP(DbsMunaqis[[#This Row],[KdPP2]],ListPP[#Data],2)</f>
        <v>#VALUE!</v>
      </c>
      <c r="H66" s="212">
        <v>0</v>
      </c>
      <c r="I66" s="211" t="e">
        <f>VLOOKUP(DbsMunaqis[[#This Row],[KdPP3]],ListPP[#Data],2)</f>
        <v>#VALUE!</v>
      </c>
      <c r="J66" s="212">
        <v>1</v>
      </c>
      <c r="K66" s="213" t="e">
        <f>VLOOKUP(DbsMunaqis[[#This Row],[KdPP4]],ListPP[#Data],2)</f>
        <v>#VALUE!</v>
      </c>
      <c r="L66" s="207"/>
      <c r="M66" s="192"/>
    </row>
    <row r="67" spans="1:13" s="179" customFormat="1" ht="23.25" customHeight="1">
      <c r="A67" s="208">
        <v>66</v>
      </c>
      <c r="B67" s="209" t="s">
        <v>10828</v>
      </c>
      <c r="C67" s="210" t="s">
        <v>580</v>
      </c>
      <c r="D67" s="209">
        <v>1</v>
      </c>
      <c r="E67" s="211" t="e">
        <f>VLOOKUP(DbsMunaqis[[#This Row],[KdPP1]],ListPP[#Data],2)</f>
        <v>#VALUE!</v>
      </c>
      <c r="F67" s="212">
        <v>1</v>
      </c>
      <c r="G67" s="211" t="e">
        <f>VLOOKUP(DbsMunaqis[[#This Row],[KdPP2]],ListPP[#Data],2)</f>
        <v>#VALUE!</v>
      </c>
      <c r="H67" s="212">
        <v>1</v>
      </c>
      <c r="I67" s="211" t="e">
        <f>VLOOKUP(DbsMunaqis[[#This Row],[KdPP3]],ListPP[#Data],2)</f>
        <v>#VALUE!</v>
      </c>
      <c r="J67" s="212">
        <v>1</v>
      </c>
      <c r="K67" s="213" t="e">
        <f>VLOOKUP(DbsMunaqis[[#This Row],[KdPP4]],ListPP[#Data],2)</f>
        <v>#VALUE!</v>
      </c>
      <c r="L67" s="207"/>
      <c r="M67" s="192"/>
    </row>
    <row r="68" spans="1:13" s="179" customFormat="1" ht="23.25" customHeight="1">
      <c r="A68" s="208">
        <v>67</v>
      </c>
      <c r="B68" s="209" t="s">
        <v>10846</v>
      </c>
      <c r="C68" s="210" t="s">
        <v>10847</v>
      </c>
      <c r="D68" s="209">
        <v>1</v>
      </c>
      <c r="E68" s="211" t="e">
        <f>VLOOKUP(DbsMunaqis[[#This Row],[KdPP1]],ListPP[#Data],2)</f>
        <v>#VALUE!</v>
      </c>
      <c r="F68" s="212">
        <v>0</v>
      </c>
      <c r="G68" s="211" t="e">
        <f>VLOOKUP(DbsMunaqis[[#This Row],[KdPP2]],ListPP[#Data],2)</f>
        <v>#VALUE!</v>
      </c>
      <c r="H68" s="212">
        <v>1</v>
      </c>
      <c r="I68" s="211" t="e">
        <f>VLOOKUP(DbsMunaqis[[#This Row],[KdPP3]],ListPP[#Data],2)</f>
        <v>#VALUE!</v>
      </c>
      <c r="J68" s="212">
        <v>1</v>
      </c>
      <c r="K68" s="213" t="e">
        <f>VLOOKUP(DbsMunaqis[[#This Row],[KdPP4]],ListPP[#Data],2)</f>
        <v>#VALUE!</v>
      </c>
      <c r="L68" s="207"/>
      <c r="M68" s="192"/>
    </row>
    <row r="69" spans="1:13" s="179" customFormat="1" ht="23.25" customHeight="1">
      <c r="A69" s="208">
        <v>68</v>
      </c>
      <c r="B69" s="209" t="s">
        <v>10850</v>
      </c>
      <c r="C69" s="210" t="s">
        <v>10851</v>
      </c>
      <c r="D69" s="209">
        <v>1</v>
      </c>
      <c r="E69" s="211" t="e">
        <f>VLOOKUP(DbsMunaqis[[#This Row],[KdPP1]],ListPP[#Data],2)</f>
        <v>#VALUE!</v>
      </c>
      <c r="F69" s="212">
        <v>1</v>
      </c>
      <c r="G69" s="211" t="e">
        <f>VLOOKUP(DbsMunaqis[[#This Row],[KdPP2]],ListPP[#Data],2)</f>
        <v>#VALUE!</v>
      </c>
      <c r="H69" s="212">
        <v>0</v>
      </c>
      <c r="I69" s="211" t="e">
        <f>VLOOKUP(DbsMunaqis[[#This Row],[KdPP3]],ListPP[#Data],2)</f>
        <v>#VALUE!</v>
      </c>
      <c r="J69" s="212">
        <v>1</v>
      </c>
      <c r="K69" s="213" t="e">
        <f>VLOOKUP(DbsMunaqis[[#This Row],[KdPP4]],ListPP[#Data],2)</f>
        <v>#VALUE!</v>
      </c>
      <c r="L69" s="207"/>
      <c r="M69" s="192"/>
    </row>
    <row r="70" spans="1:13" s="179" customFormat="1" ht="23.25" customHeight="1">
      <c r="A70" s="208">
        <v>69</v>
      </c>
      <c r="B70" s="209" t="s">
        <v>10867</v>
      </c>
      <c r="C70" s="210" t="s">
        <v>10868</v>
      </c>
      <c r="D70" s="209">
        <v>1</v>
      </c>
      <c r="E70" s="211" t="e">
        <f>VLOOKUP(DbsMunaqis[[#This Row],[KdPP1]],ListPP[#Data],2)</f>
        <v>#VALUE!</v>
      </c>
      <c r="F70" s="212">
        <v>1</v>
      </c>
      <c r="G70" s="211" t="e">
        <f>VLOOKUP(DbsMunaqis[[#This Row],[KdPP2]],ListPP[#Data],2)</f>
        <v>#VALUE!</v>
      </c>
      <c r="H70" s="212">
        <v>1</v>
      </c>
      <c r="I70" s="211" t="e">
        <f>VLOOKUP(DbsMunaqis[[#This Row],[KdPP3]],ListPP[#Data],2)</f>
        <v>#VALUE!</v>
      </c>
      <c r="J70" s="212">
        <v>1</v>
      </c>
      <c r="K70" s="213" t="e">
        <f>VLOOKUP(DbsMunaqis[[#This Row],[KdPP4]],ListPP[#Data],2)</f>
        <v>#VALUE!</v>
      </c>
      <c r="L70" s="207"/>
      <c r="M70" s="192"/>
    </row>
    <row r="71" spans="1:13" s="179" customFormat="1" ht="23.25" customHeight="1">
      <c r="A71" s="208">
        <v>70</v>
      </c>
      <c r="B71" s="209" t="s">
        <v>10875</v>
      </c>
      <c r="C71" s="210" t="s">
        <v>10876</v>
      </c>
      <c r="D71" s="209">
        <v>1</v>
      </c>
      <c r="E71" s="211" t="e">
        <f>VLOOKUP(DbsMunaqis[[#This Row],[KdPP1]],ListPP[#Data],2)</f>
        <v>#VALUE!</v>
      </c>
      <c r="F71" s="212">
        <v>1</v>
      </c>
      <c r="G71" s="211" t="e">
        <f>VLOOKUP(DbsMunaqis[[#This Row],[KdPP2]],ListPP[#Data],2)</f>
        <v>#VALUE!</v>
      </c>
      <c r="H71" s="212">
        <v>1</v>
      </c>
      <c r="I71" s="211" t="e">
        <f>VLOOKUP(DbsMunaqis[[#This Row],[KdPP3]],ListPP[#Data],2)</f>
        <v>#VALUE!</v>
      </c>
      <c r="J71" s="212">
        <v>1</v>
      </c>
      <c r="K71" s="213" t="e">
        <f>VLOOKUP(DbsMunaqis[[#This Row],[KdPP4]],ListPP[#Data],2)</f>
        <v>#VALUE!</v>
      </c>
      <c r="L71" s="207"/>
      <c r="M71" s="192"/>
    </row>
    <row r="72" spans="1:13" s="179" customFormat="1" ht="23.25" customHeight="1">
      <c r="A72" s="208">
        <v>71</v>
      </c>
      <c r="B72" s="209" t="s">
        <v>10880</v>
      </c>
      <c r="C72" s="210" t="s">
        <v>10881</v>
      </c>
      <c r="D72" s="209">
        <v>0</v>
      </c>
      <c r="E72" s="211" t="e">
        <f>VLOOKUP(DbsMunaqis[[#This Row],[KdPP1]],ListPP[#Data],2)</f>
        <v>#VALUE!</v>
      </c>
      <c r="F72" s="212">
        <v>1</v>
      </c>
      <c r="G72" s="211" t="e">
        <f>VLOOKUP(DbsMunaqis[[#This Row],[KdPP2]],ListPP[#Data],2)</f>
        <v>#VALUE!</v>
      </c>
      <c r="H72" s="212">
        <v>1</v>
      </c>
      <c r="I72" s="211" t="e">
        <f>VLOOKUP(DbsMunaqis[[#This Row],[KdPP3]],ListPP[#Data],2)</f>
        <v>#VALUE!</v>
      </c>
      <c r="J72" s="212">
        <v>1</v>
      </c>
      <c r="K72" s="213" t="e">
        <f>VLOOKUP(DbsMunaqis[[#This Row],[KdPP4]],ListPP[#Data],2)</f>
        <v>#VALUE!</v>
      </c>
      <c r="L72" s="207"/>
      <c r="M72" s="192"/>
    </row>
    <row r="73" spans="1:13" s="179" customFormat="1" ht="23.25" customHeight="1">
      <c r="A73" s="208">
        <v>72</v>
      </c>
      <c r="B73" s="209" t="s">
        <v>10886</v>
      </c>
      <c r="C73" s="210" t="s">
        <v>14937</v>
      </c>
      <c r="D73" s="209">
        <v>1</v>
      </c>
      <c r="E73" s="211" t="e">
        <f>VLOOKUP(DbsMunaqis[[#This Row],[KdPP1]],ListPP[#Data],2)</f>
        <v>#VALUE!</v>
      </c>
      <c r="F73" s="212">
        <v>1</v>
      </c>
      <c r="G73" s="211" t="e">
        <f>VLOOKUP(DbsMunaqis[[#This Row],[KdPP2]],ListPP[#Data],2)</f>
        <v>#VALUE!</v>
      </c>
      <c r="H73" s="212">
        <v>0</v>
      </c>
      <c r="I73" s="211" t="e">
        <f>VLOOKUP(DbsMunaqis[[#This Row],[KdPP3]],ListPP[#Data],2)</f>
        <v>#VALUE!</v>
      </c>
      <c r="J73" s="212">
        <v>1</v>
      </c>
      <c r="K73" s="213" t="e">
        <f>VLOOKUP(DbsMunaqis[[#This Row],[KdPP4]],ListPP[#Data],2)</f>
        <v>#VALUE!</v>
      </c>
      <c r="L73" s="207"/>
      <c r="M73" s="192"/>
    </row>
    <row r="74" spans="1:13" s="179" customFormat="1" ht="23.25" customHeight="1">
      <c r="A74" s="208">
        <v>73</v>
      </c>
      <c r="B74" s="209" t="s">
        <v>10894</v>
      </c>
      <c r="C74" s="210" t="s">
        <v>2708</v>
      </c>
      <c r="D74" s="209">
        <v>1</v>
      </c>
      <c r="E74" s="211" t="e">
        <f>VLOOKUP(DbsMunaqis[[#This Row],[KdPP1]],ListPP[#Data],2)</f>
        <v>#VALUE!</v>
      </c>
      <c r="F74" s="212">
        <v>1</v>
      </c>
      <c r="G74" s="211" t="e">
        <f>VLOOKUP(DbsMunaqis[[#This Row],[KdPP2]],ListPP[#Data],2)</f>
        <v>#VALUE!</v>
      </c>
      <c r="H74" s="212">
        <v>0</v>
      </c>
      <c r="I74" s="211" t="e">
        <f>VLOOKUP(DbsMunaqis[[#This Row],[KdPP3]],ListPP[#Data],2)</f>
        <v>#VALUE!</v>
      </c>
      <c r="J74" s="212">
        <v>1</v>
      </c>
      <c r="K74" s="213" t="e">
        <f>VLOOKUP(DbsMunaqis[[#This Row],[KdPP4]],ListPP[#Data],2)</f>
        <v>#VALUE!</v>
      </c>
      <c r="L74" s="207"/>
      <c r="M74" s="192"/>
    </row>
    <row r="75" spans="1:13" s="179" customFormat="1" ht="23.25" customHeight="1">
      <c r="A75" s="208">
        <v>74</v>
      </c>
      <c r="B75" s="209" t="s">
        <v>10895</v>
      </c>
      <c r="C75" s="210" t="s">
        <v>10896</v>
      </c>
      <c r="D75" s="209">
        <v>1</v>
      </c>
      <c r="E75" s="211" t="e">
        <f>VLOOKUP(DbsMunaqis[[#This Row],[KdPP1]],ListPP[#Data],2)</f>
        <v>#VALUE!</v>
      </c>
      <c r="F75" s="212">
        <v>1</v>
      </c>
      <c r="G75" s="211" t="e">
        <f>VLOOKUP(DbsMunaqis[[#This Row],[KdPP2]],ListPP[#Data],2)</f>
        <v>#VALUE!</v>
      </c>
      <c r="H75" s="212">
        <v>0</v>
      </c>
      <c r="I75" s="211" t="e">
        <f>VLOOKUP(DbsMunaqis[[#This Row],[KdPP3]],ListPP[#Data],2)</f>
        <v>#VALUE!</v>
      </c>
      <c r="J75" s="212">
        <v>1</v>
      </c>
      <c r="K75" s="213" t="e">
        <f>VLOOKUP(DbsMunaqis[[#This Row],[KdPP4]],ListPP[#Data],2)</f>
        <v>#VALUE!</v>
      </c>
      <c r="L75" s="207"/>
      <c r="M75" s="192"/>
    </row>
    <row r="76" spans="1:13" s="179" customFormat="1" ht="23.25" customHeight="1">
      <c r="A76" s="208">
        <v>75</v>
      </c>
      <c r="B76" s="209" t="s">
        <v>10897</v>
      </c>
      <c r="C76" s="210" t="s">
        <v>10898</v>
      </c>
      <c r="D76" s="209">
        <v>1</v>
      </c>
      <c r="E76" s="211" t="e">
        <f>VLOOKUP(DbsMunaqis[[#This Row],[KdPP1]],ListPP[#Data],2)</f>
        <v>#VALUE!</v>
      </c>
      <c r="F76" s="212">
        <v>1</v>
      </c>
      <c r="G76" s="211" t="e">
        <f>VLOOKUP(DbsMunaqis[[#This Row],[KdPP2]],ListPP[#Data],2)</f>
        <v>#VALUE!</v>
      </c>
      <c r="H76" s="212">
        <v>1</v>
      </c>
      <c r="I76" s="211" t="e">
        <f>VLOOKUP(DbsMunaqis[[#This Row],[KdPP3]],ListPP[#Data],2)</f>
        <v>#VALUE!</v>
      </c>
      <c r="J76" s="212">
        <v>1</v>
      </c>
      <c r="K76" s="213" t="e">
        <f>VLOOKUP(DbsMunaqis[[#This Row],[KdPP4]],ListPP[#Data],2)</f>
        <v>#VALUE!</v>
      </c>
      <c r="L76" s="207"/>
      <c r="M76" s="192"/>
    </row>
    <row r="77" spans="1:13" s="179" customFormat="1" ht="23.25" customHeight="1">
      <c r="A77" s="208">
        <v>76</v>
      </c>
      <c r="B77" s="209" t="s">
        <v>10899</v>
      </c>
      <c r="C77" s="210" t="s">
        <v>14933</v>
      </c>
      <c r="D77" s="209">
        <v>1</v>
      </c>
      <c r="E77" s="211" t="e">
        <f>VLOOKUP(DbsMunaqis[[#This Row],[KdPP1]],ListPP[#Data],2)</f>
        <v>#VALUE!</v>
      </c>
      <c r="F77" s="212">
        <v>0</v>
      </c>
      <c r="G77" s="211" t="e">
        <f>VLOOKUP(DbsMunaqis[[#This Row],[KdPP2]],ListPP[#Data],2)</f>
        <v>#VALUE!</v>
      </c>
      <c r="H77" s="212">
        <v>1</v>
      </c>
      <c r="I77" s="211" t="e">
        <f>VLOOKUP(DbsMunaqis[[#This Row],[KdPP3]],ListPP[#Data],2)</f>
        <v>#VALUE!</v>
      </c>
      <c r="J77" s="212">
        <v>1</v>
      </c>
      <c r="K77" s="213" t="e">
        <f>VLOOKUP(DbsMunaqis[[#This Row],[KdPP4]],ListPP[#Data],2)</f>
        <v>#VALUE!</v>
      </c>
      <c r="L77" s="207"/>
      <c r="M77" s="192"/>
    </row>
    <row r="78" spans="1:13" s="179" customFormat="1" ht="23.25" customHeight="1">
      <c r="A78" s="208">
        <v>77</v>
      </c>
      <c r="B78" s="209" t="s">
        <v>10901</v>
      </c>
      <c r="C78" s="210" t="s">
        <v>834</v>
      </c>
      <c r="D78" s="209">
        <v>1</v>
      </c>
      <c r="E78" s="211" t="e">
        <f>VLOOKUP(DbsMunaqis[[#This Row],[KdPP1]],ListPP[#Data],2)</f>
        <v>#VALUE!</v>
      </c>
      <c r="F78" s="212">
        <v>1</v>
      </c>
      <c r="G78" s="211" t="e">
        <f>VLOOKUP(DbsMunaqis[[#This Row],[KdPP2]],ListPP[#Data],2)</f>
        <v>#VALUE!</v>
      </c>
      <c r="H78" s="212">
        <v>1</v>
      </c>
      <c r="I78" s="211" t="e">
        <f>VLOOKUP(DbsMunaqis[[#This Row],[KdPP3]],ListPP[#Data],2)</f>
        <v>#VALUE!</v>
      </c>
      <c r="J78" s="212">
        <v>0</v>
      </c>
      <c r="K78" s="213" t="e">
        <f>VLOOKUP(DbsMunaqis[[#This Row],[KdPP4]],ListPP[#Data],2)</f>
        <v>#VALUE!</v>
      </c>
      <c r="L78" s="207"/>
      <c r="M78" s="192"/>
    </row>
    <row r="79" spans="1:13" s="179" customFormat="1" ht="23.25" customHeight="1">
      <c r="A79" s="208">
        <v>78</v>
      </c>
      <c r="B79" s="209" t="s">
        <v>10902</v>
      </c>
      <c r="C79" s="210" t="s">
        <v>10903</v>
      </c>
      <c r="D79" s="209">
        <v>1</v>
      </c>
      <c r="E79" s="211" t="e">
        <f>VLOOKUP(DbsMunaqis[[#This Row],[KdPP1]],ListPP[#Data],2)</f>
        <v>#VALUE!</v>
      </c>
      <c r="F79" s="212">
        <v>1</v>
      </c>
      <c r="G79" s="211" t="e">
        <f>VLOOKUP(DbsMunaqis[[#This Row],[KdPP2]],ListPP[#Data],2)</f>
        <v>#VALUE!</v>
      </c>
      <c r="H79" s="212">
        <v>1</v>
      </c>
      <c r="I79" s="211" t="e">
        <f>VLOOKUP(DbsMunaqis[[#This Row],[KdPP3]],ListPP[#Data],2)</f>
        <v>#VALUE!</v>
      </c>
      <c r="J79" s="212">
        <v>1</v>
      </c>
      <c r="K79" s="213" t="e">
        <f>VLOOKUP(DbsMunaqis[[#This Row],[KdPP4]],ListPP[#Data],2)</f>
        <v>#VALUE!</v>
      </c>
      <c r="L79" s="207"/>
      <c r="M79" s="192"/>
    </row>
    <row r="80" spans="1:13" s="179" customFormat="1" ht="23.25" customHeight="1">
      <c r="A80" s="208">
        <v>79</v>
      </c>
      <c r="B80" s="209" t="s">
        <v>10908</v>
      </c>
      <c r="C80" s="210" t="s">
        <v>5150</v>
      </c>
      <c r="D80" s="209">
        <v>0</v>
      </c>
      <c r="E80" s="211" t="e">
        <f>VLOOKUP(DbsMunaqis[[#This Row],[KdPP1]],ListPP[#Data],2)</f>
        <v>#VALUE!</v>
      </c>
      <c r="F80" s="212">
        <v>1</v>
      </c>
      <c r="G80" s="211" t="e">
        <f>VLOOKUP(DbsMunaqis[[#This Row],[KdPP2]],ListPP[#Data],2)</f>
        <v>#VALUE!</v>
      </c>
      <c r="H80" s="212">
        <v>1</v>
      </c>
      <c r="I80" s="211" t="e">
        <f>VLOOKUP(DbsMunaqis[[#This Row],[KdPP3]],ListPP[#Data],2)</f>
        <v>#VALUE!</v>
      </c>
      <c r="J80" s="212">
        <v>1</v>
      </c>
      <c r="K80" s="213" t="e">
        <f>VLOOKUP(DbsMunaqis[[#This Row],[KdPP4]],ListPP[#Data],2)</f>
        <v>#VALUE!</v>
      </c>
      <c r="L80" s="207"/>
      <c r="M80" s="192"/>
    </row>
    <row r="81" spans="1:13" s="179" customFormat="1" ht="23.25" customHeight="1">
      <c r="A81" s="208">
        <v>80</v>
      </c>
      <c r="B81" s="209" t="s">
        <v>10912</v>
      </c>
      <c r="C81" s="210" t="s">
        <v>10913</v>
      </c>
      <c r="D81" s="209">
        <v>1</v>
      </c>
      <c r="E81" s="211" t="e">
        <f>VLOOKUP(DbsMunaqis[[#This Row],[KdPP1]],ListPP[#Data],2)</f>
        <v>#VALUE!</v>
      </c>
      <c r="F81" s="212">
        <v>1</v>
      </c>
      <c r="G81" s="211" t="e">
        <f>VLOOKUP(DbsMunaqis[[#This Row],[KdPP2]],ListPP[#Data],2)</f>
        <v>#VALUE!</v>
      </c>
      <c r="H81" s="212">
        <v>1</v>
      </c>
      <c r="I81" s="211" t="e">
        <f>VLOOKUP(DbsMunaqis[[#This Row],[KdPP3]],ListPP[#Data],2)</f>
        <v>#VALUE!</v>
      </c>
      <c r="J81" s="212">
        <v>1</v>
      </c>
      <c r="K81" s="213" t="e">
        <f>VLOOKUP(DbsMunaqis[[#This Row],[KdPP4]],ListPP[#Data],2)</f>
        <v>#VALUE!</v>
      </c>
      <c r="L81" s="207"/>
      <c r="M81" s="192"/>
    </row>
    <row r="82" spans="1:13" s="179" customFormat="1" ht="23.25" customHeight="1">
      <c r="A82" s="208">
        <v>81</v>
      </c>
      <c r="B82" s="209" t="s">
        <v>10916</v>
      </c>
      <c r="C82" s="210" t="s">
        <v>2114</v>
      </c>
      <c r="D82" s="209">
        <v>1</v>
      </c>
      <c r="E82" s="211" t="e">
        <f>VLOOKUP(DbsMunaqis[[#This Row],[KdPP1]],ListPP[#Data],2)</f>
        <v>#VALUE!</v>
      </c>
      <c r="F82" s="212">
        <v>0</v>
      </c>
      <c r="G82" s="211" t="e">
        <f>VLOOKUP(DbsMunaqis[[#This Row],[KdPP2]],ListPP[#Data],2)</f>
        <v>#VALUE!</v>
      </c>
      <c r="H82" s="212">
        <v>1</v>
      </c>
      <c r="I82" s="211" t="e">
        <f>VLOOKUP(DbsMunaqis[[#This Row],[KdPP3]],ListPP[#Data],2)</f>
        <v>#VALUE!</v>
      </c>
      <c r="J82" s="212">
        <v>1</v>
      </c>
      <c r="K82" s="213" t="e">
        <f>VLOOKUP(DbsMunaqis[[#This Row],[KdPP4]],ListPP[#Data],2)</f>
        <v>#VALUE!</v>
      </c>
      <c r="L82" s="207"/>
      <c r="M82" s="192"/>
    </row>
    <row r="83" spans="1:13" s="179" customFormat="1" ht="23.25" customHeight="1">
      <c r="A83" s="208">
        <v>82</v>
      </c>
      <c r="B83" s="209" t="s">
        <v>10921</v>
      </c>
      <c r="C83" s="210" t="s">
        <v>10922</v>
      </c>
      <c r="D83" s="209">
        <v>1</v>
      </c>
      <c r="E83" s="211" t="e">
        <f>VLOOKUP(DbsMunaqis[[#This Row],[KdPP1]],ListPP[#Data],2)</f>
        <v>#VALUE!</v>
      </c>
      <c r="F83" s="212">
        <v>1</v>
      </c>
      <c r="G83" s="211" t="e">
        <f>VLOOKUP(DbsMunaqis[[#This Row],[KdPP2]],ListPP[#Data],2)</f>
        <v>#VALUE!</v>
      </c>
      <c r="H83" s="212">
        <v>1</v>
      </c>
      <c r="I83" s="211" t="e">
        <f>VLOOKUP(DbsMunaqis[[#This Row],[KdPP3]],ListPP[#Data],2)</f>
        <v>#VALUE!</v>
      </c>
      <c r="J83" s="212">
        <v>1</v>
      </c>
      <c r="K83" s="213" t="e">
        <f>VLOOKUP(DbsMunaqis[[#This Row],[KdPP4]],ListPP[#Data],2)</f>
        <v>#VALUE!</v>
      </c>
      <c r="L83" s="207"/>
      <c r="M83" s="192"/>
    </row>
    <row r="84" spans="1:13" s="179" customFormat="1" ht="23.25" customHeight="1">
      <c r="A84" s="208">
        <v>83</v>
      </c>
      <c r="B84" s="209" t="s">
        <v>10926</v>
      </c>
      <c r="C84" s="210" t="s">
        <v>10927</v>
      </c>
      <c r="D84" s="209">
        <v>1</v>
      </c>
      <c r="E84" s="211" t="e">
        <f>VLOOKUP(DbsMunaqis[[#This Row],[KdPP1]],ListPP[#Data],2)</f>
        <v>#VALUE!</v>
      </c>
      <c r="F84" s="212">
        <v>1</v>
      </c>
      <c r="G84" s="211" t="e">
        <f>VLOOKUP(DbsMunaqis[[#This Row],[KdPP2]],ListPP[#Data],2)</f>
        <v>#VALUE!</v>
      </c>
      <c r="H84" s="212">
        <v>1</v>
      </c>
      <c r="I84" s="211" t="e">
        <f>VLOOKUP(DbsMunaqis[[#This Row],[KdPP3]],ListPP[#Data],2)</f>
        <v>#VALUE!</v>
      </c>
      <c r="J84" s="212">
        <v>1</v>
      </c>
      <c r="K84" s="213" t="e">
        <f>VLOOKUP(DbsMunaqis[[#This Row],[KdPP4]],ListPP[#Data],2)</f>
        <v>#VALUE!</v>
      </c>
      <c r="L84" s="207"/>
      <c r="M84" s="192"/>
    </row>
    <row r="85" spans="1:13" s="179" customFormat="1" ht="23.25" customHeight="1">
      <c r="A85" s="208">
        <v>84</v>
      </c>
      <c r="B85" s="209" t="s">
        <v>10930</v>
      </c>
      <c r="C85" s="210" t="s">
        <v>10931</v>
      </c>
      <c r="D85" s="209">
        <v>1</v>
      </c>
      <c r="E85" s="211" t="e">
        <f>VLOOKUP(DbsMunaqis[[#This Row],[KdPP1]],ListPP[#Data],2)</f>
        <v>#VALUE!</v>
      </c>
      <c r="F85" s="212">
        <v>1</v>
      </c>
      <c r="G85" s="211" t="e">
        <f>VLOOKUP(DbsMunaqis[[#This Row],[KdPP2]],ListPP[#Data],2)</f>
        <v>#VALUE!</v>
      </c>
      <c r="H85" s="212">
        <v>1</v>
      </c>
      <c r="I85" s="211" t="e">
        <f>VLOOKUP(DbsMunaqis[[#This Row],[KdPP3]],ListPP[#Data],2)</f>
        <v>#VALUE!</v>
      </c>
      <c r="J85" s="212">
        <v>1</v>
      </c>
      <c r="K85" s="213" t="e">
        <f>VLOOKUP(DbsMunaqis[[#This Row],[KdPP4]],ListPP[#Data],2)</f>
        <v>#VALUE!</v>
      </c>
      <c r="L85" s="207"/>
      <c r="M85" s="192"/>
    </row>
    <row r="86" spans="1:13" s="179" customFormat="1" ht="23.25" customHeight="1">
      <c r="A86" s="208">
        <v>85</v>
      </c>
      <c r="B86" s="209" t="s">
        <v>10933</v>
      </c>
      <c r="C86" s="210" t="s">
        <v>1112</v>
      </c>
      <c r="D86" s="209">
        <v>1</v>
      </c>
      <c r="E86" s="211" t="e">
        <f>VLOOKUP(DbsMunaqis[[#This Row],[KdPP1]],ListPP[#Data],2)</f>
        <v>#VALUE!</v>
      </c>
      <c r="F86" s="212">
        <v>1</v>
      </c>
      <c r="G86" s="211" t="e">
        <f>VLOOKUP(DbsMunaqis[[#This Row],[KdPP2]],ListPP[#Data],2)</f>
        <v>#VALUE!</v>
      </c>
      <c r="H86" s="212">
        <v>1</v>
      </c>
      <c r="I86" s="211" t="e">
        <f>VLOOKUP(DbsMunaqis[[#This Row],[KdPP3]],ListPP[#Data],2)</f>
        <v>#VALUE!</v>
      </c>
      <c r="J86" s="212">
        <v>1</v>
      </c>
      <c r="K86" s="213" t="e">
        <f>VLOOKUP(DbsMunaqis[[#This Row],[KdPP4]],ListPP[#Data],2)</f>
        <v>#VALUE!</v>
      </c>
      <c r="L86" s="207"/>
      <c r="M86" s="192"/>
    </row>
    <row r="87" spans="1:13" s="179" customFormat="1" ht="23.25" customHeight="1">
      <c r="A87" s="208">
        <v>86</v>
      </c>
      <c r="B87" s="209" t="s">
        <v>10934</v>
      </c>
      <c r="C87" s="210" t="s">
        <v>10935</v>
      </c>
      <c r="D87" s="209">
        <v>1</v>
      </c>
      <c r="E87" s="211" t="e">
        <f>VLOOKUP(DbsMunaqis[[#This Row],[KdPP1]],ListPP[#Data],2)</f>
        <v>#VALUE!</v>
      </c>
      <c r="F87" s="212">
        <v>1</v>
      </c>
      <c r="G87" s="211" t="e">
        <f>VLOOKUP(DbsMunaqis[[#This Row],[KdPP2]],ListPP[#Data],2)</f>
        <v>#VALUE!</v>
      </c>
      <c r="H87" s="212">
        <v>0</v>
      </c>
      <c r="I87" s="211" t="e">
        <f>VLOOKUP(DbsMunaqis[[#This Row],[KdPP3]],ListPP[#Data],2)</f>
        <v>#VALUE!</v>
      </c>
      <c r="J87" s="212">
        <v>1</v>
      </c>
      <c r="K87" s="213" t="e">
        <f>VLOOKUP(DbsMunaqis[[#This Row],[KdPP4]],ListPP[#Data],2)</f>
        <v>#VALUE!</v>
      </c>
      <c r="L87" s="207"/>
      <c r="M87" s="192"/>
    </row>
    <row r="88" spans="1:13" s="179" customFormat="1" ht="23.25" customHeight="1">
      <c r="A88" s="208">
        <v>87</v>
      </c>
      <c r="B88" s="209" t="s">
        <v>10941</v>
      </c>
      <c r="C88" s="210" t="s">
        <v>10942</v>
      </c>
      <c r="D88" s="209">
        <v>1</v>
      </c>
      <c r="E88" s="211" t="e">
        <f>VLOOKUP(DbsMunaqis[[#This Row],[KdPP1]],ListPP[#Data],2)</f>
        <v>#VALUE!</v>
      </c>
      <c r="F88" s="212">
        <v>1</v>
      </c>
      <c r="G88" s="211" t="e">
        <f>VLOOKUP(DbsMunaqis[[#This Row],[KdPP2]],ListPP[#Data],2)</f>
        <v>#VALUE!</v>
      </c>
      <c r="H88" s="212">
        <v>1</v>
      </c>
      <c r="I88" s="211" t="e">
        <f>VLOOKUP(DbsMunaqis[[#This Row],[KdPP3]],ListPP[#Data],2)</f>
        <v>#VALUE!</v>
      </c>
      <c r="J88" s="212">
        <v>1</v>
      </c>
      <c r="K88" s="213" t="e">
        <f>VLOOKUP(DbsMunaqis[[#This Row],[KdPP4]],ListPP[#Data],2)</f>
        <v>#VALUE!</v>
      </c>
      <c r="L88" s="207"/>
      <c r="M88" s="192"/>
    </row>
    <row r="89" spans="1:13" s="179" customFormat="1" ht="23.25" customHeight="1">
      <c r="A89" s="208">
        <v>88</v>
      </c>
      <c r="B89" s="209" t="s">
        <v>10952</v>
      </c>
      <c r="C89" s="210" t="s">
        <v>10953</v>
      </c>
      <c r="D89" s="209">
        <v>1</v>
      </c>
      <c r="E89" s="211" t="e">
        <f>VLOOKUP(DbsMunaqis[[#This Row],[KdPP1]],ListPP[#Data],2)</f>
        <v>#VALUE!</v>
      </c>
      <c r="F89" s="212">
        <v>1</v>
      </c>
      <c r="G89" s="211" t="e">
        <f>VLOOKUP(DbsMunaqis[[#This Row],[KdPP2]],ListPP[#Data],2)</f>
        <v>#VALUE!</v>
      </c>
      <c r="H89" s="212">
        <v>1</v>
      </c>
      <c r="I89" s="211" t="e">
        <f>VLOOKUP(DbsMunaqis[[#This Row],[KdPP3]],ListPP[#Data],2)</f>
        <v>#VALUE!</v>
      </c>
      <c r="J89" s="212">
        <v>1</v>
      </c>
      <c r="K89" s="213" t="e">
        <f>VLOOKUP(DbsMunaqis[[#This Row],[KdPP4]],ListPP[#Data],2)</f>
        <v>#VALUE!</v>
      </c>
      <c r="L89" s="207"/>
      <c r="M89" s="192"/>
    </row>
    <row r="90" spans="1:13" s="179" customFormat="1" ht="23.25" customHeight="1">
      <c r="A90" s="208">
        <v>89</v>
      </c>
      <c r="B90" s="209" t="s">
        <v>10954</v>
      </c>
      <c r="C90" s="210" t="s">
        <v>10955</v>
      </c>
      <c r="D90" s="209">
        <v>1</v>
      </c>
      <c r="E90" s="211" t="e">
        <f>VLOOKUP(DbsMunaqis[[#This Row],[KdPP1]],ListPP[#Data],2)</f>
        <v>#VALUE!</v>
      </c>
      <c r="F90" s="212">
        <v>1</v>
      </c>
      <c r="G90" s="211" t="e">
        <f>VLOOKUP(DbsMunaqis[[#This Row],[KdPP2]],ListPP[#Data],2)</f>
        <v>#VALUE!</v>
      </c>
      <c r="H90" s="212">
        <v>1</v>
      </c>
      <c r="I90" s="211" t="e">
        <f>VLOOKUP(DbsMunaqis[[#This Row],[KdPP3]],ListPP[#Data],2)</f>
        <v>#VALUE!</v>
      </c>
      <c r="J90" s="212">
        <v>1</v>
      </c>
      <c r="K90" s="213" t="e">
        <f>VLOOKUP(DbsMunaqis[[#This Row],[KdPP4]],ListPP[#Data],2)</f>
        <v>#VALUE!</v>
      </c>
      <c r="L90" s="207"/>
      <c r="M90" s="192"/>
    </row>
    <row r="91" spans="1:13" s="179" customFormat="1" ht="23.25" customHeight="1">
      <c r="A91" s="208">
        <v>90</v>
      </c>
      <c r="B91" s="209" t="s">
        <v>10958</v>
      </c>
      <c r="C91" s="210" t="s">
        <v>14957</v>
      </c>
      <c r="D91" s="209">
        <v>1</v>
      </c>
      <c r="E91" s="211" t="e">
        <f>VLOOKUP(DbsMunaqis[[#This Row],[KdPP1]],ListPP[#Data],2)</f>
        <v>#VALUE!</v>
      </c>
      <c r="F91" s="212">
        <v>1</v>
      </c>
      <c r="G91" s="211" t="e">
        <f>VLOOKUP(DbsMunaqis[[#This Row],[KdPP2]],ListPP[#Data],2)</f>
        <v>#VALUE!</v>
      </c>
      <c r="H91" s="212">
        <v>1</v>
      </c>
      <c r="I91" s="211" t="e">
        <f>VLOOKUP(DbsMunaqis[[#This Row],[KdPP3]],ListPP[#Data],2)</f>
        <v>#VALUE!</v>
      </c>
      <c r="J91" s="212">
        <v>1</v>
      </c>
      <c r="K91" s="213" t="e">
        <f>VLOOKUP(DbsMunaqis[[#This Row],[KdPP4]],ListPP[#Data],2)</f>
        <v>#VALUE!</v>
      </c>
      <c r="L91" s="207"/>
      <c r="M91" s="192"/>
    </row>
    <row r="92" spans="1:13" s="179" customFormat="1" ht="23.25" customHeight="1">
      <c r="A92" s="208">
        <v>91</v>
      </c>
      <c r="B92" s="209" t="s">
        <v>10965</v>
      </c>
      <c r="C92" s="210" t="s">
        <v>10966</v>
      </c>
      <c r="D92" s="209">
        <v>1</v>
      </c>
      <c r="E92" s="211" t="e">
        <f>VLOOKUP(DbsMunaqis[[#This Row],[KdPP1]],ListPP[#Data],2)</f>
        <v>#VALUE!</v>
      </c>
      <c r="F92" s="212">
        <v>1</v>
      </c>
      <c r="G92" s="211" t="e">
        <f>VLOOKUP(DbsMunaqis[[#This Row],[KdPP2]],ListPP[#Data],2)</f>
        <v>#VALUE!</v>
      </c>
      <c r="H92" s="212">
        <v>1</v>
      </c>
      <c r="I92" s="211" t="e">
        <f>VLOOKUP(DbsMunaqis[[#This Row],[KdPP3]],ListPP[#Data],2)</f>
        <v>#VALUE!</v>
      </c>
      <c r="J92" s="212">
        <v>1</v>
      </c>
      <c r="K92" s="213" t="e">
        <f>VLOOKUP(DbsMunaqis[[#This Row],[KdPP4]],ListPP[#Data],2)</f>
        <v>#VALUE!</v>
      </c>
      <c r="L92" s="207"/>
      <c r="M92" s="192"/>
    </row>
    <row r="93" spans="1:13" s="179" customFormat="1" ht="23.25" customHeight="1">
      <c r="A93" s="208">
        <v>92</v>
      </c>
      <c r="B93" s="209" t="s">
        <v>10967</v>
      </c>
      <c r="C93" s="210" t="s">
        <v>10968</v>
      </c>
      <c r="D93" s="209">
        <v>1</v>
      </c>
      <c r="E93" s="211" t="e">
        <f>VLOOKUP(DbsMunaqis[[#This Row],[KdPP1]],ListPP[#Data],2)</f>
        <v>#VALUE!</v>
      </c>
      <c r="F93" s="212">
        <v>1</v>
      </c>
      <c r="G93" s="211" t="e">
        <f>VLOOKUP(DbsMunaqis[[#This Row],[KdPP2]],ListPP[#Data],2)</f>
        <v>#VALUE!</v>
      </c>
      <c r="H93" s="212">
        <v>1</v>
      </c>
      <c r="I93" s="211" t="e">
        <f>VLOOKUP(DbsMunaqis[[#This Row],[KdPP3]],ListPP[#Data],2)</f>
        <v>#VALUE!</v>
      </c>
      <c r="J93" s="212">
        <v>1</v>
      </c>
      <c r="K93" s="213" t="e">
        <f>VLOOKUP(DbsMunaqis[[#This Row],[KdPP4]],ListPP[#Data],2)</f>
        <v>#VALUE!</v>
      </c>
      <c r="L93" s="207"/>
      <c r="M93" s="192"/>
    </row>
    <row r="94" spans="1:13" s="179" customFormat="1" ht="23.25" customHeight="1">
      <c r="A94" s="208">
        <v>93</v>
      </c>
      <c r="B94" s="209" t="s">
        <v>10969</v>
      </c>
      <c r="C94" s="210" t="s">
        <v>10970</v>
      </c>
      <c r="D94" s="209">
        <v>1</v>
      </c>
      <c r="E94" s="211" t="e">
        <f>VLOOKUP(DbsMunaqis[[#This Row],[KdPP1]],ListPP[#Data],2)</f>
        <v>#VALUE!</v>
      </c>
      <c r="F94" s="212">
        <v>1</v>
      </c>
      <c r="G94" s="211" t="e">
        <f>VLOOKUP(DbsMunaqis[[#This Row],[KdPP2]],ListPP[#Data],2)</f>
        <v>#VALUE!</v>
      </c>
      <c r="H94" s="212">
        <v>1</v>
      </c>
      <c r="I94" s="211" t="e">
        <f>VLOOKUP(DbsMunaqis[[#This Row],[KdPP3]],ListPP[#Data],2)</f>
        <v>#VALUE!</v>
      </c>
      <c r="J94" s="212">
        <v>1</v>
      </c>
      <c r="K94" s="213" t="e">
        <f>VLOOKUP(DbsMunaqis[[#This Row],[KdPP4]],ListPP[#Data],2)</f>
        <v>#VALUE!</v>
      </c>
      <c r="L94" s="207"/>
      <c r="M94" s="192"/>
    </row>
    <row r="95" spans="1:13" s="179" customFormat="1" ht="23.25" customHeight="1">
      <c r="A95" s="208">
        <v>94</v>
      </c>
      <c r="B95" s="209" t="s">
        <v>10972</v>
      </c>
      <c r="C95" s="210" t="s">
        <v>14938</v>
      </c>
      <c r="D95" s="209">
        <v>1</v>
      </c>
      <c r="E95" s="211" t="e">
        <f>VLOOKUP(DbsMunaqis[[#This Row],[KdPP1]],ListPP[#Data],2)</f>
        <v>#VALUE!</v>
      </c>
      <c r="F95" s="212">
        <v>1</v>
      </c>
      <c r="G95" s="211" t="e">
        <f>VLOOKUP(DbsMunaqis[[#This Row],[KdPP2]],ListPP[#Data],2)</f>
        <v>#VALUE!</v>
      </c>
      <c r="H95" s="212">
        <v>1</v>
      </c>
      <c r="I95" s="211" t="e">
        <f>VLOOKUP(DbsMunaqis[[#This Row],[KdPP3]],ListPP[#Data],2)</f>
        <v>#VALUE!</v>
      </c>
      <c r="J95" s="212">
        <v>1</v>
      </c>
      <c r="K95" s="213" t="e">
        <f>VLOOKUP(DbsMunaqis[[#This Row],[KdPP4]],ListPP[#Data],2)</f>
        <v>#VALUE!</v>
      </c>
      <c r="L95" s="207"/>
      <c r="M95" s="192"/>
    </row>
    <row r="96" spans="1:13" s="179" customFormat="1" ht="23.25" customHeight="1">
      <c r="A96" s="208">
        <v>95</v>
      </c>
      <c r="B96" s="209" t="s">
        <v>10973</v>
      </c>
      <c r="C96" s="210" t="s">
        <v>10974</v>
      </c>
      <c r="D96" s="209">
        <v>1</v>
      </c>
      <c r="E96" s="211" t="e">
        <f>VLOOKUP(DbsMunaqis[[#This Row],[KdPP1]],ListPP[#Data],2)</f>
        <v>#VALUE!</v>
      </c>
      <c r="F96" s="212">
        <v>1</v>
      </c>
      <c r="G96" s="211" t="e">
        <f>VLOOKUP(DbsMunaqis[[#This Row],[KdPP2]],ListPP[#Data],2)</f>
        <v>#VALUE!</v>
      </c>
      <c r="H96" s="212">
        <v>0</v>
      </c>
      <c r="I96" s="211" t="e">
        <f>VLOOKUP(DbsMunaqis[[#This Row],[KdPP3]],ListPP[#Data],2)</f>
        <v>#VALUE!</v>
      </c>
      <c r="J96" s="212">
        <v>1</v>
      </c>
      <c r="K96" s="213" t="e">
        <f>VLOOKUP(DbsMunaqis[[#This Row],[KdPP4]],ListPP[#Data],2)</f>
        <v>#VALUE!</v>
      </c>
      <c r="L96" s="207"/>
      <c r="M96" s="192"/>
    </row>
    <row r="97" spans="1:13" s="179" customFormat="1" ht="23.25" customHeight="1">
      <c r="A97" s="208">
        <v>96</v>
      </c>
      <c r="B97" s="209" t="s">
        <v>10979</v>
      </c>
      <c r="C97" s="210" t="s">
        <v>6464</v>
      </c>
      <c r="D97" s="209">
        <v>1</v>
      </c>
      <c r="E97" s="211" t="e">
        <f>VLOOKUP(DbsMunaqis[[#This Row],[KdPP1]],ListPP[#Data],2)</f>
        <v>#VALUE!</v>
      </c>
      <c r="F97" s="212">
        <v>1</v>
      </c>
      <c r="G97" s="211" t="e">
        <f>VLOOKUP(DbsMunaqis[[#This Row],[KdPP2]],ListPP[#Data],2)</f>
        <v>#VALUE!</v>
      </c>
      <c r="H97" s="212">
        <v>1</v>
      </c>
      <c r="I97" s="211" t="e">
        <f>VLOOKUP(DbsMunaqis[[#This Row],[KdPP3]],ListPP[#Data],2)</f>
        <v>#VALUE!</v>
      </c>
      <c r="J97" s="212">
        <v>1</v>
      </c>
      <c r="K97" s="213" t="e">
        <f>VLOOKUP(DbsMunaqis[[#This Row],[KdPP4]],ListPP[#Data],2)</f>
        <v>#VALUE!</v>
      </c>
      <c r="L97" s="207"/>
      <c r="M97" s="192"/>
    </row>
    <row r="98" spans="1:13" s="179" customFormat="1" ht="23.25" customHeight="1">
      <c r="A98" s="208">
        <v>97</v>
      </c>
      <c r="B98" s="209" t="s">
        <v>10980</v>
      </c>
      <c r="C98" s="210" t="s">
        <v>1838</v>
      </c>
      <c r="D98" s="209">
        <v>1</v>
      </c>
      <c r="E98" s="211" t="e">
        <f>VLOOKUP(DbsMunaqis[[#This Row],[KdPP1]],ListPP[#Data],2)</f>
        <v>#VALUE!</v>
      </c>
      <c r="F98" s="212">
        <v>1</v>
      </c>
      <c r="G98" s="211" t="e">
        <f>VLOOKUP(DbsMunaqis[[#This Row],[KdPP2]],ListPP[#Data],2)</f>
        <v>#VALUE!</v>
      </c>
      <c r="H98" s="212">
        <v>1</v>
      </c>
      <c r="I98" s="211" t="e">
        <f>VLOOKUP(DbsMunaqis[[#This Row],[KdPP3]],ListPP[#Data],2)</f>
        <v>#VALUE!</v>
      </c>
      <c r="J98" s="212">
        <v>1</v>
      </c>
      <c r="K98" s="213" t="e">
        <f>VLOOKUP(DbsMunaqis[[#This Row],[KdPP4]],ListPP[#Data],2)</f>
        <v>#VALUE!</v>
      </c>
      <c r="L98" s="207"/>
      <c r="M98" s="192"/>
    </row>
    <row r="99" spans="1:13" s="179" customFormat="1" ht="23.25" customHeight="1">
      <c r="A99" s="208">
        <v>98</v>
      </c>
      <c r="B99" s="209" t="s">
        <v>10989</v>
      </c>
      <c r="C99" s="210" t="s">
        <v>10990</v>
      </c>
      <c r="D99" s="209">
        <v>1</v>
      </c>
      <c r="E99" s="211" t="e">
        <f>VLOOKUP(DbsMunaqis[[#This Row],[KdPP1]],ListPP[#Data],2)</f>
        <v>#VALUE!</v>
      </c>
      <c r="F99" s="212">
        <v>1</v>
      </c>
      <c r="G99" s="211" t="e">
        <f>VLOOKUP(DbsMunaqis[[#This Row],[KdPP2]],ListPP[#Data],2)</f>
        <v>#VALUE!</v>
      </c>
      <c r="H99" s="212">
        <v>1</v>
      </c>
      <c r="I99" s="211" t="e">
        <f>VLOOKUP(DbsMunaqis[[#This Row],[KdPP3]],ListPP[#Data],2)</f>
        <v>#VALUE!</v>
      </c>
      <c r="J99" s="212">
        <v>1</v>
      </c>
      <c r="K99" s="213" t="e">
        <f>VLOOKUP(DbsMunaqis[[#This Row],[KdPP4]],ListPP[#Data],2)</f>
        <v>#VALUE!</v>
      </c>
      <c r="L99" s="207"/>
      <c r="M99" s="192"/>
    </row>
    <row r="100" spans="1:13" s="179" customFormat="1" ht="23.25" customHeight="1">
      <c r="A100" s="208">
        <v>99</v>
      </c>
      <c r="B100" s="209" t="s">
        <v>10992</v>
      </c>
      <c r="C100" s="210" t="s">
        <v>10993</v>
      </c>
      <c r="D100" s="209">
        <v>1</v>
      </c>
      <c r="E100" s="211" t="e">
        <f>VLOOKUP(DbsMunaqis[[#This Row],[KdPP1]],ListPP[#Data],2)</f>
        <v>#VALUE!</v>
      </c>
      <c r="F100" s="212">
        <v>1</v>
      </c>
      <c r="G100" s="211" t="e">
        <f>VLOOKUP(DbsMunaqis[[#This Row],[KdPP2]],ListPP[#Data],2)</f>
        <v>#VALUE!</v>
      </c>
      <c r="H100" s="212">
        <v>1</v>
      </c>
      <c r="I100" s="211" t="e">
        <f>VLOOKUP(DbsMunaqis[[#This Row],[KdPP3]],ListPP[#Data],2)</f>
        <v>#VALUE!</v>
      </c>
      <c r="J100" s="212">
        <v>1</v>
      </c>
      <c r="K100" s="213" t="e">
        <f>VLOOKUP(DbsMunaqis[[#This Row],[KdPP4]],ListPP[#Data],2)</f>
        <v>#VALUE!</v>
      </c>
      <c r="L100" s="207"/>
      <c r="M100" s="192"/>
    </row>
    <row r="101" spans="1:13" s="179" customFormat="1" ht="23.25" customHeight="1">
      <c r="A101" s="208">
        <v>100</v>
      </c>
      <c r="B101" s="209" t="s">
        <v>10995</v>
      </c>
      <c r="C101" s="210" t="s">
        <v>10996</v>
      </c>
      <c r="D101" s="209">
        <v>1</v>
      </c>
      <c r="E101" s="211" t="e">
        <f>VLOOKUP(DbsMunaqis[[#This Row],[KdPP1]],ListPP[#Data],2)</f>
        <v>#VALUE!</v>
      </c>
      <c r="F101" s="212">
        <v>1</v>
      </c>
      <c r="G101" s="211" t="e">
        <f>VLOOKUP(DbsMunaqis[[#This Row],[KdPP2]],ListPP[#Data],2)</f>
        <v>#VALUE!</v>
      </c>
      <c r="H101" s="212">
        <v>1</v>
      </c>
      <c r="I101" s="211" t="e">
        <f>VLOOKUP(DbsMunaqis[[#This Row],[KdPP3]],ListPP[#Data],2)</f>
        <v>#VALUE!</v>
      </c>
      <c r="J101" s="212">
        <v>1</v>
      </c>
      <c r="K101" s="213" t="e">
        <f>VLOOKUP(DbsMunaqis[[#This Row],[KdPP4]],ListPP[#Data],2)</f>
        <v>#VALUE!</v>
      </c>
      <c r="L101" s="207"/>
      <c r="M101" s="192"/>
    </row>
    <row r="102" spans="1:13" s="179" customFormat="1" ht="23.25" customHeight="1">
      <c r="A102" s="208">
        <v>101</v>
      </c>
      <c r="B102" s="209" t="s">
        <v>11009</v>
      </c>
      <c r="C102" s="210" t="s">
        <v>11010</v>
      </c>
      <c r="D102" s="209">
        <v>1</v>
      </c>
      <c r="E102" s="211" t="e">
        <f>VLOOKUP(DbsMunaqis[[#This Row],[KdPP1]],ListPP[#Data],2)</f>
        <v>#VALUE!</v>
      </c>
      <c r="F102" s="212">
        <v>1</v>
      </c>
      <c r="G102" s="211" t="e">
        <f>VLOOKUP(DbsMunaqis[[#This Row],[KdPP2]],ListPP[#Data],2)</f>
        <v>#VALUE!</v>
      </c>
      <c r="H102" s="212">
        <v>1</v>
      </c>
      <c r="I102" s="211" t="e">
        <f>VLOOKUP(DbsMunaqis[[#This Row],[KdPP3]],ListPP[#Data],2)</f>
        <v>#VALUE!</v>
      </c>
      <c r="J102" s="212">
        <v>1</v>
      </c>
      <c r="K102" s="213" t="e">
        <f>VLOOKUP(DbsMunaqis[[#This Row],[KdPP4]],ListPP[#Data],2)</f>
        <v>#VALUE!</v>
      </c>
      <c r="L102" s="207"/>
      <c r="M102" s="192"/>
    </row>
    <row r="103" spans="1:13" s="179" customFormat="1" ht="23.25" customHeight="1">
      <c r="A103" s="208">
        <v>102</v>
      </c>
      <c r="B103" s="209" t="s">
        <v>11014</v>
      </c>
      <c r="C103" s="210" t="s">
        <v>3857</v>
      </c>
      <c r="D103" s="209">
        <v>1</v>
      </c>
      <c r="E103" s="211" t="e">
        <f>VLOOKUP(DbsMunaqis[[#This Row],[KdPP1]],ListPP[#Data],2)</f>
        <v>#VALUE!</v>
      </c>
      <c r="F103" s="212">
        <v>1</v>
      </c>
      <c r="G103" s="211" t="e">
        <f>VLOOKUP(DbsMunaqis[[#This Row],[KdPP2]],ListPP[#Data],2)</f>
        <v>#VALUE!</v>
      </c>
      <c r="H103" s="212">
        <v>1</v>
      </c>
      <c r="I103" s="211" t="e">
        <f>VLOOKUP(DbsMunaqis[[#This Row],[KdPP3]],ListPP[#Data],2)</f>
        <v>#VALUE!</v>
      </c>
      <c r="J103" s="212">
        <v>1</v>
      </c>
      <c r="K103" s="213" t="e">
        <f>VLOOKUP(DbsMunaqis[[#This Row],[KdPP4]],ListPP[#Data],2)</f>
        <v>#VALUE!</v>
      </c>
      <c r="L103" s="207"/>
      <c r="M103" s="192"/>
    </row>
    <row r="104" spans="1:13" s="179" customFormat="1" ht="23.25" customHeight="1">
      <c r="A104" s="208">
        <v>103</v>
      </c>
      <c r="B104" s="209" t="s">
        <v>11018</v>
      </c>
      <c r="C104" s="210" t="s">
        <v>11019</v>
      </c>
      <c r="D104" s="209">
        <v>1</v>
      </c>
      <c r="E104" s="211" t="e">
        <f>VLOOKUP(DbsMunaqis[[#This Row],[KdPP1]],ListPP[#Data],2)</f>
        <v>#VALUE!</v>
      </c>
      <c r="F104" s="212">
        <v>1</v>
      </c>
      <c r="G104" s="211" t="e">
        <f>VLOOKUP(DbsMunaqis[[#This Row],[KdPP2]],ListPP[#Data],2)</f>
        <v>#VALUE!</v>
      </c>
      <c r="H104" s="212">
        <v>1</v>
      </c>
      <c r="I104" s="211" t="e">
        <f>VLOOKUP(DbsMunaqis[[#This Row],[KdPP3]],ListPP[#Data],2)</f>
        <v>#VALUE!</v>
      </c>
      <c r="J104" s="212">
        <v>1</v>
      </c>
      <c r="K104" s="213" t="e">
        <f>VLOOKUP(DbsMunaqis[[#This Row],[KdPP4]],ListPP[#Data],2)</f>
        <v>#VALUE!</v>
      </c>
      <c r="L104" s="207"/>
      <c r="M104" s="192"/>
    </row>
    <row r="105" spans="1:13" s="179" customFormat="1" ht="23.25" customHeight="1">
      <c r="A105" s="208">
        <v>104</v>
      </c>
      <c r="B105" s="209" t="s">
        <v>11022</v>
      </c>
      <c r="C105" s="210" t="s">
        <v>11023</v>
      </c>
      <c r="D105" s="209">
        <v>1</v>
      </c>
      <c r="E105" s="211" t="e">
        <f>VLOOKUP(DbsMunaqis[[#This Row],[KdPP1]],ListPP[#Data],2)</f>
        <v>#VALUE!</v>
      </c>
      <c r="F105" s="212">
        <v>1</v>
      </c>
      <c r="G105" s="211" t="e">
        <f>VLOOKUP(DbsMunaqis[[#This Row],[KdPP2]],ListPP[#Data],2)</f>
        <v>#VALUE!</v>
      </c>
      <c r="H105" s="212">
        <v>1</v>
      </c>
      <c r="I105" s="211" t="e">
        <f>VLOOKUP(DbsMunaqis[[#This Row],[KdPP3]],ListPP[#Data],2)</f>
        <v>#VALUE!</v>
      </c>
      <c r="J105" s="212">
        <v>1</v>
      </c>
      <c r="K105" s="213" t="e">
        <f>VLOOKUP(DbsMunaqis[[#This Row],[KdPP4]],ListPP[#Data],2)</f>
        <v>#VALUE!</v>
      </c>
      <c r="L105" s="207"/>
      <c r="M105" s="192"/>
    </row>
    <row r="106" spans="1:13" s="179" customFormat="1" ht="23.25" customHeight="1">
      <c r="A106" s="208">
        <v>105</v>
      </c>
      <c r="B106" s="209" t="s">
        <v>11035</v>
      </c>
      <c r="C106" s="210" t="s">
        <v>14942</v>
      </c>
      <c r="D106" s="209">
        <v>1</v>
      </c>
      <c r="E106" s="211" t="e">
        <f>VLOOKUP(DbsMunaqis[[#This Row],[KdPP1]],ListPP[#Data],2)</f>
        <v>#VALUE!</v>
      </c>
      <c r="F106" s="212">
        <v>1</v>
      </c>
      <c r="G106" s="211" t="e">
        <f>VLOOKUP(DbsMunaqis[[#This Row],[KdPP2]],ListPP[#Data],2)</f>
        <v>#VALUE!</v>
      </c>
      <c r="H106" s="212">
        <v>1</v>
      </c>
      <c r="I106" s="211" t="e">
        <f>VLOOKUP(DbsMunaqis[[#This Row],[KdPP3]],ListPP[#Data],2)</f>
        <v>#VALUE!</v>
      </c>
      <c r="J106" s="212">
        <v>1</v>
      </c>
      <c r="K106" s="213" t="e">
        <f>VLOOKUP(DbsMunaqis[[#This Row],[KdPP4]],ListPP[#Data],2)</f>
        <v>#VALUE!</v>
      </c>
      <c r="L106" s="207"/>
      <c r="M106" s="192"/>
    </row>
    <row r="107" spans="1:13" s="179" customFormat="1" ht="23.25" customHeight="1">
      <c r="A107" s="208">
        <v>106</v>
      </c>
      <c r="B107" s="209" t="s">
        <v>11037</v>
      </c>
      <c r="C107" s="210" t="s">
        <v>11038</v>
      </c>
      <c r="D107" s="209">
        <v>1</v>
      </c>
      <c r="E107" s="211" t="e">
        <f>VLOOKUP(DbsMunaqis[[#This Row],[KdPP1]],ListPP[#Data],2)</f>
        <v>#VALUE!</v>
      </c>
      <c r="F107" s="212">
        <v>1</v>
      </c>
      <c r="G107" s="211" t="e">
        <f>VLOOKUP(DbsMunaqis[[#This Row],[KdPP2]],ListPP[#Data],2)</f>
        <v>#VALUE!</v>
      </c>
      <c r="H107" s="212">
        <v>1</v>
      </c>
      <c r="I107" s="211" t="e">
        <f>VLOOKUP(DbsMunaqis[[#This Row],[KdPP3]],ListPP[#Data],2)</f>
        <v>#VALUE!</v>
      </c>
      <c r="J107" s="212">
        <v>1</v>
      </c>
      <c r="K107" s="213" t="e">
        <f>VLOOKUP(DbsMunaqis[[#This Row],[KdPP4]],ListPP[#Data],2)</f>
        <v>#VALUE!</v>
      </c>
      <c r="L107" s="207"/>
      <c r="M107" s="192"/>
    </row>
    <row r="108" spans="1:13" s="179" customFormat="1" ht="23.25" customHeight="1">
      <c r="A108" s="208">
        <v>107</v>
      </c>
      <c r="B108" s="209" t="s">
        <v>11039</v>
      </c>
      <c r="C108" s="210" t="s">
        <v>11040</v>
      </c>
      <c r="D108" s="209">
        <v>1</v>
      </c>
      <c r="E108" s="211" t="e">
        <f>VLOOKUP(DbsMunaqis[[#This Row],[KdPP1]],ListPP[#Data],2)</f>
        <v>#VALUE!</v>
      </c>
      <c r="F108" s="212">
        <v>1</v>
      </c>
      <c r="G108" s="211" t="e">
        <f>VLOOKUP(DbsMunaqis[[#This Row],[KdPP2]],ListPP[#Data],2)</f>
        <v>#VALUE!</v>
      </c>
      <c r="H108" s="212">
        <v>1</v>
      </c>
      <c r="I108" s="211" t="e">
        <f>VLOOKUP(DbsMunaqis[[#This Row],[KdPP3]],ListPP[#Data],2)</f>
        <v>#VALUE!</v>
      </c>
      <c r="J108" s="212">
        <v>1</v>
      </c>
      <c r="K108" s="213" t="e">
        <f>VLOOKUP(DbsMunaqis[[#This Row],[KdPP4]],ListPP[#Data],2)</f>
        <v>#VALUE!</v>
      </c>
      <c r="L108" s="207"/>
      <c r="M108" s="192"/>
    </row>
    <row r="109" spans="1:13" s="179" customFormat="1" ht="23.25" customHeight="1">
      <c r="A109" s="208">
        <v>108</v>
      </c>
      <c r="B109" s="209" t="s">
        <v>11041</v>
      </c>
      <c r="C109" s="210" t="s">
        <v>14958</v>
      </c>
      <c r="D109" s="209">
        <v>1</v>
      </c>
      <c r="E109" s="211" t="e">
        <f>VLOOKUP(DbsMunaqis[[#This Row],[KdPP1]],ListPP[#Data],2)</f>
        <v>#VALUE!</v>
      </c>
      <c r="F109" s="212">
        <v>1</v>
      </c>
      <c r="G109" s="211" t="e">
        <f>VLOOKUP(DbsMunaqis[[#This Row],[KdPP2]],ListPP[#Data],2)</f>
        <v>#VALUE!</v>
      </c>
      <c r="H109" s="212">
        <v>1</v>
      </c>
      <c r="I109" s="211" t="e">
        <f>VLOOKUP(DbsMunaqis[[#This Row],[KdPP3]],ListPP[#Data],2)</f>
        <v>#VALUE!</v>
      </c>
      <c r="J109" s="212">
        <v>1</v>
      </c>
      <c r="K109" s="213" t="e">
        <f>VLOOKUP(DbsMunaqis[[#This Row],[KdPP4]],ListPP[#Data],2)</f>
        <v>#VALUE!</v>
      </c>
      <c r="L109" s="207"/>
      <c r="M109" s="192"/>
    </row>
    <row r="110" spans="1:13" s="179" customFormat="1" ht="23.25" customHeight="1">
      <c r="A110" s="208">
        <v>109</v>
      </c>
      <c r="B110" s="209" t="s">
        <v>11043</v>
      </c>
      <c r="C110" s="210" t="s">
        <v>11044</v>
      </c>
      <c r="D110" s="209">
        <v>1</v>
      </c>
      <c r="E110" s="211" t="e">
        <f>VLOOKUP(DbsMunaqis[[#This Row],[KdPP1]],ListPP[#Data],2)</f>
        <v>#VALUE!</v>
      </c>
      <c r="F110" s="212">
        <v>1</v>
      </c>
      <c r="G110" s="211" t="e">
        <f>VLOOKUP(DbsMunaqis[[#This Row],[KdPP2]],ListPP[#Data],2)</f>
        <v>#VALUE!</v>
      </c>
      <c r="H110" s="212">
        <v>1</v>
      </c>
      <c r="I110" s="211" t="e">
        <f>VLOOKUP(DbsMunaqis[[#This Row],[KdPP3]],ListPP[#Data],2)</f>
        <v>#VALUE!</v>
      </c>
      <c r="J110" s="212">
        <v>1</v>
      </c>
      <c r="K110" s="213" t="e">
        <f>VLOOKUP(DbsMunaqis[[#This Row],[KdPP4]],ListPP[#Data],2)</f>
        <v>#VALUE!</v>
      </c>
      <c r="L110" s="207"/>
      <c r="M110" s="192"/>
    </row>
    <row r="111" spans="1:13" s="179" customFormat="1" ht="23.25" customHeight="1">
      <c r="A111" s="208">
        <v>110</v>
      </c>
      <c r="B111" s="209" t="s">
        <v>11049</v>
      </c>
      <c r="C111" s="210" t="s">
        <v>11050</v>
      </c>
      <c r="D111" s="209">
        <v>1</v>
      </c>
      <c r="E111" s="211" t="e">
        <f>VLOOKUP(DbsMunaqis[[#This Row],[KdPP1]],ListPP[#Data],2)</f>
        <v>#VALUE!</v>
      </c>
      <c r="F111" s="212">
        <v>1</v>
      </c>
      <c r="G111" s="211" t="e">
        <f>VLOOKUP(DbsMunaqis[[#This Row],[KdPP2]],ListPP[#Data],2)</f>
        <v>#VALUE!</v>
      </c>
      <c r="H111" s="212">
        <v>1</v>
      </c>
      <c r="I111" s="211" t="e">
        <f>VLOOKUP(DbsMunaqis[[#This Row],[KdPP3]],ListPP[#Data],2)</f>
        <v>#VALUE!</v>
      </c>
      <c r="J111" s="212">
        <v>1</v>
      </c>
      <c r="K111" s="213" t="e">
        <f>VLOOKUP(DbsMunaqis[[#This Row],[KdPP4]],ListPP[#Data],2)</f>
        <v>#VALUE!</v>
      </c>
      <c r="L111" s="207"/>
      <c r="M111" s="192"/>
    </row>
    <row r="112" spans="1:13" s="179" customFormat="1" ht="23.25" customHeight="1">
      <c r="A112" s="208">
        <v>111</v>
      </c>
      <c r="B112" s="209" t="s">
        <v>11053</v>
      </c>
      <c r="C112" s="210" t="s">
        <v>1112</v>
      </c>
      <c r="D112" s="209">
        <v>1</v>
      </c>
      <c r="E112" s="211" t="e">
        <f>VLOOKUP(DbsMunaqis[[#This Row],[KdPP1]],ListPP[#Data],2)</f>
        <v>#VALUE!</v>
      </c>
      <c r="F112" s="212">
        <v>1</v>
      </c>
      <c r="G112" s="211" t="e">
        <f>VLOOKUP(DbsMunaqis[[#This Row],[KdPP2]],ListPP[#Data],2)</f>
        <v>#VALUE!</v>
      </c>
      <c r="H112" s="212">
        <v>1</v>
      </c>
      <c r="I112" s="211" t="e">
        <f>VLOOKUP(DbsMunaqis[[#This Row],[KdPP3]],ListPP[#Data],2)</f>
        <v>#VALUE!</v>
      </c>
      <c r="J112" s="212">
        <v>1</v>
      </c>
      <c r="K112" s="213" t="e">
        <f>VLOOKUP(DbsMunaqis[[#This Row],[KdPP4]],ListPP[#Data],2)</f>
        <v>#VALUE!</v>
      </c>
      <c r="L112" s="207"/>
      <c r="M112" s="192"/>
    </row>
    <row r="113" spans="1:13" s="179" customFormat="1" ht="23.25" customHeight="1">
      <c r="A113" s="208">
        <v>112</v>
      </c>
      <c r="B113" s="209" t="s">
        <v>11058</v>
      </c>
      <c r="C113" s="210" t="s">
        <v>11059</v>
      </c>
      <c r="D113" s="209">
        <v>1</v>
      </c>
      <c r="E113" s="211" t="e">
        <f>VLOOKUP(DbsMunaqis[[#This Row],[KdPP1]],ListPP[#Data],2)</f>
        <v>#VALUE!</v>
      </c>
      <c r="F113" s="212">
        <v>1</v>
      </c>
      <c r="G113" s="211" t="e">
        <f>VLOOKUP(DbsMunaqis[[#This Row],[KdPP2]],ListPP[#Data],2)</f>
        <v>#VALUE!</v>
      </c>
      <c r="H113" s="212">
        <v>1</v>
      </c>
      <c r="I113" s="211" t="e">
        <f>VLOOKUP(DbsMunaqis[[#This Row],[KdPP3]],ListPP[#Data],2)</f>
        <v>#VALUE!</v>
      </c>
      <c r="J113" s="212">
        <v>1</v>
      </c>
      <c r="K113" s="213" t="e">
        <f>VLOOKUP(DbsMunaqis[[#This Row],[KdPP4]],ListPP[#Data],2)</f>
        <v>#VALUE!</v>
      </c>
      <c r="L113" s="207"/>
      <c r="M113" s="192"/>
    </row>
    <row r="114" spans="1:13" s="179" customFormat="1" ht="23.25" customHeight="1">
      <c r="A114" s="208">
        <v>113</v>
      </c>
      <c r="B114" s="209" t="s">
        <v>11060</v>
      </c>
      <c r="C114" s="210" t="s">
        <v>11061</v>
      </c>
      <c r="D114" s="209">
        <v>1</v>
      </c>
      <c r="E114" s="211" t="e">
        <f>VLOOKUP(DbsMunaqis[[#This Row],[KdPP1]],ListPP[#Data],2)</f>
        <v>#VALUE!</v>
      </c>
      <c r="F114" s="212">
        <v>0</v>
      </c>
      <c r="G114" s="211" t="e">
        <f>VLOOKUP(DbsMunaqis[[#This Row],[KdPP2]],ListPP[#Data],2)</f>
        <v>#VALUE!</v>
      </c>
      <c r="H114" s="212">
        <v>1</v>
      </c>
      <c r="I114" s="211" t="e">
        <f>VLOOKUP(DbsMunaqis[[#This Row],[KdPP3]],ListPP[#Data],2)</f>
        <v>#VALUE!</v>
      </c>
      <c r="J114" s="212">
        <v>1</v>
      </c>
      <c r="K114" s="213" t="e">
        <f>VLOOKUP(DbsMunaqis[[#This Row],[KdPP4]],ListPP[#Data],2)</f>
        <v>#VALUE!</v>
      </c>
      <c r="L114" s="207"/>
      <c r="M114" s="192"/>
    </row>
    <row r="115" spans="1:13" s="179" customFormat="1" ht="23.25" customHeight="1">
      <c r="A115" s="208">
        <v>114</v>
      </c>
      <c r="B115" s="209" t="s">
        <v>11065</v>
      </c>
      <c r="C115" s="210" t="s">
        <v>11066</v>
      </c>
      <c r="D115" s="209">
        <v>1</v>
      </c>
      <c r="E115" s="211" t="e">
        <f>VLOOKUP(DbsMunaqis[[#This Row],[KdPP1]],ListPP[#Data],2)</f>
        <v>#VALUE!</v>
      </c>
      <c r="F115" s="212">
        <v>1</v>
      </c>
      <c r="G115" s="211" t="e">
        <f>VLOOKUP(DbsMunaqis[[#This Row],[KdPP2]],ListPP[#Data],2)</f>
        <v>#VALUE!</v>
      </c>
      <c r="H115" s="212">
        <v>1</v>
      </c>
      <c r="I115" s="211" t="e">
        <f>VLOOKUP(DbsMunaqis[[#This Row],[KdPP3]],ListPP[#Data],2)</f>
        <v>#VALUE!</v>
      </c>
      <c r="J115" s="212">
        <v>1</v>
      </c>
      <c r="K115" s="213" t="e">
        <f>VLOOKUP(DbsMunaqis[[#This Row],[KdPP4]],ListPP[#Data],2)</f>
        <v>#VALUE!</v>
      </c>
      <c r="L115" s="207"/>
      <c r="M115" s="192"/>
    </row>
    <row r="116" spans="1:13" s="179" customFormat="1" ht="23.25" customHeight="1">
      <c r="A116" s="208">
        <v>115</v>
      </c>
      <c r="B116" s="209" t="s">
        <v>11067</v>
      </c>
      <c r="C116" s="210" t="s">
        <v>14950</v>
      </c>
      <c r="D116" s="209">
        <v>1</v>
      </c>
      <c r="E116" s="211" t="e">
        <f>VLOOKUP(DbsMunaqis[[#This Row],[KdPP1]],ListPP[#Data],2)</f>
        <v>#VALUE!</v>
      </c>
      <c r="F116" s="212">
        <v>1</v>
      </c>
      <c r="G116" s="211" t="e">
        <f>VLOOKUP(DbsMunaqis[[#This Row],[KdPP2]],ListPP[#Data],2)</f>
        <v>#VALUE!</v>
      </c>
      <c r="H116" s="212">
        <v>1</v>
      </c>
      <c r="I116" s="211" t="e">
        <f>VLOOKUP(DbsMunaqis[[#This Row],[KdPP3]],ListPP[#Data],2)</f>
        <v>#VALUE!</v>
      </c>
      <c r="J116" s="212">
        <v>1</v>
      </c>
      <c r="K116" s="213" t="e">
        <f>VLOOKUP(DbsMunaqis[[#This Row],[KdPP4]],ListPP[#Data],2)</f>
        <v>#VALUE!</v>
      </c>
      <c r="L116" s="207"/>
      <c r="M116" s="192"/>
    </row>
    <row r="117" spans="1:13" s="179" customFormat="1" ht="23.25" customHeight="1">
      <c r="A117" s="208">
        <v>116</v>
      </c>
      <c r="B117" s="209" t="s">
        <v>11069</v>
      </c>
      <c r="C117" s="210" t="s">
        <v>2387</v>
      </c>
      <c r="D117" s="209">
        <v>1</v>
      </c>
      <c r="E117" s="211" t="e">
        <f>VLOOKUP(DbsMunaqis[[#This Row],[KdPP1]],ListPP[#Data],2)</f>
        <v>#VALUE!</v>
      </c>
      <c r="F117" s="212">
        <v>1</v>
      </c>
      <c r="G117" s="211" t="e">
        <f>VLOOKUP(DbsMunaqis[[#This Row],[KdPP2]],ListPP[#Data],2)</f>
        <v>#VALUE!</v>
      </c>
      <c r="H117" s="212">
        <v>1</v>
      </c>
      <c r="I117" s="211" t="e">
        <f>VLOOKUP(DbsMunaqis[[#This Row],[KdPP3]],ListPP[#Data],2)</f>
        <v>#VALUE!</v>
      </c>
      <c r="J117" s="212">
        <v>1</v>
      </c>
      <c r="K117" s="213" t="e">
        <f>VLOOKUP(DbsMunaqis[[#This Row],[KdPP4]],ListPP[#Data],2)</f>
        <v>#VALUE!</v>
      </c>
      <c r="L117" s="207"/>
      <c r="M117" s="192"/>
    </row>
    <row r="118" spans="1:13" s="179" customFormat="1" ht="23.25" customHeight="1">
      <c r="A118" s="208">
        <v>117</v>
      </c>
      <c r="B118" s="209" t="s">
        <v>11070</v>
      </c>
      <c r="C118" s="210" t="s">
        <v>11071</v>
      </c>
      <c r="D118" s="209">
        <v>1</v>
      </c>
      <c r="E118" s="211" t="e">
        <f>VLOOKUP(DbsMunaqis[[#This Row],[KdPP1]],ListPP[#Data],2)</f>
        <v>#VALUE!</v>
      </c>
      <c r="F118" s="212">
        <v>1</v>
      </c>
      <c r="G118" s="211" t="e">
        <f>VLOOKUP(DbsMunaqis[[#This Row],[KdPP2]],ListPP[#Data],2)</f>
        <v>#VALUE!</v>
      </c>
      <c r="H118" s="212">
        <v>0</v>
      </c>
      <c r="I118" s="211" t="e">
        <f>VLOOKUP(DbsMunaqis[[#This Row],[KdPP3]],ListPP[#Data],2)</f>
        <v>#VALUE!</v>
      </c>
      <c r="J118" s="212">
        <v>1</v>
      </c>
      <c r="K118" s="213" t="e">
        <f>VLOOKUP(DbsMunaqis[[#This Row],[KdPP4]],ListPP[#Data],2)</f>
        <v>#VALUE!</v>
      </c>
      <c r="L118" s="207"/>
      <c r="M118" s="192"/>
    </row>
    <row r="119" spans="1:13" s="179" customFormat="1" ht="23.25" customHeight="1">
      <c r="A119" s="208">
        <v>118</v>
      </c>
      <c r="B119" s="209" t="s">
        <v>11078</v>
      </c>
      <c r="C119" s="210" t="s">
        <v>11079</v>
      </c>
      <c r="D119" s="209">
        <v>1</v>
      </c>
      <c r="E119" s="211" t="e">
        <f>VLOOKUP(DbsMunaqis[[#This Row],[KdPP1]],ListPP[#Data],2)</f>
        <v>#VALUE!</v>
      </c>
      <c r="F119" s="212">
        <v>1</v>
      </c>
      <c r="G119" s="211" t="e">
        <f>VLOOKUP(DbsMunaqis[[#This Row],[KdPP2]],ListPP[#Data],2)</f>
        <v>#VALUE!</v>
      </c>
      <c r="H119" s="212">
        <v>1</v>
      </c>
      <c r="I119" s="211" t="e">
        <f>VLOOKUP(DbsMunaqis[[#This Row],[KdPP3]],ListPP[#Data],2)</f>
        <v>#VALUE!</v>
      </c>
      <c r="J119" s="212">
        <v>1</v>
      </c>
      <c r="K119" s="213" t="e">
        <f>VLOOKUP(DbsMunaqis[[#This Row],[KdPP4]],ListPP[#Data],2)</f>
        <v>#VALUE!</v>
      </c>
      <c r="L119" s="207"/>
      <c r="M119" s="192"/>
    </row>
    <row r="120" spans="1:13" s="179" customFormat="1" ht="23.25" customHeight="1">
      <c r="A120" s="208">
        <v>119</v>
      </c>
      <c r="B120" s="209" t="s">
        <v>11080</v>
      </c>
      <c r="C120" s="210" t="s">
        <v>11081</v>
      </c>
      <c r="D120" s="209">
        <v>1</v>
      </c>
      <c r="E120" s="211" t="e">
        <f>VLOOKUP(DbsMunaqis[[#This Row],[KdPP1]],ListPP[#Data],2)</f>
        <v>#VALUE!</v>
      </c>
      <c r="F120" s="212">
        <v>1</v>
      </c>
      <c r="G120" s="211" t="e">
        <f>VLOOKUP(DbsMunaqis[[#This Row],[KdPP2]],ListPP[#Data],2)</f>
        <v>#VALUE!</v>
      </c>
      <c r="H120" s="212">
        <v>1</v>
      </c>
      <c r="I120" s="211" t="e">
        <f>VLOOKUP(DbsMunaqis[[#This Row],[KdPP3]],ListPP[#Data],2)</f>
        <v>#VALUE!</v>
      </c>
      <c r="J120" s="212">
        <v>1</v>
      </c>
      <c r="K120" s="213" t="e">
        <f>VLOOKUP(DbsMunaqis[[#This Row],[KdPP4]],ListPP[#Data],2)</f>
        <v>#VALUE!</v>
      </c>
      <c r="L120" s="207"/>
      <c r="M120" s="192"/>
    </row>
    <row r="121" spans="1:13" s="179" customFormat="1" ht="23.25" customHeight="1">
      <c r="A121" s="208">
        <v>120</v>
      </c>
      <c r="B121" s="209" t="s">
        <v>11088</v>
      </c>
      <c r="C121" s="210" t="s">
        <v>11089</v>
      </c>
      <c r="D121" s="209">
        <v>0</v>
      </c>
      <c r="E121" s="211" t="e">
        <f>VLOOKUP(DbsMunaqis[[#This Row],[KdPP1]],ListPP[#Data],2)</f>
        <v>#VALUE!</v>
      </c>
      <c r="F121" s="212">
        <v>1</v>
      </c>
      <c r="G121" s="211" t="e">
        <f>VLOOKUP(DbsMunaqis[[#This Row],[KdPP2]],ListPP[#Data],2)</f>
        <v>#VALUE!</v>
      </c>
      <c r="H121" s="212">
        <v>0</v>
      </c>
      <c r="I121" s="211" t="e">
        <f>VLOOKUP(DbsMunaqis[[#This Row],[KdPP3]],ListPP[#Data],2)</f>
        <v>#VALUE!</v>
      </c>
      <c r="J121" s="212">
        <v>1</v>
      </c>
      <c r="K121" s="213" t="e">
        <f>VLOOKUP(DbsMunaqis[[#This Row],[KdPP4]],ListPP[#Data],2)</f>
        <v>#VALUE!</v>
      </c>
      <c r="L121" s="207"/>
      <c r="M121" s="192"/>
    </row>
    <row r="122" spans="1:13" s="179" customFormat="1" ht="23.25" customHeight="1">
      <c r="A122" s="208">
        <v>121</v>
      </c>
      <c r="B122" s="209" t="s">
        <v>11093</v>
      </c>
      <c r="C122" s="210" t="s">
        <v>14943</v>
      </c>
      <c r="D122" s="209">
        <v>1</v>
      </c>
      <c r="E122" s="211" t="e">
        <f>VLOOKUP(DbsMunaqis[[#This Row],[KdPP1]],ListPP[#Data],2)</f>
        <v>#VALUE!</v>
      </c>
      <c r="F122" s="212">
        <v>1</v>
      </c>
      <c r="G122" s="211" t="e">
        <f>VLOOKUP(DbsMunaqis[[#This Row],[KdPP2]],ListPP[#Data],2)</f>
        <v>#VALUE!</v>
      </c>
      <c r="H122" s="212">
        <v>1</v>
      </c>
      <c r="I122" s="211" t="e">
        <f>VLOOKUP(DbsMunaqis[[#This Row],[KdPP3]],ListPP[#Data],2)</f>
        <v>#VALUE!</v>
      </c>
      <c r="J122" s="212">
        <v>1</v>
      </c>
      <c r="K122" s="213" t="e">
        <f>VLOOKUP(DbsMunaqis[[#This Row],[KdPP4]],ListPP[#Data],2)</f>
        <v>#VALUE!</v>
      </c>
      <c r="L122" s="207"/>
      <c r="M122" s="192"/>
    </row>
    <row r="123" spans="1:13" s="179" customFormat="1" ht="23.25" customHeight="1">
      <c r="A123" s="208">
        <v>122</v>
      </c>
      <c r="B123" s="209" t="s">
        <v>11097</v>
      </c>
      <c r="C123" s="210" t="s">
        <v>11098</v>
      </c>
      <c r="D123" s="209">
        <v>1</v>
      </c>
      <c r="E123" s="211" t="e">
        <f>VLOOKUP(DbsMunaqis[[#This Row],[KdPP1]],ListPP[#Data],2)</f>
        <v>#VALUE!</v>
      </c>
      <c r="F123" s="212">
        <v>1</v>
      </c>
      <c r="G123" s="211" t="e">
        <f>VLOOKUP(DbsMunaqis[[#This Row],[KdPP2]],ListPP[#Data],2)</f>
        <v>#VALUE!</v>
      </c>
      <c r="H123" s="212">
        <v>1</v>
      </c>
      <c r="I123" s="211" t="e">
        <f>VLOOKUP(DbsMunaqis[[#This Row],[KdPP3]],ListPP[#Data],2)</f>
        <v>#VALUE!</v>
      </c>
      <c r="J123" s="212">
        <v>1</v>
      </c>
      <c r="K123" s="213" t="e">
        <f>VLOOKUP(DbsMunaqis[[#This Row],[KdPP4]],ListPP[#Data],2)</f>
        <v>#VALUE!</v>
      </c>
      <c r="L123" s="207"/>
      <c r="M123" s="192"/>
    </row>
    <row r="124" spans="1:13" s="179" customFormat="1" ht="23.25" customHeight="1">
      <c r="A124" s="208">
        <v>123</v>
      </c>
      <c r="B124" s="209" t="s">
        <v>11099</v>
      </c>
      <c r="C124" s="210" t="s">
        <v>11100</v>
      </c>
      <c r="D124" s="209">
        <v>1</v>
      </c>
      <c r="E124" s="211" t="e">
        <f>VLOOKUP(DbsMunaqis[[#This Row],[KdPP1]],ListPP[#Data],2)</f>
        <v>#VALUE!</v>
      </c>
      <c r="F124" s="212">
        <v>1</v>
      </c>
      <c r="G124" s="211" t="e">
        <f>VLOOKUP(DbsMunaqis[[#This Row],[KdPP2]],ListPP[#Data],2)</f>
        <v>#VALUE!</v>
      </c>
      <c r="H124" s="212">
        <v>1</v>
      </c>
      <c r="I124" s="211" t="e">
        <f>VLOOKUP(DbsMunaqis[[#This Row],[KdPP3]],ListPP[#Data],2)</f>
        <v>#VALUE!</v>
      </c>
      <c r="J124" s="212">
        <v>0</v>
      </c>
      <c r="K124" s="213" t="e">
        <f>VLOOKUP(DbsMunaqis[[#This Row],[KdPP4]],ListPP[#Data],2)</f>
        <v>#VALUE!</v>
      </c>
      <c r="L124" s="207"/>
      <c r="M124" s="192"/>
    </row>
    <row r="125" spans="1:13" s="179" customFormat="1" ht="23.25" customHeight="1">
      <c r="A125" s="208">
        <v>124</v>
      </c>
      <c r="B125" s="209" t="s">
        <v>11111</v>
      </c>
      <c r="C125" s="210" t="s">
        <v>11112</v>
      </c>
      <c r="D125" s="209">
        <v>0</v>
      </c>
      <c r="E125" s="211" t="e">
        <f>VLOOKUP(DbsMunaqis[[#This Row],[KdPP1]],ListPP[#Data],2)</f>
        <v>#VALUE!</v>
      </c>
      <c r="F125" s="212">
        <v>1</v>
      </c>
      <c r="G125" s="211" t="e">
        <f>VLOOKUP(DbsMunaqis[[#This Row],[KdPP2]],ListPP[#Data],2)</f>
        <v>#VALUE!</v>
      </c>
      <c r="H125" s="212">
        <v>1</v>
      </c>
      <c r="I125" s="211" t="e">
        <f>VLOOKUP(DbsMunaqis[[#This Row],[KdPP3]],ListPP[#Data],2)</f>
        <v>#VALUE!</v>
      </c>
      <c r="J125" s="212">
        <v>1</v>
      </c>
      <c r="K125" s="213" t="e">
        <f>VLOOKUP(DbsMunaqis[[#This Row],[KdPP4]],ListPP[#Data],2)</f>
        <v>#VALUE!</v>
      </c>
      <c r="L125" s="207"/>
      <c r="M125" s="192"/>
    </row>
    <row r="126" spans="1:13" s="179" customFormat="1" ht="23.25" customHeight="1">
      <c r="A126" s="208">
        <v>125</v>
      </c>
      <c r="B126" s="209" t="s">
        <v>11115</v>
      </c>
      <c r="C126" s="210" t="s">
        <v>14930</v>
      </c>
      <c r="D126" s="209">
        <v>1</v>
      </c>
      <c r="E126" s="211" t="e">
        <f>VLOOKUP(DbsMunaqis[[#This Row],[KdPP1]],ListPP[#Data],2)</f>
        <v>#VALUE!</v>
      </c>
      <c r="F126" s="212">
        <v>1</v>
      </c>
      <c r="G126" s="211" t="e">
        <f>VLOOKUP(DbsMunaqis[[#This Row],[KdPP2]],ListPP[#Data],2)</f>
        <v>#VALUE!</v>
      </c>
      <c r="H126" s="212">
        <v>1</v>
      </c>
      <c r="I126" s="211" t="e">
        <f>VLOOKUP(DbsMunaqis[[#This Row],[KdPP3]],ListPP[#Data],2)</f>
        <v>#VALUE!</v>
      </c>
      <c r="J126" s="212">
        <v>0</v>
      </c>
      <c r="K126" s="213" t="e">
        <f>VLOOKUP(DbsMunaqis[[#This Row],[KdPP4]],ListPP[#Data],2)</f>
        <v>#VALUE!</v>
      </c>
      <c r="L126" s="207"/>
      <c r="M126" s="192"/>
    </row>
    <row r="127" spans="1:13" s="179" customFormat="1" ht="23.25" customHeight="1">
      <c r="A127" s="208">
        <v>126</v>
      </c>
      <c r="B127" s="209" t="s">
        <v>11117</v>
      </c>
      <c r="C127" s="210" t="s">
        <v>4413</v>
      </c>
      <c r="D127" s="209">
        <v>0</v>
      </c>
      <c r="E127" s="211" t="e">
        <f>VLOOKUP(DbsMunaqis[[#This Row],[KdPP1]],ListPP[#Data],2)</f>
        <v>#VALUE!</v>
      </c>
      <c r="F127" s="212">
        <v>1</v>
      </c>
      <c r="G127" s="211" t="e">
        <f>VLOOKUP(DbsMunaqis[[#This Row],[KdPP2]],ListPP[#Data],2)</f>
        <v>#VALUE!</v>
      </c>
      <c r="H127" s="212">
        <v>1</v>
      </c>
      <c r="I127" s="211" t="e">
        <f>VLOOKUP(DbsMunaqis[[#This Row],[KdPP3]],ListPP[#Data],2)</f>
        <v>#VALUE!</v>
      </c>
      <c r="J127" s="212">
        <v>1</v>
      </c>
      <c r="K127" s="213" t="e">
        <f>VLOOKUP(DbsMunaqis[[#This Row],[KdPP4]],ListPP[#Data],2)</f>
        <v>#VALUE!</v>
      </c>
      <c r="L127" s="207"/>
      <c r="M127" s="192"/>
    </row>
    <row r="128" spans="1:13" s="179" customFormat="1" ht="23.25" customHeight="1">
      <c r="A128" s="208">
        <v>127</v>
      </c>
      <c r="B128" s="209" t="s">
        <v>11118</v>
      </c>
      <c r="C128" s="210" t="s">
        <v>11119</v>
      </c>
      <c r="D128" s="209">
        <v>1</v>
      </c>
      <c r="E128" s="211" t="e">
        <f>VLOOKUP(DbsMunaqis[[#This Row],[KdPP1]],ListPP[#Data],2)</f>
        <v>#VALUE!</v>
      </c>
      <c r="F128" s="212">
        <v>1</v>
      </c>
      <c r="G128" s="211" t="e">
        <f>VLOOKUP(DbsMunaqis[[#This Row],[KdPP2]],ListPP[#Data],2)</f>
        <v>#VALUE!</v>
      </c>
      <c r="H128" s="212">
        <v>1</v>
      </c>
      <c r="I128" s="211" t="e">
        <f>VLOOKUP(DbsMunaqis[[#This Row],[KdPP3]],ListPP[#Data],2)</f>
        <v>#VALUE!</v>
      </c>
      <c r="J128" s="212">
        <v>1</v>
      </c>
      <c r="K128" s="213" t="e">
        <f>VLOOKUP(DbsMunaqis[[#This Row],[KdPP4]],ListPP[#Data],2)</f>
        <v>#VALUE!</v>
      </c>
      <c r="L128" s="207"/>
      <c r="M128" s="192"/>
    </row>
    <row r="129" spans="1:13" s="179" customFormat="1" ht="23.25" customHeight="1">
      <c r="A129" s="208">
        <v>128</v>
      </c>
      <c r="B129" s="209" t="s">
        <v>11120</v>
      </c>
      <c r="C129" s="210" t="s">
        <v>11121</v>
      </c>
      <c r="D129" s="209">
        <v>0</v>
      </c>
      <c r="E129" s="211" t="e">
        <f>VLOOKUP(DbsMunaqis[[#This Row],[KdPP1]],ListPP[#Data],2)</f>
        <v>#VALUE!</v>
      </c>
      <c r="F129" s="212">
        <v>1</v>
      </c>
      <c r="G129" s="211" t="e">
        <f>VLOOKUP(DbsMunaqis[[#This Row],[KdPP2]],ListPP[#Data],2)</f>
        <v>#VALUE!</v>
      </c>
      <c r="H129" s="212">
        <v>1</v>
      </c>
      <c r="I129" s="211" t="e">
        <f>VLOOKUP(DbsMunaqis[[#This Row],[KdPP3]],ListPP[#Data],2)</f>
        <v>#VALUE!</v>
      </c>
      <c r="J129" s="212">
        <v>1</v>
      </c>
      <c r="K129" s="213" t="e">
        <f>VLOOKUP(DbsMunaqis[[#This Row],[KdPP4]],ListPP[#Data],2)</f>
        <v>#VALUE!</v>
      </c>
      <c r="L129" s="207"/>
      <c r="M129" s="192"/>
    </row>
    <row r="130" spans="1:13" s="179" customFormat="1" ht="23.25" customHeight="1">
      <c r="A130" s="208">
        <v>129</v>
      </c>
      <c r="B130" s="209" t="s">
        <v>11124</v>
      </c>
      <c r="C130" s="210" t="s">
        <v>11125</v>
      </c>
      <c r="D130" s="209">
        <v>1</v>
      </c>
      <c r="E130" s="211" t="e">
        <f>VLOOKUP(DbsMunaqis[[#This Row],[KdPP1]],ListPP[#Data],2)</f>
        <v>#VALUE!</v>
      </c>
      <c r="F130" s="212">
        <v>1</v>
      </c>
      <c r="G130" s="211" t="e">
        <f>VLOOKUP(DbsMunaqis[[#This Row],[KdPP2]],ListPP[#Data],2)</f>
        <v>#VALUE!</v>
      </c>
      <c r="H130" s="212">
        <v>1</v>
      </c>
      <c r="I130" s="211" t="e">
        <f>VLOOKUP(DbsMunaqis[[#This Row],[KdPP3]],ListPP[#Data],2)</f>
        <v>#VALUE!</v>
      </c>
      <c r="J130" s="212">
        <v>1</v>
      </c>
      <c r="K130" s="213" t="e">
        <f>VLOOKUP(DbsMunaqis[[#This Row],[KdPP4]],ListPP[#Data],2)</f>
        <v>#VALUE!</v>
      </c>
      <c r="L130" s="207"/>
      <c r="M130" s="192"/>
    </row>
    <row r="131" spans="1:13" s="179" customFormat="1" ht="23.25" customHeight="1">
      <c r="A131" s="208">
        <v>130</v>
      </c>
      <c r="B131" s="209" t="s">
        <v>11126</v>
      </c>
      <c r="C131" s="210" t="s">
        <v>1577</v>
      </c>
      <c r="D131" s="209">
        <v>1</v>
      </c>
      <c r="E131" s="211" t="e">
        <f>VLOOKUP(DbsMunaqis[[#This Row],[KdPP1]],ListPP[#Data],2)</f>
        <v>#VALUE!</v>
      </c>
      <c r="F131" s="212">
        <v>1</v>
      </c>
      <c r="G131" s="211" t="e">
        <f>VLOOKUP(DbsMunaqis[[#This Row],[KdPP2]],ListPP[#Data],2)</f>
        <v>#VALUE!</v>
      </c>
      <c r="H131" s="212">
        <v>1</v>
      </c>
      <c r="I131" s="211" t="e">
        <f>VLOOKUP(DbsMunaqis[[#This Row],[KdPP3]],ListPP[#Data],2)</f>
        <v>#VALUE!</v>
      </c>
      <c r="J131" s="212">
        <v>1</v>
      </c>
      <c r="K131" s="213" t="e">
        <f>VLOOKUP(DbsMunaqis[[#This Row],[KdPP4]],ListPP[#Data],2)</f>
        <v>#VALUE!</v>
      </c>
      <c r="L131" s="207"/>
      <c r="M131" s="192"/>
    </row>
    <row r="132" spans="1:13" s="179" customFormat="1" ht="23.25" customHeight="1">
      <c r="A132" s="208">
        <v>131</v>
      </c>
      <c r="B132" s="209" t="s">
        <v>11127</v>
      </c>
      <c r="C132" s="210" t="s">
        <v>11128</v>
      </c>
      <c r="D132" s="209">
        <v>0</v>
      </c>
      <c r="E132" s="211" t="e">
        <f>VLOOKUP(DbsMunaqis[[#This Row],[KdPP1]],ListPP[#Data],2)</f>
        <v>#VALUE!</v>
      </c>
      <c r="F132" s="212">
        <v>1</v>
      </c>
      <c r="G132" s="211" t="e">
        <f>VLOOKUP(DbsMunaqis[[#This Row],[KdPP2]],ListPP[#Data],2)</f>
        <v>#VALUE!</v>
      </c>
      <c r="H132" s="212">
        <v>1</v>
      </c>
      <c r="I132" s="211" t="e">
        <f>VLOOKUP(DbsMunaqis[[#This Row],[KdPP3]],ListPP[#Data],2)</f>
        <v>#VALUE!</v>
      </c>
      <c r="J132" s="212">
        <v>1</v>
      </c>
      <c r="K132" s="213" t="e">
        <f>VLOOKUP(DbsMunaqis[[#This Row],[KdPP4]],ListPP[#Data],2)</f>
        <v>#VALUE!</v>
      </c>
      <c r="L132" s="207"/>
      <c r="M132" s="192"/>
    </row>
    <row r="133" spans="1:13" s="179" customFormat="1" ht="23.25" customHeight="1">
      <c r="A133" s="208">
        <v>132</v>
      </c>
      <c r="B133" s="209" t="s">
        <v>11132</v>
      </c>
      <c r="C133" s="210" t="s">
        <v>14935</v>
      </c>
      <c r="D133" s="209">
        <v>1</v>
      </c>
      <c r="E133" s="211" t="e">
        <f>VLOOKUP(DbsMunaqis[[#This Row],[KdPP1]],ListPP[#Data],2)</f>
        <v>#VALUE!</v>
      </c>
      <c r="F133" s="212">
        <v>1</v>
      </c>
      <c r="G133" s="211" t="e">
        <f>VLOOKUP(DbsMunaqis[[#This Row],[KdPP2]],ListPP[#Data],2)</f>
        <v>#VALUE!</v>
      </c>
      <c r="H133" s="212">
        <v>1</v>
      </c>
      <c r="I133" s="211" t="e">
        <f>VLOOKUP(DbsMunaqis[[#This Row],[KdPP3]],ListPP[#Data],2)</f>
        <v>#VALUE!</v>
      </c>
      <c r="J133" s="212">
        <v>1</v>
      </c>
      <c r="K133" s="213" t="e">
        <f>VLOOKUP(DbsMunaqis[[#This Row],[KdPP4]],ListPP[#Data],2)</f>
        <v>#VALUE!</v>
      </c>
      <c r="L133" s="207"/>
      <c r="M133" s="192"/>
    </row>
    <row r="134" spans="1:13" s="179" customFormat="1" ht="23.25" customHeight="1">
      <c r="A134" s="208">
        <v>133</v>
      </c>
      <c r="B134" s="209" t="s">
        <v>11155</v>
      </c>
      <c r="C134" s="210" t="s">
        <v>11156</v>
      </c>
      <c r="D134" s="209">
        <v>1</v>
      </c>
      <c r="E134" s="211" t="e">
        <f>VLOOKUP(DbsMunaqis[[#This Row],[KdPP1]],ListPP[#Data],2)</f>
        <v>#VALUE!</v>
      </c>
      <c r="F134" s="212">
        <v>0</v>
      </c>
      <c r="G134" s="211" t="e">
        <f>VLOOKUP(DbsMunaqis[[#This Row],[KdPP2]],ListPP[#Data],2)</f>
        <v>#VALUE!</v>
      </c>
      <c r="H134" s="212">
        <v>1</v>
      </c>
      <c r="I134" s="211" t="e">
        <f>VLOOKUP(DbsMunaqis[[#This Row],[KdPP3]],ListPP[#Data],2)</f>
        <v>#VALUE!</v>
      </c>
      <c r="J134" s="212">
        <v>1</v>
      </c>
      <c r="K134" s="213" t="e">
        <f>VLOOKUP(DbsMunaqis[[#This Row],[KdPP4]],ListPP[#Data],2)</f>
        <v>#VALUE!</v>
      </c>
      <c r="L134" s="207"/>
      <c r="M134" s="192"/>
    </row>
    <row r="135" spans="1:13" s="179" customFormat="1" ht="23.25" customHeight="1">
      <c r="A135" s="208">
        <v>134</v>
      </c>
      <c r="B135" s="209" t="s">
        <v>11159</v>
      </c>
      <c r="C135" s="210" t="s">
        <v>4310</v>
      </c>
      <c r="D135" s="209">
        <v>1</v>
      </c>
      <c r="E135" s="211" t="e">
        <f>VLOOKUP(DbsMunaqis[[#This Row],[KdPP1]],ListPP[#Data],2)</f>
        <v>#VALUE!</v>
      </c>
      <c r="F135" s="212">
        <v>1</v>
      </c>
      <c r="G135" s="211" t="e">
        <f>VLOOKUP(DbsMunaqis[[#This Row],[KdPP2]],ListPP[#Data],2)</f>
        <v>#VALUE!</v>
      </c>
      <c r="H135" s="212">
        <v>1</v>
      </c>
      <c r="I135" s="211" t="e">
        <f>VLOOKUP(DbsMunaqis[[#This Row],[KdPP3]],ListPP[#Data],2)</f>
        <v>#VALUE!</v>
      </c>
      <c r="J135" s="212">
        <v>1</v>
      </c>
      <c r="K135" s="213" t="e">
        <f>VLOOKUP(DbsMunaqis[[#This Row],[KdPP4]],ListPP[#Data],2)</f>
        <v>#VALUE!</v>
      </c>
      <c r="L135" s="207"/>
      <c r="M135" s="192"/>
    </row>
    <row r="136" spans="1:13" s="179" customFormat="1" ht="23.25" customHeight="1">
      <c r="A136" s="208">
        <v>135</v>
      </c>
      <c r="B136" s="209" t="s">
        <v>11162</v>
      </c>
      <c r="C136" s="210" t="s">
        <v>11163</v>
      </c>
      <c r="D136" s="209">
        <v>1</v>
      </c>
      <c r="E136" s="211" t="e">
        <f>VLOOKUP(DbsMunaqis[[#This Row],[KdPP1]],ListPP[#Data],2)</f>
        <v>#VALUE!</v>
      </c>
      <c r="F136" s="212">
        <v>1</v>
      </c>
      <c r="G136" s="211" t="e">
        <f>VLOOKUP(DbsMunaqis[[#This Row],[KdPP2]],ListPP[#Data],2)</f>
        <v>#VALUE!</v>
      </c>
      <c r="H136" s="212">
        <v>1</v>
      </c>
      <c r="I136" s="211" t="e">
        <f>VLOOKUP(DbsMunaqis[[#This Row],[KdPP3]],ListPP[#Data],2)</f>
        <v>#VALUE!</v>
      </c>
      <c r="J136" s="212">
        <v>1</v>
      </c>
      <c r="K136" s="213" t="e">
        <f>VLOOKUP(DbsMunaqis[[#This Row],[KdPP4]],ListPP[#Data],2)</f>
        <v>#VALUE!</v>
      </c>
      <c r="L136" s="207"/>
      <c r="M136" s="192"/>
    </row>
    <row r="137" spans="1:13" s="179" customFormat="1" ht="23.25" customHeight="1">
      <c r="A137" s="208">
        <v>136</v>
      </c>
      <c r="B137" s="209" t="s">
        <v>11168</v>
      </c>
      <c r="C137" s="210" t="s">
        <v>11169</v>
      </c>
      <c r="D137" s="209">
        <v>1</v>
      </c>
      <c r="E137" s="211" t="e">
        <f>VLOOKUP(DbsMunaqis[[#This Row],[KdPP1]],ListPP[#Data],2)</f>
        <v>#VALUE!</v>
      </c>
      <c r="F137" s="212">
        <v>1</v>
      </c>
      <c r="G137" s="211" t="e">
        <f>VLOOKUP(DbsMunaqis[[#This Row],[KdPP2]],ListPP[#Data],2)</f>
        <v>#VALUE!</v>
      </c>
      <c r="H137" s="212">
        <v>1</v>
      </c>
      <c r="I137" s="211" t="e">
        <f>VLOOKUP(DbsMunaqis[[#This Row],[KdPP3]],ListPP[#Data],2)</f>
        <v>#VALUE!</v>
      </c>
      <c r="J137" s="212">
        <v>1</v>
      </c>
      <c r="K137" s="213" t="e">
        <f>VLOOKUP(DbsMunaqis[[#This Row],[KdPP4]],ListPP[#Data],2)</f>
        <v>#VALUE!</v>
      </c>
      <c r="L137" s="207"/>
      <c r="M137" s="192"/>
    </row>
    <row r="138" spans="1:13" s="179" customFormat="1" ht="23.25" customHeight="1">
      <c r="A138" s="208">
        <v>137</v>
      </c>
      <c r="B138" s="209" t="s">
        <v>11176</v>
      </c>
      <c r="C138" s="210" t="s">
        <v>11177</v>
      </c>
      <c r="D138" s="209">
        <v>1</v>
      </c>
      <c r="E138" s="211" t="e">
        <f>VLOOKUP(DbsMunaqis[[#This Row],[KdPP1]],ListPP[#Data],2)</f>
        <v>#VALUE!</v>
      </c>
      <c r="F138" s="212">
        <v>1</v>
      </c>
      <c r="G138" s="211" t="e">
        <f>VLOOKUP(DbsMunaqis[[#This Row],[KdPP2]],ListPP[#Data],2)</f>
        <v>#VALUE!</v>
      </c>
      <c r="H138" s="212">
        <v>1</v>
      </c>
      <c r="I138" s="211" t="e">
        <f>VLOOKUP(DbsMunaqis[[#This Row],[KdPP3]],ListPP[#Data],2)</f>
        <v>#VALUE!</v>
      </c>
      <c r="J138" s="212">
        <v>1</v>
      </c>
      <c r="K138" s="213" t="e">
        <f>VLOOKUP(DbsMunaqis[[#This Row],[KdPP4]],ListPP[#Data],2)</f>
        <v>#VALUE!</v>
      </c>
      <c r="L138" s="207"/>
      <c r="M138" s="192"/>
    </row>
    <row r="139" spans="1:13" s="179" customFormat="1" ht="23.25" customHeight="1">
      <c r="A139" s="208">
        <v>138</v>
      </c>
      <c r="B139" s="209" t="s">
        <v>11181</v>
      </c>
      <c r="C139" s="210" t="s">
        <v>11182</v>
      </c>
      <c r="D139" s="209">
        <v>0</v>
      </c>
      <c r="E139" s="211" t="e">
        <f>VLOOKUP(DbsMunaqis[[#This Row],[KdPP1]],ListPP[#Data],2)</f>
        <v>#VALUE!</v>
      </c>
      <c r="F139" s="212">
        <v>1</v>
      </c>
      <c r="G139" s="211" t="e">
        <f>VLOOKUP(DbsMunaqis[[#This Row],[KdPP2]],ListPP[#Data],2)</f>
        <v>#VALUE!</v>
      </c>
      <c r="H139" s="212">
        <v>1</v>
      </c>
      <c r="I139" s="211" t="e">
        <f>VLOOKUP(DbsMunaqis[[#This Row],[KdPP3]],ListPP[#Data],2)</f>
        <v>#VALUE!</v>
      </c>
      <c r="J139" s="212">
        <v>1</v>
      </c>
      <c r="K139" s="213" t="e">
        <f>VLOOKUP(DbsMunaqis[[#This Row],[KdPP4]],ListPP[#Data],2)</f>
        <v>#VALUE!</v>
      </c>
      <c r="L139" s="207"/>
      <c r="M139" s="192"/>
    </row>
    <row r="140" spans="1:13" s="179" customFormat="1" ht="23.25" customHeight="1">
      <c r="A140" s="208">
        <v>139</v>
      </c>
      <c r="B140" s="209" t="s">
        <v>11215</v>
      </c>
      <c r="C140" s="210" t="s">
        <v>11216</v>
      </c>
      <c r="D140" s="209">
        <v>1</v>
      </c>
      <c r="E140" s="211" t="e">
        <f>VLOOKUP(DbsMunaqis[[#This Row],[KdPP1]],ListPP[#Data],2)</f>
        <v>#VALUE!</v>
      </c>
      <c r="F140" s="212">
        <v>1</v>
      </c>
      <c r="G140" s="211" t="e">
        <f>VLOOKUP(DbsMunaqis[[#This Row],[KdPP2]],ListPP[#Data],2)</f>
        <v>#VALUE!</v>
      </c>
      <c r="H140" s="212">
        <v>1</v>
      </c>
      <c r="I140" s="211" t="e">
        <f>VLOOKUP(DbsMunaqis[[#This Row],[KdPP3]],ListPP[#Data],2)</f>
        <v>#VALUE!</v>
      </c>
      <c r="J140" s="212">
        <v>1</v>
      </c>
      <c r="K140" s="213" t="e">
        <f>VLOOKUP(DbsMunaqis[[#This Row],[KdPP4]],ListPP[#Data],2)</f>
        <v>#VALUE!</v>
      </c>
      <c r="L140" s="207"/>
      <c r="M140" s="192"/>
    </row>
    <row r="141" spans="1:13" s="179" customFormat="1" ht="23.25" customHeight="1">
      <c r="A141" s="208">
        <v>140</v>
      </c>
      <c r="B141" s="209" t="s">
        <v>11225</v>
      </c>
      <c r="C141" s="210" t="s">
        <v>11226</v>
      </c>
      <c r="D141" s="209">
        <v>0</v>
      </c>
      <c r="E141" s="211" t="e">
        <f>VLOOKUP(DbsMunaqis[[#This Row],[KdPP1]],ListPP[#Data],2)</f>
        <v>#VALUE!</v>
      </c>
      <c r="F141" s="212">
        <v>1</v>
      </c>
      <c r="G141" s="211" t="e">
        <f>VLOOKUP(DbsMunaqis[[#This Row],[KdPP2]],ListPP[#Data],2)</f>
        <v>#VALUE!</v>
      </c>
      <c r="H141" s="212">
        <v>1</v>
      </c>
      <c r="I141" s="211" t="e">
        <f>VLOOKUP(DbsMunaqis[[#This Row],[KdPP3]],ListPP[#Data],2)</f>
        <v>#VALUE!</v>
      </c>
      <c r="J141" s="212">
        <v>1</v>
      </c>
      <c r="K141" s="213" t="e">
        <f>VLOOKUP(DbsMunaqis[[#This Row],[KdPP4]],ListPP[#Data],2)</f>
        <v>#VALUE!</v>
      </c>
      <c r="L141" s="207"/>
      <c r="M141" s="192"/>
    </row>
    <row r="142" spans="1:13" s="179" customFormat="1" ht="23.25" customHeight="1">
      <c r="A142" s="208">
        <v>141</v>
      </c>
      <c r="B142" s="209" t="s">
        <v>11234</v>
      </c>
      <c r="C142" s="210" t="s">
        <v>11235</v>
      </c>
      <c r="D142" s="209">
        <v>0</v>
      </c>
      <c r="E142" s="211" t="e">
        <f>VLOOKUP(DbsMunaqis[[#This Row],[KdPP1]],ListPP[#Data],2)</f>
        <v>#VALUE!</v>
      </c>
      <c r="F142" s="212">
        <v>1</v>
      </c>
      <c r="G142" s="211" t="e">
        <f>VLOOKUP(DbsMunaqis[[#This Row],[KdPP2]],ListPP[#Data],2)</f>
        <v>#VALUE!</v>
      </c>
      <c r="H142" s="212">
        <v>1</v>
      </c>
      <c r="I142" s="211" t="e">
        <f>VLOOKUP(DbsMunaqis[[#This Row],[KdPP3]],ListPP[#Data],2)</f>
        <v>#VALUE!</v>
      </c>
      <c r="J142" s="212">
        <v>1</v>
      </c>
      <c r="K142" s="213" t="e">
        <f>VLOOKUP(DbsMunaqis[[#This Row],[KdPP4]],ListPP[#Data],2)</f>
        <v>#VALUE!</v>
      </c>
      <c r="L142" s="207"/>
      <c r="M142" s="192"/>
    </row>
    <row r="143" spans="1:13" s="179" customFormat="1" ht="23.25" customHeight="1">
      <c r="A143" s="208">
        <v>142</v>
      </c>
      <c r="B143" s="209" t="s">
        <v>11241</v>
      </c>
      <c r="C143" s="210" t="s">
        <v>9232</v>
      </c>
      <c r="D143" s="209">
        <v>0</v>
      </c>
      <c r="E143" s="211" t="e">
        <f>VLOOKUP(DbsMunaqis[[#This Row],[KdPP1]],ListPP[#Data],2)</f>
        <v>#VALUE!</v>
      </c>
      <c r="F143" s="212">
        <v>1</v>
      </c>
      <c r="G143" s="211" t="e">
        <f>VLOOKUP(DbsMunaqis[[#This Row],[KdPP2]],ListPP[#Data],2)</f>
        <v>#VALUE!</v>
      </c>
      <c r="H143" s="212">
        <v>1</v>
      </c>
      <c r="I143" s="211" t="e">
        <f>VLOOKUP(DbsMunaqis[[#This Row],[KdPP3]],ListPP[#Data],2)</f>
        <v>#VALUE!</v>
      </c>
      <c r="J143" s="212">
        <v>1</v>
      </c>
      <c r="K143" s="213" t="e">
        <f>VLOOKUP(DbsMunaqis[[#This Row],[KdPP4]],ListPP[#Data],2)</f>
        <v>#VALUE!</v>
      </c>
      <c r="L143" s="207"/>
      <c r="M143" s="192"/>
    </row>
    <row r="144" spans="1:13" s="179" customFormat="1" ht="23.25" customHeight="1">
      <c r="A144" s="208">
        <v>143</v>
      </c>
      <c r="B144" s="209" t="s">
        <v>11242</v>
      </c>
      <c r="C144" s="210" t="s">
        <v>11243</v>
      </c>
      <c r="D144" s="209">
        <v>1</v>
      </c>
      <c r="E144" s="211" t="e">
        <f>VLOOKUP(DbsMunaqis[[#This Row],[KdPP1]],ListPP[#Data],2)</f>
        <v>#VALUE!</v>
      </c>
      <c r="F144" s="212">
        <v>1</v>
      </c>
      <c r="G144" s="211" t="e">
        <f>VLOOKUP(DbsMunaqis[[#This Row],[KdPP2]],ListPP[#Data],2)</f>
        <v>#VALUE!</v>
      </c>
      <c r="H144" s="212">
        <v>1</v>
      </c>
      <c r="I144" s="211" t="e">
        <f>VLOOKUP(DbsMunaqis[[#This Row],[KdPP3]],ListPP[#Data],2)</f>
        <v>#VALUE!</v>
      </c>
      <c r="J144" s="212">
        <v>1</v>
      </c>
      <c r="K144" s="213" t="e">
        <f>VLOOKUP(DbsMunaqis[[#This Row],[KdPP4]],ListPP[#Data],2)</f>
        <v>#VALUE!</v>
      </c>
      <c r="L144" s="207"/>
      <c r="M144" s="192"/>
    </row>
    <row r="145" spans="1:135" s="179" customFormat="1" ht="23.25" customHeight="1">
      <c r="A145" s="208">
        <v>144</v>
      </c>
      <c r="B145" s="209" t="s">
        <v>11244</v>
      </c>
      <c r="C145" s="210" t="s">
        <v>11245</v>
      </c>
      <c r="D145" s="209">
        <v>1</v>
      </c>
      <c r="E145" s="211" t="e">
        <f>VLOOKUP(DbsMunaqis[[#This Row],[KdPP1]],ListPP[#Data],2)</f>
        <v>#VALUE!</v>
      </c>
      <c r="F145" s="212">
        <v>5</v>
      </c>
      <c r="G145" s="211" t="e">
        <f>VLOOKUP(DbsMunaqis[[#This Row],[KdPP2]],ListPP[#Data],2)</f>
        <v>#VALUE!</v>
      </c>
      <c r="H145" s="212">
        <v>1</v>
      </c>
      <c r="I145" s="211" t="e">
        <f>VLOOKUP(DbsMunaqis[[#This Row],[KdPP3]],ListPP[#Data],2)</f>
        <v>#VALUE!</v>
      </c>
      <c r="J145" s="212">
        <v>1</v>
      </c>
      <c r="K145" s="213" t="e">
        <f>VLOOKUP(DbsMunaqis[[#This Row],[KdPP4]],ListPP[#Data],2)</f>
        <v>#VALUE!</v>
      </c>
      <c r="L145" s="207"/>
      <c r="M145" s="192"/>
    </row>
    <row r="146" spans="1:135" s="179" customFormat="1" ht="23.25" customHeight="1">
      <c r="A146" s="208">
        <v>145</v>
      </c>
      <c r="B146" s="209" t="s">
        <v>11246</v>
      </c>
      <c r="C146" s="210" t="s">
        <v>11247</v>
      </c>
      <c r="D146" s="209">
        <v>1</v>
      </c>
      <c r="E146" s="211" t="e">
        <f>VLOOKUP(DbsMunaqis[[#This Row],[KdPP1]],ListPP[#Data],2)</f>
        <v>#VALUE!</v>
      </c>
      <c r="F146" s="212">
        <v>1</v>
      </c>
      <c r="G146" s="211" t="e">
        <f>VLOOKUP(DbsMunaqis[[#This Row],[KdPP2]],ListPP[#Data],2)</f>
        <v>#VALUE!</v>
      </c>
      <c r="H146" s="212">
        <v>1</v>
      </c>
      <c r="I146" s="211" t="e">
        <f>VLOOKUP(DbsMunaqis[[#This Row],[KdPP3]],ListPP[#Data],2)</f>
        <v>#VALUE!</v>
      </c>
      <c r="J146" s="212">
        <v>1</v>
      </c>
      <c r="K146" s="213" t="e">
        <f>VLOOKUP(DbsMunaqis[[#This Row],[KdPP4]],ListPP[#Data],2)</f>
        <v>#VALUE!</v>
      </c>
      <c r="L146" s="207"/>
      <c r="M146" s="192"/>
    </row>
    <row r="147" spans="1:135" s="179" customFormat="1" ht="23.25" customHeight="1">
      <c r="A147" s="208">
        <v>146</v>
      </c>
      <c r="B147" s="209" t="s">
        <v>11248</v>
      </c>
      <c r="C147" s="210" t="s">
        <v>404</v>
      </c>
      <c r="D147" s="209">
        <v>0</v>
      </c>
      <c r="E147" s="211" t="e">
        <f>VLOOKUP(DbsMunaqis[[#This Row],[KdPP1]],ListPP[#Data],2)</f>
        <v>#VALUE!</v>
      </c>
      <c r="F147" s="212">
        <v>1</v>
      </c>
      <c r="G147" s="211" t="e">
        <f>VLOOKUP(DbsMunaqis[[#This Row],[KdPP2]],ListPP[#Data],2)</f>
        <v>#VALUE!</v>
      </c>
      <c r="H147" s="212">
        <v>1</v>
      </c>
      <c r="I147" s="211" t="e">
        <f>VLOOKUP(DbsMunaqis[[#This Row],[KdPP3]],ListPP[#Data],2)</f>
        <v>#VALUE!</v>
      </c>
      <c r="J147" s="212">
        <v>1</v>
      </c>
      <c r="K147" s="213" t="e">
        <f>VLOOKUP(DbsMunaqis[[#This Row],[KdPP4]],ListPP[#Data],2)</f>
        <v>#VALUE!</v>
      </c>
      <c r="L147" s="207"/>
      <c r="M147" s="192"/>
    </row>
    <row r="148" spans="1:135" s="179" customFormat="1" ht="23.25" customHeight="1">
      <c r="A148" s="208">
        <v>147</v>
      </c>
      <c r="B148" s="209" t="s">
        <v>11266</v>
      </c>
      <c r="C148" s="210" t="s">
        <v>6523</v>
      </c>
      <c r="D148" s="209">
        <v>1</v>
      </c>
      <c r="E148" s="211" t="e">
        <f>VLOOKUP(DbsMunaqis[[#This Row],[KdPP1]],ListPP[#Data],2)</f>
        <v>#VALUE!</v>
      </c>
      <c r="F148" s="212">
        <v>1</v>
      </c>
      <c r="G148" s="211" t="e">
        <f>VLOOKUP(DbsMunaqis[[#This Row],[KdPP2]],ListPP[#Data],2)</f>
        <v>#VALUE!</v>
      </c>
      <c r="H148" s="212">
        <v>1</v>
      </c>
      <c r="I148" s="211" t="e">
        <f>VLOOKUP(DbsMunaqis[[#This Row],[KdPP3]],ListPP[#Data],2)</f>
        <v>#VALUE!</v>
      </c>
      <c r="J148" s="212">
        <v>1</v>
      </c>
      <c r="K148" s="213" t="e">
        <f>VLOOKUP(DbsMunaqis[[#This Row],[KdPP4]],ListPP[#Data],2)</f>
        <v>#VALUE!</v>
      </c>
      <c r="L148" s="207"/>
      <c r="M148" s="192"/>
    </row>
    <row r="149" spans="1:135" s="179" customFormat="1" ht="23.25" customHeight="1">
      <c r="A149" s="208">
        <v>148</v>
      </c>
      <c r="B149" s="209" t="s">
        <v>11269</v>
      </c>
      <c r="C149" s="210" t="s">
        <v>11270</v>
      </c>
      <c r="D149" s="209">
        <v>0</v>
      </c>
      <c r="E149" s="211" t="e">
        <f>VLOOKUP(DbsMunaqis[[#This Row],[KdPP1]],ListPP[#Data],2)</f>
        <v>#VALUE!</v>
      </c>
      <c r="F149" s="212">
        <v>1</v>
      </c>
      <c r="G149" s="211" t="e">
        <f>VLOOKUP(DbsMunaqis[[#This Row],[KdPP2]],ListPP[#Data],2)</f>
        <v>#VALUE!</v>
      </c>
      <c r="H149" s="212">
        <v>1</v>
      </c>
      <c r="I149" s="211" t="e">
        <f>VLOOKUP(DbsMunaqis[[#This Row],[KdPP3]],ListPP[#Data],2)</f>
        <v>#VALUE!</v>
      </c>
      <c r="J149" s="212">
        <v>1</v>
      </c>
      <c r="K149" s="213" t="e">
        <f>VLOOKUP(DbsMunaqis[[#This Row],[KdPP4]],ListPP[#Data],2)</f>
        <v>#VALUE!</v>
      </c>
      <c r="L149" s="207"/>
      <c r="M149" s="192"/>
    </row>
    <row r="150" spans="1:135" s="179" customFormat="1" ht="23.25" customHeight="1">
      <c r="A150" s="208">
        <v>149</v>
      </c>
      <c r="B150" s="209" t="s">
        <v>11287</v>
      </c>
      <c r="C150" s="210" t="s">
        <v>11288</v>
      </c>
      <c r="D150" s="209">
        <v>1</v>
      </c>
      <c r="E150" s="211" t="e">
        <f>VLOOKUP(DbsMunaqis[[#This Row],[KdPP1]],ListPP[#Data],2)</f>
        <v>#VALUE!</v>
      </c>
      <c r="F150" s="212">
        <v>1</v>
      </c>
      <c r="G150" s="211" t="e">
        <f>VLOOKUP(DbsMunaqis[[#This Row],[KdPP2]],ListPP[#Data],2)</f>
        <v>#VALUE!</v>
      </c>
      <c r="H150" s="212">
        <v>1</v>
      </c>
      <c r="I150" s="211" t="e">
        <f>VLOOKUP(DbsMunaqis[[#This Row],[KdPP3]],ListPP[#Data],2)</f>
        <v>#VALUE!</v>
      </c>
      <c r="J150" s="212">
        <v>1</v>
      </c>
      <c r="K150" s="213" t="e">
        <f>VLOOKUP(DbsMunaqis[[#This Row],[KdPP4]],ListPP[#Data],2)</f>
        <v>#VALUE!</v>
      </c>
      <c r="L150" s="207"/>
      <c r="M150" s="192"/>
    </row>
    <row r="151" spans="1:135" s="179" customFormat="1" ht="23.25" customHeight="1">
      <c r="A151" s="208">
        <v>150</v>
      </c>
      <c r="B151" s="209" t="s">
        <v>11294</v>
      </c>
      <c r="C151" s="210" t="s">
        <v>11295</v>
      </c>
      <c r="D151" s="209">
        <v>1</v>
      </c>
      <c r="E151" s="211" t="e">
        <f>VLOOKUP(DbsMunaqis[[#This Row],[KdPP1]],ListPP[#Data],2)</f>
        <v>#VALUE!</v>
      </c>
      <c r="F151" s="212">
        <v>1</v>
      </c>
      <c r="G151" s="211" t="e">
        <f>VLOOKUP(DbsMunaqis[[#This Row],[KdPP2]],ListPP[#Data],2)</f>
        <v>#VALUE!</v>
      </c>
      <c r="H151" s="212">
        <v>1</v>
      </c>
      <c r="I151" s="211" t="e">
        <f>VLOOKUP(DbsMunaqis[[#This Row],[KdPP3]],ListPP[#Data],2)</f>
        <v>#VALUE!</v>
      </c>
      <c r="J151" s="212">
        <v>1</v>
      </c>
      <c r="K151" s="213" t="e">
        <f>VLOOKUP(DbsMunaqis[[#This Row],[KdPP4]],ListPP[#Data],2)</f>
        <v>#VALUE!</v>
      </c>
      <c r="L151" s="207"/>
      <c r="M151" s="192"/>
    </row>
    <row r="152" spans="1:135" s="179" customFormat="1" ht="23.25" customHeight="1">
      <c r="A152" s="208">
        <v>151</v>
      </c>
      <c r="B152" s="209" t="s">
        <v>11296</v>
      </c>
      <c r="C152" s="210" t="s">
        <v>9136</v>
      </c>
      <c r="D152" s="209">
        <v>1</v>
      </c>
      <c r="E152" s="211" t="e">
        <f>VLOOKUP(DbsMunaqis[[#This Row],[KdPP1]],ListPP[#Data],2)</f>
        <v>#VALUE!</v>
      </c>
      <c r="F152" s="212">
        <v>1</v>
      </c>
      <c r="G152" s="211" t="e">
        <f>VLOOKUP(DbsMunaqis[[#This Row],[KdPP2]],ListPP[#Data],2)</f>
        <v>#VALUE!</v>
      </c>
      <c r="H152" s="212">
        <v>1</v>
      </c>
      <c r="I152" s="211" t="e">
        <f>VLOOKUP(DbsMunaqis[[#This Row],[KdPP3]],ListPP[#Data],2)</f>
        <v>#VALUE!</v>
      </c>
      <c r="J152" s="212">
        <v>1</v>
      </c>
      <c r="K152" s="213" t="e">
        <f>VLOOKUP(DbsMunaqis[[#This Row],[KdPP4]],ListPP[#Data],2)</f>
        <v>#VALUE!</v>
      </c>
      <c r="L152" s="207"/>
      <c r="M152" s="192"/>
    </row>
    <row r="153" spans="1:135" s="179" customFormat="1" ht="23.25" customHeight="1">
      <c r="A153" s="208">
        <v>152</v>
      </c>
      <c r="B153" s="209" t="s">
        <v>11297</v>
      </c>
      <c r="C153" s="210" t="s">
        <v>7310</v>
      </c>
      <c r="D153" s="209">
        <v>0</v>
      </c>
      <c r="E153" s="211" t="e">
        <f>VLOOKUP(DbsMunaqis[[#This Row],[KdPP1]],ListPP[#Data],2)</f>
        <v>#VALUE!</v>
      </c>
      <c r="F153" s="212">
        <v>1</v>
      </c>
      <c r="G153" s="211" t="e">
        <f>VLOOKUP(DbsMunaqis[[#This Row],[KdPP2]],ListPP[#Data],2)</f>
        <v>#VALUE!</v>
      </c>
      <c r="H153" s="212">
        <v>1</v>
      </c>
      <c r="I153" s="211" t="e">
        <f>VLOOKUP(DbsMunaqis[[#This Row],[KdPP3]],ListPP[#Data],2)</f>
        <v>#VALUE!</v>
      </c>
      <c r="J153" s="212">
        <v>1</v>
      </c>
      <c r="K153" s="213" t="e">
        <f>VLOOKUP(DbsMunaqis[[#This Row],[KdPP4]],ListPP[#Data],2)</f>
        <v>#VALUE!</v>
      </c>
      <c r="L153" s="207"/>
      <c r="M153" s="199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200"/>
      <c r="BQ153" s="200"/>
      <c r="BR153" s="200"/>
      <c r="BS153" s="200"/>
      <c r="BT153" s="200"/>
      <c r="BU153" s="200"/>
      <c r="BV153" s="200"/>
      <c r="BW153" s="200"/>
      <c r="BX153" s="200"/>
      <c r="BY153" s="200"/>
      <c r="BZ153" s="200"/>
      <c r="CA153" s="200"/>
      <c r="CB153" s="200"/>
      <c r="CC153" s="200"/>
      <c r="CD153" s="200"/>
      <c r="CE153" s="200"/>
      <c r="CF153" s="200"/>
      <c r="CG153" s="200"/>
      <c r="CH153" s="200"/>
      <c r="CI153" s="200"/>
      <c r="CJ153" s="200"/>
      <c r="CK153" s="200"/>
      <c r="CL153" s="200"/>
      <c r="CM153" s="200"/>
      <c r="CN153" s="200"/>
      <c r="CO153" s="200"/>
      <c r="CP153" s="200"/>
      <c r="CQ153" s="200"/>
      <c r="CR153" s="200"/>
      <c r="CS153" s="200"/>
      <c r="CT153" s="200"/>
      <c r="CU153" s="200"/>
      <c r="CV153" s="200"/>
      <c r="CW153" s="200"/>
      <c r="CX153" s="200"/>
      <c r="CY153" s="200"/>
      <c r="CZ153" s="200"/>
      <c r="DA153" s="200"/>
      <c r="DB153" s="200"/>
      <c r="DC153" s="200"/>
      <c r="DD153" s="200"/>
      <c r="DE153" s="200"/>
      <c r="DF153" s="200"/>
      <c r="DG153" s="200"/>
      <c r="DH153" s="200"/>
      <c r="DI153" s="200"/>
      <c r="DJ153" s="200"/>
      <c r="DK153" s="200"/>
      <c r="DL153" s="200"/>
      <c r="DM153" s="200"/>
      <c r="DN153" s="200"/>
      <c r="DO153" s="200"/>
      <c r="DP153" s="200"/>
      <c r="DQ153" s="200"/>
      <c r="DR153" s="200"/>
      <c r="DS153" s="200"/>
      <c r="DT153" s="200"/>
      <c r="DU153" s="200"/>
      <c r="DV153" s="200"/>
      <c r="DW153" s="200"/>
      <c r="DX153" s="200"/>
      <c r="DY153" s="200"/>
      <c r="DZ153" s="200"/>
      <c r="EA153" s="200"/>
      <c r="EB153" s="200"/>
      <c r="EC153" s="200"/>
      <c r="ED153" s="200"/>
      <c r="EE153" s="200"/>
    </row>
    <row r="154" spans="1:135" s="179" customFormat="1" ht="23.25" customHeight="1">
      <c r="A154" s="208">
        <v>153</v>
      </c>
      <c r="B154" s="209" t="s">
        <v>11309</v>
      </c>
      <c r="C154" s="210" t="s">
        <v>11310</v>
      </c>
      <c r="D154" s="209">
        <v>1</v>
      </c>
      <c r="E154" s="211" t="e">
        <f>VLOOKUP(DbsMunaqis[[#This Row],[KdPP1]],ListPP[#Data],2)</f>
        <v>#VALUE!</v>
      </c>
      <c r="F154" s="212">
        <v>0</v>
      </c>
      <c r="G154" s="211" t="e">
        <f>VLOOKUP(DbsMunaqis[[#This Row],[KdPP2]],ListPP[#Data],2)</f>
        <v>#VALUE!</v>
      </c>
      <c r="H154" s="212">
        <v>1</v>
      </c>
      <c r="I154" s="211" t="e">
        <f>VLOOKUP(DbsMunaqis[[#This Row],[KdPP3]],ListPP[#Data],2)</f>
        <v>#VALUE!</v>
      </c>
      <c r="J154" s="212">
        <v>1</v>
      </c>
      <c r="K154" s="213" t="e">
        <f>VLOOKUP(DbsMunaqis[[#This Row],[KdPP4]],ListPP[#Data],2)</f>
        <v>#VALUE!</v>
      </c>
      <c r="L154" s="207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</row>
    <row r="155" spans="1:135" s="179" customFormat="1" ht="23.25" customHeight="1">
      <c r="A155" s="208">
        <v>154</v>
      </c>
      <c r="B155" s="209" t="s">
        <v>11312</v>
      </c>
      <c r="C155" s="210" t="s">
        <v>332</v>
      </c>
      <c r="D155" s="209">
        <v>1</v>
      </c>
      <c r="E155" s="211" t="e">
        <f>VLOOKUP(DbsMunaqis[[#This Row],[KdPP1]],ListPP[#Data],2)</f>
        <v>#VALUE!</v>
      </c>
      <c r="F155" s="212">
        <v>1</v>
      </c>
      <c r="G155" s="211" t="e">
        <f>VLOOKUP(DbsMunaqis[[#This Row],[KdPP2]],ListPP[#Data],2)</f>
        <v>#VALUE!</v>
      </c>
      <c r="H155" s="212">
        <v>1</v>
      </c>
      <c r="I155" s="211" t="e">
        <f>VLOOKUP(DbsMunaqis[[#This Row],[KdPP3]],ListPP[#Data],2)</f>
        <v>#VALUE!</v>
      </c>
      <c r="J155" s="212">
        <v>1</v>
      </c>
      <c r="K155" s="213" t="e">
        <f>VLOOKUP(DbsMunaqis[[#This Row],[KdPP4]],ListPP[#Data],2)</f>
        <v>#VALUE!</v>
      </c>
      <c r="L155" s="207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</row>
    <row r="156" spans="1:135" s="179" customFormat="1" ht="23.25" customHeight="1">
      <c r="A156" s="208">
        <v>155</v>
      </c>
      <c r="B156" s="209" t="s">
        <v>11317</v>
      </c>
      <c r="C156" s="210" t="s">
        <v>11318</v>
      </c>
      <c r="D156" s="209">
        <v>1</v>
      </c>
      <c r="E156" s="211" t="e">
        <f>VLOOKUP(DbsMunaqis[[#This Row],[KdPP1]],ListPP[#Data],2)</f>
        <v>#VALUE!</v>
      </c>
      <c r="F156" s="212">
        <v>1</v>
      </c>
      <c r="G156" s="211" t="e">
        <f>VLOOKUP(DbsMunaqis[[#This Row],[KdPP2]],ListPP[#Data],2)</f>
        <v>#VALUE!</v>
      </c>
      <c r="H156" s="212">
        <v>1</v>
      </c>
      <c r="I156" s="211" t="e">
        <f>VLOOKUP(DbsMunaqis[[#This Row],[KdPP3]],ListPP[#Data],2)</f>
        <v>#VALUE!</v>
      </c>
      <c r="J156" s="212">
        <v>1</v>
      </c>
      <c r="K156" s="213" t="e">
        <f>VLOOKUP(DbsMunaqis[[#This Row],[KdPP4]],ListPP[#Data],2)</f>
        <v>#VALUE!</v>
      </c>
      <c r="L156" s="207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</row>
    <row r="157" spans="1:135" s="179" customFormat="1" ht="23.25" customHeight="1">
      <c r="A157" s="208">
        <v>156</v>
      </c>
      <c r="B157" s="209" t="s">
        <v>11344</v>
      </c>
      <c r="C157" s="210" t="s">
        <v>11345</v>
      </c>
      <c r="D157" s="209">
        <v>1</v>
      </c>
      <c r="E157" s="211" t="e">
        <f>VLOOKUP(DbsMunaqis[[#This Row],[KdPP1]],ListPP[#Data],2)</f>
        <v>#VALUE!</v>
      </c>
      <c r="F157" s="212">
        <v>1</v>
      </c>
      <c r="G157" s="211" t="e">
        <f>VLOOKUP(DbsMunaqis[[#This Row],[KdPP2]],ListPP[#Data],2)</f>
        <v>#VALUE!</v>
      </c>
      <c r="H157" s="212">
        <v>1</v>
      </c>
      <c r="I157" s="211" t="e">
        <f>VLOOKUP(DbsMunaqis[[#This Row],[KdPP3]],ListPP[#Data],2)</f>
        <v>#VALUE!</v>
      </c>
      <c r="J157" s="212">
        <v>1</v>
      </c>
      <c r="K157" s="213" t="e">
        <f>VLOOKUP(DbsMunaqis[[#This Row],[KdPP4]],ListPP[#Data],2)</f>
        <v>#VALUE!</v>
      </c>
      <c r="L157" s="20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</row>
    <row r="158" spans="1:135" s="179" customFormat="1" ht="23.25" customHeight="1">
      <c r="A158" s="208">
        <v>157</v>
      </c>
      <c r="B158" s="209" t="s">
        <v>11346</v>
      </c>
      <c r="C158" s="210" t="s">
        <v>14951</v>
      </c>
      <c r="D158" s="209">
        <v>1</v>
      </c>
      <c r="E158" s="211" t="e">
        <f>VLOOKUP(DbsMunaqis[[#This Row],[KdPP1]],ListPP[#Data],2)</f>
        <v>#VALUE!</v>
      </c>
      <c r="F158" s="212">
        <v>1</v>
      </c>
      <c r="G158" s="211" t="e">
        <f>VLOOKUP(DbsMunaqis[[#This Row],[KdPP2]],ListPP[#Data],2)</f>
        <v>#VALUE!</v>
      </c>
      <c r="H158" s="212">
        <v>1</v>
      </c>
      <c r="I158" s="211" t="e">
        <f>VLOOKUP(DbsMunaqis[[#This Row],[KdPP3]],ListPP[#Data],2)</f>
        <v>#VALUE!</v>
      </c>
      <c r="J158" s="212">
        <v>1</v>
      </c>
      <c r="K158" s="213" t="e">
        <f>VLOOKUP(DbsMunaqis[[#This Row],[KdPP4]],ListPP[#Data],2)</f>
        <v>#VALUE!</v>
      </c>
      <c r="L158" s="207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</row>
    <row r="159" spans="1:135" s="179" customFormat="1" ht="23.25" customHeight="1">
      <c r="A159" s="208">
        <v>158</v>
      </c>
      <c r="B159" s="209" t="s">
        <v>11348</v>
      </c>
      <c r="C159" s="210" t="s">
        <v>11349</v>
      </c>
      <c r="D159" s="209">
        <v>1</v>
      </c>
      <c r="E159" s="211" t="e">
        <f>VLOOKUP(DbsMunaqis[[#This Row],[KdPP1]],ListPP[#Data],2)</f>
        <v>#VALUE!</v>
      </c>
      <c r="F159" s="212">
        <v>1</v>
      </c>
      <c r="G159" s="211" t="e">
        <f>VLOOKUP(DbsMunaqis[[#This Row],[KdPP2]],ListPP[#Data],2)</f>
        <v>#VALUE!</v>
      </c>
      <c r="H159" s="212">
        <v>1</v>
      </c>
      <c r="I159" s="211" t="e">
        <f>VLOOKUP(DbsMunaqis[[#This Row],[KdPP3]],ListPP[#Data],2)</f>
        <v>#VALUE!</v>
      </c>
      <c r="J159" s="212">
        <v>1</v>
      </c>
      <c r="K159" s="213" t="e">
        <f>VLOOKUP(DbsMunaqis[[#This Row],[KdPP4]],ListPP[#Data],2)</f>
        <v>#VALUE!</v>
      </c>
      <c r="L159" s="207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</row>
    <row r="160" spans="1:135" s="179" customFormat="1" ht="23.25" customHeight="1">
      <c r="A160" s="208">
        <v>159</v>
      </c>
      <c r="B160" s="209" t="s">
        <v>11350</v>
      </c>
      <c r="C160" s="210" t="s">
        <v>11351</v>
      </c>
      <c r="D160" s="209">
        <v>1</v>
      </c>
      <c r="E160" s="211" t="e">
        <f>VLOOKUP(DbsMunaqis[[#This Row],[KdPP1]],ListPP[#Data],2)</f>
        <v>#VALUE!</v>
      </c>
      <c r="F160" s="212">
        <v>1</v>
      </c>
      <c r="G160" s="211" t="e">
        <f>VLOOKUP(DbsMunaqis[[#This Row],[KdPP2]],ListPP[#Data],2)</f>
        <v>#VALUE!</v>
      </c>
      <c r="H160" s="212">
        <v>1</v>
      </c>
      <c r="I160" s="211" t="e">
        <f>VLOOKUP(DbsMunaqis[[#This Row],[KdPP3]],ListPP[#Data],2)</f>
        <v>#VALUE!</v>
      </c>
      <c r="J160" s="212">
        <v>1</v>
      </c>
      <c r="K160" s="213" t="e">
        <f>VLOOKUP(DbsMunaqis[[#This Row],[KdPP4]],ListPP[#Data],2)</f>
        <v>#VALUE!</v>
      </c>
      <c r="L160" s="207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</row>
    <row r="161" spans="1:135" s="179" customFormat="1" ht="23.25" customHeight="1">
      <c r="A161" s="208">
        <v>160</v>
      </c>
      <c r="B161" s="209" t="s">
        <v>11356</v>
      </c>
      <c r="C161" s="210" t="s">
        <v>11357</v>
      </c>
      <c r="D161" s="209">
        <v>1</v>
      </c>
      <c r="E161" s="211" t="e">
        <f>VLOOKUP(DbsMunaqis[[#This Row],[KdPP1]],ListPP[#Data],2)</f>
        <v>#VALUE!</v>
      </c>
      <c r="F161" s="212">
        <v>0</v>
      </c>
      <c r="G161" s="211" t="e">
        <f>VLOOKUP(DbsMunaqis[[#This Row],[KdPP2]],ListPP[#Data],2)</f>
        <v>#VALUE!</v>
      </c>
      <c r="H161" s="212">
        <v>0</v>
      </c>
      <c r="I161" s="211" t="e">
        <f>VLOOKUP(DbsMunaqis[[#This Row],[KdPP3]],ListPP[#Data],2)</f>
        <v>#VALUE!</v>
      </c>
      <c r="J161" s="212">
        <v>1</v>
      </c>
      <c r="K161" s="213" t="e">
        <f>VLOOKUP(DbsMunaqis[[#This Row],[KdPP4]],ListPP[#Data],2)</f>
        <v>#VALUE!</v>
      </c>
      <c r="L161" s="207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</row>
    <row r="162" spans="1:135" s="179" customFormat="1" ht="23.25" customHeight="1">
      <c r="A162" s="208">
        <v>161</v>
      </c>
      <c r="B162" s="209" t="s">
        <v>11367</v>
      </c>
      <c r="C162" s="210" t="s">
        <v>14952</v>
      </c>
      <c r="D162" s="209">
        <v>1</v>
      </c>
      <c r="E162" s="211" t="e">
        <f>VLOOKUP(DbsMunaqis[[#This Row],[KdPP1]],ListPP[#Data],2)</f>
        <v>#VALUE!</v>
      </c>
      <c r="F162" s="212">
        <v>1</v>
      </c>
      <c r="G162" s="211" t="e">
        <f>VLOOKUP(DbsMunaqis[[#This Row],[KdPP2]],ListPP[#Data],2)</f>
        <v>#VALUE!</v>
      </c>
      <c r="H162" s="212">
        <v>1</v>
      </c>
      <c r="I162" s="211" t="e">
        <f>VLOOKUP(DbsMunaqis[[#This Row],[KdPP3]],ListPP[#Data],2)</f>
        <v>#VALUE!</v>
      </c>
      <c r="J162" s="212">
        <v>1</v>
      </c>
      <c r="K162" s="213" t="e">
        <f>VLOOKUP(DbsMunaqis[[#This Row],[KdPP4]],ListPP[#Data],2)</f>
        <v>#VALUE!</v>
      </c>
      <c r="L162" s="207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</row>
    <row r="163" spans="1:135" s="179" customFormat="1" ht="23.25" customHeight="1">
      <c r="A163" s="208">
        <v>162</v>
      </c>
      <c r="B163" s="209" t="s">
        <v>11374</v>
      </c>
      <c r="C163" s="210" t="s">
        <v>11375</v>
      </c>
      <c r="D163" s="209">
        <v>1</v>
      </c>
      <c r="E163" s="211" t="e">
        <f>VLOOKUP(DbsMunaqis[[#This Row],[KdPP1]],ListPP[#Data],2)</f>
        <v>#VALUE!</v>
      </c>
      <c r="F163" s="212">
        <v>1</v>
      </c>
      <c r="G163" s="211" t="e">
        <f>VLOOKUP(DbsMunaqis[[#This Row],[KdPP2]],ListPP[#Data],2)</f>
        <v>#VALUE!</v>
      </c>
      <c r="H163" s="212">
        <v>1</v>
      </c>
      <c r="I163" s="211" t="e">
        <f>VLOOKUP(DbsMunaqis[[#This Row],[KdPP3]],ListPP[#Data],2)</f>
        <v>#VALUE!</v>
      </c>
      <c r="J163" s="212">
        <v>1</v>
      </c>
      <c r="K163" s="213" t="e">
        <f>VLOOKUP(DbsMunaqis[[#This Row],[KdPP4]],ListPP[#Data],2)</f>
        <v>#VALUE!</v>
      </c>
      <c r="L163" s="207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</row>
    <row r="164" spans="1:135" s="179" customFormat="1" ht="23.25" customHeight="1">
      <c r="A164" s="208">
        <v>163</v>
      </c>
      <c r="B164" s="209" t="s">
        <v>11379</v>
      </c>
      <c r="C164" s="210" t="s">
        <v>11380</v>
      </c>
      <c r="D164" s="209">
        <v>1</v>
      </c>
      <c r="E164" s="211" t="e">
        <f>VLOOKUP(DbsMunaqis[[#This Row],[KdPP1]],ListPP[#Data],2)</f>
        <v>#VALUE!</v>
      </c>
      <c r="F164" s="212">
        <v>1</v>
      </c>
      <c r="G164" s="211" t="e">
        <f>VLOOKUP(DbsMunaqis[[#This Row],[KdPP2]],ListPP[#Data],2)</f>
        <v>#VALUE!</v>
      </c>
      <c r="H164" s="212">
        <v>1</v>
      </c>
      <c r="I164" s="211" t="e">
        <f>VLOOKUP(DbsMunaqis[[#This Row],[KdPP3]],ListPP[#Data],2)</f>
        <v>#VALUE!</v>
      </c>
      <c r="J164" s="212">
        <v>1</v>
      </c>
      <c r="K164" s="213" t="e">
        <f>VLOOKUP(DbsMunaqis[[#This Row],[KdPP4]],ListPP[#Data],2)</f>
        <v>#VALUE!</v>
      </c>
      <c r="L164" s="207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</row>
    <row r="165" spans="1:135" s="179" customFormat="1" ht="23.25" customHeight="1">
      <c r="A165" s="208">
        <v>164</v>
      </c>
      <c r="B165" s="209" t="s">
        <v>11381</v>
      </c>
      <c r="C165" s="210" t="s">
        <v>14939</v>
      </c>
      <c r="D165" s="209">
        <v>0</v>
      </c>
      <c r="E165" s="211" t="e">
        <f>VLOOKUP(DbsMunaqis[[#This Row],[KdPP1]],ListPP[#Data],2)</f>
        <v>#VALUE!</v>
      </c>
      <c r="F165" s="212">
        <v>1</v>
      </c>
      <c r="G165" s="211" t="e">
        <f>VLOOKUP(DbsMunaqis[[#This Row],[KdPP2]],ListPP[#Data],2)</f>
        <v>#VALUE!</v>
      </c>
      <c r="H165" s="212">
        <v>1</v>
      </c>
      <c r="I165" s="211" t="e">
        <f>VLOOKUP(DbsMunaqis[[#This Row],[KdPP3]],ListPP[#Data],2)</f>
        <v>#VALUE!</v>
      </c>
      <c r="J165" s="212">
        <v>1</v>
      </c>
      <c r="K165" s="213" t="e">
        <f>VLOOKUP(DbsMunaqis[[#This Row],[KdPP4]],ListPP[#Data],2)</f>
        <v>#VALUE!</v>
      </c>
      <c r="L165" s="207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</row>
    <row r="166" spans="1:135" s="179" customFormat="1" ht="18" customHeight="1" thickBot="1">
      <c r="A166" s="215">
        <v>165</v>
      </c>
      <c r="B166" s="216" t="s">
        <v>11411</v>
      </c>
      <c r="C166" s="217" t="s">
        <v>14955</v>
      </c>
      <c r="D166" s="216">
        <v>1</v>
      </c>
      <c r="E166" s="218" t="e">
        <f>VLOOKUP(DbsMunaqis[[#This Row],[KdPP1]],ListPP[#Data],2)</f>
        <v>#VALUE!</v>
      </c>
      <c r="F166" s="219">
        <v>1</v>
      </c>
      <c r="G166" s="218" t="e">
        <f>VLOOKUP(DbsMunaqis[[#This Row],[KdPP2]],ListPP[#Data],2)</f>
        <v>#VALUE!</v>
      </c>
      <c r="H166" s="219">
        <v>0</v>
      </c>
      <c r="I166" s="218" t="e">
        <f>VLOOKUP(DbsMunaqis[[#This Row],[KdPP3]],ListPP[#Data],2)</f>
        <v>#VALUE!</v>
      </c>
      <c r="J166" s="219">
        <v>1</v>
      </c>
      <c r="K166" s="220" t="e">
        <f>VLOOKUP(DbsMunaqis[[#This Row],[KdPP4]],ListPP[#Data],2)</f>
        <v>#VALUE!</v>
      </c>
      <c r="L166" s="207"/>
      <c r="M166" s="228"/>
      <c r="N166" s="229"/>
      <c r="O166" s="229"/>
      <c r="P166" s="229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</row>
    <row r="167" spans="1:135" s="179" customFormat="1" ht="11.25" customHeight="1" thickTop="1">
      <c r="A167" s="225"/>
      <c r="B167" s="225"/>
      <c r="C167" s="226"/>
      <c r="D167" s="225"/>
      <c r="E167" s="226"/>
      <c r="F167" s="227"/>
      <c r="G167" s="226"/>
      <c r="H167"/>
      <c r="I167"/>
      <c r="J167"/>
      <c r="K167"/>
      <c r="L167"/>
      <c r="M167" s="222"/>
      <c r="N167" s="222"/>
      <c r="O167" s="222"/>
      <c r="P167" s="222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</row>
    <row r="168" spans="1:135" ht="11.25" customHeight="1">
      <c r="M168" s="223"/>
      <c r="N168" s="223"/>
      <c r="O168" s="193"/>
      <c r="P168" s="193"/>
    </row>
    <row r="169" spans="1:135" ht="15.6">
      <c r="I169" s="193" t="s">
        <v>14969</v>
      </c>
      <c r="J169" s="193"/>
      <c r="K169" s="193"/>
      <c r="L169" s="193"/>
      <c r="M169" s="223"/>
      <c r="N169" s="223"/>
      <c r="O169" s="193"/>
      <c r="P169" s="193"/>
    </row>
    <row r="170" spans="1:135" ht="15.6">
      <c r="I170" s="193" t="s">
        <v>9746</v>
      </c>
      <c r="J170" s="193"/>
      <c r="K170" s="193"/>
      <c r="L170" s="193"/>
      <c r="M170" s="223"/>
      <c r="N170" s="223"/>
      <c r="O170" s="193"/>
      <c r="P170" s="193"/>
    </row>
    <row r="171" spans="1:135" ht="15.6">
      <c r="I171" s="193"/>
      <c r="J171" s="193"/>
      <c r="K171" s="193"/>
      <c r="L171" s="193"/>
    </row>
    <row r="172" spans="1:135" ht="15.6">
      <c r="I172" s="193"/>
      <c r="J172" s="193"/>
      <c r="K172" s="193"/>
      <c r="L172" s="193"/>
    </row>
    <row r="173" spans="1:135" ht="15.6">
      <c r="I173" s="193"/>
      <c r="J173" s="193"/>
      <c r="K173" s="193"/>
      <c r="L173" s="193"/>
    </row>
    <row r="174" spans="1:135" ht="15.6">
      <c r="I174" s="224" t="s">
        <v>14970</v>
      </c>
      <c r="J174" s="224"/>
      <c r="K174" s="224"/>
      <c r="L174" s="224"/>
    </row>
    <row r="175" spans="1:135" ht="15.6">
      <c r="I175" s="395" t="s">
        <v>10081</v>
      </c>
      <c r="J175" s="395"/>
      <c r="K175" s="395"/>
      <c r="L175" s="395"/>
    </row>
  </sheetData>
  <mergeCells count="1">
    <mergeCell ref="I175:L175"/>
  </mergeCells>
  <pageMargins left="1.3779527559055118" right="0.70866141732283472" top="0.74803149606299213" bottom="0.74803149606299213" header="0.31496062992125984" footer="0.31496062992125984"/>
  <pageSetup paperSize="5" scale="70"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81"/>
  <sheetViews>
    <sheetView topLeftCell="A16" workbookViewId="0">
      <selection activeCell="J35" sqref="J35"/>
    </sheetView>
  </sheetViews>
  <sheetFormatPr defaultRowHeight="14.4"/>
  <cols>
    <col min="1" max="1" width="5.77734375" customWidth="1"/>
    <col min="3" max="3" width="36.77734375" bestFit="1" customWidth="1"/>
    <col min="4" max="4" width="16.77734375" style="234" customWidth="1"/>
    <col min="5" max="5" width="17.5546875" style="234" bestFit="1" customWidth="1"/>
    <col min="6" max="6" width="16" style="234" bestFit="1" customWidth="1"/>
    <col min="7" max="7" width="16.77734375" style="234" customWidth="1"/>
    <col min="8" max="8" width="14" bestFit="1" customWidth="1"/>
  </cols>
  <sheetData>
    <row r="1" spans="1:8">
      <c r="A1" s="230" t="s">
        <v>3</v>
      </c>
      <c r="B1" s="230" t="s">
        <v>9665</v>
      </c>
      <c r="C1" s="230" t="s">
        <v>14976</v>
      </c>
      <c r="D1" s="233" t="s">
        <v>14977</v>
      </c>
      <c r="E1" s="233" t="s">
        <v>14978</v>
      </c>
      <c r="F1" s="233" t="s">
        <v>14979</v>
      </c>
      <c r="G1" s="233" t="s">
        <v>14980</v>
      </c>
      <c r="H1" s="233" t="s">
        <v>9645</v>
      </c>
    </row>
    <row r="2" spans="1:8">
      <c r="A2">
        <v>1</v>
      </c>
      <c r="B2" s="231" t="s">
        <v>7</v>
      </c>
      <c r="C2" t="str">
        <f>VLOOKUP(B2,ListPP[],2)</f>
        <v>Dr. Agus Muchsin, M.Ag</v>
      </c>
      <c r="D2" s="234">
        <v>340000</v>
      </c>
      <c r="E2" s="234">
        <v>0</v>
      </c>
      <c r="F2" s="234">
        <v>0</v>
      </c>
      <c r="G2" s="234">
        <v>340000</v>
      </c>
      <c r="H2" s="234">
        <f>SUM(Table33[[#This Row],[Pembimbing 1]:[Penguji Utama]])</f>
        <v>680000</v>
      </c>
    </row>
    <row r="3" spans="1:8">
      <c r="A3">
        <v>2</v>
      </c>
      <c r="B3" s="232" t="s">
        <v>9355</v>
      </c>
      <c r="C3" t="str">
        <f>VLOOKUP(B3,ListPP[],2)</f>
        <v xml:space="preserve">Dr. Hj. Rusdaya Basri Lc., M.Ag </v>
      </c>
      <c r="D3" s="234">
        <v>68000</v>
      </c>
      <c r="E3" s="234">
        <v>119000</v>
      </c>
      <c r="F3" s="234">
        <v>208250</v>
      </c>
      <c r="G3" s="234">
        <v>170000</v>
      </c>
      <c r="H3" s="234">
        <f>SUM(Table33[[#This Row],[Pembimbing 1]:[Penguji Utama]])</f>
        <v>565250</v>
      </c>
    </row>
    <row r="4" spans="1:8">
      <c r="A4">
        <v>3</v>
      </c>
      <c r="B4" s="231" t="s">
        <v>9357</v>
      </c>
      <c r="C4" t="str">
        <f>VLOOKUP(B4,ListPP[],2)</f>
        <v xml:space="preserve">Budiman, M.HI </v>
      </c>
      <c r="D4" s="234">
        <v>204000</v>
      </c>
      <c r="E4" s="234">
        <v>59500</v>
      </c>
      <c r="F4" s="234">
        <v>29750</v>
      </c>
      <c r="G4" s="234">
        <v>102000</v>
      </c>
      <c r="H4" s="234">
        <f>SUM(Table33[[#This Row],[Pembimbing 1]:[Penguji Utama]])</f>
        <v>395250</v>
      </c>
    </row>
    <row r="5" spans="1:8">
      <c r="A5">
        <v>4</v>
      </c>
      <c r="B5" s="232" t="s">
        <v>9359</v>
      </c>
      <c r="C5" t="str">
        <f>VLOOKUP(B5,ListPP[],2)</f>
        <v>Badruzzaman, S.Ag., M.H</v>
      </c>
      <c r="D5" s="234">
        <v>204000</v>
      </c>
      <c r="E5" s="234">
        <v>0</v>
      </c>
      <c r="F5" s="234">
        <v>29750</v>
      </c>
      <c r="G5" s="234">
        <v>374000</v>
      </c>
      <c r="H5" s="234">
        <f>SUM(Table33[[#This Row],[Pembimbing 1]:[Penguji Utama]])</f>
        <v>607750</v>
      </c>
    </row>
    <row r="6" spans="1:8">
      <c r="A6">
        <v>5</v>
      </c>
      <c r="B6" s="231" t="s">
        <v>9361</v>
      </c>
      <c r="C6" t="str">
        <f>VLOOKUP(B6,ListPP[],2)</f>
        <v>Dr. Fikri, S.Ag., M.HI</v>
      </c>
      <c r="D6" s="234">
        <v>408000</v>
      </c>
      <c r="E6" s="234">
        <v>59500</v>
      </c>
      <c r="F6" s="234">
        <v>59500</v>
      </c>
      <c r="G6" s="234">
        <v>238000</v>
      </c>
      <c r="H6" s="234">
        <f>SUM(Table33[[#This Row],[Pembimbing 1]:[Penguji Utama]])</f>
        <v>765000</v>
      </c>
    </row>
    <row r="7" spans="1:8">
      <c r="A7">
        <v>6</v>
      </c>
      <c r="B7" s="232" t="s">
        <v>14931</v>
      </c>
      <c r="C7" t="str">
        <f>VLOOKUP(B7,ListPP[],2)</f>
        <v>Dr. H. Suarning, M.Ag.</v>
      </c>
      <c r="D7" s="234">
        <v>0</v>
      </c>
      <c r="E7" s="234">
        <v>133000</v>
      </c>
      <c r="F7" s="234">
        <v>0</v>
      </c>
      <c r="G7" s="234">
        <v>0</v>
      </c>
      <c r="H7" s="234">
        <f>SUM(Table33[[#This Row],[Pembimbing 1]:[Penguji Utama]])</f>
        <v>133000</v>
      </c>
    </row>
    <row r="8" spans="1:8">
      <c r="A8">
        <v>7</v>
      </c>
      <c r="B8" s="231" t="s">
        <v>14934</v>
      </c>
      <c r="C8" t="str">
        <f>VLOOKUP(B8,ListPP[],2)</f>
        <v>Dr. H. Suarning, M.Ag.</v>
      </c>
      <c r="D8" s="234">
        <v>76000</v>
      </c>
      <c r="E8" s="234">
        <v>66500</v>
      </c>
      <c r="F8" s="234">
        <v>33250</v>
      </c>
      <c r="G8" s="234">
        <v>38000</v>
      </c>
      <c r="H8" s="234">
        <f>SUM(Table33[[#This Row],[Pembimbing 1]:[Penguji Utama]])</f>
        <v>213750</v>
      </c>
    </row>
    <row r="9" spans="1:8">
      <c r="A9">
        <v>8</v>
      </c>
      <c r="B9" s="232" t="s">
        <v>14936</v>
      </c>
      <c r="C9" t="str">
        <f>VLOOKUP(B9,ListPP[],2)</f>
        <v>Dr. H. Suarning, M.Ag.</v>
      </c>
      <c r="D9" s="234">
        <v>0</v>
      </c>
      <c r="E9" s="234">
        <v>133000</v>
      </c>
      <c r="F9" s="234">
        <v>66500</v>
      </c>
      <c r="G9" s="234">
        <v>0</v>
      </c>
      <c r="H9" s="234">
        <f>SUM(Table33[[#This Row],[Pembimbing 1]:[Penguji Utama]])</f>
        <v>199500</v>
      </c>
    </row>
    <row r="10" spans="1:8">
      <c r="A10">
        <v>9</v>
      </c>
      <c r="B10" s="231" t="s">
        <v>14944</v>
      </c>
      <c r="C10" t="str">
        <f>VLOOKUP(B10,ListPP[],2)</f>
        <v>Dr. H. Suarning, M.Ag.</v>
      </c>
      <c r="D10" s="234">
        <v>0</v>
      </c>
      <c r="E10" s="234">
        <v>66500</v>
      </c>
      <c r="F10" s="234">
        <v>33250</v>
      </c>
      <c r="G10" s="234">
        <v>0</v>
      </c>
      <c r="H10" s="234">
        <f>SUM(Table33[[#This Row],[Pembimbing 1]:[Penguji Utama]])</f>
        <v>99750</v>
      </c>
    </row>
    <row r="11" spans="1:8">
      <c r="A11">
        <v>10</v>
      </c>
      <c r="B11" s="232" t="s">
        <v>14953</v>
      </c>
      <c r="C11" t="str">
        <f>VLOOKUP(B11,ListPP[],2)</f>
        <v>Dr. H. Suarning, M.Ag.</v>
      </c>
      <c r="D11" s="234">
        <v>0</v>
      </c>
      <c r="E11" s="234">
        <v>66500</v>
      </c>
      <c r="F11" s="234">
        <v>33250</v>
      </c>
      <c r="G11" s="234">
        <v>0</v>
      </c>
      <c r="H11" s="234">
        <f>SUM(Table33[[#This Row],[Pembimbing 1]:[Penguji Utama]])</f>
        <v>99750</v>
      </c>
    </row>
    <row r="12" spans="1:8">
      <c r="A12">
        <v>11</v>
      </c>
      <c r="B12" s="231" t="s">
        <v>6</v>
      </c>
      <c r="C12" t="str">
        <f>VLOOKUP(B12,ListPP[],2)</f>
        <v>Dr. Rahmawati, M.Ag.</v>
      </c>
      <c r="D12" s="234">
        <v>476000</v>
      </c>
      <c r="E12" s="234">
        <v>59500</v>
      </c>
      <c r="F12" s="234">
        <v>29750</v>
      </c>
      <c r="G12" s="234">
        <v>374000</v>
      </c>
      <c r="H12" s="234">
        <f>SUM(Table33[[#This Row],[Pembimbing 1]:[Penguji Utama]])</f>
        <v>939250</v>
      </c>
    </row>
    <row r="13" spans="1:8">
      <c r="A13">
        <v>12</v>
      </c>
      <c r="B13" s="232" t="s">
        <v>9366</v>
      </c>
      <c r="C13" t="str">
        <f>VLOOKUP(B13,ListPP[],2)</f>
        <v>Hj. Sunuwati, Lc., M.HI</v>
      </c>
      <c r="D13" s="234">
        <v>68000</v>
      </c>
      <c r="E13" s="234">
        <v>0</v>
      </c>
      <c r="F13" s="234">
        <v>0</v>
      </c>
      <c r="G13" s="234">
        <v>68000</v>
      </c>
      <c r="H13" s="234">
        <f>SUM(Table33[[#This Row],[Pembimbing 1]:[Penguji Utama]])</f>
        <v>136000</v>
      </c>
    </row>
    <row r="14" spans="1:8">
      <c r="A14">
        <v>13</v>
      </c>
      <c r="B14" s="231" t="s">
        <v>9368</v>
      </c>
      <c r="C14" t="str">
        <f>VLOOKUP(B14,ListPP[],2)</f>
        <v>Dr. Aris, S.Ag., M.HI</v>
      </c>
      <c r="D14" s="234">
        <v>340000</v>
      </c>
      <c r="E14" s="234">
        <v>0</v>
      </c>
      <c r="F14" s="234">
        <v>0</v>
      </c>
      <c r="G14" s="234">
        <v>238000</v>
      </c>
      <c r="H14" s="234">
        <f>SUM(Table33[[#This Row],[Pembimbing 1]:[Penguji Utama]])</f>
        <v>578000</v>
      </c>
    </row>
    <row r="15" spans="1:8">
      <c r="A15">
        <v>14</v>
      </c>
      <c r="B15" s="232" t="s">
        <v>12</v>
      </c>
      <c r="C15" t="str">
        <f>VLOOKUP(B15,ListPP[],2)</f>
        <v>Dr. Andi Bahri S., M.E., M.Fil.I</v>
      </c>
      <c r="D15" s="234">
        <v>340000</v>
      </c>
      <c r="E15" s="234">
        <v>59500</v>
      </c>
      <c r="F15" s="234">
        <v>29750</v>
      </c>
      <c r="G15" s="234">
        <v>170000</v>
      </c>
      <c r="H15" s="234">
        <f>SUM(Table33[[#This Row],[Pembimbing 1]:[Penguji Utama]])</f>
        <v>599250</v>
      </c>
    </row>
    <row r="16" spans="1:8">
      <c r="A16">
        <v>15</v>
      </c>
      <c r="B16" s="232" t="s">
        <v>9373</v>
      </c>
      <c r="C16" t="str">
        <f>VLOOKUP(B16,ListPP[],2)</f>
        <v>Dr. M. Ali Rusdi, S.Th.I, M.HI</v>
      </c>
      <c r="D16" s="234">
        <v>952000</v>
      </c>
      <c r="E16" s="234">
        <v>0</v>
      </c>
      <c r="F16" s="234">
        <v>59500</v>
      </c>
      <c r="G16" s="234">
        <v>714000</v>
      </c>
      <c r="H16" s="234">
        <f>SUM(Table33[[#This Row],[Pembimbing 1]:[Penguji Utama]])</f>
        <v>1725500</v>
      </c>
    </row>
    <row r="17" spans="1:8">
      <c r="A17">
        <v>16</v>
      </c>
      <c r="B17" s="231" t="s">
        <v>9375</v>
      </c>
      <c r="C17" t="str">
        <f>VLOOKUP(B17,ListPP[],2)</f>
        <v>H. Islamul Haq, Lc., M.A</v>
      </c>
      <c r="D17" s="234">
        <v>304000</v>
      </c>
      <c r="E17" s="234">
        <v>399000</v>
      </c>
      <c r="F17" s="234">
        <v>299250</v>
      </c>
      <c r="G17" s="234">
        <v>456000</v>
      </c>
      <c r="H17" s="234">
        <f>SUM(Table33[[#This Row],[Pembimbing 1]:[Penguji Utama]])</f>
        <v>1458250</v>
      </c>
    </row>
    <row r="18" spans="1:8">
      <c r="A18">
        <v>17</v>
      </c>
      <c r="B18" s="231" t="s">
        <v>9379</v>
      </c>
      <c r="C18" t="str">
        <f>VLOOKUP(B18,ListPP[],2)</f>
        <v>Sulkarnain, S.E., M.Si.</v>
      </c>
      <c r="D18" s="234">
        <v>0</v>
      </c>
      <c r="E18" s="234">
        <v>66500</v>
      </c>
      <c r="F18" s="234">
        <v>66500</v>
      </c>
      <c r="G18" s="234">
        <v>0</v>
      </c>
      <c r="H18" s="234">
        <f>SUM(Table33[[#This Row],[Pembimbing 1]:[Penguji Utama]])</f>
        <v>133000</v>
      </c>
    </row>
    <row r="19" spans="1:8">
      <c r="A19">
        <v>18</v>
      </c>
      <c r="B19" s="232" t="s">
        <v>9381</v>
      </c>
      <c r="C19" t="str">
        <f>VLOOKUP(B19,ListPP[],2)</f>
        <v>Dr. H. Syafaat Anugrah Pradana, S.H., M.H</v>
      </c>
      <c r="D19" s="234">
        <v>136000</v>
      </c>
      <c r="E19" s="234">
        <v>0</v>
      </c>
      <c r="F19" s="234">
        <v>0</v>
      </c>
      <c r="G19" s="234">
        <v>68000</v>
      </c>
      <c r="H19" s="234">
        <f>SUM(Table33[[#This Row],[Pembimbing 1]:[Penguji Utama]])</f>
        <v>204000</v>
      </c>
    </row>
    <row r="20" spans="1:8">
      <c r="A20">
        <v>19</v>
      </c>
      <c r="B20" s="231" t="s">
        <v>9384</v>
      </c>
      <c r="C20" t="str">
        <f>VLOOKUP(B20,ListPP[],2)</f>
        <v>Andi Marlina, S.H., M.H., CLA</v>
      </c>
      <c r="D20" s="234">
        <v>68000</v>
      </c>
      <c r="E20" s="234">
        <v>59500</v>
      </c>
      <c r="F20" s="234">
        <v>59500</v>
      </c>
      <c r="G20" s="234">
        <v>204000</v>
      </c>
      <c r="H20" s="234">
        <f>SUM(Table33[[#This Row],[Pembimbing 1]:[Penguji Utama]])</f>
        <v>391000</v>
      </c>
    </row>
    <row r="21" spans="1:8">
      <c r="A21">
        <v>20</v>
      </c>
      <c r="B21" s="232" t="s">
        <v>9386</v>
      </c>
      <c r="C21" t="str">
        <f>VLOOKUP(B21,ListPP[],2)</f>
        <v>Rustam Magun Pikahulan, S.HI., M.H.</v>
      </c>
      <c r="D21" s="234">
        <v>136000</v>
      </c>
      <c r="E21" s="234">
        <v>238000</v>
      </c>
      <c r="F21" s="234">
        <v>357000</v>
      </c>
      <c r="G21" s="234">
        <v>102000</v>
      </c>
      <c r="H21" s="234">
        <f>SUM(Table33[[#This Row],[Pembimbing 1]:[Penguji Utama]])</f>
        <v>833000</v>
      </c>
    </row>
    <row r="22" spans="1:8">
      <c r="A22">
        <v>21</v>
      </c>
      <c r="B22" s="231" t="s">
        <v>9388</v>
      </c>
      <c r="C22" t="str">
        <f>VLOOKUP(B22,ListPP[],2)</f>
        <v>Abdul Hafid, M.Si.</v>
      </c>
      <c r="D22" s="234">
        <v>0</v>
      </c>
      <c r="E22" s="234">
        <v>0</v>
      </c>
      <c r="G22" s="234">
        <v>68000</v>
      </c>
      <c r="H22" s="234">
        <f>SUM(Table33[[#This Row],[Pembimbing 1]:[Penguji Utama]])</f>
        <v>68000</v>
      </c>
    </row>
    <row r="23" spans="1:8">
      <c r="A23">
        <v>22</v>
      </c>
      <c r="B23" s="232" t="s">
        <v>17</v>
      </c>
      <c r="C23" t="str">
        <f>VLOOKUP(B23,ListPP[],2)</f>
        <v>Alfiansyah Anwar, S.Ksi., M.H</v>
      </c>
      <c r="D23" s="234">
        <v>476000</v>
      </c>
      <c r="E23" s="234">
        <v>0</v>
      </c>
      <c r="G23" s="234">
        <v>170000</v>
      </c>
      <c r="H23" s="234">
        <f>SUM(Table33[[#This Row],[Pembimbing 1]:[Penguji Utama]])</f>
        <v>646000</v>
      </c>
    </row>
    <row r="24" spans="1:8">
      <c r="A24">
        <v>23</v>
      </c>
      <c r="B24" s="231" t="s">
        <v>9391</v>
      </c>
      <c r="C24" t="str">
        <f>VLOOKUP(B24,ListPP[],2)</f>
        <v>Rusdianto, MH</v>
      </c>
      <c r="D24" s="234">
        <v>228000</v>
      </c>
      <c r="E24" s="234">
        <v>266000</v>
      </c>
      <c r="F24" s="234">
        <v>465500</v>
      </c>
      <c r="G24" s="234">
        <v>152000</v>
      </c>
      <c r="H24" s="234">
        <f>SUM(Table33[[#This Row],[Pembimbing 1]:[Penguji Utama]])</f>
        <v>1111500</v>
      </c>
    </row>
    <row r="25" spans="1:8">
      <c r="A25">
        <v>24</v>
      </c>
      <c r="B25" s="232" t="s">
        <v>9393</v>
      </c>
      <c r="C25" t="str">
        <f>VLOOKUP(B25,ListPP[],2)</f>
        <v>Azlan Thamrin, S.H., M.H.</v>
      </c>
      <c r="D25" s="234">
        <v>340000</v>
      </c>
      <c r="E25" s="234">
        <v>0</v>
      </c>
      <c r="F25" s="234">
        <v>29750</v>
      </c>
      <c r="G25" s="234">
        <v>408000</v>
      </c>
      <c r="H25" s="234">
        <f>SUM(Table33[[#This Row],[Pembimbing 1]:[Penguji Utama]])</f>
        <v>777750</v>
      </c>
    </row>
    <row r="26" spans="1:8">
      <c r="A26">
        <v>25</v>
      </c>
      <c r="B26" s="231" t="s">
        <v>9395</v>
      </c>
      <c r="C26" t="str">
        <f>VLOOKUP(B26,ListPP[],2)</f>
        <v>Dr. Hj. Saidah, S.HI., M.H</v>
      </c>
      <c r="D26" s="234">
        <v>408000</v>
      </c>
      <c r="E26" s="234">
        <v>476000</v>
      </c>
      <c r="F26" s="234">
        <v>505750</v>
      </c>
      <c r="G26" s="234">
        <v>170000</v>
      </c>
      <c r="H26" s="234">
        <f>SUM(Table33[[#This Row],[Pembimbing 1]:[Penguji Utama]])</f>
        <v>1559750</v>
      </c>
    </row>
    <row r="27" spans="1:8">
      <c r="A27">
        <v>26</v>
      </c>
      <c r="B27" s="232" t="s">
        <v>9</v>
      </c>
      <c r="C27" t="str">
        <f>VLOOKUP(B27,ListPP[],2)</f>
        <v>Dr. Zainal Said, M.H.</v>
      </c>
      <c r="D27" s="234">
        <v>204000</v>
      </c>
      <c r="E27" s="234">
        <v>238000</v>
      </c>
      <c r="F27" s="234">
        <v>178500</v>
      </c>
      <c r="G27" s="234">
        <v>170000</v>
      </c>
      <c r="H27" s="234">
        <f>SUM(Table33[[#This Row],[Pembimbing 1]:[Penguji Utama]])</f>
        <v>790500</v>
      </c>
    </row>
    <row r="28" spans="1:8">
      <c r="A28">
        <v>27</v>
      </c>
      <c r="B28" s="231" t="s">
        <v>9398</v>
      </c>
      <c r="C28" t="str">
        <f>VLOOKUP(B28,ListPP[],2)</f>
        <v>Dr. H. Rahman Ambo Masse, Lc., M.Ag</v>
      </c>
      <c r="D28" s="234">
        <v>0</v>
      </c>
      <c r="E28" s="234">
        <v>0</v>
      </c>
      <c r="G28" s="234">
        <v>34000</v>
      </c>
      <c r="H28" s="234">
        <f>SUM(Table33[[#This Row],[Pembimbing 1]:[Penguji Utama]])</f>
        <v>34000</v>
      </c>
    </row>
    <row r="29" spans="1:8">
      <c r="A29">
        <v>28</v>
      </c>
      <c r="B29" s="232" t="s">
        <v>9400</v>
      </c>
      <c r="C29" t="str">
        <f>VLOOKUP(B29,ListPP[],2)</f>
        <v>Drs. Moh. Yasin Soumena, M.Pd.</v>
      </c>
      <c r="D29" s="234">
        <v>408000</v>
      </c>
      <c r="E29" s="234">
        <v>59500</v>
      </c>
      <c r="F29" s="234">
        <v>208250</v>
      </c>
      <c r="G29" s="234">
        <v>306000</v>
      </c>
      <c r="H29" s="234">
        <f>SUM(Table33[[#This Row],[Pembimbing 1]:[Penguji Utama]])</f>
        <v>981750</v>
      </c>
    </row>
    <row r="30" spans="1:8" s="236" customFormat="1">
      <c r="A30">
        <v>29</v>
      </c>
      <c r="B30" s="231" t="s">
        <v>9402</v>
      </c>
      <c r="C30" t="str">
        <f>VLOOKUP(B30,ListPP[],2)</f>
        <v>Dra. Rukiah, M.H</v>
      </c>
      <c r="D30" s="234">
        <v>68000</v>
      </c>
      <c r="E30" s="234">
        <v>0</v>
      </c>
      <c r="F30" s="234"/>
      <c r="G30" s="234">
        <v>136000</v>
      </c>
      <c r="H30" s="234">
        <f>SUM(Table33[[#This Row],[Pembimbing 1]:[Penguji Utama]])</f>
        <v>204000</v>
      </c>
    </row>
    <row r="31" spans="1:8">
      <c r="A31">
        <v>30</v>
      </c>
      <c r="B31" s="232" t="s">
        <v>11</v>
      </c>
      <c r="C31" t="str">
        <f>VLOOKUP(B31,ListPP[],2)</f>
        <v>Dr. Muhammad Kamal Zubair, M.Ag.</v>
      </c>
      <c r="D31" s="234">
        <v>204000</v>
      </c>
      <c r="E31" s="234">
        <v>119000</v>
      </c>
      <c r="F31" s="234">
        <v>59500</v>
      </c>
      <c r="G31" s="234">
        <v>136000</v>
      </c>
      <c r="H31" s="234">
        <f>SUM(Table33[[#This Row],[Pembimbing 1]:[Penguji Utama]])</f>
        <v>518500</v>
      </c>
    </row>
    <row r="32" spans="1:8">
      <c r="A32">
        <v>31</v>
      </c>
      <c r="B32" s="231" t="s">
        <v>9405</v>
      </c>
      <c r="C32" t="str">
        <f>VLOOKUP(B32,ListPP[],2)</f>
        <v>Dr. Muzdalifah Muhammadun, M.Ag.</v>
      </c>
      <c r="D32" s="234">
        <v>380000</v>
      </c>
      <c r="E32" s="234">
        <v>66500</v>
      </c>
      <c r="F32" s="234">
        <v>99750</v>
      </c>
      <c r="G32" s="234">
        <v>380000</v>
      </c>
      <c r="H32" s="234">
        <f>SUM(Table33[[#This Row],[Pembimbing 1]:[Penguji Utama]])</f>
        <v>926250</v>
      </c>
    </row>
    <row r="33" spans="1:8">
      <c r="A33">
        <v>32</v>
      </c>
      <c r="B33" s="232" t="s">
        <v>9407</v>
      </c>
      <c r="C33" t="str">
        <f>VLOOKUP(B33,ListPP[],2)</f>
        <v>Rusnaena, M.Ag.</v>
      </c>
      <c r="D33" s="234">
        <v>136000</v>
      </c>
      <c r="E33" s="234">
        <v>0</v>
      </c>
      <c r="G33" s="234">
        <v>34000</v>
      </c>
      <c r="H33" s="234">
        <f>SUM(Table33[[#This Row],[Pembimbing 1]:[Penguji Utama]])</f>
        <v>170000</v>
      </c>
    </row>
    <row r="34" spans="1:8">
      <c r="A34">
        <v>33</v>
      </c>
      <c r="B34" s="231" t="s">
        <v>9409</v>
      </c>
      <c r="C34" t="str">
        <f>VLOOKUP(B34,ListPP[],2)</f>
        <v>Dr. Hannani, M.Ag.</v>
      </c>
      <c r="D34" s="234">
        <v>68000</v>
      </c>
      <c r="E34" s="234">
        <v>238000</v>
      </c>
      <c r="F34" s="234">
        <v>178500</v>
      </c>
      <c r="G34" s="234">
        <v>0</v>
      </c>
      <c r="H34" s="234">
        <f>SUM(Table33[[#This Row],[Pembimbing 1]:[Penguji Utama]])</f>
        <v>484500</v>
      </c>
    </row>
    <row r="35" spans="1:8">
      <c r="A35">
        <v>34</v>
      </c>
      <c r="B35" s="232" t="s">
        <v>9411</v>
      </c>
      <c r="C35" t="str">
        <f>VLOOKUP(B35,ListPP[],2)</f>
        <v>Dr. Sitti Jamilah, M.Ag.</v>
      </c>
      <c r="D35" s="234">
        <v>816000</v>
      </c>
      <c r="E35" s="234">
        <v>59500</v>
      </c>
      <c r="F35" s="234">
        <v>59500</v>
      </c>
      <c r="G35" s="234">
        <v>850000</v>
      </c>
      <c r="H35" s="234">
        <f>SUM(Table33[[#This Row],[Pembimbing 1]:[Penguji Utama]])</f>
        <v>1785000</v>
      </c>
    </row>
    <row r="36" spans="1:8">
      <c r="A36">
        <v>35</v>
      </c>
      <c r="B36" s="231" t="s">
        <v>9413</v>
      </c>
      <c r="C36" t="str">
        <f>VLOOKUP(B36,ListPP[],2)</f>
        <v>Prof. Dr. H. Abd. Rahim Arsyad, M.A.</v>
      </c>
      <c r="D36" s="234">
        <v>684000</v>
      </c>
      <c r="E36" s="234">
        <v>532000</v>
      </c>
      <c r="F36" s="234">
        <v>432250</v>
      </c>
      <c r="G36" s="234">
        <v>532000</v>
      </c>
      <c r="H36" s="234">
        <f>SUM(Table33[[#This Row],[Pembimbing 1]:[Penguji Utama]])</f>
        <v>2180250</v>
      </c>
    </row>
    <row r="37" spans="1:8">
      <c r="A37">
        <v>36</v>
      </c>
      <c r="B37" s="231" t="s">
        <v>9417</v>
      </c>
      <c r="C37" t="str">
        <f>VLOOKUP(B37,ListPP[],2)</f>
        <v>Dr. Damirah, S.E., M.M.</v>
      </c>
      <c r="D37" s="234">
        <v>136000</v>
      </c>
      <c r="E37" s="234">
        <v>59500</v>
      </c>
      <c r="F37" s="234">
        <v>29750</v>
      </c>
      <c r="G37" s="234">
        <v>68000</v>
      </c>
      <c r="H37" s="234">
        <f>SUM(Table33[[#This Row],[Pembimbing 1]:[Penguji Utama]])</f>
        <v>293250</v>
      </c>
    </row>
    <row r="38" spans="1:8">
      <c r="A38">
        <v>37</v>
      </c>
      <c r="B38" s="232" t="s">
        <v>8</v>
      </c>
      <c r="C38" t="str">
        <f>VLOOKUP(B38,ListPP[],2)</f>
        <v>Dr. Syahriyah Semaun. S.E., M.M</v>
      </c>
      <c r="D38" s="234">
        <v>0</v>
      </c>
      <c r="E38" s="234">
        <v>199500</v>
      </c>
      <c r="F38" s="234">
        <v>133000</v>
      </c>
      <c r="G38" s="234">
        <v>38000</v>
      </c>
      <c r="H38" s="234">
        <f>SUM(Table33[[#This Row],[Pembimbing 1]:[Penguji Utama]])</f>
        <v>370500</v>
      </c>
    </row>
    <row r="39" spans="1:8">
      <c r="A39">
        <v>38</v>
      </c>
      <c r="B39" s="231" t="s">
        <v>9420</v>
      </c>
      <c r="C39" t="str">
        <f>VLOOKUP(B39,ListPP[],2)</f>
        <v>Dr. H. Mukhtar Yunus, Lc,. M.Th.I</v>
      </c>
      <c r="D39" s="234">
        <v>836000</v>
      </c>
      <c r="E39" s="234">
        <v>399000</v>
      </c>
      <c r="F39" s="234">
        <v>498750</v>
      </c>
      <c r="G39" s="234">
        <v>684000</v>
      </c>
      <c r="H39" s="234">
        <f>SUM(Table33[[#This Row],[Pembimbing 1]:[Penguji Utama]])</f>
        <v>2417750</v>
      </c>
    </row>
    <row r="40" spans="1:8">
      <c r="A40">
        <v>39</v>
      </c>
      <c r="B40" s="232" t="s">
        <v>9423</v>
      </c>
      <c r="C40" t="str">
        <f>VLOOKUP(B40,ListPP[],2)</f>
        <v>Dr. H. Mukhtar Yunus, Lc,. M.Th.I</v>
      </c>
      <c r="D40" s="234">
        <v>0</v>
      </c>
      <c r="E40" s="234">
        <v>297500</v>
      </c>
      <c r="F40" s="234">
        <v>238000</v>
      </c>
      <c r="G40" s="234">
        <v>0</v>
      </c>
      <c r="H40" s="234">
        <f>SUM(Table33[[#This Row],[Pembimbing 1]:[Penguji Utama]])</f>
        <v>535500</v>
      </c>
    </row>
    <row r="41" spans="1:8">
      <c r="A41">
        <v>40</v>
      </c>
      <c r="B41" s="231" t="s">
        <v>15</v>
      </c>
      <c r="C41" t="str">
        <f>VLOOKUP(B41,ListPP[],2)</f>
        <v>Dr. H. Mukhtar Yunus, Lc,. M.Th.I</v>
      </c>
      <c r="D41" s="234">
        <v>68000</v>
      </c>
      <c r="E41" s="234">
        <v>297500</v>
      </c>
      <c r="F41" s="234">
        <v>208250</v>
      </c>
      <c r="G41" s="234">
        <v>136000</v>
      </c>
      <c r="H41" s="234">
        <f>SUM(Table33[[#This Row],[Pembimbing 1]:[Penguji Utama]])</f>
        <v>709750</v>
      </c>
    </row>
    <row r="42" spans="1:8">
      <c r="A42">
        <v>41</v>
      </c>
      <c r="B42" s="232" t="s">
        <v>13</v>
      </c>
      <c r="C42" t="str">
        <f>VLOOKUP(B42,ListPP[],2)</f>
        <v>Dr. H. Mukhtar Yunus, Lc,. M.Th.I</v>
      </c>
      <c r="D42" s="234">
        <v>0</v>
      </c>
      <c r="E42" s="234">
        <v>199500</v>
      </c>
      <c r="F42" s="234">
        <v>332500</v>
      </c>
      <c r="G42" s="234">
        <v>0</v>
      </c>
      <c r="H42" s="234">
        <f>SUM(Table33[[#This Row],[Pembimbing 1]:[Penguji Utama]])</f>
        <v>532000</v>
      </c>
    </row>
    <row r="43" spans="1:8">
      <c r="A43">
        <v>42</v>
      </c>
      <c r="B43" s="231" t="s">
        <v>9427</v>
      </c>
      <c r="C43" t="str">
        <f>VLOOKUP(B43,ListPP[],2)</f>
        <v>Dr. H. Mukhtar Yunus, Lc,. M.Th.I</v>
      </c>
      <c r="D43" s="234">
        <v>456000</v>
      </c>
      <c r="E43" s="234">
        <v>66500</v>
      </c>
      <c r="F43" s="234">
        <v>99750</v>
      </c>
      <c r="G43" s="234">
        <v>228000</v>
      </c>
      <c r="H43" s="234">
        <f>SUM(Table33[[#This Row],[Pembimbing 1]:[Penguji Utama]])</f>
        <v>850250</v>
      </c>
    </row>
    <row r="44" spans="1:8">
      <c r="A44">
        <v>43</v>
      </c>
      <c r="B44" s="232" t="s">
        <v>9429</v>
      </c>
      <c r="C44" t="str">
        <f>VLOOKUP(B44,ListPP[],2)</f>
        <v>Dr. H. Mukhtar Yunus, Lc,. M.Th.I</v>
      </c>
      <c r="D44" s="234">
        <v>68000</v>
      </c>
      <c r="E44" s="234">
        <v>297500</v>
      </c>
      <c r="F44" s="234">
        <v>208250</v>
      </c>
      <c r="G44" s="234">
        <v>68000</v>
      </c>
      <c r="H44" s="234">
        <f>SUM(Table33[[#This Row],[Pembimbing 1]:[Penguji Utama]])</f>
        <v>641750</v>
      </c>
    </row>
    <row r="45" spans="1:8">
      <c r="A45">
        <v>44</v>
      </c>
      <c r="B45" s="231" t="s">
        <v>9432</v>
      </c>
      <c r="C45" t="str">
        <f>VLOOKUP(B45,ListPP[],2)</f>
        <v>Dr. H. Mukhtar Yunus, Lc,. M.Th.I</v>
      </c>
      <c r="D45" s="234">
        <v>0</v>
      </c>
      <c r="E45" s="234">
        <v>0</v>
      </c>
      <c r="F45" s="234">
        <v>0</v>
      </c>
      <c r="G45" s="234">
        <v>102000</v>
      </c>
      <c r="H45" s="234">
        <f>SUM(Table33[[#This Row],[Pembimbing 1]:[Penguji Utama]])</f>
        <v>102000</v>
      </c>
    </row>
    <row r="46" spans="1:8">
      <c r="A46">
        <v>45</v>
      </c>
      <c r="B46" s="232" t="s">
        <v>9434</v>
      </c>
      <c r="C46" t="str">
        <f>VLOOKUP(B46,ListPP[],2)</f>
        <v>Dr. H. Mukhtar Yunus, Lc,. M.Th.I</v>
      </c>
      <c r="D46" s="234">
        <v>76000</v>
      </c>
      <c r="E46" s="234">
        <v>0</v>
      </c>
      <c r="F46" s="234">
        <v>66500</v>
      </c>
      <c r="G46" s="234">
        <v>152000</v>
      </c>
      <c r="H46" s="234">
        <f>SUM(Table33[[#This Row],[Pembimbing 1]:[Penguji Utama]])</f>
        <v>294500</v>
      </c>
    </row>
    <row r="47" spans="1:8">
      <c r="A47">
        <v>46</v>
      </c>
      <c r="B47" s="231" t="s">
        <v>9437</v>
      </c>
      <c r="C47" t="str">
        <f>VLOOKUP(B47,ListPP[],2)</f>
        <v>Dr. H. Mukhtar Yunus, Lc,. M.Th.I</v>
      </c>
      <c r="D47" s="234">
        <v>68000</v>
      </c>
      <c r="E47" s="234">
        <v>59500</v>
      </c>
      <c r="F47" s="234">
        <v>89250</v>
      </c>
      <c r="G47" s="234">
        <v>68000</v>
      </c>
      <c r="H47" s="234">
        <f>SUM(Table33[[#This Row],[Pembimbing 1]:[Penguji Utama]])</f>
        <v>284750</v>
      </c>
    </row>
    <row r="48" spans="1:8">
      <c r="A48">
        <v>47</v>
      </c>
      <c r="B48" s="232" t="s">
        <v>9439</v>
      </c>
      <c r="C48" t="str">
        <f>VLOOKUP(B48,ListPP[],2)</f>
        <v>Dr. H. Mukhtar Yunus, Lc,. M.Th.I</v>
      </c>
      <c r="D48" s="234">
        <v>0</v>
      </c>
      <c r="E48" s="234">
        <v>119000</v>
      </c>
      <c r="F48" s="234">
        <v>59500</v>
      </c>
      <c r="G48" s="234">
        <v>0</v>
      </c>
      <c r="H48" s="234">
        <f>SUM(Table33[[#This Row],[Pembimbing 1]:[Penguji Utama]])</f>
        <v>178500</v>
      </c>
    </row>
    <row r="49" spans="1:8">
      <c r="A49">
        <v>48</v>
      </c>
      <c r="B49" s="231" t="s">
        <v>9441</v>
      </c>
      <c r="C49" t="str">
        <f>VLOOKUP(B49,ListPP[],2)</f>
        <v>Dr. H. Mukhtar Yunus, Lc,. M.Th.I</v>
      </c>
      <c r="D49" s="234">
        <v>0</v>
      </c>
      <c r="E49" s="234">
        <v>0</v>
      </c>
      <c r="F49" s="234">
        <v>33250</v>
      </c>
      <c r="G49" s="234">
        <v>0</v>
      </c>
      <c r="H49" s="234">
        <f>SUM(Table33[[#This Row],[Pembimbing 1]:[Penguji Utama]])</f>
        <v>33250</v>
      </c>
    </row>
    <row r="50" spans="1:8">
      <c r="A50" s="236">
        <v>49</v>
      </c>
      <c r="B50" s="237" t="s">
        <v>9443</v>
      </c>
      <c r="C50" s="236" t="str">
        <f>VLOOKUP(B50,ListPP[],2)</f>
        <v>Dr. H. Mukhtar Yunus, Lc,. M.Th.I</v>
      </c>
      <c r="D50" s="238">
        <v>136000</v>
      </c>
      <c r="E50" s="238">
        <v>0</v>
      </c>
      <c r="F50" s="238">
        <v>0</v>
      </c>
      <c r="G50" s="238">
        <v>102000</v>
      </c>
      <c r="H50" s="238">
        <f>SUM(Table33[[#This Row],[Pembimbing 1]:[Penguji Utama]])</f>
        <v>238000</v>
      </c>
    </row>
    <row r="51" spans="1:8">
      <c r="A51">
        <v>50</v>
      </c>
      <c r="B51" s="231" t="s">
        <v>9445</v>
      </c>
      <c r="C51" t="str">
        <f>VLOOKUP(B51,ListPP[],2)</f>
        <v>Dr. H. Mukhtar Yunus, Lc,. M.Th.I</v>
      </c>
      <c r="D51" s="234">
        <v>0</v>
      </c>
      <c r="E51" s="234">
        <v>0</v>
      </c>
      <c r="F51" s="234">
        <v>0</v>
      </c>
      <c r="G51" s="234">
        <v>68000</v>
      </c>
      <c r="H51" s="234">
        <f>SUM(Table33[[#This Row],[Pembimbing 1]:[Penguji Utama]])</f>
        <v>68000</v>
      </c>
    </row>
    <row r="52" spans="1:8">
      <c r="A52">
        <v>51</v>
      </c>
      <c r="B52" s="232" t="s">
        <v>9447</v>
      </c>
      <c r="C52" t="str">
        <f>VLOOKUP(B52,ListPP[],2)</f>
        <v>Dr. H. Mukhtar Yunus, Lc,. M.Th.I</v>
      </c>
      <c r="D52" s="234">
        <v>68000</v>
      </c>
      <c r="E52" s="234">
        <v>0</v>
      </c>
      <c r="F52" s="234">
        <v>29750</v>
      </c>
      <c r="G52" s="234">
        <v>0</v>
      </c>
      <c r="H52" s="234">
        <f>SUM(Table33[[#This Row],[Pembimbing 1]:[Penguji Utama]])</f>
        <v>97750</v>
      </c>
    </row>
    <row r="53" spans="1:8">
      <c r="A53">
        <v>52</v>
      </c>
      <c r="B53" s="232" t="s">
        <v>9451</v>
      </c>
      <c r="C53" t="str">
        <f>VLOOKUP(B53,ListPP[],2)</f>
        <v>Dr. H. Mukhtar Yunus, Lc,. M.Th.I</v>
      </c>
      <c r="D53" s="234">
        <v>0</v>
      </c>
      <c r="E53" s="234">
        <v>0</v>
      </c>
      <c r="F53" s="234">
        <v>29750</v>
      </c>
      <c r="G53" s="234">
        <v>68000</v>
      </c>
      <c r="H53" s="234">
        <f>SUM(Table33[[#This Row],[Pembimbing 1]:[Penguji Utama]])</f>
        <v>97750</v>
      </c>
    </row>
    <row r="54" spans="1:8">
      <c r="A54">
        <v>53</v>
      </c>
      <c r="B54" s="231" t="s">
        <v>9453</v>
      </c>
      <c r="C54" t="str">
        <f>VLOOKUP(B54,ListPP[],2)</f>
        <v>Dr. H. Mukhtar Yunus, Lc,. M.Th.I</v>
      </c>
      <c r="D54" s="234">
        <v>0</v>
      </c>
      <c r="E54" s="234">
        <v>864500</v>
      </c>
      <c r="F54" s="234">
        <v>997500</v>
      </c>
      <c r="G54" s="234">
        <v>38000</v>
      </c>
      <c r="H54" s="234">
        <f>SUM(Table33[[#This Row],[Pembimbing 1]:[Penguji Utama]])</f>
        <v>1900000</v>
      </c>
    </row>
    <row r="55" spans="1:8">
      <c r="A55">
        <v>54</v>
      </c>
      <c r="B55" s="231" t="s">
        <v>9457</v>
      </c>
      <c r="C55" t="str">
        <f>VLOOKUP(B55,ListPP[],2)</f>
        <v>Dr. H. Mukhtar Yunus, Lc,. M.Th.I</v>
      </c>
      <c r="D55" s="234">
        <v>152000</v>
      </c>
      <c r="E55" s="234">
        <v>266000</v>
      </c>
      <c r="F55" s="234">
        <v>166250</v>
      </c>
      <c r="G55" s="234">
        <v>76000</v>
      </c>
      <c r="H55" s="234">
        <f>SUM(Table33[[#This Row],[Pembimbing 1]:[Penguji Utama]])</f>
        <v>660250</v>
      </c>
    </row>
    <row r="56" spans="1:8">
      <c r="A56">
        <v>55</v>
      </c>
      <c r="B56" s="232" t="s">
        <v>9463</v>
      </c>
      <c r="C56" t="str">
        <f>VLOOKUP(B56,ListPP[],2)</f>
        <v>Dr. H. Mukhtar Yunus, Lc,. M.Th.I</v>
      </c>
      <c r="D56" s="234">
        <v>0</v>
      </c>
      <c r="E56" s="234">
        <v>66500</v>
      </c>
      <c r="F56" s="234">
        <v>66500</v>
      </c>
      <c r="G56" s="234">
        <v>38000</v>
      </c>
      <c r="H56" s="234">
        <f>SUM(Table33[[#This Row],[Pembimbing 1]:[Penguji Utama]])</f>
        <v>171000</v>
      </c>
    </row>
    <row r="57" spans="1:8">
      <c r="A57">
        <v>56</v>
      </c>
      <c r="B57" s="231" t="s">
        <v>9465</v>
      </c>
      <c r="C57" t="str">
        <f>VLOOKUP(B57,ListPP[],2)</f>
        <v>Dr. H. Mukhtar Yunus, Lc,. M.Th.I</v>
      </c>
      <c r="D57" s="234">
        <v>68000</v>
      </c>
      <c r="E57" s="234">
        <v>59500</v>
      </c>
      <c r="F57" s="234">
        <v>29750</v>
      </c>
      <c r="G57" s="234">
        <v>102000</v>
      </c>
      <c r="H57" s="234">
        <f>SUM(Table33[[#This Row],[Pembimbing 1]:[Penguji Utama]])</f>
        <v>259250</v>
      </c>
    </row>
    <row r="58" spans="1:8">
      <c r="A58">
        <v>57</v>
      </c>
      <c r="B58" s="232" t="s">
        <v>9467</v>
      </c>
      <c r="C58" t="str">
        <f>VLOOKUP(B58,ListPP[],2)</f>
        <v>Dr. H. Mukhtar Yunus, Lc,. M.Th.I</v>
      </c>
      <c r="D58" s="234">
        <v>76000</v>
      </c>
      <c r="E58" s="234">
        <v>465500</v>
      </c>
      <c r="F58" s="234">
        <v>332500</v>
      </c>
      <c r="G58" s="234">
        <v>342000</v>
      </c>
      <c r="H58" s="234">
        <f>SUM(Table33[[#This Row],[Pembimbing 1]:[Penguji Utama]])</f>
        <v>1216000</v>
      </c>
    </row>
    <row r="59" spans="1:8">
      <c r="A59">
        <v>59</v>
      </c>
      <c r="B59" s="232" t="s">
        <v>9470</v>
      </c>
      <c r="C59" t="str">
        <f>VLOOKUP(B59,ListPP[],2)</f>
        <v>Dr. H. Mukhtar Yunus, Lc,. M.Th.I</v>
      </c>
      <c r="D59" s="234">
        <v>0</v>
      </c>
      <c r="E59" s="234">
        <v>66500</v>
      </c>
      <c r="F59" s="234">
        <v>66500</v>
      </c>
      <c r="G59" s="234">
        <v>114000</v>
      </c>
      <c r="H59" s="234">
        <f>SUM(Table33[[#This Row],[Pembimbing 1]:[Penguji Utama]])</f>
        <v>247000</v>
      </c>
    </row>
    <row r="60" spans="1:8">
      <c r="A60">
        <v>60</v>
      </c>
      <c r="B60" s="231" t="s">
        <v>9471</v>
      </c>
      <c r="C60" t="str">
        <f>VLOOKUP(B60,ListPP[],2)</f>
        <v>Dr. H. Mukhtar Yunus, Lc,. M.Th.I</v>
      </c>
      <c r="D60" s="234">
        <v>228000</v>
      </c>
      <c r="E60" s="234">
        <v>133000</v>
      </c>
      <c r="F60" s="234">
        <v>66500</v>
      </c>
      <c r="G60" s="234">
        <v>228000</v>
      </c>
      <c r="H60" s="234">
        <f>SUM(Table33[[#This Row],[Pembimbing 1]:[Penguji Utama]])</f>
        <v>655500</v>
      </c>
    </row>
    <row r="61" spans="1:8">
      <c r="A61">
        <v>61</v>
      </c>
      <c r="B61" s="232" t="s">
        <v>9472</v>
      </c>
      <c r="C61" t="str">
        <f>VLOOKUP(B61,ListPP[],2)</f>
        <v>Dr. H. Mukhtar Yunus, Lc,. M.Th.I</v>
      </c>
      <c r="D61" s="234">
        <v>68000</v>
      </c>
      <c r="E61" s="234">
        <v>59500</v>
      </c>
      <c r="F61" s="234">
        <v>59500</v>
      </c>
      <c r="G61" s="234">
        <v>0</v>
      </c>
      <c r="H61" s="234">
        <f>SUM(Table33[[#This Row],[Pembimbing 1]:[Penguji Utama]])</f>
        <v>187000</v>
      </c>
    </row>
    <row r="62" spans="1:8">
      <c r="A62">
        <v>62</v>
      </c>
      <c r="B62" s="232" t="s">
        <v>9474</v>
      </c>
      <c r="C62" t="str">
        <f>VLOOKUP(B62,ListPP[],2)</f>
        <v>Dr. H. Mukhtar Yunus, Lc,. M.Th.I</v>
      </c>
      <c r="D62" s="234">
        <v>76000</v>
      </c>
      <c r="E62" s="234">
        <v>133000</v>
      </c>
      <c r="F62" s="234">
        <v>166250</v>
      </c>
      <c r="G62" s="234">
        <v>76000</v>
      </c>
      <c r="H62" s="234">
        <f>SUM(Table33[[#This Row],[Pembimbing 1]:[Penguji Utama]])</f>
        <v>451250</v>
      </c>
    </row>
    <row r="63" spans="1:8">
      <c r="A63">
        <v>63</v>
      </c>
      <c r="B63" s="231" t="s">
        <v>9687</v>
      </c>
      <c r="C63" t="str">
        <f>VLOOKUP(B63,ListPP[],2)</f>
        <v>Dr. H. Mukhtar Yunus, Lc,. M.Th.I</v>
      </c>
      <c r="D63" s="234">
        <v>76000</v>
      </c>
      <c r="E63" s="234">
        <v>66500</v>
      </c>
      <c r="F63" s="234">
        <v>66500</v>
      </c>
      <c r="G63" s="234">
        <v>38000</v>
      </c>
      <c r="H63" s="234">
        <f>SUM(Table33[[#This Row],[Pembimbing 1]:[Penguji Utama]])</f>
        <v>247000</v>
      </c>
    </row>
    <row r="64" spans="1:8">
      <c r="A64">
        <v>64</v>
      </c>
      <c r="B64" s="232" t="s">
        <v>9689</v>
      </c>
      <c r="C64" t="str">
        <f>VLOOKUP(B64,ListPP[],2)</f>
        <v>Dr. H. Mukhtar Yunus, Lc,. M.Th.I</v>
      </c>
      <c r="D64" s="234">
        <v>0</v>
      </c>
      <c r="E64" s="234">
        <v>133000</v>
      </c>
      <c r="F64" s="234">
        <v>99750</v>
      </c>
      <c r="G64" s="234">
        <v>0</v>
      </c>
      <c r="H64" s="234">
        <f>SUM(Table33[[#This Row],[Pembimbing 1]:[Penguji Utama]])</f>
        <v>232750</v>
      </c>
    </row>
    <row r="65" spans="1:8">
      <c r="A65">
        <v>65</v>
      </c>
      <c r="B65" s="231" t="s">
        <v>9690</v>
      </c>
      <c r="C65" t="str">
        <f>VLOOKUP(B65,ListPP[],2)</f>
        <v>Dr. H. Mukhtar Yunus, Lc,. M.Th.I</v>
      </c>
      <c r="D65" s="234">
        <v>0</v>
      </c>
      <c r="E65" s="234">
        <v>133000</v>
      </c>
      <c r="F65" s="234">
        <v>99750</v>
      </c>
      <c r="G65" s="234">
        <v>0</v>
      </c>
      <c r="H65" s="234">
        <f>SUM(Table33[[#This Row],[Pembimbing 1]:[Penguji Utama]])</f>
        <v>232750</v>
      </c>
    </row>
    <row r="66" spans="1:8">
      <c r="A66">
        <v>66</v>
      </c>
      <c r="B66" s="232" t="s">
        <v>9692</v>
      </c>
      <c r="C66" t="str">
        <f>VLOOKUP(B66,ListPP[],2)</f>
        <v>Dr. H. Mukhtar Yunus, Lc,. M.Th.I</v>
      </c>
      <c r="D66" s="234">
        <v>76000</v>
      </c>
      <c r="E66" s="234">
        <v>0</v>
      </c>
      <c r="F66" s="234">
        <v>232750</v>
      </c>
      <c r="G66" s="234">
        <v>38000</v>
      </c>
      <c r="H66" s="234">
        <f>SUM(Table33[[#This Row],[Pembimbing 1]:[Penguji Utama]])</f>
        <v>346750</v>
      </c>
    </row>
    <row r="67" spans="1:8">
      <c r="A67">
        <v>67</v>
      </c>
      <c r="B67" s="231" t="s">
        <v>9695</v>
      </c>
      <c r="C67" t="str">
        <f>VLOOKUP(B67,ListPP[],2)</f>
        <v>Dr. H. Mukhtar Yunus, Lc,. M.Th.I</v>
      </c>
      <c r="D67" s="234">
        <v>0</v>
      </c>
      <c r="E67" s="234">
        <v>66500</v>
      </c>
      <c r="F67" s="234">
        <v>66500</v>
      </c>
      <c r="G67" s="234">
        <v>0</v>
      </c>
      <c r="H67" s="234">
        <f>SUM(Table33[[#This Row],[Pembimbing 1]:[Penguji Utama]])</f>
        <v>133000</v>
      </c>
    </row>
    <row r="68" spans="1:8">
      <c r="A68">
        <v>68</v>
      </c>
      <c r="B68" s="232" t="s">
        <v>9697</v>
      </c>
      <c r="C68" t="str">
        <f>VLOOKUP(B68,ListPP[],2)</f>
        <v>Dr. H. Mukhtar Yunus, Lc,. M.Th.I</v>
      </c>
      <c r="D68" s="234">
        <v>0</v>
      </c>
      <c r="E68" s="234">
        <v>66500</v>
      </c>
      <c r="F68" s="234">
        <v>33250</v>
      </c>
      <c r="G68" s="234">
        <v>0</v>
      </c>
      <c r="H68" s="234">
        <f>SUM(Table33[[#This Row],[Pembimbing 1]:[Penguji Utama]])</f>
        <v>99750</v>
      </c>
    </row>
    <row r="69" spans="1:8">
      <c r="A69">
        <v>69</v>
      </c>
      <c r="B69" s="231" t="s">
        <v>9700</v>
      </c>
      <c r="C69" t="str">
        <f>VLOOKUP(B69,ListPP[],2)</f>
        <v>Dr. H. Mukhtar Yunus, Lc,. M.Th.I</v>
      </c>
      <c r="D69" s="234">
        <v>0</v>
      </c>
      <c r="E69" s="234">
        <v>133000</v>
      </c>
      <c r="F69" s="234">
        <v>166250</v>
      </c>
      <c r="G69" s="234">
        <v>0</v>
      </c>
      <c r="H69" s="234">
        <f>SUM(Table33[[#This Row],[Pembimbing 1]:[Penguji Utama]])</f>
        <v>299250</v>
      </c>
    </row>
    <row r="70" spans="1:8">
      <c r="A70">
        <v>70</v>
      </c>
      <c r="B70" s="232" t="s">
        <v>9703</v>
      </c>
      <c r="C70" t="str">
        <f>VLOOKUP(B70,ListPP[],2)</f>
        <v>Dr. H. Mukhtar Yunus, Lc,. M.Th.I</v>
      </c>
      <c r="D70" s="234">
        <v>0</v>
      </c>
      <c r="E70" s="234">
        <v>199500</v>
      </c>
      <c r="F70" s="234">
        <v>66500</v>
      </c>
      <c r="G70" s="234">
        <v>0</v>
      </c>
      <c r="H70" s="234">
        <f>SUM(Table33[[#This Row],[Pembimbing 1]:[Penguji Utama]])</f>
        <v>266000</v>
      </c>
    </row>
    <row r="71" spans="1:8">
      <c r="A71">
        <v>71</v>
      </c>
      <c r="B71" s="232" t="s">
        <v>9708</v>
      </c>
      <c r="C71" t="str">
        <f>VLOOKUP(B71,ListPP[],2)</f>
        <v>Dr. H. Mukhtar Yunus, Lc,. M.Th.I</v>
      </c>
      <c r="D71" s="234">
        <v>0</v>
      </c>
      <c r="E71" s="234">
        <v>0</v>
      </c>
      <c r="F71" s="234">
        <v>33250</v>
      </c>
      <c r="G71" s="234">
        <v>0</v>
      </c>
      <c r="H71" s="234">
        <f>SUM(Table33[[#This Row],[Pembimbing 1]:[Penguji Utama]])</f>
        <v>33250</v>
      </c>
    </row>
    <row r="72" spans="1:8">
      <c r="A72">
        <v>72</v>
      </c>
      <c r="B72" s="231" t="s">
        <v>9709</v>
      </c>
      <c r="C72" t="str">
        <f>VLOOKUP(B72,ListPP[],2)</f>
        <v>Dr. H. Mukhtar Yunus, Lc,. M.Th.I</v>
      </c>
      <c r="D72" s="234">
        <v>0</v>
      </c>
      <c r="E72" s="234">
        <v>66500</v>
      </c>
      <c r="F72" s="234">
        <v>0</v>
      </c>
      <c r="G72" s="234">
        <v>0</v>
      </c>
      <c r="H72" s="234">
        <f>SUM(Table33[[#This Row],[Pembimbing 1]:[Penguji Utama]])</f>
        <v>66500</v>
      </c>
    </row>
    <row r="73" spans="1:8">
      <c r="A73">
        <v>73</v>
      </c>
      <c r="B73" s="232" t="s">
        <v>9711</v>
      </c>
      <c r="C73" t="str">
        <f>VLOOKUP(B73,ListPP[],2)</f>
        <v>Dr. H. Mukhtar Yunus, Lc,. M.Th.I</v>
      </c>
      <c r="D73" s="234">
        <v>0</v>
      </c>
      <c r="E73" s="234">
        <v>66500</v>
      </c>
      <c r="F73" s="234">
        <v>0</v>
      </c>
      <c r="G73" s="234">
        <v>0</v>
      </c>
      <c r="H73" s="234">
        <f>SUM(Table33[[#This Row],[Pembimbing 1]:[Penguji Utama]])</f>
        <v>66500</v>
      </c>
    </row>
    <row r="74" spans="1:8">
      <c r="A74">
        <v>74</v>
      </c>
      <c r="B74" s="231" t="s">
        <v>9863</v>
      </c>
      <c r="C74" t="str">
        <f>VLOOKUP(B74,ListPP[],2)</f>
        <v>Dr. H. Mukhtar Yunus, Lc,. M.Th.I</v>
      </c>
      <c r="D74" s="234">
        <v>0</v>
      </c>
      <c r="E74" s="234">
        <v>332500</v>
      </c>
      <c r="F74" s="234">
        <v>365750</v>
      </c>
      <c r="G74" s="234">
        <v>0</v>
      </c>
      <c r="H74" s="234">
        <f>SUM(Table33[[#This Row],[Pembimbing 1]:[Penguji Utama]])</f>
        <v>698250</v>
      </c>
    </row>
    <row r="75" spans="1:8">
      <c r="A75">
        <v>75</v>
      </c>
      <c r="B75" s="232" t="s">
        <v>9938</v>
      </c>
      <c r="C75" t="str">
        <f>VLOOKUP(B75,ListPP[],2)</f>
        <v>Dr. H. Mukhtar Yunus, Lc,. M.Th.I</v>
      </c>
      <c r="D75" s="234">
        <v>228000</v>
      </c>
      <c r="E75" s="234">
        <v>0</v>
      </c>
      <c r="F75" s="234">
        <v>0</v>
      </c>
      <c r="G75" s="234">
        <v>0</v>
      </c>
      <c r="H75" s="234">
        <f>SUM(Table33[[#This Row],[Pembimbing 1]:[Penguji Utama]])</f>
        <v>228000</v>
      </c>
    </row>
    <row r="76" spans="1:8">
      <c r="A76">
        <v>76</v>
      </c>
      <c r="B76" s="231" t="s">
        <v>10095</v>
      </c>
      <c r="C76" t="str">
        <f>VLOOKUP(B76,ListPP[],2)</f>
        <v>Dr. H. Mukhtar Yunus, Lc,. M.Th.I</v>
      </c>
      <c r="D76" s="234">
        <v>0</v>
      </c>
      <c r="E76" s="234">
        <v>133000</v>
      </c>
      <c r="F76" s="234">
        <v>133000</v>
      </c>
      <c r="G76" s="234">
        <v>0</v>
      </c>
      <c r="H76" s="234">
        <f>SUM(Table33[[#This Row],[Pembimbing 1]:[Penguji Utama]])</f>
        <v>266000</v>
      </c>
    </row>
    <row r="77" spans="1:8">
      <c r="A77">
        <v>77</v>
      </c>
      <c r="B77" s="232" t="s">
        <v>10114</v>
      </c>
      <c r="C77" t="str">
        <f>VLOOKUP(B77,ListPP[],2)</f>
        <v>Dr. H. Mukhtar Yunus, Lc,. M.Th.I</v>
      </c>
      <c r="D77" s="234">
        <v>0</v>
      </c>
      <c r="E77" s="234">
        <v>332500</v>
      </c>
      <c r="F77" s="234">
        <v>232750</v>
      </c>
      <c r="G77" s="234">
        <v>0</v>
      </c>
      <c r="H77" s="234">
        <f>SUM(Table33[[#This Row],[Pembimbing 1]:[Penguji Utama]])</f>
        <v>565250</v>
      </c>
    </row>
    <row r="78" spans="1:8">
      <c r="A78">
        <v>78</v>
      </c>
      <c r="B78" s="231" t="s">
        <v>10115</v>
      </c>
      <c r="C78" t="str">
        <f>VLOOKUP(B78,ListPP[],2)</f>
        <v>Dr. H. Mukhtar Yunus, Lc,. M.Th.I</v>
      </c>
      <c r="D78" s="234">
        <v>76000</v>
      </c>
      <c r="E78" s="234">
        <v>332500</v>
      </c>
      <c r="F78" s="234">
        <v>266000</v>
      </c>
      <c r="G78" s="234">
        <v>38000</v>
      </c>
      <c r="H78" s="234">
        <f>SUM(Table33[[#This Row],[Pembimbing 1]:[Penguji Utama]])</f>
        <v>712500</v>
      </c>
    </row>
    <row r="79" spans="1:8">
      <c r="A79">
        <v>79</v>
      </c>
      <c r="B79" s="232" t="s">
        <v>10119</v>
      </c>
      <c r="C79" t="str">
        <f>VLOOKUP(B79,ListPP[],2)</f>
        <v>Dr. H. Mukhtar Yunus, Lc,. M.Th.I</v>
      </c>
      <c r="D79" s="234">
        <v>0</v>
      </c>
      <c r="E79" s="234">
        <v>332500</v>
      </c>
      <c r="F79" s="234">
        <v>199500</v>
      </c>
      <c r="G79" s="234">
        <v>0</v>
      </c>
      <c r="H79" s="234">
        <f>SUM(Table33[[#This Row],[Pembimbing 1]:[Penguji Utama]])</f>
        <v>532000</v>
      </c>
    </row>
    <row r="80" spans="1:8">
      <c r="A80">
        <v>80</v>
      </c>
      <c r="B80" s="231" t="s">
        <v>10156</v>
      </c>
      <c r="C80" t="str">
        <f>VLOOKUP(B80,ListPP[],2)</f>
        <v>Dr. H. Mukhtar Yunus, Lc,. M.Th.I</v>
      </c>
      <c r="D80" s="234">
        <v>76000</v>
      </c>
      <c r="E80" s="234">
        <v>598500</v>
      </c>
      <c r="F80" s="234">
        <v>332500</v>
      </c>
      <c r="G80" s="234">
        <v>38000</v>
      </c>
      <c r="H80" s="234">
        <f>SUM(Table33[[#This Row],[Pembimbing 1]:[Penguji Utama]])</f>
        <v>1045000</v>
      </c>
    </row>
    <row r="81" spans="2:8">
      <c r="B81" s="235"/>
      <c r="D81" s="234">
        <f>SUM(Table33[Pembimbing 1])</f>
        <v>11652000</v>
      </c>
      <c r="E81" s="234">
        <f>SUM(Table33[Pembimbing 2])</f>
        <v>10741500</v>
      </c>
      <c r="F81" s="234">
        <f>SUM(Table33[Pendamping])</f>
        <v>10013500</v>
      </c>
      <c r="G81" s="234">
        <f>SUM(Table33[Penguji Utama])</f>
        <v>10150000</v>
      </c>
      <c r="H81" s="234">
        <f>SUM(Table33[Jumlah])</f>
        <v>42557000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329"/>
  <sheetViews>
    <sheetView view="pageBreakPreview" topLeftCell="A180" zoomScaleNormal="100" zoomScaleSheetLayoutView="100" workbookViewId="0">
      <selection activeCell="B252" sqref="B252"/>
    </sheetView>
  </sheetViews>
  <sheetFormatPr defaultColWidth="9.21875" defaultRowHeight="14.4"/>
  <cols>
    <col min="1" max="1" width="6.21875" style="160" customWidth="1"/>
    <col min="2" max="2" width="11.21875" style="160" bestFit="1" customWidth="1"/>
    <col min="3" max="3" width="27.77734375" style="160" bestFit="1" customWidth="1"/>
    <col min="4" max="4" width="27.21875" style="160" customWidth="1"/>
    <col min="5" max="5" width="30.21875" style="160" bestFit="1" customWidth="1"/>
    <col min="6" max="6" width="9.77734375" style="160" customWidth="1"/>
    <col min="7" max="16384" width="9.21875" style="160"/>
  </cols>
  <sheetData>
    <row r="1" spans="1:7">
      <c r="A1" s="160" t="s">
        <v>0</v>
      </c>
      <c r="B1" s="160" t="s">
        <v>9553</v>
      </c>
      <c r="C1" s="160" t="s">
        <v>9651</v>
      </c>
      <c r="D1" s="160" t="s">
        <v>15679</v>
      </c>
      <c r="E1" s="160" t="s">
        <v>9758</v>
      </c>
      <c r="F1" s="160" t="s">
        <v>15327</v>
      </c>
      <c r="G1" s="160" t="s">
        <v>9716</v>
      </c>
    </row>
    <row r="2" spans="1:7">
      <c r="A2" s="160">
        <v>1</v>
      </c>
      <c r="B2" s="273" t="s">
        <v>12380</v>
      </c>
      <c r="C2" s="160" t="s">
        <v>15680</v>
      </c>
      <c r="D2" s="160" t="s">
        <v>9566</v>
      </c>
      <c r="E2" s="160" t="s">
        <v>9667</v>
      </c>
      <c r="F2" s="270" t="s">
        <v>15681</v>
      </c>
    </row>
    <row r="3" spans="1:7">
      <c r="A3" s="160">
        <v>2</v>
      </c>
      <c r="B3" s="273" t="s">
        <v>12300</v>
      </c>
      <c r="C3" s="160" t="s">
        <v>2127</v>
      </c>
      <c r="D3" s="160" t="s">
        <v>9566</v>
      </c>
      <c r="E3" s="160" t="s">
        <v>9667</v>
      </c>
      <c r="F3" s="270" t="s">
        <v>15682</v>
      </c>
    </row>
    <row r="4" spans="1:7">
      <c r="A4" s="160">
        <v>3</v>
      </c>
      <c r="B4" s="273" t="s">
        <v>14073</v>
      </c>
      <c r="C4" s="160" t="s">
        <v>6793</v>
      </c>
      <c r="D4" s="160" t="s">
        <v>15666</v>
      </c>
      <c r="E4" s="160" t="s">
        <v>9715</v>
      </c>
      <c r="F4" s="270" t="s">
        <v>15683</v>
      </c>
    </row>
    <row r="5" spans="1:7">
      <c r="A5" s="160">
        <v>4</v>
      </c>
      <c r="B5" s="273" t="s">
        <v>14816</v>
      </c>
      <c r="C5" s="160" t="s">
        <v>14817</v>
      </c>
      <c r="D5" s="160" t="s">
        <v>15668</v>
      </c>
      <c r="E5" s="160" t="s">
        <v>15684</v>
      </c>
      <c r="F5" s="270" t="s">
        <v>15685</v>
      </c>
    </row>
    <row r="6" spans="1:7">
      <c r="A6" s="160">
        <v>5</v>
      </c>
      <c r="B6" s="273" t="s">
        <v>14809</v>
      </c>
      <c r="C6" s="160" t="s">
        <v>12834</v>
      </c>
      <c r="D6" s="160" t="s">
        <v>15668</v>
      </c>
      <c r="E6" s="160" t="s">
        <v>15684</v>
      </c>
      <c r="F6" s="270" t="s">
        <v>15686</v>
      </c>
    </row>
    <row r="7" spans="1:7">
      <c r="A7" s="160">
        <v>6</v>
      </c>
      <c r="B7" s="273" t="s">
        <v>14744</v>
      </c>
      <c r="C7" s="160" t="s">
        <v>14745</v>
      </c>
      <c r="D7" s="160" t="s">
        <v>15668</v>
      </c>
      <c r="E7" s="160" t="s">
        <v>15687</v>
      </c>
      <c r="F7" s="270" t="s">
        <v>15688</v>
      </c>
    </row>
    <row r="8" spans="1:7">
      <c r="A8" s="160">
        <v>7</v>
      </c>
      <c r="B8" s="273" t="s">
        <v>14754</v>
      </c>
      <c r="C8" s="160" t="s">
        <v>14755</v>
      </c>
      <c r="D8" s="160" t="s">
        <v>15668</v>
      </c>
      <c r="E8" s="160" t="s">
        <v>15687</v>
      </c>
      <c r="F8" s="270" t="s">
        <v>15689</v>
      </c>
    </row>
    <row r="9" spans="1:7">
      <c r="A9" s="160">
        <v>8</v>
      </c>
      <c r="B9" s="273" t="s">
        <v>14603</v>
      </c>
      <c r="C9" s="160" t="s">
        <v>4991</v>
      </c>
      <c r="D9" s="160" t="s">
        <v>15667</v>
      </c>
      <c r="E9" s="160" t="s">
        <v>15128</v>
      </c>
      <c r="F9" s="270" t="s">
        <v>15690</v>
      </c>
    </row>
    <row r="10" spans="1:7">
      <c r="A10" s="160">
        <v>9</v>
      </c>
      <c r="B10" s="273" t="s">
        <v>14627</v>
      </c>
      <c r="C10" s="160" t="s">
        <v>14628</v>
      </c>
      <c r="D10" s="160" t="s">
        <v>15667</v>
      </c>
      <c r="E10" s="160" t="s">
        <v>15128</v>
      </c>
      <c r="F10" s="270" t="s">
        <v>15691</v>
      </c>
    </row>
    <row r="11" spans="1:7">
      <c r="A11" s="160">
        <v>10</v>
      </c>
      <c r="B11" s="273" t="s">
        <v>14557</v>
      </c>
      <c r="C11" s="160" t="s">
        <v>14558</v>
      </c>
      <c r="D11" s="160" t="s">
        <v>15667</v>
      </c>
      <c r="E11" s="160" t="s">
        <v>15128</v>
      </c>
      <c r="F11" s="270" t="s">
        <v>15692</v>
      </c>
    </row>
    <row r="12" spans="1:7">
      <c r="A12" s="160">
        <v>11</v>
      </c>
      <c r="B12" s="273" t="s">
        <v>14625</v>
      </c>
      <c r="C12" s="160" t="s">
        <v>14626</v>
      </c>
      <c r="D12" s="160" t="s">
        <v>15667</v>
      </c>
      <c r="E12" s="160" t="s">
        <v>15128</v>
      </c>
      <c r="F12" s="270" t="s">
        <v>15693</v>
      </c>
    </row>
    <row r="13" spans="1:7">
      <c r="A13" s="160">
        <v>12</v>
      </c>
      <c r="B13" s="274" t="s">
        <v>13424</v>
      </c>
      <c r="C13" s="160" t="s">
        <v>13425</v>
      </c>
      <c r="D13" s="160" t="s">
        <v>9566</v>
      </c>
      <c r="E13" s="160" t="s">
        <v>9667</v>
      </c>
      <c r="F13" s="270" t="s">
        <v>15694</v>
      </c>
    </row>
    <row r="14" spans="1:7">
      <c r="A14" s="160">
        <v>13</v>
      </c>
      <c r="B14" s="274" t="s">
        <v>13368</v>
      </c>
      <c r="C14" s="160" t="s">
        <v>13369</v>
      </c>
      <c r="D14" s="160" t="s">
        <v>9566</v>
      </c>
      <c r="E14" s="160" t="s">
        <v>9667</v>
      </c>
      <c r="F14" s="270" t="s">
        <v>15695</v>
      </c>
    </row>
    <row r="15" spans="1:7">
      <c r="A15" s="160">
        <v>14</v>
      </c>
      <c r="B15" s="273" t="s">
        <v>12069</v>
      </c>
      <c r="C15" s="160" t="s">
        <v>4904</v>
      </c>
      <c r="D15" s="160" t="s">
        <v>15666</v>
      </c>
      <c r="E15" s="160" t="s">
        <v>9670</v>
      </c>
      <c r="F15" s="270" t="s">
        <v>15696</v>
      </c>
    </row>
    <row r="16" spans="1:7">
      <c r="A16" s="160">
        <v>15</v>
      </c>
      <c r="B16" s="273" t="s">
        <v>12890</v>
      </c>
      <c r="C16" s="160" t="s">
        <v>12891</v>
      </c>
      <c r="D16" s="160" t="s">
        <v>15666</v>
      </c>
      <c r="E16" s="160" t="s">
        <v>9670</v>
      </c>
      <c r="F16" s="270" t="s">
        <v>15697</v>
      </c>
    </row>
    <row r="17" spans="1:6">
      <c r="A17" s="160">
        <v>16</v>
      </c>
      <c r="B17" s="273" t="s">
        <v>14622</v>
      </c>
      <c r="C17" s="160" t="s">
        <v>14623</v>
      </c>
      <c r="D17" s="160" t="s">
        <v>15667</v>
      </c>
      <c r="E17" s="160" t="s">
        <v>15128</v>
      </c>
      <c r="F17" s="270" t="s">
        <v>15698</v>
      </c>
    </row>
    <row r="18" spans="1:6">
      <c r="A18" s="160">
        <v>17</v>
      </c>
      <c r="B18" s="273" t="s">
        <v>14215</v>
      </c>
      <c r="C18" s="160" t="s">
        <v>14216</v>
      </c>
      <c r="D18" s="160" t="s">
        <v>15666</v>
      </c>
      <c r="E18" s="160" t="s">
        <v>9670</v>
      </c>
      <c r="F18" s="270" t="s">
        <v>15699</v>
      </c>
    </row>
    <row r="19" spans="1:6">
      <c r="A19" s="160">
        <v>18</v>
      </c>
      <c r="B19" s="273" t="s">
        <v>14529</v>
      </c>
      <c r="C19" s="160" t="s">
        <v>14530</v>
      </c>
      <c r="D19" s="160" t="s">
        <v>15667</v>
      </c>
      <c r="E19" s="160" t="s">
        <v>15128</v>
      </c>
      <c r="F19" s="270" t="s">
        <v>15701</v>
      </c>
    </row>
    <row r="20" spans="1:6">
      <c r="A20" s="160">
        <v>19</v>
      </c>
      <c r="B20" s="273" t="s">
        <v>14635</v>
      </c>
      <c r="C20" s="160" t="s">
        <v>14636</v>
      </c>
      <c r="D20" s="160" t="s">
        <v>15667</v>
      </c>
      <c r="E20" s="160" t="s">
        <v>15128</v>
      </c>
      <c r="F20" s="270" t="s">
        <v>15702</v>
      </c>
    </row>
    <row r="21" spans="1:6">
      <c r="A21" s="160">
        <v>20</v>
      </c>
      <c r="B21" s="273" t="s">
        <v>13566</v>
      </c>
      <c r="C21" s="160" t="s">
        <v>13567</v>
      </c>
      <c r="D21" s="160" t="s">
        <v>9566</v>
      </c>
      <c r="E21" s="160" t="s">
        <v>9667</v>
      </c>
      <c r="F21" s="270" t="s">
        <v>15708</v>
      </c>
    </row>
    <row r="22" spans="1:6">
      <c r="A22" s="160">
        <v>21</v>
      </c>
      <c r="B22" s="273" t="s">
        <v>14711</v>
      </c>
      <c r="C22" s="160" t="s">
        <v>3260</v>
      </c>
      <c r="D22" s="160" t="s">
        <v>15667</v>
      </c>
      <c r="E22" s="160" t="s">
        <v>15128</v>
      </c>
      <c r="F22" s="270" t="s">
        <v>15709</v>
      </c>
    </row>
    <row r="23" spans="1:6">
      <c r="A23" s="160">
        <v>22</v>
      </c>
      <c r="B23" s="273" t="s">
        <v>14089</v>
      </c>
      <c r="C23" s="160" t="s">
        <v>15464</v>
      </c>
      <c r="D23" s="160" t="s">
        <v>15666</v>
      </c>
      <c r="E23" s="160" t="s">
        <v>9715</v>
      </c>
      <c r="F23" s="270" t="s">
        <v>15710</v>
      </c>
    </row>
    <row r="24" spans="1:6">
      <c r="A24" s="160">
        <v>23</v>
      </c>
      <c r="B24" s="273" t="s">
        <v>14057</v>
      </c>
      <c r="C24" s="160" t="s">
        <v>14058</v>
      </c>
      <c r="D24" s="160" t="s">
        <v>15666</v>
      </c>
      <c r="E24" s="160" t="s">
        <v>9715</v>
      </c>
      <c r="F24" s="270" t="s">
        <v>15711</v>
      </c>
    </row>
    <row r="25" spans="1:6">
      <c r="A25" s="160">
        <v>24</v>
      </c>
      <c r="B25" s="273" t="s">
        <v>14590</v>
      </c>
      <c r="C25" s="160" t="s">
        <v>15712</v>
      </c>
      <c r="D25" s="160" t="s">
        <v>15667</v>
      </c>
      <c r="E25" s="160" t="s">
        <v>15128</v>
      </c>
      <c r="F25" s="270" t="s">
        <v>15713</v>
      </c>
    </row>
    <row r="26" spans="1:6">
      <c r="A26" s="160">
        <v>25</v>
      </c>
      <c r="B26" s="273" t="s">
        <v>13082</v>
      </c>
      <c r="C26" s="160" t="s">
        <v>13083</v>
      </c>
      <c r="D26" s="160" t="s">
        <v>15666</v>
      </c>
      <c r="E26" s="160" t="s">
        <v>9670</v>
      </c>
      <c r="F26" s="270" t="s">
        <v>15714</v>
      </c>
    </row>
    <row r="27" spans="1:6">
      <c r="A27" s="160">
        <v>26</v>
      </c>
      <c r="B27" s="273" t="s">
        <v>13538</v>
      </c>
      <c r="C27" s="160" t="s">
        <v>13539</v>
      </c>
      <c r="D27" s="160" t="s">
        <v>9566</v>
      </c>
      <c r="E27" s="160" t="s">
        <v>9667</v>
      </c>
      <c r="F27" s="270" t="s">
        <v>15715</v>
      </c>
    </row>
    <row r="28" spans="1:6">
      <c r="A28" s="160">
        <v>27</v>
      </c>
      <c r="B28" s="273" t="s">
        <v>13324</v>
      </c>
      <c r="C28" s="160" t="s">
        <v>4933</v>
      </c>
      <c r="D28" s="160" t="s">
        <v>9566</v>
      </c>
      <c r="E28" s="160" t="s">
        <v>9667</v>
      </c>
      <c r="F28" s="270" t="s">
        <v>15716</v>
      </c>
    </row>
    <row r="29" spans="1:6">
      <c r="A29" s="160">
        <v>28</v>
      </c>
      <c r="B29" s="273" t="s">
        <v>13592</v>
      </c>
      <c r="C29" s="160" t="s">
        <v>13593</v>
      </c>
      <c r="D29" s="160" t="s">
        <v>9566</v>
      </c>
      <c r="E29" s="160" t="s">
        <v>9667</v>
      </c>
      <c r="F29" s="270" t="s">
        <v>15717</v>
      </c>
    </row>
    <row r="30" spans="1:6">
      <c r="A30" s="160">
        <v>29</v>
      </c>
      <c r="B30" s="273" t="s">
        <v>13428</v>
      </c>
      <c r="C30" s="160" t="s">
        <v>4853</v>
      </c>
      <c r="D30" s="160" t="s">
        <v>9566</v>
      </c>
      <c r="E30" s="160" t="s">
        <v>9667</v>
      </c>
      <c r="F30" s="270" t="s">
        <v>15718</v>
      </c>
    </row>
    <row r="31" spans="1:6">
      <c r="A31" s="160">
        <v>30</v>
      </c>
      <c r="B31" s="273" t="s">
        <v>14175</v>
      </c>
      <c r="C31" s="160" t="s">
        <v>14176</v>
      </c>
      <c r="D31" s="160" t="s">
        <v>15666</v>
      </c>
      <c r="E31" s="160" t="s">
        <v>9670</v>
      </c>
      <c r="F31" s="270" t="s">
        <v>15719</v>
      </c>
    </row>
    <row r="32" spans="1:6">
      <c r="A32" s="160">
        <v>31</v>
      </c>
      <c r="B32" s="273" t="s">
        <v>14470</v>
      </c>
      <c r="C32" s="160" t="s">
        <v>14471</v>
      </c>
      <c r="D32" s="160" t="s">
        <v>15666</v>
      </c>
      <c r="E32" s="160" t="s">
        <v>9670</v>
      </c>
      <c r="F32" s="270" t="s">
        <v>15720</v>
      </c>
    </row>
    <row r="33" spans="1:6">
      <c r="A33" s="160">
        <v>32</v>
      </c>
      <c r="B33" s="273" t="s">
        <v>14287</v>
      </c>
      <c r="C33" s="160" t="s">
        <v>14288</v>
      </c>
      <c r="D33" s="160" t="s">
        <v>15666</v>
      </c>
      <c r="E33" s="160" t="s">
        <v>9670</v>
      </c>
      <c r="F33" s="270" t="s">
        <v>15721</v>
      </c>
    </row>
    <row r="34" spans="1:6">
      <c r="A34" s="160">
        <v>33</v>
      </c>
      <c r="B34" s="273" t="s">
        <v>14662</v>
      </c>
      <c r="C34" s="160" t="s">
        <v>14663</v>
      </c>
      <c r="D34" s="160" t="s">
        <v>15667</v>
      </c>
      <c r="E34" s="160" t="s">
        <v>15128</v>
      </c>
      <c r="F34" s="270" t="s">
        <v>15722</v>
      </c>
    </row>
    <row r="35" spans="1:6">
      <c r="A35" s="160">
        <v>34</v>
      </c>
      <c r="B35" s="273" t="s">
        <v>13766</v>
      </c>
      <c r="C35" s="160" t="s">
        <v>13767</v>
      </c>
      <c r="D35" s="160" t="s">
        <v>9566</v>
      </c>
      <c r="E35" s="160" t="s">
        <v>9669</v>
      </c>
      <c r="F35" s="270" t="s">
        <v>15723</v>
      </c>
    </row>
    <row r="36" spans="1:6">
      <c r="A36" s="160">
        <v>35</v>
      </c>
      <c r="B36" s="273" t="s">
        <v>13333</v>
      </c>
      <c r="C36" s="160" t="s">
        <v>13334</v>
      </c>
      <c r="D36" s="160" t="s">
        <v>9566</v>
      </c>
      <c r="E36" s="160" t="s">
        <v>9667</v>
      </c>
      <c r="F36" s="270" t="s">
        <v>15724</v>
      </c>
    </row>
    <row r="37" spans="1:6">
      <c r="A37" s="160">
        <v>36</v>
      </c>
      <c r="B37" s="273" t="s">
        <v>13849</v>
      </c>
      <c r="C37" s="160" t="s">
        <v>1989</v>
      </c>
      <c r="D37" s="160" t="s">
        <v>9566</v>
      </c>
      <c r="E37" s="160" t="s">
        <v>9669</v>
      </c>
      <c r="F37" s="270" t="s">
        <v>15725</v>
      </c>
    </row>
    <row r="38" spans="1:6">
      <c r="A38" s="160">
        <v>37</v>
      </c>
      <c r="B38" s="273" t="s">
        <v>13335</v>
      </c>
      <c r="C38" s="160" t="s">
        <v>13336</v>
      </c>
      <c r="D38" s="160" t="s">
        <v>9566</v>
      </c>
      <c r="E38" s="160" t="s">
        <v>9667</v>
      </c>
      <c r="F38" s="270" t="s">
        <v>15726</v>
      </c>
    </row>
    <row r="39" spans="1:6">
      <c r="A39" s="160">
        <v>38</v>
      </c>
      <c r="B39" s="273" t="s">
        <v>13774</v>
      </c>
      <c r="C39" s="160" t="s">
        <v>13775</v>
      </c>
      <c r="D39" s="160" t="s">
        <v>9566</v>
      </c>
      <c r="E39" s="160" t="s">
        <v>9669</v>
      </c>
      <c r="F39" s="270" t="s">
        <v>15727</v>
      </c>
    </row>
    <row r="40" spans="1:6">
      <c r="A40" s="160">
        <v>39</v>
      </c>
      <c r="B40" s="273" t="s">
        <v>13810</v>
      </c>
      <c r="C40" s="160" t="s">
        <v>13811</v>
      </c>
      <c r="D40" s="160" t="s">
        <v>9566</v>
      </c>
      <c r="E40" s="160" t="s">
        <v>9669</v>
      </c>
      <c r="F40" s="270" t="s">
        <v>15728</v>
      </c>
    </row>
    <row r="41" spans="1:6">
      <c r="A41" s="160">
        <v>40</v>
      </c>
      <c r="B41" s="273" t="s">
        <v>13848</v>
      </c>
      <c r="C41" s="160" t="s">
        <v>6256</v>
      </c>
      <c r="D41" s="160" t="s">
        <v>9566</v>
      </c>
      <c r="E41" s="160" t="s">
        <v>9669</v>
      </c>
      <c r="F41" s="270" t="s">
        <v>15729</v>
      </c>
    </row>
    <row r="42" spans="1:6">
      <c r="A42" s="160">
        <v>41</v>
      </c>
      <c r="B42" s="273" t="s">
        <v>13842</v>
      </c>
      <c r="C42" s="160" t="s">
        <v>13843</v>
      </c>
      <c r="D42" s="160" t="s">
        <v>9566</v>
      </c>
      <c r="E42" s="160" t="s">
        <v>9669</v>
      </c>
      <c r="F42" s="270" t="s">
        <v>15730</v>
      </c>
    </row>
    <row r="43" spans="1:6">
      <c r="A43" s="160">
        <v>42</v>
      </c>
      <c r="B43" s="273" t="s">
        <v>13452</v>
      </c>
      <c r="C43" s="160" t="s">
        <v>15731</v>
      </c>
      <c r="D43" s="160" t="s">
        <v>9566</v>
      </c>
      <c r="E43" s="160" t="s">
        <v>9667</v>
      </c>
      <c r="F43" s="270" t="s">
        <v>15732</v>
      </c>
    </row>
    <row r="44" spans="1:6">
      <c r="A44" s="160">
        <v>43</v>
      </c>
      <c r="B44" s="273" t="s">
        <v>14308</v>
      </c>
      <c r="C44" s="160" t="s">
        <v>14309</v>
      </c>
      <c r="D44" s="160" t="s">
        <v>15666</v>
      </c>
      <c r="E44" s="160" t="s">
        <v>9670</v>
      </c>
      <c r="F44" s="270" t="s">
        <v>15733</v>
      </c>
    </row>
    <row r="45" spans="1:6">
      <c r="A45" s="160">
        <v>44</v>
      </c>
      <c r="B45" s="273" t="s">
        <v>13968</v>
      </c>
      <c r="C45" s="160" t="s">
        <v>13969</v>
      </c>
      <c r="D45" s="160" t="s">
        <v>9566</v>
      </c>
      <c r="E45" s="160" t="s">
        <v>9669</v>
      </c>
      <c r="F45" s="270" t="s">
        <v>15734</v>
      </c>
    </row>
    <row r="46" spans="1:6">
      <c r="A46" s="160">
        <v>45</v>
      </c>
      <c r="B46" s="273" t="s">
        <v>14584</v>
      </c>
      <c r="C46" s="160" t="s">
        <v>14585</v>
      </c>
      <c r="D46" s="160" t="s">
        <v>15667</v>
      </c>
      <c r="E46" s="160" t="s">
        <v>15128</v>
      </c>
      <c r="F46" s="270" t="s">
        <v>15735</v>
      </c>
    </row>
    <row r="47" spans="1:6">
      <c r="A47" s="160">
        <v>46</v>
      </c>
      <c r="B47" s="273" t="s">
        <v>14412</v>
      </c>
      <c r="C47" s="160" t="s">
        <v>14413</v>
      </c>
      <c r="D47" s="160" t="s">
        <v>15666</v>
      </c>
      <c r="E47" s="160" t="s">
        <v>9670</v>
      </c>
      <c r="F47" s="270" t="s">
        <v>15736</v>
      </c>
    </row>
    <row r="48" spans="1:6">
      <c r="A48" s="160">
        <v>47</v>
      </c>
      <c r="B48" s="273" t="s">
        <v>14452</v>
      </c>
      <c r="C48" s="160" t="s">
        <v>14453</v>
      </c>
      <c r="D48" s="160" t="s">
        <v>15666</v>
      </c>
      <c r="E48" s="160" t="s">
        <v>9670</v>
      </c>
      <c r="F48" s="270" t="s">
        <v>15737</v>
      </c>
    </row>
    <row r="49" spans="1:7">
      <c r="A49" s="160">
        <v>48</v>
      </c>
      <c r="B49" s="273" t="s">
        <v>14578</v>
      </c>
      <c r="C49" s="160" t="s">
        <v>14579</v>
      </c>
      <c r="D49" s="160" t="s">
        <v>15667</v>
      </c>
      <c r="E49" s="160" t="s">
        <v>15128</v>
      </c>
      <c r="F49" s="270" t="s">
        <v>15738</v>
      </c>
      <c r="G49" s="160" t="s">
        <v>25</v>
      </c>
    </row>
    <row r="50" spans="1:7">
      <c r="A50" s="160">
        <v>49</v>
      </c>
      <c r="B50" s="273" t="s">
        <v>13407</v>
      </c>
      <c r="C50" s="160" t="s">
        <v>13408</v>
      </c>
      <c r="D50" s="160" t="s">
        <v>9566</v>
      </c>
      <c r="E50" s="160" t="s">
        <v>9667</v>
      </c>
      <c r="F50" s="270" t="s">
        <v>15739</v>
      </c>
      <c r="G50" s="160" t="s">
        <v>1815</v>
      </c>
    </row>
    <row r="51" spans="1:7">
      <c r="A51" s="160">
        <v>50</v>
      </c>
      <c r="B51" s="273" t="s">
        <v>13698</v>
      </c>
      <c r="C51" s="160" t="s">
        <v>13699</v>
      </c>
      <c r="D51" s="160" t="s">
        <v>9566</v>
      </c>
      <c r="E51" s="160" t="s">
        <v>9669</v>
      </c>
      <c r="F51" s="270" t="s">
        <v>15740</v>
      </c>
      <c r="G51" s="160" t="s">
        <v>1815</v>
      </c>
    </row>
    <row r="52" spans="1:7">
      <c r="A52" s="160">
        <v>51</v>
      </c>
      <c r="B52" s="274" t="s">
        <v>13760</v>
      </c>
      <c r="C52" s="160" t="s">
        <v>12594</v>
      </c>
      <c r="D52" s="160" t="s">
        <v>9566</v>
      </c>
      <c r="E52" s="160" t="s">
        <v>9669</v>
      </c>
      <c r="F52" s="270" t="s">
        <v>15741</v>
      </c>
      <c r="G52" s="160" t="s">
        <v>1815</v>
      </c>
    </row>
    <row r="53" spans="1:7">
      <c r="A53" s="160">
        <v>52</v>
      </c>
      <c r="B53" s="273" t="s">
        <v>13935</v>
      </c>
      <c r="C53" s="160" t="s">
        <v>13936</v>
      </c>
      <c r="D53" s="160" t="s">
        <v>9566</v>
      </c>
      <c r="E53" s="160" t="s">
        <v>9669</v>
      </c>
      <c r="F53" s="270" t="s">
        <v>15742</v>
      </c>
      <c r="G53" s="160" t="s">
        <v>1815</v>
      </c>
    </row>
    <row r="54" spans="1:7">
      <c r="A54" s="160">
        <v>53</v>
      </c>
      <c r="B54" s="273" t="s">
        <v>13456</v>
      </c>
      <c r="C54" s="160" t="s">
        <v>13457</v>
      </c>
      <c r="D54" s="160" t="s">
        <v>9566</v>
      </c>
      <c r="E54" s="160" t="s">
        <v>9667</v>
      </c>
      <c r="F54" s="270" t="s">
        <v>15743</v>
      </c>
      <c r="G54" s="160" t="s">
        <v>2570</v>
      </c>
    </row>
    <row r="55" spans="1:7">
      <c r="A55" s="160">
        <v>54</v>
      </c>
      <c r="B55" s="273" t="s">
        <v>13598</v>
      </c>
      <c r="C55" s="160" t="s">
        <v>13599</v>
      </c>
      <c r="D55" s="160" t="s">
        <v>9566</v>
      </c>
      <c r="E55" s="160" t="s">
        <v>9667</v>
      </c>
      <c r="F55" s="270" t="s">
        <v>15744</v>
      </c>
      <c r="G55" s="160" t="s">
        <v>1815</v>
      </c>
    </row>
    <row r="56" spans="1:7">
      <c r="A56" s="160">
        <v>55</v>
      </c>
      <c r="B56" s="273" t="s">
        <v>13416</v>
      </c>
      <c r="C56" s="160" t="s">
        <v>13417</v>
      </c>
      <c r="D56" s="160" t="s">
        <v>9566</v>
      </c>
      <c r="E56" s="160" t="s">
        <v>9667</v>
      </c>
      <c r="F56" s="270" t="s">
        <v>15745</v>
      </c>
      <c r="G56" s="160" t="s">
        <v>25</v>
      </c>
    </row>
    <row r="57" spans="1:7">
      <c r="A57" s="160">
        <v>56</v>
      </c>
      <c r="B57" s="273" t="s">
        <v>14552</v>
      </c>
      <c r="C57" s="160" t="s">
        <v>14553</v>
      </c>
      <c r="D57" s="160" t="s">
        <v>15667</v>
      </c>
      <c r="E57" s="160" t="s">
        <v>15128</v>
      </c>
      <c r="F57" s="270" t="s">
        <v>15746</v>
      </c>
      <c r="G57" s="160" t="s">
        <v>25</v>
      </c>
    </row>
    <row r="58" spans="1:7">
      <c r="A58" s="160">
        <v>57</v>
      </c>
      <c r="B58" s="273" t="s">
        <v>13857</v>
      </c>
      <c r="C58" s="160" t="s">
        <v>13858</v>
      </c>
      <c r="D58" s="160" t="s">
        <v>9566</v>
      </c>
      <c r="E58" s="160" t="s">
        <v>9669</v>
      </c>
      <c r="F58" s="270" t="s">
        <v>15747</v>
      </c>
      <c r="G58" s="160" t="s">
        <v>25</v>
      </c>
    </row>
    <row r="59" spans="1:7">
      <c r="A59" s="160">
        <v>58</v>
      </c>
      <c r="B59" s="273" t="s">
        <v>13153</v>
      </c>
      <c r="C59" s="160" t="s">
        <v>13154</v>
      </c>
      <c r="D59" s="160" t="s">
        <v>15668</v>
      </c>
      <c r="E59" s="160" t="s">
        <v>15687</v>
      </c>
      <c r="F59" s="270" t="s">
        <v>15748</v>
      </c>
      <c r="G59" s="160" t="s">
        <v>25</v>
      </c>
    </row>
    <row r="60" spans="1:7">
      <c r="A60" s="160">
        <v>59</v>
      </c>
      <c r="B60" s="273" t="s">
        <v>14783</v>
      </c>
      <c r="C60" s="160" t="s">
        <v>6877</v>
      </c>
      <c r="D60" s="160" t="s">
        <v>15668</v>
      </c>
      <c r="E60" s="160" t="s">
        <v>15687</v>
      </c>
      <c r="F60" s="270" t="s">
        <v>15749</v>
      </c>
      <c r="G60" s="160" t="s">
        <v>1815</v>
      </c>
    </row>
    <row r="61" spans="1:7">
      <c r="A61" s="160">
        <v>60</v>
      </c>
      <c r="B61" s="273" t="s">
        <v>14768</v>
      </c>
      <c r="C61" s="160" t="s">
        <v>14769</v>
      </c>
      <c r="D61" s="160" t="s">
        <v>15668</v>
      </c>
      <c r="E61" s="160" t="s">
        <v>15687</v>
      </c>
      <c r="F61" s="270" t="s">
        <v>15750</v>
      </c>
      <c r="G61" s="160" t="s">
        <v>25</v>
      </c>
    </row>
    <row r="62" spans="1:7">
      <c r="A62" s="160">
        <v>61</v>
      </c>
      <c r="B62" s="273" t="s">
        <v>13380</v>
      </c>
      <c r="C62" s="160" t="s">
        <v>2609</v>
      </c>
      <c r="D62" s="160" t="s">
        <v>9566</v>
      </c>
      <c r="E62" s="160" t="s">
        <v>9667</v>
      </c>
      <c r="F62" s="270" t="s">
        <v>15751</v>
      </c>
      <c r="G62" s="160" t="s">
        <v>25</v>
      </c>
    </row>
    <row r="63" spans="1:7">
      <c r="A63" s="160">
        <v>62</v>
      </c>
      <c r="B63" s="273" t="s">
        <v>11967</v>
      </c>
      <c r="C63" s="160" t="s">
        <v>3155</v>
      </c>
      <c r="D63" s="160" t="s">
        <v>15666</v>
      </c>
      <c r="E63" s="160" t="s">
        <v>9715</v>
      </c>
      <c r="F63" s="270" t="s">
        <v>15752</v>
      </c>
      <c r="G63" s="160" t="s">
        <v>25</v>
      </c>
    </row>
    <row r="64" spans="1:7">
      <c r="A64" s="160">
        <v>63</v>
      </c>
      <c r="B64" s="273" t="s">
        <v>13650</v>
      </c>
      <c r="C64" s="160" t="s">
        <v>13651</v>
      </c>
      <c r="D64" s="160" t="s">
        <v>9566</v>
      </c>
      <c r="E64" s="160" t="s">
        <v>9668</v>
      </c>
      <c r="F64" s="270" t="s">
        <v>15753</v>
      </c>
      <c r="G64" s="160" t="s">
        <v>1815</v>
      </c>
    </row>
    <row r="65" spans="1:7">
      <c r="A65" s="160">
        <v>64</v>
      </c>
      <c r="B65" s="273" t="s">
        <v>13678</v>
      </c>
      <c r="C65" s="160" t="s">
        <v>13679</v>
      </c>
      <c r="D65" s="160" t="s">
        <v>9566</v>
      </c>
      <c r="E65" s="160" t="s">
        <v>9668</v>
      </c>
      <c r="F65" s="270" t="s">
        <v>15754</v>
      </c>
      <c r="G65" s="160" t="s">
        <v>1815</v>
      </c>
    </row>
    <row r="66" spans="1:7">
      <c r="A66" s="160">
        <v>65</v>
      </c>
      <c r="B66" s="273" t="s">
        <v>13237</v>
      </c>
      <c r="C66" s="160" t="s">
        <v>13221</v>
      </c>
      <c r="D66" s="160" t="s">
        <v>9566</v>
      </c>
      <c r="E66" s="160" t="s">
        <v>9667</v>
      </c>
      <c r="F66" s="270" t="s">
        <v>15755</v>
      </c>
      <c r="G66" s="160" t="s">
        <v>1815</v>
      </c>
    </row>
    <row r="67" spans="1:7">
      <c r="A67" s="160">
        <v>66</v>
      </c>
      <c r="B67" s="273" t="s">
        <v>13337</v>
      </c>
      <c r="C67" s="160" t="s">
        <v>13338</v>
      </c>
      <c r="D67" s="160" t="s">
        <v>9566</v>
      </c>
      <c r="E67" s="160" t="s">
        <v>9667</v>
      </c>
      <c r="F67" s="270" t="s">
        <v>15756</v>
      </c>
      <c r="G67" s="160" t="s">
        <v>2570</v>
      </c>
    </row>
    <row r="68" spans="1:7">
      <c r="A68" s="160">
        <v>67</v>
      </c>
      <c r="B68" s="273" t="s">
        <v>14026</v>
      </c>
      <c r="C68" s="160" t="s">
        <v>14027</v>
      </c>
      <c r="D68" s="160" t="s">
        <v>15668</v>
      </c>
      <c r="E68" s="160" t="s">
        <v>15660</v>
      </c>
      <c r="F68" s="270" t="s">
        <v>15758</v>
      </c>
      <c r="G68" s="160" t="s">
        <v>25</v>
      </c>
    </row>
    <row r="69" spans="1:7">
      <c r="A69" s="160">
        <v>68</v>
      </c>
      <c r="B69" s="273" t="s">
        <v>14315</v>
      </c>
      <c r="C69" s="160" t="s">
        <v>14316</v>
      </c>
      <c r="D69" s="160" t="s">
        <v>15666</v>
      </c>
      <c r="E69" s="160" t="s">
        <v>9670</v>
      </c>
      <c r="F69" s="270" t="s">
        <v>15759</v>
      </c>
      <c r="G69" s="160" t="s">
        <v>25</v>
      </c>
    </row>
    <row r="70" spans="1:7">
      <c r="A70" s="160">
        <v>69</v>
      </c>
      <c r="B70" s="273" t="s">
        <v>13481</v>
      </c>
      <c r="C70" s="160" t="s">
        <v>13482</v>
      </c>
      <c r="D70" s="160" t="s">
        <v>9566</v>
      </c>
      <c r="E70" s="160" t="s">
        <v>9667</v>
      </c>
      <c r="F70" s="270" t="s">
        <v>15757</v>
      </c>
      <c r="G70" s="160" t="s">
        <v>1815</v>
      </c>
    </row>
    <row r="71" spans="1:7">
      <c r="A71" s="160">
        <v>70</v>
      </c>
      <c r="B71" s="273" t="s">
        <v>14171</v>
      </c>
      <c r="C71" s="160" t="s">
        <v>14172</v>
      </c>
      <c r="D71" s="160" t="s">
        <v>15666</v>
      </c>
      <c r="E71" s="160" t="s">
        <v>9670</v>
      </c>
      <c r="F71" s="270" t="s">
        <v>15760</v>
      </c>
      <c r="G71" s="160" t="s">
        <v>1815</v>
      </c>
    </row>
    <row r="72" spans="1:7">
      <c r="A72" s="160">
        <v>71</v>
      </c>
      <c r="B72" s="273" t="s">
        <v>14305</v>
      </c>
      <c r="C72" s="160" t="s">
        <v>841</v>
      </c>
      <c r="D72" s="160" t="s">
        <v>15666</v>
      </c>
      <c r="E72" s="160" t="s">
        <v>9670</v>
      </c>
      <c r="F72" s="270" t="s">
        <v>15761</v>
      </c>
      <c r="G72" s="160" t="s">
        <v>1815</v>
      </c>
    </row>
    <row r="73" spans="1:7">
      <c r="A73" s="160">
        <v>72</v>
      </c>
      <c r="B73" s="273" t="s">
        <v>13773</v>
      </c>
      <c r="C73" s="160" t="s">
        <v>11252</v>
      </c>
      <c r="D73" s="160" t="s">
        <v>9566</v>
      </c>
      <c r="E73" s="160" t="s">
        <v>9669</v>
      </c>
      <c r="F73" s="270" t="s">
        <v>15762</v>
      </c>
      <c r="G73" s="160" t="s">
        <v>1815</v>
      </c>
    </row>
    <row r="74" spans="1:7">
      <c r="A74" s="160">
        <v>73</v>
      </c>
      <c r="B74" s="273" t="s">
        <v>13745</v>
      </c>
      <c r="C74" s="160" t="s">
        <v>13746</v>
      </c>
      <c r="D74" s="160" t="s">
        <v>9566</v>
      </c>
      <c r="E74" s="160" t="s">
        <v>9669</v>
      </c>
      <c r="F74" s="270" t="s">
        <v>15763</v>
      </c>
      <c r="G74" s="160" t="s">
        <v>25</v>
      </c>
    </row>
    <row r="75" spans="1:7">
      <c r="A75" s="160">
        <v>74</v>
      </c>
      <c r="B75" s="273" t="s">
        <v>14180</v>
      </c>
      <c r="C75" s="160" t="s">
        <v>14181</v>
      </c>
      <c r="D75" s="160" t="s">
        <v>15666</v>
      </c>
      <c r="E75" s="160" t="s">
        <v>9670</v>
      </c>
      <c r="F75" s="270" t="s">
        <v>15764</v>
      </c>
      <c r="G75" s="160" t="s">
        <v>25</v>
      </c>
    </row>
    <row r="76" spans="1:7">
      <c r="A76" s="160">
        <v>75</v>
      </c>
      <c r="B76" s="273" t="s">
        <v>14164</v>
      </c>
      <c r="C76" s="160" t="s">
        <v>14165</v>
      </c>
      <c r="D76" s="160" t="s">
        <v>15666</v>
      </c>
      <c r="E76" s="160" t="s">
        <v>9670</v>
      </c>
      <c r="F76" s="270" t="s">
        <v>15765</v>
      </c>
      <c r="G76" s="160" t="s">
        <v>25</v>
      </c>
    </row>
    <row r="77" spans="1:7">
      <c r="A77" s="160">
        <v>76</v>
      </c>
      <c r="B77" s="273" t="s">
        <v>13778</v>
      </c>
      <c r="C77" s="160" t="s">
        <v>13779</v>
      </c>
      <c r="D77" s="160" t="s">
        <v>9566</v>
      </c>
      <c r="E77" s="160" t="s">
        <v>9669</v>
      </c>
      <c r="F77" s="270" t="s">
        <v>15766</v>
      </c>
      <c r="G77" s="160" t="s">
        <v>25</v>
      </c>
    </row>
    <row r="78" spans="1:7">
      <c r="A78" s="160">
        <v>77</v>
      </c>
      <c r="B78" s="273" t="s">
        <v>13749</v>
      </c>
      <c r="C78" s="160" t="s">
        <v>13750</v>
      </c>
      <c r="D78" s="160" t="s">
        <v>9566</v>
      </c>
      <c r="E78" s="160" t="s">
        <v>9669</v>
      </c>
      <c r="F78" s="270" t="s">
        <v>15767</v>
      </c>
      <c r="G78" s="160" t="s">
        <v>25</v>
      </c>
    </row>
    <row r="79" spans="1:7">
      <c r="A79" s="160">
        <v>78</v>
      </c>
      <c r="B79" s="273" t="s">
        <v>13330</v>
      </c>
      <c r="C79" s="160" t="s">
        <v>3566</v>
      </c>
      <c r="D79" s="160" t="s">
        <v>9566</v>
      </c>
      <c r="E79" s="160" t="s">
        <v>9667</v>
      </c>
      <c r="F79" s="270" t="s">
        <v>15768</v>
      </c>
      <c r="G79" s="160" t="s">
        <v>25</v>
      </c>
    </row>
    <row r="80" spans="1:7">
      <c r="A80" s="160">
        <v>79</v>
      </c>
      <c r="B80" s="273" t="s">
        <v>14689</v>
      </c>
      <c r="C80" s="160" t="s">
        <v>14690</v>
      </c>
      <c r="D80" s="160" t="s">
        <v>15667</v>
      </c>
      <c r="E80" s="160" t="s">
        <v>15128</v>
      </c>
      <c r="F80" s="270" t="s">
        <v>15769</v>
      </c>
      <c r="G80" s="160" t="s">
        <v>25</v>
      </c>
    </row>
    <row r="81" spans="1:7">
      <c r="A81" s="160">
        <v>80</v>
      </c>
      <c r="B81" s="273" t="s">
        <v>14605</v>
      </c>
      <c r="C81" s="160" t="s">
        <v>4908</v>
      </c>
      <c r="D81" s="160" t="s">
        <v>15667</v>
      </c>
      <c r="E81" s="160" t="s">
        <v>15128</v>
      </c>
      <c r="F81" s="270" t="s">
        <v>15770</v>
      </c>
      <c r="G81" s="160" t="s">
        <v>25</v>
      </c>
    </row>
    <row r="82" spans="1:7">
      <c r="A82" s="160">
        <v>81</v>
      </c>
      <c r="B82" s="273" t="s">
        <v>14721</v>
      </c>
      <c r="C82" s="160" t="s">
        <v>14722</v>
      </c>
      <c r="D82" s="160" t="s">
        <v>15667</v>
      </c>
      <c r="E82" s="160" t="s">
        <v>15128</v>
      </c>
      <c r="F82" s="270" t="s">
        <v>15771</v>
      </c>
      <c r="G82" s="160" t="s">
        <v>1815</v>
      </c>
    </row>
    <row r="83" spans="1:7">
      <c r="A83" s="160">
        <v>82</v>
      </c>
      <c r="B83" s="273" t="s">
        <v>14528</v>
      </c>
      <c r="C83" s="160" t="s">
        <v>3895</v>
      </c>
      <c r="D83" s="160" t="s">
        <v>15667</v>
      </c>
      <c r="E83" s="160" t="s">
        <v>15128</v>
      </c>
      <c r="F83" s="270" t="s">
        <v>15772</v>
      </c>
      <c r="G83" s="160" t="s">
        <v>1815</v>
      </c>
    </row>
    <row r="84" spans="1:7">
      <c r="A84" s="160">
        <v>83</v>
      </c>
      <c r="B84" s="273" t="s">
        <v>14507</v>
      </c>
      <c r="C84" s="160" t="s">
        <v>14508</v>
      </c>
      <c r="D84" s="160" t="s">
        <v>15667</v>
      </c>
      <c r="E84" s="160" t="s">
        <v>15128</v>
      </c>
      <c r="F84" s="270" t="s">
        <v>15773</v>
      </c>
      <c r="G84" s="160" t="s">
        <v>1815</v>
      </c>
    </row>
    <row r="85" spans="1:7">
      <c r="A85" s="160">
        <v>84</v>
      </c>
      <c r="B85" s="273" t="s">
        <v>13934</v>
      </c>
      <c r="C85" s="160" t="s">
        <v>55</v>
      </c>
      <c r="D85" s="160" t="s">
        <v>9566</v>
      </c>
      <c r="E85" s="160" t="s">
        <v>9669</v>
      </c>
      <c r="F85" s="270" t="s">
        <v>15774</v>
      </c>
      <c r="G85" s="160" t="s">
        <v>1815</v>
      </c>
    </row>
    <row r="86" spans="1:7">
      <c r="A86" s="160">
        <v>85</v>
      </c>
      <c r="B86" s="273" t="s">
        <v>14018</v>
      </c>
      <c r="C86" s="160" t="s">
        <v>3807</v>
      </c>
      <c r="D86" s="160" t="s">
        <v>15668</v>
      </c>
      <c r="E86" s="160" t="s">
        <v>15660</v>
      </c>
      <c r="F86" s="270" t="s">
        <v>15775</v>
      </c>
      <c r="G86" s="160" t="s">
        <v>25</v>
      </c>
    </row>
    <row r="87" spans="1:7">
      <c r="A87" s="160">
        <v>86</v>
      </c>
      <c r="B87" s="273" t="s">
        <v>13912</v>
      </c>
      <c r="C87" s="160" t="s">
        <v>13913</v>
      </c>
      <c r="D87" s="160" t="s">
        <v>9566</v>
      </c>
      <c r="E87" s="160" t="s">
        <v>9669</v>
      </c>
      <c r="F87" s="270" t="s">
        <v>15776</v>
      </c>
      <c r="G87" s="160" t="s">
        <v>1815</v>
      </c>
    </row>
    <row r="88" spans="1:7">
      <c r="A88" s="160">
        <v>87</v>
      </c>
      <c r="B88" s="273" t="s">
        <v>14520</v>
      </c>
      <c r="C88" s="160" t="s">
        <v>14521</v>
      </c>
      <c r="D88" s="160" t="s">
        <v>15667</v>
      </c>
      <c r="E88" s="160" t="s">
        <v>15128</v>
      </c>
      <c r="F88" s="270" t="s">
        <v>15777</v>
      </c>
      <c r="G88" s="160" t="s">
        <v>25</v>
      </c>
    </row>
    <row r="89" spans="1:7">
      <c r="A89" s="160">
        <v>88</v>
      </c>
      <c r="B89" s="273" t="s">
        <v>13720</v>
      </c>
      <c r="C89" s="160" t="s">
        <v>15657</v>
      </c>
      <c r="D89" s="160" t="s">
        <v>9566</v>
      </c>
      <c r="E89" s="160" t="s">
        <v>9669</v>
      </c>
      <c r="F89" s="270" t="s">
        <v>15778</v>
      </c>
      <c r="G89" s="160" t="s">
        <v>25</v>
      </c>
    </row>
    <row r="90" spans="1:7">
      <c r="A90" s="160">
        <v>89</v>
      </c>
      <c r="B90" s="273" t="s">
        <v>13724</v>
      </c>
      <c r="C90" s="160" t="s">
        <v>15779</v>
      </c>
      <c r="D90" s="160" t="s">
        <v>9566</v>
      </c>
      <c r="E90" s="160" t="s">
        <v>9669</v>
      </c>
      <c r="F90" s="270" t="s">
        <v>15780</v>
      </c>
      <c r="G90" s="160" t="s">
        <v>1815</v>
      </c>
    </row>
    <row r="91" spans="1:7">
      <c r="A91" s="160">
        <v>90</v>
      </c>
      <c r="B91" s="273" t="s">
        <v>13895</v>
      </c>
      <c r="C91" s="160" t="s">
        <v>14004</v>
      </c>
      <c r="D91" s="160" t="s">
        <v>9566</v>
      </c>
      <c r="E91" s="160" t="s">
        <v>9669</v>
      </c>
      <c r="F91" s="270" t="s">
        <v>15781</v>
      </c>
      <c r="G91" s="160" t="s">
        <v>1815</v>
      </c>
    </row>
    <row r="92" spans="1:7">
      <c r="A92" s="160">
        <v>91</v>
      </c>
      <c r="B92" s="273" t="s">
        <v>14024</v>
      </c>
      <c r="C92" s="160" t="s">
        <v>473</v>
      </c>
      <c r="D92" s="160" t="s">
        <v>15668</v>
      </c>
      <c r="E92" s="160" t="s">
        <v>15660</v>
      </c>
      <c r="F92" s="270" t="s">
        <v>15782</v>
      </c>
      <c r="G92" s="160" t="s">
        <v>2570</v>
      </c>
    </row>
    <row r="93" spans="1:7">
      <c r="A93" s="160">
        <v>92</v>
      </c>
      <c r="B93" s="273" t="s">
        <v>14025</v>
      </c>
      <c r="C93" s="160" t="s">
        <v>11852</v>
      </c>
      <c r="D93" s="160" t="s">
        <v>15668</v>
      </c>
      <c r="E93" s="160" t="s">
        <v>15660</v>
      </c>
      <c r="F93" s="270" t="s">
        <v>15783</v>
      </c>
      <c r="G93" s="160" t="s">
        <v>1815</v>
      </c>
    </row>
    <row r="94" spans="1:7">
      <c r="A94" s="160">
        <v>93</v>
      </c>
      <c r="B94" s="273" t="s">
        <v>14850</v>
      </c>
      <c r="C94" s="160" t="s">
        <v>14851</v>
      </c>
      <c r="D94" s="160" t="s">
        <v>15668</v>
      </c>
      <c r="E94" s="160" t="s">
        <v>15684</v>
      </c>
      <c r="F94" s="270" t="s">
        <v>15784</v>
      </c>
      <c r="G94" s="160" t="s">
        <v>1815</v>
      </c>
    </row>
    <row r="95" spans="1:7">
      <c r="A95" s="160">
        <v>94</v>
      </c>
      <c r="B95" s="273" t="s">
        <v>14846</v>
      </c>
      <c r="C95" s="160" t="s">
        <v>11059</v>
      </c>
      <c r="D95" s="160" t="s">
        <v>15668</v>
      </c>
      <c r="E95" s="160" t="s">
        <v>15684</v>
      </c>
      <c r="F95" s="270" t="s">
        <v>15785</v>
      </c>
      <c r="G95" s="160" t="s">
        <v>1815</v>
      </c>
    </row>
    <row r="96" spans="1:7">
      <c r="A96" s="160">
        <v>95</v>
      </c>
      <c r="B96" s="273" t="s">
        <v>14902</v>
      </c>
      <c r="C96" s="160" t="s">
        <v>14903</v>
      </c>
      <c r="D96" s="160" t="s">
        <v>15668</v>
      </c>
      <c r="E96" s="160" t="s">
        <v>15129</v>
      </c>
      <c r="F96" s="270" t="s">
        <v>15786</v>
      </c>
      <c r="G96" s="160" t="s">
        <v>25</v>
      </c>
    </row>
    <row r="97" spans="1:7">
      <c r="A97" s="160">
        <v>96</v>
      </c>
      <c r="B97" s="273" t="s">
        <v>14166</v>
      </c>
      <c r="C97" s="160" t="s">
        <v>15787</v>
      </c>
      <c r="D97" s="160" t="s">
        <v>15666</v>
      </c>
      <c r="E97" s="160" t="s">
        <v>9670</v>
      </c>
      <c r="F97" s="270" t="s">
        <v>15788</v>
      </c>
      <c r="G97" s="160" t="s">
        <v>1815</v>
      </c>
    </row>
    <row r="98" spans="1:7">
      <c r="A98" s="160">
        <v>97</v>
      </c>
      <c r="B98" s="273" t="s">
        <v>14149</v>
      </c>
      <c r="C98" s="160" t="s">
        <v>961</v>
      </c>
      <c r="D98" s="160" t="s">
        <v>15666</v>
      </c>
      <c r="E98" s="160" t="s">
        <v>9670</v>
      </c>
      <c r="F98" s="270" t="s">
        <v>15789</v>
      </c>
      <c r="G98" s="160" t="s">
        <v>25</v>
      </c>
    </row>
    <row r="99" spans="1:7">
      <c r="A99" s="160">
        <v>98</v>
      </c>
      <c r="B99" s="273" t="s">
        <v>14119</v>
      </c>
      <c r="C99" s="160" t="s">
        <v>14120</v>
      </c>
      <c r="D99" s="160" t="s">
        <v>15666</v>
      </c>
      <c r="E99" s="160" t="s">
        <v>9715</v>
      </c>
      <c r="F99" s="270" t="s">
        <v>15791</v>
      </c>
      <c r="G99" s="160" t="s">
        <v>25</v>
      </c>
    </row>
    <row r="100" spans="1:7">
      <c r="A100" s="160">
        <v>99</v>
      </c>
      <c r="B100" s="273" t="s">
        <v>14847</v>
      </c>
      <c r="C100" s="160" t="s">
        <v>14848</v>
      </c>
      <c r="D100" s="160" t="s">
        <v>15668</v>
      </c>
      <c r="E100" s="160" t="s">
        <v>15684</v>
      </c>
      <c r="F100" s="270" t="s">
        <v>15790</v>
      </c>
      <c r="G100" s="160" t="s">
        <v>1815</v>
      </c>
    </row>
    <row r="101" spans="1:7">
      <c r="A101" s="160">
        <v>100</v>
      </c>
      <c r="B101" s="273" t="s">
        <v>12860</v>
      </c>
      <c r="C101" s="160" t="s">
        <v>12861</v>
      </c>
      <c r="D101" s="160" t="s">
        <v>15666</v>
      </c>
      <c r="E101" s="160" t="s">
        <v>9715</v>
      </c>
      <c r="F101" s="270" t="s">
        <v>15792</v>
      </c>
      <c r="G101" s="160" t="s">
        <v>25</v>
      </c>
    </row>
    <row r="102" spans="1:7">
      <c r="A102" s="160">
        <v>101</v>
      </c>
      <c r="B102" s="273" t="s">
        <v>12852</v>
      </c>
      <c r="C102" s="160" t="s">
        <v>12853</v>
      </c>
      <c r="D102" s="160" t="s">
        <v>15666</v>
      </c>
      <c r="E102" s="160" t="s">
        <v>9715</v>
      </c>
      <c r="F102" s="270" t="s">
        <v>15793</v>
      </c>
      <c r="G102" s="160" t="s">
        <v>25</v>
      </c>
    </row>
    <row r="103" spans="1:7">
      <c r="A103" s="160">
        <v>102</v>
      </c>
      <c r="B103" s="273" t="s">
        <v>14669</v>
      </c>
      <c r="C103" s="160" t="s">
        <v>15521</v>
      </c>
      <c r="D103" s="160" t="s">
        <v>15667</v>
      </c>
      <c r="E103" s="160" t="s">
        <v>15128</v>
      </c>
      <c r="F103" s="270" t="s">
        <v>15794</v>
      </c>
      <c r="G103" s="160" t="s">
        <v>1815</v>
      </c>
    </row>
    <row r="104" spans="1:7">
      <c r="A104" s="160">
        <v>103</v>
      </c>
      <c r="B104" s="273" t="s">
        <v>14712</v>
      </c>
      <c r="C104" s="160" t="s">
        <v>14713</v>
      </c>
      <c r="D104" s="160" t="s">
        <v>15667</v>
      </c>
      <c r="E104" s="160" t="s">
        <v>15128</v>
      </c>
      <c r="F104" s="270" t="s">
        <v>15808</v>
      </c>
      <c r="G104" s="160" t="s">
        <v>1815</v>
      </c>
    </row>
    <row r="105" spans="1:7">
      <c r="A105" s="160">
        <v>104</v>
      </c>
      <c r="B105" s="273" t="s">
        <v>13145</v>
      </c>
      <c r="C105" s="160" t="s">
        <v>13146</v>
      </c>
      <c r="D105" s="160" t="s">
        <v>15666</v>
      </c>
      <c r="E105" s="160" t="s">
        <v>9670</v>
      </c>
      <c r="F105" s="270" t="s">
        <v>15795</v>
      </c>
      <c r="G105" s="160" t="s">
        <v>25</v>
      </c>
    </row>
    <row r="106" spans="1:7">
      <c r="A106" s="160">
        <v>105</v>
      </c>
      <c r="B106" s="273" t="s">
        <v>14319</v>
      </c>
      <c r="C106" s="160" t="s">
        <v>14320</v>
      </c>
      <c r="D106" s="160" t="s">
        <v>15666</v>
      </c>
      <c r="E106" s="160" t="s">
        <v>9670</v>
      </c>
      <c r="F106" s="270" t="s">
        <v>15797</v>
      </c>
      <c r="G106" s="160" t="s">
        <v>25</v>
      </c>
    </row>
    <row r="107" spans="1:7">
      <c r="A107" s="160">
        <v>106</v>
      </c>
      <c r="B107" s="273" t="s">
        <v>12042</v>
      </c>
      <c r="C107" s="160" t="s">
        <v>12043</v>
      </c>
      <c r="D107" s="160" t="s">
        <v>15666</v>
      </c>
      <c r="E107" s="160" t="s">
        <v>9670</v>
      </c>
      <c r="F107" s="270" t="s">
        <v>15798</v>
      </c>
      <c r="G107" s="160" t="s">
        <v>25</v>
      </c>
    </row>
    <row r="108" spans="1:7">
      <c r="A108" s="160">
        <v>107</v>
      </c>
      <c r="B108" s="273" t="s">
        <v>12862</v>
      </c>
      <c r="C108" s="160" t="s">
        <v>12863</v>
      </c>
      <c r="D108" s="160" t="s">
        <v>15666</v>
      </c>
      <c r="E108" s="160" t="s">
        <v>9715</v>
      </c>
      <c r="F108" s="270" t="s">
        <v>15799</v>
      </c>
      <c r="G108" s="160" t="s">
        <v>25</v>
      </c>
    </row>
    <row r="109" spans="1:7">
      <c r="A109" s="160">
        <v>108</v>
      </c>
      <c r="B109" s="273" t="s">
        <v>14544</v>
      </c>
      <c r="C109" s="160" t="s">
        <v>14545</v>
      </c>
      <c r="D109" s="160" t="s">
        <v>15667</v>
      </c>
      <c r="E109" s="160" t="s">
        <v>15128</v>
      </c>
      <c r="F109" s="270" t="s">
        <v>15800</v>
      </c>
      <c r="G109" s="160" t="s">
        <v>25</v>
      </c>
    </row>
    <row r="110" spans="1:7">
      <c r="A110" s="160">
        <v>109</v>
      </c>
      <c r="B110" s="273" t="s">
        <v>12847</v>
      </c>
      <c r="C110" s="160" t="s">
        <v>12848</v>
      </c>
      <c r="D110" s="160" t="s">
        <v>15666</v>
      </c>
      <c r="E110" s="160" t="s">
        <v>9715</v>
      </c>
      <c r="F110" s="270" t="s">
        <v>15801</v>
      </c>
      <c r="G110" s="160" t="s">
        <v>25</v>
      </c>
    </row>
    <row r="111" spans="1:7">
      <c r="A111" s="160">
        <v>110</v>
      </c>
      <c r="B111" s="273" t="s">
        <v>14447</v>
      </c>
      <c r="C111" s="160" t="s">
        <v>14448</v>
      </c>
      <c r="D111" s="160" t="s">
        <v>15666</v>
      </c>
      <c r="E111" s="160" t="s">
        <v>9670</v>
      </c>
      <c r="F111" s="270" t="s">
        <v>15802</v>
      </c>
      <c r="G111" s="160" t="s">
        <v>25</v>
      </c>
    </row>
    <row r="112" spans="1:7">
      <c r="A112" s="160">
        <v>111</v>
      </c>
      <c r="B112" s="273" t="s">
        <v>14449</v>
      </c>
      <c r="C112" s="160" t="s">
        <v>14450</v>
      </c>
      <c r="D112" s="160" t="s">
        <v>15666</v>
      </c>
      <c r="E112" s="160" t="s">
        <v>9670</v>
      </c>
      <c r="F112" s="270" t="s">
        <v>15803</v>
      </c>
      <c r="G112" s="160" t="s">
        <v>1815</v>
      </c>
    </row>
    <row r="113" spans="1:7">
      <c r="A113" s="160">
        <v>112</v>
      </c>
      <c r="B113" s="273" t="s">
        <v>14387</v>
      </c>
      <c r="C113" s="160" t="s">
        <v>11713</v>
      </c>
      <c r="D113" s="160" t="s">
        <v>15666</v>
      </c>
      <c r="E113" s="160" t="s">
        <v>9670</v>
      </c>
      <c r="F113" s="270" t="s">
        <v>15805</v>
      </c>
      <c r="G113" s="160" t="s">
        <v>1815</v>
      </c>
    </row>
    <row r="114" spans="1:7">
      <c r="A114" s="160">
        <v>113</v>
      </c>
      <c r="B114" s="273" t="s">
        <v>14201</v>
      </c>
      <c r="C114" s="160" t="s">
        <v>15804</v>
      </c>
      <c r="D114" s="160" t="s">
        <v>15666</v>
      </c>
      <c r="E114" s="160" t="s">
        <v>9670</v>
      </c>
      <c r="F114" s="270" t="s">
        <v>15806</v>
      </c>
      <c r="G114" s="160" t="s">
        <v>25</v>
      </c>
    </row>
    <row r="115" spans="1:7">
      <c r="A115" s="160">
        <v>114</v>
      </c>
      <c r="B115" s="273" t="s">
        <v>14218</v>
      </c>
      <c r="C115" s="160" t="s">
        <v>14219</v>
      </c>
      <c r="D115" s="160" t="s">
        <v>15666</v>
      </c>
      <c r="E115" s="160" t="s">
        <v>9670</v>
      </c>
      <c r="F115" s="270" t="s">
        <v>15807</v>
      </c>
      <c r="G115" s="160" t="s">
        <v>25</v>
      </c>
    </row>
    <row r="116" spans="1:7">
      <c r="A116" s="160">
        <v>115</v>
      </c>
      <c r="B116" s="273" t="s">
        <v>14608</v>
      </c>
      <c r="C116" s="160" t="s">
        <v>14609</v>
      </c>
      <c r="D116" s="160" t="s">
        <v>15667</v>
      </c>
      <c r="E116" s="160" t="s">
        <v>15128</v>
      </c>
      <c r="F116" s="270" t="s">
        <v>15809</v>
      </c>
      <c r="G116" s="160" t="s">
        <v>25</v>
      </c>
    </row>
    <row r="117" spans="1:7">
      <c r="A117" s="160">
        <v>116</v>
      </c>
      <c r="B117" s="273" t="s">
        <v>13546</v>
      </c>
      <c r="C117" s="160" t="s">
        <v>3389</v>
      </c>
      <c r="D117" s="160" t="s">
        <v>9566</v>
      </c>
      <c r="E117" s="160" t="s">
        <v>9667</v>
      </c>
      <c r="F117" s="270" t="s">
        <v>15810</v>
      </c>
      <c r="G117" s="160" t="s">
        <v>1815</v>
      </c>
    </row>
    <row r="118" spans="1:7">
      <c r="A118" s="160">
        <v>117</v>
      </c>
      <c r="B118" s="273" t="s">
        <v>13325</v>
      </c>
      <c r="C118" s="160" t="s">
        <v>13326</v>
      </c>
      <c r="D118" s="160" t="s">
        <v>9566</v>
      </c>
      <c r="E118" s="160" t="s">
        <v>9667</v>
      </c>
      <c r="F118" s="270" t="s">
        <v>15811</v>
      </c>
      <c r="G118" s="160" t="s">
        <v>1815</v>
      </c>
    </row>
    <row r="119" spans="1:7">
      <c r="A119" s="160">
        <v>118</v>
      </c>
      <c r="B119" s="273" t="s">
        <v>13391</v>
      </c>
      <c r="C119" s="160" t="s">
        <v>13563</v>
      </c>
      <c r="D119" s="160" t="s">
        <v>9566</v>
      </c>
      <c r="E119" s="160" t="s">
        <v>9667</v>
      </c>
      <c r="F119" s="270" t="s">
        <v>15812</v>
      </c>
      <c r="G119" s="160" t="s">
        <v>25</v>
      </c>
    </row>
    <row r="120" spans="1:7">
      <c r="A120" s="160">
        <v>119</v>
      </c>
      <c r="B120" s="273" t="s">
        <v>13627</v>
      </c>
      <c r="C120" s="160" t="s">
        <v>15813</v>
      </c>
      <c r="D120" s="160" t="s">
        <v>9566</v>
      </c>
      <c r="E120" s="160" t="s">
        <v>9668</v>
      </c>
      <c r="F120" s="270" t="s">
        <v>15814</v>
      </c>
      <c r="G120" s="160" t="s">
        <v>1815</v>
      </c>
    </row>
    <row r="121" spans="1:7">
      <c r="A121" s="160">
        <v>120</v>
      </c>
      <c r="B121" s="273" t="s">
        <v>14761</v>
      </c>
      <c r="C121" s="160" t="s">
        <v>14762</v>
      </c>
      <c r="D121" s="160" t="s">
        <v>15668</v>
      </c>
      <c r="E121" s="160" t="s">
        <v>15687</v>
      </c>
      <c r="F121" s="270" t="s">
        <v>15815</v>
      </c>
      <c r="G121" s="160" t="s">
        <v>1815</v>
      </c>
    </row>
    <row r="122" spans="1:7">
      <c r="A122" s="160">
        <v>121</v>
      </c>
      <c r="B122" s="273" t="s">
        <v>13829</v>
      </c>
      <c r="C122" s="160" t="s">
        <v>13830</v>
      </c>
      <c r="D122" s="160" t="s">
        <v>9566</v>
      </c>
      <c r="E122" s="160" t="s">
        <v>9669</v>
      </c>
      <c r="F122" s="270" t="s">
        <v>15816</v>
      </c>
      <c r="G122" s="160" t="s">
        <v>25</v>
      </c>
    </row>
    <row r="123" spans="1:7">
      <c r="A123" s="160">
        <v>122</v>
      </c>
      <c r="B123" s="273" t="s">
        <v>13956</v>
      </c>
      <c r="C123" s="160" t="s">
        <v>4766</v>
      </c>
      <c r="D123" s="160" t="s">
        <v>9566</v>
      </c>
      <c r="E123" s="160" t="s">
        <v>9669</v>
      </c>
      <c r="F123" s="270" t="s">
        <v>15819</v>
      </c>
      <c r="G123" s="160" t="s">
        <v>1815</v>
      </c>
    </row>
    <row r="124" spans="1:7">
      <c r="A124" s="160">
        <v>123</v>
      </c>
      <c r="B124" s="273" t="s">
        <v>13827</v>
      </c>
      <c r="C124" s="160" t="s">
        <v>15817</v>
      </c>
      <c r="D124" s="160" t="s">
        <v>9566</v>
      </c>
      <c r="E124" s="160" t="s">
        <v>9669</v>
      </c>
      <c r="F124" s="270" t="s">
        <v>15818</v>
      </c>
      <c r="G124" s="160" t="s">
        <v>25</v>
      </c>
    </row>
    <row r="125" spans="1:7">
      <c r="A125" s="160">
        <v>124</v>
      </c>
      <c r="B125" s="273" t="s">
        <v>13693</v>
      </c>
      <c r="C125" s="160" t="s">
        <v>13694</v>
      </c>
      <c r="D125" s="160" t="s">
        <v>9566</v>
      </c>
      <c r="E125" s="160" t="s">
        <v>9669</v>
      </c>
      <c r="F125" s="270" t="s">
        <v>15820</v>
      </c>
      <c r="G125" s="160" t="s">
        <v>25</v>
      </c>
    </row>
    <row r="126" spans="1:7">
      <c r="A126" s="160">
        <v>125</v>
      </c>
      <c r="B126" s="273" t="s">
        <v>12301</v>
      </c>
      <c r="C126" s="160" t="s">
        <v>3499</v>
      </c>
      <c r="D126" s="160" t="s">
        <v>9566</v>
      </c>
      <c r="E126" s="160" t="s">
        <v>9667</v>
      </c>
      <c r="F126" s="270" t="s">
        <v>15821</v>
      </c>
      <c r="G126" s="160" t="s">
        <v>1815</v>
      </c>
    </row>
    <row r="127" spans="1:7">
      <c r="A127" s="160">
        <v>126</v>
      </c>
      <c r="B127" s="273" t="s">
        <v>13711</v>
      </c>
      <c r="C127" s="160" t="s">
        <v>13712</v>
      </c>
      <c r="D127" s="160" t="s">
        <v>9566</v>
      </c>
      <c r="E127" s="160" t="s">
        <v>9669</v>
      </c>
      <c r="F127" s="270" t="s">
        <v>15822</v>
      </c>
      <c r="G127" s="160" t="s">
        <v>1815</v>
      </c>
    </row>
    <row r="128" spans="1:7">
      <c r="A128" s="160">
        <v>127</v>
      </c>
      <c r="B128" s="273" t="s">
        <v>13974</v>
      </c>
      <c r="C128" s="160" t="s">
        <v>13975</v>
      </c>
      <c r="D128" s="160" t="s">
        <v>9566</v>
      </c>
      <c r="E128" s="160" t="s">
        <v>9669</v>
      </c>
      <c r="F128" s="270" t="s">
        <v>15823</v>
      </c>
      <c r="G128" s="160" t="s">
        <v>1815</v>
      </c>
    </row>
    <row r="129" spans="1:7">
      <c r="A129" s="160">
        <v>128</v>
      </c>
      <c r="B129" s="273" t="s">
        <v>14346</v>
      </c>
      <c r="C129" s="160" t="s">
        <v>8182</v>
      </c>
      <c r="D129" s="160" t="s">
        <v>15666</v>
      </c>
      <c r="E129" s="160" t="s">
        <v>9670</v>
      </c>
      <c r="F129" s="270" t="s">
        <v>15824</v>
      </c>
      <c r="G129" s="160" t="s">
        <v>25</v>
      </c>
    </row>
    <row r="130" spans="1:7">
      <c r="A130" s="160">
        <v>129</v>
      </c>
      <c r="B130" s="273" t="s">
        <v>14266</v>
      </c>
      <c r="C130" s="160" t="s">
        <v>14267</v>
      </c>
      <c r="D130" s="160" t="s">
        <v>15666</v>
      </c>
      <c r="E130" s="160" t="s">
        <v>9670</v>
      </c>
      <c r="F130" s="270" t="s">
        <v>15825</v>
      </c>
      <c r="G130" s="160" t="s">
        <v>25</v>
      </c>
    </row>
    <row r="131" spans="1:7">
      <c r="A131" s="160">
        <v>130</v>
      </c>
      <c r="B131" s="273" t="s">
        <v>13669</v>
      </c>
      <c r="C131" s="160" t="s">
        <v>13670</v>
      </c>
      <c r="D131" s="160" t="s">
        <v>9566</v>
      </c>
      <c r="E131" s="160" t="s">
        <v>9668</v>
      </c>
      <c r="F131" s="270" t="s">
        <v>15826</v>
      </c>
      <c r="G131" s="160" t="s">
        <v>1815</v>
      </c>
    </row>
    <row r="132" spans="1:7">
      <c r="A132" s="160">
        <v>131</v>
      </c>
      <c r="B132" s="273" t="s">
        <v>13667</v>
      </c>
      <c r="C132" s="160" t="s">
        <v>13668</v>
      </c>
      <c r="D132" s="160" t="s">
        <v>9566</v>
      </c>
      <c r="E132" s="160" t="s">
        <v>9668</v>
      </c>
      <c r="F132" s="270" t="s">
        <v>15828</v>
      </c>
      <c r="G132" s="160" t="s">
        <v>1815</v>
      </c>
    </row>
    <row r="133" spans="1:7">
      <c r="A133" s="160">
        <v>132</v>
      </c>
      <c r="B133" s="273" t="s">
        <v>14405</v>
      </c>
      <c r="C133" s="160" t="s">
        <v>14406</v>
      </c>
      <c r="D133" s="160" t="s">
        <v>15666</v>
      </c>
      <c r="E133" s="160" t="s">
        <v>9670</v>
      </c>
      <c r="F133" s="270" t="s">
        <v>15829</v>
      </c>
      <c r="G133" s="160" t="s">
        <v>1815</v>
      </c>
    </row>
    <row r="134" spans="1:7">
      <c r="A134" s="160">
        <v>133</v>
      </c>
      <c r="B134" s="273" t="s">
        <v>13884</v>
      </c>
      <c r="C134" s="160" t="s">
        <v>3043</v>
      </c>
      <c r="D134" s="160" t="s">
        <v>9566</v>
      </c>
      <c r="E134" s="160" t="s">
        <v>9669</v>
      </c>
      <c r="F134" s="270" t="s">
        <v>15831</v>
      </c>
      <c r="G134" s="160" t="s">
        <v>10284</v>
      </c>
    </row>
    <row r="135" spans="1:7">
      <c r="A135" s="160">
        <v>134</v>
      </c>
      <c r="B135" s="273" t="s">
        <v>13707</v>
      </c>
      <c r="C135" s="160" t="s">
        <v>13708</v>
      </c>
      <c r="D135" s="160" t="s">
        <v>9566</v>
      </c>
      <c r="E135" s="160" t="s">
        <v>9669</v>
      </c>
      <c r="F135" s="270" t="s">
        <v>15832</v>
      </c>
      <c r="G135" s="160" t="s">
        <v>1815</v>
      </c>
    </row>
    <row r="136" spans="1:7">
      <c r="A136" s="160">
        <v>135</v>
      </c>
      <c r="B136" s="273" t="s">
        <v>13822</v>
      </c>
      <c r="C136" s="160" t="s">
        <v>11142</v>
      </c>
      <c r="D136" s="160" t="s">
        <v>9566</v>
      </c>
      <c r="E136" s="160" t="s">
        <v>9669</v>
      </c>
      <c r="F136" s="270" t="s">
        <v>15833</v>
      </c>
      <c r="G136" s="160" t="s">
        <v>1815</v>
      </c>
    </row>
    <row r="137" spans="1:7">
      <c r="A137" s="160">
        <v>136</v>
      </c>
      <c r="B137" s="273" t="s">
        <v>13780</v>
      </c>
      <c r="C137" s="160" t="s">
        <v>13781</v>
      </c>
      <c r="D137" s="160" t="s">
        <v>9566</v>
      </c>
      <c r="E137" s="160" t="s">
        <v>9669</v>
      </c>
      <c r="F137" s="270" t="s">
        <v>15834</v>
      </c>
      <c r="G137" s="160" t="s">
        <v>25</v>
      </c>
    </row>
    <row r="138" spans="1:7">
      <c r="A138" s="275">
        <v>137</v>
      </c>
      <c r="B138" s="276" t="s">
        <v>14691</v>
      </c>
      <c r="C138" s="275" t="s">
        <v>2494</v>
      </c>
      <c r="D138" s="275" t="s">
        <v>15667</v>
      </c>
      <c r="E138" s="275" t="s">
        <v>15128</v>
      </c>
      <c r="F138" s="277" t="s">
        <v>15835</v>
      </c>
      <c r="G138" s="275" t="s">
        <v>1815</v>
      </c>
    </row>
    <row r="139" spans="1:7">
      <c r="A139" s="160">
        <v>138</v>
      </c>
      <c r="B139" s="273" t="s">
        <v>13429</v>
      </c>
      <c r="C139" s="160" t="s">
        <v>1137</v>
      </c>
      <c r="D139" s="160" t="s">
        <v>9566</v>
      </c>
      <c r="E139" s="160" t="s">
        <v>9667</v>
      </c>
      <c r="F139" s="270" t="s">
        <v>15836</v>
      </c>
      <c r="G139" s="160" t="s">
        <v>25</v>
      </c>
    </row>
    <row r="140" spans="1:7">
      <c r="A140" s="160">
        <v>139</v>
      </c>
      <c r="B140" s="273" t="s">
        <v>13477</v>
      </c>
      <c r="C140" s="160" t="s">
        <v>13478</v>
      </c>
      <c r="D140" s="160" t="s">
        <v>9566</v>
      </c>
      <c r="E140" s="160" t="s">
        <v>9667</v>
      </c>
      <c r="F140" s="270" t="s">
        <v>15837</v>
      </c>
      <c r="G140" s="160" t="s">
        <v>10284</v>
      </c>
    </row>
    <row r="141" spans="1:7">
      <c r="A141" s="160">
        <v>140</v>
      </c>
      <c r="B141" s="273" t="s">
        <v>13980</v>
      </c>
      <c r="C141" s="160" t="s">
        <v>13981</v>
      </c>
      <c r="D141" s="160" t="s">
        <v>9566</v>
      </c>
      <c r="E141" s="160" t="s">
        <v>9669</v>
      </c>
      <c r="F141" s="270" t="s">
        <v>15838</v>
      </c>
      <c r="G141" s="160" t="s">
        <v>1815</v>
      </c>
    </row>
    <row r="142" spans="1:7">
      <c r="A142" s="160">
        <v>141</v>
      </c>
      <c r="B142" s="273" t="s">
        <v>14005</v>
      </c>
      <c r="C142" s="160" t="s">
        <v>14006</v>
      </c>
      <c r="D142" s="160" t="s">
        <v>9566</v>
      </c>
      <c r="E142" s="160" t="s">
        <v>9669</v>
      </c>
      <c r="F142" s="270" t="s">
        <v>15839</v>
      </c>
      <c r="G142" s="160" t="s">
        <v>25</v>
      </c>
    </row>
    <row r="143" spans="1:7">
      <c r="A143" s="160">
        <v>142</v>
      </c>
      <c r="B143" s="273" t="s">
        <v>13819</v>
      </c>
      <c r="C143" s="160" t="s">
        <v>12562</v>
      </c>
      <c r="D143" s="160" t="s">
        <v>9566</v>
      </c>
      <c r="E143" s="160" t="s">
        <v>9669</v>
      </c>
      <c r="F143" s="270" t="s">
        <v>15840</v>
      </c>
      <c r="G143" s="160" t="s">
        <v>25</v>
      </c>
    </row>
    <row r="144" spans="1:7">
      <c r="A144" s="160">
        <v>143</v>
      </c>
      <c r="B144" s="273" t="s">
        <v>13630</v>
      </c>
      <c r="C144" s="160" t="s">
        <v>13631</v>
      </c>
      <c r="D144" s="160" t="s">
        <v>9566</v>
      </c>
      <c r="E144" s="160" t="s">
        <v>9668</v>
      </c>
      <c r="F144" s="270" t="s">
        <v>15841</v>
      </c>
      <c r="G144" s="160" t="s">
        <v>1815</v>
      </c>
    </row>
    <row r="145" spans="1:7">
      <c r="A145" s="160">
        <v>144</v>
      </c>
      <c r="B145" s="273" t="s">
        <v>14688</v>
      </c>
      <c r="C145" s="160" t="s">
        <v>7354</v>
      </c>
      <c r="D145" s="160" t="s">
        <v>15667</v>
      </c>
      <c r="E145" s="160" t="s">
        <v>15128</v>
      </c>
      <c r="F145" s="270" t="s">
        <v>15842</v>
      </c>
      <c r="G145" s="160" t="s">
        <v>1815</v>
      </c>
    </row>
    <row r="146" spans="1:7">
      <c r="A146" s="160">
        <v>145</v>
      </c>
      <c r="B146" s="273" t="s">
        <v>11101</v>
      </c>
      <c r="C146" s="160" t="s">
        <v>11102</v>
      </c>
      <c r="D146" s="160" t="s">
        <v>9566</v>
      </c>
      <c r="E146" s="160" t="s">
        <v>9669</v>
      </c>
      <c r="F146" s="270" t="s">
        <v>15843</v>
      </c>
      <c r="G146" s="160" t="s">
        <v>1815</v>
      </c>
    </row>
    <row r="147" spans="1:7">
      <c r="A147" s="160">
        <v>146</v>
      </c>
      <c r="B147" s="273" t="s">
        <v>13351</v>
      </c>
      <c r="C147" s="160" t="s">
        <v>518</v>
      </c>
      <c r="D147" s="160" t="s">
        <v>9566</v>
      </c>
      <c r="E147" s="160" t="s">
        <v>9667</v>
      </c>
      <c r="F147" s="270" t="s">
        <v>15845</v>
      </c>
      <c r="G147" s="160" t="s">
        <v>1815</v>
      </c>
    </row>
    <row r="148" spans="1:7">
      <c r="A148" s="160">
        <v>147</v>
      </c>
      <c r="B148" s="273" t="s">
        <v>14765</v>
      </c>
      <c r="C148" s="160" t="s">
        <v>14766</v>
      </c>
      <c r="D148" s="160" t="s">
        <v>15668</v>
      </c>
      <c r="E148" s="160" t="s">
        <v>15687</v>
      </c>
      <c r="F148" s="270" t="s">
        <v>15846</v>
      </c>
      <c r="G148" s="160" t="s">
        <v>1815</v>
      </c>
    </row>
    <row r="149" spans="1:7">
      <c r="A149" s="160">
        <v>148</v>
      </c>
      <c r="B149" s="273" t="s">
        <v>12344</v>
      </c>
      <c r="C149" s="160" t="s">
        <v>9103</v>
      </c>
      <c r="D149" s="160" t="s">
        <v>9566</v>
      </c>
      <c r="E149" s="160" t="s">
        <v>9667</v>
      </c>
      <c r="F149" s="270" t="s">
        <v>15847</v>
      </c>
      <c r="G149" s="160" t="s">
        <v>1815</v>
      </c>
    </row>
    <row r="150" spans="1:7">
      <c r="A150" s="160">
        <v>149</v>
      </c>
      <c r="B150" s="273" t="s">
        <v>13577</v>
      </c>
      <c r="C150" s="160" t="s">
        <v>15848</v>
      </c>
      <c r="D150" s="160" t="s">
        <v>9566</v>
      </c>
      <c r="E150" s="160" t="s">
        <v>9667</v>
      </c>
      <c r="F150" s="270" t="s">
        <v>15849</v>
      </c>
      <c r="G150" s="160" t="s">
        <v>25</v>
      </c>
    </row>
    <row r="151" spans="1:7">
      <c r="A151" s="160">
        <v>150</v>
      </c>
      <c r="B151" s="273" t="s">
        <v>13317</v>
      </c>
      <c r="C151" s="160" t="s">
        <v>13318</v>
      </c>
      <c r="D151" s="160" t="s">
        <v>9566</v>
      </c>
      <c r="E151" s="160" t="s">
        <v>9667</v>
      </c>
      <c r="F151" s="270" t="s">
        <v>15850</v>
      </c>
      <c r="G151" s="160" t="s">
        <v>25</v>
      </c>
    </row>
    <row r="152" spans="1:7">
      <c r="A152" s="160">
        <v>151</v>
      </c>
      <c r="B152" s="273" t="s">
        <v>13446</v>
      </c>
      <c r="C152" s="160" t="s">
        <v>15848</v>
      </c>
      <c r="D152" s="160" t="s">
        <v>9566</v>
      </c>
      <c r="E152" s="160" t="s">
        <v>9667</v>
      </c>
      <c r="F152" s="270" t="s">
        <v>15851</v>
      </c>
      <c r="G152" s="160" t="s">
        <v>1815</v>
      </c>
    </row>
    <row r="153" spans="1:7">
      <c r="A153" s="160">
        <v>152</v>
      </c>
      <c r="B153" s="273" t="s">
        <v>14222</v>
      </c>
      <c r="C153" s="160" t="s">
        <v>718</v>
      </c>
      <c r="D153" s="160" t="s">
        <v>15666</v>
      </c>
      <c r="E153" s="160" t="s">
        <v>9670</v>
      </c>
      <c r="F153" s="270" t="s">
        <v>15852</v>
      </c>
      <c r="G153" s="160" t="s">
        <v>1815</v>
      </c>
    </row>
    <row r="154" spans="1:7">
      <c r="A154" s="160">
        <v>153</v>
      </c>
      <c r="B154" s="273" t="s">
        <v>13820</v>
      </c>
      <c r="C154" s="160" t="s">
        <v>13821</v>
      </c>
      <c r="D154" s="160" t="s">
        <v>9566</v>
      </c>
      <c r="E154" s="160" t="s">
        <v>9669</v>
      </c>
      <c r="F154" s="270" t="s">
        <v>15853</v>
      </c>
    </row>
    <row r="155" spans="1:7">
      <c r="A155" s="160">
        <v>154</v>
      </c>
      <c r="B155" s="273" t="s">
        <v>14121</v>
      </c>
      <c r="C155" s="160" t="s">
        <v>14122</v>
      </c>
      <c r="D155" s="160" t="s">
        <v>15666</v>
      </c>
      <c r="E155" s="160" t="s">
        <v>9715</v>
      </c>
      <c r="F155" s="270" t="s">
        <v>15854</v>
      </c>
    </row>
    <row r="156" spans="1:7">
      <c r="A156" s="160">
        <v>155</v>
      </c>
      <c r="B156" s="273" t="s">
        <v>13510</v>
      </c>
      <c r="C156" s="160" t="s">
        <v>13511</v>
      </c>
      <c r="D156" s="160" t="s">
        <v>9566</v>
      </c>
      <c r="E156" s="160" t="s">
        <v>9667</v>
      </c>
      <c r="F156" s="270" t="s">
        <v>15855</v>
      </c>
    </row>
    <row r="157" spans="1:7">
      <c r="A157" s="160">
        <v>156</v>
      </c>
      <c r="B157" s="273" t="s">
        <v>11910</v>
      </c>
      <c r="C157" s="160" t="s">
        <v>11911</v>
      </c>
      <c r="D157" s="160" t="s">
        <v>9566</v>
      </c>
      <c r="E157" s="160" t="s">
        <v>9669</v>
      </c>
      <c r="F157" s="270" t="s">
        <v>15860</v>
      </c>
    </row>
    <row r="158" spans="1:7">
      <c r="A158" s="160">
        <v>157</v>
      </c>
      <c r="B158" s="273" t="s">
        <v>14014</v>
      </c>
      <c r="C158" s="160" t="s">
        <v>15654</v>
      </c>
      <c r="D158" s="160" t="s">
        <v>15668</v>
      </c>
      <c r="E158" s="160" t="s">
        <v>15660</v>
      </c>
      <c r="F158" s="270" t="s">
        <v>15861</v>
      </c>
    </row>
    <row r="159" spans="1:7">
      <c r="A159" s="160">
        <v>158</v>
      </c>
      <c r="B159" s="273" t="s">
        <v>14475</v>
      </c>
      <c r="C159" s="160" t="s">
        <v>2138</v>
      </c>
      <c r="D159" s="160" t="s">
        <v>15666</v>
      </c>
      <c r="E159" s="160" t="s">
        <v>9670</v>
      </c>
      <c r="F159" s="270" t="s">
        <v>15862</v>
      </c>
    </row>
    <row r="160" spans="1:7">
      <c r="A160" s="160">
        <v>159</v>
      </c>
      <c r="B160" s="273" t="s">
        <v>14091</v>
      </c>
      <c r="C160" s="160" t="s">
        <v>586</v>
      </c>
      <c r="D160" s="160" t="s">
        <v>15666</v>
      </c>
      <c r="E160" s="160" t="s">
        <v>9715</v>
      </c>
      <c r="F160" s="270" t="s">
        <v>15863</v>
      </c>
    </row>
    <row r="161" spans="1:6">
      <c r="A161" s="160">
        <v>160</v>
      </c>
      <c r="B161" s="273" t="s">
        <v>14040</v>
      </c>
      <c r="C161" s="160" t="s">
        <v>8770</v>
      </c>
      <c r="D161" s="160" t="s">
        <v>15666</v>
      </c>
      <c r="E161" s="160" t="s">
        <v>9715</v>
      </c>
      <c r="F161" s="270" t="s">
        <v>15864</v>
      </c>
    </row>
    <row r="162" spans="1:6">
      <c r="A162" s="160">
        <v>161</v>
      </c>
      <c r="B162" s="273" t="s">
        <v>14323</v>
      </c>
      <c r="C162" s="160" t="s">
        <v>14324</v>
      </c>
      <c r="D162" s="160" t="s">
        <v>15666</v>
      </c>
      <c r="E162" s="160" t="s">
        <v>9670</v>
      </c>
      <c r="F162" s="270" t="s">
        <v>15865</v>
      </c>
    </row>
    <row r="163" spans="1:6">
      <c r="A163" s="160">
        <v>162</v>
      </c>
      <c r="B163" s="273" t="s">
        <v>13617</v>
      </c>
      <c r="C163" s="160" t="s">
        <v>13618</v>
      </c>
      <c r="D163" s="160" t="s">
        <v>9566</v>
      </c>
      <c r="E163" s="160" t="s">
        <v>9668</v>
      </c>
      <c r="F163" s="270" t="s">
        <v>15866</v>
      </c>
    </row>
    <row r="164" spans="1:6">
      <c r="A164" s="160">
        <v>163</v>
      </c>
      <c r="B164" s="273" t="s">
        <v>14586</v>
      </c>
      <c r="C164" s="160" t="s">
        <v>14587</v>
      </c>
      <c r="D164" s="160" t="s">
        <v>15667</v>
      </c>
      <c r="E164" s="160" t="s">
        <v>15128</v>
      </c>
      <c r="F164" s="270" t="s">
        <v>15867</v>
      </c>
    </row>
    <row r="165" spans="1:6">
      <c r="A165" s="160">
        <v>164</v>
      </c>
      <c r="B165" s="273" t="s">
        <v>13550</v>
      </c>
      <c r="C165" s="160" t="s">
        <v>13551</v>
      </c>
      <c r="D165" s="160" t="s">
        <v>9566</v>
      </c>
      <c r="E165" s="160" t="s">
        <v>9667</v>
      </c>
      <c r="F165" s="270" t="s">
        <v>15868</v>
      </c>
    </row>
    <row r="166" spans="1:6">
      <c r="A166" s="160">
        <v>165</v>
      </c>
      <c r="B166" s="273" t="s">
        <v>13568</v>
      </c>
      <c r="C166" s="160" t="s">
        <v>7045</v>
      </c>
      <c r="D166" s="160" t="s">
        <v>9566</v>
      </c>
      <c r="E166" s="160" t="s">
        <v>9667</v>
      </c>
      <c r="F166" s="270" t="s">
        <v>15869</v>
      </c>
    </row>
    <row r="167" spans="1:6">
      <c r="A167" s="160">
        <v>166</v>
      </c>
      <c r="B167" s="273" t="s">
        <v>13508</v>
      </c>
      <c r="C167" s="160" t="s">
        <v>13509</v>
      </c>
      <c r="D167" s="160" t="s">
        <v>9566</v>
      </c>
      <c r="E167" s="160" t="s">
        <v>9667</v>
      </c>
      <c r="F167" s="270" t="s">
        <v>15870</v>
      </c>
    </row>
    <row r="168" spans="1:6">
      <c r="A168" s="160">
        <v>167</v>
      </c>
      <c r="B168" s="273" t="s">
        <v>13516</v>
      </c>
      <c r="C168" s="160" t="s">
        <v>332</v>
      </c>
      <c r="D168" s="160" t="s">
        <v>9566</v>
      </c>
      <c r="E168" s="160" t="s">
        <v>9667</v>
      </c>
      <c r="F168" s="270" t="s">
        <v>15871</v>
      </c>
    </row>
    <row r="169" spans="1:6">
      <c r="A169" s="160">
        <v>168</v>
      </c>
      <c r="B169" s="273" t="s">
        <v>12273</v>
      </c>
      <c r="C169" s="160" t="s">
        <v>12274</v>
      </c>
      <c r="D169" s="160" t="s">
        <v>9566</v>
      </c>
      <c r="E169" s="160" t="s">
        <v>9667</v>
      </c>
      <c r="F169" s="270" t="s">
        <v>15872</v>
      </c>
    </row>
    <row r="170" spans="1:6">
      <c r="A170" s="160">
        <v>169</v>
      </c>
      <c r="B170" s="273" t="s">
        <v>14454</v>
      </c>
      <c r="C170" s="160" t="s">
        <v>15873</v>
      </c>
      <c r="D170" s="160" t="s">
        <v>15666</v>
      </c>
      <c r="E170" s="160" t="s">
        <v>9670</v>
      </c>
      <c r="F170" s="270" t="s">
        <v>15874</v>
      </c>
    </row>
    <row r="171" spans="1:6">
      <c r="A171" s="160">
        <v>170</v>
      </c>
      <c r="B171" s="273" t="s">
        <v>14563</v>
      </c>
      <c r="C171" s="160" t="s">
        <v>15875</v>
      </c>
      <c r="D171" s="160" t="s">
        <v>15667</v>
      </c>
      <c r="E171" s="160" t="s">
        <v>15128</v>
      </c>
      <c r="F171" s="270" t="s">
        <v>15876</v>
      </c>
    </row>
    <row r="172" spans="1:6">
      <c r="A172" s="160">
        <v>171</v>
      </c>
      <c r="B172" s="273" t="s">
        <v>14742</v>
      </c>
      <c r="C172" s="160" t="s">
        <v>14743</v>
      </c>
      <c r="D172" s="160" t="s">
        <v>15667</v>
      </c>
      <c r="E172" s="160" t="s">
        <v>15128</v>
      </c>
      <c r="F172" s="270" t="s">
        <v>15877</v>
      </c>
    </row>
    <row r="173" spans="1:6">
      <c r="A173" s="160">
        <v>172</v>
      </c>
      <c r="B173" s="273" t="s">
        <v>14671</v>
      </c>
      <c r="C173" s="160" t="s">
        <v>15878</v>
      </c>
      <c r="D173" s="160" t="s">
        <v>15667</v>
      </c>
      <c r="E173" s="160" t="s">
        <v>15128</v>
      </c>
      <c r="F173" s="270" t="s">
        <v>15879</v>
      </c>
    </row>
    <row r="174" spans="1:6">
      <c r="A174" s="160">
        <v>173</v>
      </c>
      <c r="B174" s="273" t="s">
        <v>14034</v>
      </c>
      <c r="C174" s="160" t="s">
        <v>15655</v>
      </c>
      <c r="D174" s="160" t="s">
        <v>15666</v>
      </c>
      <c r="E174" s="160" t="s">
        <v>9715</v>
      </c>
      <c r="F174" s="270" t="s">
        <v>15880</v>
      </c>
    </row>
    <row r="175" spans="1:6">
      <c r="A175" s="160">
        <v>174</v>
      </c>
      <c r="B175" s="273" t="s">
        <v>13385</v>
      </c>
      <c r="C175" s="160" t="s">
        <v>13386</v>
      </c>
      <c r="D175" s="160" t="s">
        <v>9566</v>
      </c>
      <c r="E175" s="160" t="s">
        <v>9667</v>
      </c>
      <c r="F175" s="270" t="s">
        <v>15881</v>
      </c>
    </row>
    <row r="176" spans="1:6">
      <c r="A176" s="160">
        <v>175</v>
      </c>
      <c r="B176" s="273" t="s">
        <v>13328</v>
      </c>
      <c r="C176" s="160" t="s">
        <v>13329</v>
      </c>
      <c r="D176" s="160" t="s">
        <v>9566</v>
      </c>
      <c r="E176" s="160" t="s">
        <v>9667</v>
      </c>
      <c r="F176" s="270" t="s">
        <v>15882</v>
      </c>
    </row>
    <row r="177" spans="1:7">
      <c r="A177" s="160">
        <v>176</v>
      </c>
      <c r="B177" s="273" t="s">
        <v>14400</v>
      </c>
      <c r="C177" s="160" t="s">
        <v>428</v>
      </c>
      <c r="D177" s="160" t="s">
        <v>15666</v>
      </c>
      <c r="E177" s="160" t="s">
        <v>9670</v>
      </c>
      <c r="F177" s="270" t="s">
        <v>15883</v>
      </c>
    </row>
    <row r="178" spans="1:7">
      <c r="A178" s="160">
        <v>177</v>
      </c>
      <c r="B178" s="273" t="s">
        <v>13512</v>
      </c>
      <c r="C178" s="160" t="s">
        <v>13513</v>
      </c>
      <c r="D178" s="160" t="s">
        <v>9566</v>
      </c>
      <c r="E178" s="160" t="s">
        <v>9667</v>
      </c>
      <c r="F178" s="270" t="s">
        <v>15884</v>
      </c>
    </row>
    <row r="179" spans="1:7">
      <c r="A179" s="160">
        <v>178</v>
      </c>
      <c r="B179" s="273" t="s">
        <v>14513</v>
      </c>
      <c r="C179" s="160" t="s">
        <v>14514</v>
      </c>
      <c r="D179" s="160" t="s">
        <v>15667</v>
      </c>
      <c r="E179" s="160" t="s">
        <v>15128</v>
      </c>
      <c r="F179" s="270" t="s">
        <v>15885</v>
      </c>
    </row>
    <row r="180" spans="1:7">
      <c r="A180" s="160">
        <v>179</v>
      </c>
      <c r="B180" s="273" t="s">
        <v>14275</v>
      </c>
      <c r="C180" s="160" t="s">
        <v>14276</v>
      </c>
      <c r="D180" s="160" t="s">
        <v>15666</v>
      </c>
      <c r="E180" s="160" t="s">
        <v>9670</v>
      </c>
      <c r="F180" s="270" t="s">
        <v>15886</v>
      </c>
    </row>
    <row r="181" spans="1:7">
      <c r="A181" s="160">
        <v>180</v>
      </c>
      <c r="B181" s="273" t="s">
        <v>14877</v>
      </c>
      <c r="C181" s="160" t="s">
        <v>4039</v>
      </c>
      <c r="D181" s="160" t="s">
        <v>15668</v>
      </c>
      <c r="E181" s="160" t="s">
        <v>15684</v>
      </c>
      <c r="F181" s="270" t="s">
        <v>15887</v>
      </c>
    </row>
    <row r="182" spans="1:7">
      <c r="A182" s="160">
        <v>181</v>
      </c>
      <c r="B182" s="273" t="s">
        <v>14277</v>
      </c>
      <c r="C182" s="160" t="s">
        <v>3725</v>
      </c>
      <c r="D182" s="160" t="s">
        <v>15666</v>
      </c>
      <c r="E182" s="160" t="s">
        <v>9670</v>
      </c>
      <c r="F182" s="270" t="s">
        <v>15888</v>
      </c>
    </row>
    <row r="183" spans="1:7">
      <c r="A183" s="160">
        <v>182</v>
      </c>
      <c r="B183" s="273" t="s">
        <v>12500</v>
      </c>
      <c r="C183" s="160" t="s">
        <v>15889</v>
      </c>
      <c r="D183" s="160" t="s">
        <v>9566</v>
      </c>
      <c r="E183" s="160" t="s">
        <v>9668</v>
      </c>
      <c r="F183" s="270" t="s">
        <v>15890</v>
      </c>
    </row>
    <row r="184" spans="1:7">
      <c r="A184" s="160">
        <v>183</v>
      </c>
      <c r="B184" s="273" t="s">
        <v>14748</v>
      </c>
      <c r="C184" s="160" t="s">
        <v>14749</v>
      </c>
      <c r="D184" s="160" t="s">
        <v>15668</v>
      </c>
      <c r="E184" s="160" t="s">
        <v>15687</v>
      </c>
      <c r="F184" s="270" t="s">
        <v>15891</v>
      </c>
    </row>
    <row r="185" spans="1:7">
      <c r="A185" s="160">
        <v>184</v>
      </c>
      <c r="B185" s="273" t="s">
        <v>14016</v>
      </c>
      <c r="C185" s="160" t="s">
        <v>7873</v>
      </c>
      <c r="D185" s="160" t="s">
        <v>15668</v>
      </c>
      <c r="E185" s="160" t="s">
        <v>15660</v>
      </c>
      <c r="F185" s="270" t="s">
        <v>15892</v>
      </c>
    </row>
    <row r="186" spans="1:7">
      <c r="A186" s="160">
        <v>185</v>
      </c>
      <c r="B186" s="273" t="s">
        <v>13500</v>
      </c>
      <c r="C186" s="160" t="s">
        <v>13121</v>
      </c>
      <c r="D186" s="160" t="s">
        <v>9566</v>
      </c>
      <c r="E186" s="160" t="s">
        <v>9667</v>
      </c>
      <c r="F186" s="270" t="s">
        <v>15893</v>
      </c>
    </row>
    <row r="187" spans="1:7">
      <c r="A187" s="160">
        <v>186</v>
      </c>
      <c r="B187" s="273" t="s">
        <v>14317</v>
      </c>
      <c r="C187" s="160" t="s">
        <v>14318</v>
      </c>
      <c r="D187" s="160" t="s">
        <v>15666</v>
      </c>
      <c r="E187" s="160" t="s">
        <v>9670</v>
      </c>
      <c r="F187" s="270" t="s">
        <v>15894</v>
      </c>
    </row>
    <row r="188" spans="1:7">
      <c r="A188" s="160">
        <v>187</v>
      </c>
      <c r="B188" s="273" t="s">
        <v>12238</v>
      </c>
      <c r="C188" s="160" t="s">
        <v>6993</v>
      </c>
      <c r="D188" s="160" t="s">
        <v>9566</v>
      </c>
      <c r="E188" s="160" t="s">
        <v>9667</v>
      </c>
      <c r="F188" s="270" t="s">
        <v>15895</v>
      </c>
    </row>
    <row r="189" spans="1:7">
      <c r="A189" s="160">
        <v>188</v>
      </c>
      <c r="B189" s="273" t="s">
        <v>14334</v>
      </c>
      <c r="C189" s="160" t="s">
        <v>14335</v>
      </c>
      <c r="D189" s="160" t="s">
        <v>15666</v>
      </c>
      <c r="E189" s="160" t="s">
        <v>9670</v>
      </c>
      <c r="F189" s="270" t="s">
        <v>15896</v>
      </c>
    </row>
    <row r="190" spans="1:7">
      <c r="A190" s="275">
        <v>189</v>
      </c>
      <c r="B190" s="276" t="s">
        <v>14070</v>
      </c>
      <c r="C190" s="275" t="s">
        <v>14071</v>
      </c>
      <c r="D190" s="275" t="s">
        <v>15666</v>
      </c>
      <c r="E190" s="275" t="s">
        <v>9715</v>
      </c>
      <c r="F190" s="277" t="s">
        <v>15897</v>
      </c>
      <c r="G190" s="275"/>
    </row>
    <row r="191" spans="1:7">
      <c r="A191" s="160">
        <v>190</v>
      </c>
      <c r="B191" s="273" t="s">
        <v>13437</v>
      </c>
      <c r="C191" s="160" t="s">
        <v>13438</v>
      </c>
      <c r="D191" s="160" t="s">
        <v>9566</v>
      </c>
      <c r="E191" s="160" t="s">
        <v>9667</v>
      </c>
      <c r="F191" s="270" t="s">
        <v>15898</v>
      </c>
    </row>
    <row r="192" spans="1:7">
      <c r="A192" s="160">
        <v>191</v>
      </c>
      <c r="B192" s="273" t="s">
        <v>12247</v>
      </c>
      <c r="C192" s="160" t="s">
        <v>11922</v>
      </c>
      <c r="D192" s="160" t="s">
        <v>9566</v>
      </c>
      <c r="E192" s="160" t="s">
        <v>9667</v>
      </c>
      <c r="F192" s="270" t="s">
        <v>15899</v>
      </c>
    </row>
    <row r="193" spans="1:7">
      <c r="A193" s="160">
        <v>192</v>
      </c>
      <c r="B193" s="273" t="s">
        <v>14281</v>
      </c>
      <c r="C193" s="160" t="s">
        <v>14282</v>
      </c>
      <c r="D193" s="160" t="s">
        <v>15666</v>
      </c>
      <c r="E193" s="160" t="s">
        <v>9670</v>
      </c>
      <c r="F193" s="270" t="s">
        <v>15900</v>
      </c>
    </row>
    <row r="194" spans="1:7">
      <c r="A194" s="160">
        <v>193</v>
      </c>
      <c r="B194" s="273" t="s">
        <v>12372</v>
      </c>
      <c r="C194" s="160" t="s">
        <v>15901</v>
      </c>
      <c r="D194" s="160" t="s">
        <v>9566</v>
      </c>
      <c r="E194" s="160" t="s">
        <v>9667</v>
      </c>
      <c r="F194" s="270" t="s">
        <v>15902</v>
      </c>
    </row>
    <row r="195" spans="1:7">
      <c r="A195" s="160">
        <v>194</v>
      </c>
      <c r="B195" s="273" t="s">
        <v>14153</v>
      </c>
      <c r="C195" s="160" t="s">
        <v>14154</v>
      </c>
      <c r="D195" s="160" t="s">
        <v>15666</v>
      </c>
      <c r="E195" s="160" t="s">
        <v>9670</v>
      </c>
      <c r="F195" s="270" t="s">
        <v>15903</v>
      </c>
    </row>
    <row r="196" spans="1:7">
      <c r="A196" s="160">
        <v>195</v>
      </c>
      <c r="B196" s="273" t="s">
        <v>12766</v>
      </c>
      <c r="C196" s="160" t="s">
        <v>4683</v>
      </c>
      <c r="D196" s="160" t="s">
        <v>9566</v>
      </c>
      <c r="E196" s="160" t="s">
        <v>9669</v>
      </c>
      <c r="F196" s="270" t="s">
        <v>15904</v>
      </c>
    </row>
    <row r="197" spans="1:7">
      <c r="A197" s="160">
        <v>196</v>
      </c>
      <c r="B197" s="273" t="s">
        <v>12795</v>
      </c>
      <c r="C197" s="160" t="s">
        <v>959</v>
      </c>
      <c r="D197" s="160" t="s">
        <v>9566</v>
      </c>
      <c r="E197" s="160" t="s">
        <v>9669</v>
      </c>
      <c r="F197" s="270" t="s">
        <v>15905</v>
      </c>
    </row>
    <row r="198" spans="1:7">
      <c r="A198" s="160">
        <v>197</v>
      </c>
      <c r="B198" s="273" t="s">
        <v>14615</v>
      </c>
      <c r="C198" s="160" t="s">
        <v>14616</v>
      </c>
      <c r="D198" s="160" t="s">
        <v>15667</v>
      </c>
      <c r="E198" s="160" t="s">
        <v>15128</v>
      </c>
      <c r="F198" s="270" t="s">
        <v>15907</v>
      </c>
    </row>
    <row r="199" spans="1:7">
      <c r="A199" s="160">
        <v>198</v>
      </c>
      <c r="B199" s="273" t="s">
        <v>12649</v>
      </c>
      <c r="C199" s="160" t="s">
        <v>12650</v>
      </c>
      <c r="D199" s="160" t="s">
        <v>9566</v>
      </c>
      <c r="E199" s="160" t="s">
        <v>9669</v>
      </c>
      <c r="F199" s="270" t="s">
        <v>15908</v>
      </c>
      <c r="G199" s="160" t="s">
        <v>10284</v>
      </c>
    </row>
    <row r="200" spans="1:7">
      <c r="A200" s="160">
        <v>199</v>
      </c>
      <c r="B200" s="273" t="s">
        <v>14422</v>
      </c>
      <c r="C200" s="160" t="s">
        <v>10763</v>
      </c>
      <c r="D200" s="160" t="s">
        <v>15666</v>
      </c>
      <c r="E200" s="160" t="s">
        <v>9670</v>
      </c>
      <c r="F200" s="270" t="s">
        <v>15909</v>
      </c>
      <c r="G200" s="160" t="s">
        <v>10284</v>
      </c>
    </row>
    <row r="201" spans="1:7">
      <c r="A201" s="160">
        <v>200</v>
      </c>
      <c r="B201" s="273" t="s">
        <v>13364</v>
      </c>
      <c r="C201" s="160" t="s">
        <v>13365</v>
      </c>
      <c r="D201" s="160" t="s">
        <v>9566</v>
      </c>
      <c r="E201" s="160" t="s">
        <v>9667</v>
      </c>
      <c r="F201" s="270" t="s">
        <v>15910</v>
      </c>
    </row>
    <row r="202" spans="1:7">
      <c r="A202" s="160">
        <v>201</v>
      </c>
      <c r="B202" s="273" t="s">
        <v>13716</v>
      </c>
      <c r="C202" s="160" t="s">
        <v>13717</v>
      </c>
      <c r="D202" s="160" t="s">
        <v>9566</v>
      </c>
      <c r="E202" s="160" t="s">
        <v>9669</v>
      </c>
      <c r="F202" s="270" t="s">
        <v>15911</v>
      </c>
    </row>
    <row r="203" spans="1:7">
      <c r="A203" s="160">
        <v>202</v>
      </c>
      <c r="B203" s="273" t="s">
        <v>14857</v>
      </c>
      <c r="C203" s="160" t="s">
        <v>13715</v>
      </c>
      <c r="D203" s="160" t="s">
        <v>15668</v>
      </c>
      <c r="E203" s="160" t="s">
        <v>15684</v>
      </c>
      <c r="F203" s="270" t="s">
        <v>15912</v>
      </c>
    </row>
    <row r="204" spans="1:7">
      <c r="A204" s="160">
        <v>203</v>
      </c>
      <c r="B204" s="273" t="s">
        <v>13869</v>
      </c>
      <c r="C204" s="160" t="s">
        <v>13870</v>
      </c>
      <c r="D204" s="160" t="s">
        <v>9566</v>
      </c>
      <c r="E204" s="160" t="s">
        <v>9669</v>
      </c>
      <c r="F204" s="270" t="s">
        <v>15913</v>
      </c>
    </row>
    <row r="205" spans="1:7">
      <c r="A205" s="160">
        <v>204</v>
      </c>
      <c r="B205" s="273" t="s">
        <v>10725</v>
      </c>
      <c r="C205" s="160" t="s">
        <v>5625</v>
      </c>
      <c r="D205" s="160" t="s">
        <v>9566</v>
      </c>
      <c r="E205" s="160" t="s">
        <v>9667</v>
      </c>
      <c r="F205" s="270" t="s">
        <v>15914</v>
      </c>
    </row>
    <row r="206" spans="1:7">
      <c r="A206" s="160">
        <v>205</v>
      </c>
      <c r="B206" s="273" t="s">
        <v>11573</v>
      </c>
      <c r="C206" s="160" t="s">
        <v>3875</v>
      </c>
      <c r="D206" s="160" t="s">
        <v>9566</v>
      </c>
      <c r="E206" s="160" t="s">
        <v>9667</v>
      </c>
      <c r="F206" s="270" t="s">
        <v>15915</v>
      </c>
    </row>
    <row r="207" spans="1:7">
      <c r="A207" s="160">
        <v>206</v>
      </c>
      <c r="B207" s="273" t="s">
        <v>14321</v>
      </c>
      <c r="C207" s="160" t="s">
        <v>14322</v>
      </c>
      <c r="D207" s="160" t="s">
        <v>15666</v>
      </c>
      <c r="E207" s="160" t="s">
        <v>9670</v>
      </c>
      <c r="F207" s="270" t="s">
        <v>15916</v>
      </c>
    </row>
    <row r="208" spans="1:7">
      <c r="A208" s="160">
        <v>207</v>
      </c>
      <c r="B208" s="273" t="s">
        <v>12672</v>
      </c>
      <c r="C208" s="160" t="s">
        <v>12673</v>
      </c>
      <c r="D208" s="160" t="s">
        <v>9566</v>
      </c>
      <c r="E208" s="160" t="s">
        <v>9669</v>
      </c>
      <c r="F208" s="270" t="s">
        <v>15917</v>
      </c>
    </row>
    <row r="209" spans="1:6">
      <c r="A209" s="160">
        <v>208</v>
      </c>
      <c r="B209" s="273" t="s">
        <v>11574</v>
      </c>
      <c r="C209" s="160" t="s">
        <v>11575</v>
      </c>
      <c r="D209" s="160" t="s">
        <v>9566</v>
      </c>
      <c r="E209" s="160" t="s">
        <v>9667</v>
      </c>
      <c r="F209" s="270" t="s">
        <v>15918</v>
      </c>
    </row>
    <row r="210" spans="1:6">
      <c r="A210" s="160">
        <v>209</v>
      </c>
      <c r="B210" s="273" t="s">
        <v>14020</v>
      </c>
      <c r="C210" s="160" t="s">
        <v>14021</v>
      </c>
      <c r="D210" s="160" t="s">
        <v>15668</v>
      </c>
      <c r="E210" s="160" t="s">
        <v>15660</v>
      </c>
      <c r="F210" s="270" t="s">
        <v>15919</v>
      </c>
    </row>
    <row r="211" spans="1:6">
      <c r="A211" s="160">
        <v>210</v>
      </c>
      <c r="B211" s="273" t="s">
        <v>13405</v>
      </c>
      <c r="C211" s="160" t="s">
        <v>13406</v>
      </c>
      <c r="D211" s="160" t="s">
        <v>9566</v>
      </c>
      <c r="E211" s="160" t="s">
        <v>9667</v>
      </c>
      <c r="F211" s="270" t="s">
        <v>15920</v>
      </c>
    </row>
    <row r="212" spans="1:6">
      <c r="A212" s="160">
        <v>211</v>
      </c>
      <c r="B212" s="273" t="s">
        <v>12584</v>
      </c>
      <c r="C212" s="160" t="s">
        <v>12585</v>
      </c>
      <c r="D212" s="160" t="s">
        <v>9566</v>
      </c>
      <c r="E212" s="160" t="s">
        <v>9669</v>
      </c>
      <c r="F212" s="270" t="s">
        <v>15921</v>
      </c>
    </row>
    <row r="213" spans="1:6">
      <c r="A213" s="160">
        <v>212</v>
      </c>
      <c r="B213" s="273" t="s">
        <v>13552</v>
      </c>
      <c r="C213" s="160" t="s">
        <v>13553</v>
      </c>
      <c r="D213" s="160" t="s">
        <v>9566</v>
      </c>
      <c r="E213" s="160" t="s">
        <v>9667</v>
      </c>
      <c r="F213" s="270" t="s">
        <v>15922</v>
      </c>
    </row>
    <row r="214" spans="1:6">
      <c r="A214" s="160">
        <v>213</v>
      </c>
      <c r="B214" s="273" t="s">
        <v>14081</v>
      </c>
      <c r="C214" s="160" t="s">
        <v>13225</v>
      </c>
      <c r="D214" s="160" t="s">
        <v>15666</v>
      </c>
      <c r="E214" s="160" t="s">
        <v>9715</v>
      </c>
      <c r="F214" s="270" t="s">
        <v>15923</v>
      </c>
    </row>
    <row r="215" spans="1:6">
      <c r="A215" s="160">
        <v>214</v>
      </c>
      <c r="B215" s="273" t="s">
        <v>14061</v>
      </c>
      <c r="C215" s="160" t="s">
        <v>15656</v>
      </c>
      <c r="D215" s="160" t="s">
        <v>15666</v>
      </c>
      <c r="E215" s="160" t="s">
        <v>9715</v>
      </c>
      <c r="F215" s="270" t="s">
        <v>15924</v>
      </c>
    </row>
    <row r="216" spans="1:6">
      <c r="A216" s="160">
        <v>215</v>
      </c>
      <c r="B216" s="273" t="s">
        <v>13768</v>
      </c>
      <c r="C216" s="160" t="s">
        <v>13769</v>
      </c>
      <c r="D216" s="160" t="s">
        <v>9566</v>
      </c>
      <c r="E216" s="160" t="s">
        <v>9669</v>
      </c>
      <c r="F216" s="270" t="s">
        <v>15925</v>
      </c>
    </row>
    <row r="217" spans="1:6">
      <c r="A217" s="160">
        <v>216</v>
      </c>
      <c r="B217" s="273" t="s">
        <v>13871</v>
      </c>
      <c r="C217" s="160" t="s">
        <v>13872</v>
      </c>
      <c r="D217" s="160" t="s">
        <v>9566</v>
      </c>
      <c r="E217" s="160" t="s">
        <v>9669</v>
      </c>
      <c r="F217" s="270" t="s">
        <v>15926</v>
      </c>
    </row>
    <row r="218" spans="1:6">
      <c r="A218" s="160">
        <v>217</v>
      </c>
      <c r="B218" s="273" t="s">
        <v>14462</v>
      </c>
      <c r="C218" s="160" t="s">
        <v>14463</v>
      </c>
      <c r="D218" s="160" t="s">
        <v>15666</v>
      </c>
      <c r="E218" s="160" t="s">
        <v>9670</v>
      </c>
      <c r="F218" s="270" t="s">
        <v>15927</v>
      </c>
    </row>
    <row r="219" spans="1:6">
      <c r="A219" s="160">
        <v>218</v>
      </c>
      <c r="B219" s="273" t="s">
        <v>12302</v>
      </c>
      <c r="C219" s="160" t="s">
        <v>12303</v>
      </c>
      <c r="D219" s="160" t="s">
        <v>9566</v>
      </c>
      <c r="E219" s="160" t="s">
        <v>9667</v>
      </c>
      <c r="F219" s="270" t="s">
        <v>15928</v>
      </c>
    </row>
    <row r="220" spans="1:6">
      <c r="A220" s="160">
        <v>219</v>
      </c>
      <c r="B220" s="274" t="s">
        <v>13988</v>
      </c>
      <c r="C220" s="160" t="s">
        <v>13989</v>
      </c>
      <c r="D220" s="160" t="s">
        <v>9566</v>
      </c>
      <c r="E220" s="160" t="s">
        <v>9669</v>
      </c>
      <c r="F220" s="270" t="s">
        <v>15929</v>
      </c>
    </row>
    <row r="221" spans="1:6">
      <c r="A221" s="160">
        <v>220</v>
      </c>
      <c r="B221" s="273" t="s">
        <v>12869</v>
      </c>
      <c r="C221" s="160" t="s">
        <v>12870</v>
      </c>
      <c r="D221" s="160" t="s">
        <v>15666</v>
      </c>
      <c r="E221" s="160" t="s">
        <v>9715</v>
      </c>
      <c r="F221" s="270" t="s">
        <v>15930</v>
      </c>
    </row>
    <row r="222" spans="1:6">
      <c r="A222" s="160">
        <v>221</v>
      </c>
      <c r="B222" s="273" t="s">
        <v>13728</v>
      </c>
      <c r="C222" s="160" t="s">
        <v>13729</v>
      </c>
      <c r="D222" s="160" t="s">
        <v>9566</v>
      </c>
      <c r="E222" s="160" t="s">
        <v>9669</v>
      </c>
      <c r="F222" s="270" t="s">
        <v>15931</v>
      </c>
    </row>
    <row r="223" spans="1:6">
      <c r="A223" s="160">
        <v>222</v>
      </c>
      <c r="B223" s="273" t="s">
        <v>13236</v>
      </c>
      <c r="C223" s="160" t="s">
        <v>857</v>
      </c>
      <c r="D223" s="160" t="s">
        <v>15668</v>
      </c>
      <c r="E223" s="160" t="s">
        <v>15684</v>
      </c>
      <c r="F223" s="270" t="s">
        <v>15932</v>
      </c>
    </row>
    <row r="224" spans="1:6">
      <c r="A224" s="160">
        <v>223</v>
      </c>
      <c r="B224" s="273" t="s">
        <v>13475</v>
      </c>
      <c r="C224" s="160" t="s">
        <v>13476</v>
      </c>
      <c r="D224" s="160" t="s">
        <v>9566</v>
      </c>
      <c r="E224" s="160" t="s">
        <v>9667</v>
      </c>
      <c r="F224" s="270" t="s">
        <v>15933</v>
      </c>
    </row>
    <row r="225" spans="1:7">
      <c r="A225" s="160">
        <v>224</v>
      </c>
      <c r="B225" s="273" t="s">
        <v>11064</v>
      </c>
      <c r="C225" s="160" t="s">
        <v>2127</v>
      </c>
      <c r="D225" s="160" t="s">
        <v>9566</v>
      </c>
      <c r="E225" s="160" t="s">
        <v>9669</v>
      </c>
      <c r="F225" s="270" t="s">
        <v>15934</v>
      </c>
    </row>
    <row r="226" spans="1:7">
      <c r="A226" s="160">
        <v>225</v>
      </c>
      <c r="B226" s="273" t="s">
        <v>12105</v>
      </c>
      <c r="C226" s="160" t="s">
        <v>12106</v>
      </c>
      <c r="D226" s="160" t="s">
        <v>15666</v>
      </c>
      <c r="E226" s="160" t="s">
        <v>9670</v>
      </c>
      <c r="F226" s="270" t="s">
        <v>15938</v>
      </c>
    </row>
    <row r="227" spans="1:7">
      <c r="A227" s="160">
        <v>226</v>
      </c>
      <c r="B227" s="273" t="s">
        <v>14178</v>
      </c>
      <c r="C227" s="160" t="s">
        <v>14179</v>
      </c>
      <c r="D227" s="160" t="s">
        <v>15666</v>
      </c>
      <c r="E227" s="160" t="s">
        <v>9670</v>
      </c>
      <c r="F227" s="270" t="s">
        <v>15939</v>
      </c>
    </row>
    <row r="228" spans="1:7">
      <c r="A228" s="278">
        <v>227</v>
      </c>
      <c r="B228" s="279" t="s">
        <v>14036</v>
      </c>
      <c r="C228" s="278" t="s">
        <v>14037</v>
      </c>
      <c r="D228" s="278" t="s">
        <v>15666</v>
      </c>
      <c r="E228" s="278" t="s">
        <v>9715</v>
      </c>
      <c r="F228" s="280" t="s">
        <v>15940</v>
      </c>
      <c r="G228" s="278"/>
    </row>
    <row r="229" spans="1:7">
      <c r="A229" s="160">
        <v>228</v>
      </c>
      <c r="B229" s="273" t="s">
        <v>14299</v>
      </c>
      <c r="C229" s="160" t="s">
        <v>14300</v>
      </c>
      <c r="D229" s="160" t="s">
        <v>15666</v>
      </c>
      <c r="E229" s="160" t="s">
        <v>9670</v>
      </c>
      <c r="F229" s="270" t="s">
        <v>15952</v>
      </c>
    </row>
    <row r="230" spans="1:7">
      <c r="A230" s="160">
        <v>229</v>
      </c>
      <c r="B230" s="273" t="s">
        <v>14720</v>
      </c>
      <c r="C230" s="160" t="s">
        <v>1999</v>
      </c>
      <c r="D230" s="160" t="s">
        <v>15667</v>
      </c>
      <c r="E230" s="160" t="s">
        <v>15128</v>
      </c>
      <c r="F230" s="270" t="s">
        <v>15953</v>
      </c>
    </row>
    <row r="231" spans="1:7">
      <c r="A231" s="160">
        <v>230</v>
      </c>
      <c r="B231" s="273" t="s">
        <v>12192</v>
      </c>
      <c r="C231" s="160" t="s">
        <v>12193</v>
      </c>
      <c r="D231" s="160" t="s">
        <v>15668</v>
      </c>
      <c r="E231" s="160" t="s">
        <v>15687</v>
      </c>
      <c r="F231" s="270" t="s">
        <v>15954</v>
      </c>
    </row>
    <row r="232" spans="1:7">
      <c r="A232" s="160">
        <v>231</v>
      </c>
      <c r="B232" s="273" t="s">
        <v>13462</v>
      </c>
      <c r="C232" s="160" t="s">
        <v>13463</v>
      </c>
      <c r="D232" s="160" t="s">
        <v>9566</v>
      </c>
      <c r="E232" s="160" t="s">
        <v>9667</v>
      </c>
      <c r="F232" s="270" t="s">
        <v>15955</v>
      </c>
    </row>
    <row r="233" spans="1:7">
      <c r="A233" s="160">
        <v>232</v>
      </c>
      <c r="B233" s="273" t="s">
        <v>14237</v>
      </c>
      <c r="C233" s="160" t="s">
        <v>14238</v>
      </c>
      <c r="D233" s="160" t="s">
        <v>15666</v>
      </c>
      <c r="E233" s="160" t="s">
        <v>9670</v>
      </c>
      <c r="F233" s="270" t="s">
        <v>15956</v>
      </c>
    </row>
    <row r="234" spans="1:7">
      <c r="A234" s="160">
        <v>233</v>
      </c>
      <c r="B234" s="273" t="s">
        <v>13889</v>
      </c>
      <c r="C234" s="160" t="s">
        <v>13890</v>
      </c>
      <c r="D234" s="160" t="s">
        <v>9566</v>
      </c>
      <c r="E234" s="160" t="s">
        <v>9669</v>
      </c>
      <c r="F234" s="270" t="s">
        <v>15957</v>
      </c>
    </row>
    <row r="235" spans="1:7">
      <c r="A235" s="160">
        <v>234</v>
      </c>
      <c r="B235" s="273" t="s">
        <v>13370</v>
      </c>
      <c r="C235" s="160" t="s">
        <v>13371</v>
      </c>
      <c r="D235" s="160" t="s">
        <v>9566</v>
      </c>
      <c r="E235" s="160" t="s">
        <v>9667</v>
      </c>
      <c r="F235" s="270" t="s">
        <v>15958</v>
      </c>
    </row>
    <row r="236" spans="1:7">
      <c r="A236" s="160">
        <v>235</v>
      </c>
      <c r="B236" s="273" t="s">
        <v>14573</v>
      </c>
      <c r="C236" s="160" t="s">
        <v>731</v>
      </c>
      <c r="D236" s="160" t="s">
        <v>15667</v>
      </c>
      <c r="E236" s="160" t="s">
        <v>15128</v>
      </c>
      <c r="F236" s="270" t="s">
        <v>15959</v>
      </c>
    </row>
    <row r="237" spans="1:7">
      <c r="A237" s="160">
        <v>236</v>
      </c>
      <c r="B237" s="273" t="s">
        <v>13765</v>
      </c>
      <c r="C237" s="160" t="s">
        <v>586</v>
      </c>
      <c r="D237" s="160" t="s">
        <v>9566</v>
      </c>
      <c r="E237" s="160" t="s">
        <v>9669</v>
      </c>
      <c r="F237" s="270" t="s">
        <v>15960</v>
      </c>
    </row>
    <row r="238" spans="1:7">
      <c r="A238" s="160">
        <v>237</v>
      </c>
      <c r="B238" s="273" t="s">
        <v>13877</v>
      </c>
      <c r="C238" s="160" t="s">
        <v>12744</v>
      </c>
      <c r="D238" s="160" t="s">
        <v>9566</v>
      </c>
      <c r="E238" s="160" t="s">
        <v>9669</v>
      </c>
      <c r="F238" s="270" t="s">
        <v>15961</v>
      </c>
    </row>
    <row r="239" spans="1:7">
      <c r="A239" s="160">
        <v>238</v>
      </c>
      <c r="B239" s="273" t="s">
        <v>13517</v>
      </c>
      <c r="C239" s="160" t="s">
        <v>4013</v>
      </c>
      <c r="D239" s="160" t="s">
        <v>9566</v>
      </c>
      <c r="E239" s="160" t="s">
        <v>9667</v>
      </c>
      <c r="F239" s="270" t="s">
        <v>15962</v>
      </c>
    </row>
    <row r="240" spans="1:7">
      <c r="A240" s="160">
        <v>239</v>
      </c>
      <c r="B240" s="273" t="s">
        <v>13782</v>
      </c>
      <c r="C240" s="160" t="s">
        <v>13783</v>
      </c>
      <c r="D240" s="160" t="s">
        <v>9566</v>
      </c>
      <c r="E240" s="160" t="s">
        <v>9669</v>
      </c>
      <c r="F240" s="270" t="s">
        <v>15963</v>
      </c>
    </row>
    <row r="241" spans="1:6">
      <c r="A241" s="160">
        <v>240</v>
      </c>
      <c r="B241" s="273" t="s">
        <v>14429</v>
      </c>
      <c r="C241" s="160" t="s">
        <v>14430</v>
      </c>
      <c r="D241" s="160" t="s">
        <v>15666</v>
      </c>
      <c r="E241" s="160" t="s">
        <v>9670</v>
      </c>
      <c r="F241" s="269" t="s">
        <v>15964</v>
      </c>
    </row>
    <row r="242" spans="1:6">
      <c r="A242" s="160">
        <v>241</v>
      </c>
      <c r="B242" s="273" t="s">
        <v>14210</v>
      </c>
      <c r="C242" s="160" t="s">
        <v>11252</v>
      </c>
      <c r="D242" s="160" t="s">
        <v>15666</v>
      </c>
      <c r="E242" s="160" t="s">
        <v>9670</v>
      </c>
      <c r="F242" s="270" t="s">
        <v>15965</v>
      </c>
    </row>
    <row r="243" spans="1:6">
      <c r="A243" s="160">
        <v>242</v>
      </c>
      <c r="B243" s="273" t="s">
        <v>14243</v>
      </c>
      <c r="C243" s="160" t="s">
        <v>2494</v>
      </c>
      <c r="D243" s="160" t="s">
        <v>15666</v>
      </c>
      <c r="E243" s="160" t="s">
        <v>9670</v>
      </c>
      <c r="F243" s="270" t="s">
        <v>15966</v>
      </c>
    </row>
    <row r="244" spans="1:6">
      <c r="A244" s="160">
        <v>243</v>
      </c>
      <c r="B244" s="273" t="s">
        <v>12626</v>
      </c>
      <c r="C244" s="160" t="s">
        <v>12627</v>
      </c>
      <c r="D244" s="160" t="s">
        <v>9566</v>
      </c>
      <c r="E244" s="160" t="s">
        <v>9669</v>
      </c>
      <c r="F244" s="269" t="s">
        <v>15967</v>
      </c>
    </row>
    <row r="245" spans="1:6">
      <c r="A245" s="160">
        <v>244</v>
      </c>
      <c r="B245" s="273" t="s">
        <v>13120</v>
      </c>
      <c r="C245" s="160" t="s">
        <v>13121</v>
      </c>
      <c r="D245" s="160" t="s">
        <v>15666</v>
      </c>
      <c r="E245" s="160" t="s">
        <v>9670</v>
      </c>
      <c r="F245" s="269" t="s">
        <v>15968</v>
      </c>
    </row>
    <row r="246" spans="1:6">
      <c r="A246" s="160">
        <v>245</v>
      </c>
      <c r="B246" s="273" t="s">
        <v>14842</v>
      </c>
      <c r="C246" s="160" t="s">
        <v>14843</v>
      </c>
      <c r="D246" s="160" t="s">
        <v>15668</v>
      </c>
      <c r="E246" s="160" t="s">
        <v>15684</v>
      </c>
      <c r="F246" s="269" t="s">
        <v>15969</v>
      </c>
    </row>
    <row r="247" spans="1:6">
      <c r="A247" s="160">
        <v>246</v>
      </c>
      <c r="B247" s="273" t="s">
        <v>13908</v>
      </c>
      <c r="C247" s="160" t="s">
        <v>4044</v>
      </c>
      <c r="D247" s="160" t="s">
        <v>9566</v>
      </c>
      <c r="E247" s="160" t="s">
        <v>9669</v>
      </c>
      <c r="F247" s="269" t="s">
        <v>15970</v>
      </c>
    </row>
    <row r="248" spans="1:6">
      <c r="A248" s="160">
        <v>247</v>
      </c>
      <c r="B248" s="273" t="s">
        <v>14770</v>
      </c>
      <c r="C248" s="160" t="s">
        <v>14771</v>
      </c>
      <c r="D248" s="160" t="s">
        <v>15668</v>
      </c>
      <c r="E248" s="160" t="s">
        <v>15687</v>
      </c>
      <c r="F248" s="269" t="s">
        <v>15971</v>
      </c>
    </row>
    <row r="249" spans="1:6">
      <c r="A249" s="160">
        <v>248</v>
      </c>
      <c r="B249" s="273" t="s">
        <v>13387</v>
      </c>
      <c r="C249" s="160" t="s">
        <v>13388</v>
      </c>
      <c r="D249" s="160" t="s">
        <v>9566</v>
      </c>
      <c r="E249" s="160" t="s">
        <v>9667</v>
      </c>
      <c r="F249" s="269" t="s">
        <v>15972</v>
      </c>
    </row>
    <row r="250" spans="1:6">
      <c r="A250" s="160">
        <v>249</v>
      </c>
      <c r="F250" s="269"/>
    </row>
    <row r="251" spans="1:6">
      <c r="A251" s="160">
        <v>250</v>
      </c>
      <c r="F251" s="269"/>
    </row>
    <row r="252" spans="1:6">
      <c r="A252" s="160">
        <v>251</v>
      </c>
      <c r="F252" s="269"/>
    </row>
    <row r="253" spans="1:6">
      <c r="A253" s="160">
        <v>252</v>
      </c>
      <c r="F253" s="269"/>
    </row>
    <row r="254" spans="1:6">
      <c r="A254" s="160">
        <v>253</v>
      </c>
      <c r="F254" s="269"/>
    </row>
    <row r="255" spans="1:6">
      <c r="A255" s="160">
        <v>254</v>
      </c>
      <c r="F255" s="269"/>
    </row>
    <row r="256" spans="1:6">
      <c r="A256" s="160">
        <v>255</v>
      </c>
      <c r="F256" s="269"/>
    </row>
    <row r="257" spans="1:6">
      <c r="A257" s="160">
        <v>256</v>
      </c>
      <c r="F257" s="269"/>
    </row>
    <row r="258" spans="1:6">
      <c r="A258" s="160">
        <v>257</v>
      </c>
      <c r="F258" s="269"/>
    </row>
    <row r="259" spans="1:6">
      <c r="A259" s="160">
        <v>258</v>
      </c>
      <c r="F259" s="269"/>
    </row>
    <row r="260" spans="1:6">
      <c r="A260" s="160">
        <v>259</v>
      </c>
      <c r="F260" s="269"/>
    </row>
    <row r="261" spans="1:6">
      <c r="A261" s="160">
        <v>260</v>
      </c>
      <c r="F261" s="269"/>
    </row>
    <row r="262" spans="1:6">
      <c r="A262" s="160">
        <v>261</v>
      </c>
      <c r="F262" s="269"/>
    </row>
    <row r="263" spans="1:6">
      <c r="A263" s="160">
        <v>262</v>
      </c>
      <c r="F263" s="269"/>
    </row>
    <row r="264" spans="1:6">
      <c r="A264" s="160">
        <v>263</v>
      </c>
      <c r="F264" s="269"/>
    </row>
    <row r="265" spans="1:6">
      <c r="A265" s="160">
        <v>264</v>
      </c>
      <c r="F265" s="269"/>
    </row>
    <row r="266" spans="1:6">
      <c r="A266" s="160">
        <v>265</v>
      </c>
      <c r="F266" s="269"/>
    </row>
    <row r="267" spans="1:6">
      <c r="A267" s="160">
        <v>266</v>
      </c>
      <c r="F267" s="269"/>
    </row>
    <row r="268" spans="1:6">
      <c r="A268" s="160">
        <v>267</v>
      </c>
      <c r="F268" s="269"/>
    </row>
    <row r="269" spans="1:6">
      <c r="A269" s="160">
        <v>268</v>
      </c>
      <c r="F269" s="269"/>
    </row>
    <row r="270" spans="1:6">
      <c r="A270" s="160">
        <v>269</v>
      </c>
      <c r="F270" s="269"/>
    </row>
    <row r="271" spans="1:6">
      <c r="A271" s="160">
        <v>270</v>
      </c>
      <c r="F271" s="269"/>
    </row>
    <row r="272" spans="1:6">
      <c r="A272" s="160">
        <v>271</v>
      </c>
      <c r="F272" s="269"/>
    </row>
    <row r="273" spans="1:6">
      <c r="A273" s="160">
        <v>272</v>
      </c>
      <c r="F273" s="269"/>
    </row>
    <row r="274" spans="1:6">
      <c r="A274" s="160">
        <v>273</v>
      </c>
      <c r="F274" s="269"/>
    </row>
    <row r="275" spans="1:6">
      <c r="A275" s="160">
        <v>274</v>
      </c>
      <c r="F275" s="269"/>
    </row>
    <row r="276" spans="1:6">
      <c r="A276" s="160">
        <v>275</v>
      </c>
      <c r="F276" s="269"/>
    </row>
    <row r="277" spans="1:6">
      <c r="A277" s="160">
        <v>276</v>
      </c>
      <c r="F277" s="269"/>
    </row>
    <row r="278" spans="1:6">
      <c r="A278" s="160">
        <v>277</v>
      </c>
      <c r="F278" s="269"/>
    </row>
    <row r="279" spans="1:6">
      <c r="A279" s="160">
        <v>278</v>
      </c>
      <c r="F279" s="269"/>
    </row>
    <row r="280" spans="1:6">
      <c r="A280" s="160">
        <v>279</v>
      </c>
      <c r="F280" s="269"/>
    </row>
    <row r="281" spans="1:6">
      <c r="A281" s="160">
        <v>280</v>
      </c>
      <c r="F281" s="269"/>
    </row>
    <row r="282" spans="1:6">
      <c r="A282" s="160">
        <v>281</v>
      </c>
      <c r="F282" s="269"/>
    </row>
    <row r="283" spans="1:6">
      <c r="A283" s="160">
        <v>282</v>
      </c>
      <c r="F283" s="269"/>
    </row>
    <row r="284" spans="1:6">
      <c r="A284" s="160">
        <v>283</v>
      </c>
      <c r="F284" s="269"/>
    </row>
    <row r="285" spans="1:6">
      <c r="A285" s="160">
        <v>284</v>
      </c>
      <c r="F285" s="269"/>
    </row>
    <row r="286" spans="1:6">
      <c r="A286" s="160">
        <v>285</v>
      </c>
      <c r="F286" s="269"/>
    </row>
    <row r="287" spans="1:6">
      <c r="A287" s="160">
        <v>286</v>
      </c>
      <c r="F287" s="269"/>
    </row>
    <row r="288" spans="1:6">
      <c r="A288" s="160">
        <v>287</v>
      </c>
      <c r="F288" s="269"/>
    </row>
    <row r="289" spans="1:6">
      <c r="A289" s="160">
        <v>288</v>
      </c>
      <c r="F289" s="269"/>
    </row>
    <row r="290" spans="1:6">
      <c r="A290" s="160">
        <v>289</v>
      </c>
      <c r="F290" s="269"/>
    </row>
    <row r="291" spans="1:6">
      <c r="A291" s="160">
        <v>290</v>
      </c>
      <c r="F291" s="269"/>
    </row>
    <row r="292" spans="1:6">
      <c r="A292" s="160">
        <v>291</v>
      </c>
      <c r="F292" s="269"/>
    </row>
    <row r="293" spans="1:6">
      <c r="A293" s="160">
        <v>292</v>
      </c>
      <c r="F293" s="269"/>
    </row>
    <row r="294" spans="1:6">
      <c r="A294" s="160">
        <v>293</v>
      </c>
      <c r="F294" s="269"/>
    </row>
    <row r="295" spans="1:6">
      <c r="A295" s="160">
        <v>294</v>
      </c>
      <c r="F295" s="269"/>
    </row>
    <row r="296" spans="1:6">
      <c r="A296" s="160">
        <v>295</v>
      </c>
      <c r="F296" s="269"/>
    </row>
    <row r="297" spans="1:6">
      <c r="A297" s="160">
        <v>296</v>
      </c>
      <c r="F297" s="269"/>
    </row>
    <row r="298" spans="1:6">
      <c r="A298" s="160">
        <v>297</v>
      </c>
      <c r="F298" s="269"/>
    </row>
    <row r="299" spans="1:6">
      <c r="A299" s="160">
        <v>298</v>
      </c>
      <c r="F299" s="269"/>
    </row>
    <row r="300" spans="1:6">
      <c r="A300" s="160">
        <v>299</v>
      </c>
      <c r="F300" s="269"/>
    </row>
    <row r="301" spans="1:6">
      <c r="A301" s="160">
        <v>300</v>
      </c>
      <c r="F301" s="269"/>
    </row>
    <row r="302" spans="1:6">
      <c r="A302" s="160">
        <v>301</v>
      </c>
      <c r="F302" s="269"/>
    </row>
    <row r="303" spans="1:6">
      <c r="A303" s="160">
        <v>302</v>
      </c>
      <c r="F303" s="269"/>
    </row>
    <row r="304" spans="1:6">
      <c r="A304" s="160">
        <v>303</v>
      </c>
      <c r="F304" s="269"/>
    </row>
    <row r="305" spans="1:6">
      <c r="A305" s="160">
        <v>304</v>
      </c>
      <c r="F305" s="269"/>
    </row>
    <row r="306" spans="1:6">
      <c r="A306" s="160">
        <v>305</v>
      </c>
      <c r="F306" s="269"/>
    </row>
    <row r="307" spans="1:6">
      <c r="A307" s="160">
        <v>306</v>
      </c>
      <c r="F307" s="269"/>
    </row>
    <row r="308" spans="1:6">
      <c r="A308" s="160">
        <v>307</v>
      </c>
      <c r="F308" s="269"/>
    </row>
    <row r="309" spans="1:6">
      <c r="A309" s="160">
        <v>308</v>
      </c>
      <c r="F309" s="269"/>
    </row>
    <row r="310" spans="1:6">
      <c r="A310" s="160">
        <v>309</v>
      </c>
      <c r="F310" s="269"/>
    </row>
    <row r="311" spans="1:6">
      <c r="A311" s="160">
        <v>310</v>
      </c>
      <c r="F311" s="269"/>
    </row>
    <row r="312" spans="1:6">
      <c r="A312" s="160">
        <v>311</v>
      </c>
      <c r="F312" s="269"/>
    </row>
    <row r="313" spans="1:6">
      <c r="A313" s="160">
        <v>312</v>
      </c>
      <c r="F313" s="269"/>
    </row>
    <row r="314" spans="1:6">
      <c r="A314" s="160">
        <v>313</v>
      </c>
      <c r="F314" s="269"/>
    </row>
    <row r="315" spans="1:6">
      <c r="A315" s="160">
        <v>314</v>
      </c>
      <c r="F315" s="269"/>
    </row>
    <row r="316" spans="1:6">
      <c r="A316" s="160">
        <v>315</v>
      </c>
      <c r="F316" s="269"/>
    </row>
    <row r="317" spans="1:6">
      <c r="A317" s="160">
        <v>316</v>
      </c>
      <c r="F317" s="269"/>
    </row>
    <row r="318" spans="1:6">
      <c r="A318" s="160">
        <v>317</v>
      </c>
      <c r="F318" s="269"/>
    </row>
    <row r="319" spans="1:6">
      <c r="A319" s="160">
        <v>318</v>
      </c>
      <c r="F319" s="269"/>
    </row>
    <row r="320" spans="1:6">
      <c r="A320" s="160">
        <v>319</v>
      </c>
      <c r="F320" s="269"/>
    </row>
    <row r="321" spans="1:6">
      <c r="A321" s="160">
        <v>320</v>
      </c>
      <c r="F321" s="269"/>
    </row>
    <row r="322" spans="1:6">
      <c r="A322" s="160">
        <v>321</v>
      </c>
      <c r="F322" s="269"/>
    </row>
    <row r="323" spans="1:6">
      <c r="A323" s="160">
        <v>322</v>
      </c>
      <c r="F323" s="269"/>
    </row>
    <row r="324" spans="1:6">
      <c r="A324" s="160">
        <v>323</v>
      </c>
      <c r="F324" s="269"/>
    </row>
    <row r="325" spans="1:6">
      <c r="A325" s="160">
        <v>324</v>
      </c>
      <c r="F325" s="269"/>
    </row>
    <row r="326" spans="1:6">
      <c r="A326" s="160">
        <v>325</v>
      </c>
      <c r="F326" s="269"/>
    </row>
    <row r="327" spans="1:6">
      <c r="A327" s="160">
        <v>326</v>
      </c>
      <c r="F327" s="269"/>
    </row>
    <row r="328" spans="1:6">
      <c r="A328" s="160">
        <v>327</v>
      </c>
      <c r="F328" s="269"/>
    </row>
    <row r="329" spans="1:6">
      <c r="A329" s="160">
        <v>328</v>
      </c>
      <c r="F329" s="269"/>
    </row>
  </sheetData>
  <pageMargins left="0.70866141732283472" right="0.70866141732283472" top="0.74803149606299213" bottom="1.43" header="0.31496062992125984" footer="0.31496062992125984"/>
  <pageSetup paperSize="5" scale="74" orientation="portrait" r:id="rId1"/>
  <rowBreaks count="2" manualBreakCount="2">
    <brk id="137" max="16383" man="1"/>
    <brk id="190" max="16383" man="1"/>
  </rowBreaks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52"/>
  <sheetViews>
    <sheetView view="pageBreakPreview" zoomScaleNormal="100" zoomScaleSheetLayoutView="100" workbookViewId="0">
      <selection activeCell="H7" sqref="H7"/>
    </sheetView>
  </sheetViews>
  <sheetFormatPr defaultColWidth="9.21875" defaultRowHeight="14.4"/>
  <cols>
    <col min="1" max="1" width="9.21875" style="160"/>
    <col min="2" max="2" width="11.21875" style="160" bestFit="1" customWidth="1"/>
    <col min="3" max="3" width="27.77734375" style="160" bestFit="1" customWidth="1"/>
    <col min="4" max="4" width="25.21875" style="160" bestFit="1" customWidth="1"/>
    <col min="5" max="5" width="30.21875" style="160" bestFit="1" customWidth="1"/>
    <col min="6" max="16384" width="9.21875" style="160"/>
  </cols>
  <sheetData>
    <row r="1" spans="1:7">
      <c r="A1" s="160" t="s">
        <v>0</v>
      </c>
      <c r="B1" s="160" t="s">
        <v>9553</v>
      </c>
      <c r="C1" s="160" t="s">
        <v>9651</v>
      </c>
      <c r="D1" s="160" t="s">
        <v>9757</v>
      </c>
      <c r="E1" s="160" t="s">
        <v>9758</v>
      </c>
      <c r="F1" s="160" t="s">
        <v>15327</v>
      </c>
      <c r="G1" s="160" t="s">
        <v>9716</v>
      </c>
    </row>
    <row r="2" spans="1:7">
      <c r="A2" s="160">
        <v>29</v>
      </c>
      <c r="B2" s="160" t="s">
        <v>14601</v>
      </c>
      <c r="C2" s="160" t="s">
        <v>85</v>
      </c>
      <c r="D2" s="160" t="s">
        <v>10126</v>
      </c>
      <c r="E2" s="160" t="s">
        <v>15128</v>
      </c>
      <c r="F2" s="269" t="s">
        <v>15397</v>
      </c>
      <c r="G2" s="160">
        <v>1</v>
      </c>
    </row>
    <row r="3" spans="1:7">
      <c r="A3" s="160">
        <v>23</v>
      </c>
      <c r="B3" s="160" t="s">
        <v>12394</v>
      </c>
      <c r="C3" s="160" t="s">
        <v>15356</v>
      </c>
      <c r="D3" s="160" t="s">
        <v>10127</v>
      </c>
      <c r="E3" s="160" t="s">
        <v>9667</v>
      </c>
      <c r="F3" s="269" t="s">
        <v>15398</v>
      </c>
      <c r="G3" s="160">
        <v>2</v>
      </c>
    </row>
    <row r="4" spans="1:7">
      <c r="A4" s="160">
        <v>47</v>
      </c>
      <c r="B4" s="160" t="s">
        <v>14861</v>
      </c>
      <c r="C4" s="160" t="s">
        <v>9286</v>
      </c>
      <c r="D4" s="160" t="s">
        <v>10125</v>
      </c>
      <c r="E4" s="160" t="s">
        <v>9705</v>
      </c>
      <c r="F4" s="269" t="s">
        <v>15399</v>
      </c>
      <c r="G4" s="160">
        <v>3</v>
      </c>
    </row>
    <row r="5" spans="1:7">
      <c r="A5" s="160">
        <v>15</v>
      </c>
      <c r="B5" s="160" t="s">
        <v>14864</v>
      </c>
      <c r="C5" s="160" t="s">
        <v>14865</v>
      </c>
      <c r="D5" s="160" t="s">
        <v>10125</v>
      </c>
      <c r="E5" s="160" t="s">
        <v>9705</v>
      </c>
      <c r="F5" s="269" t="s">
        <v>15400</v>
      </c>
      <c r="G5" s="160">
        <v>4</v>
      </c>
    </row>
    <row r="6" spans="1:7">
      <c r="A6" s="160">
        <v>46</v>
      </c>
      <c r="B6" s="160" t="s">
        <v>14844</v>
      </c>
      <c r="C6" s="160" t="s">
        <v>14845</v>
      </c>
      <c r="D6" s="160" t="s">
        <v>10125</v>
      </c>
      <c r="E6" s="160" t="s">
        <v>9705</v>
      </c>
      <c r="F6" s="269" t="s">
        <v>15401</v>
      </c>
      <c r="G6" s="160">
        <v>5</v>
      </c>
    </row>
    <row r="7" spans="1:7">
      <c r="A7" s="160">
        <v>20</v>
      </c>
      <c r="B7" s="160" t="s">
        <v>13571</v>
      </c>
      <c r="C7" s="160" t="s">
        <v>13572</v>
      </c>
      <c r="D7" s="160" t="s">
        <v>10127</v>
      </c>
      <c r="E7" s="160" t="s">
        <v>9667</v>
      </c>
      <c r="F7" s="269" t="s">
        <v>15402</v>
      </c>
      <c r="G7" s="160">
        <v>6</v>
      </c>
    </row>
    <row r="8" spans="1:7">
      <c r="A8" s="160">
        <v>5</v>
      </c>
      <c r="B8" s="160" t="s">
        <v>13411</v>
      </c>
      <c r="C8" s="160" t="s">
        <v>12136</v>
      </c>
      <c r="D8" s="160" t="s">
        <v>10127</v>
      </c>
      <c r="E8" s="160" t="s">
        <v>9667</v>
      </c>
      <c r="F8" s="269" t="s">
        <v>15403</v>
      </c>
      <c r="G8" s="160">
        <v>7</v>
      </c>
    </row>
    <row r="9" spans="1:7">
      <c r="A9" s="160">
        <v>30</v>
      </c>
      <c r="B9" s="160" t="s">
        <v>14567</v>
      </c>
      <c r="C9" s="160" t="s">
        <v>14568</v>
      </c>
      <c r="D9" s="160" t="s">
        <v>10126</v>
      </c>
      <c r="E9" s="160" t="s">
        <v>15128</v>
      </c>
      <c r="F9" s="269" t="s">
        <v>15404</v>
      </c>
      <c r="G9" s="160">
        <v>8</v>
      </c>
    </row>
    <row r="10" spans="1:7">
      <c r="A10" s="160">
        <v>43</v>
      </c>
      <c r="B10" s="160" t="s">
        <v>13322</v>
      </c>
      <c r="C10" s="160" t="s">
        <v>13323</v>
      </c>
      <c r="D10" s="160" t="s">
        <v>10127</v>
      </c>
      <c r="E10" s="160" t="s">
        <v>9667</v>
      </c>
      <c r="F10" s="269" t="s">
        <v>15405</v>
      </c>
      <c r="G10" s="160">
        <v>9</v>
      </c>
    </row>
    <row r="11" spans="1:7">
      <c r="A11" s="160">
        <v>51</v>
      </c>
      <c r="B11" s="160" t="s">
        <v>11482</v>
      </c>
      <c r="C11" s="160" t="s">
        <v>11483</v>
      </c>
      <c r="D11" s="160" t="s">
        <v>10127</v>
      </c>
      <c r="E11" s="160" t="s">
        <v>9667</v>
      </c>
      <c r="F11" s="269" t="s">
        <v>15406</v>
      </c>
      <c r="G11" s="160">
        <v>10</v>
      </c>
    </row>
    <row r="12" spans="1:7">
      <c r="A12" s="160">
        <v>13</v>
      </c>
      <c r="B12" s="160" t="s">
        <v>14820</v>
      </c>
      <c r="C12" s="160" t="s">
        <v>15361</v>
      </c>
      <c r="D12" s="160" t="s">
        <v>10125</v>
      </c>
      <c r="E12" s="160" t="s">
        <v>9705</v>
      </c>
      <c r="F12" s="269" t="s">
        <v>15407</v>
      </c>
      <c r="G12" s="160">
        <v>11</v>
      </c>
    </row>
    <row r="13" spans="1:7">
      <c r="A13" s="160">
        <v>14</v>
      </c>
      <c r="B13" s="160" t="s">
        <v>14815</v>
      </c>
      <c r="C13" s="160" t="s">
        <v>1489</v>
      </c>
      <c r="D13" s="160" t="s">
        <v>10125</v>
      </c>
      <c r="E13" s="160" t="s">
        <v>9705</v>
      </c>
      <c r="F13" s="269" t="s">
        <v>15408</v>
      </c>
      <c r="G13" s="160">
        <v>12</v>
      </c>
    </row>
    <row r="14" spans="1:7">
      <c r="A14" s="160">
        <v>21</v>
      </c>
      <c r="B14" s="160" t="s">
        <v>13460</v>
      </c>
      <c r="C14" s="160" t="s">
        <v>1667</v>
      </c>
      <c r="D14" s="160" t="s">
        <v>10127</v>
      </c>
      <c r="E14" s="160" t="s">
        <v>9667</v>
      </c>
      <c r="F14" s="269" t="s">
        <v>15409</v>
      </c>
      <c r="G14" s="160">
        <v>13</v>
      </c>
    </row>
    <row r="15" spans="1:7">
      <c r="A15" s="160">
        <v>34</v>
      </c>
      <c r="B15" s="160" t="s">
        <v>14653</v>
      </c>
      <c r="C15" s="160" t="s">
        <v>14654</v>
      </c>
      <c r="D15" s="160" t="s">
        <v>10126</v>
      </c>
      <c r="E15" s="160" t="s">
        <v>15128</v>
      </c>
      <c r="F15" s="269" t="s">
        <v>15410</v>
      </c>
      <c r="G15" s="160">
        <v>14</v>
      </c>
    </row>
    <row r="16" spans="1:7">
      <c r="A16" s="160">
        <v>33</v>
      </c>
      <c r="B16" s="160" t="s">
        <v>14456</v>
      </c>
      <c r="C16" s="160" t="s">
        <v>14457</v>
      </c>
      <c r="D16" s="160" t="s">
        <v>10126</v>
      </c>
      <c r="E16" s="160" t="s">
        <v>9670</v>
      </c>
      <c r="F16" s="269" t="s">
        <v>15411</v>
      </c>
      <c r="G16" s="160">
        <v>15</v>
      </c>
    </row>
    <row r="17" spans="1:7">
      <c r="A17" s="160">
        <v>25</v>
      </c>
      <c r="B17" s="160" t="s">
        <v>13395</v>
      </c>
      <c r="C17" s="160" t="s">
        <v>15358</v>
      </c>
      <c r="D17" s="160" t="s">
        <v>10127</v>
      </c>
      <c r="E17" s="160" t="s">
        <v>9667</v>
      </c>
      <c r="F17" s="269" t="s">
        <v>15412</v>
      </c>
      <c r="G17" s="160">
        <v>16</v>
      </c>
    </row>
    <row r="18" spans="1:7">
      <c r="A18" s="160">
        <v>4</v>
      </c>
      <c r="B18" s="160" t="s">
        <v>13320</v>
      </c>
      <c r="C18" s="160" t="s">
        <v>13321</v>
      </c>
      <c r="D18" s="160" t="s">
        <v>10127</v>
      </c>
      <c r="E18" s="160" t="s">
        <v>9667</v>
      </c>
      <c r="F18" s="269" t="s">
        <v>15413</v>
      </c>
      <c r="G18" s="160">
        <v>17</v>
      </c>
    </row>
    <row r="19" spans="1:7">
      <c r="A19" s="160">
        <v>36</v>
      </c>
      <c r="B19" s="160" t="s">
        <v>13990</v>
      </c>
      <c r="C19" s="160" t="s">
        <v>772</v>
      </c>
      <c r="D19" s="160" t="s">
        <v>10127</v>
      </c>
      <c r="E19" s="160" t="s">
        <v>9669</v>
      </c>
      <c r="F19" s="269" t="s">
        <v>15414</v>
      </c>
      <c r="G19" s="160">
        <v>18</v>
      </c>
    </row>
    <row r="20" spans="1:7">
      <c r="A20" s="160">
        <v>44</v>
      </c>
      <c r="B20" s="160" t="s">
        <v>13557</v>
      </c>
      <c r="C20" s="160" t="s">
        <v>15359</v>
      </c>
      <c r="D20" s="160" t="s">
        <v>10127</v>
      </c>
      <c r="E20" s="160" t="s">
        <v>9667</v>
      </c>
      <c r="F20" s="269" t="s">
        <v>15415</v>
      </c>
      <c r="G20" s="160">
        <v>19</v>
      </c>
    </row>
    <row r="21" spans="1:7">
      <c r="A21" s="160">
        <v>16</v>
      </c>
      <c r="B21" s="160" t="s">
        <v>13806</v>
      </c>
      <c r="C21" s="160" t="s">
        <v>3349</v>
      </c>
      <c r="D21" s="160" t="s">
        <v>10127</v>
      </c>
      <c r="E21" s="160" t="s">
        <v>9669</v>
      </c>
      <c r="F21" s="269" t="s">
        <v>15416</v>
      </c>
      <c r="G21" s="160">
        <v>20</v>
      </c>
    </row>
    <row r="22" spans="1:7">
      <c r="A22" s="160">
        <v>17</v>
      </c>
      <c r="B22" s="160" t="s">
        <v>13761</v>
      </c>
      <c r="C22" s="160" t="s">
        <v>15333</v>
      </c>
      <c r="D22" s="160" t="s">
        <v>10127</v>
      </c>
      <c r="E22" s="160" t="s">
        <v>9669</v>
      </c>
      <c r="F22" s="269" t="s">
        <v>15417</v>
      </c>
      <c r="G22" s="160">
        <v>21</v>
      </c>
    </row>
    <row r="23" spans="1:7">
      <c r="A23" s="160">
        <v>24</v>
      </c>
      <c r="B23" s="160" t="s">
        <v>13851</v>
      </c>
      <c r="C23" s="160" t="s">
        <v>13852</v>
      </c>
      <c r="D23" s="160" t="s">
        <v>10127</v>
      </c>
      <c r="E23" s="160" t="s">
        <v>9669</v>
      </c>
      <c r="F23" s="269" t="s">
        <v>15418</v>
      </c>
      <c r="G23" s="160">
        <v>22</v>
      </c>
    </row>
    <row r="24" spans="1:7">
      <c r="A24" s="160">
        <v>32</v>
      </c>
      <c r="B24" s="160" t="s">
        <v>13881</v>
      </c>
      <c r="C24" s="160" t="s">
        <v>961</v>
      </c>
      <c r="D24" s="160" t="s">
        <v>10127</v>
      </c>
      <c r="E24" s="160" t="s">
        <v>9669</v>
      </c>
      <c r="F24" s="269" t="s">
        <v>15419</v>
      </c>
      <c r="G24" s="160">
        <v>23</v>
      </c>
    </row>
    <row r="25" spans="1:7">
      <c r="A25" s="160">
        <v>42</v>
      </c>
      <c r="B25" s="160" t="s">
        <v>13607</v>
      </c>
      <c r="C25" s="160" t="s">
        <v>15378</v>
      </c>
      <c r="D25" s="160" t="s">
        <v>10127</v>
      </c>
      <c r="E25" s="160" t="s">
        <v>9667</v>
      </c>
      <c r="F25" s="269" t="s">
        <v>15420</v>
      </c>
      <c r="G25" s="160">
        <v>24</v>
      </c>
    </row>
    <row r="26" spans="1:7">
      <c r="A26" s="160">
        <v>49</v>
      </c>
      <c r="B26" s="160" t="s">
        <v>14785</v>
      </c>
      <c r="C26" s="160" t="s">
        <v>14786</v>
      </c>
      <c r="D26" s="160" t="s">
        <v>10125</v>
      </c>
      <c r="E26" s="160" t="s">
        <v>9704</v>
      </c>
      <c r="F26" s="269" t="s">
        <v>15421</v>
      </c>
      <c r="G26" s="160">
        <v>25</v>
      </c>
    </row>
    <row r="27" spans="1:7">
      <c r="A27" s="160">
        <v>28</v>
      </c>
      <c r="B27" s="160" t="s">
        <v>14596</v>
      </c>
      <c r="C27" s="160" t="s">
        <v>14597</v>
      </c>
      <c r="D27" s="160" t="s">
        <v>10126</v>
      </c>
      <c r="E27" s="160" t="s">
        <v>15128</v>
      </c>
      <c r="F27" s="269" t="s">
        <v>15422</v>
      </c>
      <c r="G27" s="160">
        <v>26</v>
      </c>
    </row>
    <row r="28" spans="1:7">
      <c r="A28" s="160">
        <v>31</v>
      </c>
      <c r="B28" s="160" t="s">
        <v>14524</v>
      </c>
      <c r="C28" s="160" t="s">
        <v>14525</v>
      </c>
      <c r="D28" s="160" t="s">
        <v>10126</v>
      </c>
      <c r="E28" s="160" t="s">
        <v>15128</v>
      </c>
      <c r="F28" s="269" t="s">
        <v>15423</v>
      </c>
      <c r="G28" s="160">
        <v>27</v>
      </c>
    </row>
    <row r="29" spans="1:7">
      <c r="A29" s="160">
        <v>6</v>
      </c>
      <c r="B29" s="160" t="s">
        <v>14667</v>
      </c>
      <c r="C29" s="160" t="s">
        <v>11838</v>
      </c>
      <c r="D29" s="160" t="s">
        <v>10126</v>
      </c>
      <c r="E29" s="160" t="s">
        <v>15128</v>
      </c>
      <c r="F29" s="269" t="s">
        <v>15424</v>
      </c>
      <c r="G29" s="160">
        <v>28</v>
      </c>
    </row>
    <row r="30" spans="1:7">
      <c r="A30" s="160">
        <v>41</v>
      </c>
      <c r="B30" s="160" t="s">
        <v>14246</v>
      </c>
      <c r="C30" s="160" t="s">
        <v>14247</v>
      </c>
      <c r="D30" s="160" t="s">
        <v>10126</v>
      </c>
      <c r="E30" s="160" t="s">
        <v>9670</v>
      </c>
      <c r="F30" s="269" t="s">
        <v>15425</v>
      </c>
      <c r="G30" s="160">
        <v>29</v>
      </c>
    </row>
    <row r="31" spans="1:7">
      <c r="A31" s="160">
        <v>7</v>
      </c>
      <c r="B31" s="160" t="s">
        <v>13479</v>
      </c>
      <c r="C31" s="160" t="s">
        <v>13480</v>
      </c>
      <c r="D31" s="160" t="s">
        <v>10127</v>
      </c>
      <c r="E31" s="160" t="s">
        <v>9667</v>
      </c>
      <c r="F31" s="269" t="s">
        <v>15426</v>
      </c>
      <c r="G31" s="160">
        <v>30</v>
      </c>
    </row>
    <row r="32" spans="1:7">
      <c r="A32" s="160">
        <v>39</v>
      </c>
      <c r="B32" s="160" t="s">
        <v>14293</v>
      </c>
      <c r="C32" s="160" t="s">
        <v>14294</v>
      </c>
      <c r="D32" s="160" t="s">
        <v>10126</v>
      </c>
      <c r="E32" s="160" t="s">
        <v>9670</v>
      </c>
      <c r="F32" s="269" t="s">
        <v>15427</v>
      </c>
      <c r="G32" s="160">
        <v>31</v>
      </c>
    </row>
    <row r="33" spans="1:7">
      <c r="A33" s="160">
        <v>50</v>
      </c>
      <c r="B33" s="160" t="s">
        <v>14532</v>
      </c>
      <c r="C33" s="160" t="s">
        <v>14533</v>
      </c>
      <c r="D33" s="160" t="s">
        <v>10126</v>
      </c>
      <c r="E33" s="160" t="s">
        <v>15128</v>
      </c>
      <c r="F33" s="269" t="s">
        <v>15428</v>
      </c>
      <c r="G33" s="160">
        <v>32</v>
      </c>
    </row>
    <row r="34" spans="1:7">
      <c r="A34" s="160">
        <v>37</v>
      </c>
      <c r="B34" s="160" t="s">
        <v>14416</v>
      </c>
      <c r="C34" s="160" t="s">
        <v>14417</v>
      </c>
      <c r="D34" s="160" t="s">
        <v>10126</v>
      </c>
      <c r="E34" s="160" t="s">
        <v>9670</v>
      </c>
      <c r="F34" s="269" t="s">
        <v>15429</v>
      </c>
      <c r="G34" s="160">
        <v>33</v>
      </c>
    </row>
    <row r="35" spans="1:7">
      <c r="A35" s="160">
        <v>9</v>
      </c>
      <c r="B35" s="160" t="s">
        <v>14159</v>
      </c>
      <c r="C35" s="160" t="s">
        <v>14160</v>
      </c>
      <c r="D35" s="160" t="s">
        <v>10126</v>
      </c>
      <c r="E35" s="160" t="s">
        <v>9670</v>
      </c>
      <c r="F35" s="269" t="s">
        <v>15430</v>
      </c>
      <c r="G35" s="160">
        <v>34</v>
      </c>
    </row>
    <row r="36" spans="1:7">
      <c r="A36" s="160">
        <v>10</v>
      </c>
      <c r="B36" s="160" t="s">
        <v>14349</v>
      </c>
      <c r="C36" s="160" t="s">
        <v>6656</v>
      </c>
      <c r="D36" s="160" t="s">
        <v>10126</v>
      </c>
      <c r="E36" s="160" t="s">
        <v>9670</v>
      </c>
      <c r="F36" s="269" t="s">
        <v>15431</v>
      </c>
      <c r="G36" s="160">
        <v>35</v>
      </c>
    </row>
    <row r="37" spans="1:7">
      <c r="A37" s="160">
        <v>8</v>
      </c>
      <c r="B37" s="160" t="s">
        <v>14217</v>
      </c>
      <c r="C37" s="160" t="s">
        <v>1838</v>
      </c>
      <c r="D37" s="160" t="s">
        <v>10126</v>
      </c>
      <c r="E37" s="160" t="s">
        <v>9670</v>
      </c>
      <c r="F37" s="269" t="s">
        <v>15432</v>
      </c>
      <c r="G37" s="160">
        <v>36</v>
      </c>
    </row>
    <row r="38" spans="1:7">
      <c r="A38" s="160">
        <v>35</v>
      </c>
      <c r="B38" s="160" t="s">
        <v>14313</v>
      </c>
      <c r="C38" s="160" t="s">
        <v>14314</v>
      </c>
      <c r="D38" s="160" t="s">
        <v>10126</v>
      </c>
      <c r="E38" s="160" t="s">
        <v>9670</v>
      </c>
      <c r="F38" s="269" t="s">
        <v>15433</v>
      </c>
      <c r="G38" s="160">
        <v>37</v>
      </c>
    </row>
    <row r="39" spans="1:7">
      <c r="A39" s="160">
        <v>19</v>
      </c>
      <c r="B39" s="160" t="s">
        <v>14278</v>
      </c>
      <c r="C39" s="160" t="s">
        <v>15360</v>
      </c>
      <c r="D39" s="160" t="s">
        <v>10126</v>
      </c>
      <c r="E39" s="160" t="s">
        <v>9670</v>
      </c>
      <c r="F39" s="269" t="s">
        <v>15434</v>
      </c>
      <c r="G39" s="160">
        <v>38</v>
      </c>
    </row>
    <row r="40" spans="1:7">
      <c r="A40" s="160">
        <v>38</v>
      </c>
      <c r="B40" s="160" t="s">
        <v>14312</v>
      </c>
      <c r="C40" s="160" t="s">
        <v>12408</v>
      </c>
      <c r="D40" s="160" t="s">
        <v>10126</v>
      </c>
      <c r="E40" s="160" t="s">
        <v>9670</v>
      </c>
      <c r="F40" s="269" t="s">
        <v>15435</v>
      </c>
      <c r="G40" s="160">
        <v>39</v>
      </c>
    </row>
    <row r="41" spans="1:7">
      <c r="A41" s="160">
        <v>1</v>
      </c>
      <c r="B41" s="160" t="s">
        <v>14794</v>
      </c>
      <c r="C41" s="160" t="s">
        <v>14795</v>
      </c>
      <c r="D41" s="160" t="s">
        <v>10125</v>
      </c>
      <c r="E41" s="160" t="s">
        <v>9704</v>
      </c>
      <c r="F41" s="269" t="s">
        <v>15436</v>
      </c>
      <c r="G41" s="160">
        <v>40</v>
      </c>
    </row>
    <row r="42" spans="1:7">
      <c r="A42" s="160">
        <v>22</v>
      </c>
      <c r="B42" s="160" t="s">
        <v>13680</v>
      </c>
      <c r="C42" s="160" t="s">
        <v>10731</v>
      </c>
      <c r="D42" s="160" t="s">
        <v>10127</v>
      </c>
      <c r="E42" s="160" t="s">
        <v>9668</v>
      </c>
      <c r="F42" s="269" t="s">
        <v>15437</v>
      </c>
      <c r="G42" s="160">
        <v>41</v>
      </c>
    </row>
    <row r="43" spans="1:7">
      <c r="A43" s="160">
        <v>26</v>
      </c>
      <c r="B43" s="160" t="s">
        <v>13634</v>
      </c>
      <c r="C43" s="160" t="s">
        <v>13635</v>
      </c>
      <c r="D43" s="160" t="s">
        <v>10127</v>
      </c>
      <c r="E43" s="160" t="s">
        <v>9668</v>
      </c>
      <c r="F43" s="269" t="s">
        <v>15438</v>
      </c>
      <c r="G43" s="160">
        <v>42</v>
      </c>
    </row>
    <row r="44" spans="1:7">
      <c r="A44" s="160">
        <v>18</v>
      </c>
      <c r="B44" s="160" t="s">
        <v>13382</v>
      </c>
      <c r="C44" s="160" t="s">
        <v>7957</v>
      </c>
      <c r="D44" s="160" t="s">
        <v>10127</v>
      </c>
      <c r="E44" s="160" t="s">
        <v>9667</v>
      </c>
      <c r="F44" s="269" t="s">
        <v>15439</v>
      </c>
      <c r="G44" s="160">
        <v>43</v>
      </c>
    </row>
    <row r="45" spans="1:7">
      <c r="A45" s="160">
        <v>27</v>
      </c>
      <c r="B45" s="160" t="s">
        <v>14260</v>
      </c>
      <c r="C45" s="160" t="s">
        <v>14261</v>
      </c>
      <c r="D45" s="160" t="s">
        <v>10126</v>
      </c>
      <c r="E45" s="160" t="s">
        <v>9670</v>
      </c>
      <c r="F45" s="269" t="s">
        <v>15440</v>
      </c>
      <c r="G45" s="160">
        <v>44</v>
      </c>
    </row>
    <row r="46" spans="1:7">
      <c r="A46" s="160">
        <v>11</v>
      </c>
      <c r="B46" s="160" t="s">
        <v>14065</v>
      </c>
      <c r="C46" s="160" t="s">
        <v>12106</v>
      </c>
      <c r="D46" s="160" t="s">
        <v>10126</v>
      </c>
      <c r="E46" s="160" t="s">
        <v>9715</v>
      </c>
      <c r="F46" s="269" t="s">
        <v>15441</v>
      </c>
      <c r="G46" s="160">
        <v>45</v>
      </c>
    </row>
    <row r="47" spans="1:7">
      <c r="A47" s="160">
        <v>12</v>
      </c>
      <c r="B47" s="160" t="s">
        <v>12689</v>
      </c>
      <c r="C47" s="160" t="s">
        <v>15357</v>
      </c>
      <c r="D47" s="160" t="s">
        <v>10127</v>
      </c>
      <c r="E47" s="160" t="s">
        <v>9669</v>
      </c>
      <c r="F47" s="269" t="s">
        <v>15442</v>
      </c>
      <c r="G47" s="160">
        <v>46</v>
      </c>
    </row>
    <row r="48" spans="1:7">
      <c r="A48" s="160">
        <v>45</v>
      </c>
      <c r="B48" s="160" t="s">
        <v>14148</v>
      </c>
      <c r="C48" s="160" t="s">
        <v>11924</v>
      </c>
      <c r="D48" s="160" t="s">
        <v>10126</v>
      </c>
      <c r="E48" s="160" t="s">
        <v>9670</v>
      </c>
      <c r="F48" s="269" t="s">
        <v>15444</v>
      </c>
      <c r="G48" s="160">
        <v>47</v>
      </c>
    </row>
    <row r="49" spans="1:7">
      <c r="A49" s="160">
        <v>48</v>
      </c>
      <c r="B49" s="160" t="s">
        <v>13943</v>
      </c>
      <c r="C49" s="160" t="s">
        <v>13944</v>
      </c>
      <c r="D49" s="160" t="s">
        <v>10127</v>
      </c>
      <c r="E49" s="160" t="s">
        <v>9669</v>
      </c>
      <c r="F49" s="270" t="s">
        <v>15455</v>
      </c>
      <c r="G49" s="160">
        <v>48</v>
      </c>
    </row>
    <row r="50" spans="1:7">
      <c r="A50" s="160">
        <v>2</v>
      </c>
      <c r="B50" s="160" t="s">
        <v>14224</v>
      </c>
      <c r="C50" s="160" t="s">
        <v>6984</v>
      </c>
      <c r="D50" s="160" t="s">
        <v>10126</v>
      </c>
      <c r="E50" s="160" t="s">
        <v>9670</v>
      </c>
      <c r="F50" s="269" t="s">
        <v>15459</v>
      </c>
      <c r="G50" s="160">
        <v>49</v>
      </c>
    </row>
    <row r="51" spans="1:7">
      <c r="A51" s="160">
        <v>3</v>
      </c>
      <c r="B51" s="160" t="s">
        <v>14206</v>
      </c>
      <c r="C51" s="160" t="s">
        <v>14207</v>
      </c>
      <c r="D51" s="160" t="s">
        <v>10126</v>
      </c>
      <c r="E51" s="160" t="s">
        <v>9670</v>
      </c>
      <c r="F51" s="269" t="s">
        <v>15469</v>
      </c>
      <c r="G51" s="160">
        <v>50</v>
      </c>
    </row>
    <row r="52" spans="1:7">
      <c r="A52" s="160">
        <v>40</v>
      </c>
      <c r="B52" s="160" t="s">
        <v>14153</v>
      </c>
      <c r="C52" s="160" t="s">
        <v>14154</v>
      </c>
      <c r="D52" s="160" t="s">
        <v>10126</v>
      </c>
      <c r="E52" s="160" t="s">
        <v>9670</v>
      </c>
      <c r="F52" s="269"/>
      <c r="G52" s="160">
        <v>51</v>
      </c>
    </row>
  </sheetData>
  <pageMargins left="0.70866141732283472" right="0.70866141732283472" top="0.74803149606299213" bottom="1.43" header="0.31496062992125984" footer="0.31496062992125984"/>
  <pageSetup paperSize="5" scale="74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K294"/>
  <sheetViews>
    <sheetView view="pageBreakPreview" topLeftCell="B109" zoomScale="130" zoomScaleNormal="100" zoomScaleSheetLayoutView="130" workbookViewId="0">
      <selection activeCell="M113" sqref="M113"/>
    </sheetView>
  </sheetViews>
  <sheetFormatPr defaultColWidth="9.21875" defaultRowHeight="13.8"/>
  <cols>
    <col min="1" max="1" width="4.5546875" style="40" hidden="1" customWidth="1"/>
    <col min="2" max="2" width="4.21875" style="40" customWidth="1"/>
    <col min="3" max="3" width="10" style="40" customWidth="1"/>
    <col min="4" max="4" width="15.21875" style="78" customWidth="1"/>
    <col min="5" max="5" width="16.44140625" style="78" customWidth="1"/>
    <col min="6" max="6" width="1.21875" style="78" hidden="1" customWidth="1"/>
    <col min="7" max="7" width="8.44140625" style="42" customWidth="1"/>
    <col min="8" max="8" width="15" style="42" customWidth="1"/>
    <col min="9" max="9" width="4.77734375" style="40" customWidth="1"/>
    <col min="10" max="10" width="15.77734375" style="42" customWidth="1"/>
    <col min="11" max="11" width="0.44140625" style="42" hidden="1" customWidth="1"/>
    <col min="12" max="12" width="9.21875" style="40" customWidth="1"/>
    <col min="13" max="16384" width="9.21875" style="40"/>
  </cols>
  <sheetData>
    <row r="1" spans="1:11">
      <c r="A1" s="344" t="s">
        <v>9647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1">
      <c r="A2" s="344" t="s">
        <v>9648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1">
      <c r="A3" s="344" t="s">
        <v>9649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</row>
    <row r="4" spans="1:11">
      <c r="A4" s="344" t="s">
        <v>9650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</row>
    <row r="5" spans="1:11">
      <c r="A5" s="44"/>
      <c r="B5" s="45"/>
      <c r="C5" s="79"/>
      <c r="D5" s="79"/>
      <c r="E5" s="79"/>
      <c r="F5" s="46"/>
      <c r="G5" s="46"/>
      <c r="H5" s="47"/>
      <c r="I5" s="46"/>
      <c r="J5" s="46"/>
      <c r="K5" s="40"/>
    </row>
    <row r="6" spans="1:11">
      <c r="A6" s="345" t="s">
        <v>10036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</row>
    <row r="8" spans="1:11" ht="12" customHeight="1" thickBot="1">
      <c r="A8" s="50" t="s">
        <v>0</v>
      </c>
      <c r="B8" s="50" t="s">
        <v>10034</v>
      </c>
      <c r="C8" s="51" t="s">
        <v>9553</v>
      </c>
      <c r="D8" s="81" t="s">
        <v>9651</v>
      </c>
      <c r="E8" s="81" t="s">
        <v>10033</v>
      </c>
      <c r="F8" s="81" t="s">
        <v>10024</v>
      </c>
      <c r="G8" s="52" t="s">
        <v>9757</v>
      </c>
      <c r="H8" s="52" t="s">
        <v>9758</v>
      </c>
      <c r="I8" s="52" t="s">
        <v>9559</v>
      </c>
      <c r="J8" s="69" t="s">
        <v>10035</v>
      </c>
      <c r="K8" s="88" t="s">
        <v>9892</v>
      </c>
    </row>
    <row r="9" spans="1:11" ht="40.049999999999997" customHeight="1" thickTop="1">
      <c r="A9" s="90">
        <v>1</v>
      </c>
      <c r="B9" s="97">
        <v>1</v>
      </c>
      <c r="C9" s="41" t="s">
        <v>7266</v>
      </c>
      <c r="D9" s="54" t="e">
        <f>VLOOKUP(Yudicium24[[#This Row],[NIM]],DbsMunaqis[#Data],5)</f>
        <v>#N/A</v>
      </c>
      <c r="E9" s="59" t="e">
        <f>VLOOKUP(Yudicium24[[#This Row],[NIM]],DbsMunaqis[],9) &amp; ", " &amp; VLOOKUP(Yudicium24[[#This Row],[NIM]],DbsMunaqis[],10)</f>
        <v>#N/A</v>
      </c>
      <c r="F9" s="59">
        <v>1</v>
      </c>
      <c r="G9" s="55" t="e">
        <f>VLOOKUP(VLOOKUP(Yudicium24[[#This Row],[NIM]],DbsMunaqis[],6),TblJurusan[],2)</f>
        <v>#N/A</v>
      </c>
      <c r="H9" s="54" t="e">
        <f>VLOOKUP(VLOOKUP(Yudicium24[[#This Row],[NIM]],DbsMunaqis[],7),TblProdi[],2)</f>
        <v>#N/A</v>
      </c>
      <c r="I9" s="56" t="e">
        <f>VLOOKUP(Yudicium24[[#This Row],[NIM]],DbsMunaqis[#Data],14)</f>
        <v>#N/A</v>
      </c>
      <c r="J9" s="57" t="e">
        <f>VLOOKUP(Yudicium24[[#This Row],[NIM]],DbsMunaqis[#Data],15)</f>
        <v>#N/A</v>
      </c>
      <c r="K9" s="89">
        <v>41516</v>
      </c>
    </row>
    <row r="10" spans="1:11" ht="40.049999999999997" customHeight="1">
      <c r="A10" s="91">
        <v>2</v>
      </c>
      <c r="B10" s="98">
        <v>2</v>
      </c>
      <c r="C10" s="41" t="s">
        <v>7279</v>
      </c>
      <c r="D10" s="59" t="e">
        <f>VLOOKUP(Yudicium24[[#This Row],[NIM]],DbsMunaqis[#Data],5)</f>
        <v>#N/A</v>
      </c>
      <c r="E10" s="59" t="e">
        <f>VLOOKUP(Yudicium24[[#This Row],[NIM]],DbsMunaqis[],9) &amp; ", " &amp; VLOOKUP(Yudicium24[[#This Row],[NIM]],DbsMunaqis[],10)</f>
        <v>#N/A</v>
      </c>
      <c r="F10" s="59">
        <v>1</v>
      </c>
      <c r="G10" s="55" t="e">
        <f>VLOOKUP(VLOOKUP(Yudicium24[[#This Row],[NIM]],DbsMunaqis[],6),TblJurusan[],2)</f>
        <v>#N/A</v>
      </c>
      <c r="H10" s="59" t="e">
        <f>VLOOKUP(VLOOKUP(Yudicium24[[#This Row],[NIM]],DbsMunaqis[],7),TblProdi[],2)</f>
        <v>#N/A</v>
      </c>
      <c r="I10" s="60" t="e">
        <f>VLOOKUP(Yudicium24[[#This Row],[NIM]],DbsMunaqis[#Data],14)</f>
        <v>#N/A</v>
      </c>
      <c r="J10" s="61" t="e">
        <f>VLOOKUP(Yudicium24[[#This Row],[NIM]],DbsMunaqis[#Data],15)</f>
        <v>#N/A</v>
      </c>
      <c r="K10" s="89">
        <v>41516</v>
      </c>
    </row>
    <row r="11" spans="1:11" ht="40.049999999999997" customHeight="1">
      <c r="A11" s="91">
        <v>3</v>
      </c>
      <c r="B11" s="98">
        <v>3</v>
      </c>
      <c r="C11" s="41" t="s">
        <v>7304</v>
      </c>
      <c r="D11" s="59" t="e">
        <f>VLOOKUP(Yudicium24[[#This Row],[NIM]],DbsMunaqis[#Data],5)</f>
        <v>#N/A</v>
      </c>
      <c r="E11" s="59" t="e">
        <f>VLOOKUP(Yudicium24[[#This Row],[NIM]],DbsMunaqis[],9) &amp; ", " &amp; VLOOKUP(Yudicium24[[#This Row],[NIM]],DbsMunaqis[],10)</f>
        <v>#N/A</v>
      </c>
      <c r="F11" s="59">
        <v>1</v>
      </c>
      <c r="G11" s="55" t="e">
        <f>VLOOKUP(VLOOKUP(Yudicium24[[#This Row],[NIM]],DbsMunaqis[],6),TblJurusan[],2)</f>
        <v>#N/A</v>
      </c>
      <c r="H11" s="59" t="e">
        <f>VLOOKUP(VLOOKUP(Yudicium24[[#This Row],[NIM]],DbsMunaqis[],7),TblProdi[],2)</f>
        <v>#N/A</v>
      </c>
      <c r="I11" s="60" t="e">
        <f>VLOOKUP(Yudicium24[[#This Row],[NIM]],DbsMunaqis[#Data],14)</f>
        <v>#N/A</v>
      </c>
      <c r="J11" s="61" t="e">
        <f>VLOOKUP(Yudicium24[[#This Row],[NIM]],DbsMunaqis[#Data],15)</f>
        <v>#N/A</v>
      </c>
      <c r="K11" s="89">
        <v>41516</v>
      </c>
    </row>
    <row r="12" spans="1:11" ht="40.049999999999997" customHeight="1">
      <c r="A12" s="91">
        <v>4</v>
      </c>
      <c r="B12" s="98">
        <v>4</v>
      </c>
      <c r="C12" s="41" t="s">
        <v>7325</v>
      </c>
      <c r="D12" s="59" t="e">
        <f>VLOOKUP(Yudicium24[[#This Row],[NIM]],DbsMunaqis[#Data],5)</f>
        <v>#N/A</v>
      </c>
      <c r="E12" s="59" t="e">
        <f>VLOOKUP(Yudicium24[[#This Row],[NIM]],DbsMunaqis[],9) &amp; ", " &amp; VLOOKUP(Yudicium24[[#This Row],[NIM]],DbsMunaqis[],10)</f>
        <v>#N/A</v>
      </c>
      <c r="F12" s="59">
        <v>1</v>
      </c>
      <c r="G12" s="55" t="e">
        <f>VLOOKUP(VLOOKUP(Yudicium24[[#This Row],[NIM]],DbsMunaqis[],6),TblJurusan[],2)</f>
        <v>#N/A</v>
      </c>
      <c r="H12" s="59" t="e">
        <f>VLOOKUP(VLOOKUP(Yudicium24[[#This Row],[NIM]],DbsMunaqis[],7),TblProdi[],2)</f>
        <v>#N/A</v>
      </c>
      <c r="I12" s="60" t="e">
        <f>VLOOKUP(Yudicium24[[#This Row],[NIM]],DbsMunaqis[#Data],14)</f>
        <v>#N/A</v>
      </c>
      <c r="J12" s="61" t="e">
        <f>VLOOKUP(Yudicium24[[#This Row],[NIM]],DbsMunaqis[#Data],15)</f>
        <v>#N/A</v>
      </c>
      <c r="K12" s="89">
        <v>41516</v>
      </c>
    </row>
    <row r="13" spans="1:11" ht="40.049999999999997" customHeight="1">
      <c r="A13" s="91">
        <v>5</v>
      </c>
      <c r="B13" s="98">
        <v>5</v>
      </c>
      <c r="C13" s="41" t="s">
        <v>7374</v>
      </c>
      <c r="D13" s="59" t="e">
        <f>VLOOKUP(Yudicium24[[#This Row],[NIM]],DbsMunaqis[#Data],5)</f>
        <v>#N/A</v>
      </c>
      <c r="E13" s="59" t="e">
        <f>VLOOKUP(Yudicium24[[#This Row],[NIM]],DbsMunaqis[],9) &amp; ", " &amp; VLOOKUP(Yudicium24[[#This Row],[NIM]],DbsMunaqis[],10)</f>
        <v>#N/A</v>
      </c>
      <c r="F13" s="59">
        <v>1</v>
      </c>
      <c r="G13" s="55" t="e">
        <f>VLOOKUP(VLOOKUP(Yudicium24[[#This Row],[NIM]],DbsMunaqis[],6),TblJurusan[],2)</f>
        <v>#N/A</v>
      </c>
      <c r="H13" s="59" t="e">
        <f>VLOOKUP(VLOOKUP(Yudicium24[[#This Row],[NIM]],DbsMunaqis[],7),TblProdi[],2)</f>
        <v>#N/A</v>
      </c>
      <c r="I13" s="60" t="e">
        <f>VLOOKUP(Yudicium24[[#This Row],[NIM]],DbsMunaqis[#Data],14)</f>
        <v>#N/A</v>
      </c>
      <c r="J13" s="61" t="e">
        <f>VLOOKUP(Yudicium24[[#This Row],[NIM]],DbsMunaqis[#Data],15)</f>
        <v>#N/A</v>
      </c>
      <c r="K13" s="89">
        <v>41516</v>
      </c>
    </row>
    <row r="14" spans="1:11" ht="40.049999999999997" customHeight="1">
      <c r="A14" s="91">
        <v>6</v>
      </c>
      <c r="B14" s="98">
        <v>6</v>
      </c>
      <c r="C14" s="41" t="s">
        <v>7395</v>
      </c>
      <c r="D14" s="59" t="e">
        <f>VLOOKUP(Yudicium24[[#This Row],[NIM]],DbsMunaqis[#Data],5)</f>
        <v>#N/A</v>
      </c>
      <c r="E14" s="59" t="e">
        <f>VLOOKUP(Yudicium24[[#This Row],[NIM]],DbsMunaqis[],9) &amp; ", " &amp; VLOOKUP(Yudicium24[[#This Row],[NIM]],DbsMunaqis[],10)</f>
        <v>#N/A</v>
      </c>
      <c r="F14" s="59">
        <v>1</v>
      </c>
      <c r="G14" s="55" t="e">
        <f>VLOOKUP(VLOOKUP(Yudicium24[[#This Row],[NIM]],DbsMunaqis[],6),TblJurusan[],2)</f>
        <v>#N/A</v>
      </c>
      <c r="H14" s="59" t="e">
        <f>VLOOKUP(VLOOKUP(Yudicium24[[#This Row],[NIM]],DbsMunaqis[],7),TblProdi[],2)</f>
        <v>#N/A</v>
      </c>
      <c r="I14" s="60" t="e">
        <f>VLOOKUP(Yudicium24[[#This Row],[NIM]],DbsMunaqis[#Data],14)</f>
        <v>#N/A</v>
      </c>
      <c r="J14" s="61" t="e">
        <f>VLOOKUP(Yudicium24[[#This Row],[NIM]],DbsMunaqis[#Data],15)</f>
        <v>#N/A</v>
      </c>
      <c r="K14" s="89">
        <v>41516</v>
      </c>
    </row>
    <row r="15" spans="1:11" ht="40.049999999999997" customHeight="1">
      <c r="A15" s="91">
        <v>7</v>
      </c>
      <c r="B15" s="98">
        <v>7</v>
      </c>
      <c r="C15" s="41" t="s">
        <v>7655</v>
      </c>
      <c r="D15" s="59" t="e">
        <f>VLOOKUP(Yudicium24[[#This Row],[NIM]],DbsMunaqis[#Data],5)</f>
        <v>#N/A</v>
      </c>
      <c r="E15" s="59" t="e">
        <f>VLOOKUP(Yudicium24[[#This Row],[NIM]],DbsMunaqis[],9) &amp; ", " &amp; VLOOKUP(Yudicium24[[#This Row],[NIM]],DbsMunaqis[],10)</f>
        <v>#N/A</v>
      </c>
      <c r="F15" s="59">
        <v>1</v>
      </c>
      <c r="G15" s="55" t="e">
        <f>VLOOKUP(VLOOKUP(Yudicium24[[#This Row],[NIM]],DbsMunaqis[],6),TblJurusan[],2)</f>
        <v>#N/A</v>
      </c>
      <c r="H15" s="59" t="e">
        <f>VLOOKUP(VLOOKUP(Yudicium24[[#This Row],[NIM]],DbsMunaqis[],7),TblProdi[],2)</f>
        <v>#N/A</v>
      </c>
      <c r="I15" s="60" t="e">
        <f>VLOOKUP(Yudicium24[[#This Row],[NIM]],DbsMunaqis[#Data],14)</f>
        <v>#N/A</v>
      </c>
      <c r="J15" s="61" t="e">
        <f>VLOOKUP(Yudicium24[[#This Row],[NIM]],DbsMunaqis[#Data],15)</f>
        <v>#N/A</v>
      </c>
      <c r="K15" s="89">
        <v>41516</v>
      </c>
    </row>
    <row r="16" spans="1:11" ht="40.049999999999997" customHeight="1">
      <c r="A16" s="91">
        <v>8</v>
      </c>
      <c r="B16" s="98">
        <v>8</v>
      </c>
      <c r="C16" s="96" t="s">
        <v>7707</v>
      </c>
      <c r="D16" s="64" t="e">
        <f>VLOOKUP(Yudicium24[[#This Row],[NIM]],DbsMunaqis[#Data],5)</f>
        <v>#N/A</v>
      </c>
      <c r="E16" s="64" t="e">
        <f>VLOOKUP(Yudicium24[[#This Row],[NIM]],DbsMunaqis[],9) &amp; ", " &amp; VLOOKUP(Yudicium24[[#This Row],[NIM]],DbsMunaqis[],10)</f>
        <v>#N/A</v>
      </c>
      <c r="F16" s="59">
        <v>1</v>
      </c>
      <c r="G16" s="55" t="e">
        <f>VLOOKUP(VLOOKUP(Yudicium24[[#This Row],[NIM]],DbsMunaqis[],6),TblJurusan[],2)</f>
        <v>#N/A</v>
      </c>
      <c r="H16" s="59" t="e">
        <f>VLOOKUP(VLOOKUP(Yudicium24[[#This Row],[NIM]],DbsMunaqis[],7),TblProdi[],2)</f>
        <v>#N/A</v>
      </c>
      <c r="I16" s="60" t="e">
        <f>VLOOKUP(Yudicium24[[#This Row],[NIM]],DbsMunaqis[#Data],14)</f>
        <v>#N/A</v>
      </c>
      <c r="J16" s="61" t="e">
        <f>VLOOKUP(Yudicium24[[#This Row],[NIM]],DbsMunaqis[#Data],15)</f>
        <v>#N/A</v>
      </c>
      <c r="K16" s="89">
        <v>41516</v>
      </c>
    </row>
    <row r="17" spans="1:11" ht="40.049999999999997" customHeight="1">
      <c r="A17" s="91">
        <v>9</v>
      </c>
      <c r="B17" s="98">
        <v>9</v>
      </c>
      <c r="C17" s="96" t="s">
        <v>7717</v>
      </c>
      <c r="D17" s="64" t="e">
        <f>VLOOKUP(Yudicium24[[#This Row],[NIM]],DbsMunaqis[#Data],5)</f>
        <v>#N/A</v>
      </c>
      <c r="E17" s="64" t="e">
        <f>VLOOKUP(Yudicium24[[#This Row],[NIM]],DbsMunaqis[],9) &amp; ", " &amp; VLOOKUP(Yudicium24[[#This Row],[NIM]],DbsMunaqis[],10)</f>
        <v>#N/A</v>
      </c>
      <c r="F17" s="59">
        <v>1</v>
      </c>
      <c r="G17" s="55" t="e">
        <f>VLOOKUP(VLOOKUP(Yudicium24[[#This Row],[NIM]],DbsMunaqis[],6),TblJurusan[],2)</f>
        <v>#N/A</v>
      </c>
      <c r="H17" s="59" t="e">
        <f>VLOOKUP(VLOOKUP(Yudicium24[[#This Row],[NIM]],DbsMunaqis[],7),TblProdi[],2)</f>
        <v>#N/A</v>
      </c>
      <c r="I17" s="60" t="e">
        <f>VLOOKUP(Yudicium24[[#This Row],[NIM]],DbsMunaqis[#Data],14)</f>
        <v>#N/A</v>
      </c>
      <c r="J17" s="61" t="e">
        <f>VLOOKUP(Yudicium24[[#This Row],[NIM]],DbsMunaqis[#Data],15)</f>
        <v>#N/A</v>
      </c>
      <c r="K17" s="89">
        <v>41516</v>
      </c>
    </row>
    <row r="18" spans="1:11" ht="40.049999999999997" customHeight="1">
      <c r="A18" s="91">
        <v>10</v>
      </c>
      <c r="B18" s="98">
        <v>10</v>
      </c>
      <c r="C18" s="96" t="s">
        <v>7771</v>
      </c>
      <c r="D18" s="64" t="e">
        <f>VLOOKUP(Yudicium24[[#This Row],[NIM]],DbsMunaqis[#Data],5)</f>
        <v>#N/A</v>
      </c>
      <c r="E18" s="64" t="e">
        <f>VLOOKUP(Yudicium24[[#This Row],[NIM]],DbsMunaqis[],9) &amp; ", " &amp; VLOOKUP(Yudicium24[[#This Row],[NIM]],DbsMunaqis[],10)</f>
        <v>#N/A</v>
      </c>
      <c r="F18" s="59">
        <v>1</v>
      </c>
      <c r="G18" s="55" t="e">
        <f>VLOOKUP(VLOOKUP(Yudicium24[[#This Row],[NIM]],DbsMunaqis[],6),TblJurusan[],2)</f>
        <v>#N/A</v>
      </c>
      <c r="H18" s="59" t="e">
        <f>VLOOKUP(VLOOKUP(Yudicium24[[#This Row],[NIM]],DbsMunaqis[],7),TblProdi[],2)</f>
        <v>#N/A</v>
      </c>
      <c r="I18" s="60" t="e">
        <f>VLOOKUP(Yudicium24[[#This Row],[NIM]],DbsMunaqis[#Data],14)</f>
        <v>#N/A</v>
      </c>
      <c r="J18" s="61" t="e">
        <f>VLOOKUP(Yudicium24[[#This Row],[NIM]],DbsMunaqis[#Data],15)</f>
        <v>#N/A</v>
      </c>
      <c r="K18" s="89">
        <v>41516</v>
      </c>
    </row>
    <row r="19" spans="1:11" ht="40.049999999999997" customHeight="1">
      <c r="A19" s="91">
        <v>11</v>
      </c>
      <c r="B19" s="98">
        <v>11</v>
      </c>
      <c r="C19" s="96" t="s">
        <v>7804</v>
      </c>
      <c r="D19" s="64" t="e">
        <f>VLOOKUP(Yudicium24[[#This Row],[NIM]],DbsMunaqis[#Data],5)</f>
        <v>#N/A</v>
      </c>
      <c r="E19" s="64" t="e">
        <f>VLOOKUP(Yudicium24[[#This Row],[NIM]],DbsMunaqis[],9) &amp; ", " &amp; VLOOKUP(Yudicium24[[#This Row],[NIM]],DbsMunaqis[],10)</f>
        <v>#N/A</v>
      </c>
      <c r="F19" s="59">
        <v>1</v>
      </c>
      <c r="G19" s="55" t="e">
        <f>VLOOKUP(VLOOKUP(Yudicium24[[#This Row],[NIM]],DbsMunaqis[],6),TblJurusan[],2)</f>
        <v>#N/A</v>
      </c>
      <c r="H19" s="59" t="e">
        <f>VLOOKUP(VLOOKUP(Yudicium24[[#This Row],[NIM]],DbsMunaqis[],7),TblProdi[],2)</f>
        <v>#N/A</v>
      </c>
      <c r="I19" s="60" t="e">
        <f>VLOOKUP(Yudicium24[[#This Row],[NIM]],DbsMunaqis[#Data],14)</f>
        <v>#N/A</v>
      </c>
      <c r="J19" s="61" t="e">
        <f>VLOOKUP(Yudicium24[[#This Row],[NIM]],DbsMunaqis[#Data],15)</f>
        <v>#N/A</v>
      </c>
      <c r="K19" s="89">
        <v>41516</v>
      </c>
    </row>
    <row r="20" spans="1:11" ht="40.049999999999997" customHeight="1">
      <c r="A20" s="91">
        <v>12</v>
      </c>
      <c r="B20" s="99">
        <v>12</v>
      </c>
      <c r="C20" s="96" t="s">
        <v>7847</v>
      </c>
      <c r="D20" s="64" t="e">
        <f>VLOOKUP(Yudicium24[[#This Row],[NIM]],DbsMunaqis[#Data],5)</f>
        <v>#N/A</v>
      </c>
      <c r="E20" s="64" t="e">
        <f>VLOOKUP(Yudicium24[[#This Row],[NIM]],DbsMunaqis[],9) &amp; ", " &amp; VLOOKUP(Yudicium24[[#This Row],[NIM]],DbsMunaqis[],10)</f>
        <v>#N/A</v>
      </c>
      <c r="F20" s="59">
        <v>1</v>
      </c>
      <c r="G20" s="55" t="e">
        <f>VLOOKUP(VLOOKUP(Yudicium24[[#This Row],[NIM]],DbsMunaqis[],6),TblJurusan[],2)</f>
        <v>#N/A</v>
      </c>
      <c r="H20" s="59" t="e">
        <f>VLOOKUP(VLOOKUP(Yudicium24[[#This Row],[NIM]],DbsMunaqis[],7),TblProdi[],2)</f>
        <v>#N/A</v>
      </c>
      <c r="I20" s="60" t="e">
        <f>VLOOKUP(Yudicium24[[#This Row],[NIM]],DbsMunaqis[#Data],14)</f>
        <v>#N/A</v>
      </c>
      <c r="J20" s="61" t="e">
        <f>VLOOKUP(Yudicium24[[#This Row],[NIM]],DbsMunaqis[#Data],15)</f>
        <v>#N/A</v>
      </c>
      <c r="K20" s="89">
        <v>41516</v>
      </c>
    </row>
    <row r="21" spans="1:11" ht="40.049999999999997" customHeight="1">
      <c r="A21" s="91">
        <v>13</v>
      </c>
      <c r="B21" s="40">
        <v>13</v>
      </c>
      <c r="C21" s="63" t="s">
        <v>7879</v>
      </c>
      <c r="D21" s="64" t="e">
        <f>VLOOKUP(Yudicium24[[#This Row],[NIM]],DbsMunaqis[#Data],5)</f>
        <v>#N/A</v>
      </c>
      <c r="E21" s="64" t="e">
        <f>VLOOKUP(Yudicium24[[#This Row],[NIM]],DbsMunaqis[],9) &amp; ", " &amp; VLOOKUP(Yudicium24[[#This Row],[NIM]],DbsMunaqis[],10)</f>
        <v>#N/A</v>
      </c>
      <c r="F21" s="59">
        <v>1</v>
      </c>
      <c r="G21" s="55" t="e">
        <f>VLOOKUP(VLOOKUP(Yudicium24[[#This Row],[NIM]],DbsMunaqis[],6),TblJurusan[],2)</f>
        <v>#N/A</v>
      </c>
      <c r="H21" s="59" t="e">
        <f>VLOOKUP(VLOOKUP(Yudicium24[[#This Row],[NIM]],DbsMunaqis[],7),TblProdi[],2)</f>
        <v>#N/A</v>
      </c>
      <c r="I21" s="60" t="e">
        <f>VLOOKUP(Yudicium24[[#This Row],[NIM]],DbsMunaqis[#Data],14)</f>
        <v>#N/A</v>
      </c>
      <c r="J21" s="61" t="e">
        <f>VLOOKUP(Yudicium24[[#This Row],[NIM]],DbsMunaqis[#Data],15)</f>
        <v>#N/A</v>
      </c>
      <c r="K21" s="89">
        <v>41516</v>
      </c>
    </row>
    <row r="22" spans="1:11" ht="40.049999999999997" customHeight="1">
      <c r="A22" s="91">
        <v>14</v>
      </c>
      <c r="B22" s="40">
        <v>14</v>
      </c>
      <c r="C22" s="63" t="s">
        <v>7885</v>
      </c>
      <c r="D22" s="64" t="e">
        <f>VLOOKUP(Yudicium24[[#This Row],[NIM]],DbsMunaqis[#Data],5)</f>
        <v>#N/A</v>
      </c>
      <c r="E22" s="64" t="e">
        <f>VLOOKUP(Yudicium24[[#This Row],[NIM]],DbsMunaqis[],9) &amp; ", " &amp; VLOOKUP(Yudicium24[[#This Row],[NIM]],DbsMunaqis[],10)</f>
        <v>#N/A</v>
      </c>
      <c r="F22" s="59">
        <v>1</v>
      </c>
      <c r="G22" s="55" t="e">
        <f>VLOOKUP(VLOOKUP(Yudicium24[[#This Row],[NIM]],DbsMunaqis[],6),TblJurusan[],2)</f>
        <v>#N/A</v>
      </c>
      <c r="H22" s="59" t="e">
        <f>VLOOKUP(VLOOKUP(Yudicium24[[#This Row],[NIM]],DbsMunaqis[],7),TblProdi[],2)</f>
        <v>#N/A</v>
      </c>
      <c r="I22" s="60" t="e">
        <f>VLOOKUP(Yudicium24[[#This Row],[NIM]],DbsMunaqis[#Data],14)</f>
        <v>#N/A</v>
      </c>
      <c r="J22" s="61" t="e">
        <f>VLOOKUP(Yudicium24[[#This Row],[NIM]],DbsMunaqis[#Data],15)</f>
        <v>#N/A</v>
      </c>
      <c r="K22" s="89">
        <v>41516</v>
      </c>
    </row>
    <row r="23" spans="1:11" ht="40.049999999999997" customHeight="1">
      <c r="A23" s="91">
        <v>15</v>
      </c>
      <c r="B23" s="40">
        <v>15</v>
      </c>
      <c r="C23" s="63" t="s">
        <v>7922</v>
      </c>
      <c r="D23" s="64" t="e">
        <f>VLOOKUP(Yudicium24[[#This Row],[NIM]],DbsMunaqis[#Data],5)</f>
        <v>#N/A</v>
      </c>
      <c r="E23" s="64" t="e">
        <f>VLOOKUP(Yudicium24[[#This Row],[NIM]],DbsMunaqis[],9) &amp; ", " &amp; VLOOKUP(Yudicium24[[#This Row],[NIM]],DbsMunaqis[],10)</f>
        <v>#N/A</v>
      </c>
      <c r="F23" s="59">
        <v>1</v>
      </c>
      <c r="G23" s="55" t="e">
        <f>VLOOKUP(VLOOKUP(Yudicium24[[#This Row],[NIM]],DbsMunaqis[],6),TblJurusan[],2)</f>
        <v>#N/A</v>
      </c>
      <c r="H23" s="59" t="e">
        <f>VLOOKUP(VLOOKUP(Yudicium24[[#This Row],[NIM]],DbsMunaqis[],7),TblProdi[],2)</f>
        <v>#N/A</v>
      </c>
      <c r="I23" s="60" t="e">
        <f>VLOOKUP(Yudicium24[[#This Row],[NIM]],DbsMunaqis[#Data],14)</f>
        <v>#N/A</v>
      </c>
      <c r="J23" s="61" t="e">
        <f>VLOOKUP(Yudicium24[[#This Row],[NIM]],DbsMunaqis[#Data],15)</f>
        <v>#N/A</v>
      </c>
      <c r="K23" s="89">
        <v>41516</v>
      </c>
    </row>
    <row r="24" spans="1:11" ht="40.049999999999997" customHeight="1">
      <c r="A24" s="91">
        <v>16</v>
      </c>
      <c r="B24" s="40">
        <v>16</v>
      </c>
      <c r="C24" s="63" t="s">
        <v>7941</v>
      </c>
      <c r="D24" s="64" t="e">
        <f>VLOOKUP(Yudicium24[[#This Row],[NIM]],DbsMunaqis[#Data],5)</f>
        <v>#N/A</v>
      </c>
      <c r="E24" s="64" t="e">
        <f>VLOOKUP(Yudicium24[[#This Row],[NIM]],DbsMunaqis[],9) &amp; ", " &amp; VLOOKUP(Yudicium24[[#This Row],[NIM]],DbsMunaqis[],10)</f>
        <v>#N/A</v>
      </c>
      <c r="F24" s="59">
        <v>1</v>
      </c>
      <c r="G24" s="55" t="e">
        <f>VLOOKUP(VLOOKUP(Yudicium24[[#This Row],[NIM]],DbsMunaqis[],6),TblJurusan[],2)</f>
        <v>#N/A</v>
      </c>
      <c r="H24" s="59" t="e">
        <f>VLOOKUP(VLOOKUP(Yudicium24[[#This Row],[NIM]],DbsMunaqis[],7),TblProdi[],2)</f>
        <v>#N/A</v>
      </c>
      <c r="I24" s="60" t="e">
        <f>VLOOKUP(Yudicium24[[#This Row],[NIM]],DbsMunaqis[#Data],14)</f>
        <v>#N/A</v>
      </c>
      <c r="J24" s="61" t="e">
        <f>VLOOKUP(Yudicium24[[#This Row],[NIM]],DbsMunaqis[#Data],15)</f>
        <v>#N/A</v>
      </c>
      <c r="K24" s="89">
        <v>41516</v>
      </c>
    </row>
    <row r="25" spans="1:11" ht="40.049999999999997" customHeight="1">
      <c r="A25" s="91">
        <v>17</v>
      </c>
      <c r="B25" s="40">
        <v>17</v>
      </c>
      <c r="C25" s="63" t="s">
        <v>7948</v>
      </c>
      <c r="D25" s="64" t="e">
        <f>VLOOKUP(Yudicium24[[#This Row],[NIM]],DbsMunaqis[#Data],5)</f>
        <v>#N/A</v>
      </c>
      <c r="E25" s="64" t="e">
        <f>VLOOKUP(Yudicium24[[#This Row],[NIM]],DbsMunaqis[],9) &amp; ", " &amp; VLOOKUP(Yudicium24[[#This Row],[NIM]],DbsMunaqis[],10)</f>
        <v>#N/A</v>
      </c>
      <c r="F25" s="59">
        <v>1</v>
      </c>
      <c r="G25" s="55" t="e">
        <f>VLOOKUP(VLOOKUP(Yudicium24[[#This Row],[NIM]],DbsMunaqis[],6),TblJurusan[],2)</f>
        <v>#N/A</v>
      </c>
      <c r="H25" s="59" t="e">
        <f>VLOOKUP(VLOOKUP(Yudicium24[[#This Row],[NIM]],DbsMunaqis[],7),TblProdi[],2)</f>
        <v>#N/A</v>
      </c>
      <c r="I25" s="60" t="e">
        <f>VLOOKUP(Yudicium24[[#This Row],[NIM]],DbsMunaqis[#Data],14)</f>
        <v>#N/A</v>
      </c>
      <c r="J25" s="61" t="e">
        <f>VLOOKUP(Yudicium24[[#This Row],[NIM]],DbsMunaqis[#Data],15)</f>
        <v>#N/A</v>
      </c>
      <c r="K25" s="89">
        <v>41516</v>
      </c>
    </row>
    <row r="26" spans="1:11" ht="40.049999999999997" customHeight="1">
      <c r="A26" s="91">
        <v>18</v>
      </c>
      <c r="B26" s="40">
        <v>18</v>
      </c>
      <c r="C26" s="63" t="s">
        <v>8083</v>
      </c>
      <c r="D26" s="64" t="e">
        <f>VLOOKUP(Yudicium24[[#This Row],[NIM]],DbsMunaqis[#Data],5)</f>
        <v>#N/A</v>
      </c>
      <c r="E26" s="64" t="e">
        <f>VLOOKUP(Yudicium24[[#This Row],[NIM]],DbsMunaqis[],9) &amp; ", " &amp; VLOOKUP(Yudicium24[[#This Row],[NIM]],DbsMunaqis[],10)</f>
        <v>#N/A</v>
      </c>
      <c r="F26" s="59">
        <v>1</v>
      </c>
      <c r="G26" s="55" t="e">
        <f>VLOOKUP(VLOOKUP(Yudicium24[[#This Row],[NIM]],DbsMunaqis[],6),TblJurusan[],2)</f>
        <v>#N/A</v>
      </c>
      <c r="H26" s="59" t="e">
        <f>VLOOKUP(VLOOKUP(Yudicium24[[#This Row],[NIM]],DbsMunaqis[],7),TblProdi[],2)</f>
        <v>#N/A</v>
      </c>
      <c r="I26" s="60" t="e">
        <f>VLOOKUP(Yudicium24[[#This Row],[NIM]],DbsMunaqis[#Data],14)</f>
        <v>#N/A</v>
      </c>
      <c r="J26" s="61" t="e">
        <f>VLOOKUP(Yudicium24[[#This Row],[NIM]],DbsMunaqis[#Data],15)</f>
        <v>#N/A</v>
      </c>
      <c r="K26" s="89">
        <v>41516</v>
      </c>
    </row>
    <row r="27" spans="1:11" ht="40.049999999999997" customHeight="1">
      <c r="A27" s="91">
        <v>19</v>
      </c>
      <c r="B27" s="40">
        <v>19</v>
      </c>
      <c r="C27" s="63" t="s">
        <v>8090</v>
      </c>
      <c r="D27" s="64" t="e">
        <f>VLOOKUP(Yudicium24[[#This Row],[NIM]],DbsMunaqis[#Data],5)</f>
        <v>#N/A</v>
      </c>
      <c r="E27" s="64" t="e">
        <f>VLOOKUP(Yudicium24[[#This Row],[NIM]],DbsMunaqis[],9) &amp; ", " &amp; VLOOKUP(Yudicium24[[#This Row],[NIM]],DbsMunaqis[],10)</f>
        <v>#N/A</v>
      </c>
      <c r="F27" s="59">
        <v>1</v>
      </c>
      <c r="G27" s="55" t="e">
        <f>VLOOKUP(VLOOKUP(Yudicium24[[#This Row],[NIM]],DbsMunaqis[],6),TblJurusan[],2)</f>
        <v>#N/A</v>
      </c>
      <c r="H27" s="59" t="e">
        <f>VLOOKUP(VLOOKUP(Yudicium24[[#This Row],[NIM]],DbsMunaqis[],7),TblProdi[],2)</f>
        <v>#N/A</v>
      </c>
      <c r="I27" s="60" t="e">
        <f>VLOOKUP(Yudicium24[[#This Row],[NIM]],DbsMunaqis[#Data],14)</f>
        <v>#N/A</v>
      </c>
      <c r="J27" s="61" t="e">
        <f>VLOOKUP(Yudicium24[[#This Row],[NIM]],DbsMunaqis[#Data],15)</f>
        <v>#N/A</v>
      </c>
      <c r="K27" s="89">
        <v>41516</v>
      </c>
    </row>
    <row r="28" spans="1:11" ht="40.049999999999997" customHeight="1">
      <c r="A28" s="91">
        <v>20</v>
      </c>
      <c r="B28" s="40">
        <v>20</v>
      </c>
      <c r="C28" s="63" t="s">
        <v>8142</v>
      </c>
      <c r="D28" s="64" t="e">
        <f>VLOOKUP(Yudicium24[[#This Row],[NIM]],DbsMunaqis[#Data],5)</f>
        <v>#N/A</v>
      </c>
      <c r="E28" s="64" t="e">
        <f>VLOOKUP(Yudicium24[[#This Row],[NIM]],DbsMunaqis[],9) &amp; ", " &amp; VLOOKUP(Yudicium24[[#This Row],[NIM]],DbsMunaqis[],10)</f>
        <v>#N/A</v>
      </c>
      <c r="F28" s="59">
        <v>1</v>
      </c>
      <c r="G28" s="55" t="e">
        <f>VLOOKUP(VLOOKUP(Yudicium24[[#This Row],[NIM]],DbsMunaqis[],6),TblJurusan[],2)</f>
        <v>#N/A</v>
      </c>
      <c r="H28" s="59" t="e">
        <f>VLOOKUP(VLOOKUP(Yudicium24[[#This Row],[NIM]],DbsMunaqis[],7),TblProdi[],2)</f>
        <v>#N/A</v>
      </c>
      <c r="I28" s="60" t="e">
        <f>VLOOKUP(Yudicium24[[#This Row],[NIM]],DbsMunaqis[#Data],14)</f>
        <v>#N/A</v>
      </c>
      <c r="J28" s="61" t="e">
        <f>VLOOKUP(Yudicium24[[#This Row],[NIM]],DbsMunaqis[#Data],15)</f>
        <v>#N/A</v>
      </c>
      <c r="K28" s="89">
        <v>41516</v>
      </c>
    </row>
    <row r="29" spans="1:11" ht="40.049999999999997" hidden="1" customHeight="1" thickTop="1">
      <c r="A29" s="91">
        <v>21</v>
      </c>
      <c r="B29" s="40">
        <v>1</v>
      </c>
      <c r="C29" s="63" t="s">
        <v>8265</v>
      </c>
      <c r="D29" s="64" t="e">
        <f>VLOOKUP(Yudicium24[[#This Row],[NIM]],DbsMunaqis[#Data],5)</f>
        <v>#N/A</v>
      </c>
      <c r="E29" s="64" t="e">
        <f>VLOOKUP(Yudicium24[[#This Row],[NIM]],DbsMunaqis[],9) &amp; ", " &amp; VLOOKUP(Yudicium24[[#This Row],[NIM]],DbsMunaqis[],10)</f>
        <v>#N/A</v>
      </c>
      <c r="F29" s="59">
        <v>2</v>
      </c>
      <c r="G29" s="55" t="e">
        <f>VLOOKUP(VLOOKUP(Yudicium24[[#This Row],[NIM]],DbsMunaqis[],6),TblJurusan[],2)</f>
        <v>#N/A</v>
      </c>
      <c r="H29" s="59" t="e">
        <f>VLOOKUP(VLOOKUP(Yudicium24[[#This Row],[NIM]],DbsMunaqis[],7),TblProdi[],2)</f>
        <v>#N/A</v>
      </c>
      <c r="I29" s="60" t="e">
        <f>VLOOKUP(Yudicium24[[#This Row],[NIM]],DbsMunaqis[#Data],14)</f>
        <v>#N/A</v>
      </c>
      <c r="J29" s="95" t="e">
        <f>VLOOKUP(Yudicium24[[#This Row],[NIM]],DbsMunaqis[#Data],15)</f>
        <v>#N/A</v>
      </c>
      <c r="K29" s="89">
        <v>41516</v>
      </c>
    </row>
    <row r="30" spans="1:11" ht="40.049999999999997" hidden="1" customHeight="1">
      <c r="A30" s="91">
        <v>22</v>
      </c>
      <c r="B30" s="40">
        <v>2</v>
      </c>
      <c r="C30" s="63" t="s">
        <v>8268</v>
      </c>
      <c r="D30" s="64" t="e">
        <f>VLOOKUP(Yudicium24[[#This Row],[NIM]],DbsMunaqis[#Data],5)</f>
        <v>#N/A</v>
      </c>
      <c r="E30" s="64" t="e">
        <f>VLOOKUP(Yudicium24[[#This Row],[NIM]],DbsMunaqis[],9) &amp; ", " &amp; VLOOKUP(Yudicium24[[#This Row],[NIM]],DbsMunaqis[],10)</f>
        <v>#N/A</v>
      </c>
      <c r="F30" s="59">
        <v>2</v>
      </c>
      <c r="G30" s="55" t="e">
        <f>VLOOKUP(VLOOKUP(Yudicium24[[#This Row],[NIM]],DbsMunaqis[],6),TblJurusan[],2)</f>
        <v>#N/A</v>
      </c>
      <c r="H30" s="59" t="e">
        <f>VLOOKUP(VLOOKUP(Yudicium24[[#This Row],[NIM]],DbsMunaqis[],7),TblProdi[],2)</f>
        <v>#N/A</v>
      </c>
      <c r="I30" s="60" t="e">
        <f>VLOOKUP(Yudicium24[[#This Row],[NIM]],DbsMunaqis[#Data],14)</f>
        <v>#N/A</v>
      </c>
      <c r="J30" s="95" t="e">
        <f>VLOOKUP(Yudicium24[[#This Row],[NIM]],DbsMunaqis[#Data],15)</f>
        <v>#N/A</v>
      </c>
      <c r="K30" s="89">
        <v>41516</v>
      </c>
    </row>
    <row r="31" spans="1:11" ht="40.049999999999997" hidden="1" customHeight="1">
      <c r="A31" s="91">
        <v>23</v>
      </c>
      <c r="B31" s="40">
        <v>3</v>
      </c>
      <c r="C31" s="63" t="s">
        <v>8280</v>
      </c>
      <c r="D31" s="64" t="e">
        <f>VLOOKUP(Yudicium24[[#This Row],[NIM]],DbsMunaqis[#Data],5)</f>
        <v>#N/A</v>
      </c>
      <c r="E31" s="64" t="e">
        <f>VLOOKUP(Yudicium24[[#This Row],[NIM]],DbsMunaqis[],9) &amp; ", " &amp; VLOOKUP(Yudicium24[[#This Row],[NIM]],DbsMunaqis[],10)</f>
        <v>#N/A</v>
      </c>
      <c r="F31" s="59">
        <v>2</v>
      </c>
      <c r="G31" s="55" t="e">
        <f>VLOOKUP(VLOOKUP(Yudicium24[[#This Row],[NIM]],DbsMunaqis[],6),TblJurusan[],2)</f>
        <v>#N/A</v>
      </c>
      <c r="H31" s="59" t="e">
        <f>VLOOKUP(VLOOKUP(Yudicium24[[#This Row],[NIM]],DbsMunaqis[],7),TblProdi[],2)</f>
        <v>#N/A</v>
      </c>
      <c r="I31" s="60" t="e">
        <f>VLOOKUP(Yudicium24[[#This Row],[NIM]],DbsMunaqis[#Data],14)</f>
        <v>#N/A</v>
      </c>
      <c r="J31" s="95" t="e">
        <f>VLOOKUP(Yudicium24[[#This Row],[NIM]],DbsMunaqis[#Data],15)</f>
        <v>#N/A</v>
      </c>
      <c r="K31" s="89">
        <v>41516</v>
      </c>
    </row>
    <row r="32" spans="1:11" ht="40.049999999999997" hidden="1" customHeight="1">
      <c r="A32" s="91">
        <v>24</v>
      </c>
      <c r="B32" s="40">
        <v>4</v>
      </c>
      <c r="C32" s="63" t="s">
        <v>8391</v>
      </c>
      <c r="D32" s="64" t="e">
        <f>VLOOKUP(Yudicium24[[#This Row],[NIM]],DbsMunaqis[#Data],5)</f>
        <v>#N/A</v>
      </c>
      <c r="E32" s="64" t="e">
        <f>VLOOKUP(Yudicium24[[#This Row],[NIM]],DbsMunaqis[],9) &amp; ", " &amp; VLOOKUP(Yudicium24[[#This Row],[NIM]],DbsMunaqis[],10)</f>
        <v>#N/A</v>
      </c>
      <c r="F32" s="59">
        <v>2</v>
      </c>
      <c r="G32" s="55" t="e">
        <f>VLOOKUP(VLOOKUP(Yudicium24[[#This Row],[NIM]],DbsMunaqis[],6),TblJurusan[],2)</f>
        <v>#N/A</v>
      </c>
      <c r="H32" s="59" t="e">
        <f>VLOOKUP(VLOOKUP(Yudicium24[[#This Row],[NIM]],DbsMunaqis[],7),TblProdi[],2)</f>
        <v>#N/A</v>
      </c>
      <c r="I32" s="60" t="e">
        <f>VLOOKUP(Yudicium24[[#This Row],[NIM]],DbsMunaqis[#Data],14)</f>
        <v>#N/A</v>
      </c>
      <c r="J32" s="95" t="e">
        <f>VLOOKUP(Yudicium24[[#This Row],[NIM]],DbsMunaqis[#Data],15)</f>
        <v>#N/A</v>
      </c>
      <c r="K32" s="89">
        <v>41516</v>
      </c>
    </row>
    <row r="33" spans="1:11" ht="40.049999999999997" hidden="1" customHeight="1">
      <c r="A33" s="91">
        <v>25</v>
      </c>
      <c r="B33" s="40">
        <v>5</v>
      </c>
      <c r="C33" s="63" t="s">
        <v>8393</v>
      </c>
      <c r="D33" s="64" t="e">
        <f>VLOOKUP(Yudicium24[[#This Row],[NIM]],DbsMunaqis[#Data],5)</f>
        <v>#N/A</v>
      </c>
      <c r="E33" s="64" t="e">
        <f>VLOOKUP(Yudicium24[[#This Row],[NIM]],DbsMunaqis[],9) &amp; ", " &amp; VLOOKUP(Yudicium24[[#This Row],[NIM]],DbsMunaqis[],10)</f>
        <v>#N/A</v>
      </c>
      <c r="F33" s="59">
        <v>2</v>
      </c>
      <c r="G33" s="55" t="e">
        <f>VLOOKUP(VLOOKUP(Yudicium24[[#This Row],[NIM]],DbsMunaqis[],6),TblJurusan[],2)</f>
        <v>#N/A</v>
      </c>
      <c r="H33" s="59" t="e">
        <f>VLOOKUP(VLOOKUP(Yudicium24[[#This Row],[NIM]],DbsMunaqis[],7),TblProdi[],2)</f>
        <v>#N/A</v>
      </c>
      <c r="I33" s="60" t="e">
        <f>VLOOKUP(Yudicium24[[#This Row],[NIM]],DbsMunaqis[#Data],14)</f>
        <v>#N/A</v>
      </c>
      <c r="J33" s="95" t="e">
        <f>VLOOKUP(Yudicium24[[#This Row],[NIM]],DbsMunaqis[#Data],15)</f>
        <v>#N/A</v>
      </c>
      <c r="K33" s="89">
        <v>41516</v>
      </c>
    </row>
    <row r="34" spans="1:11" ht="40.049999999999997" hidden="1" customHeight="1">
      <c r="A34" s="91">
        <v>26</v>
      </c>
      <c r="B34" s="40">
        <v>6</v>
      </c>
      <c r="C34" s="63" t="s">
        <v>8398</v>
      </c>
      <c r="D34" s="64" t="e">
        <f>VLOOKUP(Yudicium24[[#This Row],[NIM]],DbsMunaqis[#Data],5)</f>
        <v>#N/A</v>
      </c>
      <c r="E34" s="64" t="e">
        <f>VLOOKUP(Yudicium24[[#This Row],[NIM]],DbsMunaqis[],9) &amp; ", " &amp; VLOOKUP(Yudicium24[[#This Row],[NIM]],DbsMunaqis[],10)</f>
        <v>#N/A</v>
      </c>
      <c r="F34" s="59">
        <v>2</v>
      </c>
      <c r="G34" s="55" t="e">
        <f>VLOOKUP(VLOOKUP(Yudicium24[[#This Row],[NIM]],DbsMunaqis[],6),TblJurusan[],2)</f>
        <v>#N/A</v>
      </c>
      <c r="H34" s="59" t="e">
        <f>VLOOKUP(VLOOKUP(Yudicium24[[#This Row],[NIM]],DbsMunaqis[],7),TblProdi[],2)</f>
        <v>#N/A</v>
      </c>
      <c r="I34" s="60" t="e">
        <f>VLOOKUP(Yudicium24[[#This Row],[NIM]],DbsMunaqis[#Data],14)</f>
        <v>#N/A</v>
      </c>
      <c r="J34" s="95" t="e">
        <f>VLOOKUP(Yudicium24[[#This Row],[NIM]],DbsMunaqis[#Data],15)</f>
        <v>#N/A</v>
      </c>
      <c r="K34" s="89">
        <v>41516</v>
      </c>
    </row>
    <row r="35" spans="1:11" ht="40.049999999999997" hidden="1" customHeight="1">
      <c r="A35" s="91">
        <v>27</v>
      </c>
      <c r="B35" s="40">
        <v>7</v>
      </c>
      <c r="C35" s="63" t="s">
        <v>8412</v>
      </c>
      <c r="D35" s="64" t="e">
        <f>VLOOKUP(Yudicium24[[#This Row],[NIM]],DbsMunaqis[#Data],5)</f>
        <v>#N/A</v>
      </c>
      <c r="E35" s="64" t="e">
        <f>VLOOKUP(Yudicium24[[#This Row],[NIM]],DbsMunaqis[],9) &amp; ", " &amp; VLOOKUP(Yudicium24[[#This Row],[NIM]],DbsMunaqis[],10)</f>
        <v>#N/A</v>
      </c>
      <c r="F35" s="59">
        <v>2</v>
      </c>
      <c r="G35" s="55" t="e">
        <f>VLOOKUP(VLOOKUP(Yudicium24[[#This Row],[NIM]],DbsMunaqis[],6),TblJurusan[],2)</f>
        <v>#N/A</v>
      </c>
      <c r="H35" s="59" t="e">
        <f>VLOOKUP(VLOOKUP(Yudicium24[[#This Row],[NIM]],DbsMunaqis[],7),TblProdi[],2)</f>
        <v>#N/A</v>
      </c>
      <c r="I35" s="60" t="e">
        <f>VLOOKUP(Yudicium24[[#This Row],[NIM]],DbsMunaqis[#Data],14)</f>
        <v>#N/A</v>
      </c>
      <c r="J35" s="95" t="e">
        <f>VLOOKUP(Yudicium24[[#This Row],[NIM]],DbsMunaqis[#Data],15)</f>
        <v>#N/A</v>
      </c>
      <c r="K35" s="89">
        <v>41516</v>
      </c>
    </row>
    <row r="36" spans="1:11" ht="40.049999999999997" customHeight="1">
      <c r="A36" s="91">
        <v>28</v>
      </c>
      <c r="B36" s="100">
        <v>21</v>
      </c>
      <c r="C36" s="41" t="s">
        <v>8929</v>
      </c>
      <c r="D36" s="59" t="e">
        <f>VLOOKUP(Yudicium24[[#This Row],[NIM]],DbsMunaqis[#Data],5)</f>
        <v>#N/A</v>
      </c>
      <c r="E36" s="59" t="e">
        <f>VLOOKUP(Yudicium24[[#This Row],[NIM]],DbsMunaqis[],9) &amp; ", " &amp; VLOOKUP(Yudicium24[[#This Row],[NIM]],DbsMunaqis[],10)</f>
        <v>#N/A</v>
      </c>
      <c r="F36" s="59">
        <v>1</v>
      </c>
      <c r="G36" s="55" t="e">
        <f>VLOOKUP(VLOOKUP(Yudicium24[[#This Row],[NIM]],DbsMunaqis[],6),TblJurusan[],2)</f>
        <v>#N/A</v>
      </c>
      <c r="H36" s="59" t="e">
        <f>VLOOKUP(VLOOKUP(Yudicium24[[#This Row],[NIM]],DbsMunaqis[],7),TblProdi[],2)</f>
        <v>#N/A</v>
      </c>
      <c r="I36" s="60" t="e">
        <f>VLOOKUP(Yudicium24[[#This Row],[NIM]],DbsMunaqis[#Data],14)</f>
        <v>#N/A</v>
      </c>
      <c r="J36" s="61" t="e">
        <f>VLOOKUP(Yudicium24[[#This Row],[NIM]],DbsMunaqis[#Data],15)</f>
        <v>#N/A</v>
      </c>
      <c r="K36" s="89">
        <v>41516</v>
      </c>
    </row>
    <row r="37" spans="1:11" ht="40.049999999999997" hidden="1" customHeight="1">
      <c r="A37" s="91">
        <v>29</v>
      </c>
      <c r="B37" s="40">
        <v>8</v>
      </c>
      <c r="C37" s="63" t="s">
        <v>8208</v>
      </c>
      <c r="D37" s="64" t="e">
        <f>VLOOKUP(Yudicium24[[#This Row],[NIM]],DbsMunaqis[#Data],5)</f>
        <v>#N/A</v>
      </c>
      <c r="E37" s="64" t="e">
        <f>VLOOKUP(Yudicium24[[#This Row],[NIM]],DbsMunaqis[],9) &amp; ", " &amp; VLOOKUP(Yudicium24[[#This Row],[NIM]],DbsMunaqis[],10)</f>
        <v>#N/A</v>
      </c>
      <c r="F37" s="59">
        <v>2</v>
      </c>
      <c r="G37" s="55" t="e">
        <f>VLOOKUP(VLOOKUP(Yudicium24[[#This Row],[NIM]],DbsMunaqis[],6),TblJurusan[],2)</f>
        <v>#N/A</v>
      </c>
      <c r="H37" s="59" t="e">
        <f>VLOOKUP(VLOOKUP(Yudicium24[[#This Row],[NIM]],DbsMunaqis[],7),TblProdi[],2)</f>
        <v>#N/A</v>
      </c>
      <c r="I37" s="60" t="e">
        <f>VLOOKUP(Yudicium24[[#This Row],[NIM]],DbsMunaqis[#Data],14)</f>
        <v>#N/A</v>
      </c>
      <c r="J37" s="95" t="e">
        <f>VLOOKUP(Yudicium24[[#This Row],[NIM]],DbsMunaqis[#Data],15)</f>
        <v>#N/A</v>
      </c>
      <c r="K37" s="89">
        <v>41576</v>
      </c>
    </row>
    <row r="38" spans="1:11" ht="40.049999999999997" hidden="1" customHeight="1">
      <c r="A38" s="91">
        <v>30</v>
      </c>
      <c r="B38" s="40">
        <v>9</v>
      </c>
      <c r="C38" s="63" t="s">
        <v>8377</v>
      </c>
      <c r="D38" s="64" t="e">
        <f>VLOOKUP(Yudicium24[[#This Row],[NIM]],DbsMunaqis[#Data],5)</f>
        <v>#N/A</v>
      </c>
      <c r="E38" s="64" t="e">
        <f>VLOOKUP(Yudicium24[[#This Row],[NIM]],DbsMunaqis[],9) &amp; ", " &amp; VLOOKUP(Yudicium24[[#This Row],[NIM]],DbsMunaqis[],10)</f>
        <v>#N/A</v>
      </c>
      <c r="F38" s="59">
        <v>2</v>
      </c>
      <c r="G38" s="55" t="e">
        <f>VLOOKUP(VLOOKUP(Yudicium24[[#This Row],[NIM]],DbsMunaqis[],6),TblJurusan[],2)</f>
        <v>#N/A</v>
      </c>
      <c r="H38" s="59" t="e">
        <f>VLOOKUP(VLOOKUP(Yudicium24[[#This Row],[NIM]],DbsMunaqis[],7),TblProdi[],2)</f>
        <v>#N/A</v>
      </c>
      <c r="I38" s="60" t="e">
        <f>VLOOKUP(Yudicium24[[#This Row],[NIM]],DbsMunaqis[#Data],14)</f>
        <v>#N/A</v>
      </c>
      <c r="J38" s="95" t="e">
        <f>VLOOKUP(Yudicium24[[#This Row],[NIM]],DbsMunaqis[#Data],15)</f>
        <v>#N/A</v>
      </c>
      <c r="K38" s="89">
        <v>41576</v>
      </c>
    </row>
    <row r="39" spans="1:11" ht="40.049999999999997" customHeight="1">
      <c r="A39" s="91">
        <v>31</v>
      </c>
      <c r="B39" s="40">
        <v>22</v>
      </c>
      <c r="C39" s="63" t="s">
        <v>1570</v>
      </c>
      <c r="D39" s="64" t="e">
        <f>VLOOKUP(Yudicium24[[#This Row],[NIM]],DbsMunaqis[#Data],5)</f>
        <v>#N/A</v>
      </c>
      <c r="E39" s="64" t="e">
        <f>VLOOKUP(Yudicium24[[#This Row],[NIM]],DbsMunaqis[],9) &amp; ", " &amp; VLOOKUP(Yudicium24[[#This Row],[NIM]],DbsMunaqis[],10)</f>
        <v>#N/A</v>
      </c>
      <c r="F39" s="59">
        <v>1</v>
      </c>
      <c r="G39" s="55" t="e">
        <f>VLOOKUP(VLOOKUP(Yudicium24[[#This Row],[NIM]],DbsMunaqis[],6),TblJurusan[],2)</f>
        <v>#N/A</v>
      </c>
      <c r="H39" s="59" t="e">
        <f>VLOOKUP(VLOOKUP(Yudicium24[[#This Row],[NIM]],DbsMunaqis[],7),TblProdi[],2)</f>
        <v>#N/A</v>
      </c>
      <c r="I39" s="60" t="e">
        <f>VLOOKUP(Yudicium24[[#This Row],[NIM]],DbsMunaqis[#Data],14)</f>
        <v>#N/A</v>
      </c>
      <c r="J39" s="61" t="e">
        <f>VLOOKUP(Yudicium24[[#This Row],[NIM]],DbsMunaqis[#Data],15)</f>
        <v>#N/A</v>
      </c>
      <c r="K39" s="89">
        <v>41576</v>
      </c>
    </row>
    <row r="40" spans="1:11" ht="40.049999999999997" customHeight="1">
      <c r="A40" s="91">
        <v>32</v>
      </c>
      <c r="B40" s="40">
        <v>23</v>
      </c>
      <c r="C40" s="63" t="s">
        <v>8167</v>
      </c>
      <c r="D40" s="64" t="e">
        <f>VLOOKUP(Yudicium24[[#This Row],[NIM]],DbsMunaqis[#Data],5)</f>
        <v>#N/A</v>
      </c>
      <c r="E40" s="64" t="e">
        <f>VLOOKUP(Yudicium24[[#This Row],[NIM]],DbsMunaqis[],9) &amp; ", " &amp; VLOOKUP(Yudicium24[[#This Row],[NIM]],DbsMunaqis[],10)</f>
        <v>#N/A</v>
      </c>
      <c r="F40" s="59">
        <v>1</v>
      </c>
      <c r="G40" s="55" t="e">
        <f>VLOOKUP(VLOOKUP(Yudicium24[[#This Row],[NIM]],DbsMunaqis[],6),TblJurusan[],2)</f>
        <v>#N/A</v>
      </c>
      <c r="H40" s="59" t="e">
        <f>VLOOKUP(VLOOKUP(Yudicium24[[#This Row],[NIM]],DbsMunaqis[],7),TblProdi[],2)</f>
        <v>#N/A</v>
      </c>
      <c r="I40" s="60" t="e">
        <f>VLOOKUP(Yudicium24[[#This Row],[NIM]],DbsMunaqis[#Data],14)</f>
        <v>#N/A</v>
      </c>
      <c r="J40" s="61" t="e">
        <f>VLOOKUP(Yudicium24[[#This Row],[NIM]],DbsMunaqis[#Data],15)</f>
        <v>#N/A</v>
      </c>
      <c r="K40" s="89">
        <v>41576</v>
      </c>
    </row>
    <row r="41" spans="1:11" ht="40.049999999999997" customHeight="1">
      <c r="A41" s="91">
        <v>33</v>
      </c>
      <c r="B41" s="40">
        <v>24</v>
      </c>
      <c r="C41" s="63" t="s">
        <v>8085</v>
      </c>
      <c r="D41" s="64" t="e">
        <f>VLOOKUP(Yudicium24[[#This Row],[NIM]],DbsMunaqis[#Data],5)</f>
        <v>#N/A</v>
      </c>
      <c r="E41" s="64" t="e">
        <f>VLOOKUP(Yudicium24[[#This Row],[NIM]],DbsMunaqis[],9) &amp; ", " &amp; VLOOKUP(Yudicium24[[#This Row],[NIM]],DbsMunaqis[],10)</f>
        <v>#N/A</v>
      </c>
      <c r="F41" s="59">
        <v>1</v>
      </c>
      <c r="G41" s="55" t="e">
        <f>VLOOKUP(VLOOKUP(Yudicium24[[#This Row],[NIM]],DbsMunaqis[],6),TblJurusan[],2)</f>
        <v>#N/A</v>
      </c>
      <c r="H41" s="59" t="e">
        <f>VLOOKUP(VLOOKUP(Yudicium24[[#This Row],[NIM]],DbsMunaqis[],7),TblProdi[],2)</f>
        <v>#N/A</v>
      </c>
      <c r="I41" s="60" t="e">
        <f>VLOOKUP(Yudicium24[[#This Row],[NIM]],DbsMunaqis[#Data],14)</f>
        <v>#N/A</v>
      </c>
      <c r="J41" s="61" t="e">
        <f>VLOOKUP(Yudicium24[[#This Row],[NIM]],DbsMunaqis[#Data],15)</f>
        <v>#N/A</v>
      </c>
      <c r="K41" s="89">
        <v>41576</v>
      </c>
    </row>
    <row r="42" spans="1:11" ht="40.049999999999997" customHeight="1">
      <c r="A42" s="91">
        <v>34</v>
      </c>
      <c r="B42" s="40">
        <v>25</v>
      </c>
      <c r="C42" s="63" t="s">
        <v>7874</v>
      </c>
      <c r="D42" s="64" t="e">
        <f>VLOOKUP(Yudicium24[[#This Row],[NIM]],DbsMunaqis[#Data],5)</f>
        <v>#N/A</v>
      </c>
      <c r="E42" s="64" t="e">
        <f>VLOOKUP(Yudicium24[[#This Row],[NIM]],DbsMunaqis[],9) &amp; ", " &amp; VLOOKUP(Yudicium24[[#This Row],[NIM]],DbsMunaqis[],10)</f>
        <v>#N/A</v>
      </c>
      <c r="F42" s="59">
        <v>1</v>
      </c>
      <c r="G42" s="55" t="e">
        <f>VLOOKUP(VLOOKUP(Yudicium24[[#This Row],[NIM]],DbsMunaqis[],6),TblJurusan[],2)</f>
        <v>#N/A</v>
      </c>
      <c r="H42" s="59" t="e">
        <f>VLOOKUP(VLOOKUP(Yudicium24[[#This Row],[NIM]],DbsMunaqis[],7),TblProdi[],2)</f>
        <v>#N/A</v>
      </c>
      <c r="I42" s="60" t="e">
        <f>VLOOKUP(Yudicium24[[#This Row],[NIM]],DbsMunaqis[#Data],14)</f>
        <v>#N/A</v>
      </c>
      <c r="J42" s="61" t="e">
        <f>VLOOKUP(Yudicium24[[#This Row],[NIM]],DbsMunaqis[#Data],15)</f>
        <v>#N/A</v>
      </c>
      <c r="K42" s="89">
        <v>41576</v>
      </c>
    </row>
    <row r="43" spans="1:11" ht="40.049999999999997" customHeight="1">
      <c r="A43" s="91">
        <v>35</v>
      </c>
      <c r="B43" s="40">
        <v>26</v>
      </c>
      <c r="C43" s="63" t="s">
        <v>7349</v>
      </c>
      <c r="D43" s="64" t="e">
        <f>VLOOKUP(Yudicium24[[#This Row],[NIM]],DbsMunaqis[#Data],5)</f>
        <v>#N/A</v>
      </c>
      <c r="E43" s="64" t="e">
        <f>VLOOKUP(Yudicium24[[#This Row],[NIM]],DbsMunaqis[],9) &amp; ", " &amp; VLOOKUP(Yudicium24[[#This Row],[NIM]],DbsMunaqis[],10)</f>
        <v>#N/A</v>
      </c>
      <c r="F43" s="59">
        <v>1</v>
      </c>
      <c r="G43" s="55" t="e">
        <f>VLOOKUP(VLOOKUP(Yudicium24[[#This Row],[NIM]],DbsMunaqis[],6),TblJurusan[],2)</f>
        <v>#N/A</v>
      </c>
      <c r="H43" s="59" t="e">
        <f>VLOOKUP(VLOOKUP(Yudicium24[[#This Row],[NIM]],DbsMunaqis[],7),TblProdi[],2)</f>
        <v>#N/A</v>
      </c>
      <c r="I43" s="60" t="e">
        <f>VLOOKUP(Yudicium24[[#This Row],[NIM]],DbsMunaqis[#Data],14)</f>
        <v>#N/A</v>
      </c>
      <c r="J43" s="61" t="e">
        <f>VLOOKUP(Yudicium24[[#This Row],[NIM]],DbsMunaqis[#Data],15)</f>
        <v>#N/A</v>
      </c>
      <c r="K43" s="89">
        <v>41576</v>
      </c>
    </row>
    <row r="44" spans="1:11" ht="40.049999999999997" customHeight="1">
      <c r="A44" s="91">
        <v>36</v>
      </c>
      <c r="B44" s="40">
        <v>27</v>
      </c>
      <c r="C44" s="63" t="s">
        <v>1693</v>
      </c>
      <c r="D44" s="64" t="e">
        <f>VLOOKUP(Yudicium24[[#This Row],[NIM]],DbsMunaqis[#Data],5)</f>
        <v>#N/A</v>
      </c>
      <c r="E44" s="64" t="e">
        <f>VLOOKUP(Yudicium24[[#This Row],[NIM]],DbsMunaqis[],9) &amp; ", " &amp; VLOOKUP(Yudicium24[[#This Row],[NIM]],DbsMunaqis[],10)</f>
        <v>#N/A</v>
      </c>
      <c r="F44" s="59">
        <v>1</v>
      </c>
      <c r="G44" s="55" t="e">
        <f>VLOOKUP(VLOOKUP(Yudicium24[[#This Row],[NIM]],DbsMunaqis[],6),TblJurusan[],2)</f>
        <v>#N/A</v>
      </c>
      <c r="H44" s="59" t="e">
        <f>VLOOKUP(VLOOKUP(Yudicium24[[#This Row],[NIM]],DbsMunaqis[],7),TblProdi[],2)</f>
        <v>#N/A</v>
      </c>
      <c r="I44" s="60" t="e">
        <f>VLOOKUP(Yudicium24[[#This Row],[NIM]],DbsMunaqis[#Data],14)</f>
        <v>#N/A</v>
      </c>
      <c r="J44" s="61" t="e">
        <f>VLOOKUP(Yudicium24[[#This Row],[NIM]],DbsMunaqis[#Data],15)</f>
        <v>#N/A</v>
      </c>
      <c r="K44" s="89">
        <v>41576</v>
      </c>
    </row>
    <row r="45" spans="1:11" ht="40.049999999999997" hidden="1" customHeight="1">
      <c r="A45" s="91">
        <v>37</v>
      </c>
      <c r="B45" s="40">
        <v>10</v>
      </c>
      <c r="C45" s="63" t="s">
        <v>8409</v>
      </c>
      <c r="D45" s="64" t="e">
        <f>VLOOKUP(Yudicium24[[#This Row],[NIM]],DbsMunaqis[#Data],5)</f>
        <v>#N/A</v>
      </c>
      <c r="E45" s="64" t="e">
        <f>VLOOKUP(Yudicium24[[#This Row],[NIM]],DbsMunaqis[],9) &amp; ", " &amp; VLOOKUP(Yudicium24[[#This Row],[NIM]],DbsMunaqis[],10)</f>
        <v>#N/A</v>
      </c>
      <c r="F45" s="59">
        <v>2</v>
      </c>
      <c r="G45" s="55" t="e">
        <f>VLOOKUP(VLOOKUP(Yudicium24[[#This Row],[NIM]],DbsMunaqis[],6),TblJurusan[],2)</f>
        <v>#N/A</v>
      </c>
      <c r="H45" s="59" t="e">
        <f>VLOOKUP(VLOOKUP(Yudicium24[[#This Row],[NIM]],DbsMunaqis[],7),TblProdi[],2)</f>
        <v>#N/A</v>
      </c>
      <c r="I45" s="60" t="e">
        <f>VLOOKUP(Yudicium24[[#This Row],[NIM]],DbsMunaqis[#Data],14)</f>
        <v>#N/A</v>
      </c>
      <c r="J45" s="95" t="e">
        <f>VLOOKUP(Yudicium24[[#This Row],[NIM]],DbsMunaqis[#Data],15)</f>
        <v>#N/A</v>
      </c>
      <c r="K45" s="89">
        <v>41576</v>
      </c>
    </row>
    <row r="46" spans="1:11" ht="40.049999999999997" hidden="1" customHeight="1">
      <c r="A46" s="91">
        <v>38</v>
      </c>
      <c r="B46" s="40">
        <v>11</v>
      </c>
      <c r="C46" s="63" t="s">
        <v>8400</v>
      </c>
      <c r="D46" s="64" t="e">
        <f>VLOOKUP(Yudicium24[[#This Row],[NIM]],DbsMunaqis[#Data],5)</f>
        <v>#N/A</v>
      </c>
      <c r="E46" s="64" t="e">
        <f>VLOOKUP(Yudicium24[[#This Row],[NIM]],DbsMunaqis[],9) &amp; ", " &amp; VLOOKUP(Yudicium24[[#This Row],[NIM]],DbsMunaqis[],10)</f>
        <v>#N/A</v>
      </c>
      <c r="F46" s="59">
        <v>2</v>
      </c>
      <c r="G46" s="55" t="e">
        <f>VLOOKUP(VLOOKUP(Yudicium24[[#This Row],[NIM]],DbsMunaqis[],6),TblJurusan[],2)</f>
        <v>#N/A</v>
      </c>
      <c r="H46" s="59" t="e">
        <f>VLOOKUP(VLOOKUP(Yudicium24[[#This Row],[NIM]],DbsMunaqis[],7),TblProdi[],2)</f>
        <v>#N/A</v>
      </c>
      <c r="I46" s="60" t="e">
        <f>VLOOKUP(Yudicium24[[#This Row],[NIM]],DbsMunaqis[#Data],14)</f>
        <v>#N/A</v>
      </c>
      <c r="J46" s="95" t="e">
        <f>VLOOKUP(Yudicium24[[#This Row],[NIM]],DbsMunaqis[#Data],15)</f>
        <v>#N/A</v>
      </c>
      <c r="K46" s="89">
        <v>41576</v>
      </c>
    </row>
    <row r="47" spans="1:11" ht="40.049999999999997" hidden="1" customHeight="1">
      <c r="A47" s="91">
        <v>39</v>
      </c>
      <c r="B47" s="40">
        <v>12</v>
      </c>
      <c r="C47" s="63" t="s">
        <v>8390</v>
      </c>
      <c r="D47" s="64" t="e">
        <f>VLOOKUP(Yudicium24[[#This Row],[NIM]],DbsMunaqis[#Data],5)</f>
        <v>#N/A</v>
      </c>
      <c r="E47" s="64" t="e">
        <f>VLOOKUP(Yudicium24[[#This Row],[NIM]],DbsMunaqis[],9) &amp; ", " &amp; VLOOKUP(Yudicium24[[#This Row],[NIM]],DbsMunaqis[],10)</f>
        <v>#N/A</v>
      </c>
      <c r="F47" s="59">
        <v>2</v>
      </c>
      <c r="G47" s="55" t="e">
        <f>VLOOKUP(VLOOKUP(Yudicium24[[#This Row],[NIM]],DbsMunaqis[],6),TblJurusan[],2)</f>
        <v>#N/A</v>
      </c>
      <c r="H47" s="59" t="e">
        <f>VLOOKUP(VLOOKUP(Yudicium24[[#This Row],[NIM]],DbsMunaqis[],7),TblProdi[],2)</f>
        <v>#N/A</v>
      </c>
      <c r="I47" s="60" t="e">
        <f>VLOOKUP(Yudicium24[[#This Row],[NIM]],DbsMunaqis[#Data],14)</f>
        <v>#N/A</v>
      </c>
      <c r="J47" s="95" t="e">
        <f>VLOOKUP(Yudicium24[[#This Row],[NIM]],DbsMunaqis[#Data],15)</f>
        <v>#N/A</v>
      </c>
      <c r="K47" s="89">
        <v>41576</v>
      </c>
    </row>
    <row r="48" spans="1:11" ht="40.049999999999997" customHeight="1">
      <c r="A48" s="91">
        <v>40</v>
      </c>
      <c r="B48" s="40">
        <v>28</v>
      </c>
      <c r="C48" s="63" t="s">
        <v>7271</v>
      </c>
      <c r="D48" s="64" t="e">
        <f>VLOOKUP(Yudicium24[[#This Row],[NIM]],DbsMunaqis[#Data],5)</f>
        <v>#N/A</v>
      </c>
      <c r="E48" s="64" t="e">
        <f>VLOOKUP(Yudicium24[[#This Row],[NIM]],DbsMunaqis[],9) &amp; ", " &amp; VLOOKUP(Yudicium24[[#This Row],[NIM]],DbsMunaqis[],10)</f>
        <v>#N/A</v>
      </c>
      <c r="F48" s="59">
        <v>1</v>
      </c>
      <c r="G48" s="55" t="e">
        <f>VLOOKUP(VLOOKUP(Yudicium24[[#This Row],[NIM]],DbsMunaqis[],6),TblJurusan[],2)</f>
        <v>#N/A</v>
      </c>
      <c r="H48" s="59" t="e">
        <f>VLOOKUP(VLOOKUP(Yudicium24[[#This Row],[NIM]],DbsMunaqis[],7),TblProdi[],2)</f>
        <v>#N/A</v>
      </c>
      <c r="I48" s="60" t="e">
        <f>VLOOKUP(Yudicium24[[#This Row],[NIM]],DbsMunaqis[#Data],14)</f>
        <v>#N/A</v>
      </c>
      <c r="J48" s="61" t="e">
        <f>VLOOKUP(Yudicium24[[#This Row],[NIM]],DbsMunaqis[#Data],15)</f>
        <v>#N/A</v>
      </c>
      <c r="K48" s="89">
        <v>41576</v>
      </c>
    </row>
    <row r="49" spans="1:11" ht="40.049999999999997" customHeight="1">
      <c r="A49" s="91">
        <v>41</v>
      </c>
      <c r="B49" s="40">
        <v>29</v>
      </c>
      <c r="C49" s="63" t="s">
        <v>7814</v>
      </c>
      <c r="D49" s="64" t="e">
        <f>VLOOKUP(Yudicium24[[#This Row],[NIM]],DbsMunaqis[#Data],5)</f>
        <v>#N/A</v>
      </c>
      <c r="E49" s="64" t="e">
        <f>VLOOKUP(Yudicium24[[#This Row],[NIM]],DbsMunaqis[],9) &amp; ", " &amp; VLOOKUP(Yudicium24[[#This Row],[NIM]],DbsMunaqis[],10)</f>
        <v>#N/A</v>
      </c>
      <c r="F49" s="59">
        <v>1</v>
      </c>
      <c r="G49" s="55" t="e">
        <f>VLOOKUP(VLOOKUP(Yudicium24[[#This Row],[NIM]],DbsMunaqis[],6),TblJurusan[],2)</f>
        <v>#N/A</v>
      </c>
      <c r="H49" s="59" t="e">
        <f>VLOOKUP(VLOOKUP(Yudicium24[[#This Row],[NIM]],DbsMunaqis[],7),TblProdi[],2)</f>
        <v>#N/A</v>
      </c>
      <c r="I49" s="60" t="e">
        <f>VLOOKUP(Yudicium24[[#This Row],[NIM]],DbsMunaqis[#Data],14)</f>
        <v>#N/A</v>
      </c>
      <c r="J49" s="61" t="e">
        <f>VLOOKUP(Yudicium24[[#This Row],[NIM]],DbsMunaqis[#Data],15)</f>
        <v>#N/A</v>
      </c>
      <c r="K49" s="89">
        <v>41576</v>
      </c>
    </row>
    <row r="50" spans="1:11" ht="40.049999999999997" customHeight="1">
      <c r="A50" s="91">
        <v>42</v>
      </c>
      <c r="B50" s="40">
        <v>30</v>
      </c>
      <c r="C50" s="63" t="s">
        <v>7963</v>
      </c>
      <c r="D50" s="64" t="e">
        <f>VLOOKUP(Yudicium24[[#This Row],[NIM]],DbsMunaqis[#Data],5)</f>
        <v>#N/A</v>
      </c>
      <c r="E50" s="64" t="e">
        <f>VLOOKUP(Yudicium24[[#This Row],[NIM]],DbsMunaqis[],9) &amp; ", " &amp; VLOOKUP(Yudicium24[[#This Row],[NIM]],DbsMunaqis[],10)</f>
        <v>#N/A</v>
      </c>
      <c r="F50" s="59">
        <v>1</v>
      </c>
      <c r="G50" s="55" t="e">
        <f>VLOOKUP(VLOOKUP(Yudicium24[[#This Row],[NIM]],DbsMunaqis[],6),TblJurusan[],2)</f>
        <v>#N/A</v>
      </c>
      <c r="H50" s="59" t="e">
        <f>VLOOKUP(VLOOKUP(Yudicium24[[#This Row],[NIM]],DbsMunaqis[],7),TblProdi[],2)</f>
        <v>#N/A</v>
      </c>
      <c r="I50" s="60" t="e">
        <f>VLOOKUP(Yudicium24[[#This Row],[NIM]],DbsMunaqis[#Data],14)</f>
        <v>#N/A</v>
      </c>
      <c r="J50" s="61" t="e">
        <f>VLOOKUP(Yudicium24[[#This Row],[NIM]],DbsMunaqis[#Data],15)</f>
        <v>#N/A</v>
      </c>
      <c r="K50" s="89">
        <v>41576</v>
      </c>
    </row>
    <row r="51" spans="1:11" ht="40.049999999999997" customHeight="1">
      <c r="A51" s="91">
        <v>43</v>
      </c>
      <c r="B51" s="40">
        <v>31</v>
      </c>
      <c r="C51" s="63" t="s">
        <v>7497</v>
      </c>
      <c r="D51" s="64" t="e">
        <f>VLOOKUP(Yudicium24[[#This Row],[NIM]],DbsMunaqis[#Data],5)</f>
        <v>#N/A</v>
      </c>
      <c r="E51" s="64" t="e">
        <f>VLOOKUP(Yudicium24[[#This Row],[NIM]],DbsMunaqis[],9) &amp; ", " &amp; VLOOKUP(Yudicium24[[#This Row],[NIM]],DbsMunaqis[],10)</f>
        <v>#N/A</v>
      </c>
      <c r="F51" s="59">
        <v>1</v>
      </c>
      <c r="G51" s="55" t="e">
        <f>VLOOKUP(VLOOKUP(Yudicium24[[#This Row],[NIM]],DbsMunaqis[],6),TblJurusan[],2)</f>
        <v>#N/A</v>
      </c>
      <c r="H51" s="59" t="e">
        <f>VLOOKUP(VLOOKUP(Yudicium24[[#This Row],[NIM]],DbsMunaqis[],7),TblProdi[],2)</f>
        <v>#N/A</v>
      </c>
      <c r="I51" s="60" t="e">
        <f>VLOOKUP(Yudicium24[[#This Row],[NIM]],DbsMunaqis[#Data],14)</f>
        <v>#N/A</v>
      </c>
      <c r="J51" s="61" t="e">
        <f>VLOOKUP(Yudicium24[[#This Row],[NIM]],DbsMunaqis[#Data],15)</f>
        <v>#N/A</v>
      </c>
      <c r="K51" s="89">
        <v>41576</v>
      </c>
    </row>
    <row r="52" spans="1:11" ht="40.049999999999997" customHeight="1">
      <c r="A52" s="91">
        <v>44</v>
      </c>
      <c r="B52" s="40">
        <v>32</v>
      </c>
      <c r="C52" s="63" t="s">
        <v>7954</v>
      </c>
      <c r="D52" s="64" t="e">
        <f>VLOOKUP(Yudicium24[[#This Row],[NIM]],DbsMunaqis[#Data],5)</f>
        <v>#N/A</v>
      </c>
      <c r="E52" s="64" t="e">
        <f>VLOOKUP(Yudicium24[[#This Row],[NIM]],DbsMunaqis[],9) &amp; ", " &amp; VLOOKUP(Yudicium24[[#This Row],[NIM]],DbsMunaqis[],10)</f>
        <v>#N/A</v>
      </c>
      <c r="F52" s="59">
        <v>1</v>
      </c>
      <c r="G52" s="55" t="e">
        <f>VLOOKUP(VLOOKUP(Yudicium24[[#This Row],[NIM]],DbsMunaqis[],6),TblJurusan[],2)</f>
        <v>#N/A</v>
      </c>
      <c r="H52" s="59" t="e">
        <f>VLOOKUP(VLOOKUP(Yudicium24[[#This Row],[NIM]],DbsMunaqis[],7),TblProdi[],2)</f>
        <v>#N/A</v>
      </c>
      <c r="I52" s="60" t="e">
        <f>VLOOKUP(Yudicium24[[#This Row],[NIM]],DbsMunaqis[#Data],14)</f>
        <v>#N/A</v>
      </c>
      <c r="J52" s="61" t="e">
        <f>VLOOKUP(Yudicium24[[#This Row],[NIM]],DbsMunaqis[#Data],15)</f>
        <v>#N/A</v>
      </c>
      <c r="K52" s="89">
        <v>41576</v>
      </c>
    </row>
    <row r="53" spans="1:11" ht="40.049999999999997" customHeight="1">
      <c r="A53" s="91">
        <v>45</v>
      </c>
      <c r="B53" s="40">
        <v>33</v>
      </c>
      <c r="C53" s="63" t="s">
        <v>7966</v>
      </c>
      <c r="D53" s="64" t="e">
        <f>VLOOKUP(Yudicium24[[#This Row],[NIM]],DbsMunaqis[#Data],5)</f>
        <v>#N/A</v>
      </c>
      <c r="E53" s="64" t="e">
        <f>VLOOKUP(Yudicium24[[#This Row],[NIM]],DbsMunaqis[],9) &amp; ", " &amp; VLOOKUP(Yudicium24[[#This Row],[NIM]],DbsMunaqis[],10)</f>
        <v>#N/A</v>
      </c>
      <c r="F53" s="59">
        <v>1</v>
      </c>
      <c r="G53" s="55" t="e">
        <f>VLOOKUP(VLOOKUP(Yudicium24[[#This Row],[NIM]],DbsMunaqis[],6),TblJurusan[],2)</f>
        <v>#N/A</v>
      </c>
      <c r="H53" s="59" t="e">
        <f>VLOOKUP(VLOOKUP(Yudicium24[[#This Row],[NIM]],DbsMunaqis[],7),TblProdi[],2)</f>
        <v>#N/A</v>
      </c>
      <c r="I53" s="60" t="e">
        <f>VLOOKUP(Yudicium24[[#This Row],[NIM]],DbsMunaqis[#Data],14)</f>
        <v>#N/A</v>
      </c>
      <c r="J53" s="61" t="e">
        <f>VLOOKUP(Yudicium24[[#This Row],[NIM]],DbsMunaqis[#Data],15)</f>
        <v>#N/A</v>
      </c>
      <c r="K53" s="89">
        <v>41576</v>
      </c>
    </row>
    <row r="54" spans="1:11" ht="40.049999999999997" customHeight="1">
      <c r="A54" s="91">
        <v>46</v>
      </c>
      <c r="B54" s="40">
        <v>34</v>
      </c>
      <c r="C54" s="63" t="s">
        <v>7995</v>
      </c>
      <c r="D54" s="64" t="e">
        <f>VLOOKUP(Yudicium24[[#This Row],[NIM]],DbsMunaqis[#Data],5)</f>
        <v>#N/A</v>
      </c>
      <c r="E54" s="64" t="e">
        <f>VLOOKUP(Yudicium24[[#This Row],[NIM]],DbsMunaqis[],9) &amp; ", " &amp; VLOOKUP(Yudicium24[[#This Row],[NIM]],DbsMunaqis[],10)</f>
        <v>#N/A</v>
      </c>
      <c r="F54" s="59">
        <v>1</v>
      </c>
      <c r="G54" s="55" t="e">
        <f>VLOOKUP(VLOOKUP(Yudicium24[[#This Row],[NIM]],DbsMunaqis[],6),TblJurusan[],2)</f>
        <v>#N/A</v>
      </c>
      <c r="H54" s="59" t="e">
        <f>VLOOKUP(VLOOKUP(Yudicium24[[#This Row],[NIM]],DbsMunaqis[],7),TblProdi[],2)</f>
        <v>#N/A</v>
      </c>
      <c r="I54" s="60" t="e">
        <f>VLOOKUP(Yudicium24[[#This Row],[NIM]],DbsMunaqis[#Data],14)</f>
        <v>#N/A</v>
      </c>
      <c r="J54" s="61" t="e">
        <f>VLOOKUP(Yudicium24[[#This Row],[NIM]],DbsMunaqis[#Data],15)</f>
        <v>#N/A</v>
      </c>
      <c r="K54" s="89">
        <v>41576</v>
      </c>
    </row>
    <row r="55" spans="1:11" ht="40.049999999999997" customHeight="1">
      <c r="A55" s="91">
        <v>47</v>
      </c>
      <c r="B55" s="40">
        <v>35</v>
      </c>
      <c r="C55" s="63" t="s">
        <v>7934</v>
      </c>
      <c r="D55" s="64" t="e">
        <f>VLOOKUP(Yudicium24[[#This Row],[NIM]],DbsMunaqis[#Data],5)</f>
        <v>#N/A</v>
      </c>
      <c r="E55" s="64" t="e">
        <f>VLOOKUP(Yudicium24[[#This Row],[NIM]],DbsMunaqis[],9) &amp; ", " &amp; VLOOKUP(Yudicium24[[#This Row],[NIM]],DbsMunaqis[],10)</f>
        <v>#N/A</v>
      </c>
      <c r="F55" s="59">
        <v>1</v>
      </c>
      <c r="G55" s="55" t="e">
        <f>VLOOKUP(VLOOKUP(Yudicium24[[#This Row],[NIM]],DbsMunaqis[],6),TblJurusan[],2)</f>
        <v>#N/A</v>
      </c>
      <c r="H55" s="59" t="e">
        <f>VLOOKUP(VLOOKUP(Yudicium24[[#This Row],[NIM]],DbsMunaqis[],7),TblProdi[],2)</f>
        <v>#N/A</v>
      </c>
      <c r="I55" s="60" t="e">
        <f>VLOOKUP(Yudicium24[[#This Row],[NIM]],DbsMunaqis[#Data],14)</f>
        <v>#N/A</v>
      </c>
      <c r="J55" s="61" t="e">
        <f>VLOOKUP(Yudicium24[[#This Row],[NIM]],DbsMunaqis[#Data],15)</f>
        <v>#N/A</v>
      </c>
      <c r="K55" s="89">
        <v>41576</v>
      </c>
    </row>
    <row r="56" spans="1:11" ht="40.049999999999997" customHeight="1">
      <c r="A56" s="91">
        <v>48</v>
      </c>
      <c r="B56" s="40">
        <v>36</v>
      </c>
      <c r="C56" s="63" t="s">
        <v>7708</v>
      </c>
      <c r="D56" s="64" t="e">
        <f>VLOOKUP(Yudicium24[[#This Row],[NIM]],DbsMunaqis[#Data],5)</f>
        <v>#N/A</v>
      </c>
      <c r="E56" s="64" t="e">
        <f>VLOOKUP(Yudicium24[[#This Row],[NIM]],DbsMunaqis[],9) &amp; ", " &amp; VLOOKUP(Yudicium24[[#This Row],[NIM]],DbsMunaqis[],10)</f>
        <v>#N/A</v>
      </c>
      <c r="F56" s="59">
        <v>1</v>
      </c>
      <c r="G56" s="55" t="e">
        <f>VLOOKUP(VLOOKUP(Yudicium24[[#This Row],[NIM]],DbsMunaqis[],6),TblJurusan[],2)</f>
        <v>#N/A</v>
      </c>
      <c r="H56" s="59" t="e">
        <f>VLOOKUP(VLOOKUP(Yudicium24[[#This Row],[NIM]],DbsMunaqis[],7),TblProdi[],2)</f>
        <v>#N/A</v>
      </c>
      <c r="I56" s="60" t="e">
        <f>VLOOKUP(Yudicium24[[#This Row],[NIM]],DbsMunaqis[#Data],14)</f>
        <v>#N/A</v>
      </c>
      <c r="J56" s="61" t="e">
        <f>VLOOKUP(Yudicium24[[#This Row],[NIM]],DbsMunaqis[#Data],15)</f>
        <v>#N/A</v>
      </c>
      <c r="K56" s="89">
        <v>41576</v>
      </c>
    </row>
    <row r="57" spans="1:11" ht="40.049999999999997" customHeight="1">
      <c r="A57" s="91">
        <v>49</v>
      </c>
      <c r="B57" s="40">
        <v>37</v>
      </c>
      <c r="C57" s="63" t="s">
        <v>7593</v>
      </c>
      <c r="D57" s="64" t="e">
        <f>VLOOKUP(Yudicium24[[#This Row],[NIM]],DbsMunaqis[#Data],5)</f>
        <v>#N/A</v>
      </c>
      <c r="E57" s="64" t="e">
        <f>VLOOKUP(Yudicium24[[#This Row],[NIM]],DbsMunaqis[],9) &amp; ", " &amp; VLOOKUP(Yudicium24[[#This Row],[NIM]],DbsMunaqis[],10)</f>
        <v>#N/A</v>
      </c>
      <c r="F57" s="59">
        <v>1</v>
      </c>
      <c r="G57" s="55" t="e">
        <f>VLOOKUP(VLOOKUP(Yudicium24[[#This Row],[NIM]],DbsMunaqis[],6),TblJurusan[],2)</f>
        <v>#N/A</v>
      </c>
      <c r="H57" s="59" t="e">
        <f>VLOOKUP(VLOOKUP(Yudicium24[[#This Row],[NIM]],DbsMunaqis[],7),TblProdi[],2)</f>
        <v>#N/A</v>
      </c>
      <c r="I57" s="60" t="e">
        <f>VLOOKUP(Yudicium24[[#This Row],[NIM]],DbsMunaqis[#Data],14)</f>
        <v>#N/A</v>
      </c>
      <c r="J57" s="61" t="e">
        <f>VLOOKUP(Yudicium24[[#This Row],[NIM]],DbsMunaqis[#Data],15)</f>
        <v>#N/A</v>
      </c>
      <c r="K57" s="89">
        <v>41576</v>
      </c>
    </row>
    <row r="58" spans="1:11" ht="40.049999999999997" customHeight="1">
      <c r="A58" s="91">
        <v>50</v>
      </c>
      <c r="B58" s="40">
        <v>38</v>
      </c>
      <c r="C58" s="63" t="s">
        <v>7611</v>
      </c>
      <c r="D58" s="64" t="e">
        <f>VLOOKUP(Yudicium24[[#This Row],[NIM]],DbsMunaqis[#Data],5)</f>
        <v>#N/A</v>
      </c>
      <c r="E58" s="64" t="e">
        <f>VLOOKUP(Yudicium24[[#This Row],[NIM]],DbsMunaqis[],9) &amp; ", " &amp; VLOOKUP(Yudicium24[[#This Row],[NIM]],DbsMunaqis[],10)</f>
        <v>#N/A</v>
      </c>
      <c r="F58" s="59">
        <v>1</v>
      </c>
      <c r="G58" s="55" t="e">
        <f>VLOOKUP(VLOOKUP(Yudicium24[[#This Row],[NIM]],DbsMunaqis[],6),TblJurusan[],2)</f>
        <v>#N/A</v>
      </c>
      <c r="H58" s="59" t="e">
        <f>VLOOKUP(VLOOKUP(Yudicium24[[#This Row],[NIM]],DbsMunaqis[],7),TblProdi[],2)</f>
        <v>#N/A</v>
      </c>
      <c r="I58" s="60" t="e">
        <f>VLOOKUP(Yudicium24[[#This Row],[NIM]],DbsMunaqis[#Data],14)</f>
        <v>#N/A</v>
      </c>
      <c r="J58" s="61" t="e">
        <f>VLOOKUP(Yudicium24[[#This Row],[NIM]],DbsMunaqis[#Data],15)</f>
        <v>#N/A</v>
      </c>
      <c r="K58" s="89">
        <v>41576</v>
      </c>
    </row>
    <row r="59" spans="1:11" ht="40.049999999999997" customHeight="1">
      <c r="A59" s="91">
        <v>51</v>
      </c>
      <c r="B59" s="40">
        <v>39</v>
      </c>
      <c r="C59" s="63" t="s">
        <v>8042</v>
      </c>
      <c r="D59" s="64" t="e">
        <f>VLOOKUP(Yudicium24[[#This Row],[NIM]],DbsMunaqis[#Data],5)</f>
        <v>#N/A</v>
      </c>
      <c r="E59" s="64" t="e">
        <f>VLOOKUP(Yudicium24[[#This Row],[NIM]],DbsMunaqis[],9) &amp; ", " &amp; VLOOKUP(Yudicium24[[#This Row],[NIM]],DbsMunaqis[],10)</f>
        <v>#N/A</v>
      </c>
      <c r="F59" s="59">
        <v>1</v>
      </c>
      <c r="G59" s="55" t="e">
        <f>VLOOKUP(VLOOKUP(Yudicium24[[#This Row],[NIM]],DbsMunaqis[],6),TblJurusan[],2)</f>
        <v>#N/A</v>
      </c>
      <c r="H59" s="59" t="e">
        <f>VLOOKUP(VLOOKUP(Yudicium24[[#This Row],[NIM]],DbsMunaqis[],7),TblProdi[],2)</f>
        <v>#N/A</v>
      </c>
      <c r="I59" s="60" t="e">
        <f>VLOOKUP(Yudicium24[[#This Row],[NIM]],DbsMunaqis[#Data],14)</f>
        <v>#N/A</v>
      </c>
      <c r="J59" s="61" t="e">
        <f>VLOOKUP(Yudicium24[[#This Row],[NIM]],DbsMunaqis[#Data],15)</f>
        <v>#N/A</v>
      </c>
      <c r="K59" s="89">
        <v>41576</v>
      </c>
    </row>
    <row r="60" spans="1:11" ht="40.049999999999997" customHeight="1">
      <c r="A60" s="91">
        <v>52</v>
      </c>
      <c r="B60" s="40">
        <v>40</v>
      </c>
      <c r="C60" s="63" t="s">
        <v>7615</v>
      </c>
      <c r="D60" s="64" t="e">
        <f>VLOOKUP(Yudicium24[[#This Row],[NIM]],DbsMunaqis[#Data],5)</f>
        <v>#N/A</v>
      </c>
      <c r="E60" s="64" t="e">
        <f>VLOOKUP(Yudicium24[[#This Row],[NIM]],DbsMunaqis[],9) &amp; ", " &amp; VLOOKUP(Yudicium24[[#This Row],[NIM]],DbsMunaqis[],10)</f>
        <v>#N/A</v>
      </c>
      <c r="F60" s="59">
        <v>1</v>
      </c>
      <c r="G60" s="55" t="e">
        <f>VLOOKUP(VLOOKUP(Yudicium24[[#This Row],[NIM]],DbsMunaqis[],6),TblJurusan[],2)</f>
        <v>#N/A</v>
      </c>
      <c r="H60" s="59" t="e">
        <f>VLOOKUP(VLOOKUP(Yudicium24[[#This Row],[NIM]],DbsMunaqis[],7),TblProdi[],2)</f>
        <v>#N/A</v>
      </c>
      <c r="I60" s="60" t="e">
        <f>VLOOKUP(Yudicium24[[#This Row],[NIM]],DbsMunaqis[#Data],14)</f>
        <v>#N/A</v>
      </c>
      <c r="J60" s="61" t="e">
        <f>VLOOKUP(Yudicium24[[#This Row],[NIM]],DbsMunaqis[#Data],15)</f>
        <v>#N/A</v>
      </c>
      <c r="K60" s="89">
        <v>41576</v>
      </c>
    </row>
    <row r="61" spans="1:11" ht="40.049999999999997" customHeight="1">
      <c r="A61" s="91">
        <v>53</v>
      </c>
      <c r="B61" s="40">
        <v>41</v>
      </c>
      <c r="C61" s="63" t="s">
        <v>8028</v>
      </c>
      <c r="D61" s="64" t="e">
        <f>VLOOKUP(Yudicium24[[#This Row],[NIM]],DbsMunaqis[#Data],5)</f>
        <v>#N/A</v>
      </c>
      <c r="E61" s="64" t="e">
        <f>VLOOKUP(Yudicium24[[#This Row],[NIM]],DbsMunaqis[],9) &amp; ", " &amp; VLOOKUP(Yudicium24[[#This Row],[NIM]],DbsMunaqis[],10)</f>
        <v>#N/A</v>
      </c>
      <c r="F61" s="59">
        <v>1</v>
      </c>
      <c r="G61" s="55" t="e">
        <f>VLOOKUP(VLOOKUP(Yudicium24[[#This Row],[NIM]],DbsMunaqis[],6),TblJurusan[],2)</f>
        <v>#N/A</v>
      </c>
      <c r="H61" s="59" t="e">
        <f>VLOOKUP(VLOOKUP(Yudicium24[[#This Row],[NIM]],DbsMunaqis[],7),TblProdi[],2)</f>
        <v>#N/A</v>
      </c>
      <c r="I61" s="60" t="e">
        <f>VLOOKUP(Yudicium24[[#This Row],[NIM]],DbsMunaqis[#Data],14)</f>
        <v>#N/A</v>
      </c>
      <c r="J61" s="61" t="e">
        <f>VLOOKUP(Yudicium24[[#This Row],[NIM]],DbsMunaqis[#Data],15)</f>
        <v>#N/A</v>
      </c>
      <c r="K61" s="89">
        <v>41576</v>
      </c>
    </row>
    <row r="62" spans="1:11" ht="40.049999999999997" customHeight="1">
      <c r="A62" s="91">
        <v>54</v>
      </c>
      <c r="B62" s="40">
        <v>42</v>
      </c>
      <c r="C62" s="63" t="s">
        <v>7627</v>
      </c>
      <c r="D62" s="64" t="e">
        <f>VLOOKUP(Yudicium24[[#This Row],[NIM]],DbsMunaqis[#Data],5)</f>
        <v>#N/A</v>
      </c>
      <c r="E62" s="64" t="e">
        <f>VLOOKUP(Yudicium24[[#This Row],[NIM]],DbsMunaqis[],9) &amp; ", " &amp; VLOOKUP(Yudicium24[[#This Row],[NIM]],DbsMunaqis[],10)</f>
        <v>#N/A</v>
      </c>
      <c r="F62" s="59">
        <v>1</v>
      </c>
      <c r="G62" s="55" t="e">
        <f>VLOOKUP(VLOOKUP(Yudicium24[[#This Row],[NIM]],DbsMunaqis[],6),TblJurusan[],2)</f>
        <v>#N/A</v>
      </c>
      <c r="H62" s="59" t="e">
        <f>VLOOKUP(VLOOKUP(Yudicium24[[#This Row],[NIM]],DbsMunaqis[],7),TblProdi[],2)</f>
        <v>#N/A</v>
      </c>
      <c r="I62" s="60" t="e">
        <f>VLOOKUP(Yudicium24[[#This Row],[NIM]],DbsMunaqis[#Data],14)</f>
        <v>#N/A</v>
      </c>
      <c r="J62" s="61" t="e">
        <f>VLOOKUP(Yudicium24[[#This Row],[NIM]],DbsMunaqis[#Data],15)</f>
        <v>#N/A</v>
      </c>
      <c r="K62" s="89">
        <v>41576</v>
      </c>
    </row>
    <row r="63" spans="1:11" ht="40.049999999999997" customHeight="1">
      <c r="A63" s="91">
        <v>55</v>
      </c>
      <c r="B63" s="40">
        <v>43</v>
      </c>
      <c r="C63" s="63" t="s">
        <v>8027</v>
      </c>
      <c r="D63" s="64" t="e">
        <f>VLOOKUP(Yudicium24[[#This Row],[NIM]],DbsMunaqis[#Data],5)</f>
        <v>#N/A</v>
      </c>
      <c r="E63" s="64" t="e">
        <f>VLOOKUP(Yudicium24[[#This Row],[NIM]],DbsMunaqis[],9) &amp; ", " &amp; VLOOKUP(Yudicium24[[#This Row],[NIM]],DbsMunaqis[],10)</f>
        <v>#N/A</v>
      </c>
      <c r="F63" s="64">
        <v>1</v>
      </c>
      <c r="G63" s="55" t="e">
        <f>VLOOKUP(VLOOKUP(Yudicium24[[#This Row],[NIM]],DbsMunaqis[],6),TblJurusan[],2)</f>
        <v>#N/A</v>
      </c>
      <c r="H63" s="59" t="e">
        <f>VLOOKUP(VLOOKUP(Yudicium24[[#This Row],[NIM]],DbsMunaqis[],7),TblProdi[],2)</f>
        <v>#N/A</v>
      </c>
      <c r="I63" s="60" t="e">
        <f>VLOOKUP(Yudicium24[[#This Row],[NIM]],DbsMunaqis[#Data],14)</f>
        <v>#N/A</v>
      </c>
      <c r="J63" s="61" t="e">
        <f>VLOOKUP(Yudicium24[[#This Row],[NIM]],DbsMunaqis[#Data],15)</f>
        <v>#N/A</v>
      </c>
      <c r="K63" s="89">
        <v>41576</v>
      </c>
    </row>
    <row r="64" spans="1:11" ht="40.049999999999997" customHeight="1">
      <c r="A64" s="91">
        <v>56</v>
      </c>
      <c r="B64" s="40">
        <v>44</v>
      </c>
      <c r="C64" s="63" t="s">
        <v>7493</v>
      </c>
      <c r="D64" s="64" t="e">
        <f>VLOOKUP(Yudicium24[[#This Row],[NIM]],DbsMunaqis[#Data],5)</f>
        <v>#N/A</v>
      </c>
      <c r="E64" s="64" t="e">
        <f>VLOOKUP(Yudicium24[[#This Row],[NIM]],DbsMunaqis[],9) &amp; ", " &amp; VLOOKUP(Yudicium24[[#This Row],[NIM]],DbsMunaqis[],10)</f>
        <v>#N/A</v>
      </c>
      <c r="F64" s="64">
        <v>1</v>
      </c>
      <c r="G64" s="55" t="e">
        <f>VLOOKUP(VLOOKUP(Yudicium24[[#This Row],[NIM]],DbsMunaqis[],6),TblJurusan[],2)</f>
        <v>#N/A</v>
      </c>
      <c r="H64" s="59" t="e">
        <f>VLOOKUP(VLOOKUP(Yudicium24[[#This Row],[NIM]],DbsMunaqis[],7),TblProdi[],2)</f>
        <v>#N/A</v>
      </c>
      <c r="I64" s="60" t="e">
        <f>VLOOKUP(Yudicium24[[#This Row],[NIM]],DbsMunaqis[#Data],14)</f>
        <v>#N/A</v>
      </c>
      <c r="J64" s="61" t="e">
        <f>VLOOKUP(Yudicium24[[#This Row],[NIM]],DbsMunaqis[#Data],15)</f>
        <v>#N/A</v>
      </c>
      <c r="K64" s="89">
        <v>41576</v>
      </c>
    </row>
    <row r="65" spans="1:11" ht="40.049999999999997" customHeight="1">
      <c r="A65" s="91">
        <v>57</v>
      </c>
      <c r="B65" s="40">
        <v>45</v>
      </c>
      <c r="C65" s="63" t="s">
        <v>7494</v>
      </c>
      <c r="D65" s="64" t="e">
        <f>VLOOKUP(Yudicium24[[#This Row],[NIM]],DbsMunaqis[#Data],5)</f>
        <v>#N/A</v>
      </c>
      <c r="E65" s="64" t="e">
        <f>VLOOKUP(Yudicium24[[#This Row],[NIM]],DbsMunaqis[],9) &amp; ", " &amp; VLOOKUP(Yudicium24[[#This Row],[NIM]],DbsMunaqis[],10)</f>
        <v>#N/A</v>
      </c>
      <c r="F65" s="64">
        <v>1</v>
      </c>
      <c r="G65" s="55" t="e">
        <f>VLOOKUP(VLOOKUP(Yudicium24[[#This Row],[NIM]],DbsMunaqis[],6),TblJurusan[],2)</f>
        <v>#N/A</v>
      </c>
      <c r="H65" s="59" t="e">
        <f>VLOOKUP(VLOOKUP(Yudicium24[[#This Row],[NIM]],DbsMunaqis[],7),TblProdi[],2)</f>
        <v>#N/A</v>
      </c>
      <c r="I65" s="60" t="e">
        <f>VLOOKUP(Yudicium24[[#This Row],[NIM]],DbsMunaqis[#Data],14)</f>
        <v>#N/A</v>
      </c>
      <c r="J65" s="61" t="e">
        <f>VLOOKUP(Yudicium24[[#This Row],[NIM]],DbsMunaqis[#Data],15)</f>
        <v>#N/A</v>
      </c>
      <c r="K65" s="89">
        <v>41576</v>
      </c>
    </row>
    <row r="66" spans="1:11" ht="40.049999999999997" customHeight="1">
      <c r="A66" s="91">
        <v>58</v>
      </c>
      <c r="B66" s="40">
        <v>46</v>
      </c>
      <c r="C66" s="63" t="s">
        <v>7925</v>
      </c>
      <c r="D66" s="64" t="e">
        <f>VLOOKUP(Yudicium24[[#This Row],[NIM]],DbsMunaqis[#Data],5)</f>
        <v>#N/A</v>
      </c>
      <c r="E66" s="64" t="e">
        <f>VLOOKUP(Yudicium24[[#This Row],[NIM]],DbsMunaqis[],9) &amp; ", " &amp; VLOOKUP(Yudicium24[[#This Row],[NIM]],DbsMunaqis[],10)</f>
        <v>#N/A</v>
      </c>
      <c r="F66" s="64">
        <v>1</v>
      </c>
      <c r="G66" s="55" t="e">
        <f>VLOOKUP(VLOOKUP(Yudicium24[[#This Row],[NIM]],DbsMunaqis[],6),TblJurusan[],2)</f>
        <v>#N/A</v>
      </c>
      <c r="H66" s="59" t="e">
        <f>VLOOKUP(VLOOKUP(Yudicium24[[#This Row],[NIM]],DbsMunaqis[],7),TblProdi[],2)</f>
        <v>#N/A</v>
      </c>
      <c r="I66" s="60" t="e">
        <f>VLOOKUP(Yudicium24[[#This Row],[NIM]],DbsMunaqis[#Data],14)</f>
        <v>#N/A</v>
      </c>
      <c r="J66" s="61" t="e">
        <f>VLOOKUP(Yudicium24[[#This Row],[NIM]],DbsMunaqis[#Data],15)</f>
        <v>#N/A</v>
      </c>
      <c r="K66" s="89">
        <v>41576</v>
      </c>
    </row>
    <row r="67" spans="1:11" ht="40.049999999999997" customHeight="1">
      <c r="A67" s="91">
        <v>59</v>
      </c>
      <c r="B67" s="40">
        <v>47</v>
      </c>
      <c r="C67" s="63" t="s">
        <v>7863</v>
      </c>
      <c r="D67" s="64" t="e">
        <f>VLOOKUP(Yudicium24[[#This Row],[NIM]],DbsMunaqis[#Data],5)</f>
        <v>#N/A</v>
      </c>
      <c r="E67" s="64" t="e">
        <f>VLOOKUP(Yudicium24[[#This Row],[NIM]],DbsMunaqis[],9) &amp; ", " &amp; VLOOKUP(Yudicium24[[#This Row],[NIM]],DbsMunaqis[],10)</f>
        <v>#N/A</v>
      </c>
      <c r="F67" s="64">
        <v>1</v>
      </c>
      <c r="G67" s="55" t="e">
        <f>VLOOKUP(VLOOKUP(Yudicium24[[#This Row],[NIM]],DbsMunaqis[],6),TblJurusan[],2)</f>
        <v>#N/A</v>
      </c>
      <c r="H67" s="59" t="e">
        <f>VLOOKUP(VLOOKUP(Yudicium24[[#This Row],[NIM]],DbsMunaqis[],7),TblProdi[],2)</f>
        <v>#N/A</v>
      </c>
      <c r="I67" s="60" t="e">
        <f>VLOOKUP(Yudicium24[[#This Row],[NIM]],DbsMunaqis[#Data],14)</f>
        <v>#N/A</v>
      </c>
      <c r="J67" s="61" t="e">
        <f>VLOOKUP(Yudicium24[[#This Row],[NIM]],DbsMunaqis[#Data],15)</f>
        <v>#N/A</v>
      </c>
      <c r="K67" s="89">
        <v>41576</v>
      </c>
    </row>
    <row r="68" spans="1:11" ht="40.049999999999997" customHeight="1">
      <c r="A68" s="91">
        <v>60</v>
      </c>
      <c r="B68" s="40">
        <v>48</v>
      </c>
      <c r="C68" s="63" t="s">
        <v>8050</v>
      </c>
      <c r="D68" s="64" t="e">
        <f>VLOOKUP(Yudicium24[[#This Row],[NIM]],DbsMunaqis[#Data],5)</f>
        <v>#N/A</v>
      </c>
      <c r="E68" s="64" t="e">
        <f>VLOOKUP(Yudicium24[[#This Row],[NIM]],DbsMunaqis[],9) &amp; ", " &amp; VLOOKUP(Yudicium24[[#This Row],[NIM]],DbsMunaqis[],10)</f>
        <v>#N/A</v>
      </c>
      <c r="F68" s="64">
        <v>1</v>
      </c>
      <c r="G68" s="55" t="e">
        <f>VLOOKUP(VLOOKUP(Yudicium24[[#This Row],[NIM]],DbsMunaqis[],6),TblJurusan[],2)</f>
        <v>#N/A</v>
      </c>
      <c r="H68" s="59" t="e">
        <f>VLOOKUP(VLOOKUP(Yudicium24[[#This Row],[NIM]],DbsMunaqis[],7),TblProdi[],2)</f>
        <v>#N/A</v>
      </c>
      <c r="I68" s="60" t="e">
        <f>VLOOKUP(Yudicium24[[#This Row],[NIM]],DbsMunaqis[#Data],14)</f>
        <v>#N/A</v>
      </c>
      <c r="J68" s="61" t="e">
        <f>VLOOKUP(Yudicium24[[#This Row],[NIM]],DbsMunaqis[#Data],15)</f>
        <v>#N/A</v>
      </c>
      <c r="K68" s="89">
        <v>41576</v>
      </c>
    </row>
    <row r="69" spans="1:11" ht="40.049999999999997" hidden="1" customHeight="1">
      <c r="A69" s="91">
        <v>61</v>
      </c>
      <c r="B69" s="40">
        <v>13</v>
      </c>
      <c r="C69" s="63" t="s">
        <v>8425</v>
      </c>
      <c r="D69" s="64" t="e">
        <f>VLOOKUP(Yudicium24[[#This Row],[NIM]],DbsMunaqis[#Data],5)</f>
        <v>#N/A</v>
      </c>
      <c r="E69" s="64" t="e">
        <f>VLOOKUP(Yudicium24[[#This Row],[NIM]],DbsMunaqis[],9) &amp; ", " &amp; VLOOKUP(Yudicium24[[#This Row],[NIM]],DbsMunaqis[],10)</f>
        <v>#N/A</v>
      </c>
      <c r="F69" s="64">
        <v>2</v>
      </c>
      <c r="G69" s="55" t="e">
        <f>VLOOKUP(VLOOKUP(Yudicium24[[#This Row],[NIM]],DbsMunaqis[],6),TblJurusan[],2)</f>
        <v>#N/A</v>
      </c>
      <c r="H69" s="59" t="e">
        <f>VLOOKUP(VLOOKUP(Yudicium24[[#This Row],[NIM]],DbsMunaqis[],7),TblProdi[],2)</f>
        <v>#N/A</v>
      </c>
      <c r="I69" s="60" t="e">
        <f>VLOOKUP(Yudicium24[[#This Row],[NIM]],DbsMunaqis[#Data],14)</f>
        <v>#N/A</v>
      </c>
      <c r="J69" s="95" t="e">
        <f>VLOOKUP(Yudicium24[[#This Row],[NIM]],DbsMunaqis[#Data],15)</f>
        <v>#N/A</v>
      </c>
      <c r="K69" s="89">
        <v>41576</v>
      </c>
    </row>
    <row r="70" spans="1:11" ht="40.049999999999997" customHeight="1">
      <c r="A70" s="91">
        <v>62</v>
      </c>
      <c r="B70" s="40">
        <v>49</v>
      </c>
      <c r="C70" s="63" t="s">
        <v>8074</v>
      </c>
      <c r="D70" s="64" t="e">
        <f>VLOOKUP(Yudicium24[[#This Row],[NIM]],DbsMunaqis[#Data],5)</f>
        <v>#N/A</v>
      </c>
      <c r="E70" s="64" t="e">
        <f>VLOOKUP(Yudicium24[[#This Row],[NIM]],DbsMunaqis[],9) &amp; ", " &amp; VLOOKUP(Yudicium24[[#This Row],[NIM]],DbsMunaqis[],10)</f>
        <v>#N/A</v>
      </c>
      <c r="F70" s="64">
        <v>1</v>
      </c>
      <c r="G70" s="55" t="e">
        <f>VLOOKUP(VLOOKUP(Yudicium24[[#This Row],[NIM]],DbsMunaqis[],6),TblJurusan[],2)</f>
        <v>#N/A</v>
      </c>
      <c r="H70" s="59" t="e">
        <f>VLOOKUP(VLOOKUP(Yudicium24[[#This Row],[NIM]],DbsMunaqis[],7),TblProdi[],2)</f>
        <v>#N/A</v>
      </c>
      <c r="I70" s="60" t="e">
        <f>VLOOKUP(Yudicium24[[#This Row],[NIM]],DbsMunaqis[#Data],14)</f>
        <v>#N/A</v>
      </c>
      <c r="J70" s="61" t="e">
        <f>VLOOKUP(Yudicium24[[#This Row],[NIM]],DbsMunaqis[#Data],15)</f>
        <v>#N/A</v>
      </c>
      <c r="K70" s="89">
        <v>41576</v>
      </c>
    </row>
    <row r="71" spans="1:11" ht="40.049999999999997" customHeight="1">
      <c r="A71" s="91">
        <v>63</v>
      </c>
      <c r="B71" s="40">
        <v>50</v>
      </c>
      <c r="C71" s="63" t="s">
        <v>8132</v>
      </c>
      <c r="D71" s="64" t="e">
        <f>VLOOKUP(Yudicium24[[#This Row],[NIM]],DbsMunaqis[#Data],5)</f>
        <v>#N/A</v>
      </c>
      <c r="E71" s="64" t="e">
        <f>VLOOKUP(Yudicium24[[#This Row],[NIM]],DbsMunaqis[],9) &amp; ", " &amp; VLOOKUP(Yudicium24[[#This Row],[NIM]],DbsMunaqis[],10)</f>
        <v>#N/A</v>
      </c>
      <c r="F71" s="64">
        <v>1</v>
      </c>
      <c r="G71" s="55" t="e">
        <f>VLOOKUP(VLOOKUP(Yudicium24[[#This Row],[NIM]],DbsMunaqis[],6),TblJurusan[],2)</f>
        <v>#N/A</v>
      </c>
      <c r="H71" s="59" t="e">
        <f>VLOOKUP(VLOOKUP(Yudicium24[[#This Row],[NIM]],DbsMunaqis[],7),TblProdi[],2)</f>
        <v>#N/A</v>
      </c>
      <c r="I71" s="60" t="e">
        <f>VLOOKUP(Yudicium24[[#This Row],[NIM]],DbsMunaqis[#Data],14)</f>
        <v>#N/A</v>
      </c>
      <c r="J71" s="61" t="e">
        <f>VLOOKUP(Yudicium24[[#This Row],[NIM]],DbsMunaqis[#Data],15)</f>
        <v>#N/A</v>
      </c>
      <c r="K71" s="89">
        <v>41648</v>
      </c>
    </row>
    <row r="72" spans="1:11" ht="40.049999999999997" customHeight="1">
      <c r="A72" s="91">
        <v>64</v>
      </c>
      <c r="B72" s="40">
        <v>51</v>
      </c>
      <c r="C72" s="63" t="s">
        <v>7914</v>
      </c>
      <c r="D72" s="64" t="e">
        <f>VLOOKUP(Yudicium24[[#This Row],[NIM]],DbsMunaqis[#Data],5)</f>
        <v>#N/A</v>
      </c>
      <c r="E72" s="64" t="e">
        <f>VLOOKUP(Yudicium24[[#This Row],[NIM]],DbsMunaqis[],9) &amp; ", " &amp; VLOOKUP(Yudicium24[[#This Row],[NIM]],DbsMunaqis[],10)</f>
        <v>#N/A</v>
      </c>
      <c r="F72" s="64">
        <v>1</v>
      </c>
      <c r="G72" s="55" t="e">
        <f>VLOOKUP(VLOOKUP(Yudicium24[[#This Row],[NIM]],DbsMunaqis[],6),TblJurusan[],2)</f>
        <v>#N/A</v>
      </c>
      <c r="H72" s="59" t="e">
        <f>VLOOKUP(VLOOKUP(Yudicium24[[#This Row],[NIM]],DbsMunaqis[],7),TblProdi[],2)</f>
        <v>#N/A</v>
      </c>
      <c r="I72" s="60" t="e">
        <f>VLOOKUP(Yudicium24[[#This Row],[NIM]],DbsMunaqis[#Data],14)</f>
        <v>#N/A</v>
      </c>
      <c r="J72" s="61" t="e">
        <f>VLOOKUP(Yudicium24[[#This Row],[NIM]],DbsMunaqis[#Data],15)</f>
        <v>#N/A</v>
      </c>
      <c r="K72" s="89">
        <v>41648</v>
      </c>
    </row>
    <row r="73" spans="1:11" ht="40.049999999999997" customHeight="1">
      <c r="A73" s="91">
        <v>65</v>
      </c>
      <c r="B73" s="40">
        <v>52</v>
      </c>
      <c r="C73" s="63" t="s">
        <v>7877</v>
      </c>
      <c r="D73" s="64" t="e">
        <f>VLOOKUP(Yudicium24[[#This Row],[NIM]],DbsMunaqis[#Data],5)</f>
        <v>#N/A</v>
      </c>
      <c r="E73" s="64" t="e">
        <f>VLOOKUP(Yudicium24[[#This Row],[NIM]],DbsMunaqis[],9) &amp; ", " &amp; VLOOKUP(Yudicium24[[#This Row],[NIM]],DbsMunaqis[],10)</f>
        <v>#N/A</v>
      </c>
      <c r="F73" s="64">
        <v>1</v>
      </c>
      <c r="G73" s="55" t="e">
        <f>VLOOKUP(VLOOKUP(Yudicium24[[#This Row],[NIM]],DbsMunaqis[],6),TblJurusan[],2)</f>
        <v>#N/A</v>
      </c>
      <c r="H73" s="59" t="e">
        <f>VLOOKUP(VLOOKUP(Yudicium24[[#This Row],[NIM]],DbsMunaqis[],7),TblProdi[],2)</f>
        <v>#N/A</v>
      </c>
      <c r="I73" s="60" t="e">
        <f>VLOOKUP(Yudicium24[[#This Row],[NIM]],DbsMunaqis[#Data],14)</f>
        <v>#N/A</v>
      </c>
      <c r="J73" s="61" t="e">
        <f>VLOOKUP(Yudicium24[[#This Row],[NIM]],DbsMunaqis[#Data],15)</f>
        <v>#N/A</v>
      </c>
      <c r="K73" s="89">
        <v>41648</v>
      </c>
    </row>
    <row r="74" spans="1:11" ht="40.049999999999997" customHeight="1">
      <c r="A74" s="91">
        <v>66</v>
      </c>
      <c r="B74" s="40">
        <v>53</v>
      </c>
      <c r="C74" s="63" t="s">
        <v>7970</v>
      </c>
      <c r="D74" s="64" t="e">
        <f>VLOOKUP(Yudicium24[[#This Row],[NIM]],DbsMunaqis[#Data],5)</f>
        <v>#N/A</v>
      </c>
      <c r="E74" s="64" t="e">
        <f>VLOOKUP(Yudicium24[[#This Row],[NIM]],DbsMunaqis[],9) &amp; ", " &amp; VLOOKUP(Yudicium24[[#This Row],[NIM]],DbsMunaqis[],10)</f>
        <v>#N/A</v>
      </c>
      <c r="F74" s="64">
        <v>1</v>
      </c>
      <c r="G74" s="55" t="e">
        <f>VLOOKUP(VLOOKUP(Yudicium24[[#This Row],[NIM]],DbsMunaqis[],6),TblJurusan[],2)</f>
        <v>#N/A</v>
      </c>
      <c r="H74" s="59" t="e">
        <f>VLOOKUP(VLOOKUP(Yudicium24[[#This Row],[NIM]],DbsMunaqis[],7),TblProdi[],2)</f>
        <v>#N/A</v>
      </c>
      <c r="I74" s="60" t="e">
        <f>VLOOKUP(Yudicium24[[#This Row],[NIM]],DbsMunaqis[#Data],14)</f>
        <v>#N/A</v>
      </c>
      <c r="J74" s="61" t="e">
        <f>VLOOKUP(Yudicium24[[#This Row],[NIM]],DbsMunaqis[#Data],15)</f>
        <v>#N/A</v>
      </c>
      <c r="K74" s="89">
        <v>41648</v>
      </c>
    </row>
    <row r="75" spans="1:11" ht="40.049999999999997" customHeight="1">
      <c r="A75" s="91">
        <v>67</v>
      </c>
      <c r="B75" s="40">
        <v>54</v>
      </c>
      <c r="C75" s="63" t="s">
        <v>7807</v>
      </c>
      <c r="D75" s="64" t="e">
        <f>VLOOKUP(Yudicium24[[#This Row],[NIM]],DbsMunaqis[#Data],5)</f>
        <v>#N/A</v>
      </c>
      <c r="E75" s="64" t="e">
        <f>VLOOKUP(Yudicium24[[#This Row],[NIM]],DbsMunaqis[],9) &amp; ", " &amp; VLOOKUP(Yudicium24[[#This Row],[NIM]],DbsMunaqis[],10)</f>
        <v>#N/A</v>
      </c>
      <c r="F75" s="64">
        <v>1</v>
      </c>
      <c r="G75" s="55" t="e">
        <f>VLOOKUP(VLOOKUP(Yudicium24[[#This Row],[NIM]],DbsMunaqis[],6),TblJurusan[],2)</f>
        <v>#N/A</v>
      </c>
      <c r="H75" s="59" t="e">
        <f>VLOOKUP(VLOOKUP(Yudicium24[[#This Row],[NIM]],DbsMunaqis[],7),TblProdi[],2)</f>
        <v>#N/A</v>
      </c>
      <c r="I75" s="60" t="e">
        <f>VLOOKUP(Yudicium24[[#This Row],[NIM]],DbsMunaqis[#Data],14)</f>
        <v>#N/A</v>
      </c>
      <c r="J75" s="61" t="e">
        <f>VLOOKUP(Yudicium24[[#This Row],[NIM]],DbsMunaqis[#Data],15)</f>
        <v>#N/A</v>
      </c>
      <c r="K75" s="89">
        <v>41648</v>
      </c>
    </row>
    <row r="76" spans="1:11" ht="40.049999999999997" customHeight="1">
      <c r="A76" s="91">
        <v>68</v>
      </c>
      <c r="B76" s="40">
        <v>55</v>
      </c>
      <c r="C76" s="63" t="s">
        <v>7506</v>
      </c>
      <c r="D76" s="64" t="e">
        <f>VLOOKUP(Yudicium24[[#This Row],[NIM]],DbsMunaqis[#Data],5)</f>
        <v>#N/A</v>
      </c>
      <c r="E76" s="64" t="e">
        <f>VLOOKUP(Yudicium24[[#This Row],[NIM]],DbsMunaqis[],9) &amp; ", " &amp; VLOOKUP(Yudicium24[[#This Row],[NIM]],DbsMunaqis[],10)</f>
        <v>#N/A</v>
      </c>
      <c r="F76" s="64">
        <v>1</v>
      </c>
      <c r="G76" s="55" t="e">
        <f>VLOOKUP(VLOOKUP(Yudicium24[[#This Row],[NIM]],DbsMunaqis[],6),TblJurusan[],2)</f>
        <v>#N/A</v>
      </c>
      <c r="H76" s="59" t="e">
        <f>VLOOKUP(VLOOKUP(Yudicium24[[#This Row],[NIM]],DbsMunaqis[],7),TblProdi[],2)</f>
        <v>#N/A</v>
      </c>
      <c r="I76" s="60" t="e">
        <f>VLOOKUP(Yudicium24[[#This Row],[NIM]],DbsMunaqis[#Data],14)</f>
        <v>#N/A</v>
      </c>
      <c r="J76" s="61" t="e">
        <f>VLOOKUP(Yudicium24[[#This Row],[NIM]],DbsMunaqis[#Data],15)</f>
        <v>#N/A</v>
      </c>
      <c r="K76" s="89">
        <v>41648</v>
      </c>
    </row>
    <row r="77" spans="1:11" ht="40.049999999999997" customHeight="1">
      <c r="A77" s="91">
        <v>69</v>
      </c>
      <c r="B77" s="40">
        <v>56</v>
      </c>
      <c r="C77" s="63" t="s">
        <v>8040</v>
      </c>
      <c r="D77" s="64" t="e">
        <f>VLOOKUP(Yudicium24[[#This Row],[NIM]],DbsMunaqis[#Data],5)</f>
        <v>#N/A</v>
      </c>
      <c r="E77" s="64" t="e">
        <f>VLOOKUP(Yudicium24[[#This Row],[NIM]],DbsMunaqis[],9) &amp; ", " &amp; VLOOKUP(Yudicium24[[#This Row],[NIM]],DbsMunaqis[],10)</f>
        <v>#N/A</v>
      </c>
      <c r="F77" s="64">
        <v>1</v>
      </c>
      <c r="G77" s="55" t="e">
        <f>VLOOKUP(VLOOKUP(Yudicium24[[#This Row],[NIM]],DbsMunaqis[],6),TblJurusan[],2)</f>
        <v>#N/A</v>
      </c>
      <c r="H77" s="59" t="e">
        <f>VLOOKUP(VLOOKUP(Yudicium24[[#This Row],[NIM]],DbsMunaqis[],7),TblProdi[],2)</f>
        <v>#N/A</v>
      </c>
      <c r="I77" s="60" t="e">
        <f>VLOOKUP(Yudicium24[[#This Row],[NIM]],DbsMunaqis[#Data],14)</f>
        <v>#N/A</v>
      </c>
      <c r="J77" s="61" t="e">
        <f>VLOOKUP(Yudicium24[[#This Row],[NIM]],DbsMunaqis[#Data],15)</f>
        <v>#N/A</v>
      </c>
      <c r="K77" s="89">
        <v>41648</v>
      </c>
    </row>
    <row r="78" spans="1:11" ht="40.049999999999997" customHeight="1">
      <c r="A78" s="91">
        <v>70</v>
      </c>
      <c r="B78" s="40">
        <v>57</v>
      </c>
      <c r="C78" s="63" t="s">
        <v>8033</v>
      </c>
      <c r="D78" s="64" t="e">
        <f>VLOOKUP(Yudicium24[[#This Row],[NIM]],DbsMunaqis[#Data],5)</f>
        <v>#N/A</v>
      </c>
      <c r="E78" s="64" t="e">
        <f>VLOOKUP(Yudicium24[[#This Row],[NIM]],DbsMunaqis[],9) &amp; ", " &amp; VLOOKUP(Yudicium24[[#This Row],[NIM]],DbsMunaqis[],10)</f>
        <v>#N/A</v>
      </c>
      <c r="F78" s="64">
        <v>1</v>
      </c>
      <c r="G78" s="55" t="e">
        <f>VLOOKUP(VLOOKUP(Yudicium24[[#This Row],[NIM]],DbsMunaqis[],6),TblJurusan[],2)</f>
        <v>#N/A</v>
      </c>
      <c r="H78" s="59" t="e">
        <f>VLOOKUP(VLOOKUP(Yudicium24[[#This Row],[NIM]],DbsMunaqis[],7),TblProdi[],2)</f>
        <v>#N/A</v>
      </c>
      <c r="I78" s="60" t="e">
        <f>VLOOKUP(Yudicium24[[#This Row],[NIM]],DbsMunaqis[#Data],14)</f>
        <v>#N/A</v>
      </c>
      <c r="J78" s="61" t="e">
        <f>VLOOKUP(Yudicium24[[#This Row],[NIM]],DbsMunaqis[#Data],15)</f>
        <v>#N/A</v>
      </c>
      <c r="K78" s="89">
        <v>41648</v>
      </c>
    </row>
    <row r="79" spans="1:11" ht="40.049999999999997" customHeight="1">
      <c r="A79" s="91">
        <v>71</v>
      </c>
      <c r="B79" s="40">
        <v>58</v>
      </c>
      <c r="C79" s="63" t="s">
        <v>7975</v>
      </c>
      <c r="D79" s="64" t="e">
        <f>VLOOKUP(Yudicium24[[#This Row],[NIM]],DbsMunaqis[#Data],5)</f>
        <v>#N/A</v>
      </c>
      <c r="E79" s="64" t="e">
        <f>VLOOKUP(Yudicium24[[#This Row],[NIM]],DbsMunaqis[],9) &amp; ", " &amp; VLOOKUP(Yudicium24[[#This Row],[NIM]],DbsMunaqis[],10)</f>
        <v>#N/A</v>
      </c>
      <c r="F79" s="64">
        <v>1</v>
      </c>
      <c r="G79" s="55" t="e">
        <f>VLOOKUP(VLOOKUP(Yudicium24[[#This Row],[NIM]],DbsMunaqis[],6),TblJurusan[],2)</f>
        <v>#N/A</v>
      </c>
      <c r="H79" s="59" t="e">
        <f>VLOOKUP(VLOOKUP(Yudicium24[[#This Row],[NIM]],DbsMunaqis[],7),TblProdi[],2)</f>
        <v>#N/A</v>
      </c>
      <c r="I79" s="60" t="e">
        <f>VLOOKUP(Yudicium24[[#This Row],[NIM]],DbsMunaqis[#Data],14)</f>
        <v>#N/A</v>
      </c>
      <c r="J79" s="61" t="e">
        <f>VLOOKUP(Yudicium24[[#This Row],[NIM]],DbsMunaqis[#Data],15)</f>
        <v>#N/A</v>
      </c>
      <c r="K79" s="89">
        <v>41648</v>
      </c>
    </row>
    <row r="80" spans="1:11" ht="40.049999999999997" customHeight="1">
      <c r="A80" s="91">
        <v>72</v>
      </c>
      <c r="B80" s="40">
        <v>59</v>
      </c>
      <c r="C80" s="63" t="s">
        <v>8147</v>
      </c>
      <c r="D80" s="64" t="e">
        <f>VLOOKUP(Yudicium24[[#This Row],[NIM]],DbsMunaqis[#Data],5)</f>
        <v>#N/A</v>
      </c>
      <c r="E80" s="64" t="e">
        <f>VLOOKUP(Yudicium24[[#This Row],[NIM]],DbsMunaqis[],9) &amp; ", " &amp; VLOOKUP(Yudicium24[[#This Row],[NIM]],DbsMunaqis[],10)</f>
        <v>#N/A</v>
      </c>
      <c r="F80" s="64">
        <v>1</v>
      </c>
      <c r="G80" s="55" t="e">
        <f>VLOOKUP(VLOOKUP(Yudicium24[[#This Row],[NIM]],DbsMunaqis[],6),TblJurusan[],2)</f>
        <v>#N/A</v>
      </c>
      <c r="H80" s="59" t="e">
        <f>VLOOKUP(VLOOKUP(Yudicium24[[#This Row],[NIM]],DbsMunaqis[],7),TblProdi[],2)</f>
        <v>#N/A</v>
      </c>
      <c r="I80" s="60" t="e">
        <f>VLOOKUP(Yudicium24[[#This Row],[NIM]],DbsMunaqis[#Data],14)</f>
        <v>#N/A</v>
      </c>
      <c r="J80" s="61" t="e">
        <f>VLOOKUP(Yudicium24[[#This Row],[NIM]],DbsMunaqis[#Data],15)</f>
        <v>#N/A</v>
      </c>
      <c r="K80" s="89">
        <v>41648</v>
      </c>
    </row>
    <row r="81" spans="1:11" ht="40.049999999999997" customHeight="1">
      <c r="A81" s="91">
        <v>73</v>
      </c>
      <c r="B81" s="40">
        <v>60</v>
      </c>
      <c r="C81" s="63" t="s">
        <v>7644</v>
      </c>
      <c r="D81" s="64" t="e">
        <f>VLOOKUP(Yudicium24[[#This Row],[NIM]],DbsMunaqis[#Data],5)</f>
        <v>#N/A</v>
      </c>
      <c r="E81" s="64" t="e">
        <f>VLOOKUP(Yudicium24[[#This Row],[NIM]],DbsMunaqis[],9) &amp; ", " &amp; VLOOKUP(Yudicium24[[#This Row],[NIM]],DbsMunaqis[],10)</f>
        <v>#N/A</v>
      </c>
      <c r="F81" s="64">
        <v>1</v>
      </c>
      <c r="G81" s="55" t="e">
        <f>VLOOKUP(VLOOKUP(Yudicium24[[#This Row],[NIM]],DbsMunaqis[],6),TblJurusan[],2)</f>
        <v>#N/A</v>
      </c>
      <c r="H81" s="59" t="e">
        <f>VLOOKUP(VLOOKUP(Yudicium24[[#This Row],[NIM]],DbsMunaqis[],7),TblProdi[],2)</f>
        <v>#N/A</v>
      </c>
      <c r="I81" s="60" t="e">
        <f>VLOOKUP(Yudicium24[[#This Row],[NIM]],DbsMunaqis[#Data],14)</f>
        <v>#N/A</v>
      </c>
      <c r="J81" s="61" t="e">
        <f>VLOOKUP(Yudicium24[[#This Row],[NIM]],DbsMunaqis[#Data],15)</f>
        <v>#N/A</v>
      </c>
      <c r="K81" s="89">
        <v>41648</v>
      </c>
    </row>
    <row r="82" spans="1:11" ht="40.049999999999997" customHeight="1">
      <c r="A82" s="91">
        <v>74</v>
      </c>
      <c r="B82" s="40">
        <v>61</v>
      </c>
      <c r="C82" s="63" t="s">
        <v>7687</v>
      </c>
      <c r="D82" s="64" t="e">
        <f>VLOOKUP(Yudicium24[[#This Row],[NIM]],DbsMunaqis[#Data],5)</f>
        <v>#N/A</v>
      </c>
      <c r="E82" s="64" t="e">
        <f>VLOOKUP(Yudicium24[[#This Row],[NIM]],DbsMunaqis[],9) &amp; ", " &amp; VLOOKUP(Yudicium24[[#This Row],[NIM]],DbsMunaqis[],10)</f>
        <v>#N/A</v>
      </c>
      <c r="F82" s="64">
        <v>1</v>
      </c>
      <c r="G82" s="55" t="e">
        <f>VLOOKUP(VLOOKUP(Yudicium24[[#This Row],[NIM]],DbsMunaqis[],6),TblJurusan[],2)</f>
        <v>#N/A</v>
      </c>
      <c r="H82" s="59" t="e">
        <f>VLOOKUP(VLOOKUP(Yudicium24[[#This Row],[NIM]],DbsMunaqis[],7),TblProdi[],2)</f>
        <v>#N/A</v>
      </c>
      <c r="I82" s="60" t="e">
        <f>VLOOKUP(Yudicium24[[#This Row],[NIM]],DbsMunaqis[#Data],14)</f>
        <v>#N/A</v>
      </c>
      <c r="J82" s="61" t="e">
        <f>VLOOKUP(Yudicium24[[#This Row],[NIM]],DbsMunaqis[#Data],15)</f>
        <v>#N/A</v>
      </c>
      <c r="K82" s="89">
        <v>41648</v>
      </c>
    </row>
    <row r="83" spans="1:11" ht="40.049999999999997" hidden="1" customHeight="1">
      <c r="A83" s="91">
        <v>75</v>
      </c>
      <c r="B83" s="40">
        <v>14</v>
      </c>
      <c r="C83" s="63" t="s">
        <v>8429</v>
      </c>
      <c r="D83" s="64" t="e">
        <f>VLOOKUP(Yudicium24[[#This Row],[NIM]],DbsMunaqis[#Data],5)</f>
        <v>#N/A</v>
      </c>
      <c r="E83" s="64" t="e">
        <f>VLOOKUP(Yudicium24[[#This Row],[NIM]],DbsMunaqis[],9) &amp; ", " &amp; VLOOKUP(Yudicium24[[#This Row],[NIM]],DbsMunaqis[],10)</f>
        <v>#N/A</v>
      </c>
      <c r="F83" s="64">
        <v>2</v>
      </c>
      <c r="G83" s="55" t="e">
        <f>VLOOKUP(VLOOKUP(Yudicium24[[#This Row],[NIM]],DbsMunaqis[],6),TblJurusan[],2)</f>
        <v>#N/A</v>
      </c>
      <c r="H83" s="59" t="e">
        <f>VLOOKUP(VLOOKUP(Yudicium24[[#This Row],[NIM]],DbsMunaqis[],7),TblProdi[],2)</f>
        <v>#N/A</v>
      </c>
      <c r="I83" s="60" t="e">
        <f>VLOOKUP(Yudicium24[[#This Row],[NIM]],DbsMunaqis[#Data],14)</f>
        <v>#N/A</v>
      </c>
      <c r="J83" s="95" t="e">
        <f>VLOOKUP(Yudicium24[[#This Row],[NIM]],DbsMunaqis[#Data],15)</f>
        <v>#N/A</v>
      </c>
      <c r="K83" s="89">
        <v>41648</v>
      </c>
    </row>
    <row r="84" spans="1:11" ht="40.049999999999997" customHeight="1">
      <c r="A84" s="91">
        <v>76</v>
      </c>
      <c r="B84" s="40">
        <v>62</v>
      </c>
      <c r="C84" s="63" t="s">
        <v>7306</v>
      </c>
      <c r="D84" s="64" t="e">
        <f>VLOOKUP(Yudicium24[[#This Row],[NIM]],DbsMunaqis[#Data],5)</f>
        <v>#N/A</v>
      </c>
      <c r="E84" s="64" t="e">
        <f>VLOOKUP(Yudicium24[[#This Row],[NIM]],DbsMunaqis[],9) &amp; ", " &amp; VLOOKUP(Yudicium24[[#This Row],[NIM]],DbsMunaqis[],10)</f>
        <v>#N/A</v>
      </c>
      <c r="F84" s="64">
        <v>1</v>
      </c>
      <c r="G84" s="55" t="e">
        <f>VLOOKUP(VLOOKUP(Yudicium24[[#This Row],[NIM]],DbsMunaqis[],6),TblJurusan[],2)</f>
        <v>#N/A</v>
      </c>
      <c r="H84" s="59" t="e">
        <f>VLOOKUP(VLOOKUP(Yudicium24[[#This Row],[NIM]],DbsMunaqis[],7),TblProdi[],2)</f>
        <v>#N/A</v>
      </c>
      <c r="I84" s="60" t="e">
        <f>VLOOKUP(Yudicium24[[#This Row],[NIM]],DbsMunaqis[#Data],14)</f>
        <v>#N/A</v>
      </c>
      <c r="J84" s="61" t="e">
        <f>VLOOKUP(Yudicium24[[#This Row],[NIM]],DbsMunaqis[#Data],15)</f>
        <v>#N/A</v>
      </c>
      <c r="K84" s="89">
        <v>41648</v>
      </c>
    </row>
    <row r="85" spans="1:11" ht="40.049999999999997" customHeight="1">
      <c r="A85" s="91">
        <v>77</v>
      </c>
      <c r="B85" s="40">
        <v>63</v>
      </c>
      <c r="C85" s="63" t="s">
        <v>7852</v>
      </c>
      <c r="D85" s="64" t="e">
        <f>VLOOKUP(Yudicium24[[#This Row],[NIM]],DbsMunaqis[#Data],5)</f>
        <v>#N/A</v>
      </c>
      <c r="E85" s="64" t="e">
        <f>VLOOKUP(Yudicium24[[#This Row],[NIM]],DbsMunaqis[],9) &amp; ", " &amp; VLOOKUP(Yudicium24[[#This Row],[NIM]],DbsMunaqis[],10)</f>
        <v>#N/A</v>
      </c>
      <c r="F85" s="64">
        <v>1</v>
      </c>
      <c r="G85" s="55" t="e">
        <f>VLOOKUP(VLOOKUP(Yudicium24[[#This Row],[NIM]],DbsMunaqis[],6),TblJurusan[],2)</f>
        <v>#N/A</v>
      </c>
      <c r="H85" s="59" t="e">
        <f>VLOOKUP(VLOOKUP(Yudicium24[[#This Row],[NIM]],DbsMunaqis[],7),TblProdi[],2)</f>
        <v>#N/A</v>
      </c>
      <c r="I85" s="60" t="e">
        <f>VLOOKUP(Yudicium24[[#This Row],[NIM]],DbsMunaqis[#Data],14)</f>
        <v>#N/A</v>
      </c>
      <c r="J85" s="61" t="e">
        <f>VLOOKUP(Yudicium24[[#This Row],[NIM]],DbsMunaqis[#Data],15)</f>
        <v>#N/A</v>
      </c>
      <c r="K85" s="89">
        <v>41648</v>
      </c>
    </row>
    <row r="86" spans="1:11" ht="40.049999999999997" hidden="1" customHeight="1">
      <c r="A86" s="91">
        <v>78</v>
      </c>
      <c r="B86" s="40">
        <v>15</v>
      </c>
      <c r="C86" s="63" t="s">
        <v>5509</v>
      </c>
      <c r="D86" s="64" t="e">
        <f>VLOOKUP(Yudicium24[[#This Row],[NIM]],DbsMunaqis[#Data],5)</f>
        <v>#N/A</v>
      </c>
      <c r="E86" s="64" t="e">
        <f>VLOOKUP(Yudicium24[[#This Row],[NIM]],DbsMunaqis[],9) &amp; ", " &amp; VLOOKUP(Yudicium24[[#This Row],[NIM]],DbsMunaqis[],10)</f>
        <v>#N/A</v>
      </c>
      <c r="F86" s="64">
        <v>2</v>
      </c>
      <c r="G86" s="55" t="e">
        <f>VLOOKUP(VLOOKUP(Yudicium24[[#This Row],[NIM]],DbsMunaqis[],6),TblJurusan[],2)</f>
        <v>#N/A</v>
      </c>
      <c r="H86" s="59" t="e">
        <f>VLOOKUP(VLOOKUP(Yudicium24[[#This Row],[NIM]],DbsMunaqis[],7),TblProdi[],2)</f>
        <v>#N/A</v>
      </c>
      <c r="I86" s="60" t="e">
        <f>VLOOKUP(Yudicium24[[#This Row],[NIM]],DbsMunaqis[#Data],14)</f>
        <v>#N/A</v>
      </c>
      <c r="J86" s="95" t="e">
        <f>VLOOKUP(Yudicium24[[#This Row],[NIM]],DbsMunaqis[#Data],15)</f>
        <v>#N/A</v>
      </c>
      <c r="K86" s="89">
        <v>41648</v>
      </c>
    </row>
    <row r="87" spans="1:11" ht="40.049999999999997" customHeight="1">
      <c r="A87" s="91">
        <v>79</v>
      </c>
      <c r="B87" s="40">
        <v>64</v>
      </c>
      <c r="C87" s="63" t="s">
        <v>7903</v>
      </c>
      <c r="D87" s="64" t="e">
        <f>VLOOKUP(Yudicium24[[#This Row],[NIM]],DbsMunaqis[#Data],5)</f>
        <v>#N/A</v>
      </c>
      <c r="E87" s="64" t="e">
        <f>VLOOKUP(Yudicium24[[#This Row],[NIM]],DbsMunaqis[],9) &amp; ", " &amp; VLOOKUP(Yudicium24[[#This Row],[NIM]],DbsMunaqis[],10)</f>
        <v>#N/A</v>
      </c>
      <c r="F87" s="64">
        <v>1</v>
      </c>
      <c r="G87" s="55" t="e">
        <f>VLOOKUP(VLOOKUP(Yudicium24[[#This Row],[NIM]],DbsMunaqis[],6),TblJurusan[],2)</f>
        <v>#N/A</v>
      </c>
      <c r="H87" s="59" t="e">
        <f>VLOOKUP(VLOOKUP(Yudicium24[[#This Row],[NIM]],DbsMunaqis[],7),TblProdi[],2)</f>
        <v>#N/A</v>
      </c>
      <c r="I87" s="60" t="e">
        <f>VLOOKUP(Yudicium24[[#This Row],[NIM]],DbsMunaqis[#Data],14)</f>
        <v>#N/A</v>
      </c>
      <c r="J87" s="61" t="e">
        <f>VLOOKUP(Yudicium24[[#This Row],[NIM]],DbsMunaqis[#Data],15)</f>
        <v>#N/A</v>
      </c>
      <c r="K87" s="89">
        <v>41648</v>
      </c>
    </row>
    <row r="88" spans="1:11" ht="40.049999999999997" customHeight="1">
      <c r="A88" s="91">
        <v>80</v>
      </c>
      <c r="B88" s="40">
        <v>65</v>
      </c>
      <c r="C88" s="63" t="s">
        <v>7889</v>
      </c>
      <c r="D88" s="64" t="e">
        <f>VLOOKUP(Yudicium24[[#This Row],[NIM]],DbsMunaqis[#Data],5)</f>
        <v>#N/A</v>
      </c>
      <c r="E88" s="64" t="e">
        <f>VLOOKUP(Yudicium24[[#This Row],[NIM]],DbsMunaqis[],9) &amp; ", " &amp; VLOOKUP(Yudicium24[[#This Row],[NIM]],DbsMunaqis[],10)</f>
        <v>#N/A</v>
      </c>
      <c r="F88" s="64">
        <v>1</v>
      </c>
      <c r="G88" s="55" t="e">
        <f>VLOOKUP(VLOOKUP(Yudicium24[[#This Row],[NIM]],DbsMunaqis[],6),TblJurusan[],2)</f>
        <v>#N/A</v>
      </c>
      <c r="H88" s="59" t="e">
        <f>VLOOKUP(VLOOKUP(Yudicium24[[#This Row],[NIM]],DbsMunaqis[],7),TblProdi[],2)</f>
        <v>#N/A</v>
      </c>
      <c r="I88" s="60" t="e">
        <f>VLOOKUP(Yudicium24[[#This Row],[NIM]],DbsMunaqis[#Data],14)</f>
        <v>#N/A</v>
      </c>
      <c r="J88" s="61" t="e">
        <f>VLOOKUP(Yudicium24[[#This Row],[NIM]],DbsMunaqis[#Data],15)</f>
        <v>#N/A</v>
      </c>
      <c r="K88" s="89">
        <v>41648</v>
      </c>
    </row>
    <row r="89" spans="1:11" ht="40.049999999999997" customHeight="1">
      <c r="A89" s="91">
        <v>81</v>
      </c>
      <c r="B89" s="40">
        <v>66</v>
      </c>
      <c r="C89" s="63" t="s">
        <v>8925</v>
      </c>
      <c r="D89" s="64" t="e">
        <f>VLOOKUP(Yudicium24[[#This Row],[NIM]],DbsMunaqis[#Data],5)</f>
        <v>#N/A</v>
      </c>
      <c r="E89" s="64" t="e">
        <f>VLOOKUP(Yudicium24[[#This Row],[NIM]],DbsMunaqis[],9) &amp; ", " &amp; VLOOKUP(Yudicium24[[#This Row],[NIM]],DbsMunaqis[],10)</f>
        <v>#N/A</v>
      </c>
      <c r="F89" s="64">
        <v>1</v>
      </c>
      <c r="G89" s="55" t="e">
        <f>VLOOKUP(VLOOKUP(Yudicium24[[#This Row],[NIM]],DbsMunaqis[],6),TblJurusan[],2)</f>
        <v>#N/A</v>
      </c>
      <c r="H89" s="59" t="e">
        <f>VLOOKUP(VLOOKUP(Yudicium24[[#This Row],[NIM]],DbsMunaqis[],7),TblProdi[],2)</f>
        <v>#N/A</v>
      </c>
      <c r="I89" s="60" t="e">
        <f>VLOOKUP(Yudicium24[[#This Row],[NIM]],DbsMunaqis[#Data],14)</f>
        <v>#N/A</v>
      </c>
      <c r="J89" s="61" t="e">
        <f>VLOOKUP(Yudicium24[[#This Row],[NIM]],DbsMunaqis[#Data],15)</f>
        <v>#N/A</v>
      </c>
      <c r="K89" s="89">
        <v>41648</v>
      </c>
    </row>
    <row r="90" spans="1:11" ht="40.049999999999997" customHeight="1">
      <c r="A90" s="91">
        <v>82</v>
      </c>
      <c r="B90" s="40">
        <v>67</v>
      </c>
      <c r="C90" s="63" t="s">
        <v>7658</v>
      </c>
      <c r="D90" s="64" t="e">
        <f>VLOOKUP(Yudicium24[[#This Row],[NIM]],DbsMunaqis[#Data],5)</f>
        <v>#N/A</v>
      </c>
      <c r="E90" s="64" t="e">
        <f>VLOOKUP(Yudicium24[[#This Row],[NIM]],DbsMunaqis[],9) &amp; ", " &amp; VLOOKUP(Yudicium24[[#This Row],[NIM]],DbsMunaqis[],10)</f>
        <v>#N/A</v>
      </c>
      <c r="F90" s="64">
        <v>1</v>
      </c>
      <c r="G90" s="55" t="e">
        <f>VLOOKUP(VLOOKUP(Yudicium24[[#This Row],[NIM]],DbsMunaqis[],6),TblJurusan[],2)</f>
        <v>#N/A</v>
      </c>
      <c r="H90" s="59" t="e">
        <f>VLOOKUP(VLOOKUP(Yudicium24[[#This Row],[NIM]],DbsMunaqis[],7),TblProdi[],2)</f>
        <v>#N/A</v>
      </c>
      <c r="I90" s="60" t="e">
        <f>VLOOKUP(Yudicium24[[#This Row],[NIM]],DbsMunaqis[#Data],14)</f>
        <v>#N/A</v>
      </c>
      <c r="J90" s="61" t="e">
        <f>VLOOKUP(Yudicium24[[#This Row],[NIM]],DbsMunaqis[#Data],15)</f>
        <v>#N/A</v>
      </c>
      <c r="K90" s="89">
        <v>41648</v>
      </c>
    </row>
    <row r="91" spans="1:11" ht="40.049999999999997" customHeight="1">
      <c r="A91" s="91">
        <v>83</v>
      </c>
      <c r="B91" s="40">
        <v>68</v>
      </c>
      <c r="C91" s="63" t="s">
        <v>7677</v>
      </c>
      <c r="D91" s="64" t="e">
        <f>VLOOKUP(Yudicium24[[#This Row],[NIM]],DbsMunaqis[#Data],5)</f>
        <v>#N/A</v>
      </c>
      <c r="E91" s="64" t="e">
        <f>VLOOKUP(Yudicium24[[#This Row],[NIM]],DbsMunaqis[],9) &amp; ", " &amp; VLOOKUP(Yudicium24[[#This Row],[NIM]],DbsMunaqis[],10)</f>
        <v>#N/A</v>
      </c>
      <c r="F91" s="64">
        <v>1</v>
      </c>
      <c r="G91" s="55" t="e">
        <f>VLOOKUP(VLOOKUP(Yudicium24[[#This Row],[NIM]],DbsMunaqis[],6),TblJurusan[],2)</f>
        <v>#N/A</v>
      </c>
      <c r="H91" s="59" t="e">
        <f>VLOOKUP(VLOOKUP(Yudicium24[[#This Row],[NIM]],DbsMunaqis[],7),TblProdi[],2)</f>
        <v>#N/A</v>
      </c>
      <c r="I91" s="60" t="e">
        <f>VLOOKUP(Yudicium24[[#This Row],[NIM]],DbsMunaqis[#Data],14)</f>
        <v>#N/A</v>
      </c>
      <c r="J91" s="61" t="e">
        <f>VLOOKUP(Yudicium24[[#This Row],[NIM]],DbsMunaqis[#Data],15)</f>
        <v>#N/A</v>
      </c>
      <c r="K91" s="89">
        <v>41648</v>
      </c>
    </row>
    <row r="92" spans="1:11" ht="40.049999999999997" customHeight="1">
      <c r="A92" s="91">
        <v>84</v>
      </c>
      <c r="B92" s="40">
        <v>69</v>
      </c>
      <c r="C92" s="63" t="s">
        <v>8081</v>
      </c>
      <c r="D92" s="64" t="e">
        <f>VLOOKUP(Yudicium24[[#This Row],[NIM]],DbsMunaqis[#Data],5)</f>
        <v>#N/A</v>
      </c>
      <c r="E92" s="64" t="e">
        <f>VLOOKUP(Yudicium24[[#This Row],[NIM]],DbsMunaqis[],9) &amp; ", " &amp; VLOOKUP(Yudicium24[[#This Row],[NIM]],DbsMunaqis[],10)</f>
        <v>#N/A</v>
      </c>
      <c r="F92" s="64">
        <v>1</v>
      </c>
      <c r="G92" s="55" t="e">
        <f>VLOOKUP(VLOOKUP(Yudicium24[[#This Row],[NIM]],DbsMunaqis[],6),TblJurusan[],2)</f>
        <v>#N/A</v>
      </c>
      <c r="H92" s="59" t="e">
        <f>VLOOKUP(VLOOKUP(Yudicium24[[#This Row],[NIM]],DbsMunaqis[],7),TblProdi[],2)</f>
        <v>#N/A</v>
      </c>
      <c r="I92" s="60" t="e">
        <f>VLOOKUP(Yudicium24[[#This Row],[NIM]],DbsMunaqis[#Data],14)</f>
        <v>#N/A</v>
      </c>
      <c r="J92" s="61" t="e">
        <f>VLOOKUP(Yudicium24[[#This Row],[NIM]],DbsMunaqis[#Data],15)</f>
        <v>#N/A</v>
      </c>
      <c r="K92" s="89">
        <v>41648</v>
      </c>
    </row>
    <row r="93" spans="1:11" ht="40.049999999999997" hidden="1" customHeight="1">
      <c r="A93" s="91">
        <v>85</v>
      </c>
      <c r="B93" s="40">
        <v>16</v>
      </c>
      <c r="C93" s="63" t="s">
        <v>8464</v>
      </c>
      <c r="D93" s="64" t="e">
        <f>VLOOKUP(Yudicium24[[#This Row],[NIM]],DbsMunaqis[#Data],5)</f>
        <v>#N/A</v>
      </c>
      <c r="E93" s="64" t="e">
        <f>VLOOKUP(Yudicium24[[#This Row],[NIM]],DbsMunaqis[],9) &amp; ", " &amp; VLOOKUP(Yudicium24[[#This Row],[NIM]],DbsMunaqis[],10)</f>
        <v>#N/A</v>
      </c>
      <c r="F93" s="64">
        <v>2</v>
      </c>
      <c r="G93" s="55" t="e">
        <f>VLOOKUP(VLOOKUP(Yudicium24[[#This Row],[NIM]],DbsMunaqis[],6),TblJurusan[],2)</f>
        <v>#N/A</v>
      </c>
      <c r="H93" s="59" t="e">
        <f>VLOOKUP(VLOOKUP(Yudicium24[[#This Row],[NIM]],DbsMunaqis[],7),TblProdi[],2)</f>
        <v>#N/A</v>
      </c>
      <c r="I93" s="60" t="e">
        <f>VLOOKUP(Yudicium24[[#This Row],[NIM]],DbsMunaqis[#Data],14)</f>
        <v>#N/A</v>
      </c>
      <c r="J93" s="95" t="e">
        <f>VLOOKUP(Yudicium24[[#This Row],[NIM]],DbsMunaqis[#Data],15)</f>
        <v>#N/A</v>
      </c>
      <c r="K93" s="89">
        <v>41648</v>
      </c>
    </row>
    <row r="94" spans="1:11" ht="40.049999999999997" customHeight="1">
      <c r="A94" s="91">
        <v>86</v>
      </c>
      <c r="B94" s="40">
        <v>70</v>
      </c>
      <c r="C94" s="63" t="s">
        <v>7790</v>
      </c>
      <c r="D94" s="64" t="e">
        <f>VLOOKUP(Yudicium24[[#This Row],[NIM]],DbsMunaqis[#Data],5)</f>
        <v>#N/A</v>
      </c>
      <c r="E94" s="64" t="e">
        <f>VLOOKUP(Yudicium24[[#This Row],[NIM]],DbsMunaqis[],9) &amp; ", " &amp; VLOOKUP(Yudicium24[[#This Row],[NIM]],DbsMunaqis[],10)</f>
        <v>#N/A</v>
      </c>
      <c r="F94" s="64">
        <v>1</v>
      </c>
      <c r="G94" s="55" t="e">
        <f>VLOOKUP(VLOOKUP(Yudicium24[[#This Row],[NIM]],DbsMunaqis[],6),TblJurusan[],2)</f>
        <v>#N/A</v>
      </c>
      <c r="H94" s="59" t="e">
        <f>VLOOKUP(VLOOKUP(Yudicium24[[#This Row],[NIM]],DbsMunaqis[],7),TblProdi[],2)</f>
        <v>#N/A</v>
      </c>
      <c r="I94" s="60" t="e">
        <f>VLOOKUP(Yudicium24[[#This Row],[NIM]],DbsMunaqis[#Data],14)</f>
        <v>#N/A</v>
      </c>
      <c r="J94" s="61" t="e">
        <f>VLOOKUP(Yudicium24[[#This Row],[NIM]],DbsMunaqis[#Data],15)</f>
        <v>#N/A</v>
      </c>
      <c r="K94" s="89">
        <v>41648</v>
      </c>
    </row>
    <row r="95" spans="1:11" ht="40.049999999999997" customHeight="1">
      <c r="A95" s="91">
        <v>87</v>
      </c>
      <c r="B95" s="40">
        <v>71</v>
      </c>
      <c r="C95" s="63" t="s">
        <v>8180</v>
      </c>
      <c r="D95" s="64" t="e">
        <f>VLOOKUP(Yudicium24[[#This Row],[NIM]],DbsMunaqis[#Data],5)</f>
        <v>#N/A</v>
      </c>
      <c r="E95" s="64" t="e">
        <f>VLOOKUP(Yudicium24[[#This Row],[NIM]],DbsMunaqis[],9) &amp; ", " &amp; VLOOKUP(Yudicium24[[#This Row],[NIM]],DbsMunaqis[],10)</f>
        <v>#N/A</v>
      </c>
      <c r="F95" s="64">
        <v>1</v>
      </c>
      <c r="G95" s="55" t="e">
        <f>VLOOKUP(VLOOKUP(Yudicium24[[#This Row],[NIM]],DbsMunaqis[],6),TblJurusan[],2)</f>
        <v>#N/A</v>
      </c>
      <c r="H95" s="59" t="e">
        <f>VLOOKUP(VLOOKUP(Yudicium24[[#This Row],[NIM]],DbsMunaqis[],7),TblProdi[],2)</f>
        <v>#N/A</v>
      </c>
      <c r="I95" s="60" t="e">
        <f>VLOOKUP(Yudicium24[[#This Row],[NIM]],DbsMunaqis[#Data],14)</f>
        <v>#N/A</v>
      </c>
      <c r="J95" s="61" t="e">
        <f>VLOOKUP(Yudicium24[[#This Row],[NIM]],DbsMunaqis[#Data],15)</f>
        <v>#N/A</v>
      </c>
      <c r="K95" s="89">
        <v>41648</v>
      </c>
    </row>
    <row r="96" spans="1:11" ht="40.049999999999997" customHeight="1">
      <c r="A96" s="91">
        <v>88</v>
      </c>
      <c r="B96" s="40">
        <v>72</v>
      </c>
      <c r="C96" s="63" t="s">
        <v>8003</v>
      </c>
      <c r="D96" s="64" t="e">
        <f>VLOOKUP(Yudicium24[[#This Row],[NIM]],DbsMunaqis[#Data],5)</f>
        <v>#N/A</v>
      </c>
      <c r="E96" s="64" t="e">
        <f>VLOOKUP(Yudicium24[[#This Row],[NIM]],DbsMunaqis[],9) &amp; ", " &amp; VLOOKUP(Yudicium24[[#This Row],[NIM]],DbsMunaqis[],10)</f>
        <v>#N/A</v>
      </c>
      <c r="F96" s="64">
        <v>1</v>
      </c>
      <c r="G96" s="55" t="e">
        <f>VLOOKUP(VLOOKUP(Yudicium24[[#This Row],[NIM]],DbsMunaqis[],6),TblJurusan[],2)</f>
        <v>#N/A</v>
      </c>
      <c r="H96" s="59" t="e">
        <f>VLOOKUP(VLOOKUP(Yudicium24[[#This Row],[NIM]],DbsMunaqis[],7),TblProdi[],2)</f>
        <v>#N/A</v>
      </c>
      <c r="I96" s="60" t="e">
        <f>VLOOKUP(Yudicium24[[#This Row],[NIM]],DbsMunaqis[#Data],14)</f>
        <v>#N/A</v>
      </c>
      <c r="J96" s="61" t="e">
        <f>VLOOKUP(Yudicium24[[#This Row],[NIM]],DbsMunaqis[#Data],15)</f>
        <v>#N/A</v>
      </c>
      <c r="K96" s="89">
        <v>41648</v>
      </c>
    </row>
    <row r="97" spans="1:11" ht="40.049999999999997" customHeight="1">
      <c r="A97" s="91">
        <v>89</v>
      </c>
      <c r="B97" s="40">
        <v>73</v>
      </c>
      <c r="C97" s="63" t="s">
        <v>8077</v>
      </c>
      <c r="D97" s="64" t="e">
        <f>VLOOKUP(Yudicium24[[#This Row],[NIM]],DbsMunaqis[#Data],5)</f>
        <v>#N/A</v>
      </c>
      <c r="E97" s="64" t="e">
        <f>VLOOKUP(Yudicium24[[#This Row],[NIM]],DbsMunaqis[],9) &amp; ", " &amp; VLOOKUP(Yudicium24[[#This Row],[NIM]],DbsMunaqis[],10)</f>
        <v>#N/A</v>
      </c>
      <c r="F97" s="64">
        <v>1</v>
      </c>
      <c r="G97" s="55" t="e">
        <f>VLOOKUP(VLOOKUP(Yudicium24[[#This Row],[NIM]],DbsMunaqis[],6),TblJurusan[],2)</f>
        <v>#N/A</v>
      </c>
      <c r="H97" s="59" t="e">
        <f>VLOOKUP(VLOOKUP(Yudicium24[[#This Row],[NIM]],DbsMunaqis[],7),TblProdi[],2)</f>
        <v>#N/A</v>
      </c>
      <c r="I97" s="60" t="e">
        <f>VLOOKUP(Yudicium24[[#This Row],[NIM]],DbsMunaqis[#Data],14)</f>
        <v>#N/A</v>
      </c>
      <c r="J97" s="61" t="e">
        <f>VLOOKUP(Yudicium24[[#This Row],[NIM]],DbsMunaqis[#Data],15)</f>
        <v>#N/A</v>
      </c>
      <c r="K97" s="89">
        <v>41648</v>
      </c>
    </row>
    <row r="98" spans="1:11" ht="40.049999999999997" customHeight="1">
      <c r="A98" s="91">
        <v>90</v>
      </c>
      <c r="B98" s="40">
        <v>74</v>
      </c>
      <c r="C98" s="63" t="s">
        <v>8130</v>
      </c>
      <c r="D98" s="64" t="e">
        <f>VLOOKUP(Yudicium24[[#This Row],[NIM]],DbsMunaqis[#Data],5)</f>
        <v>#N/A</v>
      </c>
      <c r="E98" s="64" t="e">
        <f>VLOOKUP(Yudicium24[[#This Row],[NIM]],DbsMunaqis[],9) &amp; ", " &amp; VLOOKUP(Yudicium24[[#This Row],[NIM]],DbsMunaqis[],10)</f>
        <v>#N/A</v>
      </c>
      <c r="F98" s="64">
        <v>1</v>
      </c>
      <c r="G98" s="55" t="e">
        <f>VLOOKUP(VLOOKUP(Yudicium24[[#This Row],[NIM]],DbsMunaqis[],6),TblJurusan[],2)</f>
        <v>#N/A</v>
      </c>
      <c r="H98" s="59" t="e">
        <f>VLOOKUP(VLOOKUP(Yudicium24[[#This Row],[NIM]],DbsMunaqis[],7),TblProdi[],2)</f>
        <v>#N/A</v>
      </c>
      <c r="I98" s="60" t="e">
        <f>VLOOKUP(Yudicium24[[#This Row],[NIM]],DbsMunaqis[#Data],14)</f>
        <v>#N/A</v>
      </c>
      <c r="J98" s="61" t="e">
        <f>VLOOKUP(Yudicium24[[#This Row],[NIM]],DbsMunaqis[#Data],15)</f>
        <v>#N/A</v>
      </c>
      <c r="K98" s="89">
        <v>41648</v>
      </c>
    </row>
    <row r="99" spans="1:11" ht="40.049999999999997" customHeight="1">
      <c r="A99" s="91">
        <v>91</v>
      </c>
      <c r="B99" s="40">
        <v>75</v>
      </c>
      <c r="C99" s="63" t="s">
        <v>8158</v>
      </c>
      <c r="D99" s="64" t="e">
        <f>VLOOKUP(Yudicium24[[#This Row],[NIM]],DbsMunaqis[#Data],5)</f>
        <v>#N/A</v>
      </c>
      <c r="E99" s="64" t="e">
        <f>VLOOKUP(Yudicium24[[#This Row],[NIM]],DbsMunaqis[],9) &amp; ", " &amp; VLOOKUP(Yudicium24[[#This Row],[NIM]],DbsMunaqis[],10)</f>
        <v>#N/A</v>
      </c>
      <c r="F99" s="64">
        <v>1</v>
      </c>
      <c r="G99" s="55" t="e">
        <f>VLOOKUP(VLOOKUP(Yudicium24[[#This Row],[NIM]],DbsMunaqis[],6),TblJurusan[],2)</f>
        <v>#N/A</v>
      </c>
      <c r="H99" s="59" t="e">
        <f>VLOOKUP(VLOOKUP(Yudicium24[[#This Row],[NIM]],DbsMunaqis[],7),TblProdi[],2)</f>
        <v>#N/A</v>
      </c>
      <c r="I99" s="60" t="e">
        <f>VLOOKUP(Yudicium24[[#This Row],[NIM]],DbsMunaqis[#Data],14)</f>
        <v>#N/A</v>
      </c>
      <c r="J99" s="61" t="e">
        <f>VLOOKUP(Yudicium24[[#This Row],[NIM]],DbsMunaqis[#Data],15)</f>
        <v>#N/A</v>
      </c>
      <c r="K99" s="89">
        <v>41648</v>
      </c>
    </row>
    <row r="100" spans="1:11" ht="40.049999999999997" customHeight="1">
      <c r="A100" s="91">
        <v>92</v>
      </c>
      <c r="B100" s="40">
        <v>76</v>
      </c>
      <c r="C100" s="63" t="s">
        <v>7866</v>
      </c>
      <c r="D100" s="64" t="e">
        <f>VLOOKUP(Yudicium24[[#This Row],[NIM]],DbsMunaqis[#Data],5)</f>
        <v>#N/A</v>
      </c>
      <c r="E100" s="64" t="e">
        <f>VLOOKUP(Yudicium24[[#This Row],[NIM]],DbsMunaqis[],9) &amp; ", " &amp; VLOOKUP(Yudicium24[[#This Row],[NIM]],DbsMunaqis[],10)</f>
        <v>#N/A</v>
      </c>
      <c r="F100" s="64">
        <v>1</v>
      </c>
      <c r="G100" s="55" t="e">
        <f>VLOOKUP(VLOOKUP(Yudicium24[[#This Row],[NIM]],DbsMunaqis[],6),TblJurusan[],2)</f>
        <v>#N/A</v>
      </c>
      <c r="H100" s="59" t="e">
        <f>VLOOKUP(VLOOKUP(Yudicium24[[#This Row],[NIM]],DbsMunaqis[],7),TblProdi[],2)</f>
        <v>#N/A</v>
      </c>
      <c r="I100" s="60" t="e">
        <f>VLOOKUP(Yudicium24[[#This Row],[NIM]],DbsMunaqis[#Data],14)</f>
        <v>#N/A</v>
      </c>
      <c r="J100" s="61" t="e">
        <f>VLOOKUP(Yudicium24[[#This Row],[NIM]],DbsMunaqis[#Data],15)</f>
        <v>#N/A</v>
      </c>
      <c r="K100" s="89">
        <v>41648</v>
      </c>
    </row>
    <row r="101" spans="1:11" ht="40.049999999999997" customHeight="1">
      <c r="A101" s="91">
        <v>93</v>
      </c>
      <c r="B101" s="40">
        <v>77</v>
      </c>
      <c r="C101" s="63" t="s">
        <v>8025</v>
      </c>
      <c r="D101" s="64" t="e">
        <f>VLOOKUP(Yudicium24[[#This Row],[NIM]],DbsMunaqis[#Data],5)</f>
        <v>#N/A</v>
      </c>
      <c r="E101" s="64" t="e">
        <f>VLOOKUP(Yudicium24[[#This Row],[NIM]],DbsMunaqis[],9) &amp; ", " &amp; VLOOKUP(Yudicium24[[#This Row],[NIM]],DbsMunaqis[],10)</f>
        <v>#N/A</v>
      </c>
      <c r="F101" s="64">
        <v>1</v>
      </c>
      <c r="G101" s="55" t="e">
        <f>VLOOKUP(VLOOKUP(Yudicium24[[#This Row],[NIM]],DbsMunaqis[],6),TblJurusan[],2)</f>
        <v>#N/A</v>
      </c>
      <c r="H101" s="59" t="e">
        <f>VLOOKUP(VLOOKUP(Yudicium24[[#This Row],[NIM]],DbsMunaqis[],7),TblProdi[],2)</f>
        <v>#N/A</v>
      </c>
      <c r="I101" s="60" t="e">
        <f>VLOOKUP(Yudicium24[[#This Row],[NIM]],DbsMunaqis[#Data],14)</f>
        <v>#N/A</v>
      </c>
      <c r="J101" s="61" t="e">
        <f>VLOOKUP(Yudicium24[[#This Row],[NIM]],DbsMunaqis[#Data],15)</f>
        <v>#N/A</v>
      </c>
      <c r="K101" s="89">
        <v>41648</v>
      </c>
    </row>
    <row r="102" spans="1:11" ht="40.049999999999997" customHeight="1">
      <c r="A102" s="91">
        <v>94</v>
      </c>
      <c r="B102" s="40">
        <v>78</v>
      </c>
      <c r="C102" s="63" t="s">
        <v>8076</v>
      </c>
      <c r="D102" s="64" t="e">
        <f>VLOOKUP(Yudicium24[[#This Row],[NIM]],DbsMunaqis[#Data],5)</f>
        <v>#N/A</v>
      </c>
      <c r="E102" s="64" t="e">
        <f>VLOOKUP(Yudicium24[[#This Row],[NIM]],DbsMunaqis[],9) &amp; ", " &amp; VLOOKUP(Yudicium24[[#This Row],[NIM]],DbsMunaqis[],10)</f>
        <v>#N/A</v>
      </c>
      <c r="F102" s="64">
        <v>1</v>
      </c>
      <c r="G102" s="55" t="e">
        <f>VLOOKUP(VLOOKUP(Yudicium24[[#This Row],[NIM]],DbsMunaqis[],6),TblJurusan[],2)</f>
        <v>#N/A</v>
      </c>
      <c r="H102" s="59" t="e">
        <f>VLOOKUP(VLOOKUP(Yudicium24[[#This Row],[NIM]],DbsMunaqis[],7),TblProdi[],2)</f>
        <v>#N/A</v>
      </c>
      <c r="I102" s="60" t="e">
        <f>VLOOKUP(Yudicium24[[#This Row],[NIM]],DbsMunaqis[#Data],14)</f>
        <v>#N/A</v>
      </c>
      <c r="J102" s="61" t="e">
        <f>VLOOKUP(Yudicium24[[#This Row],[NIM]],DbsMunaqis[#Data],15)</f>
        <v>#N/A</v>
      </c>
      <c r="K102" s="89">
        <v>41648</v>
      </c>
    </row>
    <row r="103" spans="1:11" ht="40.049999999999997" customHeight="1">
      <c r="A103" s="91">
        <v>95</v>
      </c>
      <c r="B103" s="40">
        <v>79</v>
      </c>
      <c r="C103" s="63" t="s">
        <v>7872</v>
      </c>
      <c r="D103" s="64" t="e">
        <f>VLOOKUP(Yudicium24[[#This Row],[NIM]],DbsMunaqis[#Data],5)</f>
        <v>#N/A</v>
      </c>
      <c r="E103" s="64" t="e">
        <f>VLOOKUP(Yudicium24[[#This Row],[NIM]],DbsMunaqis[],9) &amp; ", " &amp; VLOOKUP(Yudicium24[[#This Row],[NIM]],DbsMunaqis[],10)</f>
        <v>#N/A</v>
      </c>
      <c r="F103" s="64">
        <v>1</v>
      </c>
      <c r="G103" s="55" t="e">
        <f>VLOOKUP(VLOOKUP(Yudicium24[[#This Row],[NIM]],DbsMunaqis[],6),TblJurusan[],2)</f>
        <v>#N/A</v>
      </c>
      <c r="H103" s="59" t="e">
        <f>VLOOKUP(VLOOKUP(Yudicium24[[#This Row],[NIM]],DbsMunaqis[],7),TblProdi[],2)</f>
        <v>#N/A</v>
      </c>
      <c r="I103" s="60" t="e">
        <f>VLOOKUP(Yudicium24[[#This Row],[NIM]],DbsMunaqis[#Data],14)</f>
        <v>#N/A</v>
      </c>
      <c r="J103" s="61" t="e">
        <f>VLOOKUP(Yudicium24[[#This Row],[NIM]],DbsMunaqis[#Data],15)</f>
        <v>#N/A</v>
      </c>
      <c r="K103" s="89">
        <v>41648</v>
      </c>
    </row>
    <row r="104" spans="1:11" ht="40.049999999999997" customHeight="1">
      <c r="A104" s="91">
        <v>96</v>
      </c>
      <c r="B104" s="40">
        <v>80</v>
      </c>
      <c r="C104" s="63" t="s">
        <v>7901</v>
      </c>
      <c r="D104" s="64" t="e">
        <f>VLOOKUP(Yudicium24[[#This Row],[NIM]],DbsMunaqis[#Data],5)</f>
        <v>#N/A</v>
      </c>
      <c r="E104" s="64" t="e">
        <f>VLOOKUP(Yudicium24[[#This Row],[NIM]],DbsMunaqis[],9) &amp; ", " &amp; VLOOKUP(Yudicium24[[#This Row],[NIM]],DbsMunaqis[],10)</f>
        <v>#N/A</v>
      </c>
      <c r="F104" s="64">
        <v>1</v>
      </c>
      <c r="G104" s="55" t="e">
        <f>VLOOKUP(VLOOKUP(Yudicium24[[#This Row],[NIM]],DbsMunaqis[],6),TblJurusan[],2)</f>
        <v>#N/A</v>
      </c>
      <c r="H104" s="59" t="e">
        <f>VLOOKUP(VLOOKUP(Yudicium24[[#This Row],[NIM]],DbsMunaqis[],7),TblProdi[],2)</f>
        <v>#N/A</v>
      </c>
      <c r="I104" s="60" t="e">
        <f>VLOOKUP(Yudicium24[[#This Row],[NIM]],DbsMunaqis[#Data],14)</f>
        <v>#N/A</v>
      </c>
      <c r="J104" s="61" t="e">
        <f>VLOOKUP(Yudicium24[[#This Row],[NIM]],DbsMunaqis[#Data],15)</f>
        <v>#N/A</v>
      </c>
      <c r="K104" s="89">
        <v>41648</v>
      </c>
    </row>
    <row r="105" spans="1:11" ht="40.049999999999997" customHeight="1">
      <c r="A105" s="91">
        <v>97</v>
      </c>
      <c r="B105" s="40">
        <v>81</v>
      </c>
      <c r="C105" s="63" t="s">
        <v>7379</v>
      </c>
      <c r="D105" s="64" t="e">
        <f>VLOOKUP(Yudicium24[[#This Row],[NIM]],DbsMunaqis[#Data],5)</f>
        <v>#N/A</v>
      </c>
      <c r="E105" s="64" t="e">
        <f>VLOOKUP(Yudicium24[[#This Row],[NIM]],DbsMunaqis[],9) &amp; ", " &amp; VLOOKUP(Yudicium24[[#This Row],[NIM]],DbsMunaqis[],10)</f>
        <v>#N/A</v>
      </c>
      <c r="F105" s="64">
        <v>1</v>
      </c>
      <c r="G105" s="55" t="e">
        <f>VLOOKUP(VLOOKUP(Yudicium24[[#This Row],[NIM]],DbsMunaqis[],6),TblJurusan[],2)</f>
        <v>#N/A</v>
      </c>
      <c r="H105" s="59" t="e">
        <f>VLOOKUP(VLOOKUP(Yudicium24[[#This Row],[NIM]],DbsMunaqis[],7),TblProdi[],2)</f>
        <v>#N/A</v>
      </c>
      <c r="I105" s="60" t="e">
        <f>VLOOKUP(Yudicium24[[#This Row],[NIM]],DbsMunaqis[#Data],14)</f>
        <v>#N/A</v>
      </c>
      <c r="J105" s="61" t="e">
        <f>VLOOKUP(Yudicium24[[#This Row],[NIM]],DbsMunaqis[#Data],15)</f>
        <v>#N/A</v>
      </c>
      <c r="K105" s="89">
        <v>41648</v>
      </c>
    </row>
    <row r="106" spans="1:11" ht="40.049999999999997" customHeight="1">
      <c r="A106" s="91">
        <v>98</v>
      </c>
      <c r="B106" s="40">
        <v>82</v>
      </c>
      <c r="C106" s="63" t="s">
        <v>8930</v>
      </c>
      <c r="D106" s="64" t="e">
        <f>VLOOKUP(Yudicium24[[#This Row],[NIM]],DbsMunaqis[#Data],5)</f>
        <v>#N/A</v>
      </c>
      <c r="E106" s="64" t="e">
        <f>VLOOKUP(Yudicium24[[#This Row],[NIM]],DbsMunaqis[],9) &amp; ", " &amp; VLOOKUP(Yudicium24[[#This Row],[NIM]],DbsMunaqis[],10)</f>
        <v>#N/A</v>
      </c>
      <c r="F106" s="64">
        <v>1</v>
      </c>
      <c r="G106" s="55" t="e">
        <f>VLOOKUP(VLOOKUP(Yudicium24[[#This Row],[NIM]],DbsMunaqis[],6),TblJurusan[],2)</f>
        <v>#N/A</v>
      </c>
      <c r="H106" s="59" t="e">
        <f>VLOOKUP(VLOOKUP(Yudicium24[[#This Row],[NIM]],DbsMunaqis[],7),TblProdi[],2)</f>
        <v>#N/A</v>
      </c>
      <c r="I106" s="60" t="e">
        <f>VLOOKUP(Yudicium24[[#This Row],[NIM]],DbsMunaqis[#Data],14)</f>
        <v>#N/A</v>
      </c>
      <c r="J106" s="61" t="e">
        <f>VLOOKUP(Yudicium24[[#This Row],[NIM]],DbsMunaqis[#Data],15)</f>
        <v>#N/A</v>
      </c>
      <c r="K106" s="89">
        <v>41648</v>
      </c>
    </row>
    <row r="107" spans="1:11" ht="40.049999999999997" customHeight="1">
      <c r="A107" s="91">
        <v>99</v>
      </c>
      <c r="B107" s="40">
        <v>83</v>
      </c>
      <c r="C107" s="63" t="s">
        <v>8176</v>
      </c>
      <c r="D107" s="64" t="e">
        <f>VLOOKUP(Yudicium24[[#This Row],[NIM]],DbsMunaqis[#Data],5)</f>
        <v>#N/A</v>
      </c>
      <c r="E107" s="64" t="e">
        <f>VLOOKUP(Yudicium24[[#This Row],[NIM]],DbsMunaqis[],9) &amp; ", " &amp; VLOOKUP(Yudicium24[[#This Row],[NIM]],DbsMunaqis[],10)</f>
        <v>#N/A</v>
      </c>
      <c r="F107" s="64">
        <v>1</v>
      </c>
      <c r="G107" s="55" t="e">
        <f>VLOOKUP(VLOOKUP(Yudicium24[[#This Row],[NIM]],DbsMunaqis[],6),TblJurusan[],2)</f>
        <v>#N/A</v>
      </c>
      <c r="H107" s="59" t="e">
        <f>VLOOKUP(VLOOKUP(Yudicium24[[#This Row],[NIM]],DbsMunaqis[],7),TblProdi[],2)</f>
        <v>#N/A</v>
      </c>
      <c r="I107" s="60" t="e">
        <f>VLOOKUP(Yudicium24[[#This Row],[NIM]],DbsMunaqis[#Data],14)</f>
        <v>#N/A</v>
      </c>
      <c r="J107" s="61" t="e">
        <f>VLOOKUP(Yudicium24[[#This Row],[NIM]],DbsMunaqis[#Data],15)</f>
        <v>#N/A</v>
      </c>
      <c r="K107" s="89">
        <v>41648</v>
      </c>
    </row>
    <row r="108" spans="1:11" ht="40.049999999999997" customHeight="1">
      <c r="A108" s="91">
        <v>100</v>
      </c>
      <c r="B108" s="40">
        <v>84</v>
      </c>
      <c r="C108" s="63" t="s">
        <v>8008</v>
      </c>
      <c r="D108" s="64" t="e">
        <f>VLOOKUP(Yudicium24[[#This Row],[NIM]],DbsMunaqis[#Data],5)</f>
        <v>#N/A</v>
      </c>
      <c r="E108" s="64" t="e">
        <f>VLOOKUP(Yudicium24[[#This Row],[NIM]],DbsMunaqis[],9) &amp; ", " &amp; VLOOKUP(Yudicium24[[#This Row],[NIM]],DbsMunaqis[],10)</f>
        <v>#N/A</v>
      </c>
      <c r="F108" s="64">
        <v>1</v>
      </c>
      <c r="G108" s="55" t="e">
        <f>VLOOKUP(VLOOKUP(Yudicium24[[#This Row],[NIM]],DbsMunaqis[],6),TblJurusan[],2)</f>
        <v>#N/A</v>
      </c>
      <c r="H108" s="59" t="e">
        <f>VLOOKUP(VLOOKUP(Yudicium24[[#This Row],[NIM]],DbsMunaqis[],7),TblProdi[],2)</f>
        <v>#N/A</v>
      </c>
      <c r="I108" s="60" t="e">
        <f>VLOOKUP(Yudicium24[[#This Row],[NIM]],DbsMunaqis[#Data],14)</f>
        <v>#N/A</v>
      </c>
      <c r="J108" s="61" t="e">
        <f>VLOOKUP(Yudicium24[[#This Row],[NIM]],DbsMunaqis[#Data],15)</f>
        <v>#N/A</v>
      </c>
      <c r="K108" s="89">
        <v>41648</v>
      </c>
    </row>
    <row r="109" spans="1:11" ht="40.049999999999997" customHeight="1">
      <c r="A109" s="91">
        <v>101</v>
      </c>
      <c r="B109" s="40">
        <v>85</v>
      </c>
      <c r="C109" s="63" t="s">
        <v>7393</v>
      </c>
      <c r="D109" s="64" t="e">
        <f>VLOOKUP(Yudicium24[[#This Row],[NIM]],DbsMunaqis[#Data],5)</f>
        <v>#N/A</v>
      </c>
      <c r="E109" s="64" t="e">
        <f>VLOOKUP(Yudicium24[[#This Row],[NIM]],DbsMunaqis[],9) &amp; ", " &amp; VLOOKUP(Yudicium24[[#This Row],[NIM]],DbsMunaqis[],10)</f>
        <v>#N/A</v>
      </c>
      <c r="F109" s="64">
        <v>1</v>
      </c>
      <c r="G109" s="55" t="e">
        <f>VLOOKUP(VLOOKUP(Yudicium24[[#This Row],[NIM]],DbsMunaqis[],6),TblJurusan[],2)</f>
        <v>#N/A</v>
      </c>
      <c r="H109" s="59" t="e">
        <f>VLOOKUP(VLOOKUP(Yudicium24[[#This Row],[NIM]],DbsMunaqis[],7),TblProdi[],2)</f>
        <v>#N/A</v>
      </c>
      <c r="I109" s="60" t="e">
        <f>VLOOKUP(Yudicium24[[#This Row],[NIM]],DbsMunaqis[#Data],14)</f>
        <v>#N/A</v>
      </c>
      <c r="J109" s="61" t="e">
        <f>VLOOKUP(Yudicium24[[#This Row],[NIM]],DbsMunaqis[#Data],15)</f>
        <v>#N/A</v>
      </c>
      <c r="K109" s="89">
        <v>41648</v>
      </c>
    </row>
    <row r="110" spans="1:11" ht="40.049999999999997" customHeight="1">
      <c r="A110" s="91">
        <v>102</v>
      </c>
      <c r="B110" s="40">
        <v>86</v>
      </c>
      <c r="C110" s="63" t="s">
        <v>7919</v>
      </c>
      <c r="D110" s="64" t="e">
        <f>VLOOKUP(Yudicium24[[#This Row],[NIM]],DbsMunaqis[#Data],5)</f>
        <v>#N/A</v>
      </c>
      <c r="E110" s="64" t="e">
        <f>VLOOKUP(Yudicium24[[#This Row],[NIM]],DbsMunaqis[],9) &amp; ", " &amp; VLOOKUP(Yudicium24[[#This Row],[NIM]],DbsMunaqis[],10)</f>
        <v>#N/A</v>
      </c>
      <c r="F110" s="64">
        <v>1</v>
      </c>
      <c r="G110" s="55" t="e">
        <f>VLOOKUP(VLOOKUP(Yudicium24[[#This Row],[NIM]],DbsMunaqis[],6),TblJurusan[],2)</f>
        <v>#N/A</v>
      </c>
      <c r="H110" s="59" t="e">
        <f>VLOOKUP(VLOOKUP(Yudicium24[[#This Row],[NIM]],DbsMunaqis[],7),TblProdi[],2)</f>
        <v>#N/A</v>
      </c>
      <c r="I110" s="60" t="e">
        <f>VLOOKUP(Yudicium24[[#This Row],[NIM]],DbsMunaqis[#Data],14)</f>
        <v>#N/A</v>
      </c>
      <c r="J110" s="61" t="e">
        <f>VLOOKUP(Yudicium24[[#This Row],[NIM]],DbsMunaqis[#Data],15)</f>
        <v>#N/A</v>
      </c>
      <c r="K110" s="89">
        <v>41648</v>
      </c>
    </row>
    <row r="111" spans="1:11" ht="40.049999999999997" customHeight="1">
      <c r="A111" s="91">
        <v>103</v>
      </c>
      <c r="B111" s="40">
        <v>87</v>
      </c>
      <c r="C111" s="63" t="s">
        <v>7906</v>
      </c>
      <c r="D111" s="64" t="e">
        <f>VLOOKUP(Yudicium24[[#This Row],[NIM]],DbsMunaqis[#Data],5)</f>
        <v>#N/A</v>
      </c>
      <c r="E111" s="64" t="e">
        <f>VLOOKUP(Yudicium24[[#This Row],[NIM]],DbsMunaqis[],9) &amp; ", " &amp; VLOOKUP(Yudicium24[[#This Row],[NIM]],DbsMunaqis[],10)</f>
        <v>#N/A</v>
      </c>
      <c r="F111" s="64">
        <v>1</v>
      </c>
      <c r="G111" s="55" t="e">
        <f>VLOOKUP(VLOOKUP(Yudicium24[[#This Row],[NIM]],DbsMunaqis[],6),TblJurusan[],2)</f>
        <v>#N/A</v>
      </c>
      <c r="H111" s="59" t="e">
        <f>VLOOKUP(VLOOKUP(Yudicium24[[#This Row],[NIM]],DbsMunaqis[],7),TblProdi[],2)</f>
        <v>#N/A</v>
      </c>
      <c r="I111" s="60" t="e">
        <f>VLOOKUP(Yudicium24[[#This Row],[NIM]],DbsMunaqis[#Data],14)</f>
        <v>#N/A</v>
      </c>
      <c r="J111" s="61" t="e">
        <f>VLOOKUP(Yudicium24[[#This Row],[NIM]],DbsMunaqis[#Data],15)</f>
        <v>#N/A</v>
      </c>
      <c r="K111" s="89">
        <v>41648</v>
      </c>
    </row>
    <row r="112" spans="1:11" ht="40.049999999999997" customHeight="1">
      <c r="A112" s="91">
        <v>104</v>
      </c>
      <c r="B112" s="40">
        <v>88</v>
      </c>
      <c r="C112" s="63" t="s">
        <v>1049</v>
      </c>
      <c r="D112" s="64" t="e">
        <f>VLOOKUP(Yudicium24[[#This Row],[NIM]],DbsMunaqis[#Data],5)</f>
        <v>#N/A</v>
      </c>
      <c r="E112" s="64" t="e">
        <f>VLOOKUP(Yudicium24[[#This Row],[NIM]],DbsMunaqis[],9) &amp; ", " &amp; VLOOKUP(Yudicium24[[#This Row],[NIM]],DbsMunaqis[],10)</f>
        <v>#N/A</v>
      </c>
      <c r="F112" s="64">
        <v>1</v>
      </c>
      <c r="G112" s="55" t="e">
        <f>VLOOKUP(VLOOKUP(Yudicium24[[#This Row],[NIM]],DbsMunaqis[],6),TblJurusan[],2)</f>
        <v>#N/A</v>
      </c>
      <c r="H112" s="59" t="e">
        <f>VLOOKUP(VLOOKUP(Yudicium24[[#This Row],[NIM]],DbsMunaqis[],7),TblProdi[],2)</f>
        <v>#N/A</v>
      </c>
      <c r="I112" s="60" t="e">
        <f>VLOOKUP(Yudicium24[[#This Row],[NIM]],DbsMunaqis[#Data],14)</f>
        <v>#N/A</v>
      </c>
      <c r="J112" s="61" t="e">
        <f>VLOOKUP(Yudicium24[[#This Row],[NIM]],DbsMunaqis[#Data],15)</f>
        <v>#N/A</v>
      </c>
      <c r="K112" s="89">
        <v>41648</v>
      </c>
    </row>
    <row r="113" spans="1:11" ht="40.049999999999997" customHeight="1">
      <c r="A113" s="91">
        <v>105</v>
      </c>
      <c r="B113" s="40">
        <v>89</v>
      </c>
      <c r="C113" s="63" t="s">
        <v>8185</v>
      </c>
      <c r="D113" s="64" t="e">
        <f>VLOOKUP(Yudicium24[[#This Row],[NIM]],DbsMunaqis[#Data],5)</f>
        <v>#N/A</v>
      </c>
      <c r="E113" s="64" t="e">
        <f>VLOOKUP(Yudicium24[[#This Row],[NIM]],DbsMunaqis[],9) &amp; ", " &amp; VLOOKUP(Yudicium24[[#This Row],[NIM]],DbsMunaqis[],10)</f>
        <v>#N/A</v>
      </c>
      <c r="F113" s="64">
        <v>1</v>
      </c>
      <c r="G113" s="55" t="e">
        <f>VLOOKUP(VLOOKUP(Yudicium24[[#This Row],[NIM]],DbsMunaqis[],6),TblJurusan[],2)</f>
        <v>#N/A</v>
      </c>
      <c r="H113" s="59" t="e">
        <f>VLOOKUP(VLOOKUP(Yudicium24[[#This Row],[NIM]],DbsMunaqis[],7),TblProdi[],2)</f>
        <v>#N/A</v>
      </c>
      <c r="I113" s="60" t="e">
        <f>VLOOKUP(Yudicium24[[#This Row],[NIM]],DbsMunaqis[#Data],14)</f>
        <v>#N/A</v>
      </c>
      <c r="J113" s="61" t="e">
        <f>VLOOKUP(Yudicium24[[#This Row],[NIM]],DbsMunaqis[#Data],15)</f>
        <v>#N/A</v>
      </c>
      <c r="K113" s="89">
        <v>41648</v>
      </c>
    </row>
    <row r="114" spans="1:11" ht="40.049999999999997" customHeight="1">
      <c r="A114" s="91">
        <v>106</v>
      </c>
      <c r="B114" s="40">
        <v>90</v>
      </c>
      <c r="C114" s="63" t="s">
        <v>8075</v>
      </c>
      <c r="D114" s="64" t="e">
        <f>VLOOKUP(Yudicium24[[#This Row],[NIM]],DbsMunaqis[#Data],5)</f>
        <v>#N/A</v>
      </c>
      <c r="E114" s="64" t="e">
        <f>VLOOKUP(Yudicium24[[#This Row],[NIM]],DbsMunaqis[],9) &amp; ", " &amp; VLOOKUP(Yudicium24[[#This Row],[NIM]],DbsMunaqis[],10)</f>
        <v>#N/A</v>
      </c>
      <c r="F114" s="64">
        <v>1</v>
      </c>
      <c r="G114" s="55" t="e">
        <f>VLOOKUP(VLOOKUP(Yudicium24[[#This Row],[NIM]],DbsMunaqis[],6),TblJurusan[],2)</f>
        <v>#N/A</v>
      </c>
      <c r="H114" s="59" t="e">
        <f>VLOOKUP(VLOOKUP(Yudicium24[[#This Row],[NIM]],DbsMunaqis[],7),TblProdi[],2)</f>
        <v>#N/A</v>
      </c>
      <c r="I114" s="60" t="e">
        <f>VLOOKUP(Yudicium24[[#This Row],[NIM]],DbsMunaqis[#Data],14)</f>
        <v>#N/A</v>
      </c>
      <c r="J114" s="61" t="e">
        <f>VLOOKUP(Yudicium24[[#This Row],[NIM]],DbsMunaqis[#Data],15)</f>
        <v>#N/A</v>
      </c>
      <c r="K114" s="89">
        <v>41648</v>
      </c>
    </row>
    <row r="115" spans="1:11" ht="40.049999999999997" customHeight="1">
      <c r="A115" s="91">
        <v>107</v>
      </c>
      <c r="B115" s="40">
        <v>91</v>
      </c>
      <c r="C115" s="63" t="s">
        <v>8070</v>
      </c>
      <c r="D115" s="64" t="e">
        <f>VLOOKUP(Yudicium24[[#This Row],[NIM]],DbsMunaqis[#Data],5)</f>
        <v>#N/A</v>
      </c>
      <c r="E115" s="64" t="e">
        <f>VLOOKUP(Yudicium24[[#This Row],[NIM]],DbsMunaqis[],9) &amp; ", " &amp; VLOOKUP(Yudicium24[[#This Row],[NIM]],DbsMunaqis[],10)</f>
        <v>#N/A</v>
      </c>
      <c r="F115" s="64">
        <v>1</v>
      </c>
      <c r="G115" s="55" t="e">
        <f>VLOOKUP(VLOOKUP(Yudicium24[[#This Row],[NIM]],DbsMunaqis[],6),TblJurusan[],2)</f>
        <v>#N/A</v>
      </c>
      <c r="H115" s="59" t="e">
        <f>VLOOKUP(VLOOKUP(Yudicium24[[#This Row],[NIM]],DbsMunaqis[],7),TblProdi[],2)</f>
        <v>#N/A</v>
      </c>
      <c r="I115" s="60" t="e">
        <f>VLOOKUP(Yudicium24[[#This Row],[NIM]],DbsMunaqis[#Data],14)</f>
        <v>#N/A</v>
      </c>
      <c r="J115" s="61" t="e">
        <f>VLOOKUP(Yudicium24[[#This Row],[NIM]],DbsMunaqis[#Data],15)</f>
        <v>#N/A</v>
      </c>
      <c r="K115" s="89">
        <v>41648</v>
      </c>
    </row>
    <row r="116" spans="1:11" ht="40.049999999999997" customHeight="1">
      <c r="A116" s="91">
        <v>108</v>
      </c>
      <c r="B116" s="40">
        <v>92</v>
      </c>
      <c r="C116" s="63" t="s">
        <v>7840</v>
      </c>
      <c r="D116" s="64" t="e">
        <f>VLOOKUP(Yudicium24[[#This Row],[NIM]],DbsMunaqis[#Data],5)</f>
        <v>#N/A</v>
      </c>
      <c r="E116" s="64" t="e">
        <f>VLOOKUP(Yudicium24[[#This Row],[NIM]],DbsMunaqis[],9) &amp; ", " &amp; VLOOKUP(Yudicium24[[#This Row],[NIM]],DbsMunaqis[],10)</f>
        <v>#N/A</v>
      </c>
      <c r="F116" s="64">
        <v>1</v>
      </c>
      <c r="G116" s="55" t="e">
        <f>VLOOKUP(VLOOKUP(Yudicium24[[#This Row],[NIM]],DbsMunaqis[],6),TblJurusan[],2)</f>
        <v>#N/A</v>
      </c>
      <c r="H116" s="59" t="e">
        <f>VLOOKUP(VLOOKUP(Yudicium24[[#This Row],[NIM]],DbsMunaqis[],7),TblProdi[],2)</f>
        <v>#N/A</v>
      </c>
      <c r="I116" s="60" t="e">
        <f>VLOOKUP(Yudicium24[[#This Row],[NIM]],DbsMunaqis[#Data],14)</f>
        <v>#N/A</v>
      </c>
      <c r="J116" s="61" t="e">
        <f>VLOOKUP(Yudicium24[[#This Row],[NIM]],DbsMunaqis[#Data],15)</f>
        <v>#N/A</v>
      </c>
      <c r="K116" s="89">
        <v>41648</v>
      </c>
    </row>
    <row r="117" spans="1:11" ht="40.049999999999997" customHeight="1">
      <c r="A117" s="91">
        <v>109</v>
      </c>
      <c r="B117" s="40">
        <v>93</v>
      </c>
      <c r="C117" s="63" t="s">
        <v>8144</v>
      </c>
      <c r="D117" s="64" t="e">
        <f>VLOOKUP(Yudicium24[[#This Row],[NIM]],DbsMunaqis[#Data],5)</f>
        <v>#N/A</v>
      </c>
      <c r="E117" s="64" t="e">
        <f>VLOOKUP(Yudicium24[[#This Row],[NIM]],DbsMunaqis[],9) &amp; ", " &amp; VLOOKUP(Yudicium24[[#This Row],[NIM]],DbsMunaqis[],10)</f>
        <v>#N/A</v>
      </c>
      <c r="F117" s="64">
        <v>1</v>
      </c>
      <c r="G117" s="55" t="e">
        <f>VLOOKUP(VLOOKUP(Yudicium24[[#This Row],[NIM]],DbsMunaqis[],6),TblJurusan[],2)</f>
        <v>#N/A</v>
      </c>
      <c r="H117" s="59" t="e">
        <f>VLOOKUP(VLOOKUP(Yudicium24[[#This Row],[NIM]],DbsMunaqis[],7),TblProdi[],2)</f>
        <v>#N/A</v>
      </c>
      <c r="I117" s="60" t="e">
        <f>VLOOKUP(Yudicium24[[#This Row],[NIM]],DbsMunaqis[#Data],14)</f>
        <v>#N/A</v>
      </c>
      <c r="J117" s="61" t="e">
        <f>VLOOKUP(Yudicium24[[#This Row],[NIM]],DbsMunaqis[#Data],15)</f>
        <v>#N/A</v>
      </c>
      <c r="K117" s="89">
        <v>41648</v>
      </c>
    </row>
    <row r="118" spans="1:11" ht="40.049999999999997" customHeight="1">
      <c r="A118" s="91">
        <v>110</v>
      </c>
      <c r="B118" s="40">
        <v>94</v>
      </c>
      <c r="C118" s="63" t="s">
        <v>8108</v>
      </c>
      <c r="D118" s="64" t="e">
        <f>VLOOKUP(Yudicium24[[#This Row],[NIM]],DbsMunaqis[#Data],5)</f>
        <v>#N/A</v>
      </c>
      <c r="E118" s="64" t="e">
        <f>VLOOKUP(Yudicium24[[#This Row],[NIM]],DbsMunaqis[],9) &amp; ", " &amp; VLOOKUP(Yudicium24[[#This Row],[NIM]],DbsMunaqis[],10)</f>
        <v>#N/A</v>
      </c>
      <c r="F118" s="64">
        <v>1</v>
      </c>
      <c r="G118" s="55" t="e">
        <f>VLOOKUP(VLOOKUP(Yudicium24[[#This Row],[NIM]],DbsMunaqis[],6),TblJurusan[],2)</f>
        <v>#N/A</v>
      </c>
      <c r="H118" s="59" t="e">
        <f>VLOOKUP(VLOOKUP(Yudicium24[[#This Row],[NIM]],DbsMunaqis[],7),TblProdi[],2)</f>
        <v>#N/A</v>
      </c>
      <c r="I118" s="60" t="e">
        <f>VLOOKUP(Yudicium24[[#This Row],[NIM]],DbsMunaqis[#Data],14)</f>
        <v>#N/A</v>
      </c>
      <c r="J118" s="61" t="e">
        <f>VLOOKUP(Yudicium24[[#This Row],[NIM]],DbsMunaqis[#Data],15)</f>
        <v>#N/A</v>
      </c>
      <c r="K118" s="89">
        <v>41648</v>
      </c>
    </row>
    <row r="119" spans="1:11" ht="40.049999999999997" customHeight="1">
      <c r="A119" s="91">
        <v>111</v>
      </c>
      <c r="B119" s="40">
        <v>95</v>
      </c>
      <c r="C119" s="63" t="s">
        <v>7908</v>
      </c>
      <c r="D119" s="64" t="e">
        <f>VLOOKUP(Yudicium24[[#This Row],[NIM]],DbsMunaqis[#Data],5)</f>
        <v>#N/A</v>
      </c>
      <c r="E119" s="64" t="e">
        <f>VLOOKUP(Yudicium24[[#This Row],[NIM]],DbsMunaqis[],9) &amp; ", " &amp; VLOOKUP(Yudicium24[[#This Row],[NIM]],DbsMunaqis[],10)</f>
        <v>#N/A</v>
      </c>
      <c r="F119" s="64">
        <v>1</v>
      </c>
      <c r="G119" s="55" t="e">
        <f>VLOOKUP(VLOOKUP(Yudicium24[[#This Row],[NIM]],DbsMunaqis[],6),TblJurusan[],2)</f>
        <v>#N/A</v>
      </c>
      <c r="H119" s="59" t="e">
        <f>VLOOKUP(VLOOKUP(Yudicium24[[#This Row],[NIM]],DbsMunaqis[],7),TblProdi[],2)</f>
        <v>#N/A</v>
      </c>
      <c r="I119" s="60" t="e">
        <f>VLOOKUP(Yudicium24[[#This Row],[NIM]],DbsMunaqis[#Data],14)</f>
        <v>#N/A</v>
      </c>
      <c r="J119" s="61" t="e">
        <f>VLOOKUP(Yudicium24[[#This Row],[NIM]],DbsMunaqis[#Data],15)</f>
        <v>#N/A</v>
      </c>
      <c r="K119" s="89">
        <v>41648</v>
      </c>
    </row>
    <row r="120" spans="1:11" ht="40.049999999999997" customHeight="1">
      <c r="A120" s="91">
        <v>112</v>
      </c>
      <c r="B120" s="40">
        <v>96</v>
      </c>
      <c r="C120" s="63" t="s">
        <v>7920</v>
      </c>
      <c r="D120" s="64" t="e">
        <f>VLOOKUP(Yudicium24[[#This Row],[NIM]],DbsMunaqis[#Data],5)</f>
        <v>#N/A</v>
      </c>
      <c r="E120" s="64" t="e">
        <f>VLOOKUP(Yudicium24[[#This Row],[NIM]],DbsMunaqis[],9) &amp; ", " &amp; VLOOKUP(Yudicium24[[#This Row],[NIM]],DbsMunaqis[],10)</f>
        <v>#N/A</v>
      </c>
      <c r="F120" s="64">
        <v>1</v>
      </c>
      <c r="G120" s="55" t="e">
        <f>VLOOKUP(VLOOKUP(Yudicium24[[#This Row],[NIM]],DbsMunaqis[],6),TblJurusan[],2)</f>
        <v>#N/A</v>
      </c>
      <c r="H120" s="59" t="e">
        <f>VLOOKUP(VLOOKUP(Yudicium24[[#This Row],[NIM]],DbsMunaqis[],7),TblProdi[],2)</f>
        <v>#N/A</v>
      </c>
      <c r="I120" s="60" t="e">
        <f>VLOOKUP(Yudicium24[[#This Row],[NIM]],DbsMunaqis[#Data],14)</f>
        <v>#N/A</v>
      </c>
      <c r="J120" s="61" t="e">
        <f>VLOOKUP(Yudicium24[[#This Row],[NIM]],DbsMunaqis[#Data],15)</f>
        <v>#N/A</v>
      </c>
      <c r="K120" s="89">
        <v>41648</v>
      </c>
    </row>
    <row r="121" spans="1:11" ht="40.049999999999997" customHeight="1">
      <c r="A121" s="91">
        <v>113</v>
      </c>
      <c r="B121" s="40">
        <v>97</v>
      </c>
      <c r="C121" s="63" t="s">
        <v>8046</v>
      </c>
      <c r="D121" s="64" t="e">
        <f>VLOOKUP(Yudicium24[[#This Row],[NIM]],DbsMunaqis[#Data],5)</f>
        <v>#N/A</v>
      </c>
      <c r="E121" s="64" t="e">
        <f>VLOOKUP(Yudicium24[[#This Row],[NIM]],DbsMunaqis[],9) &amp; ", " &amp; VLOOKUP(Yudicium24[[#This Row],[NIM]],DbsMunaqis[],10)</f>
        <v>#N/A</v>
      </c>
      <c r="F121" s="64">
        <v>1</v>
      </c>
      <c r="G121" s="55" t="e">
        <f>VLOOKUP(VLOOKUP(Yudicium24[[#This Row],[NIM]],DbsMunaqis[],6),TblJurusan[],2)</f>
        <v>#N/A</v>
      </c>
      <c r="H121" s="59" t="e">
        <f>VLOOKUP(VLOOKUP(Yudicium24[[#This Row],[NIM]],DbsMunaqis[],7),TblProdi[],2)</f>
        <v>#N/A</v>
      </c>
      <c r="I121" s="60" t="e">
        <f>VLOOKUP(Yudicium24[[#This Row],[NIM]],DbsMunaqis[#Data],14)</f>
        <v>#N/A</v>
      </c>
      <c r="J121" s="61" t="e">
        <f>VLOOKUP(Yudicium24[[#This Row],[NIM]],DbsMunaqis[#Data],15)</f>
        <v>#N/A</v>
      </c>
      <c r="K121" s="89">
        <v>41648</v>
      </c>
    </row>
    <row r="122" spans="1:11" ht="40.049999999999997" customHeight="1">
      <c r="A122" s="91">
        <v>114</v>
      </c>
      <c r="B122" s="40">
        <v>98</v>
      </c>
      <c r="C122" s="63" t="s">
        <v>7777</v>
      </c>
      <c r="D122" s="64" t="e">
        <f>VLOOKUP(Yudicium24[[#This Row],[NIM]],DbsMunaqis[#Data],5)</f>
        <v>#N/A</v>
      </c>
      <c r="E122" s="64" t="e">
        <f>VLOOKUP(Yudicium24[[#This Row],[NIM]],DbsMunaqis[],9) &amp; ", " &amp; VLOOKUP(Yudicium24[[#This Row],[NIM]],DbsMunaqis[],10)</f>
        <v>#N/A</v>
      </c>
      <c r="F122" s="64">
        <v>1</v>
      </c>
      <c r="G122" s="55" t="e">
        <f>VLOOKUP(VLOOKUP(Yudicium24[[#This Row],[NIM]],DbsMunaqis[],6),TblJurusan[],2)</f>
        <v>#N/A</v>
      </c>
      <c r="H122" s="59" t="e">
        <f>VLOOKUP(VLOOKUP(Yudicium24[[#This Row],[NIM]],DbsMunaqis[],7),TblProdi[],2)</f>
        <v>#N/A</v>
      </c>
      <c r="I122" s="60" t="e">
        <f>VLOOKUP(Yudicium24[[#This Row],[NIM]],DbsMunaqis[#Data],14)</f>
        <v>#N/A</v>
      </c>
      <c r="J122" s="61" t="e">
        <f>VLOOKUP(Yudicium24[[#This Row],[NIM]],DbsMunaqis[#Data],15)</f>
        <v>#N/A</v>
      </c>
      <c r="K122" s="89">
        <v>41648</v>
      </c>
    </row>
    <row r="123" spans="1:11" ht="40.049999999999997" customHeight="1">
      <c r="A123" s="91">
        <v>115</v>
      </c>
      <c r="B123" s="40">
        <v>99</v>
      </c>
      <c r="C123" s="63" t="s">
        <v>7555</v>
      </c>
      <c r="D123" s="64" t="e">
        <f>VLOOKUP(Yudicium24[[#This Row],[NIM]],DbsMunaqis[#Data],5)</f>
        <v>#N/A</v>
      </c>
      <c r="E123" s="64" t="e">
        <f>VLOOKUP(Yudicium24[[#This Row],[NIM]],DbsMunaqis[],9) &amp; ", " &amp; VLOOKUP(Yudicium24[[#This Row],[NIM]],DbsMunaqis[],10)</f>
        <v>#N/A</v>
      </c>
      <c r="F123" s="64">
        <v>1</v>
      </c>
      <c r="G123" s="55" t="e">
        <f>VLOOKUP(VLOOKUP(Yudicium24[[#This Row],[NIM]],DbsMunaqis[],6),TblJurusan[],2)</f>
        <v>#N/A</v>
      </c>
      <c r="H123" s="59" t="e">
        <f>VLOOKUP(VLOOKUP(Yudicium24[[#This Row],[NIM]],DbsMunaqis[],7),TblProdi[],2)</f>
        <v>#N/A</v>
      </c>
      <c r="I123" s="60" t="e">
        <f>VLOOKUP(Yudicium24[[#This Row],[NIM]],DbsMunaqis[#Data],14)</f>
        <v>#N/A</v>
      </c>
      <c r="J123" s="61" t="e">
        <f>VLOOKUP(Yudicium24[[#This Row],[NIM]],DbsMunaqis[#Data],15)</f>
        <v>#N/A</v>
      </c>
      <c r="K123" s="89">
        <v>41648</v>
      </c>
    </row>
    <row r="124" spans="1:11" ht="40.049999999999997" customHeight="1">
      <c r="A124" s="91">
        <v>116</v>
      </c>
      <c r="B124" s="40">
        <v>100</v>
      </c>
      <c r="C124" s="63" t="s">
        <v>7973</v>
      </c>
      <c r="D124" s="64" t="e">
        <f>VLOOKUP(Yudicium24[[#This Row],[NIM]],DbsMunaqis[#Data],5)</f>
        <v>#N/A</v>
      </c>
      <c r="E124" s="64" t="e">
        <f>VLOOKUP(Yudicium24[[#This Row],[NIM]],DbsMunaqis[],9) &amp; ", " &amp; VLOOKUP(Yudicium24[[#This Row],[NIM]],DbsMunaqis[],10)</f>
        <v>#N/A</v>
      </c>
      <c r="F124" s="64">
        <v>1</v>
      </c>
      <c r="G124" s="55" t="e">
        <f>VLOOKUP(VLOOKUP(Yudicium24[[#This Row],[NIM]],DbsMunaqis[],6),TblJurusan[],2)</f>
        <v>#N/A</v>
      </c>
      <c r="H124" s="59" t="e">
        <f>VLOOKUP(VLOOKUP(Yudicium24[[#This Row],[NIM]],DbsMunaqis[],7),TblProdi[],2)</f>
        <v>#N/A</v>
      </c>
      <c r="I124" s="60" t="e">
        <f>VLOOKUP(Yudicium24[[#This Row],[NIM]],DbsMunaqis[#Data],14)</f>
        <v>#N/A</v>
      </c>
      <c r="J124" s="61" t="e">
        <f>VLOOKUP(Yudicium24[[#This Row],[NIM]],DbsMunaqis[#Data],15)</f>
        <v>#N/A</v>
      </c>
      <c r="K124" s="89">
        <v>41648</v>
      </c>
    </row>
    <row r="125" spans="1:11" ht="40.049999999999997" customHeight="1">
      <c r="A125" s="91">
        <v>117</v>
      </c>
      <c r="B125" s="40">
        <v>101</v>
      </c>
      <c r="C125" s="63" t="s">
        <v>8101</v>
      </c>
      <c r="D125" s="64" t="e">
        <f>VLOOKUP(Yudicium24[[#This Row],[NIM]],DbsMunaqis[#Data],5)</f>
        <v>#N/A</v>
      </c>
      <c r="E125" s="64" t="e">
        <f>VLOOKUP(Yudicium24[[#This Row],[NIM]],DbsMunaqis[],9) &amp; ", " &amp; VLOOKUP(Yudicium24[[#This Row],[NIM]],DbsMunaqis[],10)</f>
        <v>#N/A</v>
      </c>
      <c r="F125" s="64">
        <v>1</v>
      </c>
      <c r="G125" s="55" t="e">
        <f>VLOOKUP(VLOOKUP(Yudicium24[[#This Row],[NIM]],DbsMunaqis[],6),TblJurusan[],2)</f>
        <v>#N/A</v>
      </c>
      <c r="H125" s="59" t="e">
        <f>VLOOKUP(VLOOKUP(Yudicium24[[#This Row],[NIM]],DbsMunaqis[],7),TblProdi[],2)</f>
        <v>#N/A</v>
      </c>
      <c r="I125" s="60" t="e">
        <f>VLOOKUP(Yudicium24[[#This Row],[NIM]],DbsMunaqis[#Data],14)</f>
        <v>#N/A</v>
      </c>
      <c r="J125" s="61" t="e">
        <f>VLOOKUP(Yudicium24[[#This Row],[NIM]],DbsMunaqis[#Data],15)</f>
        <v>#N/A</v>
      </c>
      <c r="K125" s="89">
        <v>41648</v>
      </c>
    </row>
    <row r="126" spans="1:11" ht="40.049999999999997" customHeight="1">
      <c r="A126" s="91">
        <v>118</v>
      </c>
      <c r="B126" s="40">
        <v>102</v>
      </c>
      <c r="C126" s="63" t="s">
        <v>5884</v>
      </c>
      <c r="D126" s="64" t="e">
        <f>VLOOKUP(Yudicium24[[#This Row],[NIM]],DbsMunaqis[#Data],5)</f>
        <v>#N/A</v>
      </c>
      <c r="E126" s="64" t="e">
        <f>VLOOKUP(Yudicium24[[#This Row],[NIM]],DbsMunaqis[],9) &amp; ", " &amp; VLOOKUP(Yudicium24[[#This Row],[NIM]],DbsMunaqis[],10)</f>
        <v>#N/A</v>
      </c>
      <c r="F126" s="64">
        <v>1</v>
      </c>
      <c r="G126" s="55" t="e">
        <f>VLOOKUP(VLOOKUP(Yudicium24[[#This Row],[NIM]],DbsMunaqis[],6),TblJurusan[],2)</f>
        <v>#N/A</v>
      </c>
      <c r="H126" s="59" t="e">
        <f>VLOOKUP(VLOOKUP(Yudicium24[[#This Row],[NIM]],DbsMunaqis[],7),TblProdi[],2)</f>
        <v>#N/A</v>
      </c>
      <c r="I126" s="60" t="e">
        <f>VLOOKUP(Yudicium24[[#This Row],[NIM]],DbsMunaqis[#Data],14)</f>
        <v>#N/A</v>
      </c>
      <c r="J126" s="61" t="e">
        <f>VLOOKUP(Yudicium24[[#This Row],[NIM]],DbsMunaqis[#Data],15)</f>
        <v>#N/A</v>
      </c>
      <c r="K126" s="89">
        <v>41648</v>
      </c>
    </row>
    <row r="127" spans="1:11" ht="40.049999999999997" customHeight="1">
      <c r="A127" s="91">
        <v>119</v>
      </c>
      <c r="B127" s="40">
        <v>103</v>
      </c>
      <c r="C127" s="63" t="s">
        <v>8943</v>
      </c>
      <c r="D127" s="64" t="e">
        <f>VLOOKUP(Yudicium24[[#This Row],[NIM]],DbsMunaqis[#Data],5)</f>
        <v>#N/A</v>
      </c>
      <c r="E127" s="64" t="e">
        <f>VLOOKUP(Yudicium24[[#This Row],[NIM]],DbsMunaqis[],9) &amp; ", " &amp; VLOOKUP(Yudicium24[[#This Row],[NIM]],DbsMunaqis[],10)</f>
        <v>#N/A</v>
      </c>
      <c r="F127" s="64">
        <v>1</v>
      </c>
      <c r="G127" s="55" t="e">
        <f>VLOOKUP(VLOOKUP(Yudicium24[[#This Row],[NIM]],DbsMunaqis[],6),TblJurusan[],2)</f>
        <v>#N/A</v>
      </c>
      <c r="H127" s="59" t="e">
        <f>VLOOKUP(VLOOKUP(Yudicium24[[#This Row],[NIM]],DbsMunaqis[],7),TblProdi[],2)</f>
        <v>#N/A</v>
      </c>
      <c r="I127" s="60" t="e">
        <f>VLOOKUP(Yudicium24[[#This Row],[NIM]],DbsMunaqis[#Data],14)</f>
        <v>#N/A</v>
      </c>
      <c r="J127" s="61" t="e">
        <f>VLOOKUP(Yudicium24[[#This Row],[NIM]],DbsMunaqis[#Data],15)</f>
        <v>#N/A</v>
      </c>
      <c r="K127" s="89">
        <v>41648</v>
      </c>
    </row>
    <row r="128" spans="1:11" ht="40.049999999999997" customHeight="1">
      <c r="A128" s="91">
        <v>120</v>
      </c>
      <c r="B128" s="40">
        <v>104</v>
      </c>
      <c r="C128" s="63" t="s">
        <v>7831</v>
      </c>
      <c r="D128" s="64" t="e">
        <f>VLOOKUP(Yudicium24[[#This Row],[NIM]],DbsMunaqis[#Data],5)</f>
        <v>#N/A</v>
      </c>
      <c r="E128" s="64" t="e">
        <f>VLOOKUP(Yudicium24[[#This Row],[NIM]],DbsMunaqis[],9) &amp; ", " &amp; VLOOKUP(Yudicium24[[#This Row],[NIM]],DbsMunaqis[],10)</f>
        <v>#N/A</v>
      </c>
      <c r="F128" s="64">
        <v>1</v>
      </c>
      <c r="G128" s="55" t="e">
        <f>VLOOKUP(VLOOKUP(Yudicium24[[#This Row],[NIM]],DbsMunaqis[],6),TblJurusan[],2)</f>
        <v>#N/A</v>
      </c>
      <c r="H128" s="59" t="e">
        <f>VLOOKUP(VLOOKUP(Yudicium24[[#This Row],[NIM]],DbsMunaqis[],7),TblProdi[],2)</f>
        <v>#N/A</v>
      </c>
      <c r="I128" s="60" t="e">
        <f>VLOOKUP(Yudicium24[[#This Row],[NIM]],DbsMunaqis[#Data],14)</f>
        <v>#N/A</v>
      </c>
      <c r="J128" s="61" t="e">
        <f>VLOOKUP(Yudicium24[[#This Row],[NIM]],DbsMunaqis[#Data],15)</f>
        <v>#N/A</v>
      </c>
      <c r="K128" s="89">
        <v>41648</v>
      </c>
    </row>
    <row r="129" spans="1:11" ht="40.049999999999997" customHeight="1">
      <c r="A129" s="91">
        <v>121</v>
      </c>
      <c r="B129" s="40">
        <v>105</v>
      </c>
      <c r="C129" s="63" t="s">
        <v>7854</v>
      </c>
      <c r="D129" s="64" t="e">
        <f>VLOOKUP(Yudicium24[[#This Row],[NIM]],DbsMunaqis[#Data],5)</f>
        <v>#N/A</v>
      </c>
      <c r="E129" s="64" t="e">
        <f>VLOOKUP(Yudicium24[[#This Row],[NIM]],DbsMunaqis[],9) &amp; ", " &amp; VLOOKUP(Yudicium24[[#This Row],[NIM]],DbsMunaqis[],10)</f>
        <v>#N/A</v>
      </c>
      <c r="F129" s="64">
        <v>1</v>
      </c>
      <c r="G129" s="55" t="e">
        <f>VLOOKUP(VLOOKUP(Yudicium24[[#This Row],[NIM]],DbsMunaqis[],6),TblJurusan[],2)</f>
        <v>#N/A</v>
      </c>
      <c r="H129" s="59" t="e">
        <f>VLOOKUP(VLOOKUP(Yudicium24[[#This Row],[NIM]],DbsMunaqis[],7),TblProdi[],2)</f>
        <v>#N/A</v>
      </c>
      <c r="I129" s="60" t="e">
        <f>VLOOKUP(Yudicium24[[#This Row],[NIM]],DbsMunaqis[#Data],14)</f>
        <v>#N/A</v>
      </c>
      <c r="J129" s="61" t="e">
        <f>VLOOKUP(Yudicium24[[#This Row],[NIM]],DbsMunaqis[#Data],15)</f>
        <v>#N/A</v>
      </c>
      <c r="K129" s="89">
        <v>41648</v>
      </c>
    </row>
    <row r="130" spans="1:11" ht="40.049999999999997" customHeight="1">
      <c r="A130" s="91">
        <v>122</v>
      </c>
      <c r="B130" s="40">
        <v>106</v>
      </c>
      <c r="C130" s="63" t="s">
        <v>8044</v>
      </c>
      <c r="D130" s="64" t="e">
        <f>VLOOKUP(Yudicium24[[#This Row],[NIM]],DbsMunaqis[#Data],5)</f>
        <v>#N/A</v>
      </c>
      <c r="E130" s="64" t="e">
        <f>VLOOKUP(Yudicium24[[#This Row],[NIM]],DbsMunaqis[],9) &amp; ", " &amp; VLOOKUP(Yudicium24[[#This Row],[NIM]],DbsMunaqis[],10)</f>
        <v>#N/A</v>
      </c>
      <c r="F130" s="64">
        <v>1</v>
      </c>
      <c r="G130" s="55" t="e">
        <f>VLOOKUP(VLOOKUP(Yudicium24[[#This Row],[NIM]],DbsMunaqis[],6),TblJurusan[],2)</f>
        <v>#N/A</v>
      </c>
      <c r="H130" s="59" t="e">
        <f>VLOOKUP(VLOOKUP(Yudicium24[[#This Row],[NIM]],DbsMunaqis[],7),TblProdi[],2)</f>
        <v>#N/A</v>
      </c>
      <c r="I130" s="60" t="e">
        <f>VLOOKUP(Yudicium24[[#This Row],[NIM]],DbsMunaqis[#Data],14)</f>
        <v>#N/A</v>
      </c>
      <c r="J130" s="61" t="e">
        <f>VLOOKUP(Yudicium24[[#This Row],[NIM]],DbsMunaqis[#Data],15)</f>
        <v>#N/A</v>
      </c>
      <c r="K130" s="89">
        <v>41648</v>
      </c>
    </row>
    <row r="131" spans="1:11" ht="40.049999999999997" customHeight="1">
      <c r="A131" s="91">
        <v>123</v>
      </c>
      <c r="B131" s="40">
        <v>107</v>
      </c>
      <c r="C131" s="63" t="s">
        <v>7931</v>
      </c>
      <c r="D131" s="64" t="e">
        <f>VLOOKUP(Yudicium24[[#This Row],[NIM]],DbsMunaqis[#Data],5)</f>
        <v>#N/A</v>
      </c>
      <c r="E131" s="64" t="e">
        <f>VLOOKUP(Yudicium24[[#This Row],[NIM]],DbsMunaqis[],9) &amp; ", " &amp; VLOOKUP(Yudicium24[[#This Row],[NIM]],DbsMunaqis[],10)</f>
        <v>#N/A</v>
      </c>
      <c r="F131" s="64">
        <v>1</v>
      </c>
      <c r="G131" s="55" t="e">
        <f>VLOOKUP(VLOOKUP(Yudicium24[[#This Row],[NIM]],DbsMunaqis[],6),TblJurusan[],2)</f>
        <v>#N/A</v>
      </c>
      <c r="H131" s="59" t="e">
        <f>VLOOKUP(VLOOKUP(Yudicium24[[#This Row],[NIM]],DbsMunaqis[],7),TblProdi[],2)</f>
        <v>#N/A</v>
      </c>
      <c r="I131" s="60" t="e">
        <f>VLOOKUP(Yudicium24[[#This Row],[NIM]],DbsMunaqis[#Data],14)</f>
        <v>#N/A</v>
      </c>
      <c r="J131" s="61" t="e">
        <f>VLOOKUP(Yudicium24[[#This Row],[NIM]],DbsMunaqis[#Data],15)</f>
        <v>#N/A</v>
      </c>
      <c r="K131" s="89">
        <v>41648</v>
      </c>
    </row>
    <row r="132" spans="1:11" ht="40.049999999999997" customHeight="1">
      <c r="A132" s="91">
        <v>124</v>
      </c>
      <c r="B132" s="40">
        <v>108</v>
      </c>
      <c r="C132" s="63" t="s">
        <v>7946</v>
      </c>
      <c r="D132" s="64" t="e">
        <f>VLOOKUP(Yudicium24[[#This Row],[NIM]],DbsMunaqis[#Data],5)</f>
        <v>#N/A</v>
      </c>
      <c r="E132" s="64" t="e">
        <f>VLOOKUP(Yudicium24[[#This Row],[NIM]],DbsMunaqis[],9) &amp; ", " &amp; VLOOKUP(Yudicium24[[#This Row],[NIM]],DbsMunaqis[],10)</f>
        <v>#N/A</v>
      </c>
      <c r="F132" s="64">
        <v>1</v>
      </c>
      <c r="G132" s="55" t="e">
        <f>VLOOKUP(VLOOKUP(Yudicium24[[#This Row],[NIM]],DbsMunaqis[],6),TblJurusan[],2)</f>
        <v>#N/A</v>
      </c>
      <c r="H132" s="59" t="e">
        <f>VLOOKUP(VLOOKUP(Yudicium24[[#This Row],[NIM]],DbsMunaqis[],7),TblProdi[],2)</f>
        <v>#N/A</v>
      </c>
      <c r="I132" s="60" t="e">
        <f>VLOOKUP(Yudicium24[[#This Row],[NIM]],DbsMunaqis[#Data],14)</f>
        <v>#N/A</v>
      </c>
      <c r="J132" s="61" t="e">
        <f>VLOOKUP(Yudicium24[[#This Row],[NIM]],DbsMunaqis[#Data],15)</f>
        <v>#N/A</v>
      </c>
      <c r="K132" s="89">
        <v>41648</v>
      </c>
    </row>
    <row r="133" spans="1:11" ht="40.049999999999997" customHeight="1">
      <c r="A133" s="91">
        <v>125</v>
      </c>
      <c r="B133" s="40">
        <v>109</v>
      </c>
      <c r="C133" s="63" t="s">
        <v>7477</v>
      </c>
      <c r="D133" s="64" t="e">
        <f>VLOOKUP(Yudicium24[[#This Row],[NIM]],DbsMunaqis[#Data],5)</f>
        <v>#N/A</v>
      </c>
      <c r="E133" s="64" t="e">
        <f>VLOOKUP(Yudicium24[[#This Row],[NIM]],DbsMunaqis[],9) &amp; ", " &amp; VLOOKUP(Yudicium24[[#This Row],[NIM]],DbsMunaqis[],10)</f>
        <v>#N/A</v>
      </c>
      <c r="F133" s="64">
        <v>1</v>
      </c>
      <c r="G133" s="55" t="e">
        <f>VLOOKUP(VLOOKUP(Yudicium24[[#This Row],[NIM]],DbsMunaqis[],6),TblJurusan[],2)</f>
        <v>#N/A</v>
      </c>
      <c r="H133" s="59" t="e">
        <f>VLOOKUP(VLOOKUP(Yudicium24[[#This Row],[NIM]],DbsMunaqis[],7),TblProdi[],2)</f>
        <v>#N/A</v>
      </c>
      <c r="I133" s="60" t="e">
        <f>VLOOKUP(Yudicium24[[#This Row],[NIM]],DbsMunaqis[#Data],14)</f>
        <v>#N/A</v>
      </c>
      <c r="J133" s="61" t="e">
        <f>VLOOKUP(Yudicium24[[#This Row],[NIM]],DbsMunaqis[#Data],15)</f>
        <v>#N/A</v>
      </c>
      <c r="K133" s="89">
        <v>41648</v>
      </c>
    </row>
    <row r="134" spans="1:11" ht="40.049999999999997" customHeight="1">
      <c r="A134" s="91">
        <v>126</v>
      </c>
      <c r="B134" s="40">
        <v>110</v>
      </c>
      <c r="C134" s="63" t="s">
        <v>7556</v>
      </c>
      <c r="D134" s="64" t="e">
        <f>VLOOKUP(Yudicium24[[#This Row],[NIM]],DbsMunaqis[#Data],5)</f>
        <v>#N/A</v>
      </c>
      <c r="E134" s="64" t="e">
        <f>VLOOKUP(Yudicium24[[#This Row],[NIM]],DbsMunaqis[],9) &amp; ", " &amp; VLOOKUP(Yudicium24[[#This Row],[NIM]],DbsMunaqis[],10)</f>
        <v>#N/A</v>
      </c>
      <c r="F134" s="64">
        <v>1</v>
      </c>
      <c r="G134" s="55" t="e">
        <f>VLOOKUP(VLOOKUP(Yudicium24[[#This Row],[NIM]],DbsMunaqis[],6),TblJurusan[],2)</f>
        <v>#N/A</v>
      </c>
      <c r="H134" s="59" t="e">
        <f>VLOOKUP(VLOOKUP(Yudicium24[[#This Row],[NIM]],DbsMunaqis[],7),TblProdi[],2)</f>
        <v>#N/A</v>
      </c>
      <c r="I134" s="60" t="e">
        <f>VLOOKUP(Yudicium24[[#This Row],[NIM]],DbsMunaqis[#Data],14)</f>
        <v>#N/A</v>
      </c>
      <c r="J134" s="61" t="e">
        <f>VLOOKUP(Yudicium24[[#This Row],[NIM]],DbsMunaqis[#Data],15)</f>
        <v>#N/A</v>
      </c>
      <c r="K134" s="89">
        <v>41648</v>
      </c>
    </row>
    <row r="135" spans="1:11" ht="40.049999999999997" customHeight="1">
      <c r="A135" s="91">
        <v>127</v>
      </c>
      <c r="B135" s="40">
        <v>111</v>
      </c>
      <c r="C135" s="63" t="s">
        <v>8001</v>
      </c>
      <c r="D135" s="64" t="e">
        <f>VLOOKUP(Yudicium24[[#This Row],[NIM]],DbsMunaqis[#Data],5)</f>
        <v>#N/A</v>
      </c>
      <c r="E135" s="64" t="e">
        <f>VLOOKUP(Yudicium24[[#This Row],[NIM]],DbsMunaqis[],9) &amp; ", " &amp; VLOOKUP(Yudicium24[[#This Row],[NIM]],DbsMunaqis[],10)</f>
        <v>#N/A</v>
      </c>
      <c r="F135" s="64">
        <v>1</v>
      </c>
      <c r="G135" s="55" t="e">
        <f>VLOOKUP(VLOOKUP(Yudicium24[[#This Row],[NIM]],DbsMunaqis[],6),TblJurusan[],2)</f>
        <v>#N/A</v>
      </c>
      <c r="H135" s="59" t="e">
        <f>VLOOKUP(VLOOKUP(Yudicium24[[#This Row],[NIM]],DbsMunaqis[],7),TblProdi[],2)</f>
        <v>#N/A</v>
      </c>
      <c r="I135" s="60" t="e">
        <f>VLOOKUP(Yudicium24[[#This Row],[NIM]],DbsMunaqis[#Data],14)</f>
        <v>#N/A</v>
      </c>
      <c r="J135" s="61" t="e">
        <f>VLOOKUP(Yudicium24[[#This Row],[NIM]],DbsMunaqis[#Data],15)</f>
        <v>#N/A</v>
      </c>
      <c r="K135" s="89">
        <v>41648</v>
      </c>
    </row>
    <row r="136" spans="1:11" ht="40.049999999999997" customHeight="1">
      <c r="A136" s="91">
        <v>128</v>
      </c>
      <c r="B136" s="40">
        <v>112</v>
      </c>
      <c r="C136" s="63" t="s">
        <v>8115</v>
      </c>
      <c r="D136" s="64" t="e">
        <f>VLOOKUP(Yudicium24[[#This Row],[NIM]],DbsMunaqis[#Data],5)</f>
        <v>#N/A</v>
      </c>
      <c r="E136" s="64" t="e">
        <f>VLOOKUP(Yudicium24[[#This Row],[NIM]],DbsMunaqis[],9) &amp; ", " &amp; VLOOKUP(Yudicium24[[#This Row],[NIM]],DbsMunaqis[],10)</f>
        <v>#N/A</v>
      </c>
      <c r="F136" s="64">
        <v>1</v>
      </c>
      <c r="G136" s="55" t="e">
        <f>VLOOKUP(VLOOKUP(Yudicium24[[#This Row],[NIM]],DbsMunaqis[],6),TblJurusan[],2)</f>
        <v>#N/A</v>
      </c>
      <c r="H136" s="59" t="e">
        <f>VLOOKUP(VLOOKUP(Yudicium24[[#This Row],[NIM]],DbsMunaqis[],7),TblProdi[],2)</f>
        <v>#N/A</v>
      </c>
      <c r="I136" s="60" t="e">
        <f>VLOOKUP(Yudicium24[[#This Row],[NIM]],DbsMunaqis[#Data],14)</f>
        <v>#N/A</v>
      </c>
      <c r="J136" s="61" t="e">
        <f>VLOOKUP(Yudicium24[[#This Row],[NIM]],DbsMunaqis[#Data],15)</f>
        <v>#N/A</v>
      </c>
      <c r="K136" s="89">
        <v>41648</v>
      </c>
    </row>
    <row r="137" spans="1:11" ht="40.049999999999997" hidden="1" customHeight="1">
      <c r="A137" s="91">
        <v>129</v>
      </c>
      <c r="B137" s="40">
        <v>17</v>
      </c>
      <c r="C137" s="63" t="s">
        <v>5491</v>
      </c>
      <c r="D137" s="64" t="e">
        <f>VLOOKUP(Yudicium24[[#This Row],[NIM]],DbsMunaqis[#Data],5)</f>
        <v>#N/A</v>
      </c>
      <c r="E137" s="64" t="e">
        <f>VLOOKUP(Yudicium24[[#This Row],[NIM]],DbsMunaqis[],9) &amp; ", " &amp; VLOOKUP(Yudicium24[[#This Row],[NIM]],DbsMunaqis[],10)</f>
        <v>#N/A</v>
      </c>
      <c r="F137" s="64">
        <v>2</v>
      </c>
      <c r="G137" s="55" t="e">
        <f>VLOOKUP(VLOOKUP(Yudicium24[[#This Row],[NIM]],DbsMunaqis[],6),TblJurusan[],2)</f>
        <v>#N/A</v>
      </c>
      <c r="H137" s="59" t="e">
        <f>VLOOKUP(VLOOKUP(Yudicium24[[#This Row],[NIM]],DbsMunaqis[],7),TblProdi[],2)</f>
        <v>#N/A</v>
      </c>
      <c r="I137" s="60" t="e">
        <f>VLOOKUP(Yudicium24[[#This Row],[NIM]],DbsMunaqis[#Data],14)</f>
        <v>#N/A</v>
      </c>
      <c r="J137" s="95" t="e">
        <f>VLOOKUP(Yudicium24[[#This Row],[NIM]],DbsMunaqis[#Data],15)</f>
        <v>#N/A</v>
      </c>
      <c r="K137" s="89">
        <v>41673</v>
      </c>
    </row>
    <row r="138" spans="1:11" ht="40.049999999999997" hidden="1" customHeight="1">
      <c r="A138" s="91">
        <v>130</v>
      </c>
      <c r="B138" s="40">
        <v>18</v>
      </c>
      <c r="C138" s="63" t="s">
        <v>8440</v>
      </c>
      <c r="D138" s="64" t="e">
        <f>VLOOKUP(Yudicium24[[#This Row],[NIM]],DbsMunaqis[#Data],5)</f>
        <v>#N/A</v>
      </c>
      <c r="E138" s="64" t="e">
        <f>VLOOKUP(Yudicium24[[#This Row],[NIM]],DbsMunaqis[],9) &amp; ", " &amp; VLOOKUP(Yudicium24[[#This Row],[NIM]],DbsMunaqis[],10)</f>
        <v>#N/A</v>
      </c>
      <c r="F138" s="64">
        <v>2</v>
      </c>
      <c r="G138" s="55" t="e">
        <f>VLOOKUP(VLOOKUP(Yudicium24[[#This Row],[NIM]],DbsMunaqis[],6),TblJurusan[],2)</f>
        <v>#N/A</v>
      </c>
      <c r="H138" s="59" t="e">
        <f>VLOOKUP(VLOOKUP(Yudicium24[[#This Row],[NIM]],DbsMunaqis[],7),TblProdi[],2)</f>
        <v>#N/A</v>
      </c>
      <c r="I138" s="60" t="e">
        <f>VLOOKUP(Yudicium24[[#This Row],[NIM]],DbsMunaqis[#Data],14)</f>
        <v>#N/A</v>
      </c>
      <c r="J138" s="95" t="e">
        <f>VLOOKUP(Yudicium24[[#This Row],[NIM]],DbsMunaqis[#Data],15)</f>
        <v>#N/A</v>
      </c>
      <c r="K138" s="89">
        <v>41673</v>
      </c>
    </row>
    <row r="139" spans="1:11" ht="40.049999999999997" hidden="1" customHeight="1">
      <c r="A139" s="91">
        <v>131</v>
      </c>
      <c r="B139" s="40">
        <v>19</v>
      </c>
      <c r="C139" s="63" t="s">
        <v>8278</v>
      </c>
      <c r="D139" s="64" t="e">
        <f>VLOOKUP(Yudicium24[[#This Row],[NIM]],DbsMunaqis[#Data],5)</f>
        <v>#N/A</v>
      </c>
      <c r="E139" s="64" t="e">
        <f>VLOOKUP(Yudicium24[[#This Row],[NIM]],DbsMunaqis[],9) &amp; ", " &amp; VLOOKUP(Yudicium24[[#This Row],[NIM]],DbsMunaqis[],10)</f>
        <v>#N/A</v>
      </c>
      <c r="F139" s="64">
        <v>2</v>
      </c>
      <c r="G139" s="55" t="e">
        <f>VLOOKUP(VLOOKUP(Yudicium24[[#This Row],[NIM]],DbsMunaqis[],6),TblJurusan[],2)</f>
        <v>#N/A</v>
      </c>
      <c r="H139" s="59" t="e">
        <f>VLOOKUP(VLOOKUP(Yudicium24[[#This Row],[NIM]],DbsMunaqis[],7),TblProdi[],2)</f>
        <v>#N/A</v>
      </c>
      <c r="I139" s="60" t="e">
        <f>VLOOKUP(Yudicium24[[#This Row],[NIM]],DbsMunaqis[#Data],14)</f>
        <v>#N/A</v>
      </c>
      <c r="J139" s="95" t="e">
        <f>VLOOKUP(Yudicium24[[#This Row],[NIM]],DbsMunaqis[#Data],15)</f>
        <v>#N/A</v>
      </c>
      <c r="K139" s="89">
        <v>41673</v>
      </c>
    </row>
    <row r="140" spans="1:11" ht="40.049999999999997" customHeight="1">
      <c r="A140" s="91">
        <v>132</v>
      </c>
      <c r="B140" s="40">
        <v>113</v>
      </c>
      <c r="C140" s="63" t="s">
        <v>8093</v>
      </c>
      <c r="D140" s="64" t="e">
        <f>VLOOKUP(Yudicium24[[#This Row],[NIM]],DbsMunaqis[#Data],5)</f>
        <v>#N/A</v>
      </c>
      <c r="E140" s="64" t="e">
        <f>VLOOKUP(Yudicium24[[#This Row],[NIM]],DbsMunaqis[],9) &amp; ", " &amp; VLOOKUP(Yudicium24[[#This Row],[NIM]],DbsMunaqis[],10)</f>
        <v>#N/A</v>
      </c>
      <c r="F140" s="64">
        <v>1</v>
      </c>
      <c r="G140" s="55" t="e">
        <f>VLOOKUP(VLOOKUP(Yudicium24[[#This Row],[NIM]],DbsMunaqis[],6),TblJurusan[],2)</f>
        <v>#N/A</v>
      </c>
      <c r="H140" s="59" t="e">
        <f>VLOOKUP(VLOOKUP(Yudicium24[[#This Row],[NIM]],DbsMunaqis[],7),TblProdi[],2)</f>
        <v>#N/A</v>
      </c>
      <c r="I140" s="60" t="e">
        <f>VLOOKUP(Yudicium24[[#This Row],[NIM]],DbsMunaqis[#Data],14)</f>
        <v>#N/A</v>
      </c>
      <c r="J140" s="61" t="e">
        <f>VLOOKUP(Yudicium24[[#This Row],[NIM]],DbsMunaqis[#Data],15)</f>
        <v>#N/A</v>
      </c>
      <c r="K140" s="89">
        <v>41673</v>
      </c>
    </row>
    <row r="141" spans="1:11" ht="40.049999999999997" customHeight="1">
      <c r="A141" s="91">
        <v>133</v>
      </c>
      <c r="B141" s="40">
        <v>114</v>
      </c>
      <c r="C141" s="63" t="s">
        <v>9851</v>
      </c>
      <c r="D141" s="64" t="e">
        <f>VLOOKUP(Yudicium24[[#This Row],[NIM]],DbsMunaqis[#Data],5)</f>
        <v>#N/A</v>
      </c>
      <c r="E141" s="64" t="e">
        <f>VLOOKUP(Yudicium24[[#This Row],[NIM]],DbsMunaqis[],9) &amp; ", " &amp; VLOOKUP(Yudicium24[[#This Row],[NIM]],DbsMunaqis[],10)</f>
        <v>#N/A</v>
      </c>
      <c r="F141" s="64">
        <v>1</v>
      </c>
      <c r="G141" s="55" t="e">
        <f>VLOOKUP(VLOOKUP(Yudicium24[[#This Row],[NIM]],DbsMunaqis[],6),TblJurusan[],2)</f>
        <v>#N/A</v>
      </c>
      <c r="H141" s="59" t="e">
        <f>VLOOKUP(VLOOKUP(Yudicium24[[#This Row],[NIM]],DbsMunaqis[],7),TblProdi[],2)</f>
        <v>#N/A</v>
      </c>
      <c r="I141" s="60" t="e">
        <f>VLOOKUP(Yudicium24[[#This Row],[NIM]],DbsMunaqis[#Data],14)</f>
        <v>#N/A</v>
      </c>
      <c r="J141" s="61" t="e">
        <f>VLOOKUP(Yudicium24[[#This Row],[NIM]],DbsMunaqis[#Data],15)</f>
        <v>#N/A</v>
      </c>
      <c r="K141" s="89">
        <v>41673</v>
      </c>
    </row>
    <row r="142" spans="1:11" ht="40.049999999999997" customHeight="1">
      <c r="A142" s="91">
        <v>134</v>
      </c>
      <c r="B142" s="40">
        <v>115</v>
      </c>
      <c r="C142" s="63" t="s">
        <v>7341</v>
      </c>
      <c r="D142" s="64" t="e">
        <f>VLOOKUP(Yudicium24[[#This Row],[NIM]],DbsMunaqis[#Data],5)</f>
        <v>#N/A</v>
      </c>
      <c r="E142" s="64" t="e">
        <f>VLOOKUP(Yudicium24[[#This Row],[NIM]],DbsMunaqis[],9) &amp; ", " &amp; VLOOKUP(Yudicium24[[#This Row],[NIM]],DbsMunaqis[],10)</f>
        <v>#N/A</v>
      </c>
      <c r="F142" s="64">
        <v>1</v>
      </c>
      <c r="G142" s="55" t="e">
        <f>VLOOKUP(VLOOKUP(Yudicium24[[#This Row],[NIM]],DbsMunaqis[],6),TblJurusan[],2)</f>
        <v>#N/A</v>
      </c>
      <c r="H142" s="59" t="e">
        <f>VLOOKUP(VLOOKUP(Yudicium24[[#This Row],[NIM]],DbsMunaqis[],7),TblProdi[],2)</f>
        <v>#N/A</v>
      </c>
      <c r="I142" s="60" t="e">
        <f>VLOOKUP(Yudicium24[[#This Row],[NIM]],DbsMunaqis[#Data],14)</f>
        <v>#N/A</v>
      </c>
      <c r="J142" s="61" t="e">
        <f>VLOOKUP(Yudicium24[[#This Row],[NIM]],DbsMunaqis[#Data],15)</f>
        <v>#N/A</v>
      </c>
      <c r="K142" s="89">
        <v>41673</v>
      </c>
    </row>
    <row r="143" spans="1:11" ht="40.049999999999997" customHeight="1">
      <c r="A143" s="91">
        <v>135</v>
      </c>
      <c r="B143" s="40">
        <v>116</v>
      </c>
      <c r="C143" s="63" t="s">
        <v>7406</v>
      </c>
      <c r="D143" s="64" t="e">
        <f>VLOOKUP(Yudicium24[[#This Row],[NIM]],DbsMunaqis[#Data],5)</f>
        <v>#N/A</v>
      </c>
      <c r="E143" s="64" t="e">
        <f>VLOOKUP(Yudicium24[[#This Row],[NIM]],DbsMunaqis[],9) &amp; ", " &amp; VLOOKUP(Yudicium24[[#This Row],[NIM]],DbsMunaqis[],10)</f>
        <v>#N/A</v>
      </c>
      <c r="F143" s="64">
        <v>1</v>
      </c>
      <c r="G143" s="55" t="e">
        <f>VLOOKUP(VLOOKUP(Yudicium24[[#This Row],[NIM]],DbsMunaqis[],6),TblJurusan[],2)</f>
        <v>#N/A</v>
      </c>
      <c r="H143" s="59" t="e">
        <f>VLOOKUP(VLOOKUP(Yudicium24[[#This Row],[NIM]],DbsMunaqis[],7),TblProdi[],2)</f>
        <v>#N/A</v>
      </c>
      <c r="I143" s="60" t="e">
        <f>VLOOKUP(Yudicium24[[#This Row],[NIM]],DbsMunaqis[#Data],14)</f>
        <v>#N/A</v>
      </c>
      <c r="J143" s="61" t="e">
        <f>VLOOKUP(Yudicium24[[#This Row],[NIM]],DbsMunaqis[#Data],15)</f>
        <v>#N/A</v>
      </c>
      <c r="K143" s="89">
        <v>41673</v>
      </c>
    </row>
    <row r="144" spans="1:11" ht="40.049999999999997" customHeight="1">
      <c r="A144" s="91">
        <v>136</v>
      </c>
      <c r="B144" s="40">
        <v>117</v>
      </c>
      <c r="C144" s="63" t="s">
        <v>8940</v>
      </c>
      <c r="D144" s="64" t="e">
        <f>VLOOKUP(Yudicium24[[#This Row],[NIM]],DbsMunaqis[#Data],5)</f>
        <v>#N/A</v>
      </c>
      <c r="E144" s="64" t="e">
        <f>VLOOKUP(Yudicium24[[#This Row],[NIM]],DbsMunaqis[],9) &amp; ", " &amp; VLOOKUP(Yudicium24[[#This Row],[NIM]],DbsMunaqis[],10)</f>
        <v>#N/A</v>
      </c>
      <c r="F144" s="64">
        <v>1</v>
      </c>
      <c r="G144" s="55" t="e">
        <f>VLOOKUP(VLOOKUP(Yudicium24[[#This Row],[NIM]],DbsMunaqis[],6),TblJurusan[],2)</f>
        <v>#N/A</v>
      </c>
      <c r="H144" s="59" t="e">
        <f>VLOOKUP(VLOOKUP(Yudicium24[[#This Row],[NIM]],DbsMunaqis[],7),TblProdi[],2)</f>
        <v>#N/A</v>
      </c>
      <c r="I144" s="60" t="e">
        <f>VLOOKUP(Yudicium24[[#This Row],[NIM]],DbsMunaqis[#Data],14)</f>
        <v>#N/A</v>
      </c>
      <c r="J144" s="61" t="e">
        <f>VLOOKUP(Yudicium24[[#This Row],[NIM]],DbsMunaqis[#Data],15)</f>
        <v>#N/A</v>
      </c>
      <c r="K144" s="89">
        <v>41673</v>
      </c>
    </row>
    <row r="145" spans="1:11" ht="40.049999999999997" customHeight="1">
      <c r="A145" s="91">
        <v>137</v>
      </c>
      <c r="B145" s="40">
        <v>118</v>
      </c>
      <c r="C145" s="63" t="s">
        <v>7309</v>
      </c>
      <c r="D145" s="64" t="e">
        <f>VLOOKUP(Yudicium24[[#This Row],[NIM]],DbsMunaqis[#Data],5)</f>
        <v>#N/A</v>
      </c>
      <c r="E145" s="64" t="e">
        <f>VLOOKUP(Yudicium24[[#This Row],[NIM]],DbsMunaqis[],9) &amp; ", " &amp; VLOOKUP(Yudicium24[[#This Row],[NIM]],DbsMunaqis[],10)</f>
        <v>#N/A</v>
      </c>
      <c r="F145" s="64">
        <v>1</v>
      </c>
      <c r="G145" s="55" t="e">
        <f>VLOOKUP(VLOOKUP(Yudicium24[[#This Row],[NIM]],DbsMunaqis[],6),TblJurusan[],2)</f>
        <v>#N/A</v>
      </c>
      <c r="H145" s="59" t="e">
        <f>VLOOKUP(VLOOKUP(Yudicium24[[#This Row],[NIM]],DbsMunaqis[],7),TblProdi[],2)</f>
        <v>#N/A</v>
      </c>
      <c r="I145" s="60" t="e">
        <f>VLOOKUP(Yudicium24[[#This Row],[NIM]],DbsMunaqis[#Data],14)</f>
        <v>#N/A</v>
      </c>
      <c r="J145" s="61" t="e">
        <f>VLOOKUP(Yudicium24[[#This Row],[NIM]],DbsMunaqis[#Data],15)</f>
        <v>#N/A</v>
      </c>
      <c r="K145" s="89">
        <v>41673</v>
      </c>
    </row>
    <row r="146" spans="1:11" ht="40.049999999999997" customHeight="1">
      <c r="A146" s="91">
        <v>138</v>
      </c>
      <c r="B146" s="40">
        <v>119</v>
      </c>
      <c r="C146" s="63" t="s">
        <v>7917</v>
      </c>
      <c r="D146" s="64" t="e">
        <f>VLOOKUP(Yudicium24[[#This Row],[NIM]],DbsMunaqis[#Data],5)</f>
        <v>#N/A</v>
      </c>
      <c r="E146" s="64" t="e">
        <f>VLOOKUP(Yudicium24[[#This Row],[NIM]],DbsMunaqis[],9) &amp; ", " &amp; VLOOKUP(Yudicium24[[#This Row],[NIM]],DbsMunaqis[],10)</f>
        <v>#N/A</v>
      </c>
      <c r="F146" s="64">
        <v>1</v>
      </c>
      <c r="G146" s="55" t="e">
        <f>VLOOKUP(VLOOKUP(Yudicium24[[#This Row],[NIM]],DbsMunaqis[],6),TblJurusan[],2)</f>
        <v>#N/A</v>
      </c>
      <c r="H146" s="59" t="e">
        <f>VLOOKUP(VLOOKUP(Yudicium24[[#This Row],[NIM]],DbsMunaqis[],7),TblProdi[],2)</f>
        <v>#N/A</v>
      </c>
      <c r="I146" s="60" t="e">
        <f>VLOOKUP(Yudicium24[[#This Row],[NIM]],DbsMunaqis[#Data],14)</f>
        <v>#N/A</v>
      </c>
      <c r="J146" s="61" t="e">
        <f>VLOOKUP(Yudicium24[[#This Row],[NIM]],DbsMunaqis[#Data],15)</f>
        <v>#N/A</v>
      </c>
      <c r="K146" s="89">
        <v>41673</v>
      </c>
    </row>
    <row r="147" spans="1:11" ht="40.049999999999997" customHeight="1">
      <c r="A147" s="91">
        <v>139</v>
      </c>
      <c r="B147" s="40">
        <v>120</v>
      </c>
      <c r="C147" s="63" t="s">
        <v>8019</v>
      </c>
      <c r="D147" s="64" t="e">
        <f>VLOOKUP(Yudicium24[[#This Row],[NIM]],DbsMunaqis[#Data],5)</f>
        <v>#N/A</v>
      </c>
      <c r="E147" s="64" t="e">
        <f>VLOOKUP(Yudicium24[[#This Row],[NIM]],DbsMunaqis[],9) &amp; ", " &amp; VLOOKUP(Yudicium24[[#This Row],[NIM]],DbsMunaqis[],10)</f>
        <v>#N/A</v>
      </c>
      <c r="F147" s="64">
        <v>1</v>
      </c>
      <c r="G147" s="55" t="e">
        <f>VLOOKUP(VLOOKUP(Yudicium24[[#This Row],[NIM]],DbsMunaqis[],6),TblJurusan[],2)</f>
        <v>#N/A</v>
      </c>
      <c r="H147" s="59" t="e">
        <f>VLOOKUP(VLOOKUP(Yudicium24[[#This Row],[NIM]],DbsMunaqis[],7),TblProdi[],2)</f>
        <v>#N/A</v>
      </c>
      <c r="I147" s="60" t="e">
        <f>VLOOKUP(Yudicium24[[#This Row],[NIM]],DbsMunaqis[#Data],14)</f>
        <v>#N/A</v>
      </c>
      <c r="J147" s="61" t="e">
        <f>VLOOKUP(Yudicium24[[#This Row],[NIM]],DbsMunaqis[#Data],15)</f>
        <v>#N/A</v>
      </c>
      <c r="K147" s="89">
        <v>41673</v>
      </c>
    </row>
    <row r="148" spans="1:11" ht="40.049999999999997" customHeight="1">
      <c r="A148" s="91">
        <v>140</v>
      </c>
      <c r="B148" s="40">
        <v>121</v>
      </c>
      <c r="C148" s="63" t="s">
        <v>7333</v>
      </c>
      <c r="D148" s="64" t="e">
        <f>VLOOKUP(Yudicium24[[#This Row],[NIM]],DbsMunaqis[#Data],5)</f>
        <v>#N/A</v>
      </c>
      <c r="E148" s="64" t="e">
        <f>VLOOKUP(Yudicium24[[#This Row],[NIM]],DbsMunaqis[],9) &amp; ", " &amp; VLOOKUP(Yudicium24[[#This Row],[NIM]],DbsMunaqis[],10)</f>
        <v>#N/A</v>
      </c>
      <c r="F148" s="64">
        <v>1</v>
      </c>
      <c r="G148" s="55" t="e">
        <f>VLOOKUP(VLOOKUP(Yudicium24[[#This Row],[NIM]],DbsMunaqis[],6),TblJurusan[],2)</f>
        <v>#N/A</v>
      </c>
      <c r="H148" s="59" t="e">
        <f>VLOOKUP(VLOOKUP(Yudicium24[[#This Row],[NIM]],DbsMunaqis[],7),TblProdi[],2)</f>
        <v>#N/A</v>
      </c>
      <c r="I148" s="60" t="e">
        <f>VLOOKUP(Yudicium24[[#This Row],[NIM]],DbsMunaqis[#Data],14)</f>
        <v>#N/A</v>
      </c>
      <c r="J148" s="61" t="e">
        <f>VLOOKUP(Yudicium24[[#This Row],[NIM]],DbsMunaqis[#Data],15)</f>
        <v>#N/A</v>
      </c>
      <c r="K148" s="89">
        <v>41673</v>
      </c>
    </row>
    <row r="149" spans="1:11" ht="40.049999999999997" customHeight="1">
      <c r="A149" s="91">
        <v>141</v>
      </c>
      <c r="B149" s="40">
        <v>122</v>
      </c>
      <c r="C149" s="63" t="s">
        <v>8098</v>
      </c>
      <c r="D149" s="64" t="e">
        <f>VLOOKUP(Yudicium24[[#This Row],[NIM]],DbsMunaqis[#Data],5)</f>
        <v>#N/A</v>
      </c>
      <c r="E149" s="64" t="e">
        <f>VLOOKUP(Yudicium24[[#This Row],[NIM]],DbsMunaqis[],9) &amp; ", " &amp; VLOOKUP(Yudicium24[[#This Row],[NIM]],DbsMunaqis[],10)</f>
        <v>#N/A</v>
      </c>
      <c r="F149" s="64">
        <v>1</v>
      </c>
      <c r="G149" s="55" t="e">
        <f>VLOOKUP(VLOOKUP(Yudicium24[[#This Row],[NIM]],DbsMunaqis[],6),TblJurusan[],2)</f>
        <v>#N/A</v>
      </c>
      <c r="H149" s="59" t="e">
        <f>VLOOKUP(VLOOKUP(Yudicium24[[#This Row],[NIM]],DbsMunaqis[],7),TblProdi[],2)</f>
        <v>#N/A</v>
      </c>
      <c r="I149" s="60" t="e">
        <f>VLOOKUP(Yudicium24[[#This Row],[NIM]],DbsMunaqis[#Data],14)</f>
        <v>#N/A</v>
      </c>
      <c r="J149" s="61" t="e">
        <f>VLOOKUP(Yudicium24[[#This Row],[NIM]],DbsMunaqis[#Data],15)</f>
        <v>#N/A</v>
      </c>
      <c r="K149" s="89">
        <v>41673</v>
      </c>
    </row>
    <row r="150" spans="1:11" ht="40.049999999999997" customHeight="1">
      <c r="A150" s="91">
        <v>142</v>
      </c>
      <c r="B150" s="40">
        <v>123</v>
      </c>
      <c r="C150" s="63" t="s">
        <v>8931</v>
      </c>
      <c r="D150" s="64" t="e">
        <f>VLOOKUP(Yudicium24[[#This Row],[NIM]],DbsMunaqis[#Data],5)</f>
        <v>#N/A</v>
      </c>
      <c r="E150" s="64" t="e">
        <f>VLOOKUP(Yudicium24[[#This Row],[NIM]],DbsMunaqis[],9) &amp; ", " &amp; VLOOKUP(Yudicium24[[#This Row],[NIM]],DbsMunaqis[],10)</f>
        <v>#N/A</v>
      </c>
      <c r="F150" s="64">
        <v>1</v>
      </c>
      <c r="G150" s="55" t="e">
        <f>VLOOKUP(VLOOKUP(Yudicium24[[#This Row],[NIM]],DbsMunaqis[],6),TblJurusan[],2)</f>
        <v>#N/A</v>
      </c>
      <c r="H150" s="59" t="e">
        <f>VLOOKUP(VLOOKUP(Yudicium24[[#This Row],[NIM]],DbsMunaqis[],7),TblProdi[],2)</f>
        <v>#N/A</v>
      </c>
      <c r="I150" s="60" t="e">
        <f>VLOOKUP(Yudicium24[[#This Row],[NIM]],DbsMunaqis[#Data],14)</f>
        <v>#N/A</v>
      </c>
      <c r="J150" s="61" t="e">
        <f>VLOOKUP(Yudicium24[[#This Row],[NIM]],DbsMunaqis[#Data],15)</f>
        <v>#N/A</v>
      </c>
      <c r="K150" s="89">
        <v>41673</v>
      </c>
    </row>
    <row r="151" spans="1:11" ht="40.049999999999997" customHeight="1">
      <c r="A151" s="91">
        <v>143</v>
      </c>
      <c r="B151" s="40">
        <v>124</v>
      </c>
      <c r="C151" s="63" t="s">
        <v>7629</v>
      </c>
      <c r="D151" s="64" t="e">
        <f>VLOOKUP(Yudicium24[[#This Row],[NIM]],DbsMunaqis[#Data],5)</f>
        <v>#N/A</v>
      </c>
      <c r="E151" s="64" t="e">
        <f>VLOOKUP(Yudicium24[[#This Row],[NIM]],DbsMunaqis[],9) &amp; ", " &amp; VLOOKUP(Yudicium24[[#This Row],[NIM]],DbsMunaqis[],10)</f>
        <v>#N/A</v>
      </c>
      <c r="F151" s="64">
        <v>1</v>
      </c>
      <c r="G151" s="55" t="e">
        <f>VLOOKUP(VLOOKUP(Yudicium24[[#This Row],[NIM]],DbsMunaqis[],6),TblJurusan[],2)</f>
        <v>#N/A</v>
      </c>
      <c r="H151" s="59" t="e">
        <f>VLOOKUP(VLOOKUP(Yudicium24[[#This Row],[NIM]],DbsMunaqis[],7),TblProdi[],2)</f>
        <v>#N/A</v>
      </c>
      <c r="I151" s="60" t="e">
        <f>VLOOKUP(Yudicium24[[#This Row],[NIM]],DbsMunaqis[#Data],14)</f>
        <v>#N/A</v>
      </c>
      <c r="J151" s="61" t="e">
        <f>VLOOKUP(Yudicium24[[#This Row],[NIM]],DbsMunaqis[#Data],15)</f>
        <v>#N/A</v>
      </c>
      <c r="K151" s="89">
        <v>41673</v>
      </c>
    </row>
    <row r="152" spans="1:11" ht="40.049999999999997" customHeight="1">
      <c r="A152" s="91">
        <v>144</v>
      </c>
      <c r="B152" s="40">
        <v>125</v>
      </c>
      <c r="C152" s="63" t="s">
        <v>8103</v>
      </c>
      <c r="D152" s="64" t="e">
        <f>VLOOKUP(Yudicium24[[#This Row],[NIM]],DbsMunaqis[#Data],5)</f>
        <v>#N/A</v>
      </c>
      <c r="E152" s="64" t="e">
        <f>VLOOKUP(Yudicium24[[#This Row],[NIM]],DbsMunaqis[],9) &amp; ", " &amp; VLOOKUP(Yudicium24[[#This Row],[NIM]],DbsMunaqis[],10)</f>
        <v>#N/A</v>
      </c>
      <c r="F152" s="64">
        <v>1</v>
      </c>
      <c r="G152" s="55" t="e">
        <f>VLOOKUP(VLOOKUP(Yudicium24[[#This Row],[NIM]],DbsMunaqis[],6),TblJurusan[],2)</f>
        <v>#N/A</v>
      </c>
      <c r="H152" s="59" t="e">
        <f>VLOOKUP(VLOOKUP(Yudicium24[[#This Row],[NIM]],DbsMunaqis[],7),TblProdi[],2)</f>
        <v>#N/A</v>
      </c>
      <c r="I152" s="60" t="e">
        <f>VLOOKUP(Yudicium24[[#This Row],[NIM]],DbsMunaqis[#Data],14)</f>
        <v>#N/A</v>
      </c>
      <c r="J152" s="61" t="e">
        <f>VLOOKUP(Yudicium24[[#This Row],[NIM]],DbsMunaqis[#Data],15)</f>
        <v>#N/A</v>
      </c>
      <c r="K152" s="89">
        <v>41673</v>
      </c>
    </row>
    <row r="153" spans="1:11" ht="40.049999999999997" customHeight="1">
      <c r="A153" s="91">
        <v>145</v>
      </c>
      <c r="B153" s="40">
        <v>126</v>
      </c>
      <c r="C153" s="63" t="s">
        <v>7606</v>
      </c>
      <c r="D153" s="64" t="e">
        <f>VLOOKUP(Yudicium24[[#This Row],[NIM]],DbsMunaqis[#Data],5)</f>
        <v>#N/A</v>
      </c>
      <c r="E153" s="64" t="e">
        <f>VLOOKUP(Yudicium24[[#This Row],[NIM]],DbsMunaqis[],9) &amp; ", " &amp; VLOOKUP(Yudicium24[[#This Row],[NIM]],DbsMunaqis[],10)</f>
        <v>#N/A</v>
      </c>
      <c r="F153" s="64">
        <v>1</v>
      </c>
      <c r="G153" s="55" t="e">
        <f>VLOOKUP(VLOOKUP(Yudicium24[[#This Row],[NIM]],DbsMunaqis[],6),TblJurusan[],2)</f>
        <v>#N/A</v>
      </c>
      <c r="H153" s="59" t="e">
        <f>VLOOKUP(VLOOKUP(Yudicium24[[#This Row],[NIM]],DbsMunaqis[],7),TblProdi[],2)</f>
        <v>#N/A</v>
      </c>
      <c r="I153" s="60" t="e">
        <f>VLOOKUP(Yudicium24[[#This Row],[NIM]],DbsMunaqis[#Data],14)</f>
        <v>#N/A</v>
      </c>
      <c r="J153" s="61" t="e">
        <f>VLOOKUP(Yudicium24[[#This Row],[NIM]],DbsMunaqis[#Data],15)</f>
        <v>#N/A</v>
      </c>
      <c r="K153" s="89">
        <v>41673</v>
      </c>
    </row>
    <row r="154" spans="1:11" ht="40.049999999999997" customHeight="1">
      <c r="A154" s="91">
        <v>146</v>
      </c>
      <c r="B154" s="40">
        <v>127</v>
      </c>
      <c r="C154" s="63" t="s">
        <v>7746</v>
      </c>
      <c r="D154" s="64" t="e">
        <f>VLOOKUP(Yudicium24[[#This Row],[NIM]],DbsMunaqis[#Data],5)</f>
        <v>#N/A</v>
      </c>
      <c r="E154" s="64" t="e">
        <f>VLOOKUP(Yudicium24[[#This Row],[NIM]],DbsMunaqis[],9) &amp; ", " &amp; VLOOKUP(Yudicium24[[#This Row],[NIM]],DbsMunaqis[],10)</f>
        <v>#N/A</v>
      </c>
      <c r="F154" s="64">
        <v>1</v>
      </c>
      <c r="G154" s="55" t="e">
        <f>VLOOKUP(VLOOKUP(Yudicium24[[#This Row],[NIM]],DbsMunaqis[],6),TblJurusan[],2)</f>
        <v>#N/A</v>
      </c>
      <c r="H154" s="59" t="e">
        <f>VLOOKUP(VLOOKUP(Yudicium24[[#This Row],[NIM]],DbsMunaqis[],7),TblProdi[],2)</f>
        <v>#N/A</v>
      </c>
      <c r="I154" s="60" t="e">
        <f>VLOOKUP(Yudicium24[[#This Row],[NIM]],DbsMunaqis[#Data],14)</f>
        <v>#N/A</v>
      </c>
      <c r="J154" s="61" t="e">
        <f>VLOOKUP(Yudicium24[[#This Row],[NIM]],DbsMunaqis[#Data],15)</f>
        <v>#N/A</v>
      </c>
      <c r="K154" s="89">
        <v>41673</v>
      </c>
    </row>
    <row r="155" spans="1:11" ht="40.049999999999997" customHeight="1">
      <c r="A155" s="91">
        <v>147</v>
      </c>
      <c r="B155" s="40">
        <v>128</v>
      </c>
      <c r="C155" s="63" t="s">
        <v>7937</v>
      </c>
      <c r="D155" s="64" t="e">
        <f>VLOOKUP(Yudicium24[[#This Row],[NIM]],DbsMunaqis[#Data],5)</f>
        <v>#N/A</v>
      </c>
      <c r="E155" s="64" t="e">
        <f>VLOOKUP(Yudicium24[[#This Row],[NIM]],DbsMunaqis[],9) &amp; ", " &amp; VLOOKUP(Yudicium24[[#This Row],[NIM]],DbsMunaqis[],10)</f>
        <v>#N/A</v>
      </c>
      <c r="F155" s="64">
        <v>1</v>
      </c>
      <c r="G155" s="55" t="e">
        <f>VLOOKUP(VLOOKUP(Yudicium24[[#This Row],[NIM]],DbsMunaqis[],6),TblJurusan[],2)</f>
        <v>#N/A</v>
      </c>
      <c r="H155" s="59" t="e">
        <f>VLOOKUP(VLOOKUP(Yudicium24[[#This Row],[NIM]],DbsMunaqis[],7),TblProdi[],2)</f>
        <v>#N/A</v>
      </c>
      <c r="I155" s="60" t="e">
        <f>VLOOKUP(Yudicium24[[#This Row],[NIM]],DbsMunaqis[#Data],14)</f>
        <v>#N/A</v>
      </c>
      <c r="J155" s="61" t="e">
        <f>VLOOKUP(Yudicium24[[#This Row],[NIM]],DbsMunaqis[#Data],15)</f>
        <v>#N/A</v>
      </c>
      <c r="K155" s="89">
        <v>41673</v>
      </c>
    </row>
    <row r="156" spans="1:11" ht="40.049999999999997" customHeight="1">
      <c r="A156" s="91">
        <v>148</v>
      </c>
      <c r="B156" s="40">
        <v>129</v>
      </c>
      <c r="C156" s="63" t="s">
        <v>8015</v>
      </c>
      <c r="D156" s="64" t="e">
        <f>VLOOKUP(Yudicium24[[#This Row],[NIM]],DbsMunaqis[#Data],5)</f>
        <v>#N/A</v>
      </c>
      <c r="E156" s="64" t="e">
        <f>VLOOKUP(Yudicium24[[#This Row],[NIM]],DbsMunaqis[],9) &amp; ", " &amp; VLOOKUP(Yudicium24[[#This Row],[NIM]],DbsMunaqis[],10)</f>
        <v>#N/A</v>
      </c>
      <c r="F156" s="64">
        <v>1</v>
      </c>
      <c r="G156" s="55" t="e">
        <f>VLOOKUP(VLOOKUP(Yudicium24[[#This Row],[NIM]],DbsMunaqis[],6),TblJurusan[],2)</f>
        <v>#N/A</v>
      </c>
      <c r="H156" s="59" t="e">
        <f>VLOOKUP(VLOOKUP(Yudicium24[[#This Row],[NIM]],DbsMunaqis[],7),TblProdi[],2)</f>
        <v>#N/A</v>
      </c>
      <c r="I156" s="60" t="e">
        <f>VLOOKUP(Yudicium24[[#This Row],[NIM]],DbsMunaqis[#Data],14)</f>
        <v>#N/A</v>
      </c>
      <c r="J156" s="61" t="e">
        <f>VLOOKUP(Yudicium24[[#This Row],[NIM]],DbsMunaqis[#Data],15)</f>
        <v>#N/A</v>
      </c>
      <c r="K156" s="89">
        <v>41673</v>
      </c>
    </row>
    <row r="157" spans="1:11" ht="40.049999999999997" customHeight="1">
      <c r="A157" s="91">
        <v>149</v>
      </c>
      <c r="B157" s="40">
        <v>130</v>
      </c>
      <c r="C157" s="63" t="s">
        <v>7435</v>
      </c>
      <c r="D157" s="64" t="e">
        <f>VLOOKUP(Yudicium24[[#This Row],[NIM]],DbsMunaqis[#Data],5)</f>
        <v>#N/A</v>
      </c>
      <c r="E157" s="64" t="e">
        <f>VLOOKUP(Yudicium24[[#This Row],[NIM]],DbsMunaqis[],9) &amp; ", " &amp; VLOOKUP(Yudicium24[[#This Row],[NIM]],DbsMunaqis[],10)</f>
        <v>#N/A</v>
      </c>
      <c r="F157" s="64">
        <v>1</v>
      </c>
      <c r="G157" s="55" t="e">
        <f>VLOOKUP(VLOOKUP(Yudicium24[[#This Row],[NIM]],DbsMunaqis[],6),TblJurusan[],2)</f>
        <v>#N/A</v>
      </c>
      <c r="H157" s="59" t="e">
        <f>VLOOKUP(VLOOKUP(Yudicium24[[#This Row],[NIM]],DbsMunaqis[],7),TblProdi[],2)</f>
        <v>#N/A</v>
      </c>
      <c r="I157" s="60" t="e">
        <f>VLOOKUP(Yudicium24[[#This Row],[NIM]],DbsMunaqis[#Data],14)</f>
        <v>#N/A</v>
      </c>
      <c r="J157" s="61" t="e">
        <f>VLOOKUP(Yudicium24[[#This Row],[NIM]],DbsMunaqis[#Data],15)</f>
        <v>#N/A</v>
      </c>
      <c r="K157" s="89">
        <v>41673</v>
      </c>
    </row>
    <row r="158" spans="1:11" ht="40.049999999999997" customHeight="1">
      <c r="A158" s="91">
        <v>150</v>
      </c>
      <c r="B158" s="40">
        <v>131</v>
      </c>
      <c r="C158" s="63" t="s">
        <v>7816</v>
      </c>
      <c r="D158" s="64" t="e">
        <f>VLOOKUP(Yudicium24[[#This Row],[NIM]],DbsMunaqis[#Data],5)</f>
        <v>#N/A</v>
      </c>
      <c r="E158" s="64" t="e">
        <f>VLOOKUP(Yudicium24[[#This Row],[NIM]],DbsMunaqis[],9) &amp; ", " &amp; VLOOKUP(Yudicium24[[#This Row],[NIM]],DbsMunaqis[],10)</f>
        <v>#N/A</v>
      </c>
      <c r="F158" s="64">
        <v>1</v>
      </c>
      <c r="G158" s="55" t="e">
        <f>VLOOKUP(VLOOKUP(Yudicium24[[#This Row],[NIM]],DbsMunaqis[],6),TblJurusan[],2)</f>
        <v>#N/A</v>
      </c>
      <c r="H158" s="59" t="e">
        <f>VLOOKUP(VLOOKUP(Yudicium24[[#This Row],[NIM]],DbsMunaqis[],7),TblProdi[],2)</f>
        <v>#N/A</v>
      </c>
      <c r="I158" s="60" t="e">
        <f>VLOOKUP(Yudicium24[[#This Row],[NIM]],DbsMunaqis[#Data],14)</f>
        <v>#N/A</v>
      </c>
      <c r="J158" s="61" t="e">
        <f>VLOOKUP(Yudicium24[[#This Row],[NIM]],DbsMunaqis[#Data],15)</f>
        <v>#N/A</v>
      </c>
      <c r="K158" s="89">
        <v>41673</v>
      </c>
    </row>
    <row r="159" spans="1:11" ht="40.049999999999997" customHeight="1">
      <c r="A159" s="91">
        <v>151</v>
      </c>
      <c r="B159" s="40">
        <v>132</v>
      </c>
      <c r="C159" s="63" t="s">
        <v>7835</v>
      </c>
      <c r="D159" s="64" t="e">
        <f>VLOOKUP(Yudicium24[[#This Row],[NIM]],DbsMunaqis[#Data],5)</f>
        <v>#N/A</v>
      </c>
      <c r="E159" s="64" t="e">
        <f>VLOOKUP(Yudicium24[[#This Row],[NIM]],DbsMunaqis[],9) &amp; ", " &amp; VLOOKUP(Yudicium24[[#This Row],[NIM]],DbsMunaqis[],10)</f>
        <v>#N/A</v>
      </c>
      <c r="F159" s="64">
        <v>1</v>
      </c>
      <c r="G159" s="55" t="e">
        <f>VLOOKUP(VLOOKUP(Yudicium24[[#This Row],[NIM]],DbsMunaqis[],6),TblJurusan[],2)</f>
        <v>#N/A</v>
      </c>
      <c r="H159" s="59" t="e">
        <f>VLOOKUP(VLOOKUP(Yudicium24[[#This Row],[NIM]],DbsMunaqis[],7),TblProdi[],2)</f>
        <v>#N/A</v>
      </c>
      <c r="I159" s="60" t="e">
        <f>VLOOKUP(Yudicium24[[#This Row],[NIM]],DbsMunaqis[#Data],14)</f>
        <v>#N/A</v>
      </c>
      <c r="J159" s="61" t="e">
        <f>VLOOKUP(Yudicium24[[#This Row],[NIM]],DbsMunaqis[#Data],15)</f>
        <v>#N/A</v>
      </c>
      <c r="K159" s="89">
        <v>41673</v>
      </c>
    </row>
    <row r="160" spans="1:11" ht="40.049999999999997" customHeight="1">
      <c r="A160" s="91">
        <v>152</v>
      </c>
      <c r="B160" s="40">
        <v>133</v>
      </c>
      <c r="C160" s="85" t="s">
        <v>7991</v>
      </c>
      <c r="D160" s="64" t="e">
        <f>VLOOKUP(Yudicium24[[#This Row],[NIM]],DbsMunaqis[#Data],5)</f>
        <v>#N/A</v>
      </c>
      <c r="E160" s="64" t="e">
        <f>VLOOKUP(Yudicium24[[#This Row],[NIM]],DbsMunaqis[],9) &amp; ", " &amp; VLOOKUP(Yudicium24[[#This Row],[NIM]],DbsMunaqis[],10)</f>
        <v>#N/A</v>
      </c>
      <c r="F160" s="64">
        <v>1</v>
      </c>
      <c r="G160" s="55" t="e">
        <f>VLOOKUP(VLOOKUP(Yudicium24[[#This Row],[NIM]],DbsMunaqis[],6),TblJurusan[],2)</f>
        <v>#N/A</v>
      </c>
      <c r="H160" s="59" t="e">
        <f>VLOOKUP(VLOOKUP(Yudicium24[[#This Row],[NIM]],DbsMunaqis[],7),TblProdi[],2)</f>
        <v>#N/A</v>
      </c>
      <c r="I160" s="60" t="e">
        <f>VLOOKUP(Yudicium24[[#This Row],[NIM]],DbsMunaqis[#Data],14)</f>
        <v>#N/A</v>
      </c>
      <c r="J160" s="61" t="e">
        <f>VLOOKUP(Yudicium24[[#This Row],[NIM]],DbsMunaqis[#Data],15)</f>
        <v>#N/A</v>
      </c>
      <c r="K160" s="89">
        <v>41673</v>
      </c>
    </row>
    <row r="161" spans="1:11" ht="40.049999999999997" customHeight="1">
      <c r="A161" s="91">
        <v>153</v>
      </c>
      <c r="B161" s="40">
        <v>134</v>
      </c>
      <c r="C161" s="85" t="s">
        <v>6123</v>
      </c>
      <c r="D161" s="64" t="e">
        <f>VLOOKUP(Yudicium24[[#This Row],[NIM]],DbsMunaqis[#Data],5)</f>
        <v>#N/A</v>
      </c>
      <c r="E161" s="64" t="e">
        <f>VLOOKUP(Yudicium24[[#This Row],[NIM]],DbsMunaqis[],9) &amp; ", " &amp; VLOOKUP(Yudicium24[[#This Row],[NIM]],DbsMunaqis[],10)</f>
        <v>#N/A</v>
      </c>
      <c r="F161" s="64">
        <v>1</v>
      </c>
      <c r="G161" s="55" t="e">
        <f>VLOOKUP(VLOOKUP(Yudicium24[[#This Row],[NIM]],DbsMunaqis[],6),TblJurusan[],2)</f>
        <v>#N/A</v>
      </c>
      <c r="H161" s="59" t="e">
        <f>VLOOKUP(VLOOKUP(Yudicium24[[#This Row],[NIM]],DbsMunaqis[],7),TblProdi[],2)</f>
        <v>#N/A</v>
      </c>
      <c r="I161" s="60" t="e">
        <f>VLOOKUP(Yudicium24[[#This Row],[NIM]],DbsMunaqis[#Data],14)</f>
        <v>#N/A</v>
      </c>
      <c r="J161" s="61" t="e">
        <f>VLOOKUP(Yudicium24[[#This Row],[NIM]],DbsMunaqis[#Data],15)</f>
        <v>#N/A</v>
      </c>
      <c r="K161" s="89">
        <v>41673</v>
      </c>
    </row>
    <row r="162" spans="1:11" ht="40.049999999999997" customHeight="1">
      <c r="A162" s="91">
        <v>154</v>
      </c>
      <c r="B162" s="40">
        <v>135</v>
      </c>
      <c r="C162" s="85" t="s">
        <v>7337</v>
      </c>
      <c r="D162" s="64" t="e">
        <f>VLOOKUP(Yudicium24[[#This Row],[NIM]],DbsMunaqis[#Data],5)</f>
        <v>#N/A</v>
      </c>
      <c r="E162" s="64" t="e">
        <f>VLOOKUP(Yudicium24[[#This Row],[NIM]],DbsMunaqis[],9) &amp; ", " &amp; VLOOKUP(Yudicium24[[#This Row],[NIM]],DbsMunaqis[],10)</f>
        <v>#N/A</v>
      </c>
      <c r="F162" s="64">
        <v>1</v>
      </c>
      <c r="G162" s="55" t="e">
        <f>VLOOKUP(VLOOKUP(Yudicium24[[#This Row],[NIM]],DbsMunaqis[],6),TblJurusan[],2)</f>
        <v>#N/A</v>
      </c>
      <c r="H162" s="59" t="e">
        <f>VLOOKUP(VLOOKUP(Yudicium24[[#This Row],[NIM]],DbsMunaqis[],7),TblProdi[],2)</f>
        <v>#N/A</v>
      </c>
      <c r="I162" s="60" t="e">
        <f>VLOOKUP(Yudicium24[[#This Row],[NIM]],DbsMunaqis[#Data],14)</f>
        <v>#N/A</v>
      </c>
      <c r="J162" s="61" t="e">
        <f>VLOOKUP(Yudicium24[[#This Row],[NIM]],DbsMunaqis[#Data],15)</f>
        <v>#N/A</v>
      </c>
      <c r="K162" s="89">
        <v>41673</v>
      </c>
    </row>
    <row r="163" spans="1:11" ht="40.049999999999997" customHeight="1">
      <c r="A163" s="91">
        <v>155</v>
      </c>
      <c r="B163" s="40">
        <v>136</v>
      </c>
      <c r="C163" s="85" t="s">
        <v>7384</v>
      </c>
      <c r="D163" s="64" t="e">
        <f>VLOOKUP(Yudicium24[[#This Row],[NIM]],DbsMunaqis[#Data],5)</f>
        <v>#N/A</v>
      </c>
      <c r="E163" s="64" t="e">
        <f>VLOOKUP(Yudicium24[[#This Row],[NIM]],DbsMunaqis[],9) &amp; ", " &amp; VLOOKUP(Yudicium24[[#This Row],[NIM]],DbsMunaqis[],10)</f>
        <v>#N/A</v>
      </c>
      <c r="F163" s="64">
        <v>1</v>
      </c>
      <c r="G163" s="55" t="e">
        <f>VLOOKUP(VLOOKUP(Yudicium24[[#This Row],[NIM]],DbsMunaqis[],6),TblJurusan[],2)</f>
        <v>#N/A</v>
      </c>
      <c r="H163" s="59" t="e">
        <f>VLOOKUP(VLOOKUP(Yudicium24[[#This Row],[NIM]],DbsMunaqis[],7),TblProdi[],2)</f>
        <v>#N/A</v>
      </c>
      <c r="I163" s="60" t="e">
        <f>VLOOKUP(Yudicium24[[#This Row],[NIM]],DbsMunaqis[#Data],14)</f>
        <v>#N/A</v>
      </c>
      <c r="J163" s="61" t="e">
        <f>VLOOKUP(Yudicium24[[#This Row],[NIM]],DbsMunaqis[#Data],15)</f>
        <v>#N/A</v>
      </c>
      <c r="K163" s="89">
        <v>41673</v>
      </c>
    </row>
    <row r="164" spans="1:11" ht="40.049999999999997" customHeight="1">
      <c r="A164" s="91">
        <v>156</v>
      </c>
      <c r="B164" s="40">
        <v>137</v>
      </c>
      <c r="C164" s="85" t="s">
        <v>7490</v>
      </c>
      <c r="D164" s="64" t="e">
        <f>VLOOKUP(Yudicium24[[#This Row],[NIM]],DbsMunaqis[#Data],5)</f>
        <v>#N/A</v>
      </c>
      <c r="E164" s="64" t="e">
        <f>VLOOKUP(Yudicium24[[#This Row],[NIM]],DbsMunaqis[],9) &amp; ", " &amp; VLOOKUP(Yudicium24[[#This Row],[NIM]],DbsMunaqis[],10)</f>
        <v>#N/A</v>
      </c>
      <c r="F164" s="64">
        <v>1</v>
      </c>
      <c r="G164" s="55" t="e">
        <f>VLOOKUP(VLOOKUP(Yudicium24[[#This Row],[NIM]],DbsMunaqis[],6),TblJurusan[],2)</f>
        <v>#N/A</v>
      </c>
      <c r="H164" s="59" t="e">
        <f>VLOOKUP(VLOOKUP(Yudicium24[[#This Row],[NIM]],DbsMunaqis[],7),TblProdi[],2)</f>
        <v>#N/A</v>
      </c>
      <c r="I164" s="60" t="e">
        <f>VLOOKUP(Yudicium24[[#This Row],[NIM]],DbsMunaqis[#Data],14)</f>
        <v>#N/A</v>
      </c>
      <c r="J164" s="61" t="e">
        <f>VLOOKUP(Yudicium24[[#This Row],[NIM]],DbsMunaqis[#Data],15)</f>
        <v>#N/A</v>
      </c>
      <c r="K164" s="89">
        <v>41673</v>
      </c>
    </row>
    <row r="165" spans="1:11" ht="40.049999999999997" hidden="1" customHeight="1">
      <c r="A165" s="91">
        <v>157</v>
      </c>
      <c r="B165" s="40">
        <v>20</v>
      </c>
      <c r="C165" s="85" t="s">
        <v>8346</v>
      </c>
      <c r="D165" s="64" t="e">
        <f>VLOOKUP(Yudicium24[[#This Row],[NIM]],DbsMunaqis[#Data],5)</f>
        <v>#N/A</v>
      </c>
      <c r="E165" s="64" t="e">
        <f>VLOOKUP(Yudicium24[[#This Row],[NIM]],DbsMunaqis[],9) &amp; ", " &amp; VLOOKUP(Yudicium24[[#This Row],[NIM]],DbsMunaqis[],10)</f>
        <v>#N/A</v>
      </c>
      <c r="F165" s="64">
        <v>2</v>
      </c>
      <c r="G165" s="55" t="e">
        <f>VLOOKUP(VLOOKUP(Yudicium24[[#This Row],[NIM]],DbsMunaqis[],6),TblJurusan[],2)</f>
        <v>#N/A</v>
      </c>
      <c r="H165" s="59" t="e">
        <f>VLOOKUP(VLOOKUP(Yudicium24[[#This Row],[NIM]],DbsMunaqis[],7),TblProdi[],2)</f>
        <v>#N/A</v>
      </c>
      <c r="I165" s="60" t="e">
        <f>VLOOKUP(Yudicium24[[#This Row],[NIM]],DbsMunaqis[#Data],14)</f>
        <v>#N/A</v>
      </c>
      <c r="J165" s="95" t="e">
        <f>VLOOKUP(Yudicium24[[#This Row],[NIM]],DbsMunaqis[#Data],15)</f>
        <v>#N/A</v>
      </c>
      <c r="K165" s="89">
        <v>41673</v>
      </c>
    </row>
    <row r="166" spans="1:11" ht="40.049999999999997" hidden="1" customHeight="1">
      <c r="A166" s="91">
        <v>158</v>
      </c>
      <c r="B166" s="40">
        <v>21</v>
      </c>
      <c r="C166" s="85" t="s">
        <v>8427</v>
      </c>
      <c r="D166" s="64" t="e">
        <f>VLOOKUP(Yudicium24[[#This Row],[NIM]],DbsMunaqis[#Data],5)</f>
        <v>#N/A</v>
      </c>
      <c r="E166" s="64" t="e">
        <f>VLOOKUP(Yudicium24[[#This Row],[NIM]],DbsMunaqis[],9) &amp; ", " &amp; VLOOKUP(Yudicium24[[#This Row],[NIM]],DbsMunaqis[],10)</f>
        <v>#N/A</v>
      </c>
      <c r="F166" s="64">
        <v>2</v>
      </c>
      <c r="G166" s="55" t="e">
        <f>VLOOKUP(VLOOKUP(Yudicium24[[#This Row],[NIM]],DbsMunaqis[],6),TblJurusan[],2)</f>
        <v>#N/A</v>
      </c>
      <c r="H166" s="59" t="e">
        <f>VLOOKUP(VLOOKUP(Yudicium24[[#This Row],[NIM]],DbsMunaqis[],7),TblProdi[],2)</f>
        <v>#N/A</v>
      </c>
      <c r="I166" s="60" t="e">
        <f>VLOOKUP(Yudicium24[[#This Row],[NIM]],DbsMunaqis[#Data],14)</f>
        <v>#N/A</v>
      </c>
      <c r="J166" s="95" t="e">
        <f>VLOOKUP(Yudicium24[[#This Row],[NIM]],DbsMunaqis[#Data],15)</f>
        <v>#N/A</v>
      </c>
      <c r="K166" s="89">
        <v>41673</v>
      </c>
    </row>
    <row r="167" spans="1:11" ht="40.049999999999997" customHeight="1">
      <c r="A167" s="91">
        <v>159</v>
      </c>
      <c r="B167" s="40">
        <v>138</v>
      </c>
      <c r="C167" s="63" t="s">
        <v>7410</v>
      </c>
      <c r="D167" s="64" t="e">
        <f>VLOOKUP(Yudicium24[[#This Row],[NIM]],DbsMunaqis[#Data],5)</f>
        <v>#N/A</v>
      </c>
      <c r="E167" s="64" t="e">
        <f>VLOOKUP(Yudicium24[[#This Row],[NIM]],DbsMunaqis[],9) &amp; ", " &amp; VLOOKUP(Yudicium24[[#This Row],[NIM]],DbsMunaqis[],10)</f>
        <v>#N/A</v>
      </c>
      <c r="F167" s="64">
        <v>1</v>
      </c>
      <c r="G167" s="55" t="e">
        <f>VLOOKUP(VLOOKUP(Yudicium24[[#This Row],[NIM]],DbsMunaqis[],6),TblJurusan[],2)</f>
        <v>#N/A</v>
      </c>
      <c r="H167" s="59" t="e">
        <f>VLOOKUP(VLOOKUP(Yudicium24[[#This Row],[NIM]],DbsMunaqis[],7),TblProdi[],2)</f>
        <v>#N/A</v>
      </c>
      <c r="I167" s="60" t="e">
        <f>VLOOKUP(Yudicium24[[#This Row],[NIM]],DbsMunaqis[#Data],14)</f>
        <v>#N/A</v>
      </c>
      <c r="J16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67" s="89">
        <v>41694</v>
      </c>
    </row>
    <row r="168" spans="1:11" ht="40.049999999999997" customHeight="1">
      <c r="A168" s="91">
        <v>160</v>
      </c>
      <c r="B168" s="40">
        <v>139</v>
      </c>
      <c r="C168" s="63" t="s">
        <v>7524</v>
      </c>
      <c r="D168" s="64" t="e">
        <f>VLOOKUP(Yudicium24[[#This Row],[NIM]],DbsMunaqis[#Data],5)</f>
        <v>#N/A</v>
      </c>
      <c r="E168" s="64" t="e">
        <f>VLOOKUP(Yudicium24[[#This Row],[NIM]],DbsMunaqis[],9) &amp; ", " &amp; VLOOKUP(Yudicium24[[#This Row],[NIM]],DbsMunaqis[],10)</f>
        <v>#N/A</v>
      </c>
      <c r="F168" s="64">
        <v>1</v>
      </c>
      <c r="G168" s="55" t="e">
        <f>VLOOKUP(VLOOKUP(Yudicium24[[#This Row],[NIM]],DbsMunaqis[],6),TblJurusan[],2)</f>
        <v>#N/A</v>
      </c>
      <c r="H168" s="59" t="e">
        <f>VLOOKUP(VLOOKUP(Yudicium24[[#This Row],[NIM]],DbsMunaqis[],7),TblProdi[],2)</f>
        <v>#N/A</v>
      </c>
      <c r="I168" s="60" t="e">
        <f>VLOOKUP(Yudicium24[[#This Row],[NIM]],DbsMunaqis[#Data],14)</f>
        <v>#N/A</v>
      </c>
      <c r="J16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68" s="89">
        <v>41694</v>
      </c>
    </row>
    <row r="169" spans="1:11" ht="40.049999999999997" customHeight="1">
      <c r="A169" s="91">
        <v>161</v>
      </c>
      <c r="B169" s="40">
        <v>140</v>
      </c>
      <c r="C169" s="41" t="s">
        <v>7487</v>
      </c>
      <c r="D169" s="64" t="e">
        <f>VLOOKUP(Yudicium24[[#This Row],[NIM]],DbsMunaqis[#Data],5)</f>
        <v>#N/A</v>
      </c>
      <c r="E169" s="64" t="e">
        <f>VLOOKUP(Yudicium24[[#This Row],[NIM]],DbsMunaqis[],9) &amp; ", " &amp; VLOOKUP(Yudicium24[[#This Row],[NIM]],DbsMunaqis[],10)</f>
        <v>#N/A</v>
      </c>
      <c r="F169" s="64">
        <v>1</v>
      </c>
      <c r="G169" s="55" t="e">
        <f>VLOOKUP(VLOOKUP(Yudicium24[[#This Row],[NIM]],DbsMunaqis[],6),TblJurusan[],2)</f>
        <v>#N/A</v>
      </c>
      <c r="H169" s="59" t="e">
        <f>VLOOKUP(VLOOKUP(Yudicium24[[#This Row],[NIM]],DbsMunaqis[],7),TblProdi[],2)</f>
        <v>#N/A</v>
      </c>
      <c r="I169" s="60" t="e">
        <f>VLOOKUP(Yudicium24[[#This Row],[NIM]],DbsMunaqis[#Data],14)</f>
        <v>#N/A</v>
      </c>
      <c r="J16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69" s="89">
        <v>41694</v>
      </c>
    </row>
    <row r="170" spans="1:11" ht="40.049999999999997" customHeight="1">
      <c r="A170" s="91">
        <v>162</v>
      </c>
      <c r="B170" s="40">
        <v>141</v>
      </c>
      <c r="C170" s="63" t="s">
        <v>7496</v>
      </c>
      <c r="D170" s="64" t="e">
        <f>VLOOKUP(Yudicium24[[#This Row],[NIM]],DbsMunaqis[#Data],5)</f>
        <v>#N/A</v>
      </c>
      <c r="E170" s="64" t="e">
        <f>VLOOKUP(Yudicium24[[#This Row],[NIM]],DbsMunaqis[],9) &amp; ", " &amp; VLOOKUP(Yudicium24[[#This Row],[NIM]],DbsMunaqis[],10)</f>
        <v>#N/A</v>
      </c>
      <c r="F170" s="64">
        <v>1</v>
      </c>
      <c r="G170" s="55" t="e">
        <f>VLOOKUP(VLOOKUP(Yudicium24[[#This Row],[NIM]],DbsMunaqis[],6),TblJurusan[],2)</f>
        <v>#N/A</v>
      </c>
      <c r="H170" s="59" t="e">
        <f>VLOOKUP(VLOOKUP(Yudicium24[[#This Row],[NIM]],DbsMunaqis[],7),TblProdi[],2)</f>
        <v>#N/A</v>
      </c>
      <c r="I170" s="60" t="e">
        <f>VLOOKUP(Yudicium24[[#This Row],[NIM]],DbsMunaqis[#Data],14)</f>
        <v>#N/A</v>
      </c>
      <c r="J17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0" s="89">
        <v>41694</v>
      </c>
    </row>
    <row r="171" spans="1:11" ht="40.049999999999997" customHeight="1">
      <c r="A171" s="91">
        <v>163</v>
      </c>
      <c r="B171" s="40">
        <v>142</v>
      </c>
      <c r="C171" s="85" t="s">
        <v>7320</v>
      </c>
      <c r="D171" s="64" t="e">
        <f>VLOOKUP(Yudicium24[[#This Row],[NIM]],DbsMunaqis[#Data],5)</f>
        <v>#N/A</v>
      </c>
      <c r="E171" s="64" t="e">
        <f>VLOOKUP(Yudicium24[[#This Row],[NIM]],DbsMunaqis[],9) &amp; ", " &amp; VLOOKUP(Yudicium24[[#This Row],[NIM]],DbsMunaqis[],10)</f>
        <v>#N/A</v>
      </c>
      <c r="F171" s="64">
        <v>1</v>
      </c>
      <c r="G171" s="55" t="e">
        <f>VLOOKUP(VLOOKUP(Yudicium24[[#This Row],[NIM]],DbsMunaqis[],6),TblJurusan[],2)</f>
        <v>#N/A</v>
      </c>
      <c r="H171" s="59" t="e">
        <f>VLOOKUP(VLOOKUP(Yudicium24[[#This Row],[NIM]],DbsMunaqis[],7),TblProdi[],2)</f>
        <v>#N/A</v>
      </c>
      <c r="I171" s="60" t="e">
        <f>VLOOKUP(Yudicium24[[#This Row],[NIM]],DbsMunaqis[#Data],14)</f>
        <v>#N/A</v>
      </c>
      <c r="J17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1" s="89">
        <v>41694</v>
      </c>
    </row>
    <row r="172" spans="1:11" ht="40.049999999999997" customHeight="1">
      <c r="A172" s="91">
        <v>164</v>
      </c>
      <c r="B172" s="40">
        <v>143</v>
      </c>
      <c r="C172" s="63" t="s">
        <v>8012</v>
      </c>
      <c r="D172" s="64" t="e">
        <f>VLOOKUP(Yudicium24[[#This Row],[NIM]],DbsMunaqis[#Data],5)</f>
        <v>#N/A</v>
      </c>
      <c r="E172" s="64" t="e">
        <f>VLOOKUP(Yudicium24[[#This Row],[NIM]],DbsMunaqis[],9) &amp; ", " &amp; VLOOKUP(Yudicium24[[#This Row],[NIM]],DbsMunaqis[],10)</f>
        <v>#N/A</v>
      </c>
      <c r="F172" s="64">
        <v>1</v>
      </c>
      <c r="G172" s="55" t="e">
        <f>VLOOKUP(VLOOKUP(Yudicium24[[#This Row],[NIM]],DbsMunaqis[],6),TblJurusan[],2)</f>
        <v>#N/A</v>
      </c>
      <c r="H172" s="59" t="e">
        <f>VLOOKUP(VLOOKUP(Yudicium24[[#This Row],[NIM]],DbsMunaqis[],7),TblProdi[],2)</f>
        <v>#N/A</v>
      </c>
      <c r="I172" s="60" t="e">
        <f>VLOOKUP(Yudicium24[[#This Row],[NIM]],DbsMunaqis[#Data],14)</f>
        <v>#N/A</v>
      </c>
      <c r="J17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2" s="89">
        <v>41694</v>
      </c>
    </row>
    <row r="173" spans="1:11" ht="40.049999999999997" customHeight="1">
      <c r="A173" s="91">
        <v>165</v>
      </c>
      <c r="B173" s="40">
        <v>144</v>
      </c>
      <c r="C173" s="63" t="s">
        <v>7507</v>
      </c>
      <c r="D173" s="64" t="e">
        <f>VLOOKUP(Yudicium24[[#This Row],[NIM]],DbsMunaqis[#Data],5)</f>
        <v>#N/A</v>
      </c>
      <c r="E173" s="64" t="e">
        <f>VLOOKUP(Yudicium24[[#This Row],[NIM]],DbsMunaqis[],9) &amp; ", " &amp; VLOOKUP(Yudicium24[[#This Row],[NIM]],DbsMunaqis[],10)</f>
        <v>#N/A</v>
      </c>
      <c r="F173" s="64">
        <v>1</v>
      </c>
      <c r="G173" s="55" t="e">
        <f>VLOOKUP(VLOOKUP(Yudicium24[[#This Row],[NIM]],DbsMunaqis[],6),TblJurusan[],2)</f>
        <v>#N/A</v>
      </c>
      <c r="H173" s="59" t="e">
        <f>VLOOKUP(VLOOKUP(Yudicium24[[#This Row],[NIM]],DbsMunaqis[],7),TblProdi[],2)</f>
        <v>#N/A</v>
      </c>
      <c r="I173" s="60" t="e">
        <f>VLOOKUP(Yudicium24[[#This Row],[NIM]],DbsMunaqis[#Data],14)</f>
        <v>#N/A</v>
      </c>
      <c r="J17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3" s="89">
        <v>41694</v>
      </c>
    </row>
    <row r="174" spans="1:11" ht="40.049999999999997" customHeight="1">
      <c r="A174" s="91">
        <v>166</v>
      </c>
      <c r="B174" s="40">
        <v>145</v>
      </c>
      <c r="C174" s="63" t="s">
        <v>7382</v>
      </c>
      <c r="D174" s="64" t="e">
        <f>VLOOKUP(Yudicium24[[#This Row],[NIM]],DbsMunaqis[#Data],5)</f>
        <v>#N/A</v>
      </c>
      <c r="E174" s="64" t="e">
        <f>VLOOKUP(Yudicium24[[#This Row],[NIM]],DbsMunaqis[],9) &amp; ", " &amp; VLOOKUP(Yudicium24[[#This Row],[NIM]],DbsMunaqis[],10)</f>
        <v>#N/A</v>
      </c>
      <c r="F174" s="64">
        <v>1</v>
      </c>
      <c r="G174" s="55" t="e">
        <f>VLOOKUP(VLOOKUP(Yudicium24[[#This Row],[NIM]],DbsMunaqis[],6),TblJurusan[],2)</f>
        <v>#N/A</v>
      </c>
      <c r="H174" s="59" t="e">
        <f>VLOOKUP(VLOOKUP(Yudicium24[[#This Row],[NIM]],DbsMunaqis[],7),TblProdi[],2)</f>
        <v>#N/A</v>
      </c>
      <c r="I174" s="60" t="e">
        <f>VLOOKUP(Yudicium24[[#This Row],[NIM]],DbsMunaqis[#Data],14)</f>
        <v>#N/A</v>
      </c>
      <c r="J17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4" s="89">
        <v>41694</v>
      </c>
    </row>
    <row r="175" spans="1:11" ht="40.049999999999997" customHeight="1">
      <c r="A175" s="91">
        <v>167</v>
      </c>
      <c r="B175" s="40">
        <v>146</v>
      </c>
      <c r="C175" s="63" t="s">
        <v>7788</v>
      </c>
      <c r="D175" s="64" t="e">
        <f>VLOOKUP(Yudicium24[[#This Row],[NIM]],DbsMunaqis[#Data],5)</f>
        <v>#N/A</v>
      </c>
      <c r="E175" s="64" t="e">
        <f>VLOOKUP(Yudicium24[[#This Row],[NIM]],DbsMunaqis[],9) &amp; ", " &amp; VLOOKUP(Yudicium24[[#This Row],[NIM]],DbsMunaqis[],10)</f>
        <v>#N/A</v>
      </c>
      <c r="F175" s="64">
        <v>1</v>
      </c>
      <c r="G175" s="55" t="e">
        <f>VLOOKUP(VLOOKUP(Yudicium24[[#This Row],[NIM]],DbsMunaqis[],6),TblJurusan[],2)</f>
        <v>#N/A</v>
      </c>
      <c r="H175" s="59" t="e">
        <f>VLOOKUP(VLOOKUP(Yudicium24[[#This Row],[NIM]],DbsMunaqis[],7),TblProdi[],2)</f>
        <v>#N/A</v>
      </c>
      <c r="I175" s="60" t="e">
        <f>VLOOKUP(Yudicium24[[#This Row],[NIM]],DbsMunaqis[#Data],14)</f>
        <v>#N/A</v>
      </c>
      <c r="J17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5" s="89">
        <v>41694</v>
      </c>
    </row>
    <row r="176" spans="1:11" ht="40.049999999999997" customHeight="1">
      <c r="A176" s="91">
        <v>168</v>
      </c>
      <c r="B176" s="40">
        <v>147</v>
      </c>
      <c r="C176" s="63" t="s">
        <v>7801</v>
      </c>
      <c r="D176" s="64" t="e">
        <f>VLOOKUP(Yudicium24[[#This Row],[NIM]],DbsMunaqis[#Data],5)</f>
        <v>#N/A</v>
      </c>
      <c r="E176" s="64" t="e">
        <f>VLOOKUP(Yudicium24[[#This Row],[NIM]],DbsMunaqis[],9) &amp; ", " &amp; VLOOKUP(Yudicium24[[#This Row],[NIM]],DbsMunaqis[],10)</f>
        <v>#N/A</v>
      </c>
      <c r="F176" s="64">
        <v>1</v>
      </c>
      <c r="G176" s="55" t="e">
        <f>VLOOKUP(VLOOKUP(Yudicium24[[#This Row],[NIM]],DbsMunaqis[],6),TblJurusan[],2)</f>
        <v>#N/A</v>
      </c>
      <c r="H176" s="59" t="e">
        <f>VLOOKUP(VLOOKUP(Yudicium24[[#This Row],[NIM]],DbsMunaqis[],7),TblProdi[],2)</f>
        <v>#N/A</v>
      </c>
      <c r="I176" s="60" t="e">
        <f>VLOOKUP(Yudicium24[[#This Row],[NIM]],DbsMunaqis[#Data],14)</f>
        <v>#N/A</v>
      </c>
      <c r="J17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6" s="89">
        <v>41694</v>
      </c>
    </row>
    <row r="177" spans="1:11" ht="40.049999999999997" customHeight="1">
      <c r="A177" s="91">
        <v>169</v>
      </c>
      <c r="B177" s="40">
        <v>148</v>
      </c>
      <c r="C177" s="63" t="s">
        <v>7842</v>
      </c>
      <c r="D177" s="64" t="e">
        <f>VLOOKUP(Yudicium24[[#This Row],[NIM]],DbsMunaqis[#Data],5)</f>
        <v>#N/A</v>
      </c>
      <c r="E177" s="64" t="e">
        <f>VLOOKUP(Yudicium24[[#This Row],[NIM]],DbsMunaqis[],9) &amp; ", " &amp; VLOOKUP(Yudicium24[[#This Row],[NIM]],DbsMunaqis[],10)</f>
        <v>#N/A</v>
      </c>
      <c r="F177" s="64">
        <v>1</v>
      </c>
      <c r="G177" s="55" t="e">
        <f>VLOOKUP(VLOOKUP(Yudicium24[[#This Row],[NIM]],DbsMunaqis[],6),TblJurusan[],2)</f>
        <v>#N/A</v>
      </c>
      <c r="H177" s="59" t="e">
        <f>VLOOKUP(VLOOKUP(Yudicium24[[#This Row],[NIM]],DbsMunaqis[],7),TblProdi[],2)</f>
        <v>#N/A</v>
      </c>
      <c r="I177" s="60" t="e">
        <f>VLOOKUP(Yudicium24[[#This Row],[NIM]],DbsMunaqis[#Data],14)</f>
        <v>#N/A</v>
      </c>
      <c r="J17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7" s="89">
        <v>41694</v>
      </c>
    </row>
    <row r="178" spans="1:11" ht="40.049999999999997" customHeight="1">
      <c r="A178" s="91">
        <v>170</v>
      </c>
      <c r="B178" s="40">
        <v>149</v>
      </c>
      <c r="C178" s="63" t="s">
        <v>7836</v>
      </c>
      <c r="D178" s="64" t="e">
        <f>VLOOKUP(Yudicium24[[#This Row],[NIM]],DbsMunaqis[#Data],5)</f>
        <v>#N/A</v>
      </c>
      <c r="E178" s="64" t="e">
        <f>VLOOKUP(Yudicium24[[#This Row],[NIM]],DbsMunaqis[],9) &amp; ", " &amp; VLOOKUP(Yudicium24[[#This Row],[NIM]],DbsMunaqis[],10)</f>
        <v>#N/A</v>
      </c>
      <c r="F178" s="64">
        <v>1</v>
      </c>
      <c r="G178" s="55" t="e">
        <f>VLOOKUP(VLOOKUP(Yudicium24[[#This Row],[NIM]],DbsMunaqis[],6),TblJurusan[],2)</f>
        <v>#N/A</v>
      </c>
      <c r="H178" s="59" t="e">
        <f>VLOOKUP(VLOOKUP(Yudicium24[[#This Row],[NIM]],DbsMunaqis[],7),TblProdi[],2)</f>
        <v>#N/A</v>
      </c>
      <c r="I178" s="60" t="e">
        <f>VLOOKUP(Yudicium24[[#This Row],[NIM]],DbsMunaqis[#Data],14)</f>
        <v>#N/A</v>
      </c>
      <c r="J17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8" s="89">
        <v>41694</v>
      </c>
    </row>
    <row r="179" spans="1:11" ht="40.049999999999997" customHeight="1">
      <c r="A179" s="91">
        <v>171</v>
      </c>
      <c r="B179" s="40">
        <v>150</v>
      </c>
      <c r="C179" s="63" t="s">
        <v>7837</v>
      </c>
      <c r="D179" s="64" t="e">
        <f>VLOOKUP(Yudicium24[[#This Row],[NIM]],DbsMunaqis[#Data],5)</f>
        <v>#N/A</v>
      </c>
      <c r="E179" s="64" t="e">
        <f>VLOOKUP(Yudicium24[[#This Row],[NIM]],DbsMunaqis[],9) &amp; ", " &amp; VLOOKUP(Yudicium24[[#This Row],[NIM]],DbsMunaqis[],10)</f>
        <v>#N/A</v>
      </c>
      <c r="F179" s="64">
        <v>1</v>
      </c>
      <c r="G179" s="55" t="e">
        <f>VLOOKUP(VLOOKUP(Yudicium24[[#This Row],[NIM]],DbsMunaqis[],6),TblJurusan[],2)</f>
        <v>#N/A</v>
      </c>
      <c r="H179" s="59" t="e">
        <f>VLOOKUP(VLOOKUP(Yudicium24[[#This Row],[NIM]],DbsMunaqis[],7),TblProdi[],2)</f>
        <v>#N/A</v>
      </c>
      <c r="I179" s="60" t="e">
        <f>VLOOKUP(Yudicium24[[#This Row],[NIM]],DbsMunaqis[#Data],14)</f>
        <v>#N/A</v>
      </c>
      <c r="J17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79" s="89">
        <v>41694</v>
      </c>
    </row>
    <row r="180" spans="1:11" ht="40.049999999999997" customHeight="1">
      <c r="A180" s="91">
        <v>172</v>
      </c>
      <c r="B180" s="40">
        <v>151</v>
      </c>
      <c r="C180" s="63" t="s">
        <v>7856</v>
      </c>
      <c r="D180" s="64" t="e">
        <f>VLOOKUP(Yudicium24[[#This Row],[NIM]],DbsMunaqis[#Data],5)</f>
        <v>#N/A</v>
      </c>
      <c r="E180" s="64" t="e">
        <f>VLOOKUP(Yudicium24[[#This Row],[NIM]],DbsMunaqis[],9) &amp; ", " &amp; VLOOKUP(Yudicium24[[#This Row],[NIM]],DbsMunaqis[],10)</f>
        <v>#N/A</v>
      </c>
      <c r="F180" s="64">
        <v>1</v>
      </c>
      <c r="G180" s="55" t="e">
        <f>VLOOKUP(VLOOKUP(Yudicium24[[#This Row],[NIM]],DbsMunaqis[],6),TblJurusan[],2)</f>
        <v>#N/A</v>
      </c>
      <c r="H180" s="59" t="e">
        <f>VLOOKUP(VLOOKUP(Yudicium24[[#This Row],[NIM]],DbsMunaqis[],7),TblProdi[],2)</f>
        <v>#N/A</v>
      </c>
      <c r="I180" s="60" t="e">
        <f>VLOOKUP(Yudicium24[[#This Row],[NIM]],DbsMunaqis[#Data],14)</f>
        <v>#N/A</v>
      </c>
      <c r="J18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0" s="89">
        <v>41694</v>
      </c>
    </row>
    <row r="181" spans="1:11" ht="40.049999999999997" customHeight="1">
      <c r="A181" s="91">
        <v>173</v>
      </c>
      <c r="B181" s="40">
        <v>152</v>
      </c>
      <c r="C181" s="63" t="s">
        <v>8128</v>
      </c>
      <c r="D181" s="64" t="e">
        <f>VLOOKUP(Yudicium24[[#This Row],[NIM]],DbsMunaqis[#Data],5)</f>
        <v>#N/A</v>
      </c>
      <c r="E181" s="64" t="e">
        <f>VLOOKUP(Yudicium24[[#This Row],[NIM]],DbsMunaqis[],9) &amp; ", " &amp; VLOOKUP(Yudicium24[[#This Row],[NIM]],DbsMunaqis[],10)</f>
        <v>#N/A</v>
      </c>
      <c r="F181" s="64">
        <v>1</v>
      </c>
      <c r="G181" s="55" t="e">
        <f>VLOOKUP(VLOOKUP(Yudicium24[[#This Row],[NIM]],DbsMunaqis[],6),TblJurusan[],2)</f>
        <v>#N/A</v>
      </c>
      <c r="H181" s="59" t="e">
        <f>VLOOKUP(VLOOKUP(Yudicium24[[#This Row],[NIM]],DbsMunaqis[],7),TblProdi[],2)</f>
        <v>#N/A</v>
      </c>
      <c r="I181" s="60" t="e">
        <f>VLOOKUP(Yudicium24[[#This Row],[NIM]],DbsMunaqis[#Data],14)</f>
        <v>#N/A</v>
      </c>
      <c r="J18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1" s="89">
        <v>41694</v>
      </c>
    </row>
    <row r="182" spans="1:11" ht="40.049999999999997" customHeight="1">
      <c r="A182" s="91">
        <v>174</v>
      </c>
      <c r="B182" s="40">
        <v>153</v>
      </c>
      <c r="C182" s="63" t="s">
        <v>7989</v>
      </c>
      <c r="D182" s="64" t="e">
        <f>VLOOKUP(Yudicium24[[#This Row],[NIM]],DbsMunaqis[#Data],5)</f>
        <v>#N/A</v>
      </c>
      <c r="E182" s="64" t="e">
        <f>VLOOKUP(Yudicium24[[#This Row],[NIM]],DbsMunaqis[],9) &amp; ", " &amp; VLOOKUP(Yudicium24[[#This Row],[NIM]],DbsMunaqis[],10)</f>
        <v>#N/A</v>
      </c>
      <c r="F182" s="64">
        <v>1</v>
      </c>
      <c r="G182" s="55" t="e">
        <f>VLOOKUP(VLOOKUP(Yudicium24[[#This Row],[NIM]],DbsMunaqis[],6),TblJurusan[],2)</f>
        <v>#N/A</v>
      </c>
      <c r="H182" s="59" t="e">
        <f>VLOOKUP(VLOOKUP(Yudicium24[[#This Row],[NIM]],DbsMunaqis[],7),TblProdi[],2)</f>
        <v>#N/A</v>
      </c>
      <c r="I182" s="60" t="e">
        <f>VLOOKUP(Yudicium24[[#This Row],[NIM]],DbsMunaqis[#Data],14)</f>
        <v>#N/A</v>
      </c>
      <c r="J18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2" s="89">
        <v>41694</v>
      </c>
    </row>
    <row r="183" spans="1:11" ht="40.049999999999997" customHeight="1">
      <c r="A183" s="91">
        <v>175</v>
      </c>
      <c r="B183" s="40">
        <v>154</v>
      </c>
      <c r="C183" s="63" t="s">
        <v>8113</v>
      </c>
      <c r="D183" s="64" t="e">
        <f>VLOOKUP(Yudicium24[[#This Row],[NIM]],DbsMunaqis[#Data],5)</f>
        <v>#N/A</v>
      </c>
      <c r="E183" s="64" t="e">
        <f>VLOOKUP(Yudicium24[[#This Row],[NIM]],DbsMunaqis[],9) &amp; ", " &amp; VLOOKUP(Yudicium24[[#This Row],[NIM]],DbsMunaqis[],10)</f>
        <v>#N/A</v>
      </c>
      <c r="F183" s="64">
        <v>1</v>
      </c>
      <c r="G183" s="55" t="e">
        <f>VLOOKUP(VLOOKUP(Yudicium24[[#This Row],[NIM]],DbsMunaqis[],6),TblJurusan[],2)</f>
        <v>#N/A</v>
      </c>
      <c r="H183" s="59" t="e">
        <f>VLOOKUP(VLOOKUP(Yudicium24[[#This Row],[NIM]],DbsMunaqis[],7),TblProdi[],2)</f>
        <v>#N/A</v>
      </c>
      <c r="I183" s="60" t="e">
        <f>VLOOKUP(Yudicium24[[#This Row],[NIM]],DbsMunaqis[#Data],14)</f>
        <v>#N/A</v>
      </c>
      <c r="J18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3" s="89">
        <v>41694</v>
      </c>
    </row>
    <row r="184" spans="1:11" ht="40.049999999999997" customHeight="1">
      <c r="A184" s="91">
        <v>176</v>
      </c>
      <c r="B184" s="40">
        <v>155</v>
      </c>
      <c r="C184" s="63" t="s">
        <v>7478</v>
      </c>
      <c r="D184" s="64" t="e">
        <f>VLOOKUP(Yudicium24[[#This Row],[NIM]],DbsMunaqis[#Data],5)</f>
        <v>#N/A</v>
      </c>
      <c r="E184" s="64" t="e">
        <f>VLOOKUP(Yudicium24[[#This Row],[NIM]],DbsMunaqis[],9) &amp; ", " &amp; VLOOKUP(Yudicium24[[#This Row],[NIM]],DbsMunaqis[],10)</f>
        <v>#N/A</v>
      </c>
      <c r="F184" s="64">
        <v>1</v>
      </c>
      <c r="G184" s="55" t="e">
        <f>VLOOKUP(VLOOKUP(Yudicium24[[#This Row],[NIM]],DbsMunaqis[],6),TblJurusan[],2)</f>
        <v>#N/A</v>
      </c>
      <c r="H184" s="59" t="e">
        <f>VLOOKUP(VLOOKUP(Yudicium24[[#This Row],[NIM]],DbsMunaqis[],7),TblProdi[],2)</f>
        <v>#N/A</v>
      </c>
      <c r="I184" s="60" t="e">
        <f>VLOOKUP(Yudicium24[[#This Row],[NIM]],DbsMunaqis[#Data],14)</f>
        <v>#N/A</v>
      </c>
      <c r="J18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4" s="89">
        <v>41694</v>
      </c>
    </row>
    <row r="185" spans="1:11" ht="40.049999999999997" customHeight="1">
      <c r="A185" s="91">
        <v>177</v>
      </c>
      <c r="B185" s="40">
        <v>156</v>
      </c>
      <c r="C185" s="63" t="s">
        <v>7328</v>
      </c>
      <c r="D185" s="64" t="e">
        <f>VLOOKUP(Yudicium24[[#This Row],[NIM]],DbsMunaqis[#Data],5)</f>
        <v>#N/A</v>
      </c>
      <c r="E185" s="64" t="e">
        <f>VLOOKUP(Yudicium24[[#This Row],[NIM]],DbsMunaqis[],9) &amp; ", " &amp; VLOOKUP(Yudicium24[[#This Row],[NIM]],DbsMunaqis[],10)</f>
        <v>#N/A</v>
      </c>
      <c r="F185" s="64">
        <v>1</v>
      </c>
      <c r="G185" s="55" t="e">
        <f>VLOOKUP(VLOOKUP(Yudicium24[[#This Row],[NIM]],DbsMunaqis[],6),TblJurusan[],2)</f>
        <v>#N/A</v>
      </c>
      <c r="H185" s="59" t="e">
        <f>VLOOKUP(VLOOKUP(Yudicium24[[#This Row],[NIM]],DbsMunaqis[],7),TblProdi[],2)</f>
        <v>#N/A</v>
      </c>
      <c r="I185" s="60" t="e">
        <f>VLOOKUP(Yudicium24[[#This Row],[NIM]],DbsMunaqis[#Data],14)</f>
        <v>#N/A</v>
      </c>
      <c r="J18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5" s="89">
        <v>41694</v>
      </c>
    </row>
    <row r="186" spans="1:11" ht="40.049999999999997" customHeight="1">
      <c r="A186" s="91">
        <v>178</v>
      </c>
      <c r="B186" s="40">
        <v>157</v>
      </c>
      <c r="C186" s="63" t="s">
        <v>7659</v>
      </c>
      <c r="D186" s="64" t="e">
        <f>VLOOKUP(Yudicium24[[#This Row],[NIM]],DbsMunaqis[#Data],5)</f>
        <v>#N/A</v>
      </c>
      <c r="E186" s="64" t="e">
        <f>VLOOKUP(Yudicium24[[#This Row],[NIM]],DbsMunaqis[],9) &amp; ", " &amp; VLOOKUP(Yudicium24[[#This Row],[NIM]],DbsMunaqis[],10)</f>
        <v>#N/A</v>
      </c>
      <c r="F186" s="64">
        <v>1</v>
      </c>
      <c r="G186" s="55" t="e">
        <f>VLOOKUP(VLOOKUP(Yudicium24[[#This Row],[NIM]],DbsMunaqis[],6),TblJurusan[],2)</f>
        <v>#N/A</v>
      </c>
      <c r="H186" s="59" t="e">
        <f>VLOOKUP(VLOOKUP(Yudicium24[[#This Row],[NIM]],DbsMunaqis[],7),TblProdi[],2)</f>
        <v>#N/A</v>
      </c>
      <c r="I186" s="60" t="e">
        <f>VLOOKUP(Yudicium24[[#This Row],[NIM]],DbsMunaqis[#Data],14)</f>
        <v>#N/A</v>
      </c>
      <c r="J18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6" s="89">
        <v>41694</v>
      </c>
    </row>
    <row r="187" spans="1:11" ht="40.049999999999997" customHeight="1">
      <c r="A187" s="91">
        <v>179</v>
      </c>
      <c r="B187" s="40">
        <v>158</v>
      </c>
      <c r="C187" s="63" t="s">
        <v>7693</v>
      </c>
      <c r="D187" s="64" t="e">
        <f>VLOOKUP(Yudicium24[[#This Row],[NIM]],DbsMunaqis[#Data],5)</f>
        <v>#N/A</v>
      </c>
      <c r="E187" s="64" t="e">
        <f>VLOOKUP(Yudicium24[[#This Row],[NIM]],DbsMunaqis[],9) &amp; ", " &amp; VLOOKUP(Yudicium24[[#This Row],[NIM]],DbsMunaqis[],10)</f>
        <v>#N/A</v>
      </c>
      <c r="F187" s="64">
        <v>1</v>
      </c>
      <c r="G187" s="55" t="e">
        <f>VLOOKUP(VLOOKUP(Yudicium24[[#This Row],[NIM]],DbsMunaqis[],6),TblJurusan[],2)</f>
        <v>#N/A</v>
      </c>
      <c r="H187" s="59" t="e">
        <f>VLOOKUP(VLOOKUP(Yudicium24[[#This Row],[NIM]],DbsMunaqis[],7),TblProdi[],2)</f>
        <v>#N/A</v>
      </c>
      <c r="I187" s="60" t="e">
        <f>VLOOKUP(Yudicium24[[#This Row],[NIM]],DbsMunaqis[#Data],14)</f>
        <v>#N/A</v>
      </c>
      <c r="J187" s="61" t="s">
        <v>9911</v>
      </c>
      <c r="K187" s="89">
        <v>41694</v>
      </c>
    </row>
    <row r="188" spans="1:11" ht="40.049999999999997" customHeight="1">
      <c r="A188" s="91">
        <v>180</v>
      </c>
      <c r="B188" s="40">
        <v>159</v>
      </c>
      <c r="C188" s="63" t="s">
        <v>7999</v>
      </c>
      <c r="D188" s="64" t="e">
        <f>VLOOKUP(Yudicium24[[#This Row],[NIM]],DbsMunaqis[#Data],5)</f>
        <v>#N/A</v>
      </c>
      <c r="E188" s="64" t="e">
        <f>VLOOKUP(Yudicium24[[#This Row],[NIM]],DbsMunaqis[],9) &amp; ", " &amp; VLOOKUP(Yudicium24[[#This Row],[NIM]],DbsMunaqis[],10)</f>
        <v>#N/A</v>
      </c>
      <c r="F188" s="64">
        <v>1</v>
      </c>
      <c r="G188" s="55" t="e">
        <f>VLOOKUP(VLOOKUP(Yudicium24[[#This Row],[NIM]],DbsMunaqis[],6),TblJurusan[],2)</f>
        <v>#N/A</v>
      </c>
      <c r="H188" s="59" t="e">
        <f>VLOOKUP(VLOOKUP(Yudicium24[[#This Row],[NIM]],DbsMunaqis[],7),TblProdi[],2)</f>
        <v>#N/A</v>
      </c>
      <c r="I188" s="60" t="e">
        <f>VLOOKUP(Yudicium24[[#This Row],[NIM]],DbsMunaqis[#Data],14)</f>
        <v>#N/A</v>
      </c>
      <c r="J18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8" s="89">
        <v>41694</v>
      </c>
    </row>
    <row r="189" spans="1:11" ht="40.049999999999997" customHeight="1">
      <c r="A189" s="91">
        <v>181</v>
      </c>
      <c r="B189" s="40">
        <v>160</v>
      </c>
      <c r="C189" s="63" t="s">
        <v>7834</v>
      </c>
      <c r="D189" s="64" t="e">
        <f>VLOOKUP(Yudicium24[[#This Row],[NIM]],DbsMunaqis[#Data],5)</f>
        <v>#N/A</v>
      </c>
      <c r="E189" s="64" t="e">
        <f>VLOOKUP(Yudicium24[[#This Row],[NIM]],DbsMunaqis[],9) &amp; ", " &amp; VLOOKUP(Yudicium24[[#This Row],[NIM]],DbsMunaqis[],10)</f>
        <v>#N/A</v>
      </c>
      <c r="F189" s="64">
        <v>1</v>
      </c>
      <c r="G189" s="55" t="e">
        <f>VLOOKUP(VLOOKUP(Yudicium24[[#This Row],[NIM]],DbsMunaqis[],6),TblJurusan[],2)</f>
        <v>#N/A</v>
      </c>
      <c r="H189" s="59" t="e">
        <f>VLOOKUP(VLOOKUP(Yudicium24[[#This Row],[NIM]],DbsMunaqis[],7),TblProdi[],2)</f>
        <v>#N/A</v>
      </c>
      <c r="I189" s="60" t="e">
        <f>VLOOKUP(Yudicium24[[#This Row],[NIM]],DbsMunaqis[#Data],14)</f>
        <v>#N/A</v>
      </c>
      <c r="J18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89" s="89">
        <v>41694</v>
      </c>
    </row>
    <row r="190" spans="1:11" ht="40.049999999999997" customHeight="1">
      <c r="A190" s="91">
        <v>182</v>
      </c>
      <c r="B190" s="40">
        <v>161</v>
      </c>
      <c r="C190" s="85" t="s">
        <v>7391</v>
      </c>
      <c r="D190" s="64" t="e">
        <f>VLOOKUP(Yudicium24[[#This Row],[NIM]],DbsMunaqis[#Data],5)</f>
        <v>#N/A</v>
      </c>
      <c r="E190" s="64" t="e">
        <f>VLOOKUP(Yudicium24[[#This Row],[NIM]],DbsMunaqis[],9) &amp; ", " &amp; VLOOKUP(Yudicium24[[#This Row],[NIM]],DbsMunaqis[],10)</f>
        <v>#N/A</v>
      </c>
      <c r="F190" s="64">
        <v>1</v>
      </c>
      <c r="G190" s="55" t="e">
        <f>VLOOKUP(VLOOKUP(Yudicium24[[#This Row],[NIM]],DbsMunaqis[],6),TblJurusan[],2)</f>
        <v>#N/A</v>
      </c>
      <c r="H190" s="59" t="e">
        <f>VLOOKUP(VLOOKUP(Yudicium24[[#This Row],[NIM]],DbsMunaqis[],7),TblProdi[],2)</f>
        <v>#N/A</v>
      </c>
      <c r="I190" s="60" t="e">
        <f>VLOOKUP(Yudicium24[[#This Row],[NIM]],DbsMunaqis[#Data],14)</f>
        <v>#N/A</v>
      </c>
      <c r="J19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0" s="89">
        <v>41694</v>
      </c>
    </row>
    <row r="191" spans="1:11" ht="40.049999999999997" customHeight="1">
      <c r="A191" s="91">
        <v>183</v>
      </c>
      <c r="B191" s="40">
        <v>162</v>
      </c>
      <c r="C191" s="85" t="s">
        <v>7508</v>
      </c>
      <c r="D191" s="64" t="e">
        <f>VLOOKUP(Yudicium24[[#This Row],[NIM]],DbsMunaqis[#Data],5)</f>
        <v>#N/A</v>
      </c>
      <c r="E191" s="64" t="e">
        <f>VLOOKUP(Yudicium24[[#This Row],[NIM]],DbsMunaqis[],9) &amp; ", " &amp; VLOOKUP(Yudicium24[[#This Row],[NIM]],DbsMunaqis[],10)</f>
        <v>#N/A</v>
      </c>
      <c r="F191" s="64">
        <v>1</v>
      </c>
      <c r="G191" s="55" t="e">
        <f>VLOOKUP(VLOOKUP(Yudicium24[[#This Row],[NIM]],DbsMunaqis[],6),TblJurusan[],2)</f>
        <v>#N/A</v>
      </c>
      <c r="H191" s="59" t="e">
        <f>VLOOKUP(VLOOKUP(Yudicium24[[#This Row],[NIM]],DbsMunaqis[],7),TblProdi[],2)</f>
        <v>#N/A</v>
      </c>
      <c r="I191" s="60" t="e">
        <f>VLOOKUP(Yudicium24[[#This Row],[NIM]],DbsMunaqis[#Data],14)</f>
        <v>#N/A</v>
      </c>
      <c r="J19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1" s="89">
        <v>41694</v>
      </c>
    </row>
    <row r="192" spans="1:11" ht="40.049999999999997" customHeight="1">
      <c r="A192" s="91">
        <v>184</v>
      </c>
      <c r="B192" s="40">
        <v>163</v>
      </c>
      <c r="C192" s="85" t="s">
        <v>7623</v>
      </c>
      <c r="D192" s="64" t="e">
        <f>VLOOKUP(Yudicium24[[#This Row],[NIM]],DbsMunaqis[#Data],5)</f>
        <v>#N/A</v>
      </c>
      <c r="E192" s="64" t="e">
        <f>VLOOKUP(Yudicium24[[#This Row],[NIM]],DbsMunaqis[],9) &amp; ", " &amp; VLOOKUP(Yudicium24[[#This Row],[NIM]],DbsMunaqis[],10)</f>
        <v>#N/A</v>
      </c>
      <c r="F192" s="64">
        <v>1</v>
      </c>
      <c r="G192" s="55" t="e">
        <f>VLOOKUP(VLOOKUP(Yudicium24[[#This Row],[NIM]],DbsMunaqis[],6),TblJurusan[],2)</f>
        <v>#N/A</v>
      </c>
      <c r="H192" s="59" t="e">
        <f>VLOOKUP(VLOOKUP(Yudicium24[[#This Row],[NIM]],DbsMunaqis[],7),TblProdi[],2)</f>
        <v>#N/A</v>
      </c>
      <c r="I192" s="60" t="e">
        <f>VLOOKUP(Yudicium24[[#This Row],[NIM]],DbsMunaqis[#Data],14)</f>
        <v>#N/A</v>
      </c>
      <c r="J19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2" s="89">
        <v>41694</v>
      </c>
    </row>
    <row r="193" spans="1:11" ht="40.049999999999997" customHeight="1">
      <c r="A193" s="91">
        <v>185</v>
      </c>
      <c r="B193" s="40">
        <v>164</v>
      </c>
      <c r="C193" s="85" t="s">
        <v>7551</v>
      </c>
      <c r="D193" s="64" t="e">
        <f>VLOOKUP(Yudicium24[[#This Row],[NIM]],DbsMunaqis[#Data],5)</f>
        <v>#N/A</v>
      </c>
      <c r="E193" s="64" t="e">
        <f>VLOOKUP(Yudicium24[[#This Row],[NIM]],DbsMunaqis[],9) &amp; ", " &amp; VLOOKUP(Yudicium24[[#This Row],[NIM]],DbsMunaqis[],10)</f>
        <v>#N/A</v>
      </c>
      <c r="F193" s="64">
        <v>1</v>
      </c>
      <c r="G193" s="55" t="e">
        <f>VLOOKUP(VLOOKUP(Yudicium24[[#This Row],[NIM]],DbsMunaqis[],6),TblJurusan[],2)</f>
        <v>#N/A</v>
      </c>
      <c r="H193" s="59" t="e">
        <f>VLOOKUP(VLOOKUP(Yudicium24[[#This Row],[NIM]],DbsMunaqis[],7),TblProdi[],2)</f>
        <v>#N/A</v>
      </c>
      <c r="I193" s="60" t="e">
        <f>VLOOKUP(Yudicium24[[#This Row],[NIM]],DbsMunaqis[#Data],14)</f>
        <v>#N/A</v>
      </c>
      <c r="J19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3" s="89">
        <v>41694</v>
      </c>
    </row>
    <row r="194" spans="1:11" ht="40.049999999999997" customHeight="1">
      <c r="A194" s="91">
        <v>186</v>
      </c>
      <c r="B194" s="40">
        <v>165</v>
      </c>
      <c r="C194" s="85" t="s">
        <v>7587</v>
      </c>
      <c r="D194" s="64" t="e">
        <f>VLOOKUP(Yudicium24[[#This Row],[NIM]],DbsMunaqis[#Data],5)</f>
        <v>#N/A</v>
      </c>
      <c r="E194" s="64" t="e">
        <f>VLOOKUP(Yudicium24[[#This Row],[NIM]],DbsMunaqis[],9) &amp; ", " &amp; VLOOKUP(Yudicium24[[#This Row],[NIM]],DbsMunaqis[],10)</f>
        <v>#N/A</v>
      </c>
      <c r="F194" s="64">
        <v>1</v>
      </c>
      <c r="G194" s="55" t="e">
        <f>VLOOKUP(VLOOKUP(Yudicium24[[#This Row],[NIM]],DbsMunaqis[],6),TblJurusan[],2)</f>
        <v>#N/A</v>
      </c>
      <c r="H194" s="59" t="e">
        <f>VLOOKUP(VLOOKUP(Yudicium24[[#This Row],[NIM]],DbsMunaqis[],7),TblProdi[],2)</f>
        <v>#N/A</v>
      </c>
      <c r="I194" s="60" t="e">
        <f>VLOOKUP(Yudicium24[[#This Row],[NIM]],DbsMunaqis[#Data],14)</f>
        <v>#N/A</v>
      </c>
      <c r="J19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4" s="89">
        <v>41694</v>
      </c>
    </row>
    <row r="195" spans="1:11" ht="40.049999999999997" hidden="1" customHeight="1">
      <c r="A195" s="91">
        <v>187</v>
      </c>
      <c r="B195" s="40">
        <v>22</v>
      </c>
      <c r="C195" s="85" t="s">
        <v>8401</v>
      </c>
      <c r="D195" s="64" t="e">
        <f>VLOOKUP(Yudicium24[[#This Row],[NIM]],DbsMunaqis[#Data],5)</f>
        <v>#N/A</v>
      </c>
      <c r="E195" s="64" t="e">
        <f>VLOOKUP(Yudicium24[[#This Row],[NIM]],DbsMunaqis[],9) &amp; ", " &amp; VLOOKUP(Yudicium24[[#This Row],[NIM]],DbsMunaqis[],10)</f>
        <v>#N/A</v>
      </c>
      <c r="F195" s="64">
        <v>2</v>
      </c>
      <c r="G195" s="55" t="e">
        <f>VLOOKUP(VLOOKUP(Yudicium24[[#This Row],[NIM]],DbsMunaqis[],6),TblJurusan[],2)</f>
        <v>#N/A</v>
      </c>
      <c r="H195" s="59" t="e">
        <f>VLOOKUP(VLOOKUP(Yudicium24[[#This Row],[NIM]],DbsMunaqis[],7),TblProdi[],2)</f>
        <v>#N/A</v>
      </c>
      <c r="I195" s="60" t="e">
        <f>VLOOKUP(Yudicium24[[#This Row],[NIM]],DbsMunaqis[#Data],14)</f>
        <v>#N/A</v>
      </c>
      <c r="J195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5" s="89">
        <v>41694</v>
      </c>
    </row>
    <row r="196" spans="1:11" ht="40.049999999999997" customHeight="1">
      <c r="A196" s="91">
        <v>188</v>
      </c>
      <c r="B196" s="40">
        <v>166</v>
      </c>
      <c r="C196" s="85" t="s">
        <v>7347</v>
      </c>
      <c r="D196" s="64" t="e">
        <f>VLOOKUP(Yudicium24[[#This Row],[NIM]],DbsMunaqis[#Data],5)</f>
        <v>#N/A</v>
      </c>
      <c r="E196" s="64" t="e">
        <f>VLOOKUP(Yudicium24[[#This Row],[NIM]],DbsMunaqis[],9) &amp; ", " &amp; VLOOKUP(Yudicium24[[#This Row],[NIM]],DbsMunaqis[],10)</f>
        <v>#N/A</v>
      </c>
      <c r="F196" s="64">
        <v>1</v>
      </c>
      <c r="G196" s="55" t="e">
        <f>VLOOKUP(VLOOKUP(Yudicium24[[#This Row],[NIM]],DbsMunaqis[],6),TblJurusan[],2)</f>
        <v>#N/A</v>
      </c>
      <c r="H196" s="59" t="e">
        <f>VLOOKUP(VLOOKUP(Yudicium24[[#This Row],[NIM]],DbsMunaqis[],7),TblProdi[],2)</f>
        <v>#N/A</v>
      </c>
      <c r="I196" s="60" t="e">
        <f>VLOOKUP(Yudicium24[[#This Row],[NIM]],DbsMunaqis[#Data],14)</f>
        <v>#N/A</v>
      </c>
      <c r="J19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6" s="89">
        <v>41694</v>
      </c>
    </row>
    <row r="197" spans="1:11" ht="40.049999999999997" customHeight="1">
      <c r="A197" s="91">
        <v>189</v>
      </c>
      <c r="B197" s="40">
        <v>167</v>
      </c>
      <c r="C197" s="85" t="s">
        <v>8952</v>
      </c>
      <c r="D197" s="64" t="e">
        <f>VLOOKUP(Yudicium24[[#This Row],[NIM]],DbsMunaqis[#Data],5)</f>
        <v>#N/A</v>
      </c>
      <c r="E197" s="64" t="e">
        <f>VLOOKUP(Yudicium24[[#This Row],[NIM]],DbsMunaqis[],9) &amp; ", " &amp; VLOOKUP(Yudicium24[[#This Row],[NIM]],DbsMunaqis[],10)</f>
        <v>#N/A</v>
      </c>
      <c r="F197" s="64">
        <v>1</v>
      </c>
      <c r="G197" s="55" t="e">
        <f>VLOOKUP(VLOOKUP(Yudicium24[[#This Row],[NIM]],DbsMunaqis[],6),TblJurusan[],2)</f>
        <v>#N/A</v>
      </c>
      <c r="H197" s="59" t="e">
        <f>VLOOKUP(VLOOKUP(Yudicium24[[#This Row],[NIM]],DbsMunaqis[],7),TblProdi[],2)</f>
        <v>#N/A</v>
      </c>
      <c r="I197" s="60" t="e">
        <f>VLOOKUP(Yudicium24[[#This Row],[NIM]],DbsMunaqis[#Data],14)</f>
        <v>#N/A</v>
      </c>
      <c r="J19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7" s="89">
        <v>41694</v>
      </c>
    </row>
    <row r="198" spans="1:11" ht="40.049999999999997" customHeight="1">
      <c r="A198" s="91">
        <v>190</v>
      </c>
      <c r="B198" s="40">
        <v>168</v>
      </c>
      <c r="C198" s="85" t="s">
        <v>8006</v>
      </c>
      <c r="D198" s="64" t="e">
        <f>VLOOKUP(Yudicium24[[#This Row],[NIM]],DbsMunaqis[#Data],5)</f>
        <v>#N/A</v>
      </c>
      <c r="E198" s="64" t="e">
        <f>VLOOKUP(Yudicium24[[#This Row],[NIM]],DbsMunaqis[],9) &amp; ", " &amp; VLOOKUP(Yudicium24[[#This Row],[NIM]],DbsMunaqis[],10)</f>
        <v>#N/A</v>
      </c>
      <c r="F198" s="64">
        <v>1</v>
      </c>
      <c r="G198" s="55" t="e">
        <f>VLOOKUP(VLOOKUP(Yudicium24[[#This Row],[NIM]],DbsMunaqis[],6),TblJurusan[],2)</f>
        <v>#N/A</v>
      </c>
      <c r="H198" s="59" t="e">
        <f>VLOOKUP(VLOOKUP(Yudicium24[[#This Row],[NIM]],DbsMunaqis[],7),TblProdi[],2)</f>
        <v>#N/A</v>
      </c>
      <c r="I198" s="60" t="e">
        <f>VLOOKUP(Yudicium24[[#This Row],[NIM]],DbsMunaqis[#Data],14)</f>
        <v>#N/A</v>
      </c>
      <c r="J19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8" s="89">
        <v>41694</v>
      </c>
    </row>
    <row r="199" spans="1:11" ht="40.049999999999997" customHeight="1">
      <c r="A199" s="91">
        <v>191</v>
      </c>
      <c r="B199" s="40">
        <v>169</v>
      </c>
      <c r="C199" s="85" t="s">
        <v>7489</v>
      </c>
      <c r="D199" s="64" t="e">
        <f>VLOOKUP(Yudicium24[[#This Row],[NIM]],DbsMunaqis[#Data],5)</f>
        <v>#N/A</v>
      </c>
      <c r="E199" s="64" t="e">
        <f>VLOOKUP(Yudicium24[[#This Row],[NIM]],DbsMunaqis[],9) &amp; ", " &amp; VLOOKUP(Yudicium24[[#This Row],[NIM]],DbsMunaqis[],10)</f>
        <v>#N/A</v>
      </c>
      <c r="F199" s="64">
        <v>1</v>
      </c>
      <c r="G199" s="55" t="e">
        <f>VLOOKUP(VLOOKUP(Yudicium24[[#This Row],[NIM]],DbsMunaqis[],6),TblJurusan[],2)</f>
        <v>#N/A</v>
      </c>
      <c r="H199" s="59" t="e">
        <f>VLOOKUP(VLOOKUP(Yudicium24[[#This Row],[NIM]],DbsMunaqis[],7),TblProdi[],2)</f>
        <v>#N/A</v>
      </c>
      <c r="I199" s="60" t="e">
        <f>VLOOKUP(Yudicium24[[#This Row],[NIM]],DbsMunaqis[#Data],14)</f>
        <v>#N/A</v>
      </c>
      <c r="J19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199" s="89">
        <v>41694</v>
      </c>
    </row>
    <row r="200" spans="1:11" ht="40.049999999999997" customHeight="1">
      <c r="A200" s="91">
        <v>192</v>
      </c>
      <c r="B200" s="40">
        <v>170</v>
      </c>
      <c r="C200" s="85" t="s">
        <v>7298</v>
      </c>
      <c r="D200" s="64" t="e">
        <f>VLOOKUP(Yudicium24[[#This Row],[NIM]],DbsMunaqis[#Data],5)</f>
        <v>#N/A</v>
      </c>
      <c r="E200" s="64" t="e">
        <f>VLOOKUP(Yudicium24[[#This Row],[NIM]],DbsMunaqis[],9) &amp; ", " &amp; VLOOKUP(Yudicium24[[#This Row],[NIM]],DbsMunaqis[],10)</f>
        <v>#N/A</v>
      </c>
      <c r="F200" s="64">
        <v>1</v>
      </c>
      <c r="G200" s="55" t="e">
        <f>VLOOKUP(VLOOKUP(Yudicium24[[#This Row],[NIM]],DbsMunaqis[],6),TblJurusan[],2)</f>
        <v>#N/A</v>
      </c>
      <c r="H200" s="59" t="e">
        <f>VLOOKUP(VLOOKUP(Yudicium24[[#This Row],[NIM]],DbsMunaqis[],7),TblProdi[],2)</f>
        <v>#N/A</v>
      </c>
      <c r="I200" s="60" t="e">
        <f>VLOOKUP(Yudicium24[[#This Row],[NIM]],DbsMunaqis[#Data],14)</f>
        <v>#N/A</v>
      </c>
      <c r="J20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0" s="89">
        <v>41694</v>
      </c>
    </row>
    <row r="201" spans="1:11" ht="40.049999999999997" customHeight="1">
      <c r="A201" s="91">
        <v>193</v>
      </c>
      <c r="B201" s="40">
        <v>171</v>
      </c>
      <c r="C201" s="85" t="s">
        <v>7938</v>
      </c>
      <c r="D201" s="64" t="e">
        <f>VLOOKUP(Yudicium24[[#This Row],[NIM]],DbsMunaqis[#Data],5)</f>
        <v>#N/A</v>
      </c>
      <c r="E201" s="64" t="e">
        <f>VLOOKUP(Yudicium24[[#This Row],[NIM]],DbsMunaqis[],9) &amp; ", " &amp; VLOOKUP(Yudicium24[[#This Row],[NIM]],DbsMunaqis[],10)</f>
        <v>#N/A</v>
      </c>
      <c r="F201" s="64">
        <v>1</v>
      </c>
      <c r="G201" s="55" t="e">
        <f>VLOOKUP(VLOOKUP(Yudicium24[[#This Row],[NIM]],DbsMunaqis[],6),TblJurusan[],2)</f>
        <v>#N/A</v>
      </c>
      <c r="H201" s="59" t="e">
        <f>VLOOKUP(VLOOKUP(Yudicium24[[#This Row],[NIM]],DbsMunaqis[],7),TblProdi[],2)</f>
        <v>#N/A</v>
      </c>
      <c r="I201" s="60" t="e">
        <f>VLOOKUP(Yudicium24[[#This Row],[NIM]],DbsMunaqis[#Data],14)</f>
        <v>#N/A</v>
      </c>
      <c r="J20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1" s="89">
        <v>41694</v>
      </c>
    </row>
    <row r="202" spans="1:11" ht="40.049999999999997" customHeight="1">
      <c r="A202" s="91">
        <v>194</v>
      </c>
      <c r="B202" s="40">
        <v>172</v>
      </c>
      <c r="C202" s="63" t="s">
        <v>965</v>
      </c>
      <c r="D202" s="64" t="e">
        <f>VLOOKUP(Yudicium24[[#This Row],[NIM]],DbsMunaqis[#Data],5)</f>
        <v>#N/A</v>
      </c>
      <c r="E202" s="64" t="e">
        <f>VLOOKUP(Yudicium24[[#This Row],[NIM]],DbsMunaqis[],9) &amp; ", " &amp; VLOOKUP(Yudicium24[[#This Row],[NIM]],DbsMunaqis[],10)</f>
        <v>#N/A</v>
      </c>
      <c r="F202" s="64">
        <v>1</v>
      </c>
      <c r="G202" s="55" t="e">
        <f>VLOOKUP(VLOOKUP(Yudicium24[[#This Row],[NIM]],DbsMunaqis[],6),TblJurusan[],2)</f>
        <v>#N/A</v>
      </c>
      <c r="H202" s="59" t="e">
        <f>VLOOKUP(VLOOKUP(Yudicium24[[#This Row],[NIM]],DbsMunaqis[],7),TblProdi[],2)</f>
        <v>#N/A</v>
      </c>
      <c r="I202" s="60" t="e">
        <f>VLOOKUP(Yudicium24[[#This Row],[NIM]],DbsMunaqis[#Data],14)</f>
        <v>#N/A</v>
      </c>
      <c r="J20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2" s="89">
        <v>41712</v>
      </c>
    </row>
    <row r="203" spans="1:11" ht="40.049999999999997" customHeight="1">
      <c r="A203" s="91">
        <v>195</v>
      </c>
      <c r="B203" s="40">
        <v>173</v>
      </c>
      <c r="C203" s="63" t="s">
        <v>4224</v>
      </c>
      <c r="D203" s="64" t="e">
        <f>VLOOKUP(Yudicium24[[#This Row],[NIM]],DbsMunaqis[#Data],5)</f>
        <v>#N/A</v>
      </c>
      <c r="E203" s="64" t="e">
        <f>VLOOKUP(Yudicium24[[#This Row],[NIM]],DbsMunaqis[],9) &amp; ", " &amp; VLOOKUP(Yudicium24[[#This Row],[NIM]],DbsMunaqis[],10)</f>
        <v>#N/A</v>
      </c>
      <c r="F203" s="64">
        <v>1</v>
      </c>
      <c r="G203" s="55" t="e">
        <f>VLOOKUP(VLOOKUP(Yudicium24[[#This Row],[NIM]],DbsMunaqis[],6),TblJurusan[],2)</f>
        <v>#N/A</v>
      </c>
      <c r="H203" s="59" t="e">
        <f>VLOOKUP(VLOOKUP(Yudicium24[[#This Row],[NIM]],DbsMunaqis[],7),TblProdi[],2)</f>
        <v>#N/A</v>
      </c>
      <c r="I203" s="60" t="e">
        <f>VLOOKUP(Yudicium24[[#This Row],[NIM]],DbsMunaqis[#Data],14)</f>
        <v>#N/A</v>
      </c>
      <c r="J20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3" s="89">
        <v>41712</v>
      </c>
    </row>
    <row r="204" spans="1:11" ht="40.049999999999997" hidden="1" customHeight="1">
      <c r="A204" s="91">
        <v>196</v>
      </c>
      <c r="B204" s="40">
        <v>23</v>
      </c>
      <c r="C204" s="63" t="s">
        <v>5515</v>
      </c>
      <c r="D204" s="64" t="e">
        <f>VLOOKUP(Yudicium24[[#This Row],[NIM]],DbsMunaqis[#Data],5)</f>
        <v>#N/A</v>
      </c>
      <c r="E204" s="64" t="e">
        <f>VLOOKUP(Yudicium24[[#This Row],[NIM]],DbsMunaqis[],9) &amp; ", " &amp; VLOOKUP(Yudicium24[[#This Row],[NIM]],DbsMunaqis[],10)</f>
        <v>#N/A</v>
      </c>
      <c r="F204" s="64">
        <v>2</v>
      </c>
      <c r="G204" s="55" t="e">
        <f>VLOOKUP(VLOOKUP(Yudicium24[[#This Row],[NIM]],DbsMunaqis[],6),TblJurusan[],2)</f>
        <v>#N/A</v>
      </c>
      <c r="H204" s="59" t="e">
        <f>VLOOKUP(VLOOKUP(Yudicium24[[#This Row],[NIM]],DbsMunaqis[],7),TblProdi[],2)</f>
        <v>#N/A</v>
      </c>
      <c r="I204" s="60" t="e">
        <f>VLOOKUP(Yudicium24[[#This Row],[NIM]],DbsMunaqis[#Data],14)</f>
        <v>#N/A</v>
      </c>
      <c r="J204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4" s="89">
        <v>41712</v>
      </c>
    </row>
    <row r="205" spans="1:11" ht="40.049999999999997" customHeight="1">
      <c r="A205" s="91">
        <v>197</v>
      </c>
      <c r="B205" s="40">
        <v>174</v>
      </c>
      <c r="C205" s="63" t="s">
        <v>5595</v>
      </c>
      <c r="D205" s="64" t="e">
        <f>VLOOKUP(Yudicium24[[#This Row],[NIM]],DbsMunaqis[#Data],5)</f>
        <v>#N/A</v>
      </c>
      <c r="E205" s="64" t="e">
        <f>VLOOKUP(Yudicium24[[#This Row],[NIM]],DbsMunaqis[],9) &amp; ", " &amp; VLOOKUP(Yudicium24[[#This Row],[NIM]],DbsMunaqis[],10)</f>
        <v>#N/A</v>
      </c>
      <c r="F205" s="64">
        <v>1</v>
      </c>
      <c r="G205" s="55" t="e">
        <f>VLOOKUP(VLOOKUP(Yudicium24[[#This Row],[NIM]],DbsMunaqis[],6),TblJurusan[],2)</f>
        <v>#N/A</v>
      </c>
      <c r="H205" s="59" t="e">
        <f>VLOOKUP(VLOOKUP(Yudicium24[[#This Row],[NIM]],DbsMunaqis[],7),TblProdi[],2)</f>
        <v>#N/A</v>
      </c>
      <c r="I205" s="60" t="e">
        <f>VLOOKUP(Yudicium24[[#This Row],[NIM]],DbsMunaqis[#Data],14)</f>
        <v>#N/A</v>
      </c>
      <c r="J20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5" s="89">
        <v>41712</v>
      </c>
    </row>
    <row r="206" spans="1:11" ht="40.049999999999997" customHeight="1">
      <c r="A206" s="91">
        <v>198</v>
      </c>
      <c r="B206" s="40">
        <v>175</v>
      </c>
      <c r="C206" s="63" t="s">
        <v>6402</v>
      </c>
      <c r="D206" s="64" t="e">
        <f>VLOOKUP(Yudicium24[[#This Row],[NIM]],DbsMunaqis[#Data],5)</f>
        <v>#N/A</v>
      </c>
      <c r="E206" s="64" t="e">
        <f>VLOOKUP(Yudicium24[[#This Row],[NIM]],DbsMunaqis[],9) &amp; ", " &amp; VLOOKUP(Yudicium24[[#This Row],[NIM]],DbsMunaqis[],10)</f>
        <v>#N/A</v>
      </c>
      <c r="F206" s="64">
        <v>1</v>
      </c>
      <c r="G206" s="55" t="e">
        <f>VLOOKUP(VLOOKUP(Yudicium24[[#This Row],[NIM]],DbsMunaqis[],6),TblJurusan[],2)</f>
        <v>#N/A</v>
      </c>
      <c r="H206" s="59" t="e">
        <f>VLOOKUP(VLOOKUP(Yudicium24[[#This Row],[NIM]],DbsMunaqis[],7),TblProdi[],2)</f>
        <v>#N/A</v>
      </c>
      <c r="I206" s="60" t="e">
        <f>VLOOKUP(Yudicium24[[#This Row],[NIM]],DbsMunaqis[#Data],14)</f>
        <v>#N/A</v>
      </c>
      <c r="J20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6" s="89">
        <v>41712</v>
      </c>
    </row>
    <row r="207" spans="1:11" ht="40.049999999999997" customHeight="1">
      <c r="A207" s="91">
        <v>199</v>
      </c>
      <c r="B207" s="40">
        <v>176</v>
      </c>
      <c r="C207" s="63" t="s">
        <v>7276</v>
      </c>
      <c r="D207" s="64" t="e">
        <f>VLOOKUP(Yudicium24[[#This Row],[NIM]],DbsMunaqis[#Data],5)</f>
        <v>#N/A</v>
      </c>
      <c r="E207" s="64" t="e">
        <f>VLOOKUP(Yudicium24[[#This Row],[NIM]],DbsMunaqis[],9) &amp; ", " &amp; VLOOKUP(Yudicium24[[#This Row],[NIM]],DbsMunaqis[],10)</f>
        <v>#N/A</v>
      </c>
      <c r="F207" s="64">
        <v>1</v>
      </c>
      <c r="G207" s="55" t="e">
        <f>VLOOKUP(VLOOKUP(Yudicium24[[#This Row],[NIM]],DbsMunaqis[],6),TblJurusan[],2)</f>
        <v>#N/A</v>
      </c>
      <c r="H207" s="59" t="e">
        <f>VLOOKUP(VLOOKUP(Yudicium24[[#This Row],[NIM]],DbsMunaqis[],7),TblProdi[],2)</f>
        <v>#N/A</v>
      </c>
      <c r="I207" s="60" t="e">
        <f>VLOOKUP(Yudicium24[[#This Row],[NIM]],DbsMunaqis[#Data],14)</f>
        <v>#N/A</v>
      </c>
      <c r="J20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7" s="89">
        <v>41712</v>
      </c>
    </row>
    <row r="208" spans="1:11" ht="40.049999999999997" customHeight="1">
      <c r="A208" s="91">
        <v>200</v>
      </c>
      <c r="B208" s="40">
        <v>177</v>
      </c>
      <c r="C208" s="63" t="s">
        <v>7281</v>
      </c>
      <c r="D208" s="64" t="e">
        <f>VLOOKUP(Yudicium24[[#This Row],[NIM]],DbsMunaqis[#Data],5)</f>
        <v>#N/A</v>
      </c>
      <c r="E208" s="64" t="e">
        <f>VLOOKUP(Yudicium24[[#This Row],[NIM]],DbsMunaqis[],9) &amp; ", " &amp; VLOOKUP(Yudicium24[[#This Row],[NIM]],DbsMunaqis[],10)</f>
        <v>#N/A</v>
      </c>
      <c r="F208" s="64">
        <v>1</v>
      </c>
      <c r="G208" s="55" t="e">
        <f>VLOOKUP(VLOOKUP(Yudicium24[[#This Row],[NIM]],DbsMunaqis[],6),TblJurusan[],2)</f>
        <v>#N/A</v>
      </c>
      <c r="H208" s="59" t="e">
        <f>VLOOKUP(VLOOKUP(Yudicium24[[#This Row],[NIM]],DbsMunaqis[],7),TblProdi[],2)</f>
        <v>#N/A</v>
      </c>
      <c r="I208" s="60" t="e">
        <f>VLOOKUP(Yudicium24[[#This Row],[NIM]],DbsMunaqis[#Data],14)</f>
        <v>#N/A</v>
      </c>
      <c r="J20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8" s="89">
        <v>41712</v>
      </c>
    </row>
    <row r="209" spans="1:11" ht="40.049999999999997" customHeight="1">
      <c r="A209" s="91">
        <v>201</v>
      </c>
      <c r="B209" s="40">
        <v>178</v>
      </c>
      <c r="C209" s="63" t="s">
        <v>7284</v>
      </c>
      <c r="D209" s="64" t="e">
        <f>VLOOKUP(Yudicium24[[#This Row],[NIM]],DbsMunaqis[#Data],5)</f>
        <v>#N/A</v>
      </c>
      <c r="E209" s="64" t="e">
        <f>VLOOKUP(Yudicium24[[#This Row],[NIM]],DbsMunaqis[],9) &amp; ", " &amp; VLOOKUP(Yudicium24[[#This Row],[NIM]],DbsMunaqis[],10)</f>
        <v>#N/A</v>
      </c>
      <c r="F209" s="64">
        <v>1</v>
      </c>
      <c r="G209" s="55" t="e">
        <f>VLOOKUP(VLOOKUP(Yudicium24[[#This Row],[NIM]],DbsMunaqis[],6),TblJurusan[],2)</f>
        <v>#N/A</v>
      </c>
      <c r="H209" s="59" t="e">
        <f>VLOOKUP(VLOOKUP(Yudicium24[[#This Row],[NIM]],DbsMunaqis[],7),TblProdi[],2)</f>
        <v>#N/A</v>
      </c>
      <c r="I209" s="60" t="e">
        <f>VLOOKUP(Yudicium24[[#This Row],[NIM]],DbsMunaqis[#Data],14)</f>
        <v>#N/A</v>
      </c>
      <c r="J20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09" s="89">
        <v>41712</v>
      </c>
    </row>
    <row r="210" spans="1:11" ht="40.049999999999997" customHeight="1">
      <c r="A210" s="91">
        <v>202</v>
      </c>
      <c r="B210" s="40">
        <v>179</v>
      </c>
      <c r="C210" s="63" t="s">
        <v>7285</v>
      </c>
      <c r="D210" s="64" t="e">
        <f>VLOOKUP(Yudicium24[[#This Row],[NIM]],DbsMunaqis[#Data],5)</f>
        <v>#N/A</v>
      </c>
      <c r="E210" s="64" t="e">
        <f>VLOOKUP(Yudicium24[[#This Row],[NIM]],DbsMunaqis[],9) &amp; ", " &amp; VLOOKUP(Yudicium24[[#This Row],[NIM]],DbsMunaqis[],10)</f>
        <v>#N/A</v>
      </c>
      <c r="F210" s="64">
        <v>1</v>
      </c>
      <c r="G210" s="55" t="e">
        <f>VLOOKUP(VLOOKUP(Yudicium24[[#This Row],[NIM]],DbsMunaqis[],6),TblJurusan[],2)</f>
        <v>#N/A</v>
      </c>
      <c r="H210" s="59" t="e">
        <f>VLOOKUP(VLOOKUP(Yudicium24[[#This Row],[NIM]],DbsMunaqis[],7),TblProdi[],2)</f>
        <v>#N/A</v>
      </c>
      <c r="I210" s="60" t="e">
        <f>VLOOKUP(Yudicium24[[#This Row],[NIM]],DbsMunaqis[#Data],14)</f>
        <v>#N/A</v>
      </c>
      <c r="J21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0" s="89">
        <v>41712</v>
      </c>
    </row>
    <row r="211" spans="1:11" ht="40.049999999999997" customHeight="1">
      <c r="A211" s="91">
        <v>203</v>
      </c>
      <c r="B211" s="40">
        <v>180</v>
      </c>
      <c r="C211" s="63" t="s">
        <v>7287</v>
      </c>
      <c r="D211" s="64" t="e">
        <f>VLOOKUP(Yudicium24[[#This Row],[NIM]],DbsMunaqis[#Data],5)</f>
        <v>#N/A</v>
      </c>
      <c r="E211" s="64" t="e">
        <f>VLOOKUP(Yudicium24[[#This Row],[NIM]],DbsMunaqis[],9) &amp; ", " &amp; VLOOKUP(Yudicium24[[#This Row],[NIM]],DbsMunaqis[],10)</f>
        <v>#N/A</v>
      </c>
      <c r="F211" s="64">
        <v>1</v>
      </c>
      <c r="G211" s="55" t="e">
        <f>VLOOKUP(VLOOKUP(Yudicium24[[#This Row],[NIM]],DbsMunaqis[],6),TblJurusan[],2)</f>
        <v>#N/A</v>
      </c>
      <c r="H211" s="59" t="e">
        <f>VLOOKUP(VLOOKUP(Yudicium24[[#This Row],[NIM]],DbsMunaqis[],7),TblProdi[],2)</f>
        <v>#N/A</v>
      </c>
      <c r="I211" s="60" t="e">
        <f>VLOOKUP(Yudicium24[[#This Row],[NIM]],DbsMunaqis[#Data],14)</f>
        <v>#N/A</v>
      </c>
      <c r="J21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1" s="89">
        <v>41712</v>
      </c>
    </row>
    <row r="212" spans="1:11" ht="40.049999999999997" customHeight="1">
      <c r="A212" s="91">
        <v>204</v>
      </c>
      <c r="B212" s="40">
        <v>181</v>
      </c>
      <c r="C212" s="63" t="s">
        <v>7308</v>
      </c>
      <c r="D212" s="64" t="e">
        <f>VLOOKUP(Yudicium24[[#This Row],[NIM]],DbsMunaqis[#Data],5)</f>
        <v>#N/A</v>
      </c>
      <c r="E212" s="64" t="e">
        <f>VLOOKUP(Yudicium24[[#This Row],[NIM]],DbsMunaqis[],9) &amp; ", " &amp; VLOOKUP(Yudicium24[[#This Row],[NIM]],DbsMunaqis[],10)</f>
        <v>#N/A</v>
      </c>
      <c r="F212" s="64">
        <v>1</v>
      </c>
      <c r="G212" s="55" t="e">
        <f>VLOOKUP(VLOOKUP(Yudicium24[[#This Row],[NIM]],DbsMunaqis[],6),TblJurusan[],2)</f>
        <v>#N/A</v>
      </c>
      <c r="H212" s="59" t="e">
        <f>VLOOKUP(VLOOKUP(Yudicium24[[#This Row],[NIM]],DbsMunaqis[],7),TblProdi[],2)</f>
        <v>#N/A</v>
      </c>
      <c r="I212" s="60" t="e">
        <f>VLOOKUP(Yudicium24[[#This Row],[NIM]],DbsMunaqis[#Data],14)</f>
        <v>#N/A</v>
      </c>
      <c r="J21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2" s="89">
        <v>41712</v>
      </c>
    </row>
    <row r="213" spans="1:11" ht="40.049999999999997" customHeight="1">
      <c r="A213" s="91">
        <v>205</v>
      </c>
      <c r="B213" s="40">
        <v>182</v>
      </c>
      <c r="C213" s="63" t="s">
        <v>7313</v>
      </c>
      <c r="D213" s="64" t="e">
        <f>VLOOKUP(Yudicium24[[#This Row],[NIM]],DbsMunaqis[#Data],5)</f>
        <v>#N/A</v>
      </c>
      <c r="E213" s="64" t="e">
        <f>VLOOKUP(Yudicium24[[#This Row],[NIM]],DbsMunaqis[],9) &amp; ", " &amp; VLOOKUP(Yudicium24[[#This Row],[NIM]],DbsMunaqis[],10)</f>
        <v>#N/A</v>
      </c>
      <c r="F213" s="64">
        <v>1</v>
      </c>
      <c r="G213" s="55" t="e">
        <f>VLOOKUP(VLOOKUP(Yudicium24[[#This Row],[NIM]],DbsMunaqis[],6),TblJurusan[],2)</f>
        <v>#N/A</v>
      </c>
      <c r="H213" s="59" t="e">
        <f>VLOOKUP(VLOOKUP(Yudicium24[[#This Row],[NIM]],DbsMunaqis[],7),TblProdi[],2)</f>
        <v>#N/A</v>
      </c>
      <c r="I213" s="60" t="e">
        <f>VLOOKUP(Yudicium24[[#This Row],[NIM]],DbsMunaqis[#Data],14)</f>
        <v>#N/A</v>
      </c>
      <c r="J21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3" s="89">
        <v>41712</v>
      </c>
    </row>
    <row r="214" spans="1:11" ht="40.049999999999997" customHeight="1">
      <c r="A214" s="91">
        <v>206</v>
      </c>
      <c r="B214" s="40">
        <v>183</v>
      </c>
      <c r="C214" s="85" t="s">
        <v>7335</v>
      </c>
      <c r="D214" s="64" t="e">
        <f>VLOOKUP(Yudicium24[[#This Row],[NIM]],DbsMunaqis[#Data],5)</f>
        <v>#N/A</v>
      </c>
      <c r="E214" s="64" t="e">
        <f>VLOOKUP(Yudicium24[[#This Row],[NIM]],DbsMunaqis[],9) &amp; ", " &amp; VLOOKUP(Yudicium24[[#This Row],[NIM]],DbsMunaqis[],10)</f>
        <v>#N/A</v>
      </c>
      <c r="F214" s="64">
        <v>1</v>
      </c>
      <c r="G214" s="55" t="e">
        <f>VLOOKUP(VLOOKUP(Yudicium24[[#This Row],[NIM]],DbsMunaqis[],6),TblJurusan[],2)</f>
        <v>#N/A</v>
      </c>
      <c r="H214" s="59" t="e">
        <f>VLOOKUP(VLOOKUP(Yudicium24[[#This Row],[NIM]],DbsMunaqis[],7),TblProdi[],2)</f>
        <v>#N/A</v>
      </c>
      <c r="I214" s="60" t="e">
        <f>VLOOKUP(Yudicium24[[#This Row],[NIM]],DbsMunaqis[#Data],14)</f>
        <v>#N/A</v>
      </c>
      <c r="J21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4" s="89">
        <v>41712</v>
      </c>
    </row>
    <row r="215" spans="1:11" ht="40.049999999999997" customHeight="1">
      <c r="A215" s="91">
        <v>207</v>
      </c>
      <c r="B215" s="40">
        <v>184</v>
      </c>
      <c r="C215" s="63" t="s">
        <v>7344</v>
      </c>
      <c r="D215" s="64" t="e">
        <f>VLOOKUP(Yudicium24[[#This Row],[NIM]],DbsMunaqis[#Data],5)</f>
        <v>#N/A</v>
      </c>
      <c r="E215" s="64" t="e">
        <f>VLOOKUP(Yudicium24[[#This Row],[NIM]],DbsMunaqis[],9) &amp; ", " &amp; VLOOKUP(Yudicium24[[#This Row],[NIM]],DbsMunaqis[],10)</f>
        <v>#N/A</v>
      </c>
      <c r="F215" s="64">
        <v>1</v>
      </c>
      <c r="G215" s="55" t="e">
        <f>VLOOKUP(VLOOKUP(Yudicium24[[#This Row],[NIM]],DbsMunaqis[],6),TblJurusan[],2)</f>
        <v>#N/A</v>
      </c>
      <c r="H215" s="59" t="e">
        <f>VLOOKUP(VLOOKUP(Yudicium24[[#This Row],[NIM]],DbsMunaqis[],7),TblProdi[],2)</f>
        <v>#N/A</v>
      </c>
      <c r="I215" s="60" t="e">
        <f>VLOOKUP(Yudicium24[[#This Row],[NIM]],DbsMunaqis[#Data],14)</f>
        <v>#N/A</v>
      </c>
      <c r="J21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5" s="89">
        <v>41712</v>
      </c>
    </row>
    <row r="216" spans="1:11" ht="40.049999999999997" customHeight="1">
      <c r="A216" s="91">
        <v>208</v>
      </c>
      <c r="B216" s="40">
        <v>185</v>
      </c>
      <c r="C216" s="63" t="s">
        <v>7378</v>
      </c>
      <c r="D216" s="64" t="e">
        <f>VLOOKUP(Yudicium24[[#This Row],[NIM]],DbsMunaqis[#Data],5)</f>
        <v>#N/A</v>
      </c>
      <c r="E216" s="64" t="e">
        <f>VLOOKUP(Yudicium24[[#This Row],[NIM]],DbsMunaqis[],9) &amp; ", " &amp; VLOOKUP(Yudicium24[[#This Row],[NIM]],DbsMunaqis[],10)</f>
        <v>#N/A</v>
      </c>
      <c r="F216" s="64">
        <v>1</v>
      </c>
      <c r="G216" s="55" t="e">
        <f>VLOOKUP(VLOOKUP(Yudicium24[[#This Row],[NIM]],DbsMunaqis[],6),TblJurusan[],2)</f>
        <v>#N/A</v>
      </c>
      <c r="H216" s="59" t="e">
        <f>VLOOKUP(VLOOKUP(Yudicium24[[#This Row],[NIM]],DbsMunaqis[],7),TblProdi[],2)</f>
        <v>#N/A</v>
      </c>
      <c r="I216" s="60" t="e">
        <f>VLOOKUP(Yudicium24[[#This Row],[NIM]],DbsMunaqis[#Data],14)</f>
        <v>#N/A</v>
      </c>
      <c r="J21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6" s="89">
        <v>41712</v>
      </c>
    </row>
    <row r="217" spans="1:11" ht="40.049999999999997" customHeight="1">
      <c r="A217" s="91">
        <v>209</v>
      </c>
      <c r="B217" s="40">
        <v>186</v>
      </c>
      <c r="C217" s="85" t="s">
        <v>7380</v>
      </c>
      <c r="D217" s="64" t="e">
        <f>VLOOKUP(Yudicium24[[#This Row],[NIM]],DbsMunaqis[#Data],5)</f>
        <v>#N/A</v>
      </c>
      <c r="E217" s="64" t="e">
        <f>VLOOKUP(Yudicium24[[#This Row],[NIM]],DbsMunaqis[],9) &amp; ", " &amp; VLOOKUP(Yudicium24[[#This Row],[NIM]],DbsMunaqis[],10)</f>
        <v>#N/A</v>
      </c>
      <c r="F217" s="64">
        <v>1</v>
      </c>
      <c r="G217" s="55" t="e">
        <f>VLOOKUP(VLOOKUP(Yudicium24[[#This Row],[NIM]],DbsMunaqis[],6),TblJurusan[],2)</f>
        <v>#N/A</v>
      </c>
      <c r="H217" s="59" t="e">
        <f>VLOOKUP(VLOOKUP(Yudicium24[[#This Row],[NIM]],DbsMunaqis[],7),TblProdi[],2)</f>
        <v>#N/A</v>
      </c>
      <c r="I217" s="60" t="e">
        <f>VLOOKUP(Yudicium24[[#This Row],[NIM]],DbsMunaqis[#Data],14)</f>
        <v>#N/A</v>
      </c>
      <c r="J21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7" s="89">
        <v>41712</v>
      </c>
    </row>
    <row r="218" spans="1:11" ht="40.049999999999997" customHeight="1">
      <c r="A218" s="91">
        <v>210</v>
      </c>
      <c r="B218" s="40">
        <v>187</v>
      </c>
      <c r="C218" s="63" t="s">
        <v>7386</v>
      </c>
      <c r="D218" s="64" t="e">
        <f>VLOOKUP(Yudicium24[[#This Row],[NIM]],DbsMunaqis[#Data],5)</f>
        <v>#N/A</v>
      </c>
      <c r="E218" s="64" t="e">
        <f>VLOOKUP(Yudicium24[[#This Row],[NIM]],DbsMunaqis[],9) &amp; ", " &amp; VLOOKUP(Yudicium24[[#This Row],[NIM]],DbsMunaqis[],10)</f>
        <v>#N/A</v>
      </c>
      <c r="F218" s="64">
        <v>1</v>
      </c>
      <c r="G218" s="55" t="e">
        <f>VLOOKUP(VLOOKUP(Yudicium24[[#This Row],[NIM]],DbsMunaqis[],6),TblJurusan[],2)</f>
        <v>#N/A</v>
      </c>
      <c r="H218" s="59" t="e">
        <f>VLOOKUP(VLOOKUP(Yudicium24[[#This Row],[NIM]],DbsMunaqis[],7),TblProdi[],2)</f>
        <v>#N/A</v>
      </c>
      <c r="I218" s="60" t="e">
        <f>VLOOKUP(Yudicium24[[#This Row],[NIM]],DbsMunaqis[#Data],14)</f>
        <v>#N/A</v>
      </c>
      <c r="J21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8" s="89">
        <v>41712</v>
      </c>
    </row>
    <row r="219" spans="1:11" ht="40.049999999999997" customHeight="1">
      <c r="A219" s="91">
        <v>211</v>
      </c>
      <c r="B219" s="40">
        <v>188</v>
      </c>
      <c r="C219" s="63" t="s">
        <v>7408</v>
      </c>
      <c r="D219" s="64" t="e">
        <f>VLOOKUP(Yudicium24[[#This Row],[NIM]],DbsMunaqis[#Data],5)</f>
        <v>#N/A</v>
      </c>
      <c r="E219" s="64" t="e">
        <f>VLOOKUP(Yudicium24[[#This Row],[NIM]],DbsMunaqis[],9) &amp; ", " &amp; VLOOKUP(Yudicium24[[#This Row],[NIM]],DbsMunaqis[],10)</f>
        <v>#N/A</v>
      </c>
      <c r="F219" s="64">
        <v>1</v>
      </c>
      <c r="G219" s="55" t="e">
        <f>VLOOKUP(VLOOKUP(Yudicium24[[#This Row],[NIM]],DbsMunaqis[],6),TblJurusan[],2)</f>
        <v>#N/A</v>
      </c>
      <c r="H219" s="59" t="e">
        <f>VLOOKUP(VLOOKUP(Yudicium24[[#This Row],[NIM]],DbsMunaqis[],7),TblProdi[],2)</f>
        <v>#N/A</v>
      </c>
      <c r="I219" s="60" t="e">
        <f>VLOOKUP(Yudicium24[[#This Row],[NIM]],DbsMunaqis[#Data],14)</f>
        <v>#N/A</v>
      </c>
      <c r="J21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19" s="89">
        <v>41712</v>
      </c>
    </row>
    <row r="220" spans="1:11" ht="40.049999999999997" customHeight="1">
      <c r="A220" s="91">
        <v>212</v>
      </c>
      <c r="B220" s="40">
        <v>189</v>
      </c>
      <c r="C220" s="85" t="s">
        <v>7420</v>
      </c>
      <c r="D220" s="64" t="e">
        <f>VLOOKUP(Yudicium24[[#This Row],[NIM]],DbsMunaqis[#Data],5)</f>
        <v>#N/A</v>
      </c>
      <c r="E220" s="64" t="e">
        <f>VLOOKUP(Yudicium24[[#This Row],[NIM]],DbsMunaqis[],9) &amp; ", " &amp; VLOOKUP(Yudicium24[[#This Row],[NIM]],DbsMunaqis[],10)</f>
        <v>#N/A</v>
      </c>
      <c r="F220" s="64">
        <v>1</v>
      </c>
      <c r="G220" s="55" t="e">
        <f>VLOOKUP(VLOOKUP(Yudicium24[[#This Row],[NIM]],DbsMunaqis[],6),TblJurusan[],2)</f>
        <v>#N/A</v>
      </c>
      <c r="H220" s="59" t="e">
        <f>VLOOKUP(VLOOKUP(Yudicium24[[#This Row],[NIM]],DbsMunaqis[],7),TblProdi[],2)</f>
        <v>#N/A</v>
      </c>
      <c r="I220" s="60" t="e">
        <f>VLOOKUP(Yudicium24[[#This Row],[NIM]],DbsMunaqis[#Data],14)</f>
        <v>#N/A</v>
      </c>
      <c r="J22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0" s="89">
        <v>41712</v>
      </c>
    </row>
    <row r="221" spans="1:11" ht="40.049999999999997" customHeight="1">
      <c r="A221" s="91">
        <v>213</v>
      </c>
      <c r="B221" s="40">
        <v>190</v>
      </c>
      <c r="C221" s="63" t="s">
        <v>7432</v>
      </c>
      <c r="D221" s="64" t="e">
        <f>VLOOKUP(Yudicium24[[#This Row],[NIM]],DbsMunaqis[#Data],5)</f>
        <v>#N/A</v>
      </c>
      <c r="E221" s="64" t="e">
        <f>VLOOKUP(Yudicium24[[#This Row],[NIM]],DbsMunaqis[],9) &amp; ", " &amp; VLOOKUP(Yudicium24[[#This Row],[NIM]],DbsMunaqis[],10)</f>
        <v>#N/A</v>
      </c>
      <c r="F221" s="64">
        <v>1</v>
      </c>
      <c r="G221" s="55" t="e">
        <f>VLOOKUP(VLOOKUP(Yudicium24[[#This Row],[NIM]],DbsMunaqis[],6),TblJurusan[],2)</f>
        <v>#N/A</v>
      </c>
      <c r="H221" s="59" t="e">
        <f>VLOOKUP(VLOOKUP(Yudicium24[[#This Row],[NIM]],DbsMunaqis[],7),TblProdi[],2)</f>
        <v>#N/A</v>
      </c>
      <c r="I221" s="60" t="e">
        <f>VLOOKUP(Yudicium24[[#This Row],[NIM]],DbsMunaqis[#Data],14)</f>
        <v>#N/A</v>
      </c>
      <c r="J22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1" s="89">
        <v>41712</v>
      </c>
    </row>
    <row r="222" spans="1:11" ht="40.049999999999997" customHeight="1">
      <c r="A222" s="91">
        <v>214</v>
      </c>
      <c r="B222" s="40">
        <v>191</v>
      </c>
      <c r="C222" s="63" t="s">
        <v>7461</v>
      </c>
      <c r="D222" s="64" t="e">
        <f>VLOOKUP(Yudicium24[[#This Row],[NIM]],DbsMunaqis[#Data],5)</f>
        <v>#N/A</v>
      </c>
      <c r="E222" s="64" t="e">
        <f>VLOOKUP(Yudicium24[[#This Row],[NIM]],DbsMunaqis[],9) &amp; ", " &amp; VLOOKUP(Yudicium24[[#This Row],[NIM]],DbsMunaqis[],10)</f>
        <v>#N/A</v>
      </c>
      <c r="F222" s="64">
        <v>1</v>
      </c>
      <c r="G222" s="55" t="e">
        <f>VLOOKUP(VLOOKUP(Yudicium24[[#This Row],[NIM]],DbsMunaqis[],6),TblJurusan[],2)</f>
        <v>#N/A</v>
      </c>
      <c r="H222" s="59" t="e">
        <f>VLOOKUP(VLOOKUP(Yudicium24[[#This Row],[NIM]],DbsMunaqis[],7),TblProdi[],2)</f>
        <v>#N/A</v>
      </c>
      <c r="I222" s="60" t="e">
        <f>VLOOKUP(Yudicium24[[#This Row],[NIM]],DbsMunaqis[#Data],14)</f>
        <v>#N/A</v>
      </c>
      <c r="J22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2" s="89">
        <v>41712</v>
      </c>
    </row>
    <row r="223" spans="1:11" ht="40.049999999999997" customHeight="1">
      <c r="A223" s="91">
        <v>215</v>
      </c>
      <c r="B223" s="40">
        <v>192</v>
      </c>
      <c r="C223" s="63" t="s">
        <v>7474</v>
      </c>
      <c r="D223" s="64" t="e">
        <f>VLOOKUP(Yudicium24[[#This Row],[NIM]],DbsMunaqis[#Data],5)</f>
        <v>#N/A</v>
      </c>
      <c r="E223" s="64" t="e">
        <f>VLOOKUP(Yudicium24[[#This Row],[NIM]],DbsMunaqis[],9) &amp; ", " &amp; VLOOKUP(Yudicium24[[#This Row],[NIM]],DbsMunaqis[],10)</f>
        <v>#N/A</v>
      </c>
      <c r="F223" s="64">
        <v>1</v>
      </c>
      <c r="G223" s="55" t="e">
        <f>VLOOKUP(VLOOKUP(Yudicium24[[#This Row],[NIM]],DbsMunaqis[],6),TblJurusan[],2)</f>
        <v>#N/A</v>
      </c>
      <c r="H223" s="59" t="e">
        <f>VLOOKUP(VLOOKUP(Yudicium24[[#This Row],[NIM]],DbsMunaqis[],7),TblProdi[],2)</f>
        <v>#N/A</v>
      </c>
      <c r="I223" s="60" t="e">
        <f>VLOOKUP(Yudicium24[[#This Row],[NIM]],DbsMunaqis[#Data],14)</f>
        <v>#N/A</v>
      </c>
      <c r="J22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3" s="89">
        <v>41712</v>
      </c>
    </row>
    <row r="224" spans="1:11" ht="40.049999999999997" customHeight="1">
      <c r="A224" s="91">
        <v>216</v>
      </c>
      <c r="B224" s="40">
        <v>193</v>
      </c>
      <c r="C224" s="63" t="s">
        <v>7476</v>
      </c>
      <c r="D224" s="64" t="e">
        <f>VLOOKUP(Yudicium24[[#This Row],[NIM]],DbsMunaqis[#Data],5)</f>
        <v>#N/A</v>
      </c>
      <c r="E224" s="64" t="e">
        <f>VLOOKUP(Yudicium24[[#This Row],[NIM]],DbsMunaqis[],9) &amp; ", " &amp; VLOOKUP(Yudicium24[[#This Row],[NIM]],DbsMunaqis[],10)</f>
        <v>#N/A</v>
      </c>
      <c r="F224" s="64">
        <v>1</v>
      </c>
      <c r="G224" s="55" t="e">
        <f>VLOOKUP(VLOOKUP(Yudicium24[[#This Row],[NIM]],DbsMunaqis[],6),TblJurusan[],2)</f>
        <v>#N/A</v>
      </c>
      <c r="H224" s="59" t="e">
        <f>VLOOKUP(VLOOKUP(Yudicium24[[#This Row],[NIM]],DbsMunaqis[],7),TblProdi[],2)</f>
        <v>#N/A</v>
      </c>
      <c r="I224" s="60" t="e">
        <f>VLOOKUP(Yudicium24[[#This Row],[NIM]],DbsMunaqis[#Data],14)</f>
        <v>#N/A</v>
      </c>
      <c r="J22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4" s="89">
        <v>41712</v>
      </c>
    </row>
    <row r="225" spans="1:11" ht="40.049999999999997" customHeight="1">
      <c r="A225" s="91">
        <v>217</v>
      </c>
      <c r="B225" s="40">
        <v>194</v>
      </c>
      <c r="C225" s="63" t="s">
        <v>7483</v>
      </c>
      <c r="D225" s="64" t="e">
        <f>VLOOKUP(Yudicium24[[#This Row],[NIM]],DbsMunaqis[#Data],5)</f>
        <v>#N/A</v>
      </c>
      <c r="E225" s="64" t="e">
        <f>VLOOKUP(Yudicium24[[#This Row],[NIM]],DbsMunaqis[],9) &amp; ", " &amp; VLOOKUP(Yudicium24[[#This Row],[NIM]],DbsMunaqis[],10)</f>
        <v>#N/A</v>
      </c>
      <c r="F225" s="64">
        <v>1</v>
      </c>
      <c r="G225" s="55" t="e">
        <f>VLOOKUP(VLOOKUP(Yudicium24[[#This Row],[NIM]],DbsMunaqis[],6),TblJurusan[],2)</f>
        <v>#N/A</v>
      </c>
      <c r="H225" s="59" t="e">
        <f>VLOOKUP(VLOOKUP(Yudicium24[[#This Row],[NIM]],DbsMunaqis[],7),TblProdi[],2)</f>
        <v>#N/A</v>
      </c>
      <c r="I225" s="60" t="e">
        <f>VLOOKUP(Yudicium24[[#This Row],[NIM]],DbsMunaqis[#Data],14)</f>
        <v>#N/A</v>
      </c>
      <c r="J22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5" s="89">
        <v>41712</v>
      </c>
    </row>
    <row r="226" spans="1:11" ht="40.049999999999997" customHeight="1">
      <c r="A226" s="91">
        <v>218</v>
      </c>
      <c r="B226" s="40">
        <v>195</v>
      </c>
      <c r="C226" s="63" t="s">
        <v>7491</v>
      </c>
      <c r="D226" s="64" t="e">
        <f>VLOOKUP(Yudicium24[[#This Row],[NIM]],DbsMunaqis[#Data],5)</f>
        <v>#N/A</v>
      </c>
      <c r="E226" s="64" t="e">
        <f>VLOOKUP(Yudicium24[[#This Row],[NIM]],DbsMunaqis[],9) &amp; ", " &amp; VLOOKUP(Yudicium24[[#This Row],[NIM]],DbsMunaqis[],10)</f>
        <v>#N/A</v>
      </c>
      <c r="F226" s="64">
        <v>1</v>
      </c>
      <c r="G226" s="55" t="e">
        <f>VLOOKUP(VLOOKUP(Yudicium24[[#This Row],[NIM]],DbsMunaqis[],6),TblJurusan[],2)</f>
        <v>#N/A</v>
      </c>
      <c r="H226" s="59" t="e">
        <f>VLOOKUP(VLOOKUP(Yudicium24[[#This Row],[NIM]],DbsMunaqis[],7),TblProdi[],2)</f>
        <v>#N/A</v>
      </c>
      <c r="I226" s="60" t="e">
        <f>VLOOKUP(Yudicium24[[#This Row],[NIM]],DbsMunaqis[#Data],14)</f>
        <v>#N/A</v>
      </c>
      <c r="J22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6" s="89">
        <v>41712</v>
      </c>
    </row>
    <row r="227" spans="1:11" ht="40.049999999999997" customHeight="1">
      <c r="A227" s="91">
        <v>219</v>
      </c>
      <c r="B227" s="40">
        <v>196</v>
      </c>
      <c r="C227" s="63" t="s">
        <v>7495</v>
      </c>
      <c r="D227" s="64" t="e">
        <f>VLOOKUP(Yudicium24[[#This Row],[NIM]],DbsMunaqis[#Data],5)</f>
        <v>#N/A</v>
      </c>
      <c r="E227" s="64" t="e">
        <f>VLOOKUP(Yudicium24[[#This Row],[NIM]],DbsMunaqis[],9) &amp; ", " &amp; VLOOKUP(Yudicium24[[#This Row],[NIM]],DbsMunaqis[],10)</f>
        <v>#N/A</v>
      </c>
      <c r="F227" s="64">
        <v>1</v>
      </c>
      <c r="G227" s="55" t="e">
        <f>VLOOKUP(VLOOKUP(Yudicium24[[#This Row],[NIM]],DbsMunaqis[],6),TblJurusan[],2)</f>
        <v>#N/A</v>
      </c>
      <c r="H227" s="59" t="e">
        <f>VLOOKUP(VLOOKUP(Yudicium24[[#This Row],[NIM]],DbsMunaqis[],7),TblProdi[],2)</f>
        <v>#N/A</v>
      </c>
      <c r="I227" s="60" t="e">
        <f>VLOOKUP(Yudicium24[[#This Row],[NIM]],DbsMunaqis[#Data],14)</f>
        <v>#N/A</v>
      </c>
      <c r="J22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7" s="89">
        <v>41712</v>
      </c>
    </row>
    <row r="228" spans="1:11" ht="40.049999999999997" customHeight="1">
      <c r="A228" s="91">
        <v>220</v>
      </c>
      <c r="B228" s="40">
        <v>197</v>
      </c>
      <c r="C228" s="63" t="s">
        <v>7503</v>
      </c>
      <c r="D228" s="64" t="e">
        <f>VLOOKUP(Yudicium24[[#This Row],[NIM]],DbsMunaqis[#Data],5)</f>
        <v>#N/A</v>
      </c>
      <c r="E228" s="64" t="e">
        <f>VLOOKUP(Yudicium24[[#This Row],[NIM]],DbsMunaqis[],9) &amp; ", " &amp; VLOOKUP(Yudicium24[[#This Row],[NIM]],DbsMunaqis[],10)</f>
        <v>#N/A</v>
      </c>
      <c r="F228" s="64">
        <v>1</v>
      </c>
      <c r="G228" s="55" t="e">
        <f>VLOOKUP(VLOOKUP(Yudicium24[[#This Row],[NIM]],DbsMunaqis[],6),TblJurusan[],2)</f>
        <v>#N/A</v>
      </c>
      <c r="H228" s="59" t="e">
        <f>VLOOKUP(VLOOKUP(Yudicium24[[#This Row],[NIM]],DbsMunaqis[],7),TblProdi[],2)</f>
        <v>#N/A</v>
      </c>
      <c r="I228" s="60" t="e">
        <f>VLOOKUP(Yudicium24[[#This Row],[NIM]],DbsMunaqis[#Data],14)</f>
        <v>#N/A</v>
      </c>
      <c r="J22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8" s="89">
        <v>41712</v>
      </c>
    </row>
    <row r="229" spans="1:11" ht="40.049999999999997" customHeight="1">
      <c r="A229" s="91">
        <v>221</v>
      </c>
      <c r="B229" s="40">
        <v>198</v>
      </c>
      <c r="C229" s="63" t="s">
        <v>7525</v>
      </c>
      <c r="D229" s="64" t="e">
        <f>VLOOKUP(Yudicium24[[#This Row],[NIM]],DbsMunaqis[#Data],5)</f>
        <v>#N/A</v>
      </c>
      <c r="E229" s="64" t="e">
        <f>VLOOKUP(Yudicium24[[#This Row],[NIM]],DbsMunaqis[],9) &amp; ", " &amp; VLOOKUP(Yudicium24[[#This Row],[NIM]],DbsMunaqis[],10)</f>
        <v>#N/A</v>
      </c>
      <c r="F229" s="64">
        <v>1</v>
      </c>
      <c r="G229" s="55" t="e">
        <f>VLOOKUP(VLOOKUP(Yudicium24[[#This Row],[NIM]],DbsMunaqis[],6),TblJurusan[],2)</f>
        <v>#N/A</v>
      </c>
      <c r="H229" s="59" t="e">
        <f>VLOOKUP(VLOOKUP(Yudicium24[[#This Row],[NIM]],DbsMunaqis[],7),TblProdi[],2)</f>
        <v>#N/A</v>
      </c>
      <c r="I229" s="60" t="e">
        <f>VLOOKUP(Yudicium24[[#This Row],[NIM]],DbsMunaqis[#Data],14)</f>
        <v>#N/A</v>
      </c>
      <c r="J22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29" s="89">
        <v>41712</v>
      </c>
    </row>
    <row r="230" spans="1:11" ht="40.049999999999997" customHeight="1">
      <c r="A230" s="91">
        <v>222</v>
      </c>
      <c r="B230" s="40">
        <v>199</v>
      </c>
      <c r="C230" s="63" t="s">
        <v>7545</v>
      </c>
      <c r="D230" s="64" t="e">
        <f>VLOOKUP(Yudicium24[[#This Row],[NIM]],DbsMunaqis[#Data],5)</f>
        <v>#N/A</v>
      </c>
      <c r="E230" s="64" t="e">
        <f>VLOOKUP(Yudicium24[[#This Row],[NIM]],DbsMunaqis[],9) &amp; ", " &amp; VLOOKUP(Yudicium24[[#This Row],[NIM]],DbsMunaqis[],10)</f>
        <v>#N/A</v>
      </c>
      <c r="F230" s="64">
        <v>1</v>
      </c>
      <c r="G230" s="55" t="e">
        <f>VLOOKUP(VLOOKUP(Yudicium24[[#This Row],[NIM]],DbsMunaqis[],6),TblJurusan[],2)</f>
        <v>#N/A</v>
      </c>
      <c r="H230" s="59" t="e">
        <f>VLOOKUP(VLOOKUP(Yudicium24[[#This Row],[NIM]],DbsMunaqis[],7),TblProdi[],2)</f>
        <v>#N/A</v>
      </c>
      <c r="I230" s="60" t="e">
        <f>VLOOKUP(Yudicium24[[#This Row],[NIM]],DbsMunaqis[#Data],14)</f>
        <v>#N/A</v>
      </c>
      <c r="J23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0" s="89">
        <v>41712</v>
      </c>
    </row>
    <row r="231" spans="1:11" ht="40.049999999999997" customHeight="1">
      <c r="A231" s="91">
        <v>223</v>
      </c>
      <c r="B231" s="40">
        <v>200</v>
      </c>
      <c r="C231" s="85" t="s">
        <v>7649</v>
      </c>
      <c r="D231" s="64" t="e">
        <f>VLOOKUP(Yudicium24[[#This Row],[NIM]],DbsMunaqis[#Data],5)</f>
        <v>#N/A</v>
      </c>
      <c r="E231" s="64" t="e">
        <f>VLOOKUP(Yudicium24[[#This Row],[NIM]],DbsMunaqis[],9) &amp; ", " &amp; VLOOKUP(Yudicium24[[#This Row],[NIM]],DbsMunaqis[],10)</f>
        <v>#N/A</v>
      </c>
      <c r="F231" s="64">
        <v>1</v>
      </c>
      <c r="G231" s="55" t="e">
        <f>VLOOKUP(VLOOKUP(Yudicium24[[#This Row],[NIM]],DbsMunaqis[],6),TblJurusan[],2)</f>
        <v>#N/A</v>
      </c>
      <c r="H231" s="59" t="e">
        <f>VLOOKUP(VLOOKUP(Yudicium24[[#This Row],[NIM]],DbsMunaqis[],7),TblProdi[],2)</f>
        <v>#N/A</v>
      </c>
      <c r="I231" s="60" t="e">
        <f>VLOOKUP(Yudicium24[[#This Row],[NIM]],DbsMunaqis[#Data],14)</f>
        <v>#N/A</v>
      </c>
      <c r="J23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1" s="89">
        <v>41712</v>
      </c>
    </row>
    <row r="232" spans="1:11" ht="40.049999999999997" customHeight="1">
      <c r="A232" s="91">
        <v>224</v>
      </c>
      <c r="B232" s="40">
        <v>201</v>
      </c>
      <c r="C232" s="63" t="s">
        <v>7714</v>
      </c>
      <c r="D232" s="64" t="e">
        <f>VLOOKUP(Yudicium24[[#This Row],[NIM]],DbsMunaqis[#Data],5)</f>
        <v>#N/A</v>
      </c>
      <c r="E232" s="64" t="e">
        <f>VLOOKUP(Yudicium24[[#This Row],[NIM]],DbsMunaqis[],9) &amp; ", " &amp; VLOOKUP(Yudicium24[[#This Row],[NIM]],DbsMunaqis[],10)</f>
        <v>#N/A</v>
      </c>
      <c r="F232" s="64">
        <v>1</v>
      </c>
      <c r="G232" s="55" t="e">
        <f>VLOOKUP(VLOOKUP(Yudicium24[[#This Row],[NIM]],DbsMunaqis[],6),TblJurusan[],2)</f>
        <v>#N/A</v>
      </c>
      <c r="H232" s="59" t="e">
        <f>VLOOKUP(VLOOKUP(Yudicium24[[#This Row],[NIM]],DbsMunaqis[],7),TblProdi[],2)</f>
        <v>#N/A</v>
      </c>
      <c r="I232" s="60" t="e">
        <f>VLOOKUP(Yudicium24[[#This Row],[NIM]],DbsMunaqis[#Data],14)</f>
        <v>#N/A</v>
      </c>
      <c r="J23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2" s="89">
        <v>41712</v>
      </c>
    </row>
    <row r="233" spans="1:11" ht="40.049999999999997" customHeight="1">
      <c r="A233" s="91">
        <v>225</v>
      </c>
      <c r="B233" s="40">
        <v>202</v>
      </c>
      <c r="C233" s="85" t="s">
        <v>7752</v>
      </c>
      <c r="D233" s="64" t="e">
        <f>VLOOKUP(Yudicium24[[#This Row],[NIM]],DbsMunaqis[#Data],5)</f>
        <v>#N/A</v>
      </c>
      <c r="E233" s="64" t="e">
        <f>VLOOKUP(Yudicium24[[#This Row],[NIM]],DbsMunaqis[],9) &amp; ", " &amp; VLOOKUP(Yudicium24[[#This Row],[NIM]],DbsMunaqis[],10)</f>
        <v>#N/A</v>
      </c>
      <c r="F233" s="64">
        <v>1</v>
      </c>
      <c r="G233" s="55" t="e">
        <f>VLOOKUP(VLOOKUP(Yudicium24[[#This Row],[NIM]],DbsMunaqis[],6),TblJurusan[],2)</f>
        <v>#N/A</v>
      </c>
      <c r="H233" s="59" t="e">
        <f>VLOOKUP(VLOOKUP(Yudicium24[[#This Row],[NIM]],DbsMunaqis[],7),TblProdi[],2)</f>
        <v>#N/A</v>
      </c>
      <c r="I233" s="60" t="e">
        <f>VLOOKUP(Yudicium24[[#This Row],[NIM]],DbsMunaqis[#Data],14)</f>
        <v>#N/A</v>
      </c>
      <c r="J23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3" s="89">
        <v>41712</v>
      </c>
    </row>
    <row r="234" spans="1:11" ht="40.049999999999997" customHeight="1">
      <c r="A234" s="91">
        <v>226</v>
      </c>
      <c r="B234" s="40">
        <v>203</v>
      </c>
      <c r="C234" s="63" t="s">
        <v>7773</v>
      </c>
      <c r="D234" s="64" t="e">
        <f>VLOOKUP(Yudicium24[[#This Row],[NIM]],DbsMunaqis[#Data],5)</f>
        <v>#N/A</v>
      </c>
      <c r="E234" s="64" t="e">
        <f>VLOOKUP(Yudicium24[[#This Row],[NIM]],DbsMunaqis[],9) &amp; ", " &amp; VLOOKUP(Yudicium24[[#This Row],[NIM]],DbsMunaqis[],10)</f>
        <v>#N/A</v>
      </c>
      <c r="F234" s="64">
        <v>1</v>
      </c>
      <c r="G234" s="55" t="e">
        <f>VLOOKUP(VLOOKUP(Yudicium24[[#This Row],[NIM]],DbsMunaqis[],6),TblJurusan[],2)</f>
        <v>#N/A</v>
      </c>
      <c r="H234" s="59" t="e">
        <f>VLOOKUP(VLOOKUP(Yudicium24[[#This Row],[NIM]],DbsMunaqis[],7),TblProdi[],2)</f>
        <v>#N/A</v>
      </c>
      <c r="I234" s="60" t="e">
        <f>VLOOKUP(Yudicium24[[#This Row],[NIM]],DbsMunaqis[#Data],14)</f>
        <v>#N/A</v>
      </c>
      <c r="J23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4" s="89">
        <v>41712</v>
      </c>
    </row>
    <row r="235" spans="1:11" ht="40.049999999999997" customHeight="1">
      <c r="A235" s="91">
        <v>227</v>
      </c>
      <c r="B235" s="40">
        <v>204</v>
      </c>
      <c r="C235" s="63" t="s">
        <v>7779</v>
      </c>
      <c r="D235" s="64" t="e">
        <f>VLOOKUP(Yudicium24[[#This Row],[NIM]],DbsMunaqis[#Data],5)</f>
        <v>#N/A</v>
      </c>
      <c r="E235" s="64" t="e">
        <f>VLOOKUP(Yudicium24[[#This Row],[NIM]],DbsMunaqis[],9) &amp; ", " &amp; VLOOKUP(Yudicium24[[#This Row],[NIM]],DbsMunaqis[],10)</f>
        <v>#N/A</v>
      </c>
      <c r="F235" s="64">
        <v>1</v>
      </c>
      <c r="G235" s="55" t="e">
        <f>VLOOKUP(VLOOKUP(Yudicium24[[#This Row],[NIM]],DbsMunaqis[],6),TblJurusan[],2)</f>
        <v>#N/A</v>
      </c>
      <c r="H235" s="59" t="e">
        <f>VLOOKUP(VLOOKUP(Yudicium24[[#This Row],[NIM]],DbsMunaqis[],7),TblProdi[],2)</f>
        <v>#N/A</v>
      </c>
      <c r="I235" s="60" t="e">
        <f>VLOOKUP(Yudicium24[[#This Row],[NIM]],DbsMunaqis[#Data],14)</f>
        <v>#N/A</v>
      </c>
      <c r="J23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5" s="89">
        <v>41712</v>
      </c>
    </row>
    <row r="236" spans="1:11" ht="40.049999999999997" customHeight="1">
      <c r="A236" s="91">
        <v>228</v>
      </c>
      <c r="B236" s="40">
        <v>205</v>
      </c>
      <c r="C236" s="63" t="s">
        <v>7799</v>
      </c>
      <c r="D236" s="64" t="e">
        <f>VLOOKUP(Yudicium24[[#This Row],[NIM]],DbsMunaqis[#Data],5)</f>
        <v>#N/A</v>
      </c>
      <c r="E236" s="64" t="e">
        <f>VLOOKUP(Yudicium24[[#This Row],[NIM]],DbsMunaqis[],9) &amp; ", " &amp; VLOOKUP(Yudicium24[[#This Row],[NIM]],DbsMunaqis[],10)</f>
        <v>#N/A</v>
      </c>
      <c r="F236" s="64">
        <v>1</v>
      </c>
      <c r="G236" s="55" t="e">
        <f>VLOOKUP(VLOOKUP(Yudicium24[[#This Row],[NIM]],DbsMunaqis[],6),TblJurusan[],2)</f>
        <v>#N/A</v>
      </c>
      <c r="H236" s="59" t="e">
        <f>VLOOKUP(VLOOKUP(Yudicium24[[#This Row],[NIM]],DbsMunaqis[],7),TblProdi[],2)</f>
        <v>#N/A</v>
      </c>
      <c r="I236" s="60" t="e">
        <f>VLOOKUP(Yudicium24[[#This Row],[NIM]],DbsMunaqis[#Data],14)</f>
        <v>#N/A</v>
      </c>
      <c r="J23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6" s="89">
        <v>41712</v>
      </c>
    </row>
    <row r="237" spans="1:11" ht="40.049999999999997" customHeight="1">
      <c r="A237" s="91">
        <v>229</v>
      </c>
      <c r="B237" s="40">
        <v>206</v>
      </c>
      <c r="C237" s="63" t="s">
        <v>7820</v>
      </c>
      <c r="D237" s="64" t="e">
        <f>VLOOKUP(Yudicium24[[#This Row],[NIM]],DbsMunaqis[#Data],5)</f>
        <v>#N/A</v>
      </c>
      <c r="E237" s="64" t="e">
        <f>VLOOKUP(Yudicium24[[#This Row],[NIM]],DbsMunaqis[],9) &amp; ", " &amp; VLOOKUP(Yudicium24[[#This Row],[NIM]],DbsMunaqis[],10)</f>
        <v>#N/A</v>
      </c>
      <c r="F237" s="64">
        <v>1</v>
      </c>
      <c r="G237" s="55" t="e">
        <f>VLOOKUP(VLOOKUP(Yudicium24[[#This Row],[NIM]],DbsMunaqis[],6),TblJurusan[],2)</f>
        <v>#N/A</v>
      </c>
      <c r="H237" s="59" t="e">
        <f>VLOOKUP(VLOOKUP(Yudicium24[[#This Row],[NIM]],DbsMunaqis[],7),TblProdi[],2)</f>
        <v>#N/A</v>
      </c>
      <c r="I237" s="60" t="e">
        <f>VLOOKUP(Yudicium24[[#This Row],[NIM]],DbsMunaqis[#Data],14)</f>
        <v>#N/A</v>
      </c>
      <c r="J23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7" s="89">
        <v>41712</v>
      </c>
    </row>
    <row r="238" spans="1:11" ht="40.049999999999997" customHeight="1">
      <c r="A238" s="91">
        <v>230</v>
      </c>
      <c r="B238" s="40">
        <v>207</v>
      </c>
      <c r="C238" s="63" t="s">
        <v>7823</v>
      </c>
      <c r="D238" s="64" t="e">
        <f>VLOOKUP(Yudicium24[[#This Row],[NIM]],DbsMunaqis[#Data],5)</f>
        <v>#N/A</v>
      </c>
      <c r="E238" s="64" t="e">
        <f>VLOOKUP(Yudicium24[[#This Row],[NIM]],DbsMunaqis[],9) &amp; ", " &amp; VLOOKUP(Yudicium24[[#This Row],[NIM]],DbsMunaqis[],10)</f>
        <v>#N/A</v>
      </c>
      <c r="F238" s="64">
        <v>1</v>
      </c>
      <c r="G238" s="55" t="e">
        <f>VLOOKUP(VLOOKUP(Yudicium24[[#This Row],[NIM]],DbsMunaqis[],6),TblJurusan[],2)</f>
        <v>#N/A</v>
      </c>
      <c r="H238" s="59" t="e">
        <f>VLOOKUP(VLOOKUP(Yudicium24[[#This Row],[NIM]],DbsMunaqis[],7),TblProdi[],2)</f>
        <v>#N/A</v>
      </c>
      <c r="I238" s="60" t="e">
        <f>VLOOKUP(Yudicium24[[#This Row],[NIM]],DbsMunaqis[#Data],14)</f>
        <v>#N/A</v>
      </c>
      <c r="J23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8" s="89">
        <v>41712</v>
      </c>
    </row>
    <row r="239" spans="1:11" ht="40.049999999999997" customHeight="1">
      <c r="A239" s="91">
        <v>231</v>
      </c>
      <c r="B239" s="40">
        <v>208</v>
      </c>
      <c r="C239" s="63" t="s">
        <v>7857</v>
      </c>
      <c r="D239" s="64" t="e">
        <f>VLOOKUP(Yudicium24[[#This Row],[NIM]],DbsMunaqis[#Data],5)</f>
        <v>#N/A</v>
      </c>
      <c r="E239" s="64" t="e">
        <f>VLOOKUP(Yudicium24[[#This Row],[NIM]],DbsMunaqis[],9) &amp; ", " &amp; VLOOKUP(Yudicium24[[#This Row],[NIM]],DbsMunaqis[],10)</f>
        <v>#N/A</v>
      </c>
      <c r="F239" s="64">
        <v>1</v>
      </c>
      <c r="G239" s="55" t="e">
        <f>VLOOKUP(VLOOKUP(Yudicium24[[#This Row],[NIM]],DbsMunaqis[],6),TblJurusan[],2)</f>
        <v>#N/A</v>
      </c>
      <c r="H239" s="59" t="e">
        <f>VLOOKUP(VLOOKUP(Yudicium24[[#This Row],[NIM]],DbsMunaqis[],7),TblProdi[],2)</f>
        <v>#N/A</v>
      </c>
      <c r="I239" s="60" t="e">
        <f>VLOOKUP(Yudicium24[[#This Row],[NIM]],DbsMunaqis[#Data],14)</f>
        <v>#N/A</v>
      </c>
      <c r="J23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39" s="89">
        <v>41712</v>
      </c>
    </row>
    <row r="240" spans="1:11" ht="40.049999999999997" customHeight="1">
      <c r="A240" s="91">
        <v>232</v>
      </c>
      <c r="B240" s="94">
        <v>209</v>
      </c>
      <c r="C240" s="85" t="s">
        <v>7862</v>
      </c>
      <c r="D240" s="64" t="e">
        <f>VLOOKUP(Yudicium24[[#This Row],[NIM]],DbsMunaqis[#Data],5)</f>
        <v>#N/A</v>
      </c>
      <c r="E240" s="64" t="e">
        <f>VLOOKUP(Yudicium24[[#This Row],[NIM]],DbsMunaqis[],9) &amp; ", " &amp; VLOOKUP(Yudicium24[[#This Row],[NIM]],DbsMunaqis[],10)</f>
        <v>#N/A</v>
      </c>
      <c r="F240" s="64">
        <v>1</v>
      </c>
      <c r="G240" s="55" t="e">
        <f>VLOOKUP(VLOOKUP(Yudicium24[[#This Row],[NIM]],DbsMunaqis[],6),TblJurusan[],2)</f>
        <v>#N/A</v>
      </c>
      <c r="H240" s="59" t="e">
        <f>VLOOKUP(VLOOKUP(Yudicium24[[#This Row],[NIM]],DbsMunaqis[],7),TblProdi[],2)</f>
        <v>#N/A</v>
      </c>
      <c r="I240" s="60" t="e">
        <f>VLOOKUP(Yudicium24[[#This Row],[NIM]],DbsMunaqis[#Data],14)</f>
        <v>#N/A</v>
      </c>
      <c r="J24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0" s="89">
        <v>41712</v>
      </c>
    </row>
    <row r="241" spans="1:11" ht="40.049999999999997" customHeight="1">
      <c r="A241" s="91">
        <v>233</v>
      </c>
      <c r="B241" s="94">
        <v>210</v>
      </c>
      <c r="C241" s="63" t="s">
        <v>7952</v>
      </c>
      <c r="D241" s="64" t="e">
        <f>VLOOKUP(Yudicium24[[#This Row],[NIM]],DbsMunaqis[#Data],5)</f>
        <v>#N/A</v>
      </c>
      <c r="E241" s="64" t="e">
        <f>VLOOKUP(Yudicium24[[#This Row],[NIM]],DbsMunaqis[],9) &amp; ", " &amp; VLOOKUP(Yudicium24[[#This Row],[NIM]],DbsMunaqis[],10)</f>
        <v>#N/A</v>
      </c>
      <c r="F241" s="64">
        <v>1</v>
      </c>
      <c r="G241" s="55" t="e">
        <f>VLOOKUP(VLOOKUP(Yudicium24[[#This Row],[NIM]],DbsMunaqis[],6),TblJurusan[],2)</f>
        <v>#N/A</v>
      </c>
      <c r="H241" s="59" t="e">
        <f>VLOOKUP(VLOOKUP(Yudicium24[[#This Row],[NIM]],DbsMunaqis[],7),TblProdi[],2)</f>
        <v>#N/A</v>
      </c>
      <c r="I241" s="60" t="e">
        <f>VLOOKUP(Yudicium24[[#This Row],[NIM]],DbsMunaqis[#Data],14)</f>
        <v>#N/A</v>
      </c>
      <c r="J24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1" s="89">
        <v>41712</v>
      </c>
    </row>
    <row r="242" spans="1:11" ht="40.049999999999997" customHeight="1">
      <c r="A242" s="91">
        <v>234</v>
      </c>
      <c r="B242" s="94">
        <v>211</v>
      </c>
      <c r="C242" s="85" t="s">
        <v>7956</v>
      </c>
      <c r="D242" s="64" t="e">
        <f>VLOOKUP(Yudicium24[[#This Row],[NIM]],DbsMunaqis[#Data],5)</f>
        <v>#N/A</v>
      </c>
      <c r="E242" s="64" t="e">
        <f>VLOOKUP(Yudicium24[[#This Row],[NIM]],DbsMunaqis[],9) &amp; ", " &amp; VLOOKUP(Yudicium24[[#This Row],[NIM]],DbsMunaqis[],10)</f>
        <v>#N/A</v>
      </c>
      <c r="F242" s="64">
        <v>1</v>
      </c>
      <c r="G242" s="55" t="e">
        <f>VLOOKUP(VLOOKUP(Yudicium24[[#This Row],[NIM]],DbsMunaqis[],6),TblJurusan[],2)</f>
        <v>#N/A</v>
      </c>
      <c r="H242" s="59" t="e">
        <f>VLOOKUP(VLOOKUP(Yudicium24[[#This Row],[NIM]],DbsMunaqis[],7),TblProdi[],2)</f>
        <v>#N/A</v>
      </c>
      <c r="I242" s="60" t="e">
        <f>VLOOKUP(Yudicium24[[#This Row],[NIM]],DbsMunaqis[#Data],14)</f>
        <v>#N/A</v>
      </c>
      <c r="J24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2" s="89">
        <v>41712</v>
      </c>
    </row>
    <row r="243" spans="1:11" ht="40.049999999999997" customHeight="1">
      <c r="A243" s="91">
        <v>235</v>
      </c>
      <c r="B243" s="94">
        <v>212</v>
      </c>
      <c r="C243" s="63" t="s">
        <v>7983</v>
      </c>
      <c r="D243" s="64" t="e">
        <f>VLOOKUP(Yudicium24[[#This Row],[NIM]],DbsMunaqis[#Data],5)</f>
        <v>#N/A</v>
      </c>
      <c r="E243" s="64" t="e">
        <f>VLOOKUP(Yudicium24[[#This Row],[NIM]],DbsMunaqis[],9) &amp; ", " &amp; VLOOKUP(Yudicium24[[#This Row],[NIM]],DbsMunaqis[],10)</f>
        <v>#N/A</v>
      </c>
      <c r="F243" s="64">
        <v>1</v>
      </c>
      <c r="G243" s="55" t="e">
        <f>VLOOKUP(VLOOKUP(Yudicium24[[#This Row],[NIM]],DbsMunaqis[],6),TblJurusan[],2)</f>
        <v>#N/A</v>
      </c>
      <c r="H243" s="59" t="e">
        <f>VLOOKUP(VLOOKUP(Yudicium24[[#This Row],[NIM]],DbsMunaqis[],7),TblProdi[],2)</f>
        <v>#N/A</v>
      </c>
      <c r="I243" s="60" t="e">
        <f>VLOOKUP(Yudicium24[[#This Row],[NIM]],DbsMunaqis[#Data],14)</f>
        <v>#N/A</v>
      </c>
      <c r="J24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3" s="89">
        <v>41712</v>
      </c>
    </row>
    <row r="244" spans="1:11" ht="40.049999999999997" customHeight="1">
      <c r="A244" s="91">
        <v>236</v>
      </c>
      <c r="B244" s="94">
        <v>213</v>
      </c>
      <c r="C244" s="63" t="s">
        <v>7993</v>
      </c>
      <c r="D244" s="64" t="e">
        <f>VLOOKUP(Yudicium24[[#This Row],[NIM]],DbsMunaqis[#Data],5)</f>
        <v>#N/A</v>
      </c>
      <c r="E244" s="64" t="e">
        <f>VLOOKUP(Yudicium24[[#This Row],[NIM]],DbsMunaqis[],9) &amp; ", " &amp; VLOOKUP(Yudicium24[[#This Row],[NIM]],DbsMunaqis[],10)</f>
        <v>#N/A</v>
      </c>
      <c r="F244" s="64">
        <v>1</v>
      </c>
      <c r="G244" s="55" t="e">
        <f>VLOOKUP(VLOOKUP(Yudicium24[[#This Row],[NIM]],DbsMunaqis[],6),TblJurusan[],2)</f>
        <v>#N/A</v>
      </c>
      <c r="H244" s="59" t="e">
        <f>VLOOKUP(VLOOKUP(Yudicium24[[#This Row],[NIM]],DbsMunaqis[],7),TblProdi[],2)</f>
        <v>#N/A</v>
      </c>
      <c r="I244" s="60" t="e">
        <f>VLOOKUP(Yudicium24[[#This Row],[NIM]],DbsMunaqis[#Data],14)</f>
        <v>#N/A</v>
      </c>
      <c r="J24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4" s="89">
        <v>41712</v>
      </c>
    </row>
    <row r="245" spans="1:11" ht="40.049999999999997" customHeight="1">
      <c r="A245" s="91">
        <v>237</v>
      </c>
      <c r="B245" s="94">
        <v>214</v>
      </c>
      <c r="C245" s="63" t="s">
        <v>8021</v>
      </c>
      <c r="D245" s="64" t="e">
        <f>VLOOKUP(Yudicium24[[#This Row],[NIM]],DbsMunaqis[#Data],5)</f>
        <v>#N/A</v>
      </c>
      <c r="E245" s="64" t="e">
        <f>VLOOKUP(Yudicium24[[#This Row],[NIM]],DbsMunaqis[],9) &amp; ", " &amp; VLOOKUP(Yudicium24[[#This Row],[NIM]],DbsMunaqis[],10)</f>
        <v>#N/A</v>
      </c>
      <c r="F245" s="64">
        <v>1</v>
      </c>
      <c r="G245" s="55" t="e">
        <f>VLOOKUP(VLOOKUP(Yudicium24[[#This Row],[NIM]],DbsMunaqis[],6),TblJurusan[],2)</f>
        <v>#N/A</v>
      </c>
      <c r="H245" s="59" t="e">
        <f>VLOOKUP(VLOOKUP(Yudicium24[[#This Row],[NIM]],DbsMunaqis[],7),TblProdi[],2)</f>
        <v>#N/A</v>
      </c>
      <c r="I245" s="60" t="e">
        <f>VLOOKUP(Yudicium24[[#This Row],[NIM]],DbsMunaqis[#Data],14)</f>
        <v>#N/A</v>
      </c>
      <c r="J24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5" s="89">
        <v>41712</v>
      </c>
    </row>
    <row r="246" spans="1:11" ht="40.049999999999997" customHeight="1">
      <c r="A246" s="91">
        <v>238</v>
      </c>
      <c r="B246" s="94">
        <v>215</v>
      </c>
      <c r="C246" s="85" t="s">
        <v>8031</v>
      </c>
      <c r="D246" s="64" t="e">
        <f>VLOOKUP(Yudicium24[[#This Row],[NIM]],DbsMunaqis[#Data],5)</f>
        <v>#N/A</v>
      </c>
      <c r="E246" s="64" t="e">
        <f>VLOOKUP(Yudicium24[[#This Row],[NIM]],DbsMunaqis[],9) &amp; ", " &amp; VLOOKUP(Yudicium24[[#This Row],[NIM]],DbsMunaqis[],10)</f>
        <v>#N/A</v>
      </c>
      <c r="F246" s="64">
        <v>1</v>
      </c>
      <c r="G246" s="55" t="e">
        <f>VLOOKUP(VLOOKUP(Yudicium24[[#This Row],[NIM]],DbsMunaqis[],6),TblJurusan[],2)</f>
        <v>#N/A</v>
      </c>
      <c r="H246" s="59" t="e">
        <f>VLOOKUP(VLOOKUP(Yudicium24[[#This Row],[NIM]],DbsMunaqis[],7),TblProdi[],2)</f>
        <v>#N/A</v>
      </c>
      <c r="I246" s="60" t="e">
        <f>VLOOKUP(Yudicium24[[#This Row],[NIM]],DbsMunaqis[#Data],14)</f>
        <v>#N/A</v>
      </c>
      <c r="J24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6" s="89">
        <v>41712</v>
      </c>
    </row>
    <row r="247" spans="1:11" ht="40.049999999999997" customHeight="1">
      <c r="A247" s="91">
        <v>239</v>
      </c>
      <c r="B247" s="94">
        <v>216</v>
      </c>
      <c r="C247" s="63" t="s">
        <v>8079</v>
      </c>
      <c r="D247" s="64" t="e">
        <f>VLOOKUP(Yudicium24[[#This Row],[NIM]],DbsMunaqis[#Data],5)</f>
        <v>#N/A</v>
      </c>
      <c r="E247" s="64" t="e">
        <f>VLOOKUP(Yudicium24[[#This Row],[NIM]],DbsMunaqis[],9) &amp; ", " &amp; VLOOKUP(Yudicium24[[#This Row],[NIM]],DbsMunaqis[],10)</f>
        <v>#N/A</v>
      </c>
      <c r="F247" s="64">
        <v>1</v>
      </c>
      <c r="G247" s="55" t="e">
        <f>VLOOKUP(VLOOKUP(Yudicium24[[#This Row],[NIM]],DbsMunaqis[],6),TblJurusan[],2)</f>
        <v>#N/A</v>
      </c>
      <c r="H247" s="59" t="e">
        <f>VLOOKUP(VLOOKUP(Yudicium24[[#This Row],[NIM]],DbsMunaqis[],7),TblProdi[],2)</f>
        <v>#N/A</v>
      </c>
      <c r="I247" s="60" t="e">
        <f>VLOOKUP(Yudicium24[[#This Row],[NIM]],DbsMunaqis[#Data],14)</f>
        <v>#N/A</v>
      </c>
      <c r="J24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7" s="89">
        <v>41712</v>
      </c>
    </row>
    <row r="248" spans="1:11" ht="40.049999999999997" customHeight="1">
      <c r="A248" s="91">
        <v>240</v>
      </c>
      <c r="B248" s="94">
        <v>217</v>
      </c>
      <c r="C248" s="63" t="s">
        <v>8087</v>
      </c>
      <c r="D248" s="64" t="e">
        <f>VLOOKUP(Yudicium24[[#This Row],[NIM]],DbsMunaqis[#Data],5)</f>
        <v>#N/A</v>
      </c>
      <c r="E248" s="64" t="e">
        <f>VLOOKUP(Yudicium24[[#This Row],[NIM]],DbsMunaqis[],9) &amp; ", " &amp; VLOOKUP(Yudicium24[[#This Row],[NIM]],DbsMunaqis[],10)</f>
        <v>#N/A</v>
      </c>
      <c r="F248" s="64">
        <v>1</v>
      </c>
      <c r="G248" s="55" t="e">
        <f>VLOOKUP(VLOOKUP(Yudicium24[[#This Row],[NIM]],DbsMunaqis[],6),TblJurusan[],2)</f>
        <v>#N/A</v>
      </c>
      <c r="H248" s="59" t="e">
        <f>VLOOKUP(VLOOKUP(Yudicium24[[#This Row],[NIM]],DbsMunaqis[],7),TblProdi[],2)</f>
        <v>#N/A</v>
      </c>
      <c r="I248" s="60" t="e">
        <f>VLOOKUP(Yudicium24[[#This Row],[NIM]],DbsMunaqis[#Data],14)</f>
        <v>#N/A</v>
      </c>
      <c r="J24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8" s="89">
        <v>41712</v>
      </c>
    </row>
    <row r="249" spans="1:11" ht="40.049999999999997" customHeight="1">
      <c r="A249" s="91">
        <v>241</v>
      </c>
      <c r="B249" s="94">
        <v>218</v>
      </c>
      <c r="C249" s="63" t="s">
        <v>8089</v>
      </c>
      <c r="D249" s="64" t="e">
        <f>VLOOKUP(Yudicium24[[#This Row],[NIM]],DbsMunaqis[#Data],5)</f>
        <v>#N/A</v>
      </c>
      <c r="E249" s="64" t="e">
        <f>VLOOKUP(Yudicium24[[#This Row],[NIM]],DbsMunaqis[],9) &amp; ", " &amp; VLOOKUP(Yudicium24[[#This Row],[NIM]],DbsMunaqis[],10)</f>
        <v>#N/A</v>
      </c>
      <c r="F249" s="64">
        <v>1</v>
      </c>
      <c r="G249" s="55" t="e">
        <f>VLOOKUP(VLOOKUP(Yudicium24[[#This Row],[NIM]],DbsMunaqis[],6),TblJurusan[],2)</f>
        <v>#N/A</v>
      </c>
      <c r="H249" s="59" t="e">
        <f>VLOOKUP(VLOOKUP(Yudicium24[[#This Row],[NIM]],DbsMunaqis[],7),TblProdi[],2)</f>
        <v>#N/A</v>
      </c>
      <c r="I249" s="60" t="e">
        <f>VLOOKUP(Yudicium24[[#This Row],[NIM]],DbsMunaqis[#Data],14)</f>
        <v>#N/A</v>
      </c>
      <c r="J24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49" s="89">
        <v>41712</v>
      </c>
    </row>
    <row r="250" spans="1:11" ht="40.049999999999997" customHeight="1">
      <c r="A250" s="91">
        <v>242</v>
      </c>
      <c r="B250" s="94">
        <v>219</v>
      </c>
      <c r="C250" s="63" t="s">
        <v>8092</v>
      </c>
      <c r="D250" s="64" t="e">
        <f>VLOOKUP(Yudicium24[[#This Row],[NIM]],DbsMunaqis[#Data],5)</f>
        <v>#N/A</v>
      </c>
      <c r="E250" s="64" t="e">
        <f>VLOOKUP(Yudicium24[[#This Row],[NIM]],DbsMunaqis[],9) &amp; ", " &amp; VLOOKUP(Yudicium24[[#This Row],[NIM]],DbsMunaqis[],10)</f>
        <v>#N/A</v>
      </c>
      <c r="F250" s="64">
        <v>1</v>
      </c>
      <c r="G250" s="55" t="e">
        <f>VLOOKUP(VLOOKUP(Yudicium24[[#This Row],[NIM]],DbsMunaqis[],6),TblJurusan[],2)</f>
        <v>#N/A</v>
      </c>
      <c r="H250" s="59" t="e">
        <f>VLOOKUP(VLOOKUP(Yudicium24[[#This Row],[NIM]],DbsMunaqis[],7),TblProdi[],2)</f>
        <v>#N/A</v>
      </c>
      <c r="I250" s="60" t="e">
        <f>VLOOKUP(Yudicium24[[#This Row],[NIM]],DbsMunaqis[#Data],14)</f>
        <v>#N/A</v>
      </c>
      <c r="J25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0" s="89">
        <v>41712</v>
      </c>
    </row>
    <row r="251" spans="1:11" ht="40.049999999999997" customHeight="1">
      <c r="A251" s="91">
        <v>243</v>
      </c>
      <c r="B251" s="94">
        <v>220</v>
      </c>
      <c r="C251" s="63" t="s">
        <v>8126</v>
      </c>
      <c r="D251" s="64" t="e">
        <f>VLOOKUP(Yudicium24[[#This Row],[NIM]],DbsMunaqis[#Data],5)</f>
        <v>#N/A</v>
      </c>
      <c r="E251" s="64" t="e">
        <f>VLOOKUP(Yudicium24[[#This Row],[NIM]],DbsMunaqis[],9) &amp; ", " &amp; VLOOKUP(Yudicium24[[#This Row],[NIM]],DbsMunaqis[],10)</f>
        <v>#N/A</v>
      </c>
      <c r="F251" s="64">
        <v>1</v>
      </c>
      <c r="G251" s="55" t="e">
        <f>VLOOKUP(VLOOKUP(Yudicium24[[#This Row],[NIM]],DbsMunaqis[],6),TblJurusan[],2)</f>
        <v>#N/A</v>
      </c>
      <c r="H251" s="59" t="e">
        <f>VLOOKUP(VLOOKUP(Yudicium24[[#This Row],[NIM]],DbsMunaqis[],7),TblProdi[],2)</f>
        <v>#N/A</v>
      </c>
      <c r="I251" s="60" t="e">
        <f>VLOOKUP(Yudicium24[[#This Row],[NIM]],DbsMunaqis[#Data],14)</f>
        <v>#N/A</v>
      </c>
      <c r="J25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1" s="89">
        <v>41712</v>
      </c>
    </row>
    <row r="252" spans="1:11" ht="40.049999999999997" customHeight="1">
      <c r="A252" s="91">
        <v>244</v>
      </c>
      <c r="B252" s="94">
        <v>221</v>
      </c>
      <c r="C252" s="63" t="s">
        <v>8149</v>
      </c>
      <c r="D252" s="64" t="e">
        <f>VLOOKUP(Yudicium24[[#This Row],[NIM]],DbsMunaqis[#Data],5)</f>
        <v>#N/A</v>
      </c>
      <c r="E252" s="64" t="e">
        <f>VLOOKUP(Yudicium24[[#This Row],[NIM]],DbsMunaqis[],9) &amp; ", " &amp; VLOOKUP(Yudicium24[[#This Row],[NIM]],DbsMunaqis[],10)</f>
        <v>#N/A</v>
      </c>
      <c r="F252" s="64">
        <v>1</v>
      </c>
      <c r="G252" s="55" t="e">
        <f>VLOOKUP(VLOOKUP(Yudicium24[[#This Row],[NIM]],DbsMunaqis[],6),TblJurusan[],2)</f>
        <v>#N/A</v>
      </c>
      <c r="H252" s="59" t="e">
        <f>VLOOKUP(VLOOKUP(Yudicium24[[#This Row],[NIM]],DbsMunaqis[],7),TblProdi[],2)</f>
        <v>#N/A</v>
      </c>
      <c r="I252" s="60" t="e">
        <f>VLOOKUP(Yudicium24[[#This Row],[NIM]],DbsMunaqis[#Data],14)</f>
        <v>#N/A</v>
      </c>
      <c r="J25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2" s="89">
        <v>41712</v>
      </c>
    </row>
    <row r="253" spans="1:11" ht="40.049999999999997" customHeight="1">
      <c r="A253" s="91">
        <v>245</v>
      </c>
      <c r="B253" s="94">
        <v>222</v>
      </c>
      <c r="C253" s="63" t="s">
        <v>8174</v>
      </c>
      <c r="D253" s="64" t="e">
        <f>VLOOKUP(Yudicium24[[#This Row],[NIM]],DbsMunaqis[#Data],5)</f>
        <v>#N/A</v>
      </c>
      <c r="E253" s="64" t="e">
        <f>VLOOKUP(Yudicium24[[#This Row],[NIM]],DbsMunaqis[],9) &amp; ", " &amp; VLOOKUP(Yudicium24[[#This Row],[NIM]],DbsMunaqis[],10)</f>
        <v>#N/A</v>
      </c>
      <c r="F253" s="64">
        <v>1</v>
      </c>
      <c r="G253" s="55" t="e">
        <f>VLOOKUP(VLOOKUP(Yudicium24[[#This Row],[NIM]],DbsMunaqis[],6),TblJurusan[],2)</f>
        <v>#N/A</v>
      </c>
      <c r="H253" s="59" t="e">
        <f>VLOOKUP(VLOOKUP(Yudicium24[[#This Row],[NIM]],DbsMunaqis[],7),TblProdi[],2)</f>
        <v>#N/A</v>
      </c>
      <c r="I253" s="60" t="e">
        <f>VLOOKUP(Yudicium24[[#This Row],[NIM]],DbsMunaqis[#Data],14)</f>
        <v>#N/A</v>
      </c>
      <c r="J25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3" s="89">
        <v>41712</v>
      </c>
    </row>
    <row r="254" spans="1:11" ht="40.049999999999997" hidden="1" customHeight="1">
      <c r="A254" s="91">
        <v>246</v>
      </c>
      <c r="B254" s="94">
        <v>24</v>
      </c>
      <c r="C254" s="63" t="s">
        <v>8197</v>
      </c>
      <c r="D254" s="64" t="e">
        <f>VLOOKUP(Yudicium24[[#This Row],[NIM]],DbsMunaqis[#Data],5)</f>
        <v>#N/A</v>
      </c>
      <c r="E254" s="64" t="e">
        <f>VLOOKUP(Yudicium24[[#This Row],[NIM]],DbsMunaqis[],9) &amp; ", " &amp; VLOOKUP(Yudicium24[[#This Row],[NIM]],DbsMunaqis[],10)</f>
        <v>#N/A</v>
      </c>
      <c r="F254" s="64">
        <v>2</v>
      </c>
      <c r="G254" s="55" t="e">
        <f>VLOOKUP(VLOOKUP(Yudicium24[[#This Row],[NIM]],DbsMunaqis[],6),TblJurusan[],2)</f>
        <v>#N/A</v>
      </c>
      <c r="H254" s="59" t="e">
        <f>VLOOKUP(VLOOKUP(Yudicium24[[#This Row],[NIM]],DbsMunaqis[],7),TblProdi[],2)</f>
        <v>#N/A</v>
      </c>
      <c r="I254" s="60" t="e">
        <f>VLOOKUP(Yudicium24[[#This Row],[NIM]],DbsMunaqis[#Data],14)</f>
        <v>#N/A</v>
      </c>
      <c r="J254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4" s="89">
        <v>41712</v>
      </c>
    </row>
    <row r="255" spans="1:11" ht="40.049999999999997" hidden="1" customHeight="1">
      <c r="A255" s="91">
        <v>247</v>
      </c>
      <c r="B255" s="94">
        <v>25</v>
      </c>
      <c r="C255" s="63" t="s">
        <v>8223</v>
      </c>
      <c r="D255" s="64" t="e">
        <f>VLOOKUP(Yudicium24[[#This Row],[NIM]],DbsMunaqis[#Data],5)</f>
        <v>#N/A</v>
      </c>
      <c r="E255" s="64" t="e">
        <f>VLOOKUP(Yudicium24[[#This Row],[NIM]],DbsMunaqis[],9) &amp; ", " &amp; VLOOKUP(Yudicium24[[#This Row],[NIM]],DbsMunaqis[],10)</f>
        <v>#N/A</v>
      </c>
      <c r="F255" s="64">
        <v>2</v>
      </c>
      <c r="G255" s="55" t="e">
        <f>VLOOKUP(VLOOKUP(Yudicium24[[#This Row],[NIM]],DbsMunaqis[],6),TblJurusan[],2)</f>
        <v>#N/A</v>
      </c>
      <c r="H255" s="59" t="e">
        <f>VLOOKUP(VLOOKUP(Yudicium24[[#This Row],[NIM]],DbsMunaqis[],7),TblProdi[],2)</f>
        <v>#N/A</v>
      </c>
      <c r="I255" s="60" t="e">
        <f>VLOOKUP(Yudicium24[[#This Row],[NIM]],DbsMunaqis[#Data],14)</f>
        <v>#N/A</v>
      </c>
      <c r="J255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5" s="89">
        <v>41712</v>
      </c>
    </row>
    <row r="256" spans="1:11" ht="40.049999999999997" hidden="1" customHeight="1">
      <c r="A256" s="91">
        <v>248</v>
      </c>
      <c r="B256" s="94">
        <v>26</v>
      </c>
      <c r="C256" s="63" t="s">
        <v>8276</v>
      </c>
      <c r="D256" s="64" t="e">
        <f>VLOOKUP(Yudicium24[[#This Row],[NIM]],DbsMunaqis[#Data],5)</f>
        <v>#N/A</v>
      </c>
      <c r="E256" s="64" t="e">
        <f>VLOOKUP(Yudicium24[[#This Row],[NIM]],DbsMunaqis[],9) &amp; ", " &amp; VLOOKUP(Yudicium24[[#This Row],[NIM]],DbsMunaqis[],10)</f>
        <v>#N/A</v>
      </c>
      <c r="F256" s="64">
        <v>2</v>
      </c>
      <c r="G256" s="55" t="e">
        <f>VLOOKUP(VLOOKUP(Yudicium24[[#This Row],[NIM]],DbsMunaqis[],6),TblJurusan[],2)</f>
        <v>#N/A</v>
      </c>
      <c r="H256" s="59" t="e">
        <f>VLOOKUP(VLOOKUP(Yudicium24[[#This Row],[NIM]],DbsMunaqis[],7),TblProdi[],2)</f>
        <v>#N/A</v>
      </c>
      <c r="I256" s="60" t="e">
        <f>VLOOKUP(Yudicium24[[#This Row],[NIM]],DbsMunaqis[#Data],14)</f>
        <v>#N/A</v>
      </c>
      <c r="J256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6" s="89">
        <v>41712</v>
      </c>
    </row>
    <row r="257" spans="1:11" ht="40.049999999999997" hidden="1" customHeight="1">
      <c r="A257" s="91">
        <v>249</v>
      </c>
      <c r="B257" s="94">
        <v>27</v>
      </c>
      <c r="C257" s="63" t="s">
        <v>8288</v>
      </c>
      <c r="D257" s="64" t="e">
        <f>VLOOKUP(Yudicium24[[#This Row],[NIM]],DbsMunaqis[#Data],5)</f>
        <v>#N/A</v>
      </c>
      <c r="E257" s="64" t="e">
        <f>VLOOKUP(Yudicium24[[#This Row],[NIM]],DbsMunaqis[],9) &amp; ", " &amp; VLOOKUP(Yudicium24[[#This Row],[NIM]],DbsMunaqis[],10)</f>
        <v>#N/A</v>
      </c>
      <c r="F257" s="64">
        <v>2</v>
      </c>
      <c r="G257" s="55" t="e">
        <f>VLOOKUP(VLOOKUP(Yudicium24[[#This Row],[NIM]],DbsMunaqis[],6),TblJurusan[],2)</f>
        <v>#N/A</v>
      </c>
      <c r="H257" s="59" t="e">
        <f>VLOOKUP(VLOOKUP(Yudicium24[[#This Row],[NIM]],DbsMunaqis[],7),TblProdi[],2)</f>
        <v>#N/A</v>
      </c>
      <c r="I257" s="60" t="e">
        <f>VLOOKUP(Yudicium24[[#This Row],[NIM]],DbsMunaqis[#Data],14)</f>
        <v>#N/A</v>
      </c>
      <c r="J257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7" s="89">
        <v>41712</v>
      </c>
    </row>
    <row r="258" spans="1:11" ht="40.049999999999997" hidden="1" customHeight="1">
      <c r="A258" s="91">
        <v>250</v>
      </c>
      <c r="B258" s="94">
        <v>28</v>
      </c>
      <c r="C258" s="63" t="s">
        <v>8300</v>
      </c>
      <c r="D258" s="64" t="e">
        <f>VLOOKUP(Yudicium24[[#This Row],[NIM]],DbsMunaqis[#Data],5)</f>
        <v>#N/A</v>
      </c>
      <c r="E258" s="64" t="e">
        <f>VLOOKUP(Yudicium24[[#This Row],[NIM]],DbsMunaqis[],9) &amp; ", " &amp; VLOOKUP(Yudicium24[[#This Row],[NIM]],DbsMunaqis[],10)</f>
        <v>#N/A</v>
      </c>
      <c r="F258" s="64">
        <v>2</v>
      </c>
      <c r="G258" s="55" t="e">
        <f>VLOOKUP(VLOOKUP(Yudicium24[[#This Row],[NIM]],DbsMunaqis[],6),TblJurusan[],2)</f>
        <v>#N/A</v>
      </c>
      <c r="H258" s="59" t="e">
        <f>VLOOKUP(VLOOKUP(Yudicium24[[#This Row],[NIM]],DbsMunaqis[],7),TblProdi[],2)</f>
        <v>#N/A</v>
      </c>
      <c r="I258" s="60" t="e">
        <f>VLOOKUP(Yudicium24[[#This Row],[NIM]],DbsMunaqis[#Data],14)</f>
        <v>#N/A</v>
      </c>
      <c r="J258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8" s="89">
        <v>41712</v>
      </c>
    </row>
    <row r="259" spans="1:11" ht="40.049999999999997" hidden="1" customHeight="1">
      <c r="A259" s="91">
        <v>251</v>
      </c>
      <c r="B259" s="94">
        <v>29</v>
      </c>
      <c r="C259" s="63" t="s">
        <v>8306</v>
      </c>
      <c r="D259" s="64" t="e">
        <f>VLOOKUP(Yudicium24[[#This Row],[NIM]],DbsMunaqis[#Data],5)</f>
        <v>#N/A</v>
      </c>
      <c r="E259" s="64" t="e">
        <f>VLOOKUP(Yudicium24[[#This Row],[NIM]],DbsMunaqis[],9) &amp; ", " &amp; VLOOKUP(Yudicium24[[#This Row],[NIM]],DbsMunaqis[],10)</f>
        <v>#N/A</v>
      </c>
      <c r="F259" s="64">
        <v>2</v>
      </c>
      <c r="G259" s="55" t="e">
        <f>VLOOKUP(VLOOKUP(Yudicium24[[#This Row],[NIM]],DbsMunaqis[],6),TblJurusan[],2)</f>
        <v>#N/A</v>
      </c>
      <c r="H259" s="59" t="e">
        <f>VLOOKUP(VLOOKUP(Yudicium24[[#This Row],[NIM]],DbsMunaqis[],7),TblProdi[],2)</f>
        <v>#N/A</v>
      </c>
      <c r="I259" s="60" t="e">
        <f>VLOOKUP(Yudicium24[[#This Row],[NIM]],DbsMunaqis[#Data],14)</f>
        <v>#N/A</v>
      </c>
      <c r="J259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59" s="89">
        <v>41712</v>
      </c>
    </row>
    <row r="260" spans="1:11" ht="40.049999999999997" hidden="1" customHeight="1">
      <c r="A260" s="91">
        <v>252</v>
      </c>
      <c r="B260" s="94">
        <v>30</v>
      </c>
      <c r="C260" s="63" t="s">
        <v>8308</v>
      </c>
      <c r="D260" s="64" t="e">
        <f>VLOOKUP(Yudicium24[[#This Row],[NIM]],DbsMunaqis[#Data],5)</f>
        <v>#N/A</v>
      </c>
      <c r="E260" s="64" t="e">
        <f>VLOOKUP(Yudicium24[[#This Row],[NIM]],DbsMunaqis[],9) &amp; ", " &amp; VLOOKUP(Yudicium24[[#This Row],[NIM]],DbsMunaqis[],10)</f>
        <v>#N/A</v>
      </c>
      <c r="F260" s="64">
        <v>2</v>
      </c>
      <c r="G260" s="55" t="e">
        <f>VLOOKUP(VLOOKUP(Yudicium24[[#This Row],[NIM]],DbsMunaqis[],6),TblJurusan[],2)</f>
        <v>#N/A</v>
      </c>
      <c r="H260" s="59" t="e">
        <f>VLOOKUP(VLOOKUP(Yudicium24[[#This Row],[NIM]],DbsMunaqis[],7),TblProdi[],2)</f>
        <v>#N/A</v>
      </c>
      <c r="I260" s="60" t="e">
        <f>VLOOKUP(Yudicium24[[#This Row],[NIM]],DbsMunaqis[#Data],14)</f>
        <v>#N/A</v>
      </c>
      <c r="J260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0" s="89">
        <v>41712</v>
      </c>
    </row>
    <row r="261" spans="1:11" ht="40.049999999999997" hidden="1" customHeight="1">
      <c r="A261" s="91">
        <v>253</v>
      </c>
      <c r="B261" s="94">
        <v>31</v>
      </c>
      <c r="C261" s="63" t="s">
        <v>8317</v>
      </c>
      <c r="D261" s="64" t="e">
        <f>VLOOKUP(Yudicium24[[#This Row],[NIM]],DbsMunaqis[#Data],5)</f>
        <v>#N/A</v>
      </c>
      <c r="E261" s="64" t="e">
        <f>VLOOKUP(Yudicium24[[#This Row],[NIM]],DbsMunaqis[],9) &amp; ", " &amp; VLOOKUP(Yudicium24[[#This Row],[NIM]],DbsMunaqis[],10)</f>
        <v>#N/A</v>
      </c>
      <c r="F261" s="64">
        <v>2</v>
      </c>
      <c r="G261" s="55" t="e">
        <f>VLOOKUP(VLOOKUP(Yudicium24[[#This Row],[NIM]],DbsMunaqis[],6),TblJurusan[],2)</f>
        <v>#N/A</v>
      </c>
      <c r="H261" s="59" t="e">
        <f>VLOOKUP(VLOOKUP(Yudicium24[[#This Row],[NIM]],DbsMunaqis[],7),TblProdi[],2)</f>
        <v>#N/A</v>
      </c>
      <c r="I261" s="60" t="e">
        <f>VLOOKUP(Yudicium24[[#This Row],[NIM]],DbsMunaqis[#Data],14)</f>
        <v>#N/A</v>
      </c>
      <c r="J261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1" s="89">
        <v>41712</v>
      </c>
    </row>
    <row r="262" spans="1:11" ht="40.049999999999997" hidden="1" customHeight="1">
      <c r="A262" s="91">
        <v>254</v>
      </c>
      <c r="B262" s="94">
        <v>32</v>
      </c>
      <c r="C262" s="63" t="s">
        <v>8330</v>
      </c>
      <c r="D262" s="64" t="e">
        <f>VLOOKUP(Yudicium24[[#This Row],[NIM]],DbsMunaqis[#Data],5)</f>
        <v>#N/A</v>
      </c>
      <c r="E262" s="64" t="e">
        <f>VLOOKUP(Yudicium24[[#This Row],[NIM]],DbsMunaqis[],9) &amp; ", " &amp; VLOOKUP(Yudicium24[[#This Row],[NIM]],DbsMunaqis[],10)</f>
        <v>#N/A</v>
      </c>
      <c r="F262" s="64">
        <v>2</v>
      </c>
      <c r="G262" s="55" t="e">
        <f>VLOOKUP(VLOOKUP(Yudicium24[[#This Row],[NIM]],DbsMunaqis[],6),TblJurusan[],2)</f>
        <v>#N/A</v>
      </c>
      <c r="H262" s="59" t="e">
        <f>VLOOKUP(VLOOKUP(Yudicium24[[#This Row],[NIM]],DbsMunaqis[],7),TblProdi[],2)</f>
        <v>#N/A</v>
      </c>
      <c r="I262" s="60" t="e">
        <f>VLOOKUP(Yudicium24[[#This Row],[NIM]],DbsMunaqis[#Data],14)</f>
        <v>#N/A</v>
      </c>
      <c r="J262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2" s="89">
        <v>41712</v>
      </c>
    </row>
    <row r="263" spans="1:11" ht="40.049999999999997" hidden="1" customHeight="1">
      <c r="A263" s="91">
        <v>255</v>
      </c>
      <c r="B263" s="94">
        <v>33</v>
      </c>
      <c r="C263" s="63" t="s">
        <v>8341</v>
      </c>
      <c r="D263" s="64" t="e">
        <f>VLOOKUP(Yudicium24[[#This Row],[NIM]],DbsMunaqis[#Data],5)</f>
        <v>#N/A</v>
      </c>
      <c r="E263" s="64" t="e">
        <f>VLOOKUP(Yudicium24[[#This Row],[NIM]],DbsMunaqis[],9) &amp; ", " &amp; VLOOKUP(Yudicium24[[#This Row],[NIM]],DbsMunaqis[],10)</f>
        <v>#N/A</v>
      </c>
      <c r="F263" s="64">
        <v>2</v>
      </c>
      <c r="G263" s="55" t="e">
        <f>VLOOKUP(VLOOKUP(Yudicium24[[#This Row],[NIM]],DbsMunaqis[],6),TblJurusan[],2)</f>
        <v>#N/A</v>
      </c>
      <c r="H263" s="59" t="e">
        <f>VLOOKUP(VLOOKUP(Yudicium24[[#This Row],[NIM]],DbsMunaqis[],7),TblProdi[],2)</f>
        <v>#N/A</v>
      </c>
      <c r="I263" s="60" t="e">
        <f>VLOOKUP(Yudicium24[[#This Row],[NIM]],DbsMunaqis[#Data],14)</f>
        <v>#N/A</v>
      </c>
      <c r="J263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3" s="89">
        <v>41712</v>
      </c>
    </row>
    <row r="264" spans="1:11" ht="40.049999999999997" hidden="1" customHeight="1">
      <c r="A264" s="91">
        <v>256</v>
      </c>
      <c r="B264" s="94">
        <v>34</v>
      </c>
      <c r="C264" s="85" t="s">
        <v>8345</v>
      </c>
      <c r="D264" s="64" t="e">
        <f>VLOOKUP(Yudicium24[[#This Row],[NIM]],DbsMunaqis[#Data],5)</f>
        <v>#N/A</v>
      </c>
      <c r="E264" s="64" t="e">
        <f>VLOOKUP(Yudicium24[[#This Row],[NIM]],DbsMunaqis[],9) &amp; ", " &amp; VLOOKUP(Yudicium24[[#This Row],[NIM]],DbsMunaqis[],10)</f>
        <v>#N/A</v>
      </c>
      <c r="F264" s="64">
        <v>2</v>
      </c>
      <c r="G264" s="55" t="e">
        <f>VLOOKUP(VLOOKUP(Yudicium24[[#This Row],[NIM]],DbsMunaqis[],6),TblJurusan[],2)</f>
        <v>#N/A</v>
      </c>
      <c r="H264" s="59" t="e">
        <f>VLOOKUP(VLOOKUP(Yudicium24[[#This Row],[NIM]],DbsMunaqis[],7),TblProdi[],2)</f>
        <v>#N/A</v>
      </c>
      <c r="I264" s="60" t="e">
        <f>VLOOKUP(Yudicium24[[#This Row],[NIM]],DbsMunaqis[#Data],14)</f>
        <v>#N/A</v>
      </c>
      <c r="J264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4" s="89">
        <v>41712</v>
      </c>
    </row>
    <row r="265" spans="1:11" ht="40.049999999999997" hidden="1" customHeight="1">
      <c r="A265" s="91">
        <v>257</v>
      </c>
      <c r="B265" s="94">
        <v>35</v>
      </c>
      <c r="C265" s="85" t="s">
        <v>8355</v>
      </c>
      <c r="D265" s="64" t="e">
        <f>VLOOKUP(Yudicium24[[#This Row],[NIM]],DbsMunaqis[#Data],5)</f>
        <v>#N/A</v>
      </c>
      <c r="E265" s="64" t="e">
        <f>VLOOKUP(Yudicium24[[#This Row],[NIM]],DbsMunaqis[],9) &amp; ", " &amp; VLOOKUP(Yudicium24[[#This Row],[NIM]],DbsMunaqis[],10)</f>
        <v>#N/A</v>
      </c>
      <c r="F265" s="64">
        <v>2</v>
      </c>
      <c r="G265" s="55" t="e">
        <f>VLOOKUP(VLOOKUP(Yudicium24[[#This Row],[NIM]],DbsMunaqis[],6),TblJurusan[],2)</f>
        <v>#N/A</v>
      </c>
      <c r="H265" s="59" t="e">
        <f>VLOOKUP(VLOOKUP(Yudicium24[[#This Row],[NIM]],DbsMunaqis[],7),TblProdi[],2)</f>
        <v>#N/A</v>
      </c>
      <c r="I265" s="60" t="e">
        <f>VLOOKUP(Yudicium24[[#This Row],[NIM]],DbsMunaqis[#Data],14)</f>
        <v>#N/A</v>
      </c>
      <c r="J265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5" s="89">
        <v>41712</v>
      </c>
    </row>
    <row r="266" spans="1:11" ht="40.049999999999997" hidden="1" customHeight="1">
      <c r="A266" s="91">
        <v>258</v>
      </c>
      <c r="B266" s="94">
        <v>36</v>
      </c>
      <c r="C266" s="63" t="s">
        <v>8375</v>
      </c>
      <c r="D266" s="64" t="e">
        <f>VLOOKUP(Yudicium24[[#This Row],[NIM]],DbsMunaqis[#Data],5)</f>
        <v>#N/A</v>
      </c>
      <c r="E266" s="64" t="e">
        <f>VLOOKUP(Yudicium24[[#This Row],[NIM]],DbsMunaqis[],9) &amp; ", " &amp; VLOOKUP(Yudicium24[[#This Row],[NIM]],DbsMunaqis[],10)</f>
        <v>#N/A</v>
      </c>
      <c r="F266" s="64">
        <v>2</v>
      </c>
      <c r="G266" s="55" t="e">
        <f>VLOOKUP(VLOOKUP(Yudicium24[[#This Row],[NIM]],DbsMunaqis[],6),TblJurusan[],2)</f>
        <v>#N/A</v>
      </c>
      <c r="H266" s="59" t="e">
        <f>VLOOKUP(VLOOKUP(Yudicium24[[#This Row],[NIM]],DbsMunaqis[],7),TblProdi[],2)</f>
        <v>#N/A</v>
      </c>
      <c r="I266" s="60" t="e">
        <f>VLOOKUP(Yudicium24[[#This Row],[NIM]],DbsMunaqis[#Data],14)</f>
        <v>#N/A</v>
      </c>
      <c r="J266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6" s="89">
        <v>41712</v>
      </c>
    </row>
    <row r="267" spans="1:11" ht="40.049999999999997" hidden="1" customHeight="1">
      <c r="A267" s="91">
        <v>259</v>
      </c>
      <c r="B267" s="94">
        <v>37</v>
      </c>
      <c r="C267" s="63" t="s">
        <v>8385</v>
      </c>
      <c r="D267" s="64" t="e">
        <f>VLOOKUP(Yudicium24[[#This Row],[NIM]],DbsMunaqis[#Data],5)</f>
        <v>#N/A</v>
      </c>
      <c r="E267" s="64" t="e">
        <f>VLOOKUP(Yudicium24[[#This Row],[NIM]],DbsMunaqis[],9) &amp; ", " &amp; VLOOKUP(Yudicium24[[#This Row],[NIM]],DbsMunaqis[],10)</f>
        <v>#N/A</v>
      </c>
      <c r="F267" s="64">
        <v>2</v>
      </c>
      <c r="G267" s="55" t="e">
        <f>VLOOKUP(VLOOKUP(Yudicium24[[#This Row],[NIM]],DbsMunaqis[],6),TblJurusan[],2)</f>
        <v>#N/A</v>
      </c>
      <c r="H267" s="59" t="e">
        <f>VLOOKUP(VLOOKUP(Yudicium24[[#This Row],[NIM]],DbsMunaqis[],7),TblProdi[],2)</f>
        <v>#N/A</v>
      </c>
      <c r="I267" s="60" t="e">
        <f>VLOOKUP(Yudicium24[[#This Row],[NIM]],DbsMunaqis[#Data],14)</f>
        <v>#N/A</v>
      </c>
      <c r="J267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7" s="89">
        <v>41712</v>
      </c>
    </row>
    <row r="268" spans="1:11" ht="40.049999999999997" hidden="1" customHeight="1">
      <c r="A268" s="91">
        <v>260</v>
      </c>
      <c r="B268" s="94">
        <v>38</v>
      </c>
      <c r="C268" s="63" t="s">
        <v>8387</v>
      </c>
      <c r="D268" s="64" t="e">
        <f>VLOOKUP(Yudicium24[[#This Row],[NIM]],DbsMunaqis[#Data],5)</f>
        <v>#N/A</v>
      </c>
      <c r="E268" s="64" t="e">
        <f>VLOOKUP(Yudicium24[[#This Row],[NIM]],DbsMunaqis[],9) &amp; ", " &amp; VLOOKUP(Yudicium24[[#This Row],[NIM]],DbsMunaqis[],10)</f>
        <v>#N/A</v>
      </c>
      <c r="F268" s="64">
        <v>2</v>
      </c>
      <c r="G268" s="55" t="e">
        <f>VLOOKUP(VLOOKUP(Yudicium24[[#This Row],[NIM]],DbsMunaqis[],6),TblJurusan[],2)</f>
        <v>#N/A</v>
      </c>
      <c r="H268" s="59" t="e">
        <f>VLOOKUP(VLOOKUP(Yudicium24[[#This Row],[NIM]],DbsMunaqis[],7),TblProdi[],2)</f>
        <v>#N/A</v>
      </c>
      <c r="I268" s="60" t="e">
        <f>VLOOKUP(Yudicium24[[#This Row],[NIM]],DbsMunaqis[#Data],14)</f>
        <v>#N/A</v>
      </c>
      <c r="J268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8" s="89">
        <v>41712</v>
      </c>
    </row>
    <row r="269" spans="1:11" ht="40.049999999999997" hidden="1" customHeight="1">
      <c r="A269" s="91">
        <v>261</v>
      </c>
      <c r="B269" s="94">
        <v>39</v>
      </c>
      <c r="C269" s="85" t="s">
        <v>8394</v>
      </c>
      <c r="D269" s="64" t="e">
        <f>VLOOKUP(Yudicium24[[#This Row],[NIM]],DbsMunaqis[#Data],5)</f>
        <v>#N/A</v>
      </c>
      <c r="E269" s="64" t="e">
        <f>VLOOKUP(Yudicium24[[#This Row],[NIM]],DbsMunaqis[],9) &amp; ", " &amp; VLOOKUP(Yudicium24[[#This Row],[NIM]],DbsMunaqis[],10)</f>
        <v>#N/A</v>
      </c>
      <c r="F269" s="64">
        <v>2</v>
      </c>
      <c r="G269" s="55" t="e">
        <f>VLOOKUP(VLOOKUP(Yudicium24[[#This Row],[NIM]],DbsMunaqis[],6),TblJurusan[],2)</f>
        <v>#N/A</v>
      </c>
      <c r="H269" s="59" t="e">
        <f>VLOOKUP(VLOOKUP(Yudicium24[[#This Row],[NIM]],DbsMunaqis[],7),TblProdi[],2)</f>
        <v>#N/A</v>
      </c>
      <c r="I269" s="60" t="e">
        <f>VLOOKUP(Yudicium24[[#This Row],[NIM]],DbsMunaqis[#Data],14)</f>
        <v>#N/A</v>
      </c>
      <c r="J269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69" s="89">
        <v>41712</v>
      </c>
    </row>
    <row r="270" spans="1:11" ht="40.049999999999997" hidden="1" customHeight="1">
      <c r="A270" s="91">
        <v>262</v>
      </c>
      <c r="B270" s="94">
        <v>40</v>
      </c>
      <c r="C270" s="85" t="s">
        <v>8396</v>
      </c>
      <c r="D270" s="64" t="e">
        <f>VLOOKUP(Yudicium24[[#This Row],[NIM]],DbsMunaqis[#Data],5)</f>
        <v>#N/A</v>
      </c>
      <c r="E270" s="64" t="e">
        <f>VLOOKUP(Yudicium24[[#This Row],[NIM]],DbsMunaqis[],9) &amp; ", " &amp; VLOOKUP(Yudicium24[[#This Row],[NIM]],DbsMunaqis[],10)</f>
        <v>#N/A</v>
      </c>
      <c r="F270" s="64">
        <v>2</v>
      </c>
      <c r="G270" s="55" t="e">
        <f>VLOOKUP(VLOOKUP(Yudicium24[[#This Row],[NIM]],DbsMunaqis[],6),TblJurusan[],2)</f>
        <v>#N/A</v>
      </c>
      <c r="H270" s="59" t="e">
        <f>VLOOKUP(VLOOKUP(Yudicium24[[#This Row],[NIM]],DbsMunaqis[],7),TblProdi[],2)</f>
        <v>#N/A</v>
      </c>
      <c r="I270" s="60" t="e">
        <f>VLOOKUP(Yudicium24[[#This Row],[NIM]],DbsMunaqis[#Data],14)</f>
        <v>#N/A</v>
      </c>
      <c r="J270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0" s="89">
        <v>41712</v>
      </c>
    </row>
    <row r="271" spans="1:11" ht="40.049999999999997" hidden="1" customHeight="1">
      <c r="A271" s="91">
        <v>263</v>
      </c>
      <c r="B271" s="94">
        <v>41</v>
      </c>
      <c r="C271" s="63" t="s">
        <v>8403</v>
      </c>
      <c r="D271" s="64" t="e">
        <f>VLOOKUP(Yudicium24[[#This Row],[NIM]],DbsMunaqis[#Data],5)</f>
        <v>#N/A</v>
      </c>
      <c r="E271" s="64" t="e">
        <f>VLOOKUP(Yudicium24[[#This Row],[NIM]],DbsMunaqis[],9) &amp; ", " &amp; VLOOKUP(Yudicium24[[#This Row],[NIM]],DbsMunaqis[],10)</f>
        <v>#N/A</v>
      </c>
      <c r="F271" s="64">
        <v>2</v>
      </c>
      <c r="G271" s="55" t="e">
        <f>VLOOKUP(VLOOKUP(Yudicium24[[#This Row],[NIM]],DbsMunaqis[],6),TblJurusan[],2)</f>
        <v>#N/A</v>
      </c>
      <c r="H271" s="59" t="e">
        <f>VLOOKUP(VLOOKUP(Yudicium24[[#This Row],[NIM]],DbsMunaqis[],7),TblProdi[],2)</f>
        <v>#N/A</v>
      </c>
      <c r="I271" s="60" t="e">
        <f>VLOOKUP(Yudicium24[[#This Row],[NIM]],DbsMunaqis[#Data],14)</f>
        <v>#N/A</v>
      </c>
      <c r="J271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1" s="89">
        <v>41712</v>
      </c>
    </row>
    <row r="272" spans="1:11" ht="40.049999999999997" hidden="1" customHeight="1">
      <c r="A272" s="91">
        <v>264</v>
      </c>
      <c r="B272" s="94">
        <v>42</v>
      </c>
      <c r="C272" s="63" t="s">
        <v>8406</v>
      </c>
      <c r="D272" s="64" t="e">
        <f>VLOOKUP(Yudicium24[[#This Row],[NIM]],DbsMunaqis[#Data],5)</f>
        <v>#N/A</v>
      </c>
      <c r="E272" s="64" t="e">
        <f>VLOOKUP(Yudicium24[[#This Row],[NIM]],DbsMunaqis[],9) &amp; ", " &amp; VLOOKUP(Yudicium24[[#This Row],[NIM]],DbsMunaqis[],10)</f>
        <v>#N/A</v>
      </c>
      <c r="F272" s="64">
        <v>2</v>
      </c>
      <c r="G272" s="55" t="e">
        <f>VLOOKUP(VLOOKUP(Yudicium24[[#This Row],[NIM]],DbsMunaqis[],6),TblJurusan[],2)</f>
        <v>#N/A</v>
      </c>
      <c r="H272" s="59" t="e">
        <f>VLOOKUP(VLOOKUP(Yudicium24[[#This Row],[NIM]],DbsMunaqis[],7),TblProdi[],2)</f>
        <v>#N/A</v>
      </c>
      <c r="I272" s="60" t="e">
        <f>VLOOKUP(Yudicium24[[#This Row],[NIM]],DbsMunaqis[#Data],14)</f>
        <v>#N/A</v>
      </c>
      <c r="J272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2" s="89">
        <v>41712</v>
      </c>
    </row>
    <row r="273" spans="1:11" ht="40.049999999999997" hidden="1" customHeight="1">
      <c r="A273" s="91">
        <v>265</v>
      </c>
      <c r="B273" s="94">
        <v>43</v>
      </c>
      <c r="C273" s="63" t="s">
        <v>8407</v>
      </c>
      <c r="D273" s="64" t="e">
        <f>VLOOKUP(Yudicium24[[#This Row],[NIM]],DbsMunaqis[#Data],5)</f>
        <v>#N/A</v>
      </c>
      <c r="E273" s="64" t="e">
        <f>VLOOKUP(Yudicium24[[#This Row],[NIM]],DbsMunaqis[],9) &amp; ", " &amp; VLOOKUP(Yudicium24[[#This Row],[NIM]],DbsMunaqis[],10)</f>
        <v>#N/A</v>
      </c>
      <c r="F273" s="64">
        <v>2</v>
      </c>
      <c r="G273" s="55" t="e">
        <f>VLOOKUP(VLOOKUP(Yudicium24[[#This Row],[NIM]],DbsMunaqis[],6),TblJurusan[],2)</f>
        <v>#N/A</v>
      </c>
      <c r="H273" s="59" t="e">
        <f>VLOOKUP(VLOOKUP(Yudicium24[[#This Row],[NIM]],DbsMunaqis[],7),TblProdi[],2)</f>
        <v>#N/A</v>
      </c>
      <c r="I273" s="60" t="e">
        <f>VLOOKUP(Yudicium24[[#This Row],[NIM]],DbsMunaqis[#Data],14)</f>
        <v>#N/A</v>
      </c>
      <c r="J273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3" s="89">
        <v>41712</v>
      </c>
    </row>
    <row r="274" spans="1:11" ht="40.049999999999997" hidden="1" customHeight="1">
      <c r="A274" s="91">
        <v>266</v>
      </c>
      <c r="B274" s="94">
        <v>44</v>
      </c>
      <c r="C274" s="63" t="s">
        <v>8411</v>
      </c>
      <c r="D274" s="64" t="e">
        <f>VLOOKUP(Yudicium24[[#This Row],[NIM]],DbsMunaqis[#Data],5)</f>
        <v>#N/A</v>
      </c>
      <c r="E274" s="64" t="e">
        <f>VLOOKUP(Yudicium24[[#This Row],[NIM]],DbsMunaqis[],9) &amp; ", " &amp; VLOOKUP(Yudicium24[[#This Row],[NIM]],DbsMunaqis[],10)</f>
        <v>#N/A</v>
      </c>
      <c r="F274" s="64">
        <v>2</v>
      </c>
      <c r="G274" s="55" t="e">
        <f>VLOOKUP(VLOOKUP(Yudicium24[[#This Row],[NIM]],DbsMunaqis[],6),TblJurusan[],2)</f>
        <v>#N/A</v>
      </c>
      <c r="H274" s="59" t="e">
        <f>VLOOKUP(VLOOKUP(Yudicium24[[#This Row],[NIM]],DbsMunaqis[],7),TblProdi[],2)</f>
        <v>#N/A</v>
      </c>
      <c r="I274" s="60" t="e">
        <f>VLOOKUP(Yudicium24[[#This Row],[NIM]],DbsMunaqis[#Data],14)</f>
        <v>#N/A</v>
      </c>
      <c r="J274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4" s="89">
        <v>41712</v>
      </c>
    </row>
    <row r="275" spans="1:11" ht="40.049999999999997" hidden="1" customHeight="1">
      <c r="A275" s="91">
        <v>267</v>
      </c>
      <c r="B275" s="94">
        <v>45</v>
      </c>
      <c r="C275" s="63" t="s">
        <v>8416</v>
      </c>
      <c r="D275" s="64" t="e">
        <f>VLOOKUP(Yudicium24[[#This Row],[NIM]],DbsMunaqis[#Data],5)</f>
        <v>#N/A</v>
      </c>
      <c r="E275" s="64" t="e">
        <f>VLOOKUP(Yudicium24[[#This Row],[NIM]],DbsMunaqis[],9) &amp; ", " &amp; VLOOKUP(Yudicium24[[#This Row],[NIM]],DbsMunaqis[],10)</f>
        <v>#N/A</v>
      </c>
      <c r="F275" s="64">
        <v>2</v>
      </c>
      <c r="G275" s="55" t="e">
        <f>VLOOKUP(VLOOKUP(Yudicium24[[#This Row],[NIM]],DbsMunaqis[],6),TblJurusan[],2)</f>
        <v>#N/A</v>
      </c>
      <c r="H275" s="59" t="e">
        <f>VLOOKUP(VLOOKUP(Yudicium24[[#This Row],[NIM]],DbsMunaqis[],7),TblProdi[],2)</f>
        <v>#N/A</v>
      </c>
      <c r="I275" s="60" t="e">
        <f>VLOOKUP(Yudicium24[[#This Row],[NIM]],DbsMunaqis[#Data],14)</f>
        <v>#N/A</v>
      </c>
      <c r="J275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5" s="89">
        <v>41712</v>
      </c>
    </row>
    <row r="276" spans="1:11" ht="40.049999999999997" hidden="1" customHeight="1">
      <c r="A276" s="91">
        <v>268</v>
      </c>
      <c r="B276" s="94">
        <v>46</v>
      </c>
      <c r="C276" s="85" t="s">
        <v>8417</v>
      </c>
      <c r="D276" s="64" t="e">
        <f>VLOOKUP(Yudicium24[[#This Row],[NIM]],DbsMunaqis[#Data],5)</f>
        <v>#N/A</v>
      </c>
      <c r="E276" s="64" t="e">
        <f>VLOOKUP(Yudicium24[[#This Row],[NIM]],DbsMunaqis[],9) &amp; ", " &amp; VLOOKUP(Yudicium24[[#This Row],[NIM]],DbsMunaqis[],10)</f>
        <v>#N/A</v>
      </c>
      <c r="F276" s="64">
        <v>2</v>
      </c>
      <c r="G276" s="55" t="e">
        <f>VLOOKUP(VLOOKUP(Yudicium24[[#This Row],[NIM]],DbsMunaqis[],6),TblJurusan[],2)</f>
        <v>#N/A</v>
      </c>
      <c r="H276" s="59" t="e">
        <f>VLOOKUP(VLOOKUP(Yudicium24[[#This Row],[NIM]],DbsMunaqis[],7),TblProdi[],2)</f>
        <v>#N/A</v>
      </c>
      <c r="I276" s="60" t="e">
        <f>VLOOKUP(Yudicium24[[#This Row],[NIM]],DbsMunaqis[#Data],14)</f>
        <v>#N/A</v>
      </c>
      <c r="J276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6" s="89">
        <v>41712</v>
      </c>
    </row>
    <row r="277" spans="1:11" ht="40.049999999999997" hidden="1" customHeight="1">
      <c r="A277" s="91">
        <v>269</v>
      </c>
      <c r="B277" s="94">
        <v>47</v>
      </c>
      <c r="C277" s="63" t="s">
        <v>8420</v>
      </c>
      <c r="D277" s="64" t="e">
        <f>VLOOKUP(Yudicium24[[#This Row],[NIM]],DbsMunaqis[#Data],5)</f>
        <v>#N/A</v>
      </c>
      <c r="E277" s="64" t="e">
        <f>VLOOKUP(Yudicium24[[#This Row],[NIM]],DbsMunaqis[],9) &amp; ", " &amp; VLOOKUP(Yudicium24[[#This Row],[NIM]],DbsMunaqis[],10)</f>
        <v>#N/A</v>
      </c>
      <c r="F277" s="64">
        <v>2</v>
      </c>
      <c r="G277" s="55" t="e">
        <f>VLOOKUP(VLOOKUP(Yudicium24[[#This Row],[NIM]],DbsMunaqis[],6),TblJurusan[],2)</f>
        <v>#N/A</v>
      </c>
      <c r="H277" s="59" t="e">
        <f>VLOOKUP(VLOOKUP(Yudicium24[[#This Row],[NIM]],DbsMunaqis[],7),TblProdi[],2)</f>
        <v>#N/A</v>
      </c>
      <c r="I277" s="60" t="e">
        <f>VLOOKUP(Yudicium24[[#This Row],[NIM]],DbsMunaqis[#Data],14)</f>
        <v>#N/A</v>
      </c>
      <c r="J277" s="95" t="s">
        <v>9911</v>
      </c>
      <c r="K277" s="89">
        <v>41712</v>
      </c>
    </row>
    <row r="278" spans="1:11" ht="40.049999999999997" hidden="1" customHeight="1">
      <c r="A278" s="91">
        <v>270</v>
      </c>
      <c r="B278" s="94">
        <v>48</v>
      </c>
      <c r="C278" s="63" t="s">
        <v>8435</v>
      </c>
      <c r="D278" s="64" t="e">
        <f>VLOOKUP(Yudicium24[[#This Row],[NIM]],DbsMunaqis[#Data],5)</f>
        <v>#N/A</v>
      </c>
      <c r="E278" s="64" t="e">
        <f>VLOOKUP(Yudicium24[[#This Row],[NIM]],DbsMunaqis[],9) &amp; ", " &amp; VLOOKUP(Yudicium24[[#This Row],[NIM]],DbsMunaqis[],10)</f>
        <v>#N/A</v>
      </c>
      <c r="F278" s="64">
        <v>2</v>
      </c>
      <c r="G278" s="55" t="e">
        <f>VLOOKUP(VLOOKUP(Yudicium24[[#This Row],[NIM]],DbsMunaqis[],6),TblJurusan[],2)</f>
        <v>#N/A</v>
      </c>
      <c r="H278" s="59" t="e">
        <f>VLOOKUP(VLOOKUP(Yudicium24[[#This Row],[NIM]],DbsMunaqis[],7),TblProdi[],2)</f>
        <v>#N/A</v>
      </c>
      <c r="I278" s="60" t="e">
        <f>VLOOKUP(Yudicium24[[#This Row],[NIM]],DbsMunaqis[#Data],14)</f>
        <v>#N/A</v>
      </c>
      <c r="J278" s="95" t="s">
        <v>9911</v>
      </c>
      <c r="K278" s="89">
        <v>41712</v>
      </c>
    </row>
    <row r="279" spans="1:11" ht="40.049999999999997" hidden="1" customHeight="1">
      <c r="A279" s="91">
        <v>271</v>
      </c>
      <c r="B279" s="94">
        <v>49</v>
      </c>
      <c r="C279" s="63" t="s">
        <v>8439</v>
      </c>
      <c r="D279" s="64" t="e">
        <f>VLOOKUP(Yudicium24[[#This Row],[NIM]],DbsMunaqis[#Data],5)</f>
        <v>#N/A</v>
      </c>
      <c r="E279" s="64" t="e">
        <f>VLOOKUP(Yudicium24[[#This Row],[NIM]],DbsMunaqis[],9) &amp; ", " &amp; VLOOKUP(Yudicium24[[#This Row],[NIM]],DbsMunaqis[],10)</f>
        <v>#N/A</v>
      </c>
      <c r="F279" s="64">
        <v>2</v>
      </c>
      <c r="G279" s="55" t="e">
        <f>VLOOKUP(VLOOKUP(Yudicium24[[#This Row],[NIM]],DbsMunaqis[],6),TblJurusan[],2)</f>
        <v>#N/A</v>
      </c>
      <c r="H279" s="59" t="e">
        <f>VLOOKUP(VLOOKUP(Yudicium24[[#This Row],[NIM]],DbsMunaqis[],7),TblProdi[],2)</f>
        <v>#N/A</v>
      </c>
      <c r="I279" s="60" t="e">
        <f>VLOOKUP(Yudicium24[[#This Row],[NIM]],DbsMunaqis[#Data],14)</f>
        <v>#N/A</v>
      </c>
      <c r="J279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79" s="89">
        <v>41712</v>
      </c>
    </row>
    <row r="280" spans="1:11" ht="40.049999999999997" hidden="1" customHeight="1">
      <c r="A280" s="91">
        <v>272</v>
      </c>
      <c r="B280" s="94">
        <v>50</v>
      </c>
      <c r="C280" s="63" t="s">
        <v>8452</v>
      </c>
      <c r="D280" s="64" t="e">
        <f>VLOOKUP(Yudicium24[[#This Row],[NIM]],DbsMunaqis[#Data],5)</f>
        <v>#N/A</v>
      </c>
      <c r="E280" s="64" t="e">
        <f>VLOOKUP(Yudicium24[[#This Row],[NIM]],DbsMunaqis[],9) &amp; ", " &amp; VLOOKUP(Yudicium24[[#This Row],[NIM]],DbsMunaqis[],10)</f>
        <v>#N/A</v>
      </c>
      <c r="F280" s="64">
        <v>2</v>
      </c>
      <c r="G280" s="55" t="e">
        <f>VLOOKUP(VLOOKUP(Yudicium24[[#This Row],[NIM]],DbsMunaqis[],6),TblJurusan[],2)</f>
        <v>#N/A</v>
      </c>
      <c r="H280" s="59" t="e">
        <f>VLOOKUP(VLOOKUP(Yudicium24[[#This Row],[NIM]],DbsMunaqis[],7),TblProdi[],2)</f>
        <v>#N/A</v>
      </c>
      <c r="I280" s="60" t="e">
        <f>VLOOKUP(Yudicium24[[#This Row],[NIM]],DbsMunaqis[#Data],14)</f>
        <v>#N/A</v>
      </c>
      <c r="J280" s="95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0" s="89">
        <v>41712</v>
      </c>
    </row>
    <row r="281" spans="1:11" ht="40.049999999999997" hidden="1" customHeight="1">
      <c r="A281" s="91">
        <v>273</v>
      </c>
      <c r="B281" s="94">
        <v>1</v>
      </c>
      <c r="C281" s="63" t="s">
        <v>8742</v>
      </c>
      <c r="D281" s="64" t="e">
        <f>VLOOKUP(Yudicium24[[#This Row],[NIM]],DbsMunaqis[#Data],5)</f>
        <v>#N/A</v>
      </c>
      <c r="E281" s="64" t="e">
        <f>VLOOKUP(Yudicium24[[#This Row],[NIM]],DbsMunaqis[],9) &amp; ", " &amp; VLOOKUP(Yudicium24[[#This Row],[NIM]],DbsMunaqis[],10)</f>
        <v>#N/A</v>
      </c>
      <c r="F281" s="64">
        <v>3</v>
      </c>
      <c r="G281" s="59" t="e">
        <f>VLOOKUP(VLOOKUP(Yudicium24[[#This Row],[NIM]],DbsMunaqis[],6),TblJurusan[],2)</f>
        <v>#N/A</v>
      </c>
      <c r="H281" s="59" t="e">
        <f>VLOOKUP(VLOOKUP(Yudicium24[[#This Row],[NIM]],DbsMunaqis[],7),TblProdi[],2)</f>
        <v>#N/A</v>
      </c>
      <c r="I281" s="60" t="e">
        <f>VLOOKUP(Yudicium24[[#This Row],[NIM]],DbsMunaqis[#Data],14)</f>
        <v>#N/A</v>
      </c>
      <c r="J28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1" s="89">
        <v>41712</v>
      </c>
    </row>
    <row r="282" spans="1:11" ht="40.049999999999997" hidden="1" customHeight="1">
      <c r="A282" s="91">
        <v>274</v>
      </c>
      <c r="B282" s="94">
        <v>2</v>
      </c>
      <c r="C282" s="63" t="s">
        <v>8764</v>
      </c>
      <c r="D282" s="64" t="e">
        <f>VLOOKUP(Yudicium24[[#This Row],[NIM]],DbsMunaqis[#Data],5)</f>
        <v>#N/A</v>
      </c>
      <c r="E282" s="64" t="e">
        <f>VLOOKUP(Yudicium24[[#This Row],[NIM]],DbsMunaqis[],9) &amp; ", " &amp; VLOOKUP(Yudicium24[[#This Row],[NIM]],DbsMunaqis[],10)</f>
        <v>#N/A</v>
      </c>
      <c r="F282" s="64">
        <v>3</v>
      </c>
      <c r="G282" s="59" t="e">
        <f>VLOOKUP(VLOOKUP(Yudicium24[[#This Row],[NIM]],DbsMunaqis[],6),TblJurusan[],2)</f>
        <v>#N/A</v>
      </c>
      <c r="H282" s="59" t="e">
        <f>VLOOKUP(VLOOKUP(Yudicium24[[#This Row],[NIM]],DbsMunaqis[],7),TblProdi[],2)</f>
        <v>#N/A</v>
      </c>
      <c r="I282" s="60" t="e">
        <f>VLOOKUP(Yudicium24[[#This Row],[NIM]],DbsMunaqis[#Data],14)</f>
        <v>#N/A</v>
      </c>
      <c r="J282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2" s="89">
        <v>41712</v>
      </c>
    </row>
    <row r="283" spans="1:11" ht="40.049999999999997" hidden="1" customHeight="1">
      <c r="A283" s="91">
        <v>275</v>
      </c>
      <c r="B283" s="94">
        <v>3</v>
      </c>
      <c r="C283" s="63" t="s">
        <v>8782</v>
      </c>
      <c r="D283" s="64" t="e">
        <f>VLOOKUP(Yudicium24[[#This Row],[NIM]],DbsMunaqis[#Data],5)</f>
        <v>#N/A</v>
      </c>
      <c r="E283" s="64" t="e">
        <f>VLOOKUP(Yudicium24[[#This Row],[NIM]],DbsMunaqis[],9) &amp; ", " &amp; VLOOKUP(Yudicium24[[#This Row],[NIM]],DbsMunaqis[],10)</f>
        <v>#N/A</v>
      </c>
      <c r="F283" s="64">
        <v>3</v>
      </c>
      <c r="G283" s="59" t="e">
        <f>VLOOKUP(VLOOKUP(Yudicium24[[#This Row],[NIM]],DbsMunaqis[],6),TblJurusan[],2)</f>
        <v>#N/A</v>
      </c>
      <c r="H283" s="59" t="e">
        <f>VLOOKUP(VLOOKUP(Yudicium24[[#This Row],[NIM]],DbsMunaqis[],7),TblProdi[],2)</f>
        <v>#N/A</v>
      </c>
      <c r="I283" s="60" t="e">
        <f>VLOOKUP(Yudicium24[[#This Row],[NIM]],DbsMunaqis[#Data],14)</f>
        <v>#N/A</v>
      </c>
      <c r="J283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3" s="89">
        <v>41712</v>
      </c>
    </row>
    <row r="284" spans="1:11" ht="40.049999999999997" hidden="1" customHeight="1">
      <c r="A284" s="91">
        <v>276</v>
      </c>
      <c r="B284" s="94">
        <v>4</v>
      </c>
      <c r="C284" s="63" t="s">
        <v>8784</v>
      </c>
      <c r="D284" s="64" t="e">
        <f>VLOOKUP(Yudicium24[[#This Row],[NIM]],DbsMunaqis[#Data],5)</f>
        <v>#N/A</v>
      </c>
      <c r="E284" s="64" t="e">
        <f>VLOOKUP(Yudicium24[[#This Row],[NIM]],DbsMunaqis[],9) &amp; ", " &amp; VLOOKUP(Yudicium24[[#This Row],[NIM]],DbsMunaqis[],10)</f>
        <v>#N/A</v>
      </c>
      <c r="F284" s="64">
        <v>3</v>
      </c>
      <c r="G284" s="59" t="e">
        <f>VLOOKUP(VLOOKUP(Yudicium24[[#This Row],[NIM]],DbsMunaqis[],6),TblJurusan[],2)</f>
        <v>#N/A</v>
      </c>
      <c r="H284" s="59" t="e">
        <f>VLOOKUP(VLOOKUP(Yudicium24[[#This Row],[NIM]],DbsMunaqis[],7),TblProdi[],2)</f>
        <v>#N/A</v>
      </c>
      <c r="I284" s="60" t="e">
        <f>VLOOKUP(Yudicium24[[#This Row],[NIM]],DbsMunaqis[#Data],14)</f>
        <v>#N/A</v>
      </c>
      <c r="J284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4" s="89">
        <v>41712</v>
      </c>
    </row>
    <row r="285" spans="1:11" ht="40.049999999999997" customHeight="1">
      <c r="A285" s="91">
        <v>277</v>
      </c>
      <c r="B285" s="94">
        <v>223</v>
      </c>
      <c r="C285" s="63" t="s">
        <v>8927</v>
      </c>
      <c r="D285" s="64" t="e">
        <f>VLOOKUP(Yudicium24[[#This Row],[NIM]],DbsMunaqis[#Data],5)</f>
        <v>#N/A</v>
      </c>
      <c r="E285" s="64" t="e">
        <f>VLOOKUP(Yudicium24[[#This Row],[NIM]],DbsMunaqis[],9) &amp; ", " &amp; VLOOKUP(Yudicium24[[#This Row],[NIM]],DbsMunaqis[],10)</f>
        <v>#N/A</v>
      </c>
      <c r="F285" s="64">
        <v>1</v>
      </c>
      <c r="G285" s="55" t="e">
        <f>VLOOKUP(VLOOKUP(Yudicium24[[#This Row],[NIM]],DbsMunaqis[],6),TblJurusan[],2)</f>
        <v>#N/A</v>
      </c>
      <c r="H285" s="59" t="e">
        <f>VLOOKUP(VLOOKUP(Yudicium24[[#This Row],[NIM]],DbsMunaqis[],7),TblProdi[],2)</f>
        <v>#N/A</v>
      </c>
      <c r="I285" s="60" t="e">
        <f>VLOOKUP(Yudicium24[[#This Row],[NIM]],DbsMunaqis[#Data],14)</f>
        <v>#N/A</v>
      </c>
      <c r="J285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5" s="89">
        <v>41712</v>
      </c>
    </row>
    <row r="286" spans="1:11" ht="40.049999999999997" customHeight="1">
      <c r="A286" s="91">
        <v>278</v>
      </c>
      <c r="B286" s="94">
        <v>224</v>
      </c>
      <c r="C286" s="63" t="s">
        <v>8941</v>
      </c>
      <c r="D286" s="64" t="e">
        <f>VLOOKUP(Yudicium24[[#This Row],[NIM]],DbsMunaqis[#Data],5)</f>
        <v>#N/A</v>
      </c>
      <c r="E286" s="64" t="e">
        <f>VLOOKUP(Yudicium24[[#This Row],[NIM]],DbsMunaqis[],9) &amp; ", " &amp; VLOOKUP(Yudicium24[[#This Row],[NIM]],DbsMunaqis[],10)</f>
        <v>#N/A</v>
      </c>
      <c r="F286" s="64">
        <v>1</v>
      </c>
      <c r="G286" s="55" t="e">
        <f>VLOOKUP(VLOOKUP(Yudicium24[[#This Row],[NIM]],DbsMunaqis[],6),TblJurusan[],2)</f>
        <v>#N/A</v>
      </c>
      <c r="H286" s="59" t="e">
        <f>VLOOKUP(VLOOKUP(Yudicium24[[#This Row],[NIM]],DbsMunaqis[],7),TblProdi[],2)</f>
        <v>#N/A</v>
      </c>
      <c r="I286" s="60" t="e">
        <f>VLOOKUP(Yudicium24[[#This Row],[NIM]],DbsMunaqis[#Data],14)</f>
        <v>#N/A</v>
      </c>
      <c r="J286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6" s="89">
        <v>41712</v>
      </c>
    </row>
    <row r="287" spans="1:11" ht="40.049999999999997" customHeight="1">
      <c r="A287" s="91">
        <v>279</v>
      </c>
      <c r="B287" s="94">
        <v>225</v>
      </c>
      <c r="C287" s="63" t="s">
        <v>8946</v>
      </c>
      <c r="D287" s="64" t="e">
        <f>VLOOKUP(Yudicium24[[#This Row],[NIM]],DbsMunaqis[#Data],5)</f>
        <v>#N/A</v>
      </c>
      <c r="E287" s="64" t="e">
        <f>VLOOKUP(Yudicium24[[#This Row],[NIM]],DbsMunaqis[],9) &amp; ", " &amp; VLOOKUP(Yudicium24[[#This Row],[NIM]],DbsMunaqis[],10)</f>
        <v>#N/A</v>
      </c>
      <c r="F287" s="64">
        <v>1</v>
      </c>
      <c r="G287" s="55" t="e">
        <f>VLOOKUP(VLOOKUP(Yudicium24[[#This Row],[NIM]],DbsMunaqis[],6),TblJurusan[],2)</f>
        <v>#N/A</v>
      </c>
      <c r="H287" s="59" t="e">
        <f>VLOOKUP(VLOOKUP(Yudicium24[[#This Row],[NIM]],DbsMunaqis[],7),TblProdi[],2)</f>
        <v>#N/A</v>
      </c>
      <c r="I287" s="60" t="e">
        <f>VLOOKUP(Yudicium24[[#This Row],[NIM]],DbsMunaqis[#Data],14)</f>
        <v>#N/A</v>
      </c>
      <c r="J287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7" s="89">
        <v>41712</v>
      </c>
    </row>
    <row r="288" spans="1:11" ht="40.049999999999997" customHeight="1">
      <c r="A288" s="91">
        <v>280</v>
      </c>
      <c r="B288" s="94">
        <v>226</v>
      </c>
      <c r="C288" s="63" t="s">
        <v>8948</v>
      </c>
      <c r="D288" s="64" t="e">
        <f>VLOOKUP(Yudicium24[[#This Row],[NIM]],DbsMunaqis[#Data],5)</f>
        <v>#N/A</v>
      </c>
      <c r="E288" s="64" t="e">
        <f>VLOOKUP(Yudicium24[[#This Row],[NIM]],DbsMunaqis[],9) &amp; ", " &amp; VLOOKUP(Yudicium24[[#This Row],[NIM]],DbsMunaqis[],10)</f>
        <v>#N/A</v>
      </c>
      <c r="F288" s="64">
        <v>1</v>
      </c>
      <c r="G288" s="55" t="e">
        <f>VLOOKUP(VLOOKUP(Yudicium24[[#This Row],[NIM]],DbsMunaqis[],6),TblJurusan[],2)</f>
        <v>#N/A</v>
      </c>
      <c r="H288" s="59" t="e">
        <f>VLOOKUP(VLOOKUP(Yudicium24[[#This Row],[NIM]],DbsMunaqis[],7),TblProdi[],2)</f>
        <v>#N/A</v>
      </c>
      <c r="I288" s="60" t="e">
        <f>VLOOKUP(Yudicium24[[#This Row],[NIM]],DbsMunaqis[#Data],14)</f>
        <v>#N/A</v>
      </c>
      <c r="J288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8" s="89">
        <v>41712</v>
      </c>
    </row>
    <row r="289" spans="1:11" ht="40.049999999999997" customHeight="1">
      <c r="A289" s="91">
        <v>281</v>
      </c>
      <c r="B289" s="94">
        <v>227</v>
      </c>
      <c r="C289" s="63" t="s">
        <v>9936</v>
      </c>
      <c r="D289" s="64" t="e">
        <f>VLOOKUP(Yudicium24[[#This Row],[NIM]],DbsMunaqis[#Data],5)</f>
        <v>#N/A</v>
      </c>
      <c r="E289" s="64" t="e">
        <f>VLOOKUP(Yudicium24[[#This Row],[NIM]],DbsMunaqis[],9) &amp; ", " &amp; VLOOKUP(Yudicium24[[#This Row],[NIM]],DbsMunaqis[],10)</f>
        <v>#N/A</v>
      </c>
      <c r="F289" s="64">
        <v>1</v>
      </c>
      <c r="G289" s="55" t="e">
        <f>VLOOKUP(VLOOKUP(Yudicium24[[#This Row],[NIM]],DbsMunaqis[],6),TblJurusan[],2)</f>
        <v>#N/A</v>
      </c>
      <c r="H289" s="59" t="e">
        <f>VLOOKUP(VLOOKUP(Yudicium24[[#This Row],[NIM]],DbsMunaqis[],7),TblProdi[],2)</f>
        <v>#N/A</v>
      </c>
      <c r="I289" s="60" t="e">
        <f>VLOOKUP(Yudicium24[[#This Row],[NIM]],DbsMunaqis[#Data],14)</f>
        <v>#N/A</v>
      </c>
      <c r="J289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89" s="89">
        <v>41712</v>
      </c>
    </row>
    <row r="290" spans="1:11" ht="40.049999999999997" customHeight="1">
      <c r="A290" s="91">
        <v>282</v>
      </c>
      <c r="B290" s="94">
        <v>228</v>
      </c>
      <c r="C290" s="63" t="s">
        <v>8974</v>
      </c>
      <c r="D290" s="64" t="e">
        <f>VLOOKUP(Yudicium24[[#This Row],[NIM]],DbsMunaqis[#Data],5)</f>
        <v>#N/A</v>
      </c>
      <c r="E290" s="64" t="e">
        <f>VLOOKUP(Yudicium24[[#This Row],[NIM]],DbsMunaqis[],9) &amp; ", " &amp; VLOOKUP(Yudicium24[[#This Row],[NIM]],DbsMunaqis[],10)</f>
        <v>#N/A</v>
      </c>
      <c r="F290" s="64">
        <v>1</v>
      </c>
      <c r="G290" s="55" t="e">
        <f>VLOOKUP(VLOOKUP(Yudicium24[[#This Row],[NIM]],DbsMunaqis[],6),TblJurusan[],2)</f>
        <v>#N/A</v>
      </c>
      <c r="H290" s="59" t="e">
        <f>VLOOKUP(VLOOKUP(Yudicium24[[#This Row],[NIM]],DbsMunaqis[],7),TblProdi[],2)</f>
        <v>#N/A</v>
      </c>
      <c r="I290" s="60" t="e">
        <f>VLOOKUP(Yudicium24[[#This Row],[NIM]],DbsMunaqis[#Data],14)</f>
        <v>#N/A</v>
      </c>
      <c r="J290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90" s="89">
        <v>41712</v>
      </c>
    </row>
    <row r="291" spans="1:11" ht="40.049999999999997" customHeight="1">
      <c r="A291" s="62">
        <v>283</v>
      </c>
      <c r="B291" s="94">
        <v>229</v>
      </c>
      <c r="C291" s="63" t="s">
        <v>7927</v>
      </c>
      <c r="D291" s="64" t="e">
        <f>VLOOKUP(Yudicium24[[#This Row],[NIM]],DbsMunaqis[#Data],5)</f>
        <v>#N/A</v>
      </c>
      <c r="E291" s="64" t="e">
        <f>VLOOKUP(Yudicium24[[#This Row],[NIM]],DbsMunaqis[],9) &amp; ", " &amp; VLOOKUP(Yudicium24[[#This Row],[NIM]],DbsMunaqis[],10)</f>
        <v>#N/A</v>
      </c>
      <c r="F291" s="64">
        <v>1</v>
      </c>
      <c r="G291" s="55" t="e">
        <f>VLOOKUP(VLOOKUP(Yudicium24[[#This Row],[NIM]],DbsMunaqis[],6),TblJurusan[],2)</f>
        <v>#N/A</v>
      </c>
      <c r="H291" s="59" t="e">
        <f>VLOOKUP(VLOOKUP(Yudicium24[[#This Row],[NIM]],DbsMunaqis[],7),TblProdi[],2)</f>
        <v>#N/A</v>
      </c>
      <c r="I291" s="60" t="e">
        <f>VLOOKUP(Yudicium24[[#This Row],[NIM]],DbsMunaqis[#Data],14)</f>
        <v>#N/A</v>
      </c>
      <c r="J291" s="61" t="str">
        <f>_xlfn.IFNA(IF(AND(Yudicium24[[#This Row],[IPK]]&lt;=4,Yudicium24[[#This Row],[IPK]]&gt;=3.75),"Dengan Pujian",IF(AND(Yudicium24[[#This Row],[IPK]]&lt;=3.74,Yudicium24[[#This Row],[IPK]]&gt;=2.76),"Sangat Memuaskan",IF(AND(Yudicium24[[#This Row],[IPK]]&lt;=2.75,Yudicium24[[#This Row],[IPK]]&gt;=2),"Dengan Pujian",""))),"")</f>
        <v/>
      </c>
      <c r="K291" s="89">
        <v>41712</v>
      </c>
    </row>
    <row r="292" spans="1:11" ht="40.049999999999997" customHeight="1">
      <c r="A292" s="91">
        <v>284</v>
      </c>
      <c r="B292" s="94">
        <v>230</v>
      </c>
      <c r="C292" s="63" t="s">
        <v>7890</v>
      </c>
      <c r="D292" s="64" t="e">
        <f>VLOOKUP(Yudicium24[[#This Row],[NIM]],DbsMunaqis[#Data],5)</f>
        <v>#N/A</v>
      </c>
      <c r="E292" s="64" t="e">
        <f>VLOOKUP(Yudicium24[[#This Row],[NIM]],DbsMunaqis[],9) &amp; ", " &amp; VLOOKUP(Yudicium24[[#This Row],[NIM]],DbsMunaqis[],10)</f>
        <v>#N/A</v>
      </c>
      <c r="F292" s="93">
        <v>1</v>
      </c>
      <c r="G292" s="55" t="e">
        <f>VLOOKUP(VLOOKUP(Yudicium24[[#This Row],[NIM]],DbsMunaqis[],6),TblJurusan[],2)</f>
        <v>#N/A</v>
      </c>
      <c r="H292" s="59" t="e">
        <f>VLOOKUP(VLOOKUP(Yudicium24[[#This Row],[NIM]],DbsMunaqis[],7),TblProdi[],2)</f>
        <v>#N/A</v>
      </c>
      <c r="I292" s="60" t="e">
        <f>VLOOKUP(Yudicium24[[#This Row],[NIM]],DbsMunaqis[#Data],14)</f>
        <v>#N/A</v>
      </c>
      <c r="J292" s="61" t="e">
        <f>VLOOKUP(Yudicium24[[#This Row],[NIM]],DbsMunaqis[#Data],15)</f>
        <v>#N/A</v>
      </c>
      <c r="K292" s="89">
        <v>41712</v>
      </c>
    </row>
    <row r="293" spans="1:11" ht="40.049999999999997" customHeight="1">
      <c r="A293" s="91">
        <v>285</v>
      </c>
      <c r="B293" s="94">
        <v>231</v>
      </c>
      <c r="C293" s="63" t="s">
        <v>8172</v>
      </c>
      <c r="D293" s="64" t="e">
        <f>VLOOKUP(Yudicium24[[#This Row],[NIM]],DbsMunaqis[#Data],5)</f>
        <v>#N/A</v>
      </c>
      <c r="E293" s="64" t="e">
        <f>VLOOKUP(Yudicium24[[#This Row],[NIM]],DbsMunaqis[],9) &amp; ", " &amp; VLOOKUP(Yudicium24[[#This Row],[NIM]],DbsMunaqis[],10)</f>
        <v>#N/A</v>
      </c>
      <c r="F293" s="93">
        <v>1</v>
      </c>
      <c r="G293" s="55" t="e">
        <f>VLOOKUP(VLOOKUP(Yudicium24[[#This Row],[NIM]],DbsMunaqis[],6),TblJurusan[],2)</f>
        <v>#N/A</v>
      </c>
      <c r="H293" s="59" t="e">
        <f>VLOOKUP(VLOOKUP(Yudicium24[[#This Row],[NIM]],DbsMunaqis[],7),TblProdi[],2)</f>
        <v>#N/A</v>
      </c>
      <c r="I293" s="60" t="e">
        <f>VLOOKUP(Yudicium24[[#This Row],[NIM]],DbsMunaqis[#Data],14)</f>
        <v>#N/A</v>
      </c>
      <c r="J293" s="61" t="e">
        <f>VLOOKUP(Yudicium24[[#This Row],[NIM]],DbsMunaqis[#Data],15)</f>
        <v>#N/A</v>
      </c>
      <c r="K293" s="89">
        <v>41712</v>
      </c>
    </row>
    <row r="294" spans="1:11" ht="40.049999999999997" hidden="1" customHeight="1">
      <c r="A294" s="62">
        <v>286</v>
      </c>
      <c r="B294" s="94">
        <v>51</v>
      </c>
      <c r="C294" s="63" t="s">
        <v>8369</v>
      </c>
      <c r="D294" s="64" t="e">
        <f>VLOOKUP(Yudicium24[[#This Row],[NIM]],DbsMunaqis[#Data],5)</f>
        <v>#N/A</v>
      </c>
      <c r="E294" s="64" t="e">
        <f>VLOOKUP(Yudicium24[[#This Row],[NIM]],DbsMunaqis[],9) &amp; ", " &amp; VLOOKUP(Yudicium24[[#This Row],[NIM]],DbsMunaqis[],10)</f>
        <v>#N/A</v>
      </c>
      <c r="F294" s="93">
        <v>2</v>
      </c>
      <c r="G294" s="55" t="e">
        <f>VLOOKUP(VLOOKUP(Yudicium24[[#This Row],[NIM]],DbsMunaqis[],6),TblJurusan[],2)</f>
        <v>#N/A</v>
      </c>
      <c r="H294" s="59" t="e">
        <f>VLOOKUP(VLOOKUP(Yudicium24[[#This Row],[NIM]],DbsMunaqis[],7),TblProdi[],2)</f>
        <v>#N/A</v>
      </c>
      <c r="I294" s="60" t="e">
        <f>VLOOKUP(Yudicium24[[#This Row],[NIM]],DbsMunaqis[#Data],14)</f>
        <v>#N/A</v>
      </c>
      <c r="J294" s="95" t="e">
        <f>VLOOKUP(Yudicium24[[#This Row],[NIM]],DbsMunaqis[#Data],15)</f>
        <v>#N/A</v>
      </c>
      <c r="K294" s="89">
        <v>41712</v>
      </c>
    </row>
  </sheetData>
  <mergeCells count="5">
    <mergeCell ref="A1:K1"/>
    <mergeCell ref="A2:K2"/>
    <mergeCell ref="A3:K3"/>
    <mergeCell ref="A4:K4"/>
    <mergeCell ref="A6:K6"/>
  </mergeCells>
  <pageMargins left="1.0629921259842521" right="0.70866141732283472" top="0.74803149606299213" bottom="0.74803149606299213" header="0.31496062992125984" footer="0.31496062992125984"/>
  <pageSetup paperSize="9" scale="90" orientation="portrait" horizontalDpi="4294967293" r:id="rId1"/>
  <colBreaks count="1" manualBreakCount="1">
    <brk id="10" max="293" man="1"/>
  </colBreak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2"/>
  <dimension ref="A1:I305"/>
  <sheetViews>
    <sheetView view="pageBreakPreview" topLeftCell="A271" zoomScale="130" zoomScaleNormal="100" zoomScaleSheetLayoutView="130" workbookViewId="0">
      <selection activeCell="G281" sqref="G281"/>
    </sheetView>
  </sheetViews>
  <sheetFormatPr defaultColWidth="9.21875" defaultRowHeight="13.8"/>
  <cols>
    <col min="1" max="1" width="4.5546875" style="40" customWidth="1"/>
    <col min="2" max="2" width="10" style="40" customWidth="1"/>
    <col min="3" max="3" width="19.5546875" style="78" customWidth="1"/>
    <col min="4" max="4" width="12" style="78" bestFit="1" customWidth="1"/>
    <col min="5" max="5" width="20.77734375" style="42" bestFit="1" customWidth="1"/>
    <col min="6" max="6" width="27.5546875" style="42" bestFit="1" customWidth="1"/>
    <col min="7" max="7" width="6.77734375" style="40" customWidth="1"/>
    <col min="8" max="8" width="16.44140625" style="42" customWidth="1"/>
    <col min="9" max="9" width="16.5546875" style="42" bestFit="1" customWidth="1"/>
    <col min="10" max="16384" width="9.21875" style="40"/>
  </cols>
  <sheetData>
    <row r="1" spans="1:9">
      <c r="A1" s="344" t="s">
        <v>9647</v>
      </c>
      <c r="B1" s="344"/>
      <c r="C1" s="344"/>
      <c r="D1" s="344"/>
      <c r="E1" s="344"/>
      <c r="F1" s="344"/>
      <c r="G1" s="344"/>
      <c r="H1" s="344"/>
      <c r="I1" s="87"/>
    </row>
    <row r="2" spans="1:9">
      <c r="A2" s="344" t="s">
        <v>9648</v>
      </c>
      <c r="B2" s="344"/>
      <c r="C2" s="344"/>
      <c r="D2" s="344"/>
      <c r="E2" s="344"/>
      <c r="F2" s="344"/>
      <c r="G2" s="344"/>
      <c r="H2" s="344"/>
      <c r="I2" s="87"/>
    </row>
    <row r="3" spans="1:9">
      <c r="A3" s="344" t="s">
        <v>9649</v>
      </c>
      <c r="B3" s="344"/>
      <c r="C3" s="344"/>
      <c r="D3" s="344"/>
      <c r="E3" s="344"/>
      <c r="F3" s="344"/>
      <c r="G3" s="344"/>
      <c r="H3" s="344"/>
      <c r="I3" s="87"/>
    </row>
    <row r="4" spans="1:9">
      <c r="A4" s="344" t="s">
        <v>9650</v>
      </c>
      <c r="B4" s="344"/>
      <c r="C4" s="344"/>
      <c r="D4" s="344"/>
      <c r="E4" s="344"/>
      <c r="F4" s="344"/>
      <c r="G4" s="344"/>
      <c r="H4" s="344"/>
      <c r="I4" s="87"/>
    </row>
    <row r="5" spans="1:9">
      <c r="A5" s="44"/>
      <c r="B5" s="45"/>
      <c r="C5" s="79"/>
      <c r="D5" s="79"/>
      <c r="E5" s="46"/>
      <c r="F5" s="46"/>
      <c r="G5" s="47"/>
      <c r="H5" s="46"/>
      <c r="I5" s="46"/>
    </row>
    <row r="6" spans="1:9">
      <c r="A6" s="345" t="s">
        <v>10032</v>
      </c>
      <c r="B6" s="345"/>
      <c r="C6" s="345"/>
      <c r="D6" s="345"/>
      <c r="E6" s="345"/>
      <c r="F6" s="345"/>
      <c r="G6" s="345"/>
      <c r="H6" s="345"/>
      <c r="I6" s="345"/>
    </row>
    <row r="7" spans="1:9">
      <c r="A7" s="28"/>
      <c r="B7" s="27"/>
      <c r="C7" s="79"/>
      <c r="D7" s="79"/>
      <c r="E7" s="46"/>
      <c r="F7" s="46"/>
      <c r="G7" s="47"/>
      <c r="H7" s="46"/>
      <c r="I7" s="46"/>
    </row>
    <row r="8" spans="1:9" ht="14.4" thickBot="1">
      <c r="A8" s="50" t="s">
        <v>0</v>
      </c>
      <c r="B8" s="51" t="s">
        <v>9553</v>
      </c>
      <c r="C8" s="81" t="s">
        <v>9651</v>
      </c>
      <c r="D8" s="81" t="s">
        <v>10024</v>
      </c>
      <c r="E8" s="52" t="s">
        <v>9757</v>
      </c>
      <c r="F8" s="52" t="s">
        <v>9758</v>
      </c>
      <c r="G8" s="52" t="s">
        <v>9559</v>
      </c>
      <c r="H8" s="69" t="s">
        <v>9759</v>
      </c>
      <c r="I8" s="88" t="s">
        <v>9892</v>
      </c>
    </row>
    <row r="9" spans="1:9" ht="14.4" thickTop="1">
      <c r="A9" s="90">
        <v>1</v>
      </c>
      <c r="B9" s="41" t="s">
        <v>7266</v>
      </c>
      <c r="C9" s="54" t="e">
        <f>VLOOKUP(Yudicium[[#This Row],[NIM]],DbsMunaqis[#Data],5)</f>
        <v>#N/A</v>
      </c>
      <c r="D9" s="59">
        <v>1</v>
      </c>
      <c r="E9" s="55" t="e">
        <f>VLOOKUP(VLOOKUP(Yudicium[[#This Row],[NIM]],DbsMunaqis[],6),TblJurusan[],2)</f>
        <v>#N/A</v>
      </c>
      <c r="F9" s="68" t="e">
        <f>VLOOKUP(VLOOKUP(Yudicium[[#This Row],[NIM]],DbsMunaqis[],7),TblProdi[],2)</f>
        <v>#N/A</v>
      </c>
      <c r="G9" s="56" t="e">
        <f>VLOOKUP(Yudicium[[#This Row],[NIM]],DbsMunaqis[#Data],14)</f>
        <v>#N/A</v>
      </c>
      <c r="H9" s="57" t="e">
        <f>VLOOKUP(Yudicium[[#This Row],[NIM]],DbsMunaqis[#Data],15)</f>
        <v>#N/A</v>
      </c>
      <c r="I9" s="89">
        <v>41516</v>
      </c>
    </row>
    <row r="10" spans="1:9">
      <c r="A10" s="91">
        <v>2</v>
      </c>
      <c r="B10" s="41" t="s">
        <v>7279</v>
      </c>
      <c r="C10" s="59" t="e">
        <f>VLOOKUP(Yudicium[[#This Row],[NIM]],DbsMunaqis[#Data],5)</f>
        <v>#N/A</v>
      </c>
      <c r="D10" s="59">
        <v>1</v>
      </c>
      <c r="E10" s="55" t="e">
        <f>VLOOKUP(VLOOKUP(Yudicium[[#This Row],[NIM]],DbsMunaqis[],6),TblJurusan[],2)</f>
        <v>#N/A</v>
      </c>
      <c r="F10" s="55" t="e">
        <f>VLOOKUP(VLOOKUP(Yudicium[[#This Row],[NIM]],DbsMunaqis[],7),TblProdi[],2)</f>
        <v>#N/A</v>
      </c>
      <c r="G10" s="60" t="e">
        <f>VLOOKUP(Yudicium[[#This Row],[NIM]],DbsMunaqis[#Data],14)</f>
        <v>#N/A</v>
      </c>
      <c r="H10" s="61" t="e">
        <f>VLOOKUP(Yudicium[[#This Row],[NIM]],DbsMunaqis[#Data],15)</f>
        <v>#N/A</v>
      </c>
      <c r="I10" s="89">
        <v>41516</v>
      </c>
    </row>
    <row r="11" spans="1:9">
      <c r="A11" s="91">
        <v>3</v>
      </c>
      <c r="B11" s="41" t="s">
        <v>7304</v>
      </c>
      <c r="C11" s="59" t="e">
        <f>VLOOKUP(Yudicium[[#This Row],[NIM]],DbsMunaqis[#Data],5)</f>
        <v>#N/A</v>
      </c>
      <c r="D11" s="59">
        <v>1</v>
      </c>
      <c r="E11" s="55" t="e">
        <f>VLOOKUP(VLOOKUP(Yudicium[[#This Row],[NIM]],DbsMunaqis[],6),TblJurusan[],2)</f>
        <v>#N/A</v>
      </c>
      <c r="F11" s="55" t="e">
        <f>VLOOKUP(VLOOKUP(Yudicium[[#This Row],[NIM]],DbsMunaqis[],7),TblProdi[],2)</f>
        <v>#N/A</v>
      </c>
      <c r="G11" s="60" t="e">
        <f>VLOOKUP(Yudicium[[#This Row],[NIM]],DbsMunaqis[#Data],14)</f>
        <v>#N/A</v>
      </c>
      <c r="H11" s="61" t="e">
        <f>VLOOKUP(Yudicium[[#This Row],[NIM]],DbsMunaqis[#Data],15)</f>
        <v>#N/A</v>
      </c>
      <c r="I11" s="89">
        <v>41516</v>
      </c>
    </row>
    <row r="12" spans="1:9">
      <c r="A12" s="91">
        <v>4</v>
      </c>
      <c r="B12" s="41" t="s">
        <v>7325</v>
      </c>
      <c r="C12" s="59" t="e">
        <f>VLOOKUP(Yudicium[[#This Row],[NIM]],DbsMunaqis[#Data],5)</f>
        <v>#N/A</v>
      </c>
      <c r="D12" s="59">
        <v>1</v>
      </c>
      <c r="E12" s="55" t="e">
        <f>VLOOKUP(VLOOKUP(Yudicium[[#This Row],[NIM]],DbsMunaqis[],6),TblJurusan[],2)</f>
        <v>#N/A</v>
      </c>
      <c r="F12" s="55" t="e">
        <f>VLOOKUP(VLOOKUP(Yudicium[[#This Row],[NIM]],DbsMunaqis[],7),TblProdi[],2)</f>
        <v>#N/A</v>
      </c>
      <c r="G12" s="60" t="e">
        <f>VLOOKUP(Yudicium[[#This Row],[NIM]],DbsMunaqis[#Data],14)</f>
        <v>#N/A</v>
      </c>
      <c r="H12" s="61" t="e">
        <f>VLOOKUP(Yudicium[[#This Row],[NIM]],DbsMunaqis[#Data],15)</f>
        <v>#N/A</v>
      </c>
      <c r="I12" s="89">
        <v>41516</v>
      </c>
    </row>
    <row r="13" spans="1:9">
      <c r="A13" s="91">
        <v>5</v>
      </c>
      <c r="B13" s="41" t="s">
        <v>7374</v>
      </c>
      <c r="C13" s="59" t="e">
        <f>VLOOKUP(Yudicium[[#This Row],[NIM]],DbsMunaqis[#Data],5)</f>
        <v>#N/A</v>
      </c>
      <c r="D13" s="59">
        <v>1</v>
      </c>
      <c r="E13" s="55" t="e">
        <f>VLOOKUP(VLOOKUP(Yudicium[[#This Row],[NIM]],DbsMunaqis[],6),TblJurusan[],2)</f>
        <v>#N/A</v>
      </c>
      <c r="F13" s="55" t="e">
        <f>VLOOKUP(VLOOKUP(Yudicium[[#This Row],[NIM]],DbsMunaqis[],7),TblProdi[],2)</f>
        <v>#N/A</v>
      </c>
      <c r="G13" s="60" t="e">
        <f>VLOOKUP(Yudicium[[#This Row],[NIM]],DbsMunaqis[#Data],14)</f>
        <v>#N/A</v>
      </c>
      <c r="H13" s="61" t="e">
        <f>VLOOKUP(Yudicium[[#This Row],[NIM]],DbsMunaqis[#Data],15)</f>
        <v>#N/A</v>
      </c>
      <c r="I13" s="89">
        <v>41516</v>
      </c>
    </row>
    <row r="14" spans="1:9">
      <c r="A14" s="91">
        <v>6</v>
      </c>
      <c r="B14" s="41" t="s">
        <v>7395</v>
      </c>
      <c r="C14" s="59" t="e">
        <f>VLOOKUP(Yudicium[[#This Row],[NIM]],DbsMunaqis[#Data],5)</f>
        <v>#N/A</v>
      </c>
      <c r="D14" s="59">
        <v>1</v>
      </c>
      <c r="E14" s="55" t="e">
        <f>VLOOKUP(VLOOKUP(Yudicium[[#This Row],[NIM]],DbsMunaqis[],6),TblJurusan[],2)</f>
        <v>#N/A</v>
      </c>
      <c r="F14" s="55" t="e">
        <f>VLOOKUP(VLOOKUP(Yudicium[[#This Row],[NIM]],DbsMunaqis[],7),TblProdi[],2)</f>
        <v>#N/A</v>
      </c>
      <c r="G14" s="60" t="e">
        <f>VLOOKUP(Yudicium[[#This Row],[NIM]],DbsMunaqis[#Data],14)</f>
        <v>#N/A</v>
      </c>
      <c r="H14" s="61" t="e">
        <f>VLOOKUP(Yudicium[[#This Row],[NIM]],DbsMunaqis[#Data],15)</f>
        <v>#N/A</v>
      </c>
      <c r="I14" s="89">
        <v>41516</v>
      </c>
    </row>
    <row r="15" spans="1:9">
      <c r="A15" s="91">
        <v>7</v>
      </c>
      <c r="B15" s="41" t="s">
        <v>7655</v>
      </c>
      <c r="C15" s="59" t="e">
        <f>VLOOKUP(Yudicium[[#This Row],[NIM]],DbsMunaqis[#Data],5)</f>
        <v>#N/A</v>
      </c>
      <c r="D15" s="59">
        <v>1</v>
      </c>
      <c r="E15" s="55" t="e">
        <f>VLOOKUP(VLOOKUP(Yudicium[[#This Row],[NIM]],DbsMunaqis[],6),TblJurusan[],2)</f>
        <v>#N/A</v>
      </c>
      <c r="F15" s="55" t="e">
        <f>VLOOKUP(VLOOKUP(Yudicium[[#This Row],[NIM]],DbsMunaqis[],7),TblProdi[],2)</f>
        <v>#N/A</v>
      </c>
      <c r="G15" s="60" t="e">
        <f>VLOOKUP(Yudicium[[#This Row],[NIM]],DbsMunaqis[#Data],14)</f>
        <v>#N/A</v>
      </c>
      <c r="H15" s="61" t="e">
        <f>VLOOKUP(Yudicium[[#This Row],[NIM]],DbsMunaqis[#Data],15)</f>
        <v>#N/A</v>
      </c>
      <c r="I15" s="89">
        <v>41516</v>
      </c>
    </row>
    <row r="16" spans="1:9">
      <c r="A16" s="91">
        <v>8</v>
      </c>
      <c r="B16" s="63" t="s">
        <v>7707</v>
      </c>
      <c r="C16" s="64" t="e">
        <f>VLOOKUP(Yudicium[[#This Row],[NIM]],DbsMunaqis[#Data],5)</f>
        <v>#N/A</v>
      </c>
      <c r="D16" s="59">
        <v>1</v>
      </c>
      <c r="E16" s="55" t="e">
        <f>VLOOKUP(VLOOKUP(Yudicium[[#This Row],[NIM]],DbsMunaqis[],6),TblJurusan[],2)</f>
        <v>#N/A</v>
      </c>
      <c r="F16" s="55" t="e">
        <f>VLOOKUP(VLOOKUP(Yudicium[[#This Row],[NIM]],DbsMunaqis[],7),TblProdi[],2)</f>
        <v>#N/A</v>
      </c>
      <c r="G16" s="60" t="e">
        <f>VLOOKUP(Yudicium[[#This Row],[NIM]],DbsMunaqis[#Data],14)</f>
        <v>#N/A</v>
      </c>
      <c r="H16" s="61" t="e">
        <f>VLOOKUP(Yudicium[[#This Row],[NIM]],DbsMunaqis[#Data],15)</f>
        <v>#N/A</v>
      </c>
      <c r="I16" s="89">
        <v>41516</v>
      </c>
    </row>
    <row r="17" spans="1:9">
      <c r="A17" s="91">
        <v>9</v>
      </c>
      <c r="B17" s="63" t="s">
        <v>7717</v>
      </c>
      <c r="C17" s="64" t="e">
        <f>VLOOKUP(Yudicium[[#This Row],[NIM]],DbsMunaqis[#Data],5)</f>
        <v>#N/A</v>
      </c>
      <c r="D17" s="59">
        <v>1</v>
      </c>
      <c r="E17" s="55" t="e">
        <f>VLOOKUP(VLOOKUP(Yudicium[[#This Row],[NIM]],DbsMunaqis[],6),TblJurusan[],2)</f>
        <v>#N/A</v>
      </c>
      <c r="F17" s="55" t="e">
        <f>VLOOKUP(VLOOKUP(Yudicium[[#This Row],[NIM]],DbsMunaqis[],7),TblProdi[],2)</f>
        <v>#N/A</v>
      </c>
      <c r="G17" s="60" t="e">
        <f>VLOOKUP(Yudicium[[#This Row],[NIM]],DbsMunaqis[#Data],14)</f>
        <v>#N/A</v>
      </c>
      <c r="H17" s="61" t="e">
        <f>VLOOKUP(Yudicium[[#This Row],[NIM]],DbsMunaqis[#Data],15)</f>
        <v>#N/A</v>
      </c>
      <c r="I17" s="89">
        <v>41516</v>
      </c>
    </row>
    <row r="18" spans="1:9">
      <c r="A18" s="91">
        <v>10</v>
      </c>
      <c r="B18" s="63" t="s">
        <v>7771</v>
      </c>
      <c r="C18" s="64" t="e">
        <f>VLOOKUP(Yudicium[[#This Row],[NIM]],DbsMunaqis[#Data],5)</f>
        <v>#N/A</v>
      </c>
      <c r="D18" s="59">
        <v>1</v>
      </c>
      <c r="E18" s="55" t="e">
        <f>VLOOKUP(VLOOKUP(Yudicium[[#This Row],[NIM]],DbsMunaqis[],6),TblJurusan[],2)</f>
        <v>#N/A</v>
      </c>
      <c r="F18" s="55" t="e">
        <f>VLOOKUP(VLOOKUP(Yudicium[[#This Row],[NIM]],DbsMunaqis[],7),TblProdi[],2)</f>
        <v>#N/A</v>
      </c>
      <c r="G18" s="60" t="e">
        <f>VLOOKUP(Yudicium[[#This Row],[NIM]],DbsMunaqis[#Data],14)</f>
        <v>#N/A</v>
      </c>
      <c r="H18" s="61" t="e">
        <f>VLOOKUP(Yudicium[[#This Row],[NIM]],DbsMunaqis[#Data],15)</f>
        <v>#N/A</v>
      </c>
      <c r="I18" s="89">
        <v>41516</v>
      </c>
    </row>
    <row r="19" spans="1:9">
      <c r="A19" s="91">
        <v>11</v>
      </c>
      <c r="B19" s="63" t="s">
        <v>7804</v>
      </c>
      <c r="C19" s="64" t="e">
        <f>VLOOKUP(Yudicium[[#This Row],[NIM]],DbsMunaqis[#Data],5)</f>
        <v>#N/A</v>
      </c>
      <c r="D19" s="59">
        <v>1</v>
      </c>
      <c r="E19" s="55" t="e">
        <f>VLOOKUP(VLOOKUP(Yudicium[[#This Row],[NIM]],DbsMunaqis[],6),TblJurusan[],2)</f>
        <v>#N/A</v>
      </c>
      <c r="F19" s="55" t="e">
        <f>VLOOKUP(VLOOKUP(Yudicium[[#This Row],[NIM]],DbsMunaqis[],7),TblProdi[],2)</f>
        <v>#N/A</v>
      </c>
      <c r="G19" s="60" t="e">
        <f>VLOOKUP(Yudicium[[#This Row],[NIM]],DbsMunaqis[#Data],14)</f>
        <v>#N/A</v>
      </c>
      <c r="H19" s="61" t="e">
        <f>VLOOKUP(Yudicium[[#This Row],[NIM]],DbsMunaqis[#Data],15)</f>
        <v>#N/A</v>
      </c>
      <c r="I19" s="89">
        <v>41516</v>
      </c>
    </row>
    <row r="20" spans="1:9">
      <c r="A20" s="91">
        <v>12</v>
      </c>
      <c r="B20" s="63" t="s">
        <v>7847</v>
      </c>
      <c r="C20" s="64" t="e">
        <f>VLOOKUP(Yudicium[[#This Row],[NIM]],DbsMunaqis[#Data],5)</f>
        <v>#N/A</v>
      </c>
      <c r="D20" s="59">
        <v>1</v>
      </c>
      <c r="E20" s="55" t="e">
        <f>VLOOKUP(VLOOKUP(Yudicium[[#This Row],[NIM]],DbsMunaqis[],6),TblJurusan[],2)</f>
        <v>#N/A</v>
      </c>
      <c r="F20" s="55" t="e">
        <f>VLOOKUP(VLOOKUP(Yudicium[[#This Row],[NIM]],DbsMunaqis[],7),TblProdi[],2)</f>
        <v>#N/A</v>
      </c>
      <c r="G20" s="60" t="e">
        <f>VLOOKUP(Yudicium[[#This Row],[NIM]],DbsMunaqis[#Data],14)</f>
        <v>#N/A</v>
      </c>
      <c r="H20" s="61" t="e">
        <f>VLOOKUP(Yudicium[[#This Row],[NIM]],DbsMunaqis[#Data],15)</f>
        <v>#N/A</v>
      </c>
      <c r="I20" s="89">
        <v>41516</v>
      </c>
    </row>
    <row r="21" spans="1:9">
      <c r="A21" s="91">
        <v>13</v>
      </c>
      <c r="B21" s="63" t="s">
        <v>7879</v>
      </c>
      <c r="C21" s="64" t="e">
        <f>VLOOKUP(Yudicium[[#This Row],[NIM]],DbsMunaqis[#Data],5)</f>
        <v>#N/A</v>
      </c>
      <c r="D21" s="59">
        <v>1</v>
      </c>
      <c r="E21" s="55" t="e">
        <f>VLOOKUP(VLOOKUP(Yudicium[[#This Row],[NIM]],DbsMunaqis[],6),TblJurusan[],2)</f>
        <v>#N/A</v>
      </c>
      <c r="F21" s="55" t="e">
        <f>VLOOKUP(VLOOKUP(Yudicium[[#This Row],[NIM]],DbsMunaqis[],7),TblProdi[],2)</f>
        <v>#N/A</v>
      </c>
      <c r="G21" s="60" t="e">
        <f>VLOOKUP(Yudicium[[#This Row],[NIM]],DbsMunaqis[#Data],14)</f>
        <v>#N/A</v>
      </c>
      <c r="H21" s="61" t="e">
        <f>VLOOKUP(Yudicium[[#This Row],[NIM]],DbsMunaqis[#Data],15)</f>
        <v>#N/A</v>
      </c>
      <c r="I21" s="89">
        <v>41516</v>
      </c>
    </row>
    <row r="22" spans="1:9">
      <c r="A22" s="91">
        <v>14</v>
      </c>
      <c r="B22" s="63" t="s">
        <v>7885</v>
      </c>
      <c r="C22" s="64" t="e">
        <f>VLOOKUP(Yudicium[[#This Row],[NIM]],DbsMunaqis[#Data],5)</f>
        <v>#N/A</v>
      </c>
      <c r="D22" s="59">
        <v>1</v>
      </c>
      <c r="E22" s="55" t="e">
        <f>VLOOKUP(VLOOKUP(Yudicium[[#This Row],[NIM]],DbsMunaqis[],6),TblJurusan[],2)</f>
        <v>#N/A</v>
      </c>
      <c r="F22" s="55" t="e">
        <f>VLOOKUP(VLOOKUP(Yudicium[[#This Row],[NIM]],DbsMunaqis[],7),TblProdi[],2)</f>
        <v>#N/A</v>
      </c>
      <c r="G22" s="60" t="e">
        <f>VLOOKUP(Yudicium[[#This Row],[NIM]],DbsMunaqis[#Data],14)</f>
        <v>#N/A</v>
      </c>
      <c r="H22" s="61" t="e">
        <f>VLOOKUP(Yudicium[[#This Row],[NIM]],DbsMunaqis[#Data],15)</f>
        <v>#N/A</v>
      </c>
      <c r="I22" s="89">
        <v>41516</v>
      </c>
    </row>
    <row r="23" spans="1:9">
      <c r="A23" s="91">
        <v>15</v>
      </c>
      <c r="B23" s="63" t="s">
        <v>7922</v>
      </c>
      <c r="C23" s="64" t="e">
        <f>VLOOKUP(Yudicium[[#This Row],[NIM]],DbsMunaqis[#Data],5)</f>
        <v>#N/A</v>
      </c>
      <c r="D23" s="59">
        <v>1</v>
      </c>
      <c r="E23" s="55" t="e">
        <f>VLOOKUP(VLOOKUP(Yudicium[[#This Row],[NIM]],DbsMunaqis[],6),TblJurusan[],2)</f>
        <v>#N/A</v>
      </c>
      <c r="F23" s="55" t="e">
        <f>VLOOKUP(VLOOKUP(Yudicium[[#This Row],[NIM]],DbsMunaqis[],7),TblProdi[],2)</f>
        <v>#N/A</v>
      </c>
      <c r="G23" s="60" t="e">
        <f>VLOOKUP(Yudicium[[#This Row],[NIM]],DbsMunaqis[#Data],14)</f>
        <v>#N/A</v>
      </c>
      <c r="H23" s="61" t="e">
        <f>VLOOKUP(Yudicium[[#This Row],[NIM]],DbsMunaqis[#Data],15)</f>
        <v>#N/A</v>
      </c>
      <c r="I23" s="89">
        <v>41516</v>
      </c>
    </row>
    <row r="24" spans="1:9">
      <c r="A24" s="91">
        <v>16</v>
      </c>
      <c r="B24" s="63" t="s">
        <v>7941</v>
      </c>
      <c r="C24" s="64" t="e">
        <f>VLOOKUP(Yudicium[[#This Row],[NIM]],DbsMunaqis[#Data],5)</f>
        <v>#N/A</v>
      </c>
      <c r="D24" s="59">
        <v>1</v>
      </c>
      <c r="E24" s="55" t="e">
        <f>VLOOKUP(VLOOKUP(Yudicium[[#This Row],[NIM]],DbsMunaqis[],6),TblJurusan[],2)</f>
        <v>#N/A</v>
      </c>
      <c r="F24" s="55" t="e">
        <f>VLOOKUP(VLOOKUP(Yudicium[[#This Row],[NIM]],DbsMunaqis[],7),TblProdi[],2)</f>
        <v>#N/A</v>
      </c>
      <c r="G24" s="60" t="e">
        <f>VLOOKUP(Yudicium[[#This Row],[NIM]],DbsMunaqis[#Data],14)</f>
        <v>#N/A</v>
      </c>
      <c r="H24" s="61" t="e">
        <f>VLOOKUP(Yudicium[[#This Row],[NIM]],DbsMunaqis[#Data],15)</f>
        <v>#N/A</v>
      </c>
      <c r="I24" s="89">
        <v>41516</v>
      </c>
    </row>
    <row r="25" spans="1:9">
      <c r="A25" s="91">
        <v>17</v>
      </c>
      <c r="B25" s="63" t="s">
        <v>7948</v>
      </c>
      <c r="C25" s="64" t="e">
        <f>VLOOKUP(Yudicium[[#This Row],[NIM]],DbsMunaqis[#Data],5)</f>
        <v>#N/A</v>
      </c>
      <c r="D25" s="59">
        <v>1</v>
      </c>
      <c r="E25" s="55" t="e">
        <f>VLOOKUP(VLOOKUP(Yudicium[[#This Row],[NIM]],DbsMunaqis[],6),TblJurusan[],2)</f>
        <v>#N/A</v>
      </c>
      <c r="F25" s="55" t="e">
        <f>VLOOKUP(VLOOKUP(Yudicium[[#This Row],[NIM]],DbsMunaqis[],7),TblProdi[],2)</f>
        <v>#N/A</v>
      </c>
      <c r="G25" s="60" t="e">
        <f>VLOOKUP(Yudicium[[#This Row],[NIM]],DbsMunaqis[#Data],14)</f>
        <v>#N/A</v>
      </c>
      <c r="H25" s="61" t="e">
        <f>VLOOKUP(Yudicium[[#This Row],[NIM]],DbsMunaqis[#Data],15)</f>
        <v>#N/A</v>
      </c>
      <c r="I25" s="89">
        <v>41516</v>
      </c>
    </row>
    <row r="26" spans="1:9">
      <c r="A26" s="91">
        <v>18</v>
      </c>
      <c r="B26" s="63" t="s">
        <v>8083</v>
      </c>
      <c r="C26" s="64" t="e">
        <f>VLOOKUP(Yudicium[[#This Row],[NIM]],DbsMunaqis[#Data],5)</f>
        <v>#N/A</v>
      </c>
      <c r="D26" s="59">
        <v>1</v>
      </c>
      <c r="E26" s="55" t="e">
        <f>VLOOKUP(VLOOKUP(Yudicium[[#This Row],[NIM]],DbsMunaqis[],6),TblJurusan[],2)</f>
        <v>#N/A</v>
      </c>
      <c r="F26" s="55" t="e">
        <f>VLOOKUP(VLOOKUP(Yudicium[[#This Row],[NIM]],DbsMunaqis[],7),TblProdi[],2)</f>
        <v>#N/A</v>
      </c>
      <c r="G26" s="60" t="e">
        <f>VLOOKUP(Yudicium[[#This Row],[NIM]],DbsMunaqis[#Data],14)</f>
        <v>#N/A</v>
      </c>
      <c r="H26" s="61" t="e">
        <f>VLOOKUP(Yudicium[[#This Row],[NIM]],DbsMunaqis[#Data],15)</f>
        <v>#N/A</v>
      </c>
      <c r="I26" s="89">
        <v>41516</v>
      </c>
    </row>
    <row r="27" spans="1:9">
      <c r="A27" s="91">
        <v>19</v>
      </c>
      <c r="B27" s="63" t="s">
        <v>8090</v>
      </c>
      <c r="C27" s="64" t="e">
        <f>VLOOKUP(Yudicium[[#This Row],[NIM]],DbsMunaqis[#Data],5)</f>
        <v>#N/A</v>
      </c>
      <c r="D27" s="59">
        <v>1</v>
      </c>
      <c r="E27" s="55" t="e">
        <f>VLOOKUP(VLOOKUP(Yudicium[[#This Row],[NIM]],DbsMunaqis[],6),TblJurusan[],2)</f>
        <v>#N/A</v>
      </c>
      <c r="F27" s="55" t="e">
        <f>VLOOKUP(VLOOKUP(Yudicium[[#This Row],[NIM]],DbsMunaqis[],7),TblProdi[],2)</f>
        <v>#N/A</v>
      </c>
      <c r="G27" s="60" t="e">
        <f>VLOOKUP(Yudicium[[#This Row],[NIM]],DbsMunaqis[#Data],14)</f>
        <v>#N/A</v>
      </c>
      <c r="H27" s="61" t="e">
        <f>VLOOKUP(Yudicium[[#This Row],[NIM]],DbsMunaqis[#Data],15)</f>
        <v>#N/A</v>
      </c>
      <c r="I27" s="89">
        <v>41516</v>
      </c>
    </row>
    <row r="28" spans="1:9">
      <c r="A28" s="91">
        <v>20</v>
      </c>
      <c r="B28" s="63" t="s">
        <v>8142</v>
      </c>
      <c r="C28" s="64" t="e">
        <f>VLOOKUP(Yudicium[[#This Row],[NIM]],DbsMunaqis[#Data],5)</f>
        <v>#N/A</v>
      </c>
      <c r="D28" s="59">
        <v>1</v>
      </c>
      <c r="E28" s="55" t="e">
        <f>VLOOKUP(VLOOKUP(Yudicium[[#This Row],[NIM]],DbsMunaqis[],6),TblJurusan[],2)</f>
        <v>#N/A</v>
      </c>
      <c r="F28" s="55" t="e">
        <f>VLOOKUP(VLOOKUP(Yudicium[[#This Row],[NIM]],DbsMunaqis[],7),TblProdi[],2)</f>
        <v>#N/A</v>
      </c>
      <c r="G28" s="60" t="e">
        <f>VLOOKUP(Yudicium[[#This Row],[NIM]],DbsMunaqis[#Data],14)</f>
        <v>#N/A</v>
      </c>
      <c r="H28" s="61" t="e">
        <f>VLOOKUP(Yudicium[[#This Row],[NIM]],DbsMunaqis[#Data],15)</f>
        <v>#N/A</v>
      </c>
      <c r="I28" s="89">
        <v>41516</v>
      </c>
    </row>
    <row r="29" spans="1:9">
      <c r="A29" s="91">
        <v>21</v>
      </c>
      <c r="B29" s="63" t="s">
        <v>8265</v>
      </c>
      <c r="C29" s="64" t="e">
        <f>VLOOKUP(Yudicium[[#This Row],[NIM]],DbsMunaqis[#Data],5)</f>
        <v>#N/A</v>
      </c>
      <c r="D29" s="59">
        <v>2</v>
      </c>
      <c r="E29" s="55" t="e">
        <f>VLOOKUP(VLOOKUP(Yudicium[[#This Row],[NIM]],DbsMunaqis[],6),TblJurusan[],2)</f>
        <v>#N/A</v>
      </c>
      <c r="F29" s="55" t="e">
        <f>VLOOKUP(VLOOKUP(Yudicium[[#This Row],[NIM]],DbsMunaqis[],7),TblProdi[],2)</f>
        <v>#N/A</v>
      </c>
      <c r="G29" s="60" t="e">
        <f>VLOOKUP(Yudicium[[#This Row],[NIM]],DbsMunaqis[#Data],14)</f>
        <v>#N/A</v>
      </c>
      <c r="H29" s="61" t="e">
        <f>VLOOKUP(Yudicium[[#This Row],[NIM]],DbsMunaqis[#Data],15)</f>
        <v>#N/A</v>
      </c>
      <c r="I29" s="89">
        <v>41516</v>
      </c>
    </row>
    <row r="30" spans="1:9">
      <c r="A30" s="91">
        <v>22</v>
      </c>
      <c r="B30" s="63" t="s">
        <v>8268</v>
      </c>
      <c r="C30" s="64" t="e">
        <f>VLOOKUP(Yudicium[[#This Row],[NIM]],DbsMunaqis[#Data],5)</f>
        <v>#N/A</v>
      </c>
      <c r="D30" s="59">
        <v>2</v>
      </c>
      <c r="E30" s="55" t="e">
        <f>VLOOKUP(VLOOKUP(Yudicium[[#This Row],[NIM]],DbsMunaqis[],6),TblJurusan[],2)</f>
        <v>#N/A</v>
      </c>
      <c r="F30" s="55" t="e">
        <f>VLOOKUP(VLOOKUP(Yudicium[[#This Row],[NIM]],DbsMunaqis[],7),TblProdi[],2)</f>
        <v>#N/A</v>
      </c>
      <c r="G30" s="60" t="e">
        <f>VLOOKUP(Yudicium[[#This Row],[NIM]],DbsMunaqis[#Data],14)</f>
        <v>#N/A</v>
      </c>
      <c r="H30" s="61" t="e">
        <f>VLOOKUP(Yudicium[[#This Row],[NIM]],DbsMunaqis[#Data],15)</f>
        <v>#N/A</v>
      </c>
      <c r="I30" s="89">
        <v>41516</v>
      </c>
    </row>
    <row r="31" spans="1:9">
      <c r="A31" s="91">
        <v>23</v>
      </c>
      <c r="B31" s="63" t="s">
        <v>8280</v>
      </c>
      <c r="C31" s="64" t="e">
        <f>VLOOKUP(Yudicium[[#This Row],[NIM]],DbsMunaqis[#Data],5)</f>
        <v>#N/A</v>
      </c>
      <c r="D31" s="59">
        <v>2</v>
      </c>
      <c r="E31" s="55" t="e">
        <f>VLOOKUP(VLOOKUP(Yudicium[[#This Row],[NIM]],DbsMunaqis[],6),TblJurusan[],2)</f>
        <v>#N/A</v>
      </c>
      <c r="F31" s="55" t="e">
        <f>VLOOKUP(VLOOKUP(Yudicium[[#This Row],[NIM]],DbsMunaqis[],7),TblProdi[],2)</f>
        <v>#N/A</v>
      </c>
      <c r="G31" s="60" t="e">
        <f>VLOOKUP(Yudicium[[#This Row],[NIM]],DbsMunaqis[#Data],14)</f>
        <v>#N/A</v>
      </c>
      <c r="H31" s="61" t="e">
        <f>VLOOKUP(Yudicium[[#This Row],[NIM]],DbsMunaqis[#Data],15)</f>
        <v>#N/A</v>
      </c>
      <c r="I31" s="89">
        <v>41516</v>
      </c>
    </row>
    <row r="32" spans="1:9">
      <c r="A32" s="91">
        <v>24</v>
      </c>
      <c r="B32" s="63" t="s">
        <v>8391</v>
      </c>
      <c r="C32" s="64" t="e">
        <f>VLOOKUP(Yudicium[[#This Row],[NIM]],DbsMunaqis[#Data],5)</f>
        <v>#N/A</v>
      </c>
      <c r="D32" s="59">
        <v>2</v>
      </c>
      <c r="E32" s="55" t="e">
        <f>VLOOKUP(VLOOKUP(Yudicium[[#This Row],[NIM]],DbsMunaqis[],6),TblJurusan[],2)</f>
        <v>#N/A</v>
      </c>
      <c r="F32" s="55" t="e">
        <f>VLOOKUP(VLOOKUP(Yudicium[[#This Row],[NIM]],DbsMunaqis[],7),TblProdi[],2)</f>
        <v>#N/A</v>
      </c>
      <c r="G32" s="60" t="e">
        <f>VLOOKUP(Yudicium[[#This Row],[NIM]],DbsMunaqis[#Data],14)</f>
        <v>#N/A</v>
      </c>
      <c r="H32" s="61" t="e">
        <f>VLOOKUP(Yudicium[[#This Row],[NIM]],DbsMunaqis[#Data],15)</f>
        <v>#N/A</v>
      </c>
      <c r="I32" s="89">
        <v>41516</v>
      </c>
    </row>
    <row r="33" spans="1:9">
      <c r="A33" s="91">
        <v>25</v>
      </c>
      <c r="B33" s="63" t="s">
        <v>8393</v>
      </c>
      <c r="C33" s="64" t="e">
        <f>VLOOKUP(Yudicium[[#This Row],[NIM]],DbsMunaqis[#Data],5)</f>
        <v>#N/A</v>
      </c>
      <c r="D33" s="59">
        <v>2</v>
      </c>
      <c r="E33" s="55" t="e">
        <f>VLOOKUP(VLOOKUP(Yudicium[[#This Row],[NIM]],DbsMunaqis[],6),TblJurusan[],2)</f>
        <v>#N/A</v>
      </c>
      <c r="F33" s="55" t="e">
        <f>VLOOKUP(VLOOKUP(Yudicium[[#This Row],[NIM]],DbsMunaqis[],7),TblProdi[],2)</f>
        <v>#N/A</v>
      </c>
      <c r="G33" s="60" t="e">
        <f>VLOOKUP(Yudicium[[#This Row],[NIM]],DbsMunaqis[#Data],14)</f>
        <v>#N/A</v>
      </c>
      <c r="H33" s="61" t="e">
        <f>VLOOKUP(Yudicium[[#This Row],[NIM]],DbsMunaqis[#Data],15)</f>
        <v>#N/A</v>
      </c>
      <c r="I33" s="89">
        <v>41516</v>
      </c>
    </row>
    <row r="34" spans="1:9">
      <c r="A34" s="91">
        <v>26</v>
      </c>
      <c r="B34" s="63" t="s">
        <v>8398</v>
      </c>
      <c r="C34" s="64" t="e">
        <f>VLOOKUP(Yudicium[[#This Row],[NIM]],DbsMunaqis[#Data],5)</f>
        <v>#N/A</v>
      </c>
      <c r="D34" s="59">
        <v>2</v>
      </c>
      <c r="E34" s="55" t="e">
        <f>VLOOKUP(VLOOKUP(Yudicium[[#This Row],[NIM]],DbsMunaqis[],6),TblJurusan[],2)</f>
        <v>#N/A</v>
      </c>
      <c r="F34" s="55" t="e">
        <f>VLOOKUP(VLOOKUP(Yudicium[[#This Row],[NIM]],DbsMunaqis[],7),TblProdi[],2)</f>
        <v>#N/A</v>
      </c>
      <c r="G34" s="60" t="e">
        <f>VLOOKUP(Yudicium[[#This Row],[NIM]],DbsMunaqis[#Data],14)</f>
        <v>#N/A</v>
      </c>
      <c r="H34" s="61" t="e">
        <f>VLOOKUP(Yudicium[[#This Row],[NIM]],DbsMunaqis[#Data],15)</f>
        <v>#N/A</v>
      </c>
      <c r="I34" s="89">
        <v>41516</v>
      </c>
    </row>
    <row r="35" spans="1:9">
      <c r="A35" s="91">
        <v>27</v>
      </c>
      <c r="B35" s="63" t="s">
        <v>8412</v>
      </c>
      <c r="C35" s="64" t="e">
        <f>VLOOKUP(Yudicium[[#This Row],[NIM]],DbsMunaqis[#Data],5)</f>
        <v>#N/A</v>
      </c>
      <c r="D35" s="59">
        <v>2</v>
      </c>
      <c r="E35" s="55" t="e">
        <f>VLOOKUP(VLOOKUP(Yudicium[[#This Row],[NIM]],DbsMunaqis[],6),TblJurusan[],2)</f>
        <v>#N/A</v>
      </c>
      <c r="F35" s="55" t="e">
        <f>VLOOKUP(VLOOKUP(Yudicium[[#This Row],[NIM]],DbsMunaqis[],7),TblProdi[],2)</f>
        <v>#N/A</v>
      </c>
      <c r="G35" s="60" t="e">
        <f>VLOOKUP(Yudicium[[#This Row],[NIM]],DbsMunaqis[#Data],14)</f>
        <v>#N/A</v>
      </c>
      <c r="H35" s="61" t="e">
        <f>VLOOKUP(Yudicium[[#This Row],[NIM]],DbsMunaqis[#Data],15)</f>
        <v>#N/A</v>
      </c>
      <c r="I35" s="89">
        <v>41516</v>
      </c>
    </row>
    <row r="36" spans="1:9">
      <c r="A36" s="91">
        <v>28</v>
      </c>
      <c r="B36" s="41" t="s">
        <v>8929</v>
      </c>
      <c r="C36" s="59" t="e">
        <f>VLOOKUP(Yudicium[[#This Row],[NIM]],DbsMunaqis[#Data],5)</f>
        <v>#N/A</v>
      </c>
      <c r="D36" s="59">
        <v>1</v>
      </c>
      <c r="E36" s="55" t="e">
        <f>VLOOKUP(VLOOKUP(Yudicium[[#This Row],[NIM]],DbsMunaqis[],6),TblJurusan[],2)</f>
        <v>#N/A</v>
      </c>
      <c r="F36" s="55" t="e">
        <f>VLOOKUP(VLOOKUP(Yudicium[[#This Row],[NIM]],DbsMunaqis[],7),TblProdi[],2)</f>
        <v>#N/A</v>
      </c>
      <c r="G36" s="60" t="e">
        <f>VLOOKUP(Yudicium[[#This Row],[NIM]],DbsMunaqis[#Data],14)</f>
        <v>#N/A</v>
      </c>
      <c r="H36" s="61" t="e">
        <f>VLOOKUP(Yudicium[[#This Row],[NIM]],DbsMunaqis[#Data],15)</f>
        <v>#N/A</v>
      </c>
      <c r="I36" s="89">
        <v>41516</v>
      </c>
    </row>
    <row r="37" spans="1:9">
      <c r="A37" s="91">
        <v>29</v>
      </c>
      <c r="B37" s="63" t="s">
        <v>8208</v>
      </c>
      <c r="C37" s="64" t="e">
        <f>VLOOKUP(Yudicium[[#This Row],[NIM]],DbsMunaqis[#Data],5)</f>
        <v>#N/A</v>
      </c>
      <c r="D37" s="59">
        <v>2</v>
      </c>
      <c r="E37" s="55" t="e">
        <f>VLOOKUP(VLOOKUP(Yudicium[[#This Row],[NIM]],DbsMunaqis[],6),TblJurusan[],2)</f>
        <v>#N/A</v>
      </c>
      <c r="F37" s="55" t="e">
        <f>VLOOKUP(VLOOKUP(Yudicium[[#This Row],[NIM]],DbsMunaqis[],7),TblProdi[],2)</f>
        <v>#N/A</v>
      </c>
      <c r="G37" s="60" t="e">
        <f>VLOOKUP(Yudicium[[#This Row],[NIM]],DbsMunaqis[#Data],14)</f>
        <v>#N/A</v>
      </c>
      <c r="H37" s="61" t="e">
        <f>VLOOKUP(Yudicium[[#This Row],[NIM]],DbsMunaqis[#Data],15)</f>
        <v>#N/A</v>
      </c>
      <c r="I37" s="89">
        <v>41576</v>
      </c>
    </row>
    <row r="38" spans="1:9">
      <c r="A38" s="91">
        <v>30</v>
      </c>
      <c r="B38" s="63" t="s">
        <v>8377</v>
      </c>
      <c r="C38" s="64" t="e">
        <f>VLOOKUP(Yudicium[[#This Row],[NIM]],DbsMunaqis[#Data],5)</f>
        <v>#N/A</v>
      </c>
      <c r="D38" s="59">
        <v>2</v>
      </c>
      <c r="E38" s="55" t="e">
        <f>VLOOKUP(VLOOKUP(Yudicium[[#This Row],[NIM]],DbsMunaqis[],6),TblJurusan[],2)</f>
        <v>#N/A</v>
      </c>
      <c r="F38" s="55" t="e">
        <f>VLOOKUP(VLOOKUP(Yudicium[[#This Row],[NIM]],DbsMunaqis[],7),TblProdi[],2)</f>
        <v>#N/A</v>
      </c>
      <c r="G38" s="60" t="e">
        <f>VLOOKUP(Yudicium[[#This Row],[NIM]],DbsMunaqis[#Data],14)</f>
        <v>#N/A</v>
      </c>
      <c r="H38" s="61" t="e">
        <f>VLOOKUP(Yudicium[[#This Row],[NIM]],DbsMunaqis[#Data],15)</f>
        <v>#N/A</v>
      </c>
      <c r="I38" s="89">
        <v>41576</v>
      </c>
    </row>
    <row r="39" spans="1:9">
      <c r="A39" s="91">
        <v>31</v>
      </c>
      <c r="B39" s="63" t="s">
        <v>1570</v>
      </c>
      <c r="C39" s="64" t="e">
        <f>VLOOKUP(Yudicium[[#This Row],[NIM]],DbsMunaqis[#Data],5)</f>
        <v>#N/A</v>
      </c>
      <c r="D39" s="59">
        <v>1</v>
      </c>
      <c r="E39" s="55" t="e">
        <f>VLOOKUP(VLOOKUP(Yudicium[[#This Row],[NIM]],DbsMunaqis[],6),TblJurusan[],2)</f>
        <v>#N/A</v>
      </c>
      <c r="F39" s="55" t="e">
        <f>VLOOKUP(VLOOKUP(Yudicium[[#This Row],[NIM]],DbsMunaqis[],7),TblProdi[],2)</f>
        <v>#N/A</v>
      </c>
      <c r="G39" s="60" t="e">
        <f>VLOOKUP(Yudicium[[#This Row],[NIM]],DbsMunaqis[#Data],14)</f>
        <v>#N/A</v>
      </c>
      <c r="H39" s="61" t="e">
        <f>VLOOKUP(Yudicium[[#This Row],[NIM]],DbsMunaqis[#Data],15)</f>
        <v>#N/A</v>
      </c>
      <c r="I39" s="89">
        <v>41576</v>
      </c>
    </row>
    <row r="40" spans="1:9">
      <c r="A40" s="91">
        <v>32</v>
      </c>
      <c r="B40" s="63" t="s">
        <v>8167</v>
      </c>
      <c r="C40" s="64" t="e">
        <f>VLOOKUP(Yudicium[[#This Row],[NIM]],DbsMunaqis[#Data],5)</f>
        <v>#N/A</v>
      </c>
      <c r="D40" s="59">
        <v>1</v>
      </c>
      <c r="E40" s="55" t="e">
        <f>VLOOKUP(VLOOKUP(Yudicium[[#This Row],[NIM]],DbsMunaqis[],6),TblJurusan[],2)</f>
        <v>#N/A</v>
      </c>
      <c r="F40" s="55" t="e">
        <f>VLOOKUP(VLOOKUP(Yudicium[[#This Row],[NIM]],DbsMunaqis[],7),TblProdi[],2)</f>
        <v>#N/A</v>
      </c>
      <c r="G40" s="60" t="e">
        <f>VLOOKUP(Yudicium[[#This Row],[NIM]],DbsMunaqis[#Data],14)</f>
        <v>#N/A</v>
      </c>
      <c r="H40" s="61" t="e">
        <f>VLOOKUP(Yudicium[[#This Row],[NIM]],DbsMunaqis[#Data],15)</f>
        <v>#N/A</v>
      </c>
      <c r="I40" s="89">
        <v>41576</v>
      </c>
    </row>
    <row r="41" spans="1:9">
      <c r="A41" s="91">
        <v>33</v>
      </c>
      <c r="B41" s="63" t="s">
        <v>8085</v>
      </c>
      <c r="C41" s="64" t="e">
        <f>VLOOKUP(Yudicium[[#This Row],[NIM]],DbsMunaqis[#Data],5)</f>
        <v>#N/A</v>
      </c>
      <c r="D41" s="59">
        <v>1</v>
      </c>
      <c r="E41" s="55" t="e">
        <f>VLOOKUP(VLOOKUP(Yudicium[[#This Row],[NIM]],DbsMunaqis[],6),TblJurusan[],2)</f>
        <v>#N/A</v>
      </c>
      <c r="F41" s="55" t="e">
        <f>VLOOKUP(VLOOKUP(Yudicium[[#This Row],[NIM]],DbsMunaqis[],7),TblProdi[],2)</f>
        <v>#N/A</v>
      </c>
      <c r="G41" s="60" t="e">
        <f>VLOOKUP(Yudicium[[#This Row],[NIM]],DbsMunaqis[#Data],14)</f>
        <v>#N/A</v>
      </c>
      <c r="H41" s="61" t="e">
        <f>VLOOKUP(Yudicium[[#This Row],[NIM]],DbsMunaqis[#Data],15)</f>
        <v>#N/A</v>
      </c>
      <c r="I41" s="89">
        <v>41576</v>
      </c>
    </row>
    <row r="42" spans="1:9">
      <c r="A42" s="91">
        <v>34</v>
      </c>
      <c r="B42" s="63" t="s">
        <v>7874</v>
      </c>
      <c r="C42" s="64" t="e">
        <f>VLOOKUP(Yudicium[[#This Row],[NIM]],DbsMunaqis[#Data],5)</f>
        <v>#N/A</v>
      </c>
      <c r="D42" s="59">
        <v>1</v>
      </c>
      <c r="E42" s="55" t="e">
        <f>VLOOKUP(VLOOKUP(Yudicium[[#This Row],[NIM]],DbsMunaqis[],6),TblJurusan[],2)</f>
        <v>#N/A</v>
      </c>
      <c r="F42" s="55" t="e">
        <f>VLOOKUP(VLOOKUP(Yudicium[[#This Row],[NIM]],DbsMunaqis[],7),TblProdi[],2)</f>
        <v>#N/A</v>
      </c>
      <c r="G42" s="60" t="e">
        <f>VLOOKUP(Yudicium[[#This Row],[NIM]],DbsMunaqis[#Data],14)</f>
        <v>#N/A</v>
      </c>
      <c r="H42" s="61" t="e">
        <f>VLOOKUP(Yudicium[[#This Row],[NIM]],DbsMunaqis[#Data],15)</f>
        <v>#N/A</v>
      </c>
      <c r="I42" s="89">
        <v>41576</v>
      </c>
    </row>
    <row r="43" spans="1:9">
      <c r="A43" s="91">
        <v>35</v>
      </c>
      <c r="B43" s="63" t="s">
        <v>7349</v>
      </c>
      <c r="C43" s="64" t="e">
        <f>VLOOKUP(Yudicium[[#This Row],[NIM]],DbsMunaqis[#Data],5)</f>
        <v>#N/A</v>
      </c>
      <c r="D43" s="59">
        <v>1</v>
      </c>
      <c r="E43" s="55" t="e">
        <f>VLOOKUP(VLOOKUP(Yudicium[[#This Row],[NIM]],DbsMunaqis[],6),TblJurusan[],2)</f>
        <v>#N/A</v>
      </c>
      <c r="F43" s="55" t="e">
        <f>VLOOKUP(VLOOKUP(Yudicium[[#This Row],[NIM]],DbsMunaqis[],7),TblProdi[],2)</f>
        <v>#N/A</v>
      </c>
      <c r="G43" s="60" t="e">
        <f>VLOOKUP(Yudicium[[#This Row],[NIM]],DbsMunaqis[#Data],14)</f>
        <v>#N/A</v>
      </c>
      <c r="H43" s="61" t="e">
        <f>VLOOKUP(Yudicium[[#This Row],[NIM]],DbsMunaqis[#Data],15)</f>
        <v>#N/A</v>
      </c>
      <c r="I43" s="89">
        <v>41576</v>
      </c>
    </row>
    <row r="44" spans="1:9">
      <c r="A44" s="91">
        <v>36</v>
      </c>
      <c r="B44" s="63" t="s">
        <v>1693</v>
      </c>
      <c r="C44" s="64" t="e">
        <f>VLOOKUP(Yudicium[[#This Row],[NIM]],DbsMunaqis[#Data],5)</f>
        <v>#N/A</v>
      </c>
      <c r="D44" s="59">
        <v>1</v>
      </c>
      <c r="E44" s="55" t="e">
        <f>VLOOKUP(VLOOKUP(Yudicium[[#This Row],[NIM]],DbsMunaqis[],6),TblJurusan[],2)</f>
        <v>#N/A</v>
      </c>
      <c r="F44" s="55" t="e">
        <f>VLOOKUP(VLOOKUP(Yudicium[[#This Row],[NIM]],DbsMunaqis[],7),TblProdi[],2)</f>
        <v>#N/A</v>
      </c>
      <c r="G44" s="60" t="e">
        <f>VLOOKUP(Yudicium[[#This Row],[NIM]],DbsMunaqis[#Data],14)</f>
        <v>#N/A</v>
      </c>
      <c r="H44" s="61" t="e">
        <f>VLOOKUP(Yudicium[[#This Row],[NIM]],DbsMunaqis[#Data],15)</f>
        <v>#N/A</v>
      </c>
      <c r="I44" s="89">
        <v>41576</v>
      </c>
    </row>
    <row r="45" spans="1:9">
      <c r="A45" s="91">
        <v>37</v>
      </c>
      <c r="B45" s="63" t="s">
        <v>8409</v>
      </c>
      <c r="C45" s="64" t="e">
        <f>VLOOKUP(Yudicium[[#This Row],[NIM]],DbsMunaqis[#Data],5)</f>
        <v>#N/A</v>
      </c>
      <c r="D45" s="59">
        <v>2</v>
      </c>
      <c r="E45" s="55" t="e">
        <f>VLOOKUP(VLOOKUP(Yudicium[[#This Row],[NIM]],DbsMunaqis[],6),TblJurusan[],2)</f>
        <v>#N/A</v>
      </c>
      <c r="F45" s="55" t="e">
        <f>VLOOKUP(VLOOKUP(Yudicium[[#This Row],[NIM]],DbsMunaqis[],7),TblProdi[],2)</f>
        <v>#N/A</v>
      </c>
      <c r="G45" s="60" t="e">
        <f>VLOOKUP(Yudicium[[#This Row],[NIM]],DbsMunaqis[#Data],14)</f>
        <v>#N/A</v>
      </c>
      <c r="H45" s="61" t="e">
        <f>VLOOKUP(Yudicium[[#This Row],[NIM]],DbsMunaqis[#Data],15)</f>
        <v>#N/A</v>
      </c>
      <c r="I45" s="89">
        <v>41576</v>
      </c>
    </row>
    <row r="46" spans="1:9">
      <c r="A46" s="91">
        <v>38</v>
      </c>
      <c r="B46" s="63" t="s">
        <v>8400</v>
      </c>
      <c r="C46" s="64" t="e">
        <f>VLOOKUP(Yudicium[[#This Row],[NIM]],DbsMunaqis[#Data],5)</f>
        <v>#N/A</v>
      </c>
      <c r="D46" s="59">
        <v>2</v>
      </c>
      <c r="E46" s="55" t="e">
        <f>VLOOKUP(VLOOKUP(Yudicium[[#This Row],[NIM]],DbsMunaqis[],6),TblJurusan[],2)</f>
        <v>#N/A</v>
      </c>
      <c r="F46" s="55" t="e">
        <f>VLOOKUP(VLOOKUP(Yudicium[[#This Row],[NIM]],DbsMunaqis[],7),TblProdi[],2)</f>
        <v>#N/A</v>
      </c>
      <c r="G46" s="60" t="e">
        <f>VLOOKUP(Yudicium[[#This Row],[NIM]],DbsMunaqis[#Data],14)</f>
        <v>#N/A</v>
      </c>
      <c r="H46" s="61" t="e">
        <f>VLOOKUP(Yudicium[[#This Row],[NIM]],DbsMunaqis[#Data],15)</f>
        <v>#N/A</v>
      </c>
      <c r="I46" s="89">
        <v>41576</v>
      </c>
    </row>
    <row r="47" spans="1:9">
      <c r="A47" s="91">
        <v>39</v>
      </c>
      <c r="B47" s="63" t="s">
        <v>8390</v>
      </c>
      <c r="C47" s="64" t="e">
        <f>VLOOKUP(Yudicium[[#This Row],[NIM]],DbsMunaqis[#Data],5)</f>
        <v>#N/A</v>
      </c>
      <c r="D47" s="59">
        <v>2</v>
      </c>
      <c r="E47" s="55" t="e">
        <f>VLOOKUP(VLOOKUP(Yudicium[[#This Row],[NIM]],DbsMunaqis[],6),TblJurusan[],2)</f>
        <v>#N/A</v>
      </c>
      <c r="F47" s="55" t="e">
        <f>VLOOKUP(VLOOKUP(Yudicium[[#This Row],[NIM]],DbsMunaqis[],7),TblProdi[],2)</f>
        <v>#N/A</v>
      </c>
      <c r="G47" s="60" t="e">
        <f>VLOOKUP(Yudicium[[#This Row],[NIM]],DbsMunaqis[#Data],14)</f>
        <v>#N/A</v>
      </c>
      <c r="H47" s="61" t="e">
        <f>VLOOKUP(Yudicium[[#This Row],[NIM]],DbsMunaqis[#Data],15)</f>
        <v>#N/A</v>
      </c>
      <c r="I47" s="89">
        <v>41576</v>
      </c>
    </row>
    <row r="48" spans="1:9">
      <c r="A48" s="91">
        <v>40</v>
      </c>
      <c r="B48" s="63" t="s">
        <v>7271</v>
      </c>
      <c r="C48" s="64" t="e">
        <f>VLOOKUP(Yudicium[[#This Row],[NIM]],DbsMunaqis[#Data],5)</f>
        <v>#N/A</v>
      </c>
      <c r="D48" s="59">
        <v>1</v>
      </c>
      <c r="E48" s="55" t="e">
        <f>VLOOKUP(VLOOKUP(Yudicium[[#This Row],[NIM]],DbsMunaqis[],6),TblJurusan[],2)</f>
        <v>#N/A</v>
      </c>
      <c r="F48" s="55" t="e">
        <f>VLOOKUP(VLOOKUP(Yudicium[[#This Row],[NIM]],DbsMunaqis[],7),TblProdi[],2)</f>
        <v>#N/A</v>
      </c>
      <c r="G48" s="60" t="e">
        <f>VLOOKUP(Yudicium[[#This Row],[NIM]],DbsMunaqis[#Data],14)</f>
        <v>#N/A</v>
      </c>
      <c r="H48" s="61" t="e">
        <f>VLOOKUP(Yudicium[[#This Row],[NIM]],DbsMunaqis[#Data],15)</f>
        <v>#N/A</v>
      </c>
      <c r="I48" s="89">
        <v>41576</v>
      </c>
    </row>
    <row r="49" spans="1:9">
      <c r="A49" s="91">
        <v>41</v>
      </c>
      <c r="B49" s="63" t="s">
        <v>7814</v>
      </c>
      <c r="C49" s="64" t="e">
        <f>VLOOKUP(Yudicium[[#This Row],[NIM]],DbsMunaqis[#Data],5)</f>
        <v>#N/A</v>
      </c>
      <c r="D49" s="59">
        <v>1</v>
      </c>
      <c r="E49" s="55" t="e">
        <f>VLOOKUP(VLOOKUP(Yudicium[[#This Row],[NIM]],DbsMunaqis[],6),TblJurusan[],2)</f>
        <v>#N/A</v>
      </c>
      <c r="F49" s="55" t="e">
        <f>VLOOKUP(VLOOKUP(Yudicium[[#This Row],[NIM]],DbsMunaqis[],7),TblProdi[],2)</f>
        <v>#N/A</v>
      </c>
      <c r="G49" s="60" t="e">
        <f>VLOOKUP(Yudicium[[#This Row],[NIM]],DbsMunaqis[#Data],14)</f>
        <v>#N/A</v>
      </c>
      <c r="H49" s="61" t="e">
        <f>VLOOKUP(Yudicium[[#This Row],[NIM]],DbsMunaqis[#Data],15)</f>
        <v>#N/A</v>
      </c>
      <c r="I49" s="89">
        <v>41576</v>
      </c>
    </row>
    <row r="50" spans="1:9">
      <c r="A50" s="91">
        <v>42</v>
      </c>
      <c r="B50" s="63" t="s">
        <v>7963</v>
      </c>
      <c r="C50" s="64" t="e">
        <f>VLOOKUP(Yudicium[[#This Row],[NIM]],DbsMunaqis[#Data],5)</f>
        <v>#N/A</v>
      </c>
      <c r="D50" s="59">
        <v>1</v>
      </c>
      <c r="E50" s="55" t="e">
        <f>VLOOKUP(VLOOKUP(Yudicium[[#This Row],[NIM]],DbsMunaqis[],6),TblJurusan[],2)</f>
        <v>#N/A</v>
      </c>
      <c r="F50" s="55" t="e">
        <f>VLOOKUP(VLOOKUP(Yudicium[[#This Row],[NIM]],DbsMunaqis[],7),TblProdi[],2)</f>
        <v>#N/A</v>
      </c>
      <c r="G50" s="60" t="e">
        <f>VLOOKUP(Yudicium[[#This Row],[NIM]],DbsMunaqis[#Data],14)</f>
        <v>#N/A</v>
      </c>
      <c r="H50" s="61" t="e">
        <f>VLOOKUP(Yudicium[[#This Row],[NIM]],DbsMunaqis[#Data],15)</f>
        <v>#N/A</v>
      </c>
      <c r="I50" s="89">
        <v>41576</v>
      </c>
    </row>
    <row r="51" spans="1:9">
      <c r="A51" s="91">
        <v>43</v>
      </c>
      <c r="B51" s="63" t="s">
        <v>7497</v>
      </c>
      <c r="C51" s="64" t="e">
        <f>VLOOKUP(Yudicium[[#This Row],[NIM]],DbsMunaqis[#Data],5)</f>
        <v>#N/A</v>
      </c>
      <c r="D51" s="59">
        <v>1</v>
      </c>
      <c r="E51" s="55" t="e">
        <f>VLOOKUP(VLOOKUP(Yudicium[[#This Row],[NIM]],DbsMunaqis[],6),TblJurusan[],2)</f>
        <v>#N/A</v>
      </c>
      <c r="F51" s="55" t="e">
        <f>VLOOKUP(VLOOKUP(Yudicium[[#This Row],[NIM]],DbsMunaqis[],7),TblProdi[],2)</f>
        <v>#N/A</v>
      </c>
      <c r="G51" s="60" t="e">
        <f>VLOOKUP(Yudicium[[#This Row],[NIM]],DbsMunaqis[#Data],14)</f>
        <v>#N/A</v>
      </c>
      <c r="H51" s="61" t="e">
        <f>VLOOKUP(Yudicium[[#This Row],[NIM]],DbsMunaqis[#Data],15)</f>
        <v>#N/A</v>
      </c>
      <c r="I51" s="89">
        <v>41576</v>
      </c>
    </row>
    <row r="52" spans="1:9">
      <c r="A52" s="91">
        <v>44</v>
      </c>
      <c r="B52" s="63" t="s">
        <v>7954</v>
      </c>
      <c r="C52" s="64" t="e">
        <f>VLOOKUP(Yudicium[[#This Row],[NIM]],DbsMunaqis[#Data],5)</f>
        <v>#N/A</v>
      </c>
      <c r="D52" s="59">
        <v>1</v>
      </c>
      <c r="E52" s="55" t="e">
        <f>VLOOKUP(VLOOKUP(Yudicium[[#This Row],[NIM]],DbsMunaqis[],6),TblJurusan[],2)</f>
        <v>#N/A</v>
      </c>
      <c r="F52" s="55" t="e">
        <f>VLOOKUP(VLOOKUP(Yudicium[[#This Row],[NIM]],DbsMunaqis[],7),TblProdi[],2)</f>
        <v>#N/A</v>
      </c>
      <c r="G52" s="60" t="e">
        <f>VLOOKUP(Yudicium[[#This Row],[NIM]],DbsMunaqis[#Data],14)</f>
        <v>#N/A</v>
      </c>
      <c r="H52" s="61" t="e">
        <f>VLOOKUP(Yudicium[[#This Row],[NIM]],DbsMunaqis[#Data],15)</f>
        <v>#N/A</v>
      </c>
      <c r="I52" s="89">
        <v>41576</v>
      </c>
    </row>
    <row r="53" spans="1:9">
      <c r="A53" s="91">
        <v>45</v>
      </c>
      <c r="B53" s="63" t="s">
        <v>7966</v>
      </c>
      <c r="C53" s="64" t="e">
        <f>VLOOKUP(Yudicium[[#This Row],[NIM]],DbsMunaqis[#Data],5)</f>
        <v>#N/A</v>
      </c>
      <c r="D53" s="59">
        <v>1</v>
      </c>
      <c r="E53" s="55" t="e">
        <f>VLOOKUP(VLOOKUP(Yudicium[[#This Row],[NIM]],DbsMunaqis[],6),TblJurusan[],2)</f>
        <v>#N/A</v>
      </c>
      <c r="F53" s="55" t="e">
        <f>VLOOKUP(VLOOKUP(Yudicium[[#This Row],[NIM]],DbsMunaqis[],7),TblProdi[],2)</f>
        <v>#N/A</v>
      </c>
      <c r="G53" s="60" t="e">
        <f>VLOOKUP(Yudicium[[#This Row],[NIM]],DbsMunaqis[#Data],14)</f>
        <v>#N/A</v>
      </c>
      <c r="H53" s="61" t="e">
        <f>VLOOKUP(Yudicium[[#This Row],[NIM]],DbsMunaqis[#Data],15)</f>
        <v>#N/A</v>
      </c>
      <c r="I53" s="89">
        <v>41576</v>
      </c>
    </row>
    <row r="54" spans="1:9">
      <c r="A54" s="91">
        <v>46</v>
      </c>
      <c r="B54" s="63" t="s">
        <v>7995</v>
      </c>
      <c r="C54" s="64" t="e">
        <f>VLOOKUP(Yudicium[[#This Row],[NIM]],DbsMunaqis[#Data],5)</f>
        <v>#N/A</v>
      </c>
      <c r="D54" s="59">
        <v>1</v>
      </c>
      <c r="E54" s="55" t="e">
        <f>VLOOKUP(VLOOKUP(Yudicium[[#This Row],[NIM]],DbsMunaqis[],6),TblJurusan[],2)</f>
        <v>#N/A</v>
      </c>
      <c r="F54" s="55" t="e">
        <f>VLOOKUP(VLOOKUP(Yudicium[[#This Row],[NIM]],DbsMunaqis[],7),TblProdi[],2)</f>
        <v>#N/A</v>
      </c>
      <c r="G54" s="60" t="e">
        <f>VLOOKUP(Yudicium[[#This Row],[NIM]],DbsMunaqis[#Data],14)</f>
        <v>#N/A</v>
      </c>
      <c r="H54" s="61" t="e">
        <f>VLOOKUP(Yudicium[[#This Row],[NIM]],DbsMunaqis[#Data],15)</f>
        <v>#N/A</v>
      </c>
      <c r="I54" s="89">
        <v>41576</v>
      </c>
    </row>
    <row r="55" spans="1:9">
      <c r="A55" s="91">
        <v>47</v>
      </c>
      <c r="B55" s="63" t="s">
        <v>7934</v>
      </c>
      <c r="C55" s="64" t="e">
        <f>VLOOKUP(Yudicium[[#This Row],[NIM]],DbsMunaqis[#Data],5)</f>
        <v>#N/A</v>
      </c>
      <c r="D55" s="59">
        <v>1</v>
      </c>
      <c r="E55" s="55" t="e">
        <f>VLOOKUP(VLOOKUP(Yudicium[[#This Row],[NIM]],DbsMunaqis[],6),TblJurusan[],2)</f>
        <v>#N/A</v>
      </c>
      <c r="F55" s="55" t="e">
        <f>VLOOKUP(VLOOKUP(Yudicium[[#This Row],[NIM]],DbsMunaqis[],7),TblProdi[],2)</f>
        <v>#N/A</v>
      </c>
      <c r="G55" s="60" t="e">
        <f>VLOOKUP(Yudicium[[#This Row],[NIM]],DbsMunaqis[#Data],14)</f>
        <v>#N/A</v>
      </c>
      <c r="H55" s="61" t="e">
        <f>VLOOKUP(Yudicium[[#This Row],[NIM]],DbsMunaqis[#Data],15)</f>
        <v>#N/A</v>
      </c>
      <c r="I55" s="89">
        <v>41576</v>
      </c>
    </row>
    <row r="56" spans="1:9">
      <c r="A56" s="91">
        <v>48</v>
      </c>
      <c r="B56" s="63" t="s">
        <v>7708</v>
      </c>
      <c r="C56" s="64" t="e">
        <f>VLOOKUP(Yudicium[[#This Row],[NIM]],DbsMunaqis[#Data],5)</f>
        <v>#N/A</v>
      </c>
      <c r="D56" s="59">
        <v>1</v>
      </c>
      <c r="E56" s="55" t="e">
        <f>VLOOKUP(VLOOKUP(Yudicium[[#This Row],[NIM]],DbsMunaqis[],6),TblJurusan[],2)</f>
        <v>#N/A</v>
      </c>
      <c r="F56" s="55" t="e">
        <f>VLOOKUP(VLOOKUP(Yudicium[[#This Row],[NIM]],DbsMunaqis[],7),TblProdi[],2)</f>
        <v>#N/A</v>
      </c>
      <c r="G56" s="60" t="e">
        <f>VLOOKUP(Yudicium[[#This Row],[NIM]],DbsMunaqis[#Data],14)</f>
        <v>#N/A</v>
      </c>
      <c r="H56" s="61" t="e">
        <f>VLOOKUP(Yudicium[[#This Row],[NIM]],DbsMunaqis[#Data],15)</f>
        <v>#N/A</v>
      </c>
      <c r="I56" s="89">
        <v>41576</v>
      </c>
    </row>
    <row r="57" spans="1:9">
      <c r="A57" s="91">
        <v>49</v>
      </c>
      <c r="B57" s="63" t="s">
        <v>7593</v>
      </c>
      <c r="C57" s="64" t="e">
        <f>VLOOKUP(Yudicium[[#This Row],[NIM]],DbsMunaqis[#Data],5)</f>
        <v>#N/A</v>
      </c>
      <c r="D57" s="59">
        <v>1</v>
      </c>
      <c r="E57" s="55" t="e">
        <f>VLOOKUP(VLOOKUP(Yudicium[[#This Row],[NIM]],DbsMunaqis[],6),TblJurusan[],2)</f>
        <v>#N/A</v>
      </c>
      <c r="F57" s="55" t="e">
        <f>VLOOKUP(VLOOKUP(Yudicium[[#This Row],[NIM]],DbsMunaqis[],7),TblProdi[],2)</f>
        <v>#N/A</v>
      </c>
      <c r="G57" s="60" t="e">
        <f>VLOOKUP(Yudicium[[#This Row],[NIM]],DbsMunaqis[#Data],14)</f>
        <v>#N/A</v>
      </c>
      <c r="H57" s="61" t="e">
        <f>VLOOKUP(Yudicium[[#This Row],[NIM]],DbsMunaqis[#Data],15)</f>
        <v>#N/A</v>
      </c>
      <c r="I57" s="89">
        <v>41576</v>
      </c>
    </row>
    <row r="58" spans="1:9">
      <c r="A58" s="91">
        <v>50</v>
      </c>
      <c r="B58" s="63" t="s">
        <v>7611</v>
      </c>
      <c r="C58" s="64" t="e">
        <f>VLOOKUP(Yudicium[[#This Row],[NIM]],DbsMunaqis[#Data],5)</f>
        <v>#N/A</v>
      </c>
      <c r="D58" s="59">
        <v>1</v>
      </c>
      <c r="E58" s="55" t="e">
        <f>VLOOKUP(VLOOKUP(Yudicium[[#This Row],[NIM]],DbsMunaqis[],6),TblJurusan[],2)</f>
        <v>#N/A</v>
      </c>
      <c r="F58" s="55" t="e">
        <f>VLOOKUP(VLOOKUP(Yudicium[[#This Row],[NIM]],DbsMunaqis[],7),TblProdi[],2)</f>
        <v>#N/A</v>
      </c>
      <c r="G58" s="60" t="e">
        <f>VLOOKUP(Yudicium[[#This Row],[NIM]],DbsMunaqis[#Data],14)</f>
        <v>#N/A</v>
      </c>
      <c r="H58" s="61" t="e">
        <f>VLOOKUP(Yudicium[[#This Row],[NIM]],DbsMunaqis[#Data],15)</f>
        <v>#N/A</v>
      </c>
      <c r="I58" s="89">
        <v>41576</v>
      </c>
    </row>
    <row r="59" spans="1:9">
      <c r="A59" s="91">
        <v>51</v>
      </c>
      <c r="B59" s="63" t="s">
        <v>8042</v>
      </c>
      <c r="C59" s="64" t="e">
        <f>VLOOKUP(Yudicium[[#This Row],[NIM]],DbsMunaqis[#Data],5)</f>
        <v>#N/A</v>
      </c>
      <c r="D59" s="59">
        <v>1</v>
      </c>
      <c r="E59" s="55" t="e">
        <f>VLOOKUP(VLOOKUP(Yudicium[[#This Row],[NIM]],DbsMunaqis[],6),TblJurusan[],2)</f>
        <v>#N/A</v>
      </c>
      <c r="F59" s="55" t="e">
        <f>VLOOKUP(VLOOKUP(Yudicium[[#This Row],[NIM]],DbsMunaqis[],7),TblProdi[],2)</f>
        <v>#N/A</v>
      </c>
      <c r="G59" s="60" t="e">
        <f>VLOOKUP(Yudicium[[#This Row],[NIM]],DbsMunaqis[#Data],14)</f>
        <v>#N/A</v>
      </c>
      <c r="H59" s="61" t="e">
        <f>VLOOKUP(Yudicium[[#This Row],[NIM]],DbsMunaqis[#Data],15)</f>
        <v>#N/A</v>
      </c>
      <c r="I59" s="89">
        <v>41576</v>
      </c>
    </row>
    <row r="60" spans="1:9">
      <c r="A60" s="91">
        <v>52</v>
      </c>
      <c r="B60" s="63" t="s">
        <v>7615</v>
      </c>
      <c r="C60" s="64" t="e">
        <f>VLOOKUP(Yudicium[[#This Row],[NIM]],DbsMunaqis[#Data],5)</f>
        <v>#N/A</v>
      </c>
      <c r="D60" s="59">
        <v>1</v>
      </c>
      <c r="E60" s="55" t="e">
        <f>VLOOKUP(VLOOKUP(Yudicium[[#This Row],[NIM]],DbsMunaqis[],6),TblJurusan[],2)</f>
        <v>#N/A</v>
      </c>
      <c r="F60" s="55" t="e">
        <f>VLOOKUP(VLOOKUP(Yudicium[[#This Row],[NIM]],DbsMunaqis[],7),TblProdi[],2)</f>
        <v>#N/A</v>
      </c>
      <c r="G60" s="60" t="e">
        <f>VLOOKUP(Yudicium[[#This Row],[NIM]],DbsMunaqis[#Data],14)</f>
        <v>#N/A</v>
      </c>
      <c r="H60" s="61" t="e">
        <f>VLOOKUP(Yudicium[[#This Row],[NIM]],DbsMunaqis[#Data],15)</f>
        <v>#N/A</v>
      </c>
      <c r="I60" s="89">
        <v>41576</v>
      </c>
    </row>
    <row r="61" spans="1:9">
      <c r="A61" s="91">
        <v>53</v>
      </c>
      <c r="B61" s="63" t="s">
        <v>8028</v>
      </c>
      <c r="C61" s="64" t="e">
        <f>VLOOKUP(Yudicium[[#This Row],[NIM]],DbsMunaqis[#Data],5)</f>
        <v>#N/A</v>
      </c>
      <c r="D61" s="59">
        <v>1</v>
      </c>
      <c r="E61" s="55" t="e">
        <f>VLOOKUP(VLOOKUP(Yudicium[[#This Row],[NIM]],DbsMunaqis[],6),TblJurusan[],2)</f>
        <v>#N/A</v>
      </c>
      <c r="F61" s="55" t="e">
        <f>VLOOKUP(VLOOKUP(Yudicium[[#This Row],[NIM]],DbsMunaqis[],7),TblProdi[],2)</f>
        <v>#N/A</v>
      </c>
      <c r="G61" s="60" t="e">
        <f>VLOOKUP(Yudicium[[#This Row],[NIM]],DbsMunaqis[#Data],14)</f>
        <v>#N/A</v>
      </c>
      <c r="H61" s="61" t="e">
        <f>VLOOKUP(Yudicium[[#This Row],[NIM]],DbsMunaqis[#Data],15)</f>
        <v>#N/A</v>
      </c>
      <c r="I61" s="89">
        <v>41576</v>
      </c>
    </row>
    <row r="62" spans="1:9">
      <c r="A62" s="91">
        <v>54</v>
      </c>
      <c r="B62" s="63" t="s">
        <v>7627</v>
      </c>
      <c r="C62" s="64" t="e">
        <f>VLOOKUP(Yudicium[[#This Row],[NIM]],DbsMunaqis[#Data],5)</f>
        <v>#N/A</v>
      </c>
      <c r="D62" s="59">
        <v>1</v>
      </c>
      <c r="E62" s="55" t="e">
        <f>VLOOKUP(VLOOKUP(Yudicium[[#This Row],[NIM]],DbsMunaqis[],6),TblJurusan[],2)</f>
        <v>#N/A</v>
      </c>
      <c r="F62" s="55" t="e">
        <f>VLOOKUP(VLOOKUP(Yudicium[[#This Row],[NIM]],DbsMunaqis[],7),TblProdi[],2)</f>
        <v>#N/A</v>
      </c>
      <c r="G62" s="60" t="e">
        <f>VLOOKUP(Yudicium[[#This Row],[NIM]],DbsMunaqis[#Data],14)</f>
        <v>#N/A</v>
      </c>
      <c r="H62" s="61" t="e">
        <f>VLOOKUP(Yudicium[[#This Row],[NIM]],DbsMunaqis[#Data],15)</f>
        <v>#N/A</v>
      </c>
      <c r="I62" s="89">
        <v>41576</v>
      </c>
    </row>
    <row r="63" spans="1:9">
      <c r="A63" s="91">
        <v>55</v>
      </c>
      <c r="B63" s="63" t="s">
        <v>8027</v>
      </c>
      <c r="C63" s="64" t="e">
        <f>VLOOKUP(Yudicium[[#This Row],[NIM]],DbsMunaqis[#Data],5)</f>
        <v>#N/A</v>
      </c>
      <c r="D63" s="64">
        <v>1</v>
      </c>
      <c r="E63" s="55" t="e">
        <f>VLOOKUP(VLOOKUP(Yudicium[[#This Row],[NIM]],DbsMunaqis[],6),TblJurusan[],2)</f>
        <v>#N/A</v>
      </c>
      <c r="F63" s="55" t="e">
        <f>VLOOKUP(VLOOKUP(Yudicium[[#This Row],[NIM]],DbsMunaqis[],7),TblProdi[],2)</f>
        <v>#N/A</v>
      </c>
      <c r="G63" s="60" t="e">
        <f>VLOOKUP(Yudicium[[#This Row],[NIM]],DbsMunaqis[#Data],14)</f>
        <v>#N/A</v>
      </c>
      <c r="H63" s="61" t="e">
        <f>VLOOKUP(Yudicium[[#This Row],[NIM]],DbsMunaqis[#Data],15)</f>
        <v>#N/A</v>
      </c>
      <c r="I63" s="89">
        <v>41576</v>
      </c>
    </row>
    <row r="64" spans="1:9">
      <c r="A64" s="91">
        <v>56</v>
      </c>
      <c r="B64" s="63" t="s">
        <v>7493</v>
      </c>
      <c r="C64" s="64" t="e">
        <f>VLOOKUP(Yudicium[[#This Row],[NIM]],DbsMunaqis[#Data],5)</f>
        <v>#N/A</v>
      </c>
      <c r="D64" s="64">
        <v>1</v>
      </c>
      <c r="E64" s="55" t="e">
        <f>VLOOKUP(VLOOKUP(Yudicium[[#This Row],[NIM]],DbsMunaqis[],6),TblJurusan[],2)</f>
        <v>#N/A</v>
      </c>
      <c r="F64" s="55" t="e">
        <f>VLOOKUP(VLOOKUP(Yudicium[[#This Row],[NIM]],DbsMunaqis[],7),TblProdi[],2)</f>
        <v>#N/A</v>
      </c>
      <c r="G64" s="60" t="e">
        <f>VLOOKUP(Yudicium[[#This Row],[NIM]],DbsMunaqis[#Data],14)</f>
        <v>#N/A</v>
      </c>
      <c r="H64" s="61" t="e">
        <f>VLOOKUP(Yudicium[[#This Row],[NIM]],DbsMunaqis[#Data],15)</f>
        <v>#N/A</v>
      </c>
      <c r="I64" s="89">
        <v>41576</v>
      </c>
    </row>
    <row r="65" spans="1:9">
      <c r="A65" s="91">
        <v>57</v>
      </c>
      <c r="B65" s="63" t="s">
        <v>7494</v>
      </c>
      <c r="C65" s="64" t="e">
        <f>VLOOKUP(Yudicium[[#This Row],[NIM]],DbsMunaqis[#Data],5)</f>
        <v>#N/A</v>
      </c>
      <c r="D65" s="64">
        <v>1</v>
      </c>
      <c r="E65" s="55" t="e">
        <f>VLOOKUP(VLOOKUP(Yudicium[[#This Row],[NIM]],DbsMunaqis[],6),TblJurusan[],2)</f>
        <v>#N/A</v>
      </c>
      <c r="F65" s="55" t="e">
        <f>VLOOKUP(VLOOKUP(Yudicium[[#This Row],[NIM]],DbsMunaqis[],7),TblProdi[],2)</f>
        <v>#N/A</v>
      </c>
      <c r="G65" s="60" t="e">
        <f>VLOOKUP(Yudicium[[#This Row],[NIM]],DbsMunaqis[#Data],14)</f>
        <v>#N/A</v>
      </c>
      <c r="H65" s="61" t="e">
        <f>VLOOKUP(Yudicium[[#This Row],[NIM]],DbsMunaqis[#Data],15)</f>
        <v>#N/A</v>
      </c>
      <c r="I65" s="89">
        <v>41576</v>
      </c>
    </row>
    <row r="66" spans="1:9">
      <c r="A66" s="91">
        <v>58</v>
      </c>
      <c r="B66" s="63" t="s">
        <v>7925</v>
      </c>
      <c r="C66" s="64" t="e">
        <f>VLOOKUP(Yudicium[[#This Row],[NIM]],DbsMunaqis[#Data],5)</f>
        <v>#N/A</v>
      </c>
      <c r="D66" s="64">
        <v>1</v>
      </c>
      <c r="E66" s="55" t="e">
        <f>VLOOKUP(VLOOKUP(Yudicium[[#This Row],[NIM]],DbsMunaqis[],6),TblJurusan[],2)</f>
        <v>#N/A</v>
      </c>
      <c r="F66" s="55" t="e">
        <f>VLOOKUP(VLOOKUP(Yudicium[[#This Row],[NIM]],DbsMunaqis[],7),TblProdi[],2)</f>
        <v>#N/A</v>
      </c>
      <c r="G66" s="60" t="e">
        <f>VLOOKUP(Yudicium[[#This Row],[NIM]],DbsMunaqis[#Data],14)</f>
        <v>#N/A</v>
      </c>
      <c r="H66" s="61" t="e">
        <f>VLOOKUP(Yudicium[[#This Row],[NIM]],DbsMunaqis[#Data],15)</f>
        <v>#N/A</v>
      </c>
      <c r="I66" s="89">
        <v>41576</v>
      </c>
    </row>
    <row r="67" spans="1:9">
      <c r="A67" s="91">
        <v>59</v>
      </c>
      <c r="B67" s="63" t="s">
        <v>7863</v>
      </c>
      <c r="C67" s="64" t="e">
        <f>VLOOKUP(Yudicium[[#This Row],[NIM]],DbsMunaqis[#Data],5)</f>
        <v>#N/A</v>
      </c>
      <c r="D67" s="64">
        <v>1</v>
      </c>
      <c r="E67" s="55" t="e">
        <f>VLOOKUP(VLOOKUP(Yudicium[[#This Row],[NIM]],DbsMunaqis[],6),TblJurusan[],2)</f>
        <v>#N/A</v>
      </c>
      <c r="F67" s="55" t="e">
        <f>VLOOKUP(VLOOKUP(Yudicium[[#This Row],[NIM]],DbsMunaqis[],7),TblProdi[],2)</f>
        <v>#N/A</v>
      </c>
      <c r="G67" s="60" t="e">
        <f>VLOOKUP(Yudicium[[#This Row],[NIM]],DbsMunaqis[#Data],14)</f>
        <v>#N/A</v>
      </c>
      <c r="H67" s="61" t="e">
        <f>VLOOKUP(Yudicium[[#This Row],[NIM]],DbsMunaqis[#Data],15)</f>
        <v>#N/A</v>
      </c>
      <c r="I67" s="89">
        <v>41576</v>
      </c>
    </row>
    <row r="68" spans="1:9">
      <c r="A68" s="91">
        <v>60</v>
      </c>
      <c r="B68" s="63" t="s">
        <v>8050</v>
      </c>
      <c r="C68" s="64" t="e">
        <f>VLOOKUP(Yudicium[[#This Row],[NIM]],DbsMunaqis[#Data],5)</f>
        <v>#N/A</v>
      </c>
      <c r="D68" s="64">
        <v>1</v>
      </c>
      <c r="E68" s="55" t="e">
        <f>VLOOKUP(VLOOKUP(Yudicium[[#This Row],[NIM]],DbsMunaqis[],6),TblJurusan[],2)</f>
        <v>#N/A</v>
      </c>
      <c r="F68" s="55" t="e">
        <f>VLOOKUP(VLOOKUP(Yudicium[[#This Row],[NIM]],DbsMunaqis[],7),TblProdi[],2)</f>
        <v>#N/A</v>
      </c>
      <c r="G68" s="60" t="e">
        <f>VLOOKUP(Yudicium[[#This Row],[NIM]],DbsMunaqis[#Data],14)</f>
        <v>#N/A</v>
      </c>
      <c r="H68" s="61" t="e">
        <f>VLOOKUP(Yudicium[[#This Row],[NIM]],DbsMunaqis[#Data],15)</f>
        <v>#N/A</v>
      </c>
      <c r="I68" s="89">
        <v>41576</v>
      </c>
    </row>
    <row r="69" spans="1:9">
      <c r="A69" s="91">
        <v>61</v>
      </c>
      <c r="B69" s="63" t="s">
        <v>8425</v>
      </c>
      <c r="C69" s="64" t="e">
        <f>VLOOKUP(Yudicium[[#This Row],[NIM]],DbsMunaqis[#Data],5)</f>
        <v>#N/A</v>
      </c>
      <c r="D69" s="64">
        <v>2</v>
      </c>
      <c r="E69" s="55" t="e">
        <f>VLOOKUP(VLOOKUP(Yudicium[[#This Row],[NIM]],DbsMunaqis[],6),TblJurusan[],2)</f>
        <v>#N/A</v>
      </c>
      <c r="F69" s="55" t="e">
        <f>VLOOKUP(VLOOKUP(Yudicium[[#This Row],[NIM]],DbsMunaqis[],7),TblProdi[],2)</f>
        <v>#N/A</v>
      </c>
      <c r="G69" s="60" t="e">
        <f>VLOOKUP(Yudicium[[#This Row],[NIM]],DbsMunaqis[#Data],14)</f>
        <v>#N/A</v>
      </c>
      <c r="H69" s="61" t="e">
        <f>VLOOKUP(Yudicium[[#This Row],[NIM]],DbsMunaqis[#Data],15)</f>
        <v>#N/A</v>
      </c>
      <c r="I69" s="89">
        <v>41576</v>
      </c>
    </row>
    <row r="70" spans="1:9">
      <c r="A70" s="91">
        <v>62</v>
      </c>
      <c r="B70" s="63" t="s">
        <v>8074</v>
      </c>
      <c r="C70" s="64" t="e">
        <f>VLOOKUP(Yudicium[[#This Row],[NIM]],DbsMunaqis[#Data],5)</f>
        <v>#N/A</v>
      </c>
      <c r="D70" s="64">
        <v>1</v>
      </c>
      <c r="E70" s="55" t="e">
        <f>VLOOKUP(VLOOKUP(Yudicium[[#This Row],[NIM]],DbsMunaqis[],6),TblJurusan[],2)</f>
        <v>#N/A</v>
      </c>
      <c r="F70" s="55" t="e">
        <f>VLOOKUP(VLOOKUP(Yudicium[[#This Row],[NIM]],DbsMunaqis[],7),TblProdi[],2)</f>
        <v>#N/A</v>
      </c>
      <c r="G70" s="60" t="e">
        <f>VLOOKUP(Yudicium[[#This Row],[NIM]],DbsMunaqis[#Data],14)</f>
        <v>#N/A</v>
      </c>
      <c r="H70" s="61" t="e">
        <f>VLOOKUP(Yudicium[[#This Row],[NIM]],DbsMunaqis[#Data],15)</f>
        <v>#N/A</v>
      </c>
      <c r="I70" s="89">
        <v>41576</v>
      </c>
    </row>
    <row r="71" spans="1:9">
      <c r="A71" s="91">
        <v>63</v>
      </c>
      <c r="B71" s="63" t="s">
        <v>8132</v>
      </c>
      <c r="C71" s="64" t="e">
        <f>VLOOKUP(Yudicium[[#This Row],[NIM]],DbsMunaqis[#Data],5)</f>
        <v>#N/A</v>
      </c>
      <c r="D71" s="64">
        <v>1</v>
      </c>
      <c r="E71" s="55" t="e">
        <f>VLOOKUP(VLOOKUP(Yudicium[[#This Row],[NIM]],DbsMunaqis[],6),TblJurusan[],2)</f>
        <v>#N/A</v>
      </c>
      <c r="F71" s="55" t="e">
        <f>VLOOKUP(VLOOKUP(Yudicium[[#This Row],[NIM]],DbsMunaqis[],7),TblProdi[],2)</f>
        <v>#N/A</v>
      </c>
      <c r="G71" s="60" t="e">
        <f>VLOOKUP(Yudicium[[#This Row],[NIM]],DbsMunaqis[#Data],14)</f>
        <v>#N/A</v>
      </c>
      <c r="H71" s="61" t="e">
        <f>VLOOKUP(Yudicium[[#This Row],[NIM]],DbsMunaqis[#Data],15)</f>
        <v>#N/A</v>
      </c>
      <c r="I71" s="89">
        <v>41648</v>
      </c>
    </row>
    <row r="72" spans="1:9">
      <c r="A72" s="91">
        <v>64</v>
      </c>
      <c r="B72" s="63" t="s">
        <v>7914</v>
      </c>
      <c r="C72" s="64" t="e">
        <f>VLOOKUP(Yudicium[[#This Row],[NIM]],DbsMunaqis[#Data],5)</f>
        <v>#N/A</v>
      </c>
      <c r="D72" s="64">
        <v>1</v>
      </c>
      <c r="E72" s="55" t="e">
        <f>VLOOKUP(VLOOKUP(Yudicium[[#This Row],[NIM]],DbsMunaqis[],6),TblJurusan[],2)</f>
        <v>#N/A</v>
      </c>
      <c r="F72" s="55" t="e">
        <f>VLOOKUP(VLOOKUP(Yudicium[[#This Row],[NIM]],DbsMunaqis[],7),TblProdi[],2)</f>
        <v>#N/A</v>
      </c>
      <c r="G72" s="60" t="e">
        <f>VLOOKUP(Yudicium[[#This Row],[NIM]],DbsMunaqis[#Data],14)</f>
        <v>#N/A</v>
      </c>
      <c r="H72" s="61" t="e">
        <f>VLOOKUP(Yudicium[[#This Row],[NIM]],DbsMunaqis[#Data],15)</f>
        <v>#N/A</v>
      </c>
      <c r="I72" s="89">
        <v>41648</v>
      </c>
    </row>
    <row r="73" spans="1:9">
      <c r="A73" s="91">
        <v>65</v>
      </c>
      <c r="B73" s="63" t="s">
        <v>7877</v>
      </c>
      <c r="C73" s="64" t="e">
        <f>VLOOKUP(Yudicium[[#This Row],[NIM]],DbsMunaqis[#Data],5)</f>
        <v>#N/A</v>
      </c>
      <c r="D73" s="64">
        <v>1</v>
      </c>
      <c r="E73" s="55" t="e">
        <f>VLOOKUP(VLOOKUP(Yudicium[[#This Row],[NIM]],DbsMunaqis[],6),TblJurusan[],2)</f>
        <v>#N/A</v>
      </c>
      <c r="F73" s="55" t="e">
        <f>VLOOKUP(VLOOKUP(Yudicium[[#This Row],[NIM]],DbsMunaqis[],7),TblProdi[],2)</f>
        <v>#N/A</v>
      </c>
      <c r="G73" s="60" t="e">
        <f>VLOOKUP(Yudicium[[#This Row],[NIM]],DbsMunaqis[#Data],14)</f>
        <v>#N/A</v>
      </c>
      <c r="H73" s="61" t="e">
        <f>VLOOKUP(Yudicium[[#This Row],[NIM]],DbsMunaqis[#Data],15)</f>
        <v>#N/A</v>
      </c>
      <c r="I73" s="89">
        <v>41648</v>
      </c>
    </row>
    <row r="74" spans="1:9">
      <c r="A74" s="91">
        <v>66</v>
      </c>
      <c r="B74" s="63" t="s">
        <v>7970</v>
      </c>
      <c r="C74" s="64" t="e">
        <f>VLOOKUP(Yudicium[[#This Row],[NIM]],DbsMunaqis[#Data],5)</f>
        <v>#N/A</v>
      </c>
      <c r="D74" s="64">
        <v>1</v>
      </c>
      <c r="E74" s="55" t="e">
        <f>VLOOKUP(VLOOKUP(Yudicium[[#This Row],[NIM]],DbsMunaqis[],6),TblJurusan[],2)</f>
        <v>#N/A</v>
      </c>
      <c r="F74" s="55" t="e">
        <f>VLOOKUP(VLOOKUP(Yudicium[[#This Row],[NIM]],DbsMunaqis[],7),TblProdi[],2)</f>
        <v>#N/A</v>
      </c>
      <c r="G74" s="60" t="e">
        <f>VLOOKUP(Yudicium[[#This Row],[NIM]],DbsMunaqis[#Data],14)</f>
        <v>#N/A</v>
      </c>
      <c r="H74" s="61" t="e">
        <f>VLOOKUP(Yudicium[[#This Row],[NIM]],DbsMunaqis[#Data],15)</f>
        <v>#N/A</v>
      </c>
      <c r="I74" s="89">
        <v>41648</v>
      </c>
    </row>
    <row r="75" spans="1:9">
      <c r="A75" s="91">
        <v>67</v>
      </c>
      <c r="B75" s="63" t="s">
        <v>7807</v>
      </c>
      <c r="C75" s="64" t="e">
        <f>VLOOKUP(Yudicium[[#This Row],[NIM]],DbsMunaqis[#Data],5)</f>
        <v>#N/A</v>
      </c>
      <c r="D75" s="64">
        <v>1</v>
      </c>
      <c r="E75" s="55" t="e">
        <f>VLOOKUP(VLOOKUP(Yudicium[[#This Row],[NIM]],DbsMunaqis[],6),TblJurusan[],2)</f>
        <v>#N/A</v>
      </c>
      <c r="F75" s="55" t="e">
        <f>VLOOKUP(VLOOKUP(Yudicium[[#This Row],[NIM]],DbsMunaqis[],7),TblProdi[],2)</f>
        <v>#N/A</v>
      </c>
      <c r="G75" s="60" t="e">
        <f>VLOOKUP(Yudicium[[#This Row],[NIM]],DbsMunaqis[#Data],14)</f>
        <v>#N/A</v>
      </c>
      <c r="H75" s="61" t="e">
        <f>VLOOKUP(Yudicium[[#This Row],[NIM]],DbsMunaqis[#Data],15)</f>
        <v>#N/A</v>
      </c>
      <c r="I75" s="89">
        <v>41648</v>
      </c>
    </row>
    <row r="76" spans="1:9">
      <c r="A76" s="91">
        <v>68</v>
      </c>
      <c r="B76" s="63" t="s">
        <v>7506</v>
      </c>
      <c r="C76" s="64" t="e">
        <f>VLOOKUP(Yudicium[[#This Row],[NIM]],DbsMunaqis[#Data],5)</f>
        <v>#N/A</v>
      </c>
      <c r="D76" s="64">
        <v>1</v>
      </c>
      <c r="E76" s="55" t="e">
        <f>VLOOKUP(VLOOKUP(Yudicium[[#This Row],[NIM]],DbsMunaqis[],6),TblJurusan[],2)</f>
        <v>#N/A</v>
      </c>
      <c r="F76" s="55" t="e">
        <f>VLOOKUP(VLOOKUP(Yudicium[[#This Row],[NIM]],DbsMunaqis[],7),TblProdi[],2)</f>
        <v>#N/A</v>
      </c>
      <c r="G76" s="60" t="e">
        <f>VLOOKUP(Yudicium[[#This Row],[NIM]],DbsMunaqis[#Data],14)</f>
        <v>#N/A</v>
      </c>
      <c r="H76" s="61" t="e">
        <f>VLOOKUP(Yudicium[[#This Row],[NIM]],DbsMunaqis[#Data],15)</f>
        <v>#N/A</v>
      </c>
      <c r="I76" s="89">
        <v>41648</v>
      </c>
    </row>
    <row r="77" spans="1:9">
      <c r="A77" s="91">
        <v>69</v>
      </c>
      <c r="B77" s="63" t="s">
        <v>8040</v>
      </c>
      <c r="C77" s="64" t="e">
        <f>VLOOKUP(Yudicium[[#This Row],[NIM]],DbsMunaqis[#Data],5)</f>
        <v>#N/A</v>
      </c>
      <c r="D77" s="64">
        <v>1</v>
      </c>
      <c r="E77" s="55" t="e">
        <f>VLOOKUP(VLOOKUP(Yudicium[[#This Row],[NIM]],DbsMunaqis[],6),TblJurusan[],2)</f>
        <v>#N/A</v>
      </c>
      <c r="F77" s="55" t="e">
        <f>VLOOKUP(VLOOKUP(Yudicium[[#This Row],[NIM]],DbsMunaqis[],7),TblProdi[],2)</f>
        <v>#N/A</v>
      </c>
      <c r="G77" s="60" t="e">
        <f>VLOOKUP(Yudicium[[#This Row],[NIM]],DbsMunaqis[#Data],14)</f>
        <v>#N/A</v>
      </c>
      <c r="H77" s="61" t="e">
        <f>VLOOKUP(Yudicium[[#This Row],[NIM]],DbsMunaqis[#Data],15)</f>
        <v>#N/A</v>
      </c>
      <c r="I77" s="89">
        <v>41648</v>
      </c>
    </row>
    <row r="78" spans="1:9">
      <c r="A78" s="91">
        <v>70</v>
      </c>
      <c r="B78" s="63" t="s">
        <v>8033</v>
      </c>
      <c r="C78" s="64" t="e">
        <f>VLOOKUP(Yudicium[[#This Row],[NIM]],DbsMunaqis[#Data],5)</f>
        <v>#N/A</v>
      </c>
      <c r="D78" s="64">
        <v>1</v>
      </c>
      <c r="E78" s="55" t="e">
        <f>VLOOKUP(VLOOKUP(Yudicium[[#This Row],[NIM]],DbsMunaqis[],6),TblJurusan[],2)</f>
        <v>#N/A</v>
      </c>
      <c r="F78" s="55" t="e">
        <f>VLOOKUP(VLOOKUP(Yudicium[[#This Row],[NIM]],DbsMunaqis[],7),TblProdi[],2)</f>
        <v>#N/A</v>
      </c>
      <c r="G78" s="60" t="e">
        <f>VLOOKUP(Yudicium[[#This Row],[NIM]],DbsMunaqis[#Data],14)</f>
        <v>#N/A</v>
      </c>
      <c r="H78" s="61" t="e">
        <f>VLOOKUP(Yudicium[[#This Row],[NIM]],DbsMunaqis[#Data],15)</f>
        <v>#N/A</v>
      </c>
      <c r="I78" s="89">
        <v>41648</v>
      </c>
    </row>
    <row r="79" spans="1:9">
      <c r="A79" s="91">
        <v>71</v>
      </c>
      <c r="B79" s="63" t="s">
        <v>7975</v>
      </c>
      <c r="C79" s="64" t="e">
        <f>VLOOKUP(Yudicium[[#This Row],[NIM]],DbsMunaqis[#Data],5)</f>
        <v>#N/A</v>
      </c>
      <c r="D79" s="64">
        <v>1</v>
      </c>
      <c r="E79" s="55" t="e">
        <f>VLOOKUP(VLOOKUP(Yudicium[[#This Row],[NIM]],DbsMunaqis[],6),TblJurusan[],2)</f>
        <v>#N/A</v>
      </c>
      <c r="F79" s="55" t="e">
        <f>VLOOKUP(VLOOKUP(Yudicium[[#This Row],[NIM]],DbsMunaqis[],7),TblProdi[],2)</f>
        <v>#N/A</v>
      </c>
      <c r="G79" s="60" t="e">
        <f>VLOOKUP(Yudicium[[#This Row],[NIM]],DbsMunaqis[#Data],14)</f>
        <v>#N/A</v>
      </c>
      <c r="H79" s="61" t="e">
        <f>VLOOKUP(Yudicium[[#This Row],[NIM]],DbsMunaqis[#Data],15)</f>
        <v>#N/A</v>
      </c>
      <c r="I79" s="89">
        <v>41648</v>
      </c>
    </row>
    <row r="80" spans="1:9">
      <c r="A80" s="91">
        <v>72</v>
      </c>
      <c r="B80" s="63" t="s">
        <v>8147</v>
      </c>
      <c r="C80" s="64" t="e">
        <f>VLOOKUP(Yudicium[[#This Row],[NIM]],DbsMunaqis[#Data],5)</f>
        <v>#N/A</v>
      </c>
      <c r="D80" s="64">
        <v>1</v>
      </c>
      <c r="E80" s="55" t="e">
        <f>VLOOKUP(VLOOKUP(Yudicium[[#This Row],[NIM]],DbsMunaqis[],6),TblJurusan[],2)</f>
        <v>#N/A</v>
      </c>
      <c r="F80" s="55" t="e">
        <f>VLOOKUP(VLOOKUP(Yudicium[[#This Row],[NIM]],DbsMunaqis[],7),TblProdi[],2)</f>
        <v>#N/A</v>
      </c>
      <c r="G80" s="60" t="e">
        <f>VLOOKUP(Yudicium[[#This Row],[NIM]],DbsMunaqis[#Data],14)</f>
        <v>#N/A</v>
      </c>
      <c r="H80" s="61" t="e">
        <f>VLOOKUP(Yudicium[[#This Row],[NIM]],DbsMunaqis[#Data],15)</f>
        <v>#N/A</v>
      </c>
      <c r="I80" s="89">
        <v>41648</v>
      </c>
    </row>
    <row r="81" spans="1:9">
      <c r="A81" s="91">
        <v>73</v>
      </c>
      <c r="B81" s="63" t="s">
        <v>7644</v>
      </c>
      <c r="C81" s="64" t="e">
        <f>VLOOKUP(Yudicium[[#This Row],[NIM]],DbsMunaqis[#Data],5)</f>
        <v>#N/A</v>
      </c>
      <c r="D81" s="64">
        <v>1</v>
      </c>
      <c r="E81" s="55" t="e">
        <f>VLOOKUP(VLOOKUP(Yudicium[[#This Row],[NIM]],DbsMunaqis[],6),TblJurusan[],2)</f>
        <v>#N/A</v>
      </c>
      <c r="F81" s="55" t="e">
        <f>VLOOKUP(VLOOKUP(Yudicium[[#This Row],[NIM]],DbsMunaqis[],7),TblProdi[],2)</f>
        <v>#N/A</v>
      </c>
      <c r="G81" s="60" t="e">
        <f>VLOOKUP(Yudicium[[#This Row],[NIM]],DbsMunaqis[#Data],14)</f>
        <v>#N/A</v>
      </c>
      <c r="H81" s="61" t="e">
        <f>VLOOKUP(Yudicium[[#This Row],[NIM]],DbsMunaqis[#Data],15)</f>
        <v>#N/A</v>
      </c>
      <c r="I81" s="89">
        <v>41648</v>
      </c>
    </row>
    <row r="82" spans="1:9">
      <c r="A82" s="91">
        <v>74</v>
      </c>
      <c r="B82" s="63" t="s">
        <v>7687</v>
      </c>
      <c r="C82" s="64" t="e">
        <f>VLOOKUP(Yudicium[[#This Row],[NIM]],DbsMunaqis[#Data],5)</f>
        <v>#N/A</v>
      </c>
      <c r="D82" s="64">
        <v>1</v>
      </c>
      <c r="E82" s="55" t="e">
        <f>VLOOKUP(VLOOKUP(Yudicium[[#This Row],[NIM]],DbsMunaqis[],6),TblJurusan[],2)</f>
        <v>#N/A</v>
      </c>
      <c r="F82" s="55" t="e">
        <f>VLOOKUP(VLOOKUP(Yudicium[[#This Row],[NIM]],DbsMunaqis[],7),TblProdi[],2)</f>
        <v>#N/A</v>
      </c>
      <c r="G82" s="60" t="e">
        <f>VLOOKUP(Yudicium[[#This Row],[NIM]],DbsMunaqis[#Data],14)</f>
        <v>#N/A</v>
      </c>
      <c r="H82" s="61" t="e">
        <f>VLOOKUP(Yudicium[[#This Row],[NIM]],DbsMunaqis[#Data],15)</f>
        <v>#N/A</v>
      </c>
      <c r="I82" s="89">
        <v>41648</v>
      </c>
    </row>
    <row r="83" spans="1:9">
      <c r="A83" s="91">
        <v>75</v>
      </c>
      <c r="B83" s="63" t="s">
        <v>8429</v>
      </c>
      <c r="C83" s="64" t="e">
        <f>VLOOKUP(Yudicium[[#This Row],[NIM]],DbsMunaqis[#Data],5)</f>
        <v>#N/A</v>
      </c>
      <c r="D83" s="64">
        <v>2</v>
      </c>
      <c r="E83" s="55" t="e">
        <f>VLOOKUP(VLOOKUP(Yudicium[[#This Row],[NIM]],DbsMunaqis[],6),TblJurusan[],2)</f>
        <v>#N/A</v>
      </c>
      <c r="F83" s="55" t="e">
        <f>VLOOKUP(VLOOKUP(Yudicium[[#This Row],[NIM]],DbsMunaqis[],7),TblProdi[],2)</f>
        <v>#N/A</v>
      </c>
      <c r="G83" s="60" t="e">
        <f>VLOOKUP(Yudicium[[#This Row],[NIM]],DbsMunaqis[#Data],14)</f>
        <v>#N/A</v>
      </c>
      <c r="H83" s="61" t="e">
        <f>VLOOKUP(Yudicium[[#This Row],[NIM]],DbsMunaqis[#Data],15)</f>
        <v>#N/A</v>
      </c>
      <c r="I83" s="89">
        <v>41648</v>
      </c>
    </row>
    <row r="84" spans="1:9">
      <c r="A84" s="91">
        <v>76</v>
      </c>
      <c r="B84" s="63" t="s">
        <v>7306</v>
      </c>
      <c r="C84" s="64" t="e">
        <f>VLOOKUP(Yudicium[[#This Row],[NIM]],DbsMunaqis[#Data],5)</f>
        <v>#N/A</v>
      </c>
      <c r="D84" s="64">
        <v>1</v>
      </c>
      <c r="E84" s="55" t="e">
        <f>VLOOKUP(VLOOKUP(Yudicium[[#This Row],[NIM]],DbsMunaqis[],6),TblJurusan[],2)</f>
        <v>#N/A</v>
      </c>
      <c r="F84" s="55" t="e">
        <f>VLOOKUP(VLOOKUP(Yudicium[[#This Row],[NIM]],DbsMunaqis[],7),TblProdi[],2)</f>
        <v>#N/A</v>
      </c>
      <c r="G84" s="60" t="e">
        <f>VLOOKUP(Yudicium[[#This Row],[NIM]],DbsMunaqis[#Data],14)</f>
        <v>#N/A</v>
      </c>
      <c r="H84" s="61" t="e">
        <f>VLOOKUP(Yudicium[[#This Row],[NIM]],DbsMunaqis[#Data],15)</f>
        <v>#N/A</v>
      </c>
      <c r="I84" s="89">
        <v>41648</v>
      </c>
    </row>
    <row r="85" spans="1:9">
      <c r="A85" s="91">
        <v>77</v>
      </c>
      <c r="B85" s="63" t="s">
        <v>7852</v>
      </c>
      <c r="C85" s="64" t="e">
        <f>VLOOKUP(Yudicium[[#This Row],[NIM]],DbsMunaqis[#Data],5)</f>
        <v>#N/A</v>
      </c>
      <c r="D85" s="64">
        <v>1</v>
      </c>
      <c r="E85" s="55" t="e">
        <f>VLOOKUP(VLOOKUP(Yudicium[[#This Row],[NIM]],DbsMunaqis[],6),TblJurusan[],2)</f>
        <v>#N/A</v>
      </c>
      <c r="F85" s="55" t="e">
        <f>VLOOKUP(VLOOKUP(Yudicium[[#This Row],[NIM]],DbsMunaqis[],7),TblProdi[],2)</f>
        <v>#N/A</v>
      </c>
      <c r="G85" s="60" t="e">
        <f>VLOOKUP(Yudicium[[#This Row],[NIM]],DbsMunaqis[#Data],14)</f>
        <v>#N/A</v>
      </c>
      <c r="H85" s="61" t="e">
        <f>VLOOKUP(Yudicium[[#This Row],[NIM]],DbsMunaqis[#Data],15)</f>
        <v>#N/A</v>
      </c>
      <c r="I85" s="89">
        <v>41648</v>
      </c>
    </row>
    <row r="86" spans="1:9">
      <c r="A86" s="91">
        <v>78</v>
      </c>
      <c r="B86" s="63" t="s">
        <v>5509</v>
      </c>
      <c r="C86" s="64" t="e">
        <f>VLOOKUP(Yudicium[[#This Row],[NIM]],DbsMunaqis[#Data],5)</f>
        <v>#N/A</v>
      </c>
      <c r="D86" s="64">
        <v>2</v>
      </c>
      <c r="E86" s="55" t="e">
        <f>VLOOKUP(VLOOKUP(Yudicium[[#This Row],[NIM]],DbsMunaqis[],6),TblJurusan[],2)</f>
        <v>#N/A</v>
      </c>
      <c r="F86" s="55" t="e">
        <f>VLOOKUP(VLOOKUP(Yudicium[[#This Row],[NIM]],DbsMunaqis[],7),TblProdi[],2)</f>
        <v>#N/A</v>
      </c>
      <c r="G86" s="60" t="e">
        <f>VLOOKUP(Yudicium[[#This Row],[NIM]],DbsMunaqis[#Data],14)</f>
        <v>#N/A</v>
      </c>
      <c r="H86" s="61" t="e">
        <f>VLOOKUP(Yudicium[[#This Row],[NIM]],DbsMunaqis[#Data],15)</f>
        <v>#N/A</v>
      </c>
      <c r="I86" s="89">
        <v>41648</v>
      </c>
    </row>
    <row r="87" spans="1:9">
      <c r="A87" s="91">
        <v>79</v>
      </c>
      <c r="B87" s="63" t="s">
        <v>7903</v>
      </c>
      <c r="C87" s="64" t="e">
        <f>VLOOKUP(Yudicium[[#This Row],[NIM]],DbsMunaqis[#Data],5)</f>
        <v>#N/A</v>
      </c>
      <c r="D87" s="64">
        <v>1</v>
      </c>
      <c r="E87" s="55" t="e">
        <f>VLOOKUP(VLOOKUP(Yudicium[[#This Row],[NIM]],DbsMunaqis[],6),TblJurusan[],2)</f>
        <v>#N/A</v>
      </c>
      <c r="F87" s="55" t="e">
        <f>VLOOKUP(VLOOKUP(Yudicium[[#This Row],[NIM]],DbsMunaqis[],7),TblProdi[],2)</f>
        <v>#N/A</v>
      </c>
      <c r="G87" s="60" t="e">
        <f>VLOOKUP(Yudicium[[#This Row],[NIM]],DbsMunaqis[#Data],14)</f>
        <v>#N/A</v>
      </c>
      <c r="H87" s="61" t="e">
        <f>VLOOKUP(Yudicium[[#This Row],[NIM]],DbsMunaqis[#Data],15)</f>
        <v>#N/A</v>
      </c>
      <c r="I87" s="89">
        <v>41648</v>
      </c>
    </row>
    <row r="88" spans="1:9">
      <c r="A88" s="91">
        <v>80</v>
      </c>
      <c r="B88" s="63" t="s">
        <v>7889</v>
      </c>
      <c r="C88" s="64" t="e">
        <f>VLOOKUP(Yudicium[[#This Row],[NIM]],DbsMunaqis[#Data],5)</f>
        <v>#N/A</v>
      </c>
      <c r="D88" s="64">
        <v>1</v>
      </c>
      <c r="E88" s="55" t="e">
        <f>VLOOKUP(VLOOKUP(Yudicium[[#This Row],[NIM]],DbsMunaqis[],6),TblJurusan[],2)</f>
        <v>#N/A</v>
      </c>
      <c r="F88" s="55" t="e">
        <f>VLOOKUP(VLOOKUP(Yudicium[[#This Row],[NIM]],DbsMunaqis[],7),TblProdi[],2)</f>
        <v>#N/A</v>
      </c>
      <c r="G88" s="60" t="e">
        <f>VLOOKUP(Yudicium[[#This Row],[NIM]],DbsMunaqis[#Data],14)</f>
        <v>#N/A</v>
      </c>
      <c r="H88" s="61" t="e">
        <f>VLOOKUP(Yudicium[[#This Row],[NIM]],DbsMunaqis[#Data],15)</f>
        <v>#N/A</v>
      </c>
      <c r="I88" s="89">
        <v>41648</v>
      </c>
    </row>
    <row r="89" spans="1:9">
      <c r="A89" s="91">
        <v>81</v>
      </c>
      <c r="B89" s="63" t="s">
        <v>8925</v>
      </c>
      <c r="C89" s="64" t="e">
        <f>VLOOKUP(Yudicium[[#This Row],[NIM]],DbsMunaqis[#Data],5)</f>
        <v>#N/A</v>
      </c>
      <c r="D89" s="64">
        <v>1</v>
      </c>
      <c r="E89" s="55" t="e">
        <f>VLOOKUP(VLOOKUP(Yudicium[[#This Row],[NIM]],DbsMunaqis[],6),TblJurusan[],2)</f>
        <v>#N/A</v>
      </c>
      <c r="F89" s="55" t="e">
        <f>VLOOKUP(VLOOKUP(Yudicium[[#This Row],[NIM]],DbsMunaqis[],7),TblProdi[],2)</f>
        <v>#N/A</v>
      </c>
      <c r="G89" s="60" t="e">
        <f>VLOOKUP(Yudicium[[#This Row],[NIM]],DbsMunaqis[#Data],14)</f>
        <v>#N/A</v>
      </c>
      <c r="H89" s="61" t="e">
        <f>VLOOKUP(Yudicium[[#This Row],[NIM]],DbsMunaqis[#Data],15)</f>
        <v>#N/A</v>
      </c>
      <c r="I89" s="89">
        <v>41648</v>
      </c>
    </row>
    <row r="90" spans="1:9">
      <c r="A90" s="91">
        <v>82</v>
      </c>
      <c r="B90" s="63" t="s">
        <v>7658</v>
      </c>
      <c r="C90" s="64" t="e">
        <f>VLOOKUP(Yudicium[[#This Row],[NIM]],DbsMunaqis[#Data],5)</f>
        <v>#N/A</v>
      </c>
      <c r="D90" s="64">
        <v>1</v>
      </c>
      <c r="E90" s="55" t="e">
        <f>VLOOKUP(VLOOKUP(Yudicium[[#This Row],[NIM]],DbsMunaqis[],6),TblJurusan[],2)</f>
        <v>#N/A</v>
      </c>
      <c r="F90" s="55" t="e">
        <f>VLOOKUP(VLOOKUP(Yudicium[[#This Row],[NIM]],DbsMunaqis[],7),TblProdi[],2)</f>
        <v>#N/A</v>
      </c>
      <c r="G90" s="60" t="e">
        <f>VLOOKUP(Yudicium[[#This Row],[NIM]],DbsMunaqis[#Data],14)</f>
        <v>#N/A</v>
      </c>
      <c r="H90" s="61" t="e">
        <f>VLOOKUP(Yudicium[[#This Row],[NIM]],DbsMunaqis[#Data],15)</f>
        <v>#N/A</v>
      </c>
      <c r="I90" s="89">
        <v>41648</v>
      </c>
    </row>
    <row r="91" spans="1:9">
      <c r="A91" s="91">
        <v>83</v>
      </c>
      <c r="B91" s="63" t="s">
        <v>7677</v>
      </c>
      <c r="C91" s="64" t="e">
        <f>VLOOKUP(Yudicium[[#This Row],[NIM]],DbsMunaqis[#Data],5)</f>
        <v>#N/A</v>
      </c>
      <c r="D91" s="64">
        <v>1</v>
      </c>
      <c r="E91" s="55" t="e">
        <f>VLOOKUP(VLOOKUP(Yudicium[[#This Row],[NIM]],DbsMunaqis[],6),TblJurusan[],2)</f>
        <v>#N/A</v>
      </c>
      <c r="F91" s="55" t="e">
        <f>VLOOKUP(VLOOKUP(Yudicium[[#This Row],[NIM]],DbsMunaqis[],7),TblProdi[],2)</f>
        <v>#N/A</v>
      </c>
      <c r="G91" s="60" t="e">
        <f>VLOOKUP(Yudicium[[#This Row],[NIM]],DbsMunaqis[#Data],14)</f>
        <v>#N/A</v>
      </c>
      <c r="H91" s="61" t="e">
        <f>VLOOKUP(Yudicium[[#This Row],[NIM]],DbsMunaqis[#Data],15)</f>
        <v>#N/A</v>
      </c>
      <c r="I91" s="89">
        <v>41648</v>
      </c>
    </row>
    <row r="92" spans="1:9">
      <c r="A92" s="91">
        <v>84</v>
      </c>
      <c r="B92" s="63" t="s">
        <v>8081</v>
      </c>
      <c r="C92" s="64" t="e">
        <f>VLOOKUP(Yudicium[[#This Row],[NIM]],DbsMunaqis[#Data],5)</f>
        <v>#N/A</v>
      </c>
      <c r="D92" s="64">
        <v>1</v>
      </c>
      <c r="E92" s="55" t="e">
        <f>VLOOKUP(VLOOKUP(Yudicium[[#This Row],[NIM]],DbsMunaqis[],6),TblJurusan[],2)</f>
        <v>#N/A</v>
      </c>
      <c r="F92" s="55" t="e">
        <f>VLOOKUP(VLOOKUP(Yudicium[[#This Row],[NIM]],DbsMunaqis[],7),TblProdi[],2)</f>
        <v>#N/A</v>
      </c>
      <c r="G92" s="60" t="e">
        <f>VLOOKUP(Yudicium[[#This Row],[NIM]],DbsMunaqis[#Data],14)</f>
        <v>#N/A</v>
      </c>
      <c r="H92" s="61" t="e">
        <f>VLOOKUP(Yudicium[[#This Row],[NIM]],DbsMunaqis[#Data],15)</f>
        <v>#N/A</v>
      </c>
      <c r="I92" s="89">
        <v>41648</v>
      </c>
    </row>
    <row r="93" spans="1:9">
      <c r="A93" s="91">
        <v>85</v>
      </c>
      <c r="B93" s="63" t="s">
        <v>8464</v>
      </c>
      <c r="C93" s="64" t="e">
        <f>VLOOKUP(Yudicium[[#This Row],[NIM]],DbsMunaqis[#Data],5)</f>
        <v>#N/A</v>
      </c>
      <c r="D93" s="64">
        <v>2</v>
      </c>
      <c r="E93" s="55" t="e">
        <f>VLOOKUP(VLOOKUP(Yudicium[[#This Row],[NIM]],DbsMunaqis[],6),TblJurusan[],2)</f>
        <v>#N/A</v>
      </c>
      <c r="F93" s="55" t="e">
        <f>VLOOKUP(VLOOKUP(Yudicium[[#This Row],[NIM]],DbsMunaqis[],7),TblProdi[],2)</f>
        <v>#N/A</v>
      </c>
      <c r="G93" s="60" t="e">
        <f>VLOOKUP(Yudicium[[#This Row],[NIM]],DbsMunaqis[#Data],14)</f>
        <v>#N/A</v>
      </c>
      <c r="H93" s="61" t="e">
        <f>VLOOKUP(Yudicium[[#This Row],[NIM]],DbsMunaqis[#Data],15)</f>
        <v>#N/A</v>
      </c>
      <c r="I93" s="89">
        <v>41648</v>
      </c>
    </row>
    <row r="94" spans="1:9">
      <c r="A94" s="91">
        <v>86</v>
      </c>
      <c r="B94" s="63" t="s">
        <v>7790</v>
      </c>
      <c r="C94" s="64" t="e">
        <f>VLOOKUP(Yudicium[[#This Row],[NIM]],DbsMunaqis[#Data],5)</f>
        <v>#N/A</v>
      </c>
      <c r="D94" s="64">
        <v>1</v>
      </c>
      <c r="E94" s="55" t="e">
        <f>VLOOKUP(VLOOKUP(Yudicium[[#This Row],[NIM]],DbsMunaqis[],6),TblJurusan[],2)</f>
        <v>#N/A</v>
      </c>
      <c r="F94" s="55" t="e">
        <f>VLOOKUP(VLOOKUP(Yudicium[[#This Row],[NIM]],DbsMunaqis[],7),TblProdi[],2)</f>
        <v>#N/A</v>
      </c>
      <c r="G94" s="60" t="e">
        <f>VLOOKUP(Yudicium[[#This Row],[NIM]],DbsMunaqis[#Data],14)</f>
        <v>#N/A</v>
      </c>
      <c r="H94" s="61" t="e">
        <f>VLOOKUP(Yudicium[[#This Row],[NIM]],DbsMunaqis[#Data],15)</f>
        <v>#N/A</v>
      </c>
      <c r="I94" s="89">
        <v>41648</v>
      </c>
    </row>
    <row r="95" spans="1:9">
      <c r="A95" s="91">
        <v>87</v>
      </c>
      <c r="B95" s="63" t="s">
        <v>8180</v>
      </c>
      <c r="C95" s="64" t="e">
        <f>VLOOKUP(Yudicium[[#This Row],[NIM]],DbsMunaqis[#Data],5)</f>
        <v>#N/A</v>
      </c>
      <c r="D95" s="64">
        <v>1</v>
      </c>
      <c r="E95" s="55" t="e">
        <f>VLOOKUP(VLOOKUP(Yudicium[[#This Row],[NIM]],DbsMunaqis[],6),TblJurusan[],2)</f>
        <v>#N/A</v>
      </c>
      <c r="F95" s="55" t="e">
        <f>VLOOKUP(VLOOKUP(Yudicium[[#This Row],[NIM]],DbsMunaqis[],7),TblProdi[],2)</f>
        <v>#N/A</v>
      </c>
      <c r="G95" s="60" t="e">
        <f>VLOOKUP(Yudicium[[#This Row],[NIM]],DbsMunaqis[#Data],14)</f>
        <v>#N/A</v>
      </c>
      <c r="H95" s="61" t="e">
        <f>VLOOKUP(Yudicium[[#This Row],[NIM]],DbsMunaqis[#Data],15)</f>
        <v>#N/A</v>
      </c>
      <c r="I95" s="89">
        <v>41648</v>
      </c>
    </row>
    <row r="96" spans="1:9">
      <c r="A96" s="91">
        <v>88</v>
      </c>
      <c r="B96" s="63" t="s">
        <v>8003</v>
      </c>
      <c r="C96" s="64" t="e">
        <f>VLOOKUP(Yudicium[[#This Row],[NIM]],DbsMunaqis[#Data],5)</f>
        <v>#N/A</v>
      </c>
      <c r="D96" s="64">
        <v>1</v>
      </c>
      <c r="E96" s="55" t="e">
        <f>VLOOKUP(VLOOKUP(Yudicium[[#This Row],[NIM]],DbsMunaqis[],6),TblJurusan[],2)</f>
        <v>#N/A</v>
      </c>
      <c r="F96" s="55" t="e">
        <f>VLOOKUP(VLOOKUP(Yudicium[[#This Row],[NIM]],DbsMunaqis[],7),TblProdi[],2)</f>
        <v>#N/A</v>
      </c>
      <c r="G96" s="60" t="e">
        <f>VLOOKUP(Yudicium[[#This Row],[NIM]],DbsMunaqis[#Data],14)</f>
        <v>#N/A</v>
      </c>
      <c r="H96" s="61" t="e">
        <f>VLOOKUP(Yudicium[[#This Row],[NIM]],DbsMunaqis[#Data],15)</f>
        <v>#N/A</v>
      </c>
      <c r="I96" s="89">
        <v>41648</v>
      </c>
    </row>
    <row r="97" spans="1:9">
      <c r="A97" s="91">
        <v>89</v>
      </c>
      <c r="B97" s="63" t="s">
        <v>8077</v>
      </c>
      <c r="C97" s="64" t="e">
        <f>VLOOKUP(Yudicium[[#This Row],[NIM]],DbsMunaqis[#Data],5)</f>
        <v>#N/A</v>
      </c>
      <c r="D97" s="64">
        <v>1</v>
      </c>
      <c r="E97" s="55" t="e">
        <f>VLOOKUP(VLOOKUP(Yudicium[[#This Row],[NIM]],DbsMunaqis[],6),TblJurusan[],2)</f>
        <v>#N/A</v>
      </c>
      <c r="F97" s="55" t="e">
        <f>VLOOKUP(VLOOKUP(Yudicium[[#This Row],[NIM]],DbsMunaqis[],7),TblProdi[],2)</f>
        <v>#N/A</v>
      </c>
      <c r="G97" s="60" t="e">
        <f>VLOOKUP(Yudicium[[#This Row],[NIM]],DbsMunaqis[#Data],14)</f>
        <v>#N/A</v>
      </c>
      <c r="H97" s="61" t="e">
        <f>VLOOKUP(Yudicium[[#This Row],[NIM]],DbsMunaqis[#Data],15)</f>
        <v>#N/A</v>
      </c>
      <c r="I97" s="89">
        <v>41648</v>
      </c>
    </row>
    <row r="98" spans="1:9">
      <c r="A98" s="91">
        <v>90</v>
      </c>
      <c r="B98" s="63" t="s">
        <v>8130</v>
      </c>
      <c r="C98" s="64" t="e">
        <f>VLOOKUP(Yudicium[[#This Row],[NIM]],DbsMunaqis[#Data],5)</f>
        <v>#N/A</v>
      </c>
      <c r="D98" s="64">
        <v>1</v>
      </c>
      <c r="E98" s="55" t="e">
        <f>VLOOKUP(VLOOKUP(Yudicium[[#This Row],[NIM]],DbsMunaqis[],6),TblJurusan[],2)</f>
        <v>#N/A</v>
      </c>
      <c r="F98" s="55" t="e">
        <f>VLOOKUP(VLOOKUP(Yudicium[[#This Row],[NIM]],DbsMunaqis[],7),TblProdi[],2)</f>
        <v>#N/A</v>
      </c>
      <c r="G98" s="60" t="e">
        <f>VLOOKUP(Yudicium[[#This Row],[NIM]],DbsMunaqis[#Data],14)</f>
        <v>#N/A</v>
      </c>
      <c r="H98" s="61" t="e">
        <f>VLOOKUP(Yudicium[[#This Row],[NIM]],DbsMunaqis[#Data],15)</f>
        <v>#N/A</v>
      </c>
      <c r="I98" s="89">
        <v>41648</v>
      </c>
    </row>
    <row r="99" spans="1:9">
      <c r="A99" s="91">
        <v>91</v>
      </c>
      <c r="B99" s="63" t="s">
        <v>8158</v>
      </c>
      <c r="C99" s="64" t="e">
        <f>VLOOKUP(Yudicium[[#This Row],[NIM]],DbsMunaqis[#Data],5)</f>
        <v>#N/A</v>
      </c>
      <c r="D99" s="64">
        <v>1</v>
      </c>
      <c r="E99" s="55" t="e">
        <f>VLOOKUP(VLOOKUP(Yudicium[[#This Row],[NIM]],DbsMunaqis[],6),TblJurusan[],2)</f>
        <v>#N/A</v>
      </c>
      <c r="F99" s="55" t="e">
        <f>VLOOKUP(VLOOKUP(Yudicium[[#This Row],[NIM]],DbsMunaqis[],7),TblProdi[],2)</f>
        <v>#N/A</v>
      </c>
      <c r="G99" s="60" t="e">
        <f>VLOOKUP(Yudicium[[#This Row],[NIM]],DbsMunaqis[#Data],14)</f>
        <v>#N/A</v>
      </c>
      <c r="H99" s="61" t="e">
        <f>VLOOKUP(Yudicium[[#This Row],[NIM]],DbsMunaqis[#Data],15)</f>
        <v>#N/A</v>
      </c>
      <c r="I99" s="89">
        <v>41648</v>
      </c>
    </row>
    <row r="100" spans="1:9">
      <c r="A100" s="91">
        <v>92</v>
      </c>
      <c r="B100" s="63" t="s">
        <v>7866</v>
      </c>
      <c r="C100" s="64" t="e">
        <f>VLOOKUP(Yudicium[[#This Row],[NIM]],DbsMunaqis[#Data],5)</f>
        <v>#N/A</v>
      </c>
      <c r="D100" s="64">
        <v>1</v>
      </c>
      <c r="E100" s="55" t="e">
        <f>VLOOKUP(VLOOKUP(Yudicium[[#This Row],[NIM]],DbsMunaqis[],6),TblJurusan[],2)</f>
        <v>#N/A</v>
      </c>
      <c r="F100" s="55" t="e">
        <f>VLOOKUP(VLOOKUP(Yudicium[[#This Row],[NIM]],DbsMunaqis[],7),TblProdi[],2)</f>
        <v>#N/A</v>
      </c>
      <c r="G100" s="60" t="e">
        <f>VLOOKUP(Yudicium[[#This Row],[NIM]],DbsMunaqis[#Data],14)</f>
        <v>#N/A</v>
      </c>
      <c r="H100" s="61" t="e">
        <f>VLOOKUP(Yudicium[[#This Row],[NIM]],DbsMunaqis[#Data],15)</f>
        <v>#N/A</v>
      </c>
      <c r="I100" s="89">
        <v>41648</v>
      </c>
    </row>
    <row r="101" spans="1:9">
      <c r="A101" s="91">
        <v>93</v>
      </c>
      <c r="B101" s="63" t="s">
        <v>8025</v>
      </c>
      <c r="C101" s="64" t="e">
        <f>VLOOKUP(Yudicium[[#This Row],[NIM]],DbsMunaqis[#Data],5)</f>
        <v>#N/A</v>
      </c>
      <c r="D101" s="64">
        <v>1</v>
      </c>
      <c r="E101" s="55" t="e">
        <f>VLOOKUP(VLOOKUP(Yudicium[[#This Row],[NIM]],DbsMunaqis[],6),TblJurusan[],2)</f>
        <v>#N/A</v>
      </c>
      <c r="F101" s="55" t="e">
        <f>VLOOKUP(VLOOKUP(Yudicium[[#This Row],[NIM]],DbsMunaqis[],7),TblProdi[],2)</f>
        <v>#N/A</v>
      </c>
      <c r="G101" s="60" t="e">
        <f>VLOOKUP(Yudicium[[#This Row],[NIM]],DbsMunaqis[#Data],14)</f>
        <v>#N/A</v>
      </c>
      <c r="H101" s="61" t="e">
        <f>VLOOKUP(Yudicium[[#This Row],[NIM]],DbsMunaqis[#Data],15)</f>
        <v>#N/A</v>
      </c>
      <c r="I101" s="89">
        <v>41648</v>
      </c>
    </row>
    <row r="102" spans="1:9">
      <c r="A102" s="91">
        <v>94</v>
      </c>
      <c r="B102" s="63" t="s">
        <v>8076</v>
      </c>
      <c r="C102" s="64" t="e">
        <f>VLOOKUP(Yudicium[[#This Row],[NIM]],DbsMunaqis[#Data],5)</f>
        <v>#N/A</v>
      </c>
      <c r="D102" s="64">
        <v>1</v>
      </c>
      <c r="E102" s="55" t="e">
        <f>VLOOKUP(VLOOKUP(Yudicium[[#This Row],[NIM]],DbsMunaqis[],6),TblJurusan[],2)</f>
        <v>#N/A</v>
      </c>
      <c r="F102" s="55" t="e">
        <f>VLOOKUP(VLOOKUP(Yudicium[[#This Row],[NIM]],DbsMunaqis[],7),TblProdi[],2)</f>
        <v>#N/A</v>
      </c>
      <c r="G102" s="60" t="e">
        <f>VLOOKUP(Yudicium[[#This Row],[NIM]],DbsMunaqis[#Data],14)</f>
        <v>#N/A</v>
      </c>
      <c r="H102" s="61" t="e">
        <f>VLOOKUP(Yudicium[[#This Row],[NIM]],DbsMunaqis[#Data],15)</f>
        <v>#N/A</v>
      </c>
      <c r="I102" s="89">
        <v>41648</v>
      </c>
    </row>
    <row r="103" spans="1:9">
      <c r="A103" s="91">
        <v>95</v>
      </c>
      <c r="B103" s="63" t="s">
        <v>7872</v>
      </c>
      <c r="C103" s="64" t="e">
        <f>VLOOKUP(Yudicium[[#This Row],[NIM]],DbsMunaqis[#Data],5)</f>
        <v>#N/A</v>
      </c>
      <c r="D103" s="64">
        <v>1</v>
      </c>
      <c r="E103" s="55" t="e">
        <f>VLOOKUP(VLOOKUP(Yudicium[[#This Row],[NIM]],DbsMunaqis[],6),TblJurusan[],2)</f>
        <v>#N/A</v>
      </c>
      <c r="F103" s="55" t="e">
        <f>VLOOKUP(VLOOKUP(Yudicium[[#This Row],[NIM]],DbsMunaqis[],7),TblProdi[],2)</f>
        <v>#N/A</v>
      </c>
      <c r="G103" s="60" t="e">
        <f>VLOOKUP(Yudicium[[#This Row],[NIM]],DbsMunaqis[#Data],14)</f>
        <v>#N/A</v>
      </c>
      <c r="H103" s="61" t="e">
        <f>VLOOKUP(Yudicium[[#This Row],[NIM]],DbsMunaqis[#Data],15)</f>
        <v>#N/A</v>
      </c>
      <c r="I103" s="89">
        <v>41648</v>
      </c>
    </row>
    <row r="104" spans="1:9">
      <c r="A104" s="91">
        <v>96</v>
      </c>
      <c r="B104" s="63" t="s">
        <v>7901</v>
      </c>
      <c r="C104" s="64" t="e">
        <f>VLOOKUP(Yudicium[[#This Row],[NIM]],DbsMunaqis[#Data],5)</f>
        <v>#N/A</v>
      </c>
      <c r="D104" s="64">
        <v>1</v>
      </c>
      <c r="E104" s="55" t="e">
        <f>VLOOKUP(VLOOKUP(Yudicium[[#This Row],[NIM]],DbsMunaqis[],6),TblJurusan[],2)</f>
        <v>#N/A</v>
      </c>
      <c r="F104" s="55" t="e">
        <f>VLOOKUP(VLOOKUP(Yudicium[[#This Row],[NIM]],DbsMunaqis[],7),TblProdi[],2)</f>
        <v>#N/A</v>
      </c>
      <c r="G104" s="60" t="e">
        <f>VLOOKUP(Yudicium[[#This Row],[NIM]],DbsMunaqis[#Data],14)</f>
        <v>#N/A</v>
      </c>
      <c r="H104" s="61" t="e">
        <f>VLOOKUP(Yudicium[[#This Row],[NIM]],DbsMunaqis[#Data],15)</f>
        <v>#N/A</v>
      </c>
      <c r="I104" s="89">
        <v>41648</v>
      </c>
    </row>
    <row r="105" spans="1:9">
      <c r="A105" s="91">
        <v>97</v>
      </c>
      <c r="B105" s="63" t="s">
        <v>7379</v>
      </c>
      <c r="C105" s="64" t="e">
        <f>VLOOKUP(Yudicium[[#This Row],[NIM]],DbsMunaqis[#Data],5)</f>
        <v>#N/A</v>
      </c>
      <c r="D105" s="64">
        <v>1</v>
      </c>
      <c r="E105" s="55" t="e">
        <f>VLOOKUP(VLOOKUP(Yudicium[[#This Row],[NIM]],DbsMunaqis[],6),TblJurusan[],2)</f>
        <v>#N/A</v>
      </c>
      <c r="F105" s="55" t="e">
        <f>VLOOKUP(VLOOKUP(Yudicium[[#This Row],[NIM]],DbsMunaqis[],7),TblProdi[],2)</f>
        <v>#N/A</v>
      </c>
      <c r="G105" s="60" t="e">
        <f>VLOOKUP(Yudicium[[#This Row],[NIM]],DbsMunaqis[#Data],14)</f>
        <v>#N/A</v>
      </c>
      <c r="H105" s="61" t="e">
        <f>VLOOKUP(Yudicium[[#This Row],[NIM]],DbsMunaqis[#Data],15)</f>
        <v>#N/A</v>
      </c>
      <c r="I105" s="89">
        <v>41648</v>
      </c>
    </row>
    <row r="106" spans="1:9">
      <c r="A106" s="91">
        <v>98</v>
      </c>
      <c r="B106" s="63" t="s">
        <v>8930</v>
      </c>
      <c r="C106" s="64" t="e">
        <f>VLOOKUP(Yudicium[[#This Row],[NIM]],DbsMunaqis[#Data],5)</f>
        <v>#N/A</v>
      </c>
      <c r="D106" s="64">
        <v>1</v>
      </c>
      <c r="E106" s="55" t="e">
        <f>VLOOKUP(VLOOKUP(Yudicium[[#This Row],[NIM]],DbsMunaqis[],6),TblJurusan[],2)</f>
        <v>#N/A</v>
      </c>
      <c r="F106" s="55" t="e">
        <f>VLOOKUP(VLOOKUP(Yudicium[[#This Row],[NIM]],DbsMunaqis[],7),TblProdi[],2)</f>
        <v>#N/A</v>
      </c>
      <c r="G106" s="60" t="e">
        <f>VLOOKUP(Yudicium[[#This Row],[NIM]],DbsMunaqis[#Data],14)</f>
        <v>#N/A</v>
      </c>
      <c r="H106" s="61" t="e">
        <f>VLOOKUP(Yudicium[[#This Row],[NIM]],DbsMunaqis[#Data],15)</f>
        <v>#N/A</v>
      </c>
      <c r="I106" s="89">
        <v>41648</v>
      </c>
    </row>
    <row r="107" spans="1:9">
      <c r="A107" s="91">
        <v>99</v>
      </c>
      <c r="B107" s="63" t="s">
        <v>8176</v>
      </c>
      <c r="C107" s="64" t="e">
        <f>VLOOKUP(Yudicium[[#This Row],[NIM]],DbsMunaqis[#Data],5)</f>
        <v>#N/A</v>
      </c>
      <c r="D107" s="64">
        <v>1</v>
      </c>
      <c r="E107" s="55" t="e">
        <f>VLOOKUP(VLOOKUP(Yudicium[[#This Row],[NIM]],DbsMunaqis[],6),TblJurusan[],2)</f>
        <v>#N/A</v>
      </c>
      <c r="F107" s="55" t="e">
        <f>VLOOKUP(VLOOKUP(Yudicium[[#This Row],[NIM]],DbsMunaqis[],7),TblProdi[],2)</f>
        <v>#N/A</v>
      </c>
      <c r="G107" s="60" t="e">
        <f>VLOOKUP(Yudicium[[#This Row],[NIM]],DbsMunaqis[#Data],14)</f>
        <v>#N/A</v>
      </c>
      <c r="H107" s="61" t="e">
        <f>VLOOKUP(Yudicium[[#This Row],[NIM]],DbsMunaqis[#Data],15)</f>
        <v>#N/A</v>
      </c>
      <c r="I107" s="89">
        <v>41648</v>
      </c>
    </row>
    <row r="108" spans="1:9">
      <c r="A108" s="91">
        <v>100</v>
      </c>
      <c r="B108" s="63" t="s">
        <v>8008</v>
      </c>
      <c r="C108" s="64" t="e">
        <f>VLOOKUP(Yudicium[[#This Row],[NIM]],DbsMunaqis[#Data],5)</f>
        <v>#N/A</v>
      </c>
      <c r="D108" s="64">
        <v>1</v>
      </c>
      <c r="E108" s="55" t="e">
        <f>VLOOKUP(VLOOKUP(Yudicium[[#This Row],[NIM]],DbsMunaqis[],6),TblJurusan[],2)</f>
        <v>#N/A</v>
      </c>
      <c r="F108" s="55" t="e">
        <f>VLOOKUP(VLOOKUP(Yudicium[[#This Row],[NIM]],DbsMunaqis[],7),TblProdi[],2)</f>
        <v>#N/A</v>
      </c>
      <c r="G108" s="60" t="e">
        <f>VLOOKUP(Yudicium[[#This Row],[NIM]],DbsMunaqis[#Data],14)</f>
        <v>#N/A</v>
      </c>
      <c r="H108" s="61" t="e">
        <f>VLOOKUP(Yudicium[[#This Row],[NIM]],DbsMunaqis[#Data],15)</f>
        <v>#N/A</v>
      </c>
      <c r="I108" s="89">
        <v>41648</v>
      </c>
    </row>
    <row r="109" spans="1:9">
      <c r="A109" s="91">
        <v>101</v>
      </c>
      <c r="B109" s="63" t="s">
        <v>7393</v>
      </c>
      <c r="C109" s="64" t="e">
        <f>VLOOKUP(Yudicium[[#This Row],[NIM]],DbsMunaqis[#Data],5)</f>
        <v>#N/A</v>
      </c>
      <c r="D109" s="64">
        <v>1</v>
      </c>
      <c r="E109" s="55" t="e">
        <f>VLOOKUP(VLOOKUP(Yudicium[[#This Row],[NIM]],DbsMunaqis[],6),TblJurusan[],2)</f>
        <v>#N/A</v>
      </c>
      <c r="F109" s="55" t="e">
        <f>VLOOKUP(VLOOKUP(Yudicium[[#This Row],[NIM]],DbsMunaqis[],7),TblProdi[],2)</f>
        <v>#N/A</v>
      </c>
      <c r="G109" s="60" t="e">
        <f>VLOOKUP(Yudicium[[#This Row],[NIM]],DbsMunaqis[#Data],14)</f>
        <v>#N/A</v>
      </c>
      <c r="H109" s="61" t="e">
        <f>VLOOKUP(Yudicium[[#This Row],[NIM]],DbsMunaqis[#Data],15)</f>
        <v>#N/A</v>
      </c>
      <c r="I109" s="89">
        <v>41648</v>
      </c>
    </row>
    <row r="110" spans="1:9">
      <c r="A110" s="91">
        <v>102</v>
      </c>
      <c r="B110" s="63" t="s">
        <v>7919</v>
      </c>
      <c r="C110" s="64" t="e">
        <f>VLOOKUP(Yudicium[[#This Row],[NIM]],DbsMunaqis[#Data],5)</f>
        <v>#N/A</v>
      </c>
      <c r="D110" s="64">
        <v>1</v>
      </c>
      <c r="E110" s="55" t="e">
        <f>VLOOKUP(VLOOKUP(Yudicium[[#This Row],[NIM]],DbsMunaqis[],6),TblJurusan[],2)</f>
        <v>#N/A</v>
      </c>
      <c r="F110" s="55" t="e">
        <f>VLOOKUP(VLOOKUP(Yudicium[[#This Row],[NIM]],DbsMunaqis[],7),TblProdi[],2)</f>
        <v>#N/A</v>
      </c>
      <c r="G110" s="60" t="e">
        <f>VLOOKUP(Yudicium[[#This Row],[NIM]],DbsMunaqis[#Data],14)</f>
        <v>#N/A</v>
      </c>
      <c r="H110" s="61" t="e">
        <f>VLOOKUP(Yudicium[[#This Row],[NIM]],DbsMunaqis[#Data],15)</f>
        <v>#N/A</v>
      </c>
      <c r="I110" s="89">
        <v>41648</v>
      </c>
    </row>
    <row r="111" spans="1:9">
      <c r="A111" s="91">
        <v>103</v>
      </c>
      <c r="B111" s="63" t="s">
        <v>7906</v>
      </c>
      <c r="C111" s="64" t="e">
        <f>VLOOKUP(Yudicium[[#This Row],[NIM]],DbsMunaqis[#Data],5)</f>
        <v>#N/A</v>
      </c>
      <c r="D111" s="64">
        <v>1</v>
      </c>
      <c r="E111" s="55" t="e">
        <f>VLOOKUP(VLOOKUP(Yudicium[[#This Row],[NIM]],DbsMunaqis[],6),TblJurusan[],2)</f>
        <v>#N/A</v>
      </c>
      <c r="F111" s="55" t="e">
        <f>VLOOKUP(VLOOKUP(Yudicium[[#This Row],[NIM]],DbsMunaqis[],7),TblProdi[],2)</f>
        <v>#N/A</v>
      </c>
      <c r="G111" s="60" t="e">
        <f>VLOOKUP(Yudicium[[#This Row],[NIM]],DbsMunaqis[#Data],14)</f>
        <v>#N/A</v>
      </c>
      <c r="H111" s="61" t="e">
        <f>VLOOKUP(Yudicium[[#This Row],[NIM]],DbsMunaqis[#Data],15)</f>
        <v>#N/A</v>
      </c>
      <c r="I111" s="89">
        <v>41648</v>
      </c>
    </row>
    <row r="112" spans="1:9">
      <c r="A112" s="91">
        <v>104</v>
      </c>
      <c r="B112" s="63" t="s">
        <v>1049</v>
      </c>
      <c r="C112" s="64" t="e">
        <f>VLOOKUP(Yudicium[[#This Row],[NIM]],DbsMunaqis[#Data],5)</f>
        <v>#N/A</v>
      </c>
      <c r="D112" s="64">
        <v>1</v>
      </c>
      <c r="E112" s="55" t="e">
        <f>VLOOKUP(VLOOKUP(Yudicium[[#This Row],[NIM]],DbsMunaqis[],6),TblJurusan[],2)</f>
        <v>#N/A</v>
      </c>
      <c r="F112" s="55" t="e">
        <f>VLOOKUP(VLOOKUP(Yudicium[[#This Row],[NIM]],DbsMunaqis[],7),TblProdi[],2)</f>
        <v>#N/A</v>
      </c>
      <c r="G112" s="60" t="e">
        <f>VLOOKUP(Yudicium[[#This Row],[NIM]],DbsMunaqis[#Data],14)</f>
        <v>#N/A</v>
      </c>
      <c r="H112" s="61" t="e">
        <f>VLOOKUP(Yudicium[[#This Row],[NIM]],DbsMunaqis[#Data],15)</f>
        <v>#N/A</v>
      </c>
      <c r="I112" s="89">
        <v>41648</v>
      </c>
    </row>
    <row r="113" spans="1:9">
      <c r="A113" s="91">
        <v>105</v>
      </c>
      <c r="B113" s="63" t="s">
        <v>8185</v>
      </c>
      <c r="C113" s="64" t="e">
        <f>VLOOKUP(Yudicium[[#This Row],[NIM]],DbsMunaqis[#Data],5)</f>
        <v>#N/A</v>
      </c>
      <c r="D113" s="64">
        <v>1</v>
      </c>
      <c r="E113" s="55" t="e">
        <f>VLOOKUP(VLOOKUP(Yudicium[[#This Row],[NIM]],DbsMunaqis[],6),TblJurusan[],2)</f>
        <v>#N/A</v>
      </c>
      <c r="F113" s="55" t="e">
        <f>VLOOKUP(VLOOKUP(Yudicium[[#This Row],[NIM]],DbsMunaqis[],7),TblProdi[],2)</f>
        <v>#N/A</v>
      </c>
      <c r="G113" s="60" t="e">
        <f>VLOOKUP(Yudicium[[#This Row],[NIM]],DbsMunaqis[#Data],14)</f>
        <v>#N/A</v>
      </c>
      <c r="H113" s="61" t="e">
        <f>VLOOKUP(Yudicium[[#This Row],[NIM]],DbsMunaqis[#Data],15)</f>
        <v>#N/A</v>
      </c>
      <c r="I113" s="89">
        <v>41648</v>
      </c>
    </row>
    <row r="114" spans="1:9">
      <c r="A114" s="91">
        <v>106</v>
      </c>
      <c r="B114" s="63" t="s">
        <v>8075</v>
      </c>
      <c r="C114" s="64" t="e">
        <f>VLOOKUP(Yudicium[[#This Row],[NIM]],DbsMunaqis[#Data],5)</f>
        <v>#N/A</v>
      </c>
      <c r="D114" s="64">
        <v>1</v>
      </c>
      <c r="E114" s="55" t="e">
        <f>VLOOKUP(VLOOKUP(Yudicium[[#This Row],[NIM]],DbsMunaqis[],6),TblJurusan[],2)</f>
        <v>#N/A</v>
      </c>
      <c r="F114" s="55" t="e">
        <f>VLOOKUP(VLOOKUP(Yudicium[[#This Row],[NIM]],DbsMunaqis[],7),TblProdi[],2)</f>
        <v>#N/A</v>
      </c>
      <c r="G114" s="60" t="e">
        <f>VLOOKUP(Yudicium[[#This Row],[NIM]],DbsMunaqis[#Data],14)</f>
        <v>#N/A</v>
      </c>
      <c r="H114" s="61" t="e">
        <f>VLOOKUP(Yudicium[[#This Row],[NIM]],DbsMunaqis[#Data],15)</f>
        <v>#N/A</v>
      </c>
      <c r="I114" s="89">
        <v>41648</v>
      </c>
    </row>
    <row r="115" spans="1:9">
      <c r="A115" s="91">
        <v>107</v>
      </c>
      <c r="B115" s="63" t="s">
        <v>8070</v>
      </c>
      <c r="C115" s="64" t="e">
        <f>VLOOKUP(Yudicium[[#This Row],[NIM]],DbsMunaqis[#Data],5)</f>
        <v>#N/A</v>
      </c>
      <c r="D115" s="64">
        <v>1</v>
      </c>
      <c r="E115" s="55" t="e">
        <f>VLOOKUP(VLOOKUP(Yudicium[[#This Row],[NIM]],DbsMunaqis[],6),TblJurusan[],2)</f>
        <v>#N/A</v>
      </c>
      <c r="F115" s="55" t="e">
        <f>VLOOKUP(VLOOKUP(Yudicium[[#This Row],[NIM]],DbsMunaqis[],7),TblProdi[],2)</f>
        <v>#N/A</v>
      </c>
      <c r="G115" s="60" t="e">
        <f>VLOOKUP(Yudicium[[#This Row],[NIM]],DbsMunaqis[#Data],14)</f>
        <v>#N/A</v>
      </c>
      <c r="H115" s="61" t="e">
        <f>VLOOKUP(Yudicium[[#This Row],[NIM]],DbsMunaqis[#Data],15)</f>
        <v>#N/A</v>
      </c>
      <c r="I115" s="89">
        <v>41648</v>
      </c>
    </row>
    <row r="116" spans="1:9">
      <c r="A116" s="91">
        <v>108</v>
      </c>
      <c r="B116" s="63" t="s">
        <v>7840</v>
      </c>
      <c r="C116" s="64" t="e">
        <f>VLOOKUP(Yudicium[[#This Row],[NIM]],DbsMunaqis[#Data],5)</f>
        <v>#N/A</v>
      </c>
      <c r="D116" s="64">
        <v>1</v>
      </c>
      <c r="E116" s="55" t="e">
        <f>VLOOKUP(VLOOKUP(Yudicium[[#This Row],[NIM]],DbsMunaqis[],6),TblJurusan[],2)</f>
        <v>#N/A</v>
      </c>
      <c r="F116" s="55" t="e">
        <f>VLOOKUP(VLOOKUP(Yudicium[[#This Row],[NIM]],DbsMunaqis[],7),TblProdi[],2)</f>
        <v>#N/A</v>
      </c>
      <c r="G116" s="60" t="e">
        <f>VLOOKUP(Yudicium[[#This Row],[NIM]],DbsMunaqis[#Data],14)</f>
        <v>#N/A</v>
      </c>
      <c r="H116" s="61" t="e">
        <f>VLOOKUP(Yudicium[[#This Row],[NIM]],DbsMunaqis[#Data],15)</f>
        <v>#N/A</v>
      </c>
      <c r="I116" s="89">
        <v>41648</v>
      </c>
    </row>
    <row r="117" spans="1:9">
      <c r="A117" s="91">
        <v>109</v>
      </c>
      <c r="B117" s="63" t="s">
        <v>8144</v>
      </c>
      <c r="C117" s="64" t="e">
        <f>VLOOKUP(Yudicium[[#This Row],[NIM]],DbsMunaqis[#Data],5)</f>
        <v>#N/A</v>
      </c>
      <c r="D117" s="64">
        <v>1</v>
      </c>
      <c r="E117" s="55" t="e">
        <f>VLOOKUP(VLOOKUP(Yudicium[[#This Row],[NIM]],DbsMunaqis[],6),TblJurusan[],2)</f>
        <v>#N/A</v>
      </c>
      <c r="F117" s="55" t="e">
        <f>VLOOKUP(VLOOKUP(Yudicium[[#This Row],[NIM]],DbsMunaqis[],7),TblProdi[],2)</f>
        <v>#N/A</v>
      </c>
      <c r="G117" s="60" t="e">
        <f>VLOOKUP(Yudicium[[#This Row],[NIM]],DbsMunaqis[#Data],14)</f>
        <v>#N/A</v>
      </c>
      <c r="H117" s="61" t="e">
        <f>VLOOKUP(Yudicium[[#This Row],[NIM]],DbsMunaqis[#Data],15)</f>
        <v>#N/A</v>
      </c>
      <c r="I117" s="89">
        <v>41648</v>
      </c>
    </row>
    <row r="118" spans="1:9">
      <c r="A118" s="91">
        <v>110</v>
      </c>
      <c r="B118" s="63" t="s">
        <v>8108</v>
      </c>
      <c r="C118" s="64" t="e">
        <f>VLOOKUP(Yudicium[[#This Row],[NIM]],DbsMunaqis[#Data],5)</f>
        <v>#N/A</v>
      </c>
      <c r="D118" s="64">
        <v>1</v>
      </c>
      <c r="E118" s="55" t="e">
        <f>VLOOKUP(VLOOKUP(Yudicium[[#This Row],[NIM]],DbsMunaqis[],6),TblJurusan[],2)</f>
        <v>#N/A</v>
      </c>
      <c r="F118" s="55" t="e">
        <f>VLOOKUP(VLOOKUP(Yudicium[[#This Row],[NIM]],DbsMunaqis[],7),TblProdi[],2)</f>
        <v>#N/A</v>
      </c>
      <c r="G118" s="60" t="e">
        <f>VLOOKUP(Yudicium[[#This Row],[NIM]],DbsMunaqis[#Data],14)</f>
        <v>#N/A</v>
      </c>
      <c r="H118" s="61" t="e">
        <f>VLOOKUP(Yudicium[[#This Row],[NIM]],DbsMunaqis[#Data],15)</f>
        <v>#N/A</v>
      </c>
      <c r="I118" s="89">
        <v>41648</v>
      </c>
    </row>
    <row r="119" spans="1:9">
      <c r="A119" s="91">
        <v>111</v>
      </c>
      <c r="B119" s="63" t="s">
        <v>7908</v>
      </c>
      <c r="C119" s="64" t="e">
        <f>VLOOKUP(Yudicium[[#This Row],[NIM]],DbsMunaqis[#Data],5)</f>
        <v>#N/A</v>
      </c>
      <c r="D119" s="64">
        <v>1</v>
      </c>
      <c r="E119" s="55" t="e">
        <f>VLOOKUP(VLOOKUP(Yudicium[[#This Row],[NIM]],DbsMunaqis[],6),TblJurusan[],2)</f>
        <v>#N/A</v>
      </c>
      <c r="F119" s="55" t="e">
        <f>VLOOKUP(VLOOKUP(Yudicium[[#This Row],[NIM]],DbsMunaqis[],7),TblProdi[],2)</f>
        <v>#N/A</v>
      </c>
      <c r="G119" s="60" t="e">
        <f>VLOOKUP(Yudicium[[#This Row],[NIM]],DbsMunaqis[#Data],14)</f>
        <v>#N/A</v>
      </c>
      <c r="H119" s="61" t="e">
        <f>VLOOKUP(Yudicium[[#This Row],[NIM]],DbsMunaqis[#Data],15)</f>
        <v>#N/A</v>
      </c>
      <c r="I119" s="89">
        <v>41648</v>
      </c>
    </row>
    <row r="120" spans="1:9">
      <c r="A120" s="91">
        <v>112</v>
      </c>
      <c r="B120" s="63" t="s">
        <v>7920</v>
      </c>
      <c r="C120" s="64" t="e">
        <f>VLOOKUP(Yudicium[[#This Row],[NIM]],DbsMunaqis[#Data],5)</f>
        <v>#N/A</v>
      </c>
      <c r="D120" s="64">
        <v>1</v>
      </c>
      <c r="E120" s="55" t="e">
        <f>VLOOKUP(VLOOKUP(Yudicium[[#This Row],[NIM]],DbsMunaqis[],6),TblJurusan[],2)</f>
        <v>#N/A</v>
      </c>
      <c r="F120" s="55" t="e">
        <f>VLOOKUP(VLOOKUP(Yudicium[[#This Row],[NIM]],DbsMunaqis[],7),TblProdi[],2)</f>
        <v>#N/A</v>
      </c>
      <c r="G120" s="60" t="e">
        <f>VLOOKUP(Yudicium[[#This Row],[NIM]],DbsMunaqis[#Data],14)</f>
        <v>#N/A</v>
      </c>
      <c r="H120" s="61" t="e">
        <f>VLOOKUP(Yudicium[[#This Row],[NIM]],DbsMunaqis[#Data],15)</f>
        <v>#N/A</v>
      </c>
      <c r="I120" s="89">
        <v>41648</v>
      </c>
    </row>
    <row r="121" spans="1:9">
      <c r="A121" s="91">
        <v>113</v>
      </c>
      <c r="B121" s="63" t="s">
        <v>8046</v>
      </c>
      <c r="C121" s="64" t="e">
        <f>VLOOKUP(Yudicium[[#This Row],[NIM]],DbsMunaqis[#Data],5)</f>
        <v>#N/A</v>
      </c>
      <c r="D121" s="64">
        <v>1</v>
      </c>
      <c r="E121" s="55" t="e">
        <f>VLOOKUP(VLOOKUP(Yudicium[[#This Row],[NIM]],DbsMunaqis[],6),TblJurusan[],2)</f>
        <v>#N/A</v>
      </c>
      <c r="F121" s="55" t="e">
        <f>VLOOKUP(VLOOKUP(Yudicium[[#This Row],[NIM]],DbsMunaqis[],7),TblProdi[],2)</f>
        <v>#N/A</v>
      </c>
      <c r="G121" s="60" t="e">
        <f>VLOOKUP(Yudicium[[#This Row],[NIM]],DbsMunaqis[#Data],14)</f>
        <v>#N/A</v>
      </c>
      <c r="H121" s="61" t="e">
        <f>VLOOKUP(Yudicium[[#This Row],[NIM]],DbsMunaqis[#Data],15)</f>
        <v>#N/A</v>
      </c>
      <c r="I121" s="89">
        <v>41648</v>
      </c>
    </row>
    <row r="122" spans="1:9">
      <c r="A122" s="91">
        <v>114</v>
      </c>
      <c r="B122" s="63" t="s">
        <v>7777</v>
      </c>
      <c r="C122" s="64" t="e">
        <f>VLOOKUP(Yudicium[[#This Row],[NIM]],DbsMunaqis[#Data],5)</f>
        <v>#N/A</v>
      </c>
      <c r="D122" s="64">
        <v>1</v>
      </c>
      <c r="E122" s="55" t="e">
        <f>VLOOKUP(VLOOKUP(Yudicium[[#This Row],[NIM]],DbsMunaqis[],6),TblJurusan[],2)</f>
        <v>#N/A</v>
      </c>
      <c r="F122" s="55" t="e">
        <f>VLOOKUP(VLOOKUP(Yudicium[[#This Row],[NIM]],DbsMunaqis[],7),TblProdi[],2)</f>
        <v>#N/A</v>
      </c>
      <c r="G122" s="60" t="e">
        <f>VLOOKUP(Yudicium[[#This Row],[NIM]],DbsMunaqis[#Data],14)</f>
        <v>#N/A</v>
      </c>
      <c r="H122" s="61" t="e">
        <f>VLOOKUP(Yudicium[[#This Row],[NIM]],DbsMunaqis[#Data],15)</f>
        <v>#N/A</v>
      </c>
      <c r="I122" s="89">
        <v>41648</v>
      </c>
    </row>
    <row r="123" spans="1:9">
      <c r="A123" s="91">
        <v>115</v>
      </c>
      <c r="B123" s="63" t="s">
        <v>7555</v>
      </c>
      <c r="C123" s="64" t="e">
        <f>VLOOKUP(Yudicium[[#This Row],[NIM]],DbsMunaqis[#Data],5)</f>
        <v>#N/A</v>
      </c>
      <c r="D123" s="64">
        <v>1</v>
      </c>
      <c r="E123" s="55" t="e">
        <f>VLOOKUP(VLOOKUP(Yudicium[[#This Row],[NIM]],DbsMunaqis[],6),TblJurusan[],2)</f>
        <v>#N/A</v>
      </c>
      <c r="F123" s="55" t="e">
        <f>VLOOKUP(VLOOKUP(Yudicium[[#This Row],[NIM]],DbsMunaqis[],7),TblProdi[],2)</f>
        <v>#N/A</v>
      </c>
      <c r="G123" s="60" t="e">
        <f>VLOOKUP(Yudicium[[#This Row],[NIM]],DbsMunaqis[#Data],14)</f>
        <v>#N/A</v>
      </c>
      <c r="H123" s="61" t="e">
        <f>VLOOKUP(Yudicium[[#This Row],[NIM]],DbsMunaqis[#Data],15)</f>
        <v>#N/A</v>
      </c>
      <c r="I123" s="89">
        <v>41648</v>
      </c>
    </row>
    <row r="124" spans="1:9">
      <c r="A124" s="91">
        <v>116</v>
      </c>
      <c r="B124" s="63" t="s">
        <v>7973</v>
      </c>
      <c r="C124" s="64" t="e">
        <f>VLOOKUP(Yudicium[[#This Row],[NIM]],DbsMunaqis[#Data],5)</f>
        <v>#N/A</v>
      </c>
      <c r="D124" s="64">
        <v>1</v>
      </c>
      <c r="E124" s="55" t="e">
        <f>VLOOKUP(VLOOKUP(Yudicium[[#This Row],[NIM]],DbsMunaqis[],6),TblJurusan[],2)</f>
        <v>#N/A</v>
      </c>
      <c r="F124" s="55" t="e">
        <f>VLOOKUP(VLOOKUP(Yudicium[[#This Row],[NIM]],DbsMunaqis[],7),TblProdi[],2)</f>
        <v>#N/A</v>
      </c>
      <c r="G124" s="60" t="e">
        <f>VLOOKUP(Yudicium[[#This Row],[NIM]],DbsMunaqis[#Data],14)</f>
        <v>#N/A</v>
      </c>
      <c r="H124" s="61" t="e">
        <f>VLOOKUP(Yudicium[[#This Row],[NIM]],DbsMunaqis[#Data],15)</f>
        <v>#N/A</v>
      </c>
      <c r="I124" s="89">
        <v>41648</v>
      </c>
    </row>
    <row r="125" spans="1:9">
      <c r="A125" s="91">
        <v>117</v>
      </c>
      <c r="B125" s="63" t="s">
        <v>8101</v>
      </c>
      <c r="C125" s="64" t="e">
        <f>VLOOKUP(Yudicium[[#This Row],[NIM]],DbsMunaqis[#Data],5)</f>
        <v>#N/A</v>
      </c>
      <c r="D125" s="64">
        <v>1</v>
      </c>
      <c r="E125" s="55" t="e">
        <f>VLOOKUP(VLOOKUP(Yudicium[[#This Row],[NIM]],DbsMunaqis[],6),TblJurusan[],2)</f>
        <v>#N/A</v>
      </c>
      <c r="F125" s="55" t="e">
        <f>VLOOKUP(VLOOKUP(Yudicium[[#This Row],[NIM]],DbsMunaqis[],7),TblProdi[],2)</f>
        <v>#N/A</v>
      </c>
      <c r="G125" s="60" t="e">
        <f>VLOOKUP(Yudicium[[#This Row],[NIM]],DbsMunaqis[#Data],14)</f>
        <v>#N/A</v>
      </c>
      <c r="H125" s="61" t="e">
        <f>VLOOKUP(Yudicium[[#This Row],[NIM]],DbsMunaqis[#Data],15)</f>
        <v>#N/A</v>
      </c>
      <c r="I125" s="89">
        <v>41648</v>
      </c>
    </row>
    <row r="126" spans="1:9">
      <c r="A126" s="91">
        <v>118</v>
      </c>
      <c r="B126" s="63" t="s">
        <v>5884</v>
      </c>
      <c r="C126" s="64" t="e">
        <f>VLOOKUP(Yudicium[[#This Row],[NIM]],DbsMunaqis[#Data],5)</f>
        <v>#N/A</v>
      </c>
      <c r="D126" s="64">
        <v>1</v>
      </c>
      <c r="E126" s="55" t="e">
        <f>VLOOKUP(VLOOKUP(Yudicium[[#This Row],[NIM]],DbsMunaqis[],6),TblJurusan[],2)</f>
        <v>#N/A</v>
      </c>
      <c r="F126" s="55" t="e">
        <f>VLOOKUP(VLOOKUP(Yudicium[[#This Row],[NIM]],DbsMunaqis[],7),TblProdi[],2)</f>
        <v>#N/A</v>
      </c>
      <c r="G126" s="60" t="e">
        <f>VLOOKUP(Yudicium[[#This Row],[NIM]],DbsMunaqis[#Data],14)</f>
        <v>#N/A</v>
      </c>
      <c r="H126" s="61" t="e">
        <f>VLOOKUP(Yudicium[[#This Row],[NIM]],DbsMunaqis[#Data],15)</f>
        <v>#N/A</v>
      </c>
      <c r="I126" s="89">
        <v>41648</v>
      </c>
    </row>
    <row r="127" spans="1:9">
      <c r="A127" s="91">
        <v>119</v>
      </c>
      <c r="B127" s="63" t="s">
        <v>8943</v>
      </c>
      <c r="C127" s="64" t="e">
        <f>VLOOKUP(Yudicium[[#This Row],[NIM]],DbsMunaqis[#Data],5)</f>
        <v>#N/A</v>
      </c>
      <c r="D127" s="64">
        <v>1</v>
      </c>
      <c r="E127" s="55" t="e">
        <f>VLOOKUP(VLOOKUP(Yudicium[[#This Row],[NIM]],DbsMunaqis[],6),TblJurusan[],2)</f>
        <v>#N/A</v>
      </c>
      <c r="F127" s="55" t="e">
        <f>VLOOKUP(VLOOKUP(Yudicium[[#This Row],[NIM]],DbsMunaqis[],7),TblProdi[],2)</f>
        <v>#N/A</v>
      </c>
      <c r="G127" s="60" t="e">
        <f>VLOOKUP(Yudicium[[#This Row],[NIM]],DbsMunaqis[#Data],14)</f>
        <v>#N/A</v>
      </c>
      <c r="H127" s="61" t="e">
        <f>VLOOKUP(Yudicium[[#This Row],[NIM]],DbsMunaqis[#Data],15)</f>
        <v>#N/A</v>
      </c>
      <c r="I127" s="89">
        <v>41648</v>
      </c>
    </row>
    <row r="128" spans="1:9">
      <c r="A128" s="91">
        <v>120</v>
      </c>
      <c r="B128" s="63" t="s">
        <v>7831</v>
      </c>
      <c r="C128" s="64" t="e">
        <f>VLOOKUP(Yudicium[[#This Row],[NIM]],DbsMunaqis[#Data],5)</f>
        <v>#N/A</v>
      </c>
      <c r="D128" s="64">
        <v>1</v>
      </c>
      <c r="E128" s="55" t="e">
        <f>VLOOKUP(VLOOKUP(Yudicium[[#This Row],[NIM]],DbsMunaqis[],6),TblJurusan[],2)</f>
        <v>#N/A</v>
      </c>
      <c r="F128" s="55" t="e">
        <f>VLOOKUP(VLOOKUP(Yudicium[[#This Row],[NIM]],DbsMunaqis[],7),TblProdi[],2)</f>
        <v>#N/A</v>
      </c>
      <c r="G128" s="60" t="e">
        <f>VLOOKUP(Yudicium[[#This Row],[NIM]],DbsMunaqis[#Data],14)</f>
        <v>#N/A</v>
      </c>
      <c r="H128" s="61" t="e">
        <f>VLOOKUP(Yudicium[[#This Row],[NIM]],DbsMunaqis[#Data],15)</f>
        <v>#N/A</v>
      </c>
      <c r="I128" s="89">
        <v>41648</v>
      </c>
    </row>
    <row r="129" spans="1:9">
      <c r="A129" s="91">
        <v>121</v>
      </c>
      <c r="B129" s="63" t="s">
        <v>7854</v>
      </c>
      <c r="C129" s="64" t="e">
        <f>VLOOKUP(Yudicium[[#This Row],[NIM]],DbsMunaqis[#Data],5)</f>
        <v>#N/A</v>
      </c>
      <c r="D129" s="64">
        <v>1</v>
      </c>
      <c r="E129" s="55" t="e">
        <f>VLOOKUP(VLOOKUP(Yudicium[[#This Row],[NIM]],DbsMunaqis[],6),TblJurusan[],2)</f>
        <v>#N/A</v>
      </c>
      <c r="F129" s="55" t="e">
        <f>VLOOKUP(VLOOKUP(Yudicium[[#This Row],[NIM]],DbsMunaqis[],7),TblProdi[],2)</f>
        <v>#N/A</v>
      </c>
      <c r="G129" s="60" t="e">
        <f>VLOOKUP(Yudicium[[#This Row],[NIM]],DbsMunaqis[#Data],14)</f>
        <v>#N/A</v>
      </c>
      <c r="H129" s="61" t="e">
        <f>VLOOKUP(Yudicium[[#This Row],[NIM]],DbsMunaqis[#Data],15)</f>
        <v>#N/A</v>
      </c>
      <c r="I129" s="89">
        <v>41648</v>
      </c>
    </row>
    <row r="130" spans="1:9">
      <c r="A130" s="91">
        <v>122</v>
      </c>
      <c r="B130" s="63" t="s">
        <v>8044</v>
      </c>
      <c r="C130" s="64" t="e">
        <f>VLOOKUP(Yudicium[[#This Row],[NIM]],DbsMunaqis[#Data],5)</f>
        <v>#N/A</v>
      </c>
      <c r="D130" s="64">
        <v>1</v>
      </c>
      <c r="E130" s="55" t="e">
        <f>VLOOKUP(VLOOKUP(Yudicium[[#This Row],[NIM]],DbsMunaqis[],6),TblJurusan[],2)</f>
        <v>#N/A</v>
      </c>
      <c r="F130" s="55" t="e">
        <f>VLOOKUP(VLOOKUP(Yudicium[[#This Row],[NIM]],DbsMunaqis[],7),TblProdi[],2)</f>
        <v>#N/A</v>
      </c>
      <c r="G130" s="60" t="e">
        <f>VLOOKUP(Yudicium[[#This Row],[NIM]],DbsMunaqis[#Data],14)</f>
        <v>#N/A</v>
      </c>
      <c r="H130" s="61" t="e">
        <f>VLOOKUP(Yudicium[[#This Row],[NIM]],DbsMunaqis[#Data],15)</f>
        <v>#N/A</v>
      </c>
      <c r="I130" s="89">
        <v>41648</v>
      </c>
    </row>
    <row r="131" spans="1:9">
      <c r="A131" s="91">
        <v>123</v>
      </c>
      <c r="B131" s="63" t="s">
        <v>7931</v>
      </c>
      <c r="C131" s="64" t="e">
        <f>VLOOKUP(Yudicium[[#This Row],[NIM]],DbsMunaqis[#Data],5)</f>
        <v>#N/A</v>
      </c>
      <c r="D131" s="64">
        <v>1</v>
      </c>
      <c r="E131" s="55" t="e">
        <f>VLOOKUP(VLOOKUP(Yudicium[[#This Row],[NIM]],DbsMunaqis[],6),TblJurusan[],2)</f>
        <v>#N/A</v>
      </c>
      <c r="F131" s="55" t="e">
        <f>VLOOKUP(VLOOKUP(Yudicium[[#This Row],[NIM]],DbsMunaqis[],7),TblProdi[],2)</f>
        <v>#N/A</v>
      </c>
      <c r="G131" s="60" t="e">
        <f>VLOOKUP(Yudicium[[#This Row],[NIM]],DbsMunaqis[#Data],14)</f>
        <v>#N/A</v>
      </c>
      <c r="H131" s="61" t="e">
        <f>VLOOKUP(Yudicium[[#This Row],[NIM]],DbsMunaqis[#Data],15)</f>
        <v>#N/A</v>
      </c>
      <c r="I131" s="89">
        <v>41648</v>
      </c>
    </row>
    <row r="132" spans="1:9">
      <c r="A132" s="91">
        <v>124</v>
      </c>
      <c r="B132" s="63" t="s">
        <v>7946</v>
      </c>
      <c r="C132" s="64" t="e">
        <f>VLOOKUP(Yudicium[[#This Row],[NIM]],DbsMunaqis[#Data],5)</f>
        <v>#N/A</v>
      </c>
      <c r="D132" s="64">
        <v>1</v>
      </c>
      <c r="E132" s="55" t="e">
        <f>VLOOKUP(VLOOKUP(Yudicium[[#This Row],[NIM]],DbsMunaqis[],6),TblJurusan[],2)</f>
        <v>#N/A</v>
      </c>
      <c r="F132" s="55" t="e">
        <f>VLOOKUP(VLOOKUP(Yudicium[[#This Row],[NIM]],DbsMunaqis[],7),TblProdi[],2)</f>
        <v>#N/A</v>
      </c>
      <c r="G132" s="60" t="e">
        <f>VLOOKUP(Yudicium[[#This Row],[NIM]],DbsMunaqis[#Data],14)</f>
        <v>#N/A</v>
      </c>
      <c r="H132" s="61" t="e">
        <f>VLOOKUP(Yudicium[[#This Row],[NIM]],DbsMunaqis[#Data],15)</f>
        <v>#N/A</v>
      </c>
      <c r="I132" s="89">
        <v>41648</v>
      </c>
    </row>
    <row r="133" spans="1:9">
      <c r="A133" s="91">
        <v>125</v>
      </c>
      <c r="B133" s="63" t="s">
        <v>7477</v>
      </c>
      <c r="C133" s="64" t="e">
        <f>VLOOKUP(Yudicium[[#This Row],[NIM]],DbsMunaqis[#Data],5)</f>
        <v>#N/A</v>
      </c>
      <c r="D133" s="64">
        <v>1</v>
      </c>
      <c r="E133" s="55" t="e">
        <f>VLOOKUP(VLOOKUP(Yudicium[[#This Row],[NIM]],DbsMunaqis[],6),TblJurusan[],2)</f>
        <v>#N/A</v>
      </c>
      <c r="F133" s="55" t="e">
        <f>VLOOKUP(VLOOKUP(Yudicium[[#This Row],[NIM]],DbsMunaqis[],7),TblProdi[],2)</f>
        <v>#N/A</v>
      </c>
      <c r="G133" s="60" t="e">
        <f>VLOOKUP(Yudicium[[#This Row],[NIM]],DbsMunaqis[#Data],14)</f>
        <v>#N/A</v>
      </c>
      <c r="H133" s="61" t="e">
        <f>VLOOKUP(Yudicium[[#This Row],[NIM]],DbsMunaqis[#Data],15)</f>
        <v>#N/A</v>
      </c>
      <c r="I133" s="89">
        <v>41648</v>
      </c>
    </row>
    <row r="134" spans="1:9">
      <c r="A134" s="91">
        <v>126</v>
      </c>
      <c r="B134" s="63" t="s">
        <v>7556</v>
      </c>
      <c r="C134" s="64" t="e">
        <f>VLOOKUP(Yudicium[[#This Row],[NIM]],DbsMunaqis[#Data],5)</f>
        <v>#N/A</v>
      </c>
      <c r="D134" s="64">
        <v>1</v>
      </c>
      <c r="E134" s="55" t="e">
        <f>VLOOKUP(VLOOKUP(Yudicium[[#This Row],[NIM]],DbsMunaqis[],6),TblJurusan[],2)</f>
        <v>#N/A</v>
      </c>
      <c r="F134" s="55" t="e">
        <f>VLOOKUP(VLOOKUP(Yudicium[[#This Row],[NIM]],DbsMunaqis[],7),TblProdi[],2)</f>
        <v>#N/A</v>
      </c>
      <c r="G134" s="60" t="e">
        <f>VLOOKUP(Yudicium[[#This Row],[NIM]],DbsMunaqis[#Data],14)</f>
        <v>#N/A</v>
      </c>
      <c r="H134" s="61" t="e">
        <f>VLOOKUP(Yudicium[[#This Row],[NIM]],DbsMunaqis[#Data],15)</f>
        <v>#N/A</v>
      </c>
      <c r="I134" s="89">
        <v>41648</v>
      </c>
    </row>
    <row r="135" spans="1:9">
      <c r="A135" s="91">
        <v>127</v>
      </c>
      <c r="B135" s="63" t="s">
        <v>8001</v>
      </c>
      <c r="C135" s="64" t="e">
        <f>VLOOKUP(Yudicium[[#This Row],[NIM]],DbsMunaqis[#Data],5)</f>
        <v>#N/A</v>
      </c>
      <c r="D135" s="64">
        <v>1</v>
      </c>
      <c r="E135" s="55" t="e">
        <f>VLOOKUP(VLOOKUP(Yudicium[[#This Row],[NIM]],DbsMunaqis[],6),TblJurusan[],2)</f>
        <v>#N/A</v>
      </c>
      <c r="F135" s="55" t="e">
        <f>VLOOKUP(VLOOKUP(Yudicium[[#This Row],[NIM]],DbsMunaqis[],7),TblProdi[],2)</f>
        <v>#N/A</v>
      </c>
      <c r="G135" s="60" t="e">
        <f>VLOOKUP(Yudicium[[#This Row],[NIM]],DbsMunaqis[#Data],14)</f>
        <v>#N/A</v>
      </c>
      <c r="H135" s="61" t="e">
        <f>VLOOKUP(Yudicium[[#This Row],[NIM]],DbsMunaqis[#Data],15)</f>
        <v>#N/A</v>
      </c>
      <c r="I135" s="89">
        <v>41648</v>
      </c>
    </row>
    <row r="136" spans="1:9">
      <c r="A136" s="91">
        <v>128</v>
      </c>
      <c r="B136" s="63" t="s">
        <v>8115</v>
      </c>
      <c r="C136" s="64" t="e">
        <f>VLOOKUP(Yudicium[[#This Row],[NIM]],DbsMunaqis[#Data],5)</f>
        <v>#N/A</v>
      </c>
      <c r="D136" s="64">
        <v>1</v>
      </c>
      <c r="E136" s="55" t="e">
        <f>VLOOKUP(VLOOKUP(Yudicium[[#This Row],[NIM]],DbsMunaqis[],6),TblJurusan[],2)</f>
        <v>#N/A</v>
      </c>
      <c r="F136" s="55" t="e">
        <f>VLOOKUP(VLOOKUP(Yudicium[[#This Row],[NIM]],DbsMunaqis[],7),TblProdi[],2)</f>
        <v>#N/A</v>
      </c>
      <c r="G136" s="60" t="e">
        <f>VLOOKUP(Yudicium[[#This Row],[NIM]],DbsMunaqis[#Data],14)</f>
        <v>#N/A</v>
      </c>
      <c r="H136" s="61" t="e">
        <f>VLOOKUP(Yudicium[[#This Row],[NIM]],DbsMunaqis[#Data],15)</f>
        <v>#N/A</v>
      </c>
      <c r="I136" s="89">
        <v>41648</v>
      </c>
    </row>
    <row r="137" spans="1:9">
      <c r="A137" s="91">
        <v>129</v>
      </c>
      <c r="B137" s="63" t="s">
        <v>5491</v>
      </c>
      <c r="C137" s="64" t="e">
        <f>VLOOKUP(Yudicium[[#This Row],[NIM]],DbsMunaqis[#Data],5)</f>
        <v>#N/A</v>
      </c>
      <c r="D137" s="64">
        <v>2</v>
      </c>
      <c r="E137" s="55" t="e">
        <f>VLOOKUP(VLOOKUP(Yudicium[[#This Row],[NIM]],DbsMunaqis[],6),TblJurusan[],2)</f>
        <v>#N/A</v>
      </c>
      <c r="F137" s="55" t="e">
        <f>VLOOKUP(VLOOKUP(Yudicium[[#This Row],[NIM]],DbsMunaqis[],7),TblProdi[],2)</f>
        <v>#N/A</v>
      </c>
      <c r="G137" s="60" t="e">
        <f>VLOOKUP(Yudicium[[#This Row],[NIM]],DbsMunaqis[#Data],14)</f>
        <v>#N/A</v>
      </c>
      <c r="H137" s="61" t="e">
        <f>VLOOKUP(Yudicium[[#This Row],[NIM]],DbsMunaqis[#Data],15)</f>
        <v>#N/A</v>
      </c>
      <c r="I137" s="89">
        <v>41673</v>
      </c>
    </row>
    <row r="138" spans="1:9">
      <c r="A138" s="91">
        <v>130</v>
      </c>
      <c r="B138" s="63" t="s">
        <v>8440</v>
      </c>
      <c r="C138" s="64" t="e">
        <f>VLOOKUP(Yudicium[[#This Row],[NIM]],DbsMunaqis[#Data],5)</f>
        <v>#N/A</v>
      </c>
      <c r="D138" s="64">
        <v>2</v>
      </c>
      <c r="E138" s="55" t="e">
        <f>VLOOKUP(VLOOKUP(Yudicium[[#This Row],[NIM]],DbsMunaqis[],6),TblJurusan[],2)</f>
        <v>#N/A</v>
      </c>
      <c r="F138" s="55" t="e">
        <f>VLOOKUP(VLOOKUP(Yudicium[[#This Row],[NIM]],DbsMunaqis[],7),TblProdi[],2)</f>
        <v>#N/A</v>
      </c>
      <c r="G138" s="60" t="e">
        <f>VLOOKUP(Yudicium[[#This Row],[NIM]],DbsMunaqis[#Data],14)</f>
        <v>#N/A</v>
      </c>
      <c r="H138" s="61" t="e">
        <f>VLOOKUP(Yudicium[[#This Row],[NIM]],DbsMunaqis[#Data],15)</f>
        <v>#N/A</v>
      </c>
      <c r="I138" s="89">
        <v>41673</v>
      </c>
    </row>
    <row r="139" spans="1:9">
      <c r="A139" s="91">
        <v>131</v>
      </c>
      <c r="B139" s="63" t="s">
        <v>8278</v>
      </c>
      <c r="C139" s="64" t="e">
        <f>VLOOKUP(Yudicium[[#This Row],[NIM]],DbsMunaqis[#Data],5)</f>
        <v>#N/A</v>
      </c>
      <c r="D139" s="64">
        <v>2</v>
      </c>
      <c r="E139" s="55" t="e">
        <f>VLOOKUP(VLOOKUP(Yudicium[[#This Row],[NIM]],DbsMunaqis[],6),TblJurusan[],2)</f>
        <v>#N/A</v>
      </c>
      <c r="F139" s="55" t="e">
        <f>VLOOKUP(VLOOKUP(Yudicium[[#This Row],[NIM]],DbsMunaqis[],7),TblProdi[],2)</f>
        <v>#N/A</v>
      </c>
      <c r="G139" s="60" t="e">
        <f>VLOOKUP(Yudicium[[#This Row],[NIM]],DbsMunaqis[#Data],14)</f>
        <v>#N/A</v>
      </c>
      <c r="H139" s="61" t="e">
        <f>VLOOKUP(Yudicium[[#This Row],[NIM]],DbsMunaqis[#Data],15)</f>
        <v>#N/A</v>
      </c>
      <c r="I139" s="89">
        <v>41673</v>
      </c>
    </row>
    <row r="140" spans="1:9">
      <c r="A140" s="91">
        <v>132</v>
      </c>
      <c r="B140" s="63" t="s">
        <v>8093</v>
      </c>
      <c r="C140" s="64" t="e">
        <f>VLOOKUP(Yudicium[[#This Row],[NIM]],DbsMunaqis[#Data],5)</f>
        <v>#N/A</v>
      </c>
      <c r="D140" s="64">
        <v>1</v>
      </c>
      <c r="E140" s="55" t="e">
        <f>VLOOKUP(VLOOKUP(Yudicium[[#This Row],[NIM]],DbsMunaqis[],6),TblJurusan[],2)</f>
        <v>#N/A</v>
      </c>
      <c r="F140" s="55" t="e">
        <f>VLOOKUP(VLOOKUP(Yudicium[[#This Row],[NIM]],DbsMunaqis[],7),TblProdi[],2)</f>
        <v>#N/A</v>
      </c>
      <c r="G140" s="60" t="e">
        <f>VLOOKUP(Yudicium[[#This Row],[NIM]],DbsMunaqis[#Data],14)</f>
        <v>#N/A</v>
      </c>
      <c r="H140" s="61" t="e">
        <f>VLOOKUP(Yudicium[[#This Row],[NIM]],DbsMunaqis[#Data],15)</f>
        <v>#N/A</v>
      </c>
      <c r="I140" s="89">
        <v>41673</v>
      </c>
    </row>
    <row r="141" spans="1:9">
      <c r="A141" s="91">
        <v>133</v>
      </c>
      <c r="B141" s="63" t="s">
        <v>9851</v>
      </c>
      <c r="C141" s="64" t="e">
        <f>VLOOKUP(Yudicium[[#This Row],[NIM]],DbsMunaqis[#Data],5)</f>
        <v>#N/A</v>
      </c>
      <c r="D141" s="64">
        <v>1</v>
      </c>
      <c r="E141" s="55" t="e">
        <f>VLOOKUP(VLOOKUP(Yudicium[[#This Row],[NIM]],DbsMunaqis[],6),TblJurusan[],2)</f>
        <v>#N/A</v>
      </c>
      <c r="F141" s="55" t="e">
        <f>VLOOKUP(VLOOKUP(Yudicium[[#This Row],[NIM]],DbsMunaqis[],7),TblProdi[],2)</f>
        <v>#N/A</v>
      </c>
      <c r="G141" s="60" t="e">
        <f>VLOOKUP(Yudicium[[#This Row],[NIM]],DbsMunaqis[#Data],14)</f>
        <v>#N/A</v>
      </c>
      <c r="H141" s="61" t="e">
        <f>VLOOKUP(Yudicium[[#This Row],[NIM]],DbsMunaqis[#Data],15)</f>
        <v>#N/A</v>
      </c>
      <c r="I141" s="89">
        <v>41673</v>
      </c>
    </row>
    <row r="142" spans="1:9">
      <c r="A142" s="91">
        <v>134</v>
      </c>
      <c r="B142" s="63" t="s">
        <v>7341</v>
      </c>
      <c r="C142" s="64" t="e">
        <f>VLOOKUP(Yudicium[[#This Row],[NIM]],DbsMunaqis[#Data],5)</f>
        <v>#N/A</v>
      </c>
      <c r="D142" s="64">
        <v>1</v>
      </c>
      <c r="E142" s="55" t="e">
        <f>VLOOKUP(VLOOKUP(Yudicium[[#This Row],[NIM]],DbsMunaqis[],6),TblJurusan[],2)</f>
        <v>#N/A</v>
      </c>
      <c r="F142" s="55" t="e">
        <f>VLOOKUP(VLOOKUP(Yudicium[[#This Row],[NIM]],DbsMunaqis[],7),TblProdi[],2)</f>
        <v>#N/A</v>
      </c>
      <c r="G142" s="60" t="e">
        <f>VLOOKUP(Yudicium[[#This Row],[NIM]],DbsMunaqis[#Data],14)</f>
        <v>#N/A</v>
      </c>
      <c r="H142" s="61" t="e">
        <f>VLOOKUP(Yudicium[[#This Row],[NIM]],DbsMunaqis[#Data],15)</f>
        <v>#N/A</v>
      </c>
      <c r="I142" s="89">
        <v>41673</v>
      </c>
    </row>
    <row r="143" spans="1:9">
      <c r="A143" s="91">
        <v>135</v>
      </c>
      <c r="B143" s="63" t="s">
        <v>7406</v>
      </c>
      <c r="C143" s="64" t="e">
        <f>VLOOKUP(Yudicium[[#This Row],[NIM]],DbsMunaqis[#Data],5)</f>
        <v>#N/A</v>
      </c>
      <c r="D143" s="64">
        <v>1</v>
      </c>
      <c r="E143" s="55" t="e">
        <f>VLOOKUP(VLOOKUP(Yudicium[[#This Row],[NIM]],DbsMunaqis[],6),TblJurusan[],2)</f>
        <v>#N/A</v>
      </c>
      <c r="F143" s="55" t="e">
        <f>VLOOKUP(VLOOKUP(Yudicium[[#This Row],[NIM]],DbsMunaqis[],7),TblProdi[],2)</f>
        <v>#N/A</v>
      </c>
      <c r="G143" s="60" t="e">
        <f>VLOOKUP(Yudicium[[#This Row],[NIM]],DbsMunaqis[#Data],14)</f>
        <v>#N/A</v>
      </c>
      <c r="H143" s="61" t="e">
        <f>VLOOKUP(Yudicium[[#This Row],[NIM]],DbsMunaqis[#Data],15)</f>
        <v>#N/A</v>
      </c>
      <c r="I143" s="89">
        <v>41673</v>
      </c>
    </row>
    <row r="144" spans="1:9">
      <c r="A144" s="91">
        <v>136</v>
      </c>
      <c r="B144" s="63" t="s">
        <v>8940</v>
      </c>
      <c r="C144" s="64" t="e">
        <f>VLOOKUP(Yudicium[[#This Row],[NIM]],DbsMunaqis[#Data],5)</f>
        <v>#N/A</v>
      </c>
      <c r="D144" s="64">
        <v>1</v>
      </c>
      <c r="E144" s="55" t="e">
        <f>VLOOKUP(VLOOKUP(Yudicium[[#This Row],[NIM]],DbsMunaqis[],6),TblJurusan[],2)</f>
        <v>#N/A</v>
      </c>
      <c r="F144" s="55" t="e">
        <f>VLOOKUP(VLOOKUP(Yudicium[[#This Row],[NIM]],DbsMunaqis[],7),TblProdi[],2)</f>
        <v>#N/A</v>
      </c>
      <c r="G144" s="60" t="e">
        <f>VLOOKUP(Yudicium[[#This Row],[NIM]],DbsMunaqis[#Data],14)</f>
        <v>#N/A</v>
      </c>
      <c r="H144" s="61" t="e">
        <f>VLOOKUP(Yudicium[[#This Row],[NIM]],DbsMunaqis[#Data],15)</f>
        <v>#N/A</v>
      </c>
      <c r="I144" s="89">
        <v>41673</v>
      </c>
    </row>
    <row r="145" spans="1:9">
      <c r="A145" s="91">
        <v>137</v>
      </c>
      <c r="B145" s="63" t="s">
        <v>7309</v>
      </c>
      <c r="C145" s="64" t="e">
        <f>VLOOKUP(Yudicium[[#This Row],[NIM]],DbsMunaqis[#Data],5)</f>
        <v>#N/A</v>
      </c>
      <c r="D145" s="64">
        <v>1</v>
      </c>
      <c r="E145" s="55" t="e">
        <f>VLOOKUP(VLOOKUP(Yudicium[[#This Row],[NIM]],DbsMunaqis[],6),TblJurusan[],2)</f>
        <v>#N/A</v>
      </c>
      <c r="F145" s="55" t="e">
        <f>VLOOKUP(VLOOKUP(Yudicium[[#This Row],[NIM]],DbsMunaqis[],7),TblProdi[],2)</f>
        <v>#N/A</v>
      </c>
      <c r="G145" s="60" t="e">
        <f>VLOOKUP(Yudicium[[#This Row],[NIM]],DbsMunaqis[#Data],14)</f>
        <v>#N/A</v>
      </c>
      <c r="H145" s="61" t="e">
        <f>VLOOKUP(Yudicium[[#This Row],[NIM]],DbsMunaqis[#Data],15)</f>
        <v>#N/A</v>
      </c>
      <c r="I145" s="89">
        <v>41673</v>
      </c>
    </row>
    <row r="146" spans="1:9">
      <c r="A146" s="91">
        <v>138</v>
      </c>
      <c r="B146" s="63" t="s">
        <v>7917</v>
      </c>
      <c r="C146" s="64" t="e">
        <f>VLOOKUP(Yudicium[[#This Row],[NIM]],DbsMunaqis[#Data],5)</f>
        <v>#N/A</v>
      </c>
      <c r="D146" s="64">
        <v>1</v>
      </c>
      <c r="E146" s="55" t="e">
        <f>VLOOKUP(VLOOKUP(Yudicium[[#This Row],[NIM]],DbsMunaqis[],6),TblJurusan[],2)</f>
        <v>#N/A</v>
      </c>
      <c r="F146" s="55" t="e">
        <f>VLOOKUP(VLOOKUP(Yudicium[[#This Row],[NIM]],DbsMunaqis[],7),TblProdi[],2)</f>
        <v>#N/A</v>
      </c>
      <c r="G146" s="60" t="e">
        <f>VLOOKUP(Yudicium[[#This Row],[NIM]],DbsMunaqis[#Data],14)</f>
        <v>#N/A</v>
      </c>
      <c r="H146" s="61" t="e">
        <f>VLOOKUP(Yudicium[[#This Row],[NIM]],DbsMunaqis[#Data],15)</f>
        <v>#N/A</v>
      </c>
      <c r="I146" s="89">
        <v>41673</v>
      </c>
    </row>
    <row r="147" spans="1:9">
      <c r="A147" s="91">
        <v>139</v>
      </c>
      <c r="B147" s="63" t="s">
        <v>8019</v>
      </c>
      <c r="C147" s="64" t="e">
        <f>VLOOKUP(Yudicium[[#This Row],[NIM]],DbsMunaqis[#Data],5)</f>
        <v>#N/A</v>
      </c>
      <c r="D147" s="64">
        <v>1</v>
      </c>
      <c r="E147" s="55" t="e">
        <f>VLOOKUP(VLOOKUP(Yudicium[[#This Row],[NIM]],DbsMunaqis[],6),TblJurusan[],2)</f>
        <v>#N/A</v>
      </c>
      <c r="F147" s="55" t="e">
        <f>VLOOKUP(VLOOKUP(Yudicium[[#This Row],[NIM]],DbsMunaqis[],7),TblProdi[],2)</f>
        <v>#N/A</v>
      </c>
      <c r="G147" s="60" t="e">
        <f>VLOOKUP(Yudicium[[#This Row],[NIM]],DbsMunaqis[#Data],14)</f>
        <v>#N/A</v>
      </c>
      <c r="H147" s="61" t="e">
        <f>VLOOKUP(Yudicium[[#This Row],[NIM]],DbsMunaqis[#Data],15)</f>
        <v>#N/A</v>
      </c>
      <c r="I147" s="89">
        <v>41673</v>
      </c>
    </row>
    <row r="148" spans="1:9">
      <c r="A148" s="91">
        <v>140</v>
      </c>
      <c r="B148" s="63" t="s">
        <v>7333</v>
      </c>
      <c r="C148" s="64" t="e">
        <f>VLOOKUP(Yudicium[[#This Row],[NIM]],DbsMunaqis[#Data],5)</f>
        <v>#N/A</v>
      </c>
      <c r="D148" s="64">
        <v>1</v>
      </c>
      <c r="E148" s="55" t="e">
        <f>VLOOKUP(VLOOKUP(Yudicium[[#This Row],[NIM]],DbsMunaqis[],6),TblJurusan[],2)</f>
        <v>#N/A</v>
      </c>
      <c r="F148" s="55" t="e">
        <f>VLOOKUP(VLOOKUP(Yudicium[[#This Row],[NIM]],DbsMunaqis[],7),TblProdi[],2)</f>
        <v>#N/A</v>
      </c>
      <c r="G148" s="60" t="e">
        <f>VLOOKUP(Yudicium[[#This Row],[NIM]],DbsMunaqis[#Data],14)</f>
        <v>#N/A</v>
      </c>
      <c r="H148" s="61" t="e">
        <f>VLOOKUP(Yudicium[[#This Row],[NIM]],DbsMunaqis[#Data],15)</f>
        <v>#N/A</v>
      </c>
      <c r="I148" s="89">
        <v>41673</v>
      </c>
    </row>
    <row r="149" spans="1:9">
      <c r="A149" s="91">
        <v>141</v>
      </c>
      <c r="B149" s="63" t="s">
        <v>8098</v>
      </c>
      <c r="C149" s="64" t="e">
        <f>VLOOKUP(Yudicium[[#This Row],[NIM]],DbsMunaqis[#Data],5)</f>
        <v>#N/A</v>
      </c>
      <c r="D149" s="64">
        <v>1</v>
      </c>
      <c r="E149" s="55" t="e">
        <f>VLOOKUP(VLOOKUP(Yudicium[[#This Row],[NIM]],DbsMunaqis[],6),TblJurusan[],2)</f>
        <v>#N/A</v>
      </c>
      <c r="F149" s="55" t="e">
        <f>VLOOKUP(VLOOKUP(Yudicium[[#This Row],[NIM]],DbsMunaqis[],7),TblProdi[],2)</f>
        <v>#N/A</v>
      </c>
      <c r="G149" s="60" t="e">
        <f>VLOOKUP(Yudicium[[#This Row],[NIM]],DbsMunaqis[#Data],14)</f>
        <v>#N/A</v>
      </c>
      <c r="H149" s="61" t="e">
        <f>VLOOKUP(Yudicium[[#This Row],[NIM]],DbsMunaqis[#Data],15)</f>
        <v>#N/A</v>
      </c>
      <c r="I149" s="89">
        <v>41673</v>
      </c>
    </row>
    <row r="150" spans="1:9">
      <c r="A150" s="91">
        <v>142</v>
      </c>
      <c r="B150" s="63" t="s">
        <v>8931</v>
      </c>
      <c r="C150" s="64" t="e">
        <f>VLOOKUP(Yudicium[[#This Row],[NIM]],DbsMunaqis[#Data],5)</f>
        <v>#N/A</v>
      </c>
      <c r="D150" s="64">
        <v>1</v>
      </c>
      <c r="E150" s="55" t="e">
        <f>VLOOKUP(VLOOKUP(Yudicium[[#This Row],[NIM]],DbsMunaqis[],6),TblJurusan[],2)</f>
        <v>#N/A</v>
      </c>
      <c r="F150" s="55" t="e">
        <f>VLOOKUP(VLOOKUP(Yudicium[[#This Row],[NIM]],DbsMunaqis[],7),TblProdi[],2)</f>
        <v>#N/A</v>
      </c>
      <c r="G150" s="60" t="e">
        <f>VLOOKUP(Yudicium[[#This Row],[NIM]],DbsMunaqis[#Data],14)</f>
        <v>#N/A</v>
      </c>
      <c r="H150" s="61" t="e">
        <f>VLOOKUP(Yudicium[[#This Row],[NIM]],DbsMunaqis[#Data],15)</f>
        <v>#N/A</v>
      </c>
      <c r="I150" s="89">
        <v>41673</v>
      </c>
    </row>
    <row r="151" spans="1:9">
      <c r="A151" s="91">
        <v>143</v>
      </c>
      <c r="B151" s="63" t="s">
        <v>7629</v>
      </c>
      <c r="C151" s="64" t="e">
        <f>VLOOKUP(Yudicium[[#This Row],[NIM]],DbsMunaqis[#Data],5)</f>
        <v>#N/A</v>
      </c>
      <c r="D151" s="64">
        <v>1</v>
      </c>
      <c r="E151" s="55" t="e">
        <f>VLOOKUP(VLOOKUP(Yudicium[[#This Row],[NIM]],DbsMunaqis[],6),TblJurusan[],2)</f>
        <v>#N/A</v>
      </c>
      <c r="F151" s="55" t="e">
        <f>VLOOKUP(VLOOKUP(Yudicium[[#This Row],[NIM]],DbsMunaqis[],7),TblProdi[],2)</f>
        <v>#N/A</v>
      </c>
      <c r="G151" s="60" t="e">
        <f>VLOOKUP(Yudicium[[#This Row],[NIM]],DbsMunaqis[#Data],14)</f>
        <v>#N/A</v>
      </c>
      <c r="H151" s="61" t="e">
        <f>VLOOKUP(Yudicium[[#This Row],[NIM]],DbsMunaqis[#Data],15)</f>
        <v>#N/A</v>
      </c>
      <c r="I151" s="89">
        <v>41673</v>
      </c>
    </row>
    <row r="152" spans="1:9">
      <c r="A152" s="91">
        <v>144</v>
      </c>
      <c r="B152" s="63" t="s">
        <v>8103</v>
      </c>
      <c r="C152" s="64" t="e">
        <f>VLOOKUP(Yudicium[[#This Row],[NIM]],DbsMunaqis[#Data],5)</f>
        <v>#N/A</v>
      </c>
      <c r="D152" s="64">
        <v>1</v>
      </c>
      <c r="E152" s="55" t="e">
        <f>VLOOKUP(VLOOKUP(Yudicium[[#This Row],[NIM]],DbsMunaqis[],6),TblJurusan[],2)</f>
        <v>#N/A</v>
      </c>
      <c r="F152" s="55" t="e">
        <f>VLOOKUP(VLOOKUP(Yudicium[[#This Row],[NIM]],DbsMunaqis[],7),TblProdi[],2)</f>
        <v>#N/A</v>
      </c>
      <c r="G152" s="60" t="e">
        <f>VLOOKUP(Yudicium[[#This Row],[NIM]],DbsMunaqis[#Data],14)</f>
        <v>#N/A</v>
      </c>
      <c r="H152" s="61" t="e">
        <f>VLOOKUP(Yudicium[[#This Row],[NIM]],DbsMunaqis[#Data],15)</f>
        <v>#N/A</v>
      </c>
      <c r="I152" s="89">
        <v>41673</v>
      </c>
    </row>
    <row r="153" spans="1:9">
      <c r="A153" s="91">
        <v>145</v>
      </c>
      <c r="B153" s="63" t="s">
        <v>7606</v>
      </c>
      <c r="C153" s="64" t="e">
        <f>VLOOKUP(Yudicium[[#This Row],[NIM]],DbsMunaqis[#Data],5)</f>
        <v>#N/A</v>
      </c>
      <c r="D153" s="64">
        <v>1</v>
      </c>
      <c r="E153" s="55" t="e">
        <f>VLOOKUP(VLOOKUP(Yudicium[[#This Row],[NIM]],DbsMunaqis[],6),TblJurusan[],2)</f>
        <v>#N/A</v>
      </c>
      <c r="F153" s="55" t="e">
        <f>VLOOKUP(VLOOKUP(Yudicium[[#This Row],[NIM]],DbsMunaqis[],7),TblProdi[],2)</f>
        <v>#N/A</v>
      </c>
      <c r="G153" s="60" t="e">
        <f>VLOOKUP(Yudicium[[#This Row],[NIM]],DbsMunaqis[#Data],14)</f>
        <v>#N/A</v>
      </c>
      <c r="H153" s="61" t="e">
        <f>VLOOKUP(Yudicium[[#This Row],[NIM]],DbsMunaqis[#Data],15)</f>
        <v>#N/A</v>
      </c>
      <c r="I153" s="89">
        <v>41673</v>
      </c>
    </row>
    <row r="154" spans="1:9">
      <c r="A154" s="91">
        <v>146</v>
      </c>
      <c r="B154" s="63" t="s">
        <v>7746</v>
      </c>
      <c r="C154" s="64" t="e">
        <f>VLOOKUP(Yudicium[[#This Row],[NIM]],DbsMunaqis[#Data],5)</f>
        <v>#N/A</v>
      </c>
      <c r="D154" s="64">
        <v>1</v>
      </c>
      <c r="E154" s="55" t="e">
        <f>VLOOKUP(VLOOKUP(Yudicium[[#This Row],[NIM]],DbsMunaqis[],6),TblJurusan[],2)</f>
        <v>#N/A</v>
      </c>
      <c r="F154" s="55" t="e">
        <f>VLOOKUP(VLOOKUP(Yudicium[[#This Row],[NIM]],DbsMunaqis[],7),TblProdi[],2)</f>
        <v>#N/A</v>
      </c>
      <c r="G154" s="60" t="e">
        <f>VLOOKUP(Yudicium[[#This Row],[NIM]],DbsMunaqis[#Data],14)</f>
        <v>#N/A</v>
      </c>
      <c r="H154" s="61" t="e">
        <f>VLOOKUP(Yudicium[[#This Row],[NIM]],DbsMunaqis[#Data],15)</f>
        <v>#N/A</v>
      </c>
      <c r="I154" s="89">
        <v>41673</v>
      </c>
    </row>
    <row r="155" spans="1:9">
      <c r="A155" s="91">
        <v>147</v>
      </c>
      <c r="B155" s="63" t="s">
        <v>7937</v>
      </c>
      <c r="C155" s="64" t="e">
        <f>VLOOKUP(Yudicium[[#This Row],[NIM]],DbsMunaqis[#Data],5)</f>
        <v>#N/A</v>
      </c>
      <c r="D155" s="64">
        <v>1</v>
      </c>
      <c r="E155" s="55" t="e">
        <f>VLOOKUP(VLOOKUP(Yudicium[[#This Row],[NIM]],DbsMunaqis[],6),TblJurusan[],2)</f>
        <v>#N/A</v>
      </c>
      <c r="F155" s="55" t="e">
        <f>VLOOKUP(VLOOKUP(Yudicium[[#This Row],[NIM]],DbsMunaqis[],7),TblProdi[],2)</f>
        <v>#N/A</v>
      </c>
      <c r="G155" s="60" t="e">
        <f>VLOOKUP(Yudicium[[#This Row],[NIM]],DbsMunaqis[#Data],14)</f>
        <v>#N/A</v>
      </c>
      <c r="H155" s="61" t="e">
        <f>VLOOKUP(Yudicium[[#This Row],[NIM]],DbsMunaqis[#Data],15)</f>
        <v>#N/A</v>
      </c>
      <c r="I155" s="89">
        <v>41673</v>
      </c>
    </row>
    <row r="156" spans="1:9">
      <c r="A156" s="91">
        <v>148</v>
      </c>
      <c r="B156" s="63" t="s">
        <v>8015</v>
      </c>
      <c r="C156" s="64" t="e">
        <f>VLOOKUP(Yudicium[[#This Row],[NIM]],DbsMunaqis[#Data],5)</f>
        <v>#N/A</v>
      </c>
      <c r="D156" s="64">
        <v>1</v>
      </c>
      <c r="E156" s="55" t="e">
        <f>VLOOKUP(VLOOKUP(Yudicium[[#This Row],[NIM]],DbsMunaqis[],6),TblJurusan[],2)</f>
        <v>#N/A</v>
      </c>
      <c r="F156" s="55" t="e">
        <f>VLOOKUP(VLOOKUP(Yudicium[[#This Row],[NIM]],DbsMunaqis[],7),TblProdi[],2)</f>
        <v>#N/A</v>
      </c>
      <c r="G156" s="60" t="e">
        <f>VLOOKUP(Yudicium[[#This Row],[NIM]],DbsMunaqis[#Data],14)</f>
        <v>#N/A</v>
      </c>
      <c r="H156" s="61" t="e">
        <f>VLOOKUP(Yudicium[[#This Row],[NIM]],DbsMunaqis[#Data],15)</f>
        <v>#N/A</v>
      </c>
      <c r="I156" s="89">
        <v>41673</v>
      </c>
    </row>
    <row r="157" spans="1:9">
      <c r="A157" s="91">
        <v>149</v>
      </c>
      <c r="B157" s="63" t="s">
        <v>7435</v>
      </c>
      <c r="C157" s="64" t="e">
        <f>VLOOKUP(Yudicium[[#This Row],[NIM]],DbsMunaqis[#Data],5)</f>
        <v>#N/A</v>
      </c>
      <c r="D157" s="64">
        <v>1</v>
      </c>
      <c r="E157" s="55" t="e">
        <f>VLOOKUP(VLOOKUP(Yudicium[[#This Row],[NIM]],DbsMunaqis[],6),TblJurusan[],2)</f>
        <v>#N/A</v>
      </c>
      <c r="F157" s="55" t="e">
        <f>VLOOKUP(VLOOKUP(Yudicium[[#This Row],[NIM]],DbsMunaqis[],7),TblProdi[],2)</f>
        <v>#N/A</v>
      </c>
      <c r="G157" s="60" t="e">
        <f>VLOOKUP(Yudicium[[#This Row],[NIM]],DbsMunaqis[#Data],14)</f>
        <v>#N/A</v>
      </c>
      <c r="H157" s="61" t="e">
        <f>VLOOKUP(Yudicium[[#This Row],[NIM]],DbsMunaqis[#Data],15)</f>
        <v>#N/A</v>
      </c>
      <c r="I157" s="89">
        <v>41673</v>
      </c>
    </row>
    <row r="158" spans="1:9">
      <c r="A158" s="91">
        <v>150</v>
      </c>
      <c r="B158" s="63" t="s">
        <v>7816</v>
      </c>
      <c r="C158" s="64" t="e">
        <f>VLOOKUP(Yudicium[[#This Row],[NIM]],DbsMunaqis[#Data],5)</f>
        <v>#N/A</v>
      </c>
      <c r="D158" s="64">
        <v>1</v>
      </c>
      <c r="E158" s="55" t="e">
        <f>VLOOKUP(VLOOKUP(Yudicium[[#This Row],[NIM]],DbsMunaqis[],6),TblJurusan[],2)</f>
        <v>#N/A</v>
      </c>
      <c r="F158" s="55" t="e">
        <f>VLOOKUP(VLOOKUP(Yudicium[[#This Row],[NIM]],DbsMunaqis[],7),TblProdi[],2)</f>
        <v>#N/A</v>
      </c>
      <c r="G158" s="60" t="e">
        <f>VLOOKUP(Yudicium[[#This Row],[NIM]],DbsMunaqis[#Data],14)</f>
        <v>#N/A</v>
      </c>
      <c r="H158" s="61" t="e">
        <f>VLOOKUP(Yudicium[[#This Row],[NIM]],DbsMunaqis[#Data],15)</f>
        <v>#N/A</v>
      </c>
      <c r="I158" s="89">
        <v>41673</v>
      </c>
    </row>
    <row r="159" spans="1:9">
      <c r="A159" s="91">
        <v>151</v>
      </c>
      <c r="B159" s="63" t="s">
        <v>7835</v>
      </c>
      <c r="C159" s="64" t="e">
        <f>VLOOKUP(Yudicium[[#This Row],[NIM]],DbsMunaqis[#Data],5)</f>
        <v>#N/A</v>
      </c>
      <c r="D159" s="64">
        <v>1</v>
      </c>
      <c r="E159" s="55" t="e">
        <f>VLOOKUP(VLOOKUP(Yudicium[[#This Row],[NIM]],DbsMunaqis[],6),TblJurusan[],2)</f>
        <v>#N/A</v>
      </c>
      <c r="F159" s="55" t="e">
        <f>VLOOKUP(VLOOKUP(Yudicium[[#This Row],[NIM]],DbsMunaqis[],7),TblProdi[],2)</f>
        <v>#N/A</v>
      </c>
      <c r="G159" s="60" t="e">
        <f>VLOOKUP(Yudicium[[#This Row],[NIM]],DbsMunaqis[#Data],14)</f>
        <v>#N/A</v>
      </c>
      <c r="H159" s="61" t="e">
        <f>VLOOKUP(Yudicium[[#This Row],[NIM]],DbsMunaqis[#Data],15)</f>
        <v>#N/A</v>
      </c>
      <c r="I159" s="89">
        <v>41673</v>
      </c>
    </row>
    <row r="160" spans="1:9">
      <c r="A160" s="91">
        <v>152</v>
      </c>
      <c r="B160" s="85" t="s">
        <v>7991</v>
      </c>
      <c r="C160" s="64" t="e">
        <f>VLOOKUP(Yudicium[[#This Row],[NIM]],DbsMunaqis[#Data],5)</f>
        <v>#N/A</v>
      </c>
      <c r="D160" s="64">
        <v>1</v>
      </c>
      <c r="E160" s="55" t="e">
        <f>VLOOKUP(VLOOKUP(Yudicium[[#This Row],[NIM]],DbsMunaqis[],6),TblJurusan[],2)</f>
        <v>#N/A</v>
      </c>
      <c r="F160" s="55" t="e">
        <f>VLOOKUP(VLOOKUP(Yudicium[[#This Row],[NIM]],DbsMunaqis[],7),TblProdi[],2)</f>
        <v>#N/A</v>
      </c>
      <c r="G160" s="60" t="e">
        <f>VLOOKUP(Yudicium[[#This Row],[NIM]],DbsMunaqis[#Data],14)</f>
        <v>#N/A</v>
      </c>
      <c r="H160" s="61" t="e">
        <f>VLOOKUP(Yudicium[[#This Row],[NIM]],DbsMunaqis[#Data],15)</f>
        <v>#N/A</v>
      </c>
      <c r="I160" s="89">
        <v>41673</v>
      </c>
    </row>
    <row r="161" spans="1:9">
      <c r="A161" s="91">
        <v>153</v>
      </c>
      <c r="B161" s="85" t="s">
        <v>6123</v>
      </c>
      <c r="C161" s="64" t="e">
        <f>VLOOKUP(Yudicium[[#This Row],[NIM]],DbsMunaqis[#Data],5)</f>
        <v>#N/A</v>
      </c>
      <c r="D161" s="64">
        <v>1</v>
      </c>
      <c r="E161" s="55" t="e">
        <f>VLOOKUP(VLOOKUP(Yudicium[[#This Row],[NIM]],DbsMunaqis[],6),TblJurusan[],2)</f>
        <v>#N/A</v>
      </c>
      <c r="F161" s="55" t="e">
        <f>VLOOKUP(VLOOKUP(Yudicium[[#This Row],[NIM]],DbsMunaqis[],7),TblProdi[],2)</f>
        <v>#N/A</v>
      </c>
      <c r="G161" s="60" t="e">
        <f>VLOOKUP(Yudicium[[#This Row],[NIM]],DbsMunaqis[#Data],14)</f>
        <v>#N/A</v>
      </c>
      <c r="H161" s="61" t="e">
        <f>VLOOKUP(Yudicium[[#This Row],[NIM]],DbsMunaqis[#Data],15)</f>
        <v>#N/A</v>
      </c>
      <c r="I161" s="89">
        <v>41673</v>
      </c>
    </row>
    <row r="162" spans="1:9">
      <c r="A162" s="91">
        <v>154</v>
      </c>
      <c r="B162" s="85" t="s">
        <v>7337</v>
      </c>
      <c r="C162" s="64" t="e">
        <f>VLOOKUP(Yudicium[[#This Row],[NIM]],DbsMunaqis[#Data],5)</f>
        <v>#N/A</v>
      </c>
      <c r="D162" s="64">
        <v>1</v>
      </c>
      <c r="E162" s="55" t="e">
        <f>VLOOKUP(VLOOKUP(Yudicium[[#This Row],[NIM]],DbsMunaqis[],6),TblJurusan[],2)</f>
        <v>#N/A</v>
      </c>
      <c r="F162" s="55" t="e">
        <f>VLOOKUP(VLOOKUP(Yudicium[[#This Row],[NIM]],DbsMunaqis[],7),TblProdi[],2)</f>
        <v>#N/A</v>
      </c>
      <c r="G162" s="60" t="e">
        <f>VLOOKUP(Yudicium[[#This Row],[NIM]],DbsMunaqis[#Data],14)</f>
        <v>#N/A</v>
      </c>
      <c r="H162" s="61" t="e">
        <f>VLOOKUP(Yudicium[[#This Row],[NIM]],DbsMunaqis[#Data],15)</f>
        <v>#N/A</v>
      </c>
      <c r="I162" s="89">
        <v>41673</v>
      </c>
    </row>
    <row r="163" spans="1:9">
      <c r="A163" s="91">
        <v>155</v>
      </c>
      <c r="B163" s="85" t="s">
        <v>7384</v>
      </c>
      <c r="C163" s="64" t="e">
        <f>VLOOKUP(Yudicium[[#This Row],[NIM]],DbsMunaqis[#Data],5)</f>
        <v>#N/A</v>
      </c>
      <c r="D163" s="64">
        <v>1</v>
      </c>
      <c r="E163" s="55" t="e">
        <f>VLOOKUP(VLOOKUP(Yudicium[[#This Row],[NIM]],DbsMunaqis[],6),TblJurusan[],2)</f>
        <v>#N/A</v>
      </c>
      <c r="F163" s="55" t="e">
        <f>VLOOKUP(VLOOKUP(Yudicium[[#This Row],[NIM]],DbsMunaqis[],7),TblProdi[],2)</f>
        <v>#N/A</v>
      </c>
      <c r="G163" s="60" t="e">
        <f>VLOOKUP(Yudicium[[#This Row],[NIM]],DbsMunaqis[#Data],14)</f>
        <v>#N/A</v>
      </c>
      <c r="H163" s="61" t="e">
        <f>VLOOKUP(Yudicium[[#This Row],[NIM]],DbsMunaqis[#Data],15)</f>
        <v>#N/A</v>
      </c>
      <c r="I163" s="89">
        <v>41673</v>
      </c>
    </row>
    <row r="164" spans="1:9">
      <c r="A164" s="91">
        <v>156</v>
      </c>
      <c r="B164" s="85" t="s">
        <v>7490</v>
      </c>
      <c r="C164" s="64" t="e">
        <f>VLOOKUP(Yudicium[[#This Row],[NIM]],DbsMunaqis[#Data],5)</f>
        <v>#N/A</v>
      </c>
      <c r="D164" s="64">
        <v>1</v>
      </c>
      <c r="E164" s="55" t="e">
        <f>VLOOKUP(VLOOKUP(Yudicium[[#This Row],[NIM]],DbsMunaqis[],6),TblJurusan[],2)</f>
        <v>#N/A</v>
      </c>
      <c r="F164" s="55" t="e">
        <f>VLOOKUP(VLOOKUP(Yudicium[[#This Row],[NIM]],DbsMunaqis[],7),TblProdi[],2)</f>
        <v>#N/A</v>
      </c>
      <c r="G164" s="60" t="e">
        <f>VLOOKUP(Yudicium[[#This Row],[NIM]],DbsMunaqis[#Data],14)</f>
        <v>#N/A</v>
      </c>
      <c r="H164" s="61" t="e">
        <f>VLOOKUP(Yudicium[[#This Row],[NIM]],DbsMunaqis[#Data],15)</f>
        <v>#N/A</v>
      </c>
      <c r="I164" s="89">
        <v>41673</v>
      </c>
    </row>
    <row r="165" spans="1:9">
      <c r="A165" s="91">
        <v>157</v>
      </c>
      <c r="B165" s="85" t="s">
        <v>8346</v>
      </c>
      <c r="C165" s="64" t="e">
        <f>VLOOKUP(Yudicium[[#This Row],[NIM]],DbsMunaqis[#Data],5)</f>
        <v>#N/A</v>
      </c>
      <c r="D165" s="64">
        <v>2</v>
      </c>
      <c r="E165" s="55" t="e">
        <f>VLOOKUP(VLOOKUP(Yudicium[[#This Row],[NIM]],DbsMunaqis[],6),TblJurusan[],2)</f>
        <v>#N/A</v>
      </c>
      <c r="F165" s="55" t="e">
        <f>VLOOKUP(VLOOKUP(Yudicium[[#This Row],[NIM]],DbsMunaqis[],7),TblProdi[],2)</f>
        <v>#N/A</v>
      </c>
      <c r="G165" s="60" t="e">
        <f>VLOOKUP(Yudicium[[#This Row],[NIM]],DbsMunaqis[#Data],14)</f>
        <v>#N/A</v>
      </c>
      <c r="H165" s="61" t="e">
        <f>VLOOKUP(Yudicium[[#This Row],[NIM]],DbsMunaqis[#Data],15)</f>
        <v>#N/A</v>
      </c>
      <c r="I165" s="89">
        <v>41673</v>
      </c>
    </row>
    <row r="166" spans="1:9">
      <c r="A166" s="91">
        <v>158</v>
      </c>
      <c r="B166" s="85" t="s">
        <v>8427</v>
      </c>
      <c r="C166" s="64" t="e">
        <f>VLOOKUP(Yudicium[[#This Row],[NIM]],DbsMunaqis[#Data],5)</f>
        <v>#N/A</v>
      </c>
      <c r="D166" s="64">
        <v>2</v>
      </c>
      <c r="E166" s="55" t="e">
        <f>VLOOKUP(VLOOKUP(Yudicium[[#This Row],[NIM]],DbsMunaqis[],6),TblJurusan[],2)</f>
        <v>#N/A</v>
      </c>
      <c r="F166" s="55" t="e">
        <f>VLOOKUP(VLOOKUP(Yudicium[[#This Row],[NIM]],DbsMunaqis[],7),TblProdi[],2)</f>
        <v>#N/A</v>
      </c>
      <c r="G166" s="60" t="e">
        <f>VLOOKUP(Yudicium[[#This Row],[NIM]],DbsMunaqis[#Data],14)</f>
        <v>#N/A</v>
      </c>
      <c r="H166" s="61" t="e">
        <f>VLOOKUP(Yudicium[[#This Row],[NIM]],DbsMunaqis[#Data],15)</f>
        <v>#N/A</v>
      </c>
      <c r="I166" s="89">
        <v>41673</v>
      </c>
    </row>
    <row r="167" spans="1:9">
      <c r="A167" s="91">
        <v>159</v>
      </c>
      <c r="B167" s="63" t="s">
        <v>7410</v>
      </c>
      <c r="C167" s="64" t="e">
        <f>VLOOKUP(Yudicium[[#This Row],[NIM]],DbsMunaqis[#Data],5)</f>
        <v>#N/A</v>
      </c>
      <c r="D167" s="64">
        <v>1</v>
      </c>
      <c r="E167" s="55" t="e">
        <f>VLOOKUP(VLOOKUP(Yudicium[[#This Row],[NIM]],DbsMunaqis[],6),TblJurusan[],2)</f>
        <v>#N/A</v>
      </c>
      <c r="F167" s="55" t="e">
        <f>VLOOKUP(VLOOKUP(Yudicium[[#This Row],[NIM]],DbsMunaqis[],7),TblProdi[],2)</f>
        <v>#N/A</v>
      </c>
      <c r="G167" s="60" t="e">
        <f>VLOOKUP(Yudicium[[#This Row],[NIM]],DbsMunaqis[#Data],14)</f>
        <v>#N/A</v>
      </c>
      <c r="H16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67" s="89">
        <v>41694</v>
      </c>
    </row>
    <row r="168" spans="1:9">
      <c r="A168" s="91">
        <v>160</v>
      </c>
      <c r="B168" s="63" t="s">
        <v>7524</v>
      </c>
      <c r="C168" s="64" t="e">
        <f>VLOOKUP(Yudicium[[#This Row],[NIM]],DbsMunaqis[#Data],5)</f>
        <v>#N/A</v>
      </c>
      <c r="D168" s="64">
        <v>1</v>
      </c>
      <c r="E168" s="55" t="e">
        <f>VLOOKUP(VLOOKUP(Yudicium[[#This Row],[NIM]],DbsMunaqis[],6),TblJurusan[],2)</f>
        <v>#N/A</v>
      </c>
      <c r="F168" s="55" t="e">
        <f>VLOOKUP(VLOOKUP(Yudicium[[#This Row],[NIM]],DbsMunaqis[],7),TblProdi[],2)</f>
        <v>#N/A</v>
      </c>
      <c r="G168" s="60" t="e">
        <f>VLOOKUP(Yudicium[[#This Row],[NIM]],DbsMunaqis[#Data],14)</f>
        <v>#N/A</v>
      </c>
      <c r="H16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68" s="89">
        <v>41694</v>
      </c>
    </row>
    <row r="169" spans="1:9">
      <c r="A169" s="91">
        <v>161</v>
      </c>
      <c r="B169" s="41" t="s">
        <v>7487</v>
      </c>
      <c r="C169" s="64" t="e">
        <f>VLOOKUP(Yudicium[[#This Row],[NIM]],DbsMunaqis[#Data],5)</f>
        <v>#N/A</v>
      </c>
      <c r="D169" s="64">
        <v>1</v>
      </c>
      <c r="E169" s="55" t="e">
        <f>VLOOKUP(VLOOKUP(Yudicium[[#This Row],[NIM]],DbsMunaqis[],6),TblJurusan[],2)</f>
        <v>#N/A</v>
      </c>
      <c r="F169" s="55" t="e">
        <f>VLOOKUP(VLOOKUP(Yudicium[[#This Row],[NIM]],DbsMunaqis[],7),TblProdi[],2)</f>
        <v>#N/A</v>
      </c>
      <c r="G169" s="60" t="e">
        <f>VLOOKUP(Yudicium[[#This Row],[NIM]],DbsMunaqis[#Data],14)</f>
        <v>#N/A</v>
      </c>
      <c r="H16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69" s="89">
        <v>41694</v>
      </c>
    </row>
    <row r="170" spans="1:9">
      <c r="A170" s="91">
        <v>162</v>
      </c>
      <c r="B170" s="63" t="s">
        <v>7496</v>
      </c>
      <c r="C170" s="64" t="e">
        <f>VLOOKUP(Yudicium[[#This Row],[NIM]],DbsMunaqis[#Data],5)</f>
        <v>#N/A</v>
      </c>
      <c r="D170" s="64">
        <v>1</v>
      </c>
      <c r="E170" s="55" t="e">
        <f>VLOOKUP(VLOOKUP(Yudicium[[#This Row],[NIM]],DbsMunaqis[],6),TblJurusan[],2)</f>
        <v>#N/A</v>
      </c>
      <c r="F170" s="55" t="e">
        <f>VLOOKUP(VLOOKUP(Yudicium[[#This Row],[NIM]],DbsMunaqis[],7),TblProdi[],2)</f>
        <v>#N/A</v>
      </c>
      <c r="G170" s="60" t="e">
        <f>VLOOKUP(Yudicium[[#This Row],[NIM]],DbsMunaqis[#Data],14)</f>
        <v>#N/A</v>
      </c>
      <c r="H17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0" s="89">
        <v>41694</v>
      </c>
    </row>
    <row r="171" spans="1:9">
      <c r="A171" s="91">
        <v>163</v>
      </c>
      <c r="B171" s="85" t="s">
        <v>7320</v>
      </c>
      <c r="C171" s="64" t="e">
        <f>VLOOKUP(Yudicium[[#This Row],[NIM]],DbsMunaqis[#Data],5)</f>
        <v>#N/A</v>
      </c>
      <c r="D171" s="64">
        <v>1</v>
      </c>
      <c r="E171" s="55" t="e">
        <f>VLOOKUP(VLOOKUP(Yudicium[[#This Row],[NIM]],DbsMunaqis[],6),TblJurusan[],2)</f>
        <v>#N/A</v>
      </c>
      <c r="F171" s="55" t="e">
        <f>VLOOKUP(VLOOKUP(Yudicium[[#This Row],[NIM]],DbsMunaqis[],7),TblProdi[],2)</f>
        <v>#N/A</v>
      </c>
      <c r="G171" s="60" t="e">
        <f>VLOOKUP(Yudicium[[#This Row],[NIM]],DbsMunaqis[#Data],14)</f>
        <v>#N/A</v>
      </c>
      <c r="H17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1" s="89">
        <v>41694</v>
      </c>
    </row>
    <row r="172" spans="1:9">
      <c r="A172" s="91">
        <v>164</v>
      </c>
      <c r="B172" s="63" t="s">
        <v>8012</v>
      </c>
      <c r="C172" s="64" t="e">
        <f>VLOOKUP(Yudicium[[#This Row],[NIM]],DbsMunaqis[#Data],5)</f>
        <v>#N/A</v>
      </c>
      <c r="D172" s="64">
        <v>1</v>
      </c>
      <c r="E172" s="55" t="e">
        <f>VLOOKUP(VLOOKUP(Yudicium[[#This Row],[NIM]],DbsMunaqis[],6),TblJurusan[],2)</f>
        <v>#N/A</v>
      </c>
      <c r="F172" s="55" t="e">
        <f>VLOOKUP(VLOOKUP(Yudicium[[#This Row],[NIM]],DbsMunaqis[],7),TblProdi[],2)</f>
        <v>#N/A</v>
      </c>
      <c r="G172" s="60" t="e">
        <f>VLOOKUP(Yudicium[[#This Row],[NIM]],DbsMunaqis[#Data],14)</f>
        <v>#N/A</v>
      </c>
      <c r="H17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2" s="89">
        <v>41694</v>
      </c>
    </row>
    <row r="173" spans="1:9">
      <c r="A173" s="91">
        <v>165</v>
      </c>
      <c r="B173" s="63" t="s">
        <v>7507</v>
      </c>
      <c r="C173" s="64" t="e">
        <f>VLOOKUP(Yudicium[[#This Row],[NIM]],DbsMunaqis[#Data],5)</f>
        <v>#N/A</v>
      </c>
      <c r="D173" s="64">
        <v>1</v>
      </c>
      <c r="E173" s="55" t="e">
        <f>VLOOKUP(VLOOKUP(Yudicium[[#This Row],[NIM]],DbsMunaqis[],6),TblJurusan[],2)</f>
        <v>#N/A</v>
      </c>
      <c r="F173" s="55" t="e">
        <f>VLOOKUP(VLOOKUP(Yudicium[[#This Row],[NIM]],DbsMunaqis[],7),TblProdi[],2)</f>
        <v>#N/A</v>
      </c>
      <c r="G173" s="60" t="e">
        <f>VLOOKUP(Yudicium[[#This Row],[NIM]],DbsMunaqis[#Data],14)</f>
        <v>#N/A</v>
      </c>
      <c r="H17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3" s="89">
        <v>41694</v>
      </c>
    </row>
    <row r="174" spans="1:9">
      <c r="A174" s="91">
        <v>166</v>
      </c>
      <c r="B174" s="63" t="s">
        <v>7382</v>
      </c>
      <c r="C174" s="64" t="e">
        <f>VLOOKUP(Yudicium[[#This Row],[NIM]],DbsMunaqis[#Data],5)</f>
        <v>#N/A</v>
      </c>
      <c r="D174" s="64">
        <v>1</v>
      </c>
      <c r="E174" s="55" t="e">
        <f>VLOOKUP(VLOOKUP(Yudicium[[#This Row],[NIM]],DbsMunaqis[],6),TblJurusan[],2)</f>
        <v>#N/A</v>
      </c>
      <c r="F174" s="55" t="e">
        <f>VLOOKUP(VLOOKUP(Yudicium[[#This Row],[NIM]],DbsMunaqis[],7),TblProdi[],2)</f>
        <v>#N/A</v>
      </c>
      <c r="G174" s="60" t="e">
        <f>VLOOKUP(Yudicium[[#This Row],[NIM]],DbsMunaqis[#Data],14)</f>
        <v>#N/A</v>
      </c>
      <c r="H17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4" s="89">
        <v>41694</v>
      </c>
    </row>
    <row r="175" spans="1:9">
      <c r="A175" s="91">
        <v>167</v>
      </c>
      <c r="B175" s="63" t="s">
        <v>7788</v>
      </c>
      <c r="C175" s="64" t="e">
        <f>VLOOKUP(Yudicium[[#This Row],[NIM]],DbsMunaqis[#Data],5)</f>
        <v>#N/A</v>
      </c>
      <c r="D175" s="64">
        <v>1</v>
      </c>
      <c r="E175" s="55" t="e">
        <f>VLOOKUP(VLOOKUP(Yudicium[[#This Row],[NIM]],DbsMunaqis[],6),TblJurusan[],2)</f>
        <v>#N/A</v>
      </c>
      <c r="F175" s="55" t="e">
        <f>VLOOKUP(VLOOKUP(Yudicium[[#This Row],[NIM]],DbsMunaqis[],7),TblProdi[],2)</f>
        <v>#N/A</v>
      </c>
      <c r="G175" s="60" t="e">
        <f>VLOOKUP(Yudicium[[#This Row],[NIM]],DbsMunaqis[#Data],14)</f>
        <v>#N/A</v>
      </c>
      <c r="H17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5" s="89">
        <v>41694</v>
      </c>
    </row>
    <row r="176" spans="1:9">
      <c r="A176" s="91">
        <v>168</v>
      </c>
      <c r="B176" s="63" t="s">
        <v>7801</v>
      </c>
      <c r="C176" s="64" t="e">
        <f>VLOOKUP(Yudicium[[#This Row],[NIM]],DbsMunaqis[#Data],5)</f>
        <v>#N/A</v>
      </c>
      <c r="D176" s="64">
        <v>1</v>
      </c>
      <c r="E176" s="55" t="e">
        <f>VLOOKUP(VLOOKUP(Yudicium[[#This Row],[NIM]],DbsMunaqis[],6),TblJurusan[],2)</f>
        <v>#N/A</v>
      </c>
      <c r="F176" s="55" t="e">
        <f>VLOOKUP(VLOOKUP(Yudicium[[#This Row],[NIM]],DbsMunaqis[],7),TblProdi[],2)</f>
        <v>#N/A</v>
      </c>
      <c r="G176" s="60" t="e">
        <f>VLOOKUP(Yudicium[[#This Row],[NIM]],DbsMunaqis[#Data],14)</f>
        <v>#N/A</v>
      </c>
      <c r="H17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6" s="89">
        <v>41694</v>
      </c>
    </row>
    <row r="177" spans="1:9">
      <c r="A177" s="91">
        <v>169</v>
      </c>
      <c r="B177" s="63" t="s">
        <v>7842</v>
      </c>
      <c r="C177" s="64" t="e">
        <f>VLOOKUP(Yudicium[[#This Row],[NIM]],DbsMunaqis[#Data],5)</f>
        <v>#N/A</v>
      </c>
      <c r="D177" s="64">
        <v>1</v>
      </c>
      <c r="E177" s="55" t="e">
        <f>VLOOKUP(VLOOKUP(Yudicium[[#This Row],[NIM]],DbsMunaqis[],6),TblJurusan[],2)</f>
        <v>#N/A</v>
      </c>
      <c r="F177" s="55" t="e">
        <f>VLOOKUP(VLOOKUP(Yudicium[[#This Row],[NIM]],DbsMunaqis[],7),TblProdi[],2)</f>
        <v>#N/A</v>
      </c>
      <c r="G177" s="60" t="e">
        <f>VLOOKUP(Yudicium[[#This Row],[NIM]],DbsMunaqis[#Data],14)</f>
        <v>#N/A</v>
      </c>
      <c r="H17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7" s="89">
        <v>41694</v>
      </c>
    </row>
    <row r="178" spans="1:9">
      <c r="A178" s="91">
        <v>170</v>
      </c>
      <c r="B178" s="63" t="s">
        <v>7836</v>
      </c>
      <c r="C178" s="64" t="e">
        <f>VLOOKUP(Yudicium[[#This Row],[NIM]],DbsMunaqis[#Data],5)</f>
        <v>#N/A</v>
      </c>
      <c r="D178" s="64">
        <v>1</v>
      </c>
      <c r="E178" s="55" t="e">
        <f>VLOOKUP(VLOOKUP(Yudicium[[#This Row],[NIM]],DbsMunaqis[],6),TblJurusan[],2)</f>
        <v>#N/A</v>
      </c>
      <c r="F178" s="55" t="e">
        <f>VLOOKUP(VLOOKUP(Yudicium[[#This Row],[NIM]],DbsMunaqis[],7),TblProdi[],2)</f>
        <v>#N/A</v>
      </c>
      <c r="G178" s="60" t="e">
        <f>VLOOKUP(Yudicium[[#This Row],[NIM]],DbsMunaqis[#Data],14)</f>
        <v>#N/A</v>
      </c>
      <c r="H17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8" s="89">
        <v>41694</v>
      </c>
    </row>
    <row r="179" spans="1:9">
      <c r="A179" s="91">
        <v>171</v>
      </c>
      <c r="B179" s="63" t="s">
        <v>7837</v>
      </c>
      <c r="C179" s="64" t="e">
        <f>VLOOKUP(Yudicium[[#This Row],[NIM]],DbsMunaqis[#Data],5)</f>
        <v>#N/A</v>
      </c>
      <c r="D179" s="64">
        <v>1</v>
      </c>
      <c r="E179" s="55" t="e">
        <f>VLOOKUP(VLOOKUP(Yudicium[[#This Row],[NIM]],DbsMunaqis[],6),TblJurusan[],2)</f>
        <v>#N/A</v>
      </c>
      <c r="F179" s="55" t="e">
        <f>VLOOKUP(VLOOKUP(Yudicium[[#This Row],[NIM]],DbsMunaqis[],7),TblProdi[],2)</f>
        <v>#N/A</v>
      </c>
      <c r="G179" s="60" t="e">
        <f>VLOOKUP(Yudicium[[#This Row],[NIM]],DbsMunaqis[#Data],14)</f>
        <v>#N/A</v>
      </c>
      <c r="H17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79" s="89">
        <v>41694</v>
      </c>
    </row>
    <row r="180" spans="1:9">
      <c r="A180" s="91">
        <v>172</v>
      </c>
      <c r="B180" s="63" t="s">
        <v>7856</v>
      </c>
      <c r="C180" s="64" t="e">
        <f>VLOOKUP(Yudicium[[#This Row],[NIM]],DbsMunaqis[#Data],5)</f>
        <v>#N/A</v>
      </c>
      <c r="D180" s="64">
        <v>1</v>
      </c>
      <c r="E180" s="55" t="e">
        <f>VLOOKUP(VLOOKUP(Yudicium[[#This Row],[NIM]],DbsMunaqis[],6),TblJurusan[],2)</f>
        <v>#N/A</v>
      </c>
      <c r="F180" s="55" t="e">
        <f>VLOOKUP(VLOOKUP(Yudicium[[#This Row],[NIM]],DbsMunaqis[],7),TblProdi[],2)</f>
        <v>#N/A</v>
      </c>
      <c r="G180" s="60" t="e">
        <f>VLOOKUP(Yudicium[[#This Row],[NIM]],DbsMunaqis[#Data],14)</f>
        <v>#N/A</v>
      </c>
      <c r="H18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0" s="89">
        <v>41694</v>
      </c>
    </row>
    <row r="181" spans="1:9">
      <c r="A181" s="91">
        <v>173</v>
      </c>
      <c r="B181" s="63" t="s">
        <v>8128</v>
      </c>
      <c r="C181" s="64" t="e">
        <f>VLOOKUP(Yudicium[[#This Row],[NIM]],DbsMunaqis[#Data],5)</f>
        <v>#N/A</v>
      </c>
      <c r="D181" s="64">
        <v>1</v>
      </c>
      <c r="E181" s="55" t="e">
        <f>VLOOKUP(VLOOKUP(Yudicium[[#This Row],[NIM]],DbsMunaqis[],6),TblJurusan[],2)</f>
        <v>#N/A</v>
      </c>
      <c r="F181" s="55" t="e">
        <f>VLOOKUP(VLOOKUP(Yudicium[[#This Row],[NIM]],DbsMunaqis[],7),TblProdi[],2)</f>
        <v>#N/A</v>
      </c>
      <c r="G181" s="60" t="e">
        <f>VLOOKUP(Yudicium[[#This Row],[NIM]],DbsMunaqis[#Data],14)</f>
        <v>#N/A</v>
      </c>
      <c r="H18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1" s="89">
        <v>41694</v>
      </c>
    </row>
    <row r="182" spans="1:9">
      <c r="A182" s="91">
        <v>174</v>
      </c>
      <c r="B182" s="63" t="s">
        <v>7989</v>
      </c>
      <c r="C182" s="64" t="e">
        <f>VLOOKUP(Yudicium[[#This Row],[NIM]],DbsMunaqis[#Data],5)</f>
        <v>#N/A</v>
      </c>
      <c r="D182" s="64">
        <v>1</v>
      </c>
      <c r="E182" s="55" t="e">
        <f>VLOOKUP(VLOOKUP(Yudicium[[#This Row],[NIM]],DbsMunaqis[],6),TblJurusan[],2)</f>
        <v>#N/A</v>
      </c>
      <c r="F182" s="55" t="e">
        <f>VLOOKUP(VLOOKUP(Yudicium[[#This Row],[NIM]],DbsMunaqis[],7),TblProdi[],2)</f>
        <v>#N/A</v>
      </c>
      <c r="G182" s="60" t="e">
        <f>VLOOKUP(Yudicium[[#This Row],[NIM]],DbsMunaqis[#Data],14)</f>
        <v>#N/A</v>
      </c>
      <c r="H18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2" s="89">
        <v>41694</v>
      </c>
    </row>
    <row r="183" spans="1:9">
      <c r="A183" s="91">
        <v>175</v>
      </c>
      <c r="B183" s="63" t="s">
        <v>8113</v>
      </c>
      <c r="C183" s="64" t="e">
        <f>VLOOKUP(Yudicium[[#This Row],[NIM]],DbsMunaqis[#Data],5)</f>
        <v>#N/A</v>
      </c>
      <c r="D183" s="64">
        <v>1</v>
      </c>
      <c r="E183" s="55" t="e">
        <f>VLOOKUP(VLOOKUP(Yudicium[[#This Row],[NIM]],DbsMunaqis[],6),TblJurusan[],2)</f>
        <v>#N/A</v>
      </c>
      <c r="F183" s="55" t="e">
        <f>VLOOKUP(VLOOKUP(Yudicium[[#This Row],[NIM]],DbsMunaqis[],7),TblProdi[],2)</f>
        <v>#N/A</v>
      </c>
      <c r="G183" s="60" t="e">
        <f>VLOOKUP(Yudicium[[#This Row],[NIM]],DbsMunaqis[#Data],14)</f>
        <v>#N/A</v>
      </c>
      <c r="H18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3" s="89">
        <v>41694</v>
      </c>
    </row>
    <row r="184" spans="1:9">
      <c r="A184" s="91">
        <v>176</v>
      </c>
      <c r="B184" s="63" t="s">
        <v>7478</v>
      </c>
      <c r="C184" s="64" t="e">
        <f>VLOOKUP(Yudicium[[#This Row],[NIM]],DbsMunaqis[#Data],5)</f>
        <v>#N/A</v>
      </c>
      <c r="D184" s="64">
        <v>1</v>
      </c>
      <c r="E184" s="55" t="e">
        <f>VLOOKUP(VLOOKUP(Yudicium[[#This Row],[NIM]],DbsMunaqis[],6),TblJurusan[],2)</f>
        <v>#N/A</v>
      </c>
      <c r="F184" s="55" t="e">
        <f>VLOOKUP(VLOOKUP(Yudicium[[#This Row],[NIM]],DbsMunaqis[],7),TblProdi[],2)</f>
        <v>#N/A</v>
      </c>
      <c r="G184" s="60" t="e">
        <f>VLOOKUP(Yudicium[[#This Row],[NIM]],DbsMunaqis[#Data],14)</f>
        <v>#N/A</v>
      </c>
      <c r="H18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4" s="89">
        <v>41694</v>
      </c>
    </row>
    <row r="185" spans="1:9">
      <c r="A185" s="91">
        <v>177</v>
      </c>
      <c r="B185" s="63" t="s">
        <v>7328</v>
      </c>
      <c r="C185" s="64" t="e">
        <f>VLOOKUP(Yudicium[[#This Row],[NIM]],DbsMunaqis[#Data],5)</f>
        <v>#N/A</v>
      </c>
      <c r="D185" s="64">
        <v>1</v>
      </c>
      <c r="E185" s="55" t="e">
        <f>VLOOKUP(VLOOKUP(Yudicium[[#This Row],[NIM]],DbsMunaqis[],6),TblJurusan[],2)</f>
        <v>#N/A</v>
      </c>
      <c r="F185" s="55" t="e">
        <f>VLOOKUP(VLOOKUP(Yudicium[[#This Row],[NIM]],DbsMunaqis[],7),TblProdi[],2)</f>
        <v>#N/A</v>
      </c>
      <c r="G185" s="60" t="e">
        <f>VLOOKUP(Yudicium[[#This Row],[NIM]],DbsMunaqis[#Data],14)</f>
        <v>#N/A</v>
      </c>
      <c r="H18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5" s="89">
        <v>41694</v>
      </c>
    </row>
    <row r="186" spans="1:9">
      <c r="A186" s="91">
        <v>178</v>
      </c>
      <c r="B186" s="63" t="s">
        <v>7659</v>
      </c>
      <c r="C186" s="64" t="e">
        <f>VLOOKUP(Yudicium[[#This Row],[NIM]],DbsMunaqis[#Data],5)</f>
        <v>#N/A</v>
      </c>
      <c r="D186" s="64">
        <v>1</v>
      </c>
      <c r="E186" s="55" t="e">
        <f>VLOOKUP(VLOOKUP(Yudicium[[#This Row],[NIM]],DbsMunaqis[],6),TblJurusan[],2)</f>
        <v>#N/A</v>
      </c>
      <c r="F186" s="55" t="e">
        <f>VLOOKUP(VLOOKUP(Yudicium[[#This Row],[NIM]],DbsMunaqis[],7),TblProdi[],2)</f>
        <v>#N/A</v>
      </c>
      <c r="G186" s="60" t="e">
        <f>VLOOKUP(Yudicium[[#This Row],[NIM]],DbsMunaqis[#Data],14)</f>
        <v>#N/A</v>
      </c>
      <c r="H18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6" s="89">
        <v>41694</v>
      </c>
    </row>
    <row r="187" spans="1:9">
      <c r="A187" s="91">
        <v>179</v>
      </c>
      <c r="B187" s="63" t="s">
        <v>7693</v>
      </c>
      <c r="C187" s="64" t="e">
        <f>VLOOKUP(Yudicium[[#This Row],[NIM]],DbsMunaqis[#Data],5)</f>
        <v>#N/A</v>
      </c>
      <c r="D187" s="64">
        <v>1</v>
      </c>
      <c r="E187" s="55" t="e">
        <f>VLOOKUP(VLOOKUP(Yudicium[[#This Row],[NIM]],DbsMunaqis[],6),TblJurusan[],2)</f>
        <v>#N/A</v>
      </c>
      <c r="F187" s="55" t="e">
        <f>VLOOKUP(VLOOKUP(Yudicium[[#This Row],[NIM]],DbsMunaqis[],7),TblProdi[],2)</f>
        <v>#N/A</v>
      </c>
      <c r="G187" s="60" t="e">
        <f>VLOOKUP(Yudicium[[#This Row],[NIM]],DbsMunaqis[#Data],14)</f>
        <v>#N/A</v>
      </c>
      <c r="H187" s="61" t="s">
        <v>9911</v>
      </c>
      <c r="I187" s="89">
        <v>41694</v>
      </c>
    </row>
    <row r="188" spans="1:9">
      <c r="A188" s="91">
        <v>180</v>
      </c>
      <c r="B188" s="63" t="s">
        <v>7999</v>
      </c>
      <c r="C188" s="64" t="e">
        <f>VLOOKUP(Yudicium[[#This Row],[NIM]],DbsMunaqis[#Data],5)</f>
        <v>#N/A</v>
      </c>
      <c r="D188" s="64">
        <v>1</v>
      </c>
      <c r="E188" s="55" t="e">
        <f>VLOOKUP(VLOOKUP(Yudicium[[#This Row],[NIM]],DbsMunaqis[],6),TblJurusan[],2)</f>
        <v>#N/A</v>
      </c>
      <c r="F188" s="55" t="e">
        <f>VLOOKUP(VLOOKUP(Yudicium[[#This Row],[NIM]],DbsMunaqis[],7),TblProdi[],2)</f>
        <v>#N/A</v>
      </c>
      <c r="G188" s="60" t="e">
        <f>VLOOKUP(Yudicium[[#This Row],[NIM]],DbsMunaqis[#Data],14)</f>
        <v>#N/A</v>
      </c>
      <c r="H18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8" s="89">
        <v>41694</v>
      </c>
    </row>
    <row r="189" spans="1:9">
      <c r="A189" s="91">
        <v>181</v>
      </c>
      <c r="B189" s="63" t="s">
        <v>7834</v>
      </c>
      <c r="C189" s="64" t="e">
        <f>VLOOKUP(Yudicium[[#This Row],[NIM]],DbsMunaqis[#Data],5)</f>
        <v>#N/A</v>
      </c>
      <c r="D189" s="64">
        <v>1</v>
      </c>
      <c r="E189" s="55" t="e">
        <f>VLOOKUP(VLOOKUP(Yudicium[[#This Row],[NIM]],DbsMunaqis[],6),TblJurusan[],2)</f>
        <v>#N/A</v>
      </c>
      <c r="F189" s="55" t="e">
        <f>VLOOKUP(VLOOKUP(Yudicium[[#This Row],[NIM]],DbsMunaqis[],7),TblProdi[],2)</f>
        <v>#N/A</v>
      </c>
      <c r="G189" s="60" t="e">
        <f>VLOOKUP(Yudicium[[#This Row],[NIM]],DbsMunaqis[#Data],14)</f>
        <v>#N/A</v>
      </c>
      <c r="H18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89" s="89">
        <v>41694</v>
      </c>
    </row>
    <row r="190" spans="1:9">
      <c r="A190" s="91">
        <v>182</v>
      </c>
      <c r="B190" s="85" t="s">
        <v>7391</v>
      </c>
      <c r="C190" s="64" t="e">
        <f>VLOOKUP(Yudicium[[#This Row],[NIM]],DbsMunaqis[#Data],5)</f>
        <v>#N/A</v>
      </c>
      <c r="D190" s="64">
        <v>1</v>
      </c>
      <c r="E190" s="55" t="e">
        <f>VLOOKUP(VLOOKUP(Yudicium[[#This Row],[NIM]],DbsMunaqis[],6),TblJurusan[],2)</f>
        <v>#N/A</v>
      </c>
      <c r="F190" s="55" t="e">
        <f>VLOOKUP(VLOOKUP(Yudicium[[#This Row],[NIM]],DbsMunaqis[],7),TblProdi[],2)</f>
        <v>#N/A</v>
      </c>
      <c r="G190" s="60" t="e">
        <f>VLOOKUP(Yudicium[[#This Row],[NIM]],DbsMunaqis[#Data],14)</f>
        <v>#N/A</v>
      </c>
      <c r="H19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0" s="89">
        <v>41694</v>
      </c>
    </row>
    <row r="191" spans="1:9">
      <c r="A191" s="91">
        <v>183</v>
      </c>
      <c r="B191" s="85" t="s">
        <v>7508</v>
      </c>
      <c r="C191" s="64" t="e">
        <f>VLOOKUP(Yudicium[[#This Row],[NIM]],DbsMunaqis[#Data],5)</f>
        <v>#N/A</v>
      </c>
      <c r="D191" s="64">
        <v>1</v>
      </c>
      <c r="E191" s="55" t="e">
        <f>VLOOKUP(VLOOKUP(Yudicium[[#This Row],[NIM]],DbsMunaqis[],6),TblJurusan[],2)</f>
        <v>#N/A</v>
      </c>
      <c r="F191" s="55" t="e">
        <f>VLOOKUP(VLOOKUP(Yudicium[[#This Row],[NIM]],DbsMunaqis[],7),TblProdi[],2)</f>
        <v>#N/A</v>
      </c>
      <c r="G191" s="60" t="e">
        <f>VLOOKUP(Yudicium[[#This Row],[NIM]],DbsMunaqis[#Data],14)</f>
        <v>#N/A</v>
      </c>
      <c r="H19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1" s="89">
        <v>41694</v>
      </c>
    </row>
    <row r="192" spans="1:9">
      <c r="A192" s="91">
        <v>184</v>
      </c>
      <c r="B192" s="85" t="s">
        <v>7623</v>
      </c>
      <c r="C192" s="64" t="e">
        <f>VLOOKUP(Yudicium[[#This Row],[NIM]],DbsMunaqis[#Data],5)</f>
        <v>#N/A</v>
      </c>
      <c r="D192" s="64">
        <v>1</v>
      </c>
      <c r="E192" s="55" t="e">
        <f>VLOOKUP(VLOOKUP(Yudicium[[#This Row],[NIM]],DbsMunaqis[],6),TblJurusan[],2)</f>
        <v>#N/A</v>
      </c>
      <c r="F192" s="55" t="e">
        <f>VLOOKUP(VLOOKUP(Yudicium[[#This Row],[NIM]],DbsMunaqis[],7),TblProdi[],2)</f>
        <v>#N/A</v>
      </c>
      <c r="G192" s="60" t="e">
        <f>VLOOKUP(Yudicium[[#This Row],[NIM]],DbsMunaqis[#Data],14)</f>
        <v>#N/A</v>
      </c>
      <c r="H19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2" s="89">
        <v>41694</v>
      </c>
    </row>
    <row r="193" spans="1:9">
      <c r="A193" s="91">
        <v>185</v>
      </c>
      <c r="B193" s="85" t="s">
        <v>7551</v>
      </c>
      <c r="C193" s="64" t="e">
        <f>VLOOKUP(Yudicium[[#This Row],[NIM]],DbsMunaqis[#Data],5)</f>
        <v>#N/A</v>
      </c>
      <c r="D193" s="64">
        <v>1</v>
      </c>
      <c r="E193" s="55" t="e">
        <f>VLOOKUP(VLOOKUP(Yudicium[[#This Row],[NIM]],DbsMunaqis[],6),TblJurusan[],2)</f>
        <v>#N/A</v>
      </c>
      <c r="F193" s="55" t="e">
        <f>VLOOKUP(VLOOKUP(Yudicium[[#This Row],[NIM]],DbsMunaqis[],7),TblProdi[],2)</f>
        <v>#N/A</v>
      </c>
      <c r="G193" s="60" t="e">
        <f>VLOOKUP(Yudicium[[#This Row],[NIM]],DbsMunaqis[#Data],14)</f>
        <v>#N/A</v>
      </c>
      <c r="H19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3" s="89">
        <v>41694</v>
      </c>
    </row>
    <row r="194" spans="1:9">
      <c r="A194" s="91">
        <v>186</v>
      </c>
      <c r="B194" s="85" t="s">
        <v>7587</v>
      </c>
      <c r="C194" s="64" t="e">
        <f>VLOOKUP(Yudicium[[#This Row],[NIM]],DbsMunaqis[#Data],5)</f>
        <v>#N/A</v>
      </c>
      <c r="D194" s="64">
        <v>1</v>
      </c>
      <c r="E194" s="55" t="e">
        <f>VLOOKUP(VLOOKUP(Yudicium[[#This Row],[NIM]],DbsMunaqis[],6),TblJurusan[],2)</f>
        <v>#N/A</v>
      </c>
      <c r="F194" s="55" t="e">
        <f>VLOOKUP(VLOOKUP(Yudicium[[#This Row],[NIM]],DbsMunaqis[],7),TblProdi[],2)</f>
        <v>#N/A</v>
      </c>
      <c r="G194" s="60" t="e">
        <f>VLOOKUP(Yudicium[[#This Row],[NIM]],DbsMunaqis[#Data],14)</f>
        <v>#N/A</v>
      </c>
      <c r="H19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4" s="89">
        <v>41694</v>
      </c>
    </row>
    <row r="195" spans="1:9">
      <c r="A195" s="91">
        <v>187</v>
      </c>
      <c r="B195" s="85" t="s">
        <v>8401</v>
      </c>
      <c r="C195" s="64" t="e">
        <f>VLOOKUP(Yudicium[[#This Row],[NIM]],DbsMunaqis[#Data],5)</f>
        <v>#N/A</v>
      </c>
      <c r="D195" s="64">
        <v>2</v>
      </c>
      <c r="E195" s="55" t="e">
        <f>VLOOKUP(VLOOKUP(Yudicium[[#This Row],[NIM]],DbsMunaqis[],6),TblJurusan[],2)</f>
        <v>#N/A</v>
      </c>
      <c r="F195" s="55" t="e">
        <f>VLOOKUP(VLOOKUP(Yudicium[[#This Row],[NIM]],DbsMunaqis[],7),TblProdi[],2)</f>
        <v>#N/A</v>
      </c>
      <c r="G195" s="60" t="e">
        <f>VLOOKUP(Yudicium[[#This Row],[NIM]],DbsMunaqis[#Data],14)</f>
        <v>#N/A</v>
      </c>
      <c r="H19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5" s="89">
        <v>41694</v>
      </c>
    </row>
    <row r="196" spans="1:9">
      <c r="A196" s="91">
        <v>188</v>
      </c>
      <c r="B196" s="85" t="s">
        <v>7347</v>
      </c>
      <c r="C196" s="64" t="e">
        <f>VLOOKUP(Yudicium[[#This Row],[NIM]],DbsMunaqis[#Data],5)</f>
        <v>#N/A</v>
      </c>
      <c r="D196" s="64">
        <v>1</v>
      </c>
      <c r="E196" s="55" t="e">
        <f>VLOOKUP(VLOOKUP(Yudicium[[#This Row],[NIM]],DbsMunaqis[],6),TblJurusan[],2)</f>
        <v>#N/A</v>
      </c>
      <c r="F196" s="55" t="e">
        <f>VLOOKUP(VLOOKUP(Yudicium[[#This Row],[NIM]],DbsMunaqis[],7),TblProdi[],2)</f>
        <v>#N/A</v>
      </c>
      <c r="G196" s="60" t="e">
        <f>VLOOKUP(Yudicium[[#This Row],[NIM]],DbsMunaqis[#Data],14)</f>
        <v>#N/A</v>
      </c>
      <c r="H19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6" s="89">
        <v>41694</v>
      </c>
    </row>
    <row r="197" spans="1:9">
      <c r="A197" s="91">
        <v>189</v>
      </c>
      <c r="B197" s="85" t="s">
        <v>8952</v>
      </c>
      <c r="C197" s="64" t="e">
        <f>VLOOKUP(Yudicium[[#This Row],[NIM]],DbsMunaqis[#Data],5)</f>
        <v>#N/A</v>
      </c>
      <c r="D197" s="64">
        <v>1</v>
      </c>
      <c r="E197" s="55" t="e">
        <f>VLOOKUP(VLOOKUP(Yudicium[[#This Row],[NIM]],DbsMunaqis[],6),TblJurusan[],2)</f>
        <v>#N/A</v>
      </c>
      <c r="F197" s="55" t="e">
        <f>VLOOKUP(VLOOKUP(Yudicium[[#This Row],[NIM]],DbsMunaqis[],7),TblProdi[],2)</f>
        <v>#N/A</v>
      </c>
      <c r="G197" s="60" t="e">
        <f>VLOOKUP(Yudicium[[#This Row],[NIM]],DbsMunaqis[#Data],14)</f>
        <v>#N/A</v>
      </c>
      <c r="H19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7" s="89">
        <v>41694</v>
      </c>
    </row>
    <row r="198" spans="1:9">
      <c r="A198" s="91">
        <v>190</v>
      </c>
      <c r="B198" s="85" t="s">
        <v>8006</v>
      </c>
      <c r="C198" s="64" t="e">
        <f>VLOOKUP(Yudicium[[#This Row],[NIM]],DbsMunaqis[#Data],5)</f>
        <v>#N/A</v>
      </c>
      <c r="D198" s="64">
        <v>1</v>
      </c>
      <c r="E198" s="55" t="e">
        <f>VLOOKUP(VLOOKUP(Yudicium[[#This Row],[NIM]],DbsMunaqis[],6),TblJurusan[],2)</f>
        <v>#N/A</v>
      </c>
      <c r="F198" s="55" t="e">
        <f>VLOOKUP(VLOOKUP(Yudicium[[#This Row],[NIM]],DbsMunaqis[],7),TblProdi[],2)</f>
        <v>#N/A</v>
      </c>
      <c r="G198" s="60" t="e">
        <f>VLOOKUP(Yudicium[[#This Row],[NIM]],DbsMunaqis[#Data],14)</f>
        <v>#N/A</v>
      </c>
      <c r="H19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8" s="89">
        <v>41694</v>
      </c>
    </row>
    <row r="199" spans="1:9">
      <c r="A199" s="91">
        <v>191</v>
      </c>
      <c r="B199" s="85" t="s">
        <v>7489</v>
      </c>
      <c r="C199" s="64" t="e">
        <f>VLOOKUP(Yudicium[[#This Row],[NIM]],DbsMunaqis[#Data],5)</f>
        <v>#N/A</v>
      </c>
      <c r="D199" s="64">
        <v>1</v>
      </c>
      <c r="E199" s="55" t="e">
        <f>VLOOKUP(VLOOKUP(Yudicium[[#This Row],[NIM]],DbsMunaqis[],6),TblJurusan[],2)</f>
        <v>#N/A</v>
      </c>
      <c r="F199" s="55" t="e">
        <f>VLOOKUP(VLOOKUP(Yudicium[[#This Row],[NIM]],DbsMunaqis[],7),TblProdi[],2)</f>
        <v>#N/A</v>
      </c>
      <c r="G199" s="60" t="e">
        <f>VLOOKUP(Yudicium[[#This Row],[NIM]],DbsMunaqis[#Data],14)</f>
        <v>#N/A</v>
      </c>
      <c r="H19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199" s="89">
        <v>41694</v>
      </c>
    </row>
    <row r="200" spans="1:9">
      <c r="A200" s="91">
        <v>192</v>
      </c>
      <c r="B200" s="85" t="s">
        <v>7298</v>
      </c>
      <c r="C200" s="64" t="e">
        <f>VLOOKUP(Yudicium[[#This Row],[NIM]],DbsMunaqis[#Data],5)</f>
        <v>#N/A</v>
      </c>
      <c r="D200" s="64">
        <v>1</v>
      </c>
      <c r="E200" s="55" t="e">
        <f>VLOOKUP(VLOOKUP(Yudicium[[#This Row],[NIM]],DbsMunaqis[],6),TblJurusan[],2)</f>
        <v>#N/A</v>
      </c>
      <c r="F200" s="55" t="e">
        <f>VLOOKUP(VLOOKUP(Yudicium[[#This Row],[NIM]],DbsMunaqis[],7),TblProdi[],2)</f>
        <v>#N/A</v>
      </c>
      <c r="G200" s="60" t="e">
        <f>VLOOKUP(Yudicium[[#This Row],[NIM]],DbsMunaqis[#Data],14)</f>
        <v>#N/A</v>
      </c>
      <c r="H20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0" s="89">
        <v>41694</v>
      </c>
    </row>
    <row r="201" spans="1:9">
      <c r="A201" s="91">
        <v>193</v>
      </c>
      <c r="B201" s="85" t="s">
        <v>7938</v>
      </c>
      <c r="C201" s="64" t="e">
        <f>VLOOKUP(Yudicium[[#This Row],[NIM]],DbsMunaqis[#Data],5)</f>
        <v>#N/A</v>
      </c>
      <c r="D201" s="64">
        <v>1</v>
      </c>
      <c r="E201" s="55" t="e">
        <f>VLOOKUP(VLOOKUP(Yudicium[[#This Row],[NIM]],DbsMunaqis[],6),TblJurusan[],2)</f>
        <v>#N/A</v>
      </c>
      <c r="F201" s="55" t="e">
        <f>VLOOKUP(VLOOKUP(Yudicium[[#This Row],[NIM]],DbsMunaqis[],7),TblProdi[],2)</f>
        <v>#N/A</v>
      </c>
      <c r="G201" s="60" t="e">
        <f>VLOOKUP(Yudicium[[#This Row],[NIM]],DbsMunaqis[#Data],14)</f>
        <v>#N/A</v>
      </c>
      <c r="H20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1" s="89">
        <v>41694</v>
      </c>
    </row>
    <row r="202" spans="1:9">
      <c r="A202" s="91">
        <v>194</v>
      </c>
      <c r="B202" s="63" t="s">
        <v>965</v>
      </c>
      <c r="C202" s="64" t="e">
        <f>VLOOKUP(Yudicium[[#This Row],[NIM]],DbsMunaqis[#Data],5)</f>
        <v>#N/A</v>
      </c>
      <c r="D202" s="64">
        <v>1</v>
      </c>
      <c r="E202" s="55" t="e">
        <f>VLOOKUP(VLOOKUP(Yudicium[[#This Row],[NIM]],DbsMunaqis[],6),TblJurusan[],2)</f>
        <v>#N/A</v>
      </c>
      <c r="F202" s="55" t="e">
        <f>VLOOKUP(VLOOKUP(Yudicium[[#This Row],[NIM]],DbsMunaqis[],7),TblProdi[],2)</f>
        <v>#N/A</v>
      </c>
      <c r="G202" s="60" t="e">
        <f>VLOOKUP(Yudicium[[#This Row],[NIM]],DbsMunaqis[#Data],14)</f>
        <v>#N/A</v>
      </c>
      <c r="H20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2" s="89">
        <v>41712</v>
      </c>
    </row>
    <row r="203" spans="1:9">
      <c r="A203" s="91">
        <v>195</v>
      </c>
      <c r="B203" s="63" t="s">
        <v>4224</v>
      </c>
      <c r="C203" s="64" t="e">
        <f>VLOOKUP(Yudicium[[#This Row],[NIM]],DbsMunaqis[#Data],5)</f>
        <v>#N/A</v>
      </c>
      <c r="D203" s="64">
        <v>1</v>
      </c>
      <c r="E203" s="55" t="e">
        <f>VLOOKUP(VLOOKUP(Yudicium[[#This Row],[NIM]],DbsMunaqis[],6),TblJurusan[],2)</f>
        <v>#N/A</v>
      </c>
      <c r="F203" s="55" t="e">
        <f>VLOOKUP(VLOOKUP(Yudicium[[#This Row],[NIM]],DbsMunaqis[],7),TblProdi[],2)</f>
        <v>#N/A</v>
      </c>
      <c r="G203" s="60" t="e">
        <f>VLOOKUP(Yudicium[[#This Row],[NIM]],DbsMunaqis[#Data],14)</f>
        <v>#N/A</v>
      </c>
      <c r="H20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3" s="89">
        <v>41712</v>
      </c>
    </row>
    <row r="204" spans="1:9">
      <c r="A204" s="91">
        <v>196</v>
      </c>
      <c r="B204" s="63" t="s">
        <v>5515</v>
      </c>
      <c r="C204" s="64" t="e">
        <f>VLOOKUP(Yudicium[[#This Row],[NIM]],DbsMunaqis[#Data],5)</f>
        <v>#N/A</v>
      </c>
      <c r="D204" s="64">
        <v>2</v>
      </c>
      <c r="E204" s="55" t="e">
        <f>VLOOKUP(VLOOKUP(Yudicium[[#This Row],[NIM]],DbsMunaqis[],6),TblJurusan[],2)</f>
        <v>#N/A</v>
      </c>
      <c r="F204" s="55" t="e">
        <f>VLOOKUP(VLOOKUP(Yudicium[[#This Row],[NIM]],DbsMunaqis[],7),TblProdi[],2)</f>
        <v>#N/A</v>
      </c>
      <c r="G204" s="60" t="e">
        <f>VLOOKUP(Yudicium[[#This Row],[NIM]],DbsMunaqis[#Data],14)</f>
        <v>#N/A</v>
      </c>
      <c r="H20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4" s="89">
        <v>41712</v>
      </c>
    </row>
    <row r="205" spans="1:9">
      <c r="A205" s="91">
        <v>197</v>
      </c>
      <c r="B205" s="63" t="s">
        <v>5595</v>
      </c>
      <c r="C205" s="64" t="e">
        <f>VLOOKUP(Yudicium[[#This Row],[NIM]],DbsMunaqis[#Data],5)</f>
        <v>#N/A</v>
      </c>
      <c r="D205" s="64">
        <v>1</v>
      </c>
      <c r="E205" s="55" t="e">
        <f>VLOOKUP(VLOOKUP(Yudicium[[#This Row],[NIM]],DbsMunaqis[],6),TblJurusan[],2)</f>
        <v>#N/A</v>
      </c>
      <c r="F205" s="55" t="e">
        <f>VLOOKUP(VLOOKUP(Yudicium[[#This Row],[NIM]],DbsMunaqis[],7),TblProdi[],2)</f>
        <v>#N/A</v>
      </c>
      <c r="G205" s="60" t="e">
        <f>VLOOKUP(Yudicium[[#This Row],[NIM]],DbsMunaqis[#Data],14)</f>
        <v>#N/A</v>
      </c>
      <c r="H20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5" s="89">
        <v>41712</v>
      </c>
    </row>
    <row r="206" spans="1:9">
      <c r="A206" s="91">
        <v>198</v>
      </c>
      <c r="B206" s="63" t="s">
        <v>6402</v>
      </c>
      <c r="C206" s="64" t="e">
        <f>VLOOKUP(Yudicium[[#This Row],[NIM]],DbsMunaqis[#Data],5)</f>
        <v>#N/A</v>
      </c>
      <c r="D206" s="64">
        <v>1</v>
      </c>
      <c r="E206" s="55" t="e">
        <f>VLOOKUP(VLOOKUP(Yudicium[[#This Row],[NIM]],DbsMunaqis[],6),TblJurusan[],2)</f>
        <v>#N/A</v>
      </c>
      <c r="F206" s="55" t="e">
        <f>VLOOKUP(VLOOKUP(Yudicium[[#This Row],[NIM]],DbsMunaqis[],7),TblProdi[],2)</f>
        <v>#N/A</v>
      </c>
      <c r="G206" s="60" t="e">
        <f>VLOOKUP(Yudicium[[#This Row],[NIM]],DbsMunaqis[#Data],14)</f>
        <v>#N/A</v>
      </c>
      <c r="H20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6" s="89">
        <v>41712</v>
      </c>
    </row>
    <row r="207" spans="1:9">
      <c r="A207" s="91">
        <v>199</v>
      </c>
      <c r="B207" s="63" t="s">
        <v>7276</v>
      </c>
      <c r="C207" s="64" t="e">
        <f>VLOOKUP(Yudicium[[#This Row],[NIM]],DbsMunaqis[#Data],5)</f>
        <v>#N/A</v>
      </c>
      <c r="D207" s="64">
        <v>1</v>
      </c>
      <c r="E207" s="55" t="e">
        <f>VLOOKUP(VLOOKUP(Yudicium[[#This Row],[NIM]],DbsMunaqis[],6),TblJurusan[],2)</f>
        <v>#N/A</v>
      </c>
      <c r="F207" s="55" t="e">
        <f>VLOOKUP(VLOOKUP(Yudicium[[#This Row],[NIM]],DbsMunaqis[],7),TblProdi[],2)</f>
        <v>#N/A</v>
      </c>
      <c r="G207" s="60" t="e">
        <f>VLOOKUP(Yudicium[[#This Row],[NIM]],DbsMunaqis[#Data],14)</f>
        <v>#N/A</v>
      </c>
      <c r="H20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7" s="89">
        <v>41712</v>
      </c>
    </row>
    <row r="208" spans="1:9">
      <c r="A208" s="91">
        <v>200</v>
      </c>
      <c r="B208" s="63" t="s">
        <v>7281</v>
      </c>
      <c r="C208" s="64" t="e">
        <f>VLOOKUP(Yudicium[[#This Row],[NIM]],DbsMunaqis[#Data],5)</f>
        <v>#N/A</v>
      </c>
      <c r="D208" s="64">
        <v>1</v>
      </c>
      <c r="E208" s="55" t="e">
        <f>VLOOKUP(VLOOKUP(Yudicium[[#This Row],[NIM]],DbsMunaqis[],6),TblJurusan[],2)</f>
        <v>#N/A</v>
      </c>
      <c r="F208" s="55" t="e">
        <f>VLOOKUP(VLOOKUP(Yudicium[[#This Row],[NIM]],DbsMunaqis[],7),TblProdi[],2)</f>
        <v>#N/A</v>
      </c>
      <c r="G208" s="60" t="e">
        <f>VLOOKUP(Yudicium[[#This Row],[NIM]],DbsMunaqis[#Data],14)</f>
        <v>#N/A</v>
      </c>
      <c r="H20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8" s="89">
        <v>41712</v>
      </c>
    </row>
    <row r="209" spans="1:9">
      <c r="A209" s="91">
        <v>201</v>
      </c>
      <c r="B209" s="63" t="s">
        <v>7284</v>
      </c>
      <c r="C209" s="64" t="e">
        <f>VLOOKUP(Yudicium[[#This Row],[NIM]],DbsMunaqis[#Data],5)</f>
        <v>#N/A</v>
      </c>
      <c r="D209" s="64">
        <v>1</v>
      </c>
      <c r="E209" s="55" t="e">
        <f>VLOOKUP(VLOOKUP(Yudicium[[#This Row],[NIM]],DbsMunaqis[],6),TblJurusan[],2)</f>
        <v>#N/A</v>
      </c>
      <c r="F209" s="55" t="e">
        <f>VLOOKUP(VLOOKUP(Yudicium[[#This Row],[NIM]],DbsMunaqis[],7),TblProdi[],2)</f>
        <v>#N/A</v>
      </c>
      <c r="G209" s="60" t="e">
        <f>VLOOKUP(Yudicium[[#This Row],[NIM]],DbsMunaqis[#Data],14)</f>
        <v>#N/A</v>
      </c>
      <c r="H20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09" s="89">
        <v>41712</v>
      </c>
    </row>
    <row r="210" spans="1:9">
      <c r="A210" s="91">
        <v>202</v>
      </c>
      <c r="B210" s="63" t="s">
        <v>7285</v>
      </c>
      <c r="C210" s="64" t="e">
        <f>VLOOKUP(Yudicium[[#This Row],[NIM]],DbsMunaqis[#Data],5)</f>
        <v>#N/A</v>
      </c>
      <c r="D210" s="64">
        <v>1</v>
      </c>
      <c r="E210" s="55" t="e">
        <f>VLOOKUP(VLOOKUP(Yudicium[[#This Row],[NIM]],DbsMunaqis[],6),TblJurusan[],2)</f>
        <v>#N/A</v>
      </c>
      <c r="F210" s="55" t="e">
        <f>VLOOKUP(VLOOKUP(Yudicium[[#This Row],[NIM]],DbsMunaqis[],7),TblProdi[],2)</f>
        <v>#N/A</v>
      </c>
      <c r="G210" s="60" t="e">
        <f>VLOOKUP(Yudicium[[#This Row],[NIM]],DbsMunaqis[#Data],14)</f>
        <v>#N/A</v>
      </c>
      <c r="H21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0" s="89">
        <v>41712</v>
      </c>
    </row>
    <row r="211" spans="1:9">
      <c r="A211" s="91">
        <v>203</v>
      </c>
      <c r="B211" s="63" t="s">
        <v>7287</v>
      </c>
      <c r="C211" s="64" t="e">
        <f>VLOOKUP(Yudicium[[#This Row],[NIM]],DbsMunaqis[#Data],5)</f>
        <v>#N/A</v>
      </c>
      <c r="D211" s="64">
        <v>1</v>
      </c>
      <c r="E211" s="55" t="e">
        <f>VLOOKUP(VLOOKUP(Yudicium[[#This Row],[NIM]],DbsMunaqis[],6),TblJurusan[],2)</f>
        <v>#N/A</v>
      </c>
      <c r="F211" s="55" t="e">
        <f>VLOOKUP(VLOOKUP(Yudicium[[#This Row],[NIM]],DbsMunaqis[],7),TblProdi[],2)</f>
        <v>#N/A</v>
      </c>
      <c r="G211" s="60" t="e">
        <f>VLOOKUP(Yudicium[[#This Row],[NIM]],DbsMunaqis[#Data],14)</f>
        <v>#N/A</v>
      </c>
      <c r="H21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1" s="89">
        <v>41712</v>
      </c>
    </row>
    <row r="212" spans="1:9">
      <c r="A212" s="91">
        <v>204</v>
      </c>
      <c r="B212" s="63" t="s">
        <v>7308</v>
      </c>
      <c r="C212" s="64" t="e">
        <f>VLOOKUP(Yudicium[[#This Row],[NIM]],DbsMunaqis[#Data],5)</f>
        <v>#N/A</v>
      </c>
      <c r="D212" s="64">
        <v>1</v>
      </c>
      <c r="E212" s="55" t="e">
        <f>VLOOKUP(VLOOKUP(Yudicium[[#This Row],[NIM]],DbsMunaqis[],6),TblJurusan[],2)</f>
        <v>#N/A</v>
      </c>
      <c r="F212" s="55" t="e">
        <f>VLOOKUP(VLOOKUP(Yudicium[[#This Row],[NIM]],DbsMunaqis[],7),TblProdi[],2)</f>
        <v>#N/A</v>
      </c>
      <c r="G212" s="60" t="e">
        <f>VLOOKUP(Yudicium[[#This Row],[NIM]],DbsMunaqis[#Data],14)</f>
        <v>#N/A</v>
      </c>
      <c r="H21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2" s="89">
        <v>41712</v>
      </c>
    </row>
    <row r="213" spans="1:9">
      <c r="A213" s="91">
        <v>205</v>
      </c>
      <c r="B213" s="63" t="s">
        <v>7313</v>
      </c>
      <c r="C213" s="64" t="e">
        <f>VLOOKUP(Yudicium[[#This Row],[NIM]],DbsMunaqis[#Data],5)</f>
        <v>#N/A</v>
      </c>
      <c r="D213" s="64">
        <v>1</v>
      </c>
      <c r="E213" s="55" t="e">
        <f>VLOOKUP(VLOOKUP(Yudicium[[#This Row],[NIM]],DbsMunaqis[],6),TblJurusan[],2)</f>
        <v>#N/A</v>
      </c>
      <c r="F213" s="55" t="e">
        <f>VLOOKUP(VLOOKUP(Yudicium[[#This Row],[NIM]],DbsMunaqis[],7),TblProdi[],2)</f>
        <v>#N/A</v>
      </c>
      <c r="G213" s="60" t="e">
        <f>VLOOKUP(Yudicium[[#This Row],[NIM]],DbsMunaqis[#Data],14)</f>
        <v>#N/A</v>
      </c>
      <c r="H21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3" s="89">
        <v>41712</v>
      </c>
    </row>
    <row r="214" spans="1:9">
      <c r="A214" s="91">
        <v>206</v>
      </c>
      <c r="B214" s="85" t="s">
        <v>7335</v>
      </c>
      <c r="C214" s="64" t="e">
        <f>VLOOKUP(Yudicium[[#This Row],[NIM]],DbsMunaqis[#Data],5)</f>
        <v>#N/A</v>
      </c>
      <c r="D214" s="64">
        <v>1</v>
      </c>
      <c r="E214" s="55" t="e">
        <f>VLOOKUP(VLOOKUP(Yudicium[[#This Row],[NIM]],DbsMunaqis[],6),TblJurusan[],2)</f>
        <v>#N/A</v>
      </c>
      <c r="F214" s="55" t="e">
        <f>VLOOKUP(VLOOKUP(Yudicium[[#This Row],[NIM]],DbsMunaqis[],7),TblProdi[],2)</f>
        <v>#N/A</v>
      </c>
      <c r="G214" s="60" t="e">
        <f>VLOOKUP(Yudicium[[#This Row],[NIM]],DbsMunaqis[#Data],14)</f>
        <v>#N/A</v>
      </c>
      <c r="H21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4" s="89">
        <v>41712</v>
      </c>
    </row>
    <row r="215" spans="1:9">
      <c r="A215" s="91">
        <v>207</v>
      </c>
      <c r="B215" s="63" t="s">
        <v>7344</v>
      </c>
      <c r="C215" s="64" t="e">
        <f>VLOOKUP(Yudicium[[#This Row],[NIM]],DbsMunaqis[#Data],5)</f>
        <v>#N/A</v>
      </c>
      <c r="D215" s="64">
        <v>1</v>
      </c>
      <c r="E215" s="55" t="e">
        <f>VLOOKUP(VLOOKUP(Yudicium[[#This Row],[NIM]],DbsMunaqis[],6),TblJurusan[],2)</f>
        <v>#N/A</v>
      </c>
      <c r="F215" s="55" t="e">
        <f>VLOOKUP(VLOOKUP(Yudicium[[#This Row],[NIM]],DbsMunaqis[],7),TblProdi[],2)</f>
        <v>#N/A</v>
      </c>
      <c r="G215" s="60" t="e">
        <f>VLOOKUP(Yudicium[[#This Row],[NIM]],DbsMunaqis[#Data],14)</f>
        <v>#N/A</v>
      </c>
      <c r="H21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5" s="89">
        <v>41712</v>
      </c>
    </row>
    <row r="216" spans="1:9">
      <c r="A216" s="91">
        <v>208</v>
      </c>
      <c r="B216" s="63" t="s">
        <v>7378</v>
      </c>
      <c r="C216" s="64" t="e">
        <f>VLOOKUP(Yudicium[[#This Row],[NIM]],DbsMunaqis[#Data],5)</f>
        <v>#N/A</v>
      </c>
      <c r="D216" s="64">
        <v>1</v>
      </c>
      <c r="E216" s="55" t="e">
        <f>VLOOKUP(VLOOKUP(Yudicium[[#This Row],[NIM]],DbsMunaqis[],6),TblJurusan[],2)</f>
        <v>#N/A</v>
      </c>
      <c r="F216" s="55" t="e">
        <f>VLOOKUP(VLOOKUP(Yudicium[[#This Row],[NIM]],DbsMunaqis[],7),TblProdi[],2)</f>
        <v>#N/A</v>
      </c>
      <c r="G216" s="60" t="e">
        <f>VLOOKUP(Yudicium[[#This Row],[NIM]],DbsMunaqis[#Data],14)</f>
        <v>#N/A</v>
      </c>
      <c r="H21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6" s="89">
        <v>41712</v>
      </c>
    </row>
    <row r="217" spans="1:9">
      <c r="A217" s="91">
        <v>209</v>
      </c>
      <c r="B217" s="85" t="s">
        <v>7380</v>
      </c>
      <c r="C217" s="64" t="e">
        <f>VLOOKUP(Yudicium[[#This Row],[NIM]],DbsMunaqis[#Data],5)</f>
        <v>#N/A</v>
      </c>
      <c r="D217" s="64">
        <v>1</v>
      </c>
      <c r="E217" s="55" t="e">
        <f>VLOOKUP(VLOOKUP(Yudicium[[#This Row],[NIM]],DbsMunaqis[],6),TblJurusan[],2)</f>
        <v>#N/A</v>
      </c>
      <c r="F217" s="55" t="e">
        <f>VLOOKUP(VLOOKUP(Yudicium[[#This Row],[NIM]],DbsMunaqis[],7),TblProdi[],2)</f>
        <v>#N/A</v>
      </c>
      <c r="G217" s="60" t="e">
        <f>VLOOKUP(Yudicium[[#This Row],[NIM]],DbsMunaqis[#Data],14)</f>
        <v>#N/A</v>
      </c>
      <c r="H21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7" s="89">
        <v>41712</v>
      </c>
    </row>
    <row r="218" spans="1:9">
      <c r="A218" s="91">
        <v>210</v>
      </c>
      <c r="B218" s="63" t="s">
        <v>7386</v>
      </c>
      <c r="C218" s="64" t="e">
        <f>VLOOKUP(Yudicium[[#This Row],[NIM]],DbsMunaqis[#Data],5)</f>
        <v>#N/A</v>
      </c>
      <c r="D218" s="64">
        <v>1</v>
      </c>
      <c r="E218" s="55" t="e">
        <f>VLOOKUP(VLOOKUP(Yudicium[[#This Row],[NIM]],DbsMunaqis[],6),TblJurusan[],2)</f>
        <v>#N/A</v>
      </c>
      <c r="F218" s="55" t="e">
        <f>VLOOKUP(VLOOKUP(Yudicium[[#This Row],[NIM]],DbsMunaqis[],7),TblProdi[],2)</f>
        <v>#N/A</v>
      </c>
      <c r="G218" s="60" t="e">
        <f>VLOOKUP(Yudicium[[#This Row],[NIM]],DbsMunaqis[#Data],14)</f>
        <v>#N/A</v>
      </c>
      <c r="H21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8" s="89">
        <v>41712</v>
      </c>
    </row>
    <row r="219" spans="1:9">
      <c r="A219" s="91">
        <v>211</v>
      </c>
      <c r="B219" s="63" t="s">
        <v>7408</v>
      </c>
      <c r="C219" s="64" t="e">
        <f>VLOOKUP(Yudicium[[#This Row],[NIM]],DbsMunaqis[#Data],5)</f>
        <v>#N/A</v>
      </c>
      <c r="D219" s="64">
        <v>1</v>
      </c>
      <c r="E219" s="55" t="e">
        <f>VLOOKUP(VLOOKUP(Yudicium[[#This Row],[NIM]],DbsMunaqis[],6),TblJurusan[],2)</f>
        <v>#N/A</v>
      </c>
      <c r="F219" s="55" t="e">
        <f>VLOOKUP(VLOOKUP(Yudicium[[#This Row],[NIM]],DbsMunaqis[],7),TblProdi[],2)</f>
        <v>#N/A</v>
      </c>
      <c r="G219" s="60" t="e">
        <f>VLOOKUP(Yudicium[[#This Row],[NIM]],DbsMunaqis[#Data],14)</f>
        <v>#N/A</v>
      </c>
      <c r="H21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19" s="89">
        <v>41712</v>
      </c>
    </row>
    <row r="220" spans="1:9">
      <c r="A220" s="91">
        <v>212</v>
      </c>
      <c r="B220" s="85" t="s">
        <v>7420</v>
      </c>
      <c r="C220" s="64" t="e">
        <f>VLOOKUP(Yudicium[[#This Row],[NIM]],DbsMunaqis[#Data],5)</f>
        <v>#N/A</v>
      </c>
      <c r="D220" s="64">
        <v>1</v>
      </c>
      <c r="E220" s="55" t="e">
        <f>VLOOKUP(VLOOKUP(Yudicium[[#This Row],[NIM]],DbsMunaqis[],6),TblJurusan[],2)</f>
        <v>#N/A</v>
      </c>
      <c r="F220" s="55" t="e">
        <f>VLOOKUP(VLOOKUP(Yudicium[[#This Row],[NIM]],DbsMunaqis[],7),TblProdi[],2)</f>
        <v>#N/A</v>
      </c>
      <c r="G220" s="60" t="e">
        <f>VLOOKUP(Yudicium[[#This Row],[NIM]],DbsMunaqis[#Data],14)</f>
        <v>#N/A</v>
      </c>
      <c r="H22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0" s="89">
        <v>41712</v>
      </c>
    </row>
    <row r="221" spans="1:9">
      <c r="A221" s="91">
        <v>213</v>
      </c>
      <c r="B221" s="63" t="s">
        <v>7432</v>
      </c>
      <c r="C221" s="64" t="e">
        <f>VLOOKUP(Yudicium[[#This Row],[NIM]],DbsMunaqis[#Data],5)</f>
        <v>#N/A</v>
      </c>
      <c r="D221" s="64">
        <v>1</v>
      </c>
      <c r="E221" s="55" t="e">
        <f>VLOOKUP(VLOOKUP(Yudicium[[#This Row],[NIM]],DbsMunaqis[],6),TblJurusan[],2)</f>
        <v>#N/A</v>
      </c>
      <c r="F221" s="55" t="e">
        <f>VLOOKUP(VLOOKUP(Yudicium[[#This Row],[NIM]],DbsMunaqis[],7),TblProdi[],2)</f>
        <v>#N/A</v>
      </c>
      <c r="G221" s="60" t="e">
        <f>VLOOKUP(Yudicium[[#This Row],[NIM]],DbsMunaqis[#Data],14)</f>
        <v>#N/A</v>
      </c>
      <c r="H22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1" s="89">
        <v>41712</v>
      </c>
    </row>
    <row r="222" spans="1:9">
      <c r="A222" s="91">
        <v>214</v>
      </c>
      <c r="B222" s="63" t="s">
        <v>7461</v>
      </c>
      <c r="C222" s="64" t="e">
        <f>VLOOKUP(Yudicium[[#This Row],[NIM]],DbsMunaqis[#Data],5)</f>
        <v>#N/A</v>
      </c>
      <c r="D222" s="64">
        <v>1</v>
      </c>
      <c r="E222" s="55" t="e">
        <f>VLOOKUP(VLOOKUP(Yudicium[[#This Row],[NIM]],DbsMunaqis[],6),TblJurusan[],2)</f>
        <v>#N/A</v>
      </c>
      <c r="F222" s="55" t="e">
        <f>VLOOKUP(VLOOKUP(Yudicium[[#This Row],[NIM]],DbsMunaqis[],7),TblProdi[],2)</f>
        <v>#N/A</v>
      </c>
      <c r="G222" s="60" t="e">
        <f>VLOOKUP(Yudicium[[#This Row],[NIM]],DbsMunaqis[#Data],14)</f>
        <v>#N/A</v>
      </c>
      <c r="H22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2" s="89">
        <v>41712</v>
      </c>
    </row>
    <row r="223" spans="1:9">
      <c r="A223" s="91">
        <v>215</v>
      </c>
      <c r="B223" s="63" t="s">
        <v>7474</v>
      </c>
      <c r="C223" s="64" t="e">
        <f>VLOOKUP(Yudicium[[#This Row],[NIM]],DbsMunaqis[#Data],5)</f>
        <v>#N/A</v>
      </c>
      <c r="D223" s="64">
        <v>1</v>
      </c>
      <c r="E223" s="55" t="e">
        <f>VLOOKUP(VLOOKUP(Yudicium[[#This Row],[NIM]],DbsMunaqis[],6),TblJurusan[],2)</f>
        <v>#N/A</v>
      </c>
      <c r="F223" s="55" t="e">
        <f>VLOOKUP(VLOOKUP(Yudicium[[#This Row],[NIM]],DbsMunaqis[],7),TblProdi[],2)</f>
        <v>#N/A</v>
      </c>
      <c r="G223" s="60" t="e">
        <f>VLOOKUP(Yudicium[[#This Row],[NIM]],DbsMunaqis[#Data],14)</f>
        <v>#N/A</v>
      </c>
      <c r="H22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3" s="89">
        <v>41712</v>
      </c>
    </row>
    <row r="224" spans="1:9">
      <c r="A224" s="91">
        <v>216</v>
      </c>
      <c r="B224" s="63" t="s">
        <v>7476</v>
      </c>
      <c r="C224" s="64" t="e">
        <f>VLOOKUP(Yudicium[[#This Row],[NIM]],DbsMunaqis[#Data],5)</f>
        <v>#N/A</v>
      </c>
      <c r="D224" s="64">
        <v>1</v>
      </c>
      <c r="E224" s="55" t="e">
        <f>VLOOKUP(VLOOKUP(Yudicium[[#This Row],[NIM]],DbsMunaqis[],6),TblJurusan[],2)</f>
        <v>#N/A</v>
      </c>
      <c r="F224" s="55" t="e">
        <f>VLOOKUP(VLOOKUP(Yudicium[[#This Row],[NIM]],DbsMunaqis[],7),TblProdi[],2)</f>
        <v>#N/A</v>
      </c>
      <c r="G224" s="60" t="e">
        <f>VLOOKUP(Yudicium[[#This Row],[NIM]],DbsMunaqis[#Data],14)</f>
        <v>#N/A</v>
      </c>
      <c r="H22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4" s="89">
        <v>41712</v>
      </c>
    </row>
    <row r="225" spans="1:9">
      <c r="A225" s="91">
        <v>217</v>
      </c>
      <c r="B225" s="63" t="s">
        <v>7483</v>
      </c>
      <c r="C225" s="64" t="e">
        <f>VLOOKUP(Yudicium[[#This Row],[NIM]],DbsMunaqis[#Data],5)</f>
        <v>#N/A</v>
      </c>
      <c r="D225" s="64">
        <v>1</v>
      </c>
      <c r="E225" s="55" t="e">
        <f>VLOOKUP(VLOOKUP(Yudicium[[#This Row],[NIM]],DbsMunaqis[],6),TblJurusan[],2)</f>
        <v>#N/A</v>
      </c>
      <c r="F225" s="55" t="e">
        <f>VLOOKUP(VLOOKUP(Yudicium[[#This Row],[NIM]],DbsMunaqis[],7),TblProdi[],2)</f>
        <v>#N/A</v>
      </c>
      <c r="G225" s="60" t="e">
        <f>VLOOKUP(Yudicium[[#This Row],[NIM]],DbsMunaqis[#Data],14)</f>
        <v>#N/A</v>
      </c>
      <c r="H22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5" s="89">
        <v>41712</v>
      </c>
    </row>
    <row r="226" spans="1:9">
      <c r="A226" s="91">
        <v>218</v>
      </c>
      <c r="B226" s="63" t="s">
        <v>7491</v>
      </c>
      <c r="C226" s="64" t="e">
        <f>VLOOKUP(Yudicium[[#This Row],[NIM]],DbsMunaqis[#Data],5)</f>
        <v>#N/A</v>
      </c>
      <c r="D226" s="64">
        <v>1</v>
      </c>
      <c r="E226" s="55" t="e">
        <f>VLOOKUP(VLOOKUP(Yudicium[[#This Row],[NIM]],DbsMunaqis[],6),TblJurusan[],2)</f>
        <v>#N/A</v>
      </c>
      <c r="F226" s="55" t="e">
        <f>VLOOKUP(VLOOKUP(Yudicium[[#This Row],[NIM]],DbsMunaqis[],7),TblProdi[],2)</f>
        <v>#N/A</v>
      </c>
      <c r="G226" s="60" t="e">
        <f>VLOOKUP(Yudicium[[#This Row],[NIM]],DbsMunaqis[#Data],14)</f>
        <v>#N/A</v>
      </c>
      <c r="H22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6" s="89">
        <v>41712</v>
      </c>
    </row>
    <row r="227" spans="1:9">
      <c r="A227" s="91">
        <v>219</v>
      </c>
      <c r="B227" s="63" t="s">
        <v>7495</v>
      </c>
      <c r="C227" s="64" t="e">
        <f>VLOOKUP(Yudicium[[#This Row],[NIM]],DbsMunaqis[#Data],5)</f>
        <v>#N/A</v>
      </c>
      <c r="D227" s="64">
        <v>1</v>
      </c>
      <c r="E227" s="55" t="e">
        <f>VLOOKUP(VLOOKUP(Yudicium[[#This Row],[NIM]],DbsMunaqis[],6),TblJurusan[],2)</f>
        <v>#N/A</v>
      </c>
      <c r="F227" s="55" t="e">
        <f>VLOOKUP(VLOOKUP(Yudicium[[#This Row],[NIM]],DbsMunaqis[],7),TblProdi[],2)</f>
        <v>#N/A</v>
      </c>
      <c r="G227" s="60" t="e">
        <f>VLOOKUP(Yudicium[[#This Row],[NIM]],DbsMunaqis[#Data],14)</f>
        <v>#N/A</v>
      </c>
      <c r="H22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7" s="89">
        <v>41712</v>
      </c>
    </row>
    <row r="228" spans="1:9">
      <c r="A228" s="91">
        <v>220</v>
      </c>
      <c r="B228" s="63" t="s">
        <v>7503</v>
      </c>
      <c r="C228" s="64" t="e">
        <f>VLOOKUP(Yudicium[[#This Row],[NIM]],DbsMunaqis[#Data],5)</f>
        <v>#N/A</v>
      </c>
      <c r="D228" s="64">
        <v>1</v>
      </c>
      <c r="E228" s="55" t="e">
        <f>VLOOKUP(VLOOKUP(Yudicium[[#This Row],[NIM]],DbsMunaqis[],6),TblJurusan[],2)</f>
        <v>#N/A</v>
      </c>
      <c r="F228" s="55" t="e">
        <f>VLOOKUP(VLOOKUP(Yudicium[[#This Row],[NIM]],DbsMunaqis[],7),TblProdi[],2)</f>
        <v>#N/A</v>
      </c>
      <c r="G228" s="60" t="e">
        <f>VLOOKUP(Yudicium[[#This Row],[NIM]],DbsMunaqis[#Data],14)</f>
        <v>#N/A</v>
      </c>
      <c r="H22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8" s="89">
        <v>41712</v>
      </c>
    </row>
    <row r="229" spans="1:9">
      <c r="A229" s="91">
        <v>221</v>
      </c>
      <c r="B229" s="63" t="s">
        <v>7525</v>
      </c>
      <c r="C229" s="64" t="e">
        <f>VLOOKUP(Yudicium[[#This Row],[NIM]],DbsMunaqis[#Data],5)</f>
        <v>#N/A</v>
      </c>
      <c r="D229" s="64">
        <v>1</v>
      </c>
      <c r="E229" s="55" t="e">
        <f>VLOOKUP(VLOOKUP(Yudicium[[#This Row],[NIM]],DbsMunaqis[],6),TblJurusan[],2)</f>
        <v>#N/A</v>
      </c>
      <c r="F229" s="55" t="e">
        <f>VLOOKUP(VLOOKUP(Yudicium[[#This Row],[NIM]],DbsMunaqis[],7),TblProdi[],2)</f>
        <v>#N/A</v>
      </c>
      <c r="G229" s="60" t="e">
        <f>VLOOKUP(Yudicium[[#This Row],[NIM]],DbsMunaqis[#Data],14)</f>
        <v>#N/A</v>
      </c>
      <c r="H22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29" s="89">
        <v>41712</v>
      </c>
    </row>
    <row r="230" spans="1:9">
      <c r="A230" s="91">
        <v>222</v>
      </c>
      <c r="B230" s="63" t="s">
        <v>7545</v>
      </c>
      <c r="C230" s="64" t="e">
        <f>VLOOKUP(Yudicium[[#This Row],[NIM]],DbsMunaqis[#Data],5)</f>
        <v>#N/A</v>
      </c>
      <c r="D230" s="64">
        <v>1</v>
      </c>
      <c r="E230" s="55" t="e">
        <f>VLOOKUP(VLOOKUP(Yudicium[[#This Row],[NIM]],DbsMunaqis[],6),TblJurusan[],2)</f>
        <v>#N/A</v>
      </c>
      <c r="F230" s="55" t="e">
        <f>VLOOKUP(VLOOKUP(Yudicium[[#This Row],[NIM]],DbsMunaqis[],7),TblProdi[],2)</f>
        <v>#N/A</v>
      </c>
      <c r="G230" s="60" t="e">
        <f>VLOOKUP(Yudicium[[#This Row],[NIM]],DbsMunaqis[#Data],14)</f>
        <v>#N/A</v>
      </c>
      <c r="H23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0" s="89">
        <v>41712</v>
      </c>
    </row>
    <row r="231" spans="1:9">
      <c r="A231" s="91">
        <v>223</v>
      </c>
      <c r="B231" s="85" t="s">
        <v>7649</v>
      </c>
      <c r="C231" s="64" t="e">
        <f>VLOOKUP(Yudicium[[#This Row],[NIM]],DbsMunaqis[#Data],5)</f>
        <v>#N/A</v>
      </c>
      <c r="D231" s="64">
        <v>1</v>
      </c>
      <c r="E231" s="55" t="e">
        <f>VLOOKUP(VLOOKUP(Yudicium[[#This Row],[NIM]],DbsMunaqis[],6),TblJurusan[],2)</f>
        <v>#N/A</v>
      </c>
      <c r="F231" s="55" t="e">
        <f>VLOOKUP(VLOOKUP(Yudicium[[#This Row],[NIM]],DbsMunaqis[],7),TblProdi[],2)</f>
        <v>#N/A</v>
      </c>
      <c r="G231" s="60" t="e">
        <f>VLOOKUP(Yudicium[[#This Row],[NIM]],DbsMunaqis[#Data],14)</f>
        <v>#N/A</v>
      </c>
      <c r="H23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1" s="89">
        <v>41712</v>
      </c>
    </row>
    <row r="232" spans="1:9">
      <c r="A232" s="91">
        <v>224</v>
      </c>
      <c r="B232" s="63" t="s">
        <v>7714</v>
      </c>
      <c r="C232" s="64" t="e">
        <f>VLOOKUP(Yudicium[[#This Row],[NIM]],DbsMunaqis[#Data],5)</f>
        <v>#N/A</v>
      </c>
      <c r="D232" s="64">
        <v>1</v>
      </c>
      <c r="E232" s="55" t="e">
        <f>VLOOKUP(VLOOKUP(Yudicium[[#This Row],[NIM]],DbsMunaqis[],6),TblJurusan[],2)</f>
        <v>#N/A</v>
      </c>
      <c r="F232" s="55" t="e">
        <f>VLOOKUP(VLOOKUP(Yudicium[[#This Row],[NIM]],DbsMunaqis[],7),TblProdi[],2)</f>
        <v>#N/A</v>
      </c>
      <c r="G232" s="60" t="e">
        <f>VLOOKUP(Yudicium[[#This Row],[NIM]],DbsMunaqis[#Data],14)</f>
        <v>#N/A</v>
      </c>
      <c r="H23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2" s="89">
        <v>41712</v>
      </c>
    </row>
    <row r="233" spans="1:9">
      <c r="A233" s="91">
        <v>225</v>
      </c>
      <c r="B233" s="85" t="s">
        <v>7752</v>
      </c>
      <c r="C233" s="64" t="e">
        <f>VLOOKUP(Yudicium[[#This Row],[NIM]],DbsMunaqis[#Data],5)</f>
        <v>#N/A</v>
      </c>
      <c r="D233" s="64">
        <v>1</v>
      </c>
      <c r="E233" s="55" t="e">
        <f>VLOOKUP(VLOOKUP(Yudicium[[#This Row],[NIM]],DbsMunaqis[],6),TblJurusan[],2)</f>
        <v>#N/A</v>
      </c>
      <c r="F233" s="55" t="e">
        <f>VLOOKUP(VLOOKUP(Yudicium[[#This Row],[NIM]],DbsMunaqis[],7),TblProdi[],2)</f>
        <v>#N/A</v>
      </c>
      <c r="G233" s="60" t="e">
        <f>VLOOKUP(Yudicium[[#This Row],[NIM]],DbsMunaqis[#Data],14)</f>
        <v>#N/A</v>
      </c>
      <c r="H23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3" s="89">
        <v>41712</v>
      </c>
    </row>
    <row r="234" spans="1:9">
      <c r="A234" s="91">
        <v>226</v>
      </c>
      <c r="B234" s="63" t="s">
        <v>7773</v>
      </c>
      <c r="C234" s="64" t="e">
        <f>VLOOKUP(Yudicium[[#This Row],[NIM]],DbsMunaqis[#Data],5)</f>
        <v>#N/A</v>
      </c>
      <c r="D234" s="64">
        <v>1</v>
      </c>
      <c r="E234" s="55" t="e">
        <f>VLOOKUP(VLOOKUP(Yudicium[[#This Row],[NIM]],DbsMunaqis[],6),TblJurusan[],2)</f>
        <v>#N/A</v>
      </c>
      <c r="F234" s="55" t="e">
        <f>VLOOKUP(VLOOKUP(Yudicium[[#This Row],[NIM]],DbsMunaqis[],7),TblProdi[],2)</f>
        <v>#N/A</v>
      </c>
      <c r="G234" s="60" t="e">
        <f>VLOOKUP(Yudicium[[#This Row],[NIM]],DbsMunaqis[#Data],14)</f>
        <v>#N/A</v>
      </c>
      <c r="H23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4" s="89">
        <v>41712</v>
      </c>
    </row>
    <row r="235" spans="1:9">
      <c r="A235" s="91">
        <v>227</v>
      </c>
      <c r="B235" s="63" t="s">
        <v>7779</v>
      </c>
      <c r="C235" s="64" t="e">
        <f>VLOOKUP(Yudicium[[#This Row],[NIM]],DbsMunaqis[#Data],5)</f>
        <v>#N/A</v>
      </c>
      <c r="D235" s="64">
        <v>1</v>
      </c>
      <c r="E235" s="55" t="e">
        <f>VLOOKUP(VLOOKUP(Yudicium[[#This Row],[NIM]],DbsMunaqis[],6),TblJurusan[],2)</f>
        <v>#N/A</v>
      </c>
      <c r="F235" s="55" t="e">
        <f>VLOOKUP(VLOOKUP(Yudicium[[#This Row],[NIM]],DbsMunaqis[],7),TblProdi[],2)</f>
        <v>#N/A</v>
      </c>
      <c r="G235" s="60" t="e">
        <f>VLOOKUP(Yudicium[[#This Row],[NIM]],DbsMunaqis[#Data],14)</f>
        <v>#N/A</v>
      </c>
      <c r="H23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5" s="89">
        <v>41712</v>
      </c>
    </row>
    <row r="236" spans="1:9">
      <c r="A236" s="91">
        <v>228</v>
      </c>
      <c r="B236" s="63" t="s">
        <v>7799</v>
      </c>
      <c r="C236" s="64" t="e">
        <f>VLOOKUP(Yudicium[[#This Row],[NIM]],DbsMunaqis[#Data],5)</f>
        <v>#N/A</v>
      </c>
      <c r="D236" s="64">
        <v>1</v>
      </c>
      <c r="E236" s="55" t="e">
        <f>VLOOKUP(VLOOKUP(Yudicium[[#This Row],[NIM]],DbsMunaqis[],6),TblJurusan[],2)</f>
        <v>#N/A</v>
      </c>
      <c r="F236" s="55" t="e">
        <f>VLOOKUP(VLOOKUP(Yudicium[[#This Row],[NIM]],DbsMunaqis[],7),TblProdi[],2)</f>
        <v>#N/A</v>
      </c>
      <c r="G236" s="60" t="e">
        <f>VLOOKUP(Yudicium[[#This Row],[NIM]],DbsMunaqis[#Data],14)</f>
        <v>#N/A</v>
      </c>
      <c r="H23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6" s="89">
        <v>41712</v>
      </c>
    </row>
    <row r="237" spans="1:9">
      <c r="A237" s="91">
        <v>229</v>
      </c>
      <c r="B237" s="63" t="s">
        <v>7820</v>
      </c>
      <c r="C237" s="64" t="e">
        <f>VLOOKUP(Yudicium[[#This Row],[NIM]],DbsMunaqis[#Data],5)</f>
        <v>#N/A</v>
      </c>
      <c r="D237" s="64">
        <v>1</v>
      </c>
      <c r="E237" s="55" t="e">
        <f>VLOOKUP(VLOOKUP(Yudicium[[#This Row],[NIM]],DbsMunaqis[],6),TblJurusan[],2)</f>
        <v>#N/A</v>
      </c>
      <c r="F237" s="55" t="e">
        <f>VLOOKUP(VLOOKUP(Yudicium[[#This Row],[NIM]],DbsMunaqis[],7),TblProdi[],2)</f>
        <v>#N/A</v>
      </c>
      <c r="G237" s="60" t="e">
        <f>VLOOKUP(Yudicium[[#This Row],[NIM]],DbsMunaqis[#Data],14)</f>
        <v>#N/A</v>
      </c>
      <c r="H23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7" s="89">
        <v>41712</v>
      </c>
    </row>
    <row r="238" spans="1:9">
      <c r="A238" s="91">
        <v>230</v>
      </c>
      <c r="B238" s="63" t="s">
        <v>7823</v>
      </c>
      <c r="C238" s="64" t="e">
        <f>VLOOKUP(Yudicium[[#This Row],[NIM]],DbsMunaqis[#Data],5)</f>
        <v>#N/A</v>
      </c>
      <c r="D238" s="64">
        <v>1</v>
      </c>
      <c r="E238" s="55" t="e">
        <f>VLOOKUP(VLOOKUP(Yudicium[[#This Row],[NIM]],DbsMunaqis[],6),TblJurusan[],2)</f>
        <v>#N/A</v>
      </c>
      <c r="F238" s="55" t="e">
        <f>VLOOKUP(VLOOKUP(Yudicium[[#This Row],[NIM]],DbsMunaqis[],7),TblProdi[],2)</f>
        <v>#N/A</v>
      </c>
      <c r="G238" s="60" t="e">
        <f>VLOOKUP(Yudicium[[#This Row],[NIM]],DbsMunaqis[#Data],14)</f>
        <v>#N/A</v>
      </c>
      <c r="H23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8" s="89">
        <v>41712</v>
      </c>
    </row>
    <row r="239" spans="1:9">
      <c r="A239" s="91">
        <v>231</v>
      </c>
      <c r="B239" s="63" t="s">
        <v>7857</v>
      </c>
      <c r="C239" s="64" t="e">
        <f>VLOOKUP(Yudicium[[#This Row],[NIM]],DbsMunaqis[#Data],5)</f>
        <v>#N/A</v>
      </c>
      <c r="D239" s="64">
        <v>1</v>
      </c>
      <c r="E239" s="55" t="e">
        <f>VLOOKUP(VLOOKUP(Yudicium[[#This Row],[NIM]],DbsMunaqis[],6),TblJurusan[],2)</f>
        <v>#N/A</v>
      </c>
      <c r="F239" s="55" t="e">
        <f>VLOOKUP(VLOOKUP(Yudicium[[#This Row],[NIM]],DbsMunaqis[],7),TblProdi[],2)</f>
        <v>#N/A</v>
      </c>
      <c r="G239" s="60" t="e">
        <f>VLOOKUP(Yudicium[[#This Row],[NIM]],DbsMunaqis[#Data],14)</f>
        <v>#N/A</v>
      </c>
      <c r="H23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39" s="89">
        <v>41712</v>
      </c>
    </row>
    <row r="240" spans="1:9">
      <c r="A240" s="91">
        <v>232</v>
      </c>
      <c r="B240" s="85" t="s">
        <v>7862</v>
      </c>
      <c r="C240" s="64" t="e">
        <f>VLOOKUP(Yudicium[[#This Row],[NIM]],DbsMunaqis[#Data],5)</f>
        <v>#N/A</v>
      </c>
      <c r="D240" s="64">
        <v>1</v>
      </c>
      <c r="E240" s="55" t="e">
        <f>VLOOKUP(VLOOKUP(Yudicium[[#This Row],[NIM]],DbsMunaqis[],6),TblJurusan[],2)</f>
        <v>#N/A</v>
      </c>
      <c r="F240" s="55" t="e">
        <f>VLOOKUP(VLOOKUP(Yudicium[[#This Row],[NIM]],DbsMunaqis[],7),TblProdi[],2)</f>
        <v>#N/A</v>
      </c>
      <c r="G240" s="60" t="e">
        <f>VLOOKUP(Yudicium[[#This Row],[NIM]],DbsMunaqis[#Data],14)</f>
        <v>#N/A</v>
      </c>
      <c r="H24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0" s="89">
        <v>41712</v>
      </c>
    </row>
    <row r="241" spans="1:9">
      <c r="A241" s="91">
        <v>233</v>
      </c>
      <c r="B241" s="63" t="s">
        <v>7952</v>
      </c>
      <c r="C241" s="64" t="e">
        <f>VLOOKUP(Yudicium[[#This Row],[NIM]],DbsMunaqis[#Data],5)</f>
        <v>#N/A</v>
      </c>
      <c r="D241" s="64">
        <v>1</v>
      </c>
      <c r="E241" s="55" t="e">
        <f>VLOOKUP(VLOOKUP(Yudicium[[#This Row],[NIM]],DbsMunaqis[],6),TblJurusan[],2)</f>
        <v>#N/A</v>
      </c>
      <c r="F241" s="55" t="e">
        <f>VLOOKUP(VLOOKUP(Yudicium[[#This Row],[NIM]],DbsMunaqis[],7),TblProdi[],2)</f>
        <v>#N/A</v>
      </c>
      <c r="G241" s="60" t="e">
        <f>VLOOKUP(Yudicium[[#This Row],[NIM]],DbsMunaqis[#Data],14)</f>
        <v>#N/A</v>
      </c>
      <c r="H24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1" s="89">
        <v>41712</v>
      </c>
    </row>
    <row r="242" spans="1:9">
      <c r="A242" s="91">
        <v>234</v>
      </c>
      <c r="B242" s="85" t="s">
        <v>7956</v>
      </c>
      <c r="C242" s="64" t="e">
        <f>VLOOKUP(Yudicium[[#This Row],[NIM]],DbsMunaqis[#Data],5)</f>
        <v>#N/A</v>
      </c>
      <c r="D242" s="64">
        <v>1</v>
      </c>
      <c r="E242" s="55" t="e">
        <f>VLOOKUP(VLOOKUP(Yudicium[[#This Row],[NIM]],DbsMunaqis[],6),TblJurusan[],2)</f>
        <v>#N/A</v>
      </c>
      <c r="F242" s="55" t="e">
        <f>VLOOKUP(VLOOKUP(Yudicium[[#This Row],[NIM]],DbsMunaqis[],7),TblProdi[],2)</f>
        <v>#N/A</v>
      </c>
      <c r="G242" s="60" t="e">
        <f>VLOOKUP(Yudicium[[#This Row],[NIM]],DbsMunaqis[#Data],14)</f>
        <v>#N/A</v>
      </c>
      <c r="H24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2" s="89">
        <v>41712</v>
      </c>
    </row>
    <row r="243" spans="1:9">
      <c r="A243" s="91">
        <v>235</v>
      </c>
      <c r="B243" s="63" t="s">
        <v>7983</v>
      </c>
      <c r="C243" s="64" t="e">
        <f>VLOOKUP(Yudicium[[#This Row],[NIM]],DbsMunaqis[#Data],5)</f>
        <v>#N/A</v>
      </c>
      <c r="D243" s="64">
        <v>1</v>
      </c>
      <c r="E243" s="55" t="e">
        <f>VLOOKUP(VLOOKUP(Yudicium[[#This Row],[NIM]],DbsMunaqis[],6),TblJurusan[],2)</f>
        <v>#N/A</v>
      </c>
      <c r="F243" s="55" t="e">
        <f>VLOOKUP(VLOOKUP(Yudicium[[#This Row],[NIM]],DbsMunaqis[],7),TblProdi[],2)</f>
        <v>#N/A</v>
      </c>
      <c r="G243" s="60" t="e">
        <f>VLOOKUP(Yudicium[[#This Row],[NIM]],DbsMunaqis[#Data],14)</f>
        <v>#N/A</v>
      </c>
      <c r="H24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3" s="89">
        <v>41712</v>
      </c>
    </row>
    <row r="244" spans="1:9">
      <c r="A244" s="91">
        <v>236</v>
      </c>
      <c r="B244" s="63" t="s">
        <v>7993</v>
      </c>
      <c r="C244" s="64" t="e">
        <f>VLOOKUP(Yudicium[[#This Row],[NIM]],DbsMunaqis[#Data],5)</f>
        <v>#N/A</v>
      </c>
      <c r="D244" s="64">
        <v>1</v>
      </c>
      <c r="E244" s="55" t="e">
        <f>VLOOKUP(VLOOKUP(Yudicium[[#This Row],[NIM]],DbsMunaqis[],6),TblJurusan[],2)</f>
        <v>#N/A</v>
      </c>
      <c r="F244" s="55" t="e">
        <f>VLOOKUP(VLOOKUP(Yudicium[[#This Row],[NIM]],DbsMunaqis[],7),TblProdi[],2)</f>
        <v>#N/A</v>
      </c>
      <c r="G244" s="60" t="e">
        <f>VLOOKUP(Yudicium[[#This Row],[NIM]],DbsMunaqis[#Data],14)</f>
        <v>#N/A</v>
      </c>
      <c r="H24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4" s="89">
        <v>41712</v>
      </c>
    </row>
    <row r="245" spans="1:9">
      <c r="A245" s="91">
        <v>237</v>
      </c>
      <c r="B245" s="63" t="s">
        <v>8021</v>
      </c>
      <c r="C245" s="64" t="e">
        <f>VLOOKUP(Yudicium[[#This Row],[NIM]],DbsMunaqis[#Data],5)</f>
        <v>#N/A</v>
      </c>
      <c r="D245" s="64">
        <v>1</v>
      </c>
      <c r="E245" s="55" t="e">
        <f>VLOOKUP(VLOOKUP(Yudicium[[#This Row],[NIM]],DbsMunaqis[],6),TblJurusan[],2)</f>
        <v>#N/A</v>
      </c>
      <c r="F245" s="55" t="e">
        <f>VLOOKUP(VLOOKUP(Yudicium[[#This Row],[NIM]],DbsMunaqis[],7),TblProdi[],2)</f>
        <v>#N/A</v>
      </c>
      <c r="G245" s="60" t="e">
        <f>VLOOKUP(Yudicium[[#This Row],[NIM]],DbsMunaqis[#Data],14)</f>
        <v>#N/A</v>
      </c>
      <c r="H24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5" s="89">
        <v>41712</v>
      </c>
    </row>
    <row r="246" spans="1:9">
      <c r="A246" s="91">
        <v>238</v>
      </c>
      <c r="B246" s="85" t="s">
        <v>8031</v>
      </c>
      <c r="C246" s="64" t="e">
        <f>VLOOKUP(Yudicium[[#This Row],[NIM]],DbsMunaqis[#Data],5)</f>
        <v>#N/A</v>
      </c>
      <c r="D246" s="64">
        <v>1</v>
      </c>
      <c r="E246" s="55" t="e">
        <f>VLOOKUP(VLOOKUP(Yudicium[[#This Row],[NIM]],DbsMunaqis[],6),TblJurusan[],2)</f>
        <v>#N/A</v>
      </c>
      <c r="F246" s="55" t="e">
        <f>VLOOKUP(VLOOKUP(Yudicium[[#This Row],[NIM]],DbsMunaqis[],7),TblProdi[],2)</f>
        <v>#N/A</v>
      </c>
      <c r="G246" s="60" t="e">
        <f>VLOOKUP(Yudicium[[#This Row],[NIM]],DbsMunaqis[#Data],14)</f>
        <v>#N/A</v>
      </c>
      <c r="H24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6" s="89">
        <v>41712</v>
      </c>
    </row>
    <row r="247" spans="1:9">
      <c r="A247" s="91">
        <v>239</v>
      </c>
      <c r="B247" s="63" t="s">
        <v>8079</v>
      </c>
      <c r="C247" s="64" t="e">
        <f>VLOOKUP(Yudicium[[#This Row],[NIM]],DbsMunaqis[#Data],5)</f>
        <v>#N/A</v>
      </c>
      <c r="D247" s="64">
        <v>1</v>
      </c>
      <c r="E247" s="55" t="e">
        <f>VLOOKUP(VLOOKUP(Yudicium[[#This Row],[NIM]],DbsMunaqis[],6),TblJurusan[],2)</f>
        <v>#N/A</v>
      </c>
      <c r="F247" s="55" t="e">
        <f>VLOOKUP(VLOOKUP(Yudicium[[#This Row],[NIM]],DbsMunaqis[],7),TblProdi[],2)</f>
        <v>#N/A</v>
      </c>
      <c r="G247" s="60" t="e">
        <f>VLOOKUP(Yudicium[[#This Row],[NIM]],DbsMunaqis[#Data],14)</f>
        <v>#N/A</v>
      </c>
      <c r="H24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7" s="89">
        <v>41712</v>
      </c>
    </row>
    <row r="248" spans="1:9">
      <c r="A248" s="91">
        <v>240</v>
      </c>
      <c r="B248" s="63" t="s">
        <v>8087</v>
      </c>
      <c r="C248" s="64" t="e">
        <f>VLOOKUP(Yudicium[[#This Row],[NIM]],DbsMunaqis[#Data],5)</f>
        <v>#N/A</v>
      </c>
      <c r="D248" s="64">
        <v>1</v>
      </c>
      <c r="E248" s="55" t="e">
        <f>VLOOKUP(VLOOKUP(Yudicium[[#This Row],[NIM]],DbsMunaqis[],6),TblJurusan[],2)</f>
        <v>#N/A</v>
      </c>
      <c r="F248" s="55" t="e">
        <f>VLOOKUP(VLOOKUP(Yudicium[[#This Row],[NIM]],DbsMunaqis[],7),TblProdi[],2)</f>
        <v>#N/A</v>
      </c>
      <c r="G248" s="60" t="e">
        <f>VLOOKUP(Yudicium[[#This Row],[NIM]],DbsMunaqis[#Data],14)</f>
        <v>#N/A</v>
      </c>
      <c r="H24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8" s="89">
        <v>41712</v>
      </c>
    </row>
    <row r="249" spans="1:9">
      <c r="A249" s="91">
        <v>241</v>
      </c>
      <c r="B249" s="63" t="s">
        <v>8089</v>
      </c>
      <c r="C249" s="64" t="e">
        <f>VLOOKUP(Yudicium[[#This Row],[NIM]],DbsMunaqis[#Data],5)</f>
        <v>#N/A</v>
      </c>
      <c r="D249" s="64">
        <v>1</v>
      </c>
      <c r="E249" s="55" t="e">
        <f>VLOOKUP(VLOOKUP(Yudicium[[#This Row],[NIM]],DbsMunaqis[],6),TblJurusan[],2)</f>
        <v>#N/A</v>
      </c>
      <c r="F249" s="55" t="e">
        <f>VLOOKUP(VLOOKUP(Yudicium[[#This Row],[NIM]],DbsMunaqis[],7),TblProdi[],2)</f>
        <v>#N/A</v>
      </c>
      <c r="G249" s="60" t="e">
        <f>VLOOKUP(Yudicium[[#This Row],[NIM]],DbsMunaqis[#Data],14)</f>
        <v>#N/A</v>
      </c>
      <c r="H24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49" s="89">
        <v>41712</v>
      </c>
    </row>
    <row r="250" spans="1:9">
      <c r="A250" s="91">
        <v>242</v>
      </c>
      <c r="B250" s="63" t="s">
        <v>8092</v>
      </c>
      <c r="C250" s="64" t="e">
        <f>VLOOKUP(Yudicium[[#This Row],[NIM]],DbsMunaqis[#Data],5)</f>
        <v>#N/A</v>
      </c>
      <c r="D250" s="64">
        <v>1</v>
      </c>
      <c r="E250" s="55" t="e">
        <f>VLOOKUP(VLOOKUP(Yudicium[[#This Row],[NIM]],DbsMunaqis[],6),TblJurusan[],2)</f>
        <v>#N/A</v>
      </c>
      <c r="F250" s="55" t="e">
        <f>VLOOKUP(VLOOKUP(Yudicium[[#This Row],[NIM]],DbsMunaqis[],7),TblProdi[],2)</f>
        <v>#N/A</v>
      </c>
      <c r="G250" s="60" t="e">
        <f>VLOOKUP(Yudicium[[#This Row],[NIM]],DbsMunaqis[#Data],14)</f>
        <v>#N/A</v>
      </c>
      <c r="H25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0" s="89">
        <v>41712</v>
      </c>
    </row>
    <row r="251" spans="1:9">
      <c r="A251" s="91">
        <v>243</v>
      </c>
      <c r="B251" s="63" t="s">
        <v>8126</v>
      </c>
      <c r="C251" s="64" t="e">
        <f>VLOOKUP(Yudicium[[#This Row],[NIM]],DbsMunaqis[#Data],5)</f>
        <v>#N/A</v>
      </c>
      <c r="D251" s="64">
        <v>1</v>
      </c>
      <c r="E251" s="55" t="e">
        <f>VLOOKUP(VLOOKUP(Yudicium[[#This Row],[NIM]],DbsMunaqis[],6),TblJurusan[],2)</f>
        <v>#N/A</v>
      </c>
      <c r="F251" s="55" t="e">
        <f>VLOOKUP(VLOOKUP(Yudicium[[#This Row],[NIM]],DbsMunaqis[],7),TblProdi[],2)</f>
        <v>#N/A</v>
      </c>
      <c r="G251" s="60" t="e">
        <f>VLOOKUP(Yudicium[[#This Row],[NIM]],DbsMunaqis[#Data],14)</f>
        <v>#N/A</v>
      </c>
      <c r="H25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1" s="89">
        <v>41712</v>
      </c>
    </row>
    <row r="252" spans="1:9">
      <c r="A252" s="91">
        <v>244</v>
      </c>
      <c r="B252" s="63" t="s">
        <v>8149</v>
      </c>
      <c r="C252" s="64" t="e">
        <f>VLOOKUP(Yudicium[[#This Row],[NIM]],DbsMunaqis[#Data],5)</f>
        <v>#N/A</v>
      </c>
      <c r="D252" s="64">
        <v>1</v>
      </c>
      <c r="E252" s="55" t="e">
        <f>VLOOKUP(VLOOKUP(Yudicium[[#This Row],[NIM]],DbsMunaqis[],6),TblJurusan[],2)</f>
        <v>#N/A</v>
      </c>
      <c r="F252" s="55" t="e">
        <f>VLOOKUP(VLOOKUP(Yudicium[[#This Row],[NIM]],DbsMunaqis[],7),TblProdi[],2)</f>
        <v>#N/A</v>
      </c>
      <c r="G252" s="60" t="e">
        <f>VLOOKUP(Yudicium[[#This Row],[NIM]],DbsMunaqis[#Data],14)</f>
        <v>#N/A</v>
      </c>
      <c r="H25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2" s="89">
        <v>41712</v>
      </c>
    </row>
    <row r="253" spans="1:9">
      <c r="A253" s="91">
        <v>245</v>
      </c>
      <c r="B253" s="63" t="s">
        <v>8174</v>
      </c>
      <c r="C253" s="64" t="e">
        <f>VLOOKUP(Yudicium[[#This Row],[NIM]],DbsMunaqis[#Data],5)</f>
        <v>#N/A</v>
      </c>
      <c r="D253" s="64">
        <v>1</v>
      </c>
      <c r="E253" s="55" t="e">
        <f>VLOOKUP(VLOOKUP(Yudicium[[#This Row],[NIM]],DbsMunaqis[],6),TblJurusan[],2)</f>
        <v>#N/A</v>
      </c>
      <c r="F253" s="55" t="e">
        <f>VLOOKUP(VLOOKUP(Yudicium[[#This Row],[NIM]],DbsMunaqis[],7),TblProdi[],2)</f>
        <v>#N/A</v>
      </c>
      <c r="G253" s="60" t="e">
        <f>VLOOKUP(Yudicium[[#This Row],[NIM]],DbsMunaqis[#Data],14)</f>
        <v>#N/A</v>
      </c>
      <c r="H25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3" s="89">
        <v>41712</v>
      </c>
    </row>
    <row r="254" spans="1:9">
      <c r="A254" s="91">
        <v>246</v>
      </c>
      <c r="B254" s="63" t="s">
        <v>8197</v>
      </c>
      <c r="C254" s="64" t="e">
        <f>VLOOKUP(Yudicium[[#This Row],[NIM]],DbsMunaqis[#Data],5)</f>
        <v>#N/A</v>
      </c>
      <c r="D254" s="64">
        <v>2</v>
      </c>
      <c r="E254" s="55" t="e">
        <f>VLOOKUP(VLOOKUP(Yudicium[[#This Row],[NIM]],DbsMunaqis[],6),TblJurusan[],2)</f>
        <v>#N/A</v>
      </c>
      <c r="F254" s="55" t="e">
        <f>VLOOKUP(VLOOKUP(Yudicium[[#This Row],[NIM]],DbsMunaqis[],7),TblProdi[],2)</f>
        <v>#N/A</v>
      </c>
      <c r="G254" s="60" t="e">
        <f>VLOOKUP(Yudicium[[#This Row],[NIM]],DbsMunaqis[#Data],14)</f>
        <v>#N/A</v>
      </c>
      <c r="H25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4" s="89">
        <v>41712</v>
      </c>
    </row>
    <row r="255" spans="1:9">
      <c r="A255" s="91">
        <v>247</v>
      </c>
      <c r="B255" s="63" t="s">
        <v>8223</v>
      </c>
      <c r="C255" s="64" t="e">
        <f>VLOOKUP(Yudicium[[#This Row],[NIM]],DbsMunaqis[#Data],5)</f>
        <v>#N/A</v>
      </c>
      <c r="D255" s="64">
        <v>2</v>
      </c>
      <c r="E255" s="55" t="e">
        <f>VLOOKUP(VLOOKUP(Yudicium[[#This Row],[NIM]],DbsMunaqis[],6),TblJurusan[],2)</f>
        <v>#N/A</v>
      </c>
      <c r="F255" s="55" t="e">
        <f>VLOOKUP(VLOOKUP(Yudicium[[#This Row],[NIM]],DbsMunaqis[],7),TblProdi[],2)</f>
        <v>#N/A</v>
      </c>
      <c r="G255" s="60" t="e">
        <f>VLOOKUP(Yudicium[[#This Row],[NIM]],DbsMunaqis[#Data],14)</f>
        <v>#N/A</v>
      </c>
      <c r="H25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5" s="89">
        <v>41712</v>
      </c>
    </row>
    <row r="256" spans="1:9">
      <c r="A256" s="91">
        <v>248</v>
      </c>
      <c r="B256" s="63" t="s">
        <v>8276</v>
      </c>
      <c r="C256" s="64" t="e">
        <f>VLOOKUP(Yudicium[[#This Row],[NIM]],DbsMunaqis[#Data],5)</f>
        <v>#N/A</v>
      </c>
      <c r="D256" s="64">
        <v>2</v>
      </c>
      <c r="E256" s="55" t="e">
        <f>VLOOKUP(VLOOKUP(Yudicium[[#This Row],[NIM]],DbsMunaqis[],6),TblJurusan[],2)</f>
        <v>#N/A</v>
      </c>
      <c r="F256" s="55" t="e">
        <f>VLOOKUP(VLOOKUP(Yudicium[[#This Row],[NIM]],DbsMunaqis[],7),TblProdi[],2)</f>
        <v>#N/A</v>
      </c>
      <c r="G256" s="60" t="e">
        <f>VLOOKUP(Yudicium[[#This Row],[NIM]],DbsMunaqis[#Data],14)</f>
        <v>#N/A</v>
      </c>
      <c r="H25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6" s="89">
        <v>41712</v>
      </c>
    </row>
    <row r="257" spans="1:9">
      <c r="A257" s="91">
        <v>249</v>
      </c>
      <c r="B257" s="63" t="s">
        <v>8288</v>
      </c>
      <c r="C257" s="64" t="e">
        <f>VLOOKUP(Yudicium[[#This Row],[NIM]],DbsMunaqis[#Data],5)</f>
        <v>#N/A</v>
      </c>
      <c r="D257" s="64">
        <v>2</v>
      </c>
      <c r="E257" s="55" t="e">
        <f>VLOOKUP(VLOOKUP(Yudicium[[#This Row],[NIM]],DbsMunaqis[],6),TblJurusan[],2)</f>
        <v>#N/A</v>
      </c>
      <c r="F257" s="55" t="e">
        <f>VLOOKUP(VLOOKUP(Yudicium[[#This Row],[NIM]],DbsMunaqis[],7),TblProdi[],2)</f>
        <v>#N/A</v>
      </c>
      <c r="G257" s="60" t="e">
        <f>VLOOKUP(Yudicium[[#This Row],[NIM]],DbsMunaqis[#Data],14)</f>
        <v>#N/A</v>
      </c>
      <c r="H25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7" s="89">
        <v>41712</v>
      </c>
    </row>
    <row r="258" spans="1:9">
      <c r="A258" s="91">
        <v>250</v>
      </c>
      <c r="B258" s="63" t="s">
        <v>8300</v>
      </c>
      <c r="C258" s="64" t="e">
        <f>VLOOKUP(Yudicium[[#This Row],[NIM]],DbsMunaqis[#Data],5)</f>
        <v>#N/A</v>
      </c>
      <c r="D258" s="64">
        <v>2</v>
      </c>
      <c r="E258" s="55" t="e">
        <f>VLOOKUP(VLOOKUP(Yudicium[[#This Row],[NIM]],DbsMunaqis[],6),TblJurusan[],2)</f>
        <v>#N/A</v>
      </c>
      <c r="F258" s="55" t="e">
        <f>VLOOKUP(VLOOKUP(Yudicium[[#This Row],[NIM]],DbsMunaqis[],7),TblProdi[],2)</f>
        <v>#N/A</v>
      </c>
      <c r="G258" s="60" t="e">
        <f>VLOOKUP(Yudicium[[#This Row],[NIM]],DbsMunaqis[#Data],14)</f>
        <v>#N/A</v>
      </c>
      <c r="H25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8" s="89">
        <v>41712</v>
      </c>
    </row>
    <row r="259" spans="1:9">
      <c r="A259" s="91">
        <v>251</v>
      </c>
      <c r="B259" s="63" t="s">
        <v>8306</v>
      </c>
      <c r="C259" s="64" t="e">
        <f>VLOOKUP(Yudicium[[#This Row],[NIM]],DbsMunaqis[#Data],5)</f>
        <v>#N/A</v>
      </c>
      <c r="D259" s="64">
        <v>2</v>
      </c>
      <c r="E259" s="55" t="e">
        <f>VLOOKUP(VLOOKUP(Yudicium[[#This Row],[NIM]],DbsMunaqis[],6),TblJurusan[],2)</f>
        <v>#N/A</v>
      </c>
      <c r="F259" s="55" t="e">
        <f>VLOOKUP(VLOOKUP(Yudicium[[#This Row],[NIM]],DbsMunaqis[],7),TblProdi[],2)</f>
        <v>#N/A</v>
      </c>
      <c r="G259" s="60" t="e">
        <f>VLOOKUP(Yudicium[[#This Row],[NIM]],DbsMunaqis[#Data],14)</f>
        <v>#N/A</v>
      </c>
      <c r="H25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59" s="89">
        <v>41712</v>
      </c>
    </row>
    <row r="260" spans="1:9">
      <c r="A260" s="91">
        <v>252</v>
      </c>
      <c r="B260" s="63" t="s">
        <v>8308</v>
      </c>
      <c r="C260" s="64" t="e">
        <f>VLOOKUP(Yudicium[[#This Row],[NIM]],DbsMunaqis[#Data],5)</f>
        <v>#N/A</v>
      </c>
      <c r="D260" s="64">
        <v>2</v>
      </c>
      <c r="E260" s="55" t="e">
        <f>VLOOKUP(VLOOKUP(Yudicium[[#This Row],[NIM]],DbsMunaqis[],6),TblJurusan[],2)</f>
        <v>#N/A</v>
      </c>
      <c r="F260" s="55" t="e">
        <f>VLOOKUP(VLOOKUP(Yudicium[[#This Row],[NIM]],DbsMunaqis[],7),TblProdi[],2)</f>
        <v>#N/A</v>
      </c>
      <c r="G260" s="60" t="e">
        <f>VLOOKUP(Yudicium[[#This Row],[NIM]],DbsMunaqis[#Data],14)</f>
        <v>#N/A</v>
      </c>
      <c r="H26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0" s="89">
        <v>41712</v>
      </c>
    </row>
    <row r="261" spans="1:9">
      <c r="A261" s="91">
        <v>253</v>
      </c>
      <c r="B261" s="63" t="s">
        <v>8317</v>
      </c>
      <c r="C261" s="64" t="e">
        <f>VLOOKUP(Yudicium[[#This Row],[NIM]],DbsMunaqis[#Data],5)</f>
        <v>#N/A</v>
      </c>
      <c r="D261" s="64">
        <v>2</v>
      </c>
      <c r="E261" s="55" t="e">
        <f>VLOOKUP(VLOOKUP(Yudicium[[#This Row],[NIM]],DbsMunaqis[],6),TblJurusan[],2)</f>
        <v>#N/A</v>
      </c>
      <c r="F261" s="55" t="e">
        <f>VLOOKUP(VLOOKUP(Yudicium[[#This Row],[NIM]],DbsMunaqis[],7),TblProdi[],2)</f>
        <v>#N/A</v>
      </c>
      <c r="G261" s="60" t="e">
        <f>VLOOKUP(Yudicium[[#This Row],[NIM]],DbsMunaqis[#Data],14)</f>
        <v>#N/A</v>
      </c>
      <c r="H26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1" s="89">
        <v>41712</v>
      </c>
    </row>
    <row r="262" spans="1:9">
      <c r="A262" s="91">
        <v>254</v>
      </c>
      <c r="B262" s="63" t="s">
        <v>8330</v>
      </c>
      <c r="C262" s="64" t="e">
        <f>VLOOKUP(Yudicium[[#This Row],[NIM]],DbsMunaqis[#Data],5)</f>
        <v>#N/A</v>
      </c>
      <c r="D262" s="64">
        <v>2</v>
      </c>
      <c r="E262" s="55" t="e">
        <f>VLOOKUP(VLOOKUP(Yudicium[[#This Row],[NIM]],DbsMunaqis[],6),TblJurusan[],2)</f>
        <v>#N/A</v>
      </c>
      <c r="F262" s="55" t="e">
        <f>VLOOKUP(VLOOKUP(Yudicium[[#This Row],[NIM]],DbsMunaqis[],7),TblProdi[],2)</f>
        <v>#N/A</v>
      </c>
      <c r="G262" s="60" t="e">
        <f>VLOOKUP(Yudicium[[#This Row],[NIM]],DbsMunaqis[#Data],14)</f>
        <v>#N/A</v>
      </c>
      <c r="H26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2" s="89">
        <v>41712</v>
      </c>
    </row>
    <row r="263" spans="1:9">
      <c r="A263" s="91">
        <v>255</v>
      </c>
      <c r="B263" s="63" t="s">
        <v>8341</v>
      </c>
      <c r="C263" s="64" t="e">
        <f>VLOOKUP(Yudicium[[#This Row],[NIM]],DbsMunaqis[#Data],5)</f>
        <v>#N/A</v>
      </c>
      <c r="D263" s="64">
        <v>2</v>
      </c>
      <c r="E263" s="55" t="e">
        <f>VLOOKUP(VLOOKUP(Yudicium[[#This Row],[NIM]],DbsMunaqis[],6),TblJurusan[],2)</f>
        <v>#N/A</v>
      </c>
      <c r="F263" s="55" t="e">
        <f>VLOOKUP(VLOOKUP(Yudicium[[#This Row],[NIM]],DbsMunaqis[],7),TblProdi[],2)</f>
        <v>#N/A</v>
      </c>
      <c r="G263" s="60" t="e">
        <f>VLOOKUP(Yudicium[[#This Row],[NIM]],DbsMunaqis[#Data],14)</f>
        <v>#N/A</v>
      </c>
      <c r="H26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3" s="89">
        <v>41712</v>
      </c>
    </row>
    <row r="264" spans="1:9">
      <c r="A264" s="91">
        <v>256</v>
      </c>
      <c r="B264" s="85" t="s">
        <v>8345</v>
      </c>
      <c r="C264" s="64" t="e">
        <f>VLOOKUP(Yudicium[[#This Row],[NIM]],DbsMunaqis[#Data],5)</f>
        <v>#N/A</v>
      </c>
      <c r="D264" s="64">
        <v>2</v>
      </c>
      <c r="E264" s="55" t="e">
        <f>VLOOKUP(VLOOKUP(Yudicium[[#This Row],[NIM]],DbsMunaqis[],6),TblJurusan[],2)</f>
        <v>#N/A</v>
      </c>
      <c r="F264" s="55" t="e">
        <f>VLOOKUP(VLOOKUP(Yudicium[[#This Row],[NIM]],DbsMunaqis[],7),TblProdi[],2)</f>
        <v>#N/A</v>
      </c>
      <c r="G264" s="60" t="e">
        <f>VLOOKUP(Yudicium[[#This Row],[NIM]],DbsMunaqis[#Data],14)</f>
        <v>#N/A</v>
      </c>
      <c r="H26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4" s="89">
        <v>41712</v>
      </c>
    </row>
    <row r="265" spans="1:9">
      <c r="A265" s="91">
        <v>257</v>
      </c>
      <c r="B265" s="85" t="s">
        <v>8355</v>
      </c>
      <c r="C265" s="64" t="e">
        <f>VLOOKUP(Yudicium[[#This Row],[NIM]],DbsMunaqis[#Data],5)</f>
        <v>#N/A</v>
      </c>
      <c r="D265" s="64">
        <v>2</v>
      </c>
      <c r="E265" s="55" t="e">
        <f>VLOOKUP(VLOOKUP(Yudicium[[#This Row],[NIM]],DbsMunaqis[],6),TblJurusan[],2)</f>
        <v>#N/A</v>
      </c>
      <c r="F265" s="55" t="e">
        <f>VLOOKUP(VLOOKUP(Yudicium[[#This Row],[NIM]],DbsMunaqis[],7),TblProdi[],2)</f>
        <v>#N/A</v>
      </c>
      <c r="G265" s="60" t="e">
        <f>VLOOKUP(Yudicium[[#This Row],[NIM]],DbsMunaqis[#Data],14)</f>
        <v>#N/A</v>
      </c>
      <c r="H26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5" s="89">
        <v>41712</v>
      </c>
    </row>
    <row r="266" spans="1:9">
      <c r="A266" s="91">
        <v>258</v>
      </c>
      <c r="B266" s="63" t="s">
        <v>8375</v>
      </c>
      <c r="C266" s="64" t="e">
        <f>VLOOKUP(Yudicium[[#This Row],[NIM]],DbsMunaqis[#Data],5)</f>
        <v>#N/A</v>
      </c>
      <c r="D266" s="64">
        <v>2</v>
      </c>
      <c r="E266" s="55" t="e">
        <f>VLOOKUP(VLOOKUP(Yudicium[[#This Row],[NIM]],DbsMunaqis[],6),TblJurusan[],2)</f>
        <v>#N/A</v>
      </c>
      <c r="F266" s="55" t="e">
        <f>VLOOKUP(VLOOKUP(Yudicium[[#This Row],[NIM]],DbsMunaqis[],7),TblProdi[],2)</f>
        <v>#N/A</v>
      </c>
      <c r="G266" s="60" t="e">
        <f>VLOOKUP(Yudicium[[#This Row],[NIM]],DbsMunaqis[#Data],14)</f>
        <v>#N/A</v>
      </c>
      <c r="H26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6" s="89">
        <v>41712</v>
      </c>
    </row>
    <row r="267" spans="1:9">
      <c r="A267" s="91">
        <v>259</v>
      </c>
      <c r="B267" s="63" t="s">
        <v>8385</v>
      </c>
      <c r="C267" s="64" t="e">
        <f>VLOOKUP(Yudicium[[#This Row],[NIM]],DbsMunaqis[#Data],5)</f>
        <v>#N/A</v>
      </c>
      <c r="D267" s="64">
        <v>2</v>
      </c>
      <c r="E267" s="55" t="e">
        <f>VLOOKUP(VLOOKUP(Yudicium[[#This Row],[NIM]],DbsMunaqis[],6),TblJurusan[],2)</f>
        <v>#N/A</v>
      </c>
      <c r="F267" s="55" t="e">
        <f>VLOOKUP(VLOOKUP(Yudicium[[#This Row],[NIM]],DbsMunaqis[],7),TblProdi[],2)</f>
        <v>#N/A</v>
      </c>
      <c r="G267" s="60" t="e">
        <f>VLOOKUP(Yudicium[[#This Row],[NIM]],DbsMunaqis[#Data],14)</f>
        <v>#N/A</v>
      </c>
      <c r="H26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7" s="89">
        <v>41712</v>
      </c>
    </row>
    <row r="268" spans="1:9">
      <c r="A268" s="91">
        <v>260</v>
      </c>
      <c r="B268" s="63" t="s">
        <v>8387</v>
      </c>
      <c r="C268" s="64" t="e">
        <f>VLOOKUP(Yudicium[[#This Row],[NIM]],DbsMunaqis[#Data],5)</f>
        <v>#N/A</v>
      </c>
      <c r="D268" s="64">
        <v>2</v>
      </c>
      <c r="E268" s="55" t="e">
        <f>VLOOKUP(VLOOKUP(Yudicium[[#This Row],[NIM]],DbsMunaqis[],6),TblJurusan[],2)</f>
        <v>#N/A</v>
      </c>
      <c r="F268" s="55" t="e">
        <f>VLOOKUP(VLOOKUP(Yudicium[[#This Row],[NIM]],DbsMunaqis[],7),TblProdi[],2)</f>
        <v>#N/A</v>
      </c>
      <c r="G268" s="60" t="e">
        <f>VLOOKUP(Yudicium[[#This Row],[NIM]],DbsMunaqis[#Data],14)</f>
        <v>#N/A</v>
      </c>
      <c r="H26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8" s="89">
        <v>41712</v>
      </c>
    </row>
    <row r="269" spans="1:9">
      <c r="A269" s="91">
        <v>261</v>
      </c>
      <c r="B269" s="85" t="s">
        <v>8394</v>
      </c>
      <c r="C269" s="64" t="e">
        <f>VLOOKUP(Yudicium[[#This Row],[NIM]],DbsMunaqis[#Data],5)</f>
        <v>#N/A</v>
      </c>
      <c r="D269" s="64">
        <v>2</v>
      </c>
      <c r="E269" s="55" t="e">
        <f>VLOOKUP(VLOOKUP(Yudicium[[#This Row],[NIM]],DbsMunaqis[],6),TblJurusan[],2)</f>
        <v>#N/A</v>
      </c>
      <c r="F269" s="55" t="e">
        <f>VLOOKUP(VLOOKUP(Yudicium[[#This Row],[NIM]],DbsMunaqis[],7),TblProdi[],2)</f>
        <v>#N/A</v>
      </c>
      <c r="G269" s="60" t="e">
        <f>VLOOKUP(Yudicium[[#This Row],[NIM]],DbsMunaqis[#Data],14)</f>
        <v>#N/A</v>
      </c>
      <c r="H26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69" s="89">
        <v>41712</v>
      </c>
    </row>
    <row r="270" spans="1:9">
      <c r="A270" s="91">
        <v>262</v>
      </c>
      <c r="B270" s="85" t="s">
        <v>8396</v>
      </c>
      <c r="C270" s="64" t="e">
        <f>VLOOKUP(Yudicium[[#This Row],[NIM]],DbsMunaqis[#Data],5)</f>
        <v>#N/A</v>
      </c>
      <c r="D270" s="64">
        <v>2</v>
      </c>
      <c r="E270" s="55" t="e">
        <f>VLOOKUP(VLOOKUP(Yudicium[[#This Row],[NIM]],DbsMunaqis[],6),TblJurusan[],2)</f>
        <v>#N/A</v>
      </c>
      <c r="F270" s="55" t="e">
        <f>VLOOKUP(VLOOKUP(Yudicium[[#This Row],[NIM]],DbsMunaqis[],7),TblProdi[],2)</f>
        <v>#N/A</v>
      </c>
      <c r="G270" s="60" t="e">
        <f>VLOOKUP(Yudicium[[#This Row],[NIM]],DbsMunaqis[#Data],14)</f>
        <v>#N/A</v>
      </c>
      <c r="H27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0" s="89">
        <v>41712</v>
      </c>
    </row>
    <row r="271" spans="1:9">
      <c r="A271" s="91">
        <v>263</v>
      </c>
      <c r="B271" s="63" t="s">
        <v>8403</v>
      </c>
      <c r="C271" s="64" t="e">
        <f>VLOOKUP(Yudicium[[#This Row],[NIM]],DbsMunaqis[#Data],5)</f>
        <v>#N/A</v>
      </c>
      <c r="D271" s="64">
        <v>2</v>
      </c>
      <c r="E271" s="55" t="e">
        <f>VLOOKUP(VLOOKUP(Yudicium[[#This Row],[NIM]],DbsMunaqis[],6),TblJurusan[],2)</f>
        <v>#N/A</v>
      </c>
      <c r="F271" s="55" t="e">
        <f>VLOOKUP(VLOOKUP(Yudicium[[#This Row],[NIM]],DbsMunaqis[],7),TblProdi[],2)</f>
        <v>#N/A</v>
      </c>
      <c r="G271" s="60" t="e">
        <f>VLOOKUP(Yudicium[[#This Row],[NIM]],DbsMunaqis[#Data],14)</f>
        <v>#N/A</v>
      </c>
      <c r="H27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1" s="89">
        <v>41712</v>
      </c>
    </row>
    <row r="272" spans="1:9">
      <c r="A272" s="91">
        <v>264</v>
      </c>
      <c r="B272" s="63" t="s">
        <v>8406</v>
      </c>
      <c r="C272" s="64" t="e">
        <f>VLOOKUP(Yudicium[[#This Row],[NIM]],DbsMunaqis[#Data],5)</f>
        <v>#N/A</v>
      </c>
      <c r="D272" s="64">
        <v>2</v>
      </c>
      <c r="E272" s="55" t="e">
        <f>VLOOKUP(VLOOKUP(Yudicium[[#This Row],[NIM]],DbsMunaqis[],6),TblJurusan[],2)</f>
        <v>#N/A</v>
      </c>
      <c r="F272" s="55" t="e">
        <f>VLOOKUP(VLOOKUP(Yudicium[[#This Row],[NIM]],DbsMunaqis[],7),TblProdi[],2)</f>
        <v>#N/A</v>
      </c>
      <c r="G272" s="60" t="e">
        <f>VLOOKUP(Yudicium[[#This Row],[NIM]],DbsMunaqis[#Data],14)</f>
        <v>#N/A</v>
      </c>
      <c r="H27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2" s="89">
        <v>41712</v>
      </c>
    </row>
    <row r="273" spans="1:9">
      <c r="A273" s="91">
        <v>265</v>
      </c>
      <c r="B273" s="63" t="s">
        <v>8407</v>
      </c>
      <c r="C273" s="64" t="e">
        <f>VLOOKUP(Yudicium[[#This Row],[NIM]],DbsMunaqis[#Data],5)</f>
        <v>#N/A</v>
      </c>
      <c r="D273" s="64">
        <v>2</v>
      </c>
      <c r="E273" s="55" t="e">
        <f>VLOOKUP(VLOOKUP(Yudicium[[#This Row],[NIM]],DbsMunaqis[],6),TblJurusan[],2)</f>
        <v>#N/A</v>
      </c>
      <c r="F273" s="55" t="e">
        <f>VLOOKUP(VLOOKUP(Yudicium[[#This Row],[NIM]],DbsMunaqis[],7),TblProdi[],2)</f>
        <v>#N/A</v>
      </c>
      <c r="G273" s="60" t="e">
        <f>VLOOKUP(Yudicium[[#This Row],[NIM]],DbsMunaqis[#Data],14)</f>
        <v>#N/A</v>
      </c>
      <c r="H27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3" s="89">
        <v>41712</v>
      </c>
    </row>
    <row r="274" spans="1:9">
      <c r="A274" s="91">
        <v>266</v>
      </c>
      <c r="B274" s="63" t="s">
        <v>8411</v>
      </c>
      <c r="C274" s="64" t="e">
        <f>VLOOKUP(Yudicium[[#This Row],[NIM]],DbsMunaqis[#Data],5)</f>
        <v>#N/A</v>
      </c>
      <c r="D274" s="64">
        <v>2</v>
      </c>
      <c r="E274" s="55" t="e">
        <f>VLOOKUP(VLOOKUP(Yudicium[[#This Row],[NIM]],DbsMunaqis[],6),TblJurusan[],2)</f>
        <v>#N/A</v>
      </c>
      <c r="F274" s="55" t="e">
        <f>VLOOKUP(VLOOKUP(Yudicium[[#This Row],[NIM]],DbsMunaqis[],7),TblProdi[],2)</f>
        <v>#N/A</v>
      </c>
      <c r="G274" s="60" t="e">
        <f>VLOOKUP(Yudicium[[#This Row],[NIM]],DbsMunaqis[#Data],14)</f>
        <v>#N/A</v>
      </c>
      <c r="H27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4" s="89">
        <v>41712</v>
      </c>
    </row>
    <row r="275" spans="1:9">
      <c r="A275" s="91">
        <v>267</v>
      </c>
      <c r="B275" s="63" t="s">
        <v>8416</v>
      </c>
      <c r="C275" s="64" t="e">
        <f>VLOOKUP(Yudicium[[#This Row],[NIM]],DbsMunaqis[#Data],5)</f>
        <v>#N/A</v>
      </c>
      <c r="D275" s="64">
        <v>2</v>
      </c>
      <c r="E275" s="55" t="e">
        <f>VLOOKUP(VLOOKUP(Yudicium[[#This Row],[NIM]],DbsMunaqis[],6),TblJurusan[],2)</f>
        <v>#N/A</v>
      </c>
      <c r="F275" s="55" t="e">
        <f>VLOOKUP(VLOOKUP(Yudicium[[#This Row],[NIM]],DbsMunaqis[],7),TblProdi[],2)</f>
        <v>#N/A</v>
      </c>
      <c r="G275" s="60" t="e">
        <f>VLOOKUP(Yudicium[[#This Row],[NIM]],DbsMunaqis[#Data],14)</f>
        <v>#N/A</v>
      </c>
      <c r="H27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5" s="89">
        <v>41712</v>
      </c>
    </row>
    <row r="276" spans="1:9">
      <c r="A276" s="91">
        <v>268</v>
      </c>
      <c r="B276" s="85" t="s">
        <v>8417</v>
      </c>
      <c r="C276" s="64" t="e">
        <f>VLOOKUP(Yudicium[[#This Row],[NIM]],DbsMunaqis[#Data],5)</f>
        <v>#N/A</v>
      </c>
      <c r="D276" s="64">
        <v>2</v>
      </c>
      <c r="E276" s="55" t="e">
        <f>VLOOKUP(VLOOKUP(Yudicium[[#This Row],[NIM]],DbsMunaqis[],6),TblJurusan[],2)</f>
        <v>#N/A</v>
      </c>
      <c r="F276" s="55" t="e">
        <f>VLOOKUP(VLOOKUP(Yudicium[[#This Row],[NIM]],DbsMunaqis[],7),TblProdi[],2)</f>
        <v>#N/A</v>
      </c>
      <c r="G276" s="60" t="e">
        <f>VLOOKUP(Yudicium[[#This Row],[NIM]],DbsMunaqis[#Data],14)</f>
        <v>#N/A</v>
      </c>
      <c r="H27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6" s="89">
        <v>41712</v>
      </c>
    </row>
    <row r="277" spans="1:9">
      <c r="A277" s="91">
        <v>269</v>
      </c>
      <c r="B277" s="63" t="s">
        <v>8420</v>
      </c>
      <c r="C277" s="64" t="e">
        <f>VLOOKUP(Yudicium[[#This Row],[NIM]],DbsMunaqis[#Data],5)</f>
        <v>#N/A</v>
      </c>
      <c r="D277" s="64">
        <v>2</v>
      </c>
      <c r="E277" s="55" t="e">
        <f>VLOOKUP(VLOOKUP(Yudicium[[#This Row],[NIM]],DbsMunaqis[],6),TblJurusan[],2)</f>
        <v>#N/A</v>
      </c>
      <c r="F277" s="55" t="e">
        <f>VLOOKUP(VLOOKUP(Yudicium[[#This Row],[NIM]],DbsMunaqis[],7),TblProdi[],2)</f>
        <v>#N/A</v>
      </c>
      <c r="G277" s="60" t="e">
        <f>VLOOKUP(Yudicium[[#This Row],[NIM]],DbsMunaqis[#Data],14)</f>
        <v>#N/A</v>
      </c>
      <c r="H277" s="61" t="s">
        <v>9911</v>
      </c>
      <c r="I277" s="89">
        <v>41712</v>
      </c>
    </row>
    <row r="278" spans="1:9">
      <c r="A278" s="91">
        <v>270</v>
      </c>
      <c r="B278" s="63" t="s">
        <v>8435</v>
      </c>
      <c r="C278" s="64" t="e">
        <f>VLOOKUP(Yudicium[[#This Row],[NIM]],DbsMunaqis[#Data],5)</f>
        <v>#N/A</v>
      </c>
      <c r="D278" s="64">
        <v>2</v>
      </c>
      <c r="E278" s="55" t="e">
        <f>VLOOKUP(VLOOKUP(Yudicium[[#This Row],[NIM]],DbsMunaqis[],6),TblJurusan[],2)</f>
        <v>#N/A</v>
      </c>
      <c r="F278" s="55" t="e">
        <f>VLOOKUP(VLOOKUP(Yudicium[[#This Row],[NIM]],DbsMunaqis[],7),TblProdi[],2)</f>
        <v>#N/A</v>
      </c>
      <c r="G278" s="60" t="e">
        <f>VLOOKUP(Yudicium[[#This Row],[NIM]],DbsMunaqis[#Data],14)</f>
        <v>#N/A</v>
      </c>
      <c r="H278" s="61" t="s">
        <v>9911</v>
      </c>
      <c r="I278" s="89">
        <v>41712</v>
      </c>
    </row>
    <row r="279" spans="1:9">
      <c r="A279" s="91">
        <v>271</v>
      </c>
      <c r="B279" s="63" t="s">
        <v>8439</v>
      </c>
      <c r="C279" s="64" t="e">
        <f>VLOOKUP(Yudicium[[#This Row],[NIM]],DbsMunaqis[#Data],5)</f>
        <v>#N/A</v>
      </c>
      <c r="D279" s="64">
        <v>2</v>
      </c>
      <c r="E279" s="55" t="e">
        <f>VLOOKUP(VLOOKUP(Yudicium[[#This Row],[NIM]],DbsMunaqis[],6),TblJurusan[],2)</f>
        <v>#N/A</v>
      </c>
      <c r="F279" s="55" t="e">
        <f>VLOOKUP(VLOOKUP(Yudicium[[#This Row],[NIM]],DbsMunaqis[],7),TblProdi[],2)</f>
        <v>#N/A</v>
      </c>
      <c r="G279" s="60" t="e">
        <f>VLOOKUP(Yudicium[[#This Row],[NIM]],DbsMunaqis[#Data],14)</f>
        <v>#N/A</v>
      </c>
      <c r="H27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79" s="89">
        <v>41712</v>
      </c>
    </row>
    <row r="280" spans="1:9">
      <c r="A280" s="91">
        <v>272</v>
      </c>
      <c r="B280" s="63" t="s">
        <v>8452</v>
      </c>
      <c r="C280" s="64" t="e">
        <f>VLOOKUP(Yudicium[[#This Row],[NIM]],DbsMunaqis[#Data],5)</f>
        <v>#N/A</v>
      </c>
      <c r="D280" s="64">
        <v>2</v>
      </c>
      <c r="E280" s="55" t="e">
        <f>VLOOKUP(VLOOKUP(Yudicium[[#This Row],[NIM]],DbsMunaqis[],6),TblJurusan[],2)</f>
        <v>#N/A</v>
      </c>
      <c r="F280" s="55" t="e">
        <f>VLOOKUP(VLOOKUP(Yudicium[[#This Row],[NIM]],DbsMunaqis[],7),TblProdi[],2)</f>
        <v>#N/A</v>
      </c>
      <c r="G280" s="60" t="e">
        <f>VLOOKUP(Yudicium[[#This Row],[NIM]],DbsMunaqis[#Data],14)</f>
        <v>#N/A</v>
      </c>
      <c r="H28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0" s="89">
        <v>41712</v>
      </c>
    </row>
    <row r="281" spans="1:9">
      <c r="A281" s="91">
        <v>273</v>
      </c>
      <c r="B281" s="63" t="s">
        <v>8742</v>
      </c>
      <c r="C281" s="64" t="e">
        <f>VLOOKUP(Yudicium[[#This Row],[NIM]],DbsMunaqis[#Data],5)</f>
        <v>#N/A</v>
      </c>
      <c r="D281" s="64">
        <v>3</v>
      </c>
      <c r="E281" s="55" t="e">
        <f>VLOOKUP(VLOOKUP(Yudicium[[#This Row],[NIM]],DbsMunaqis[],6),TblJurusan[],2)</f>
        <v>#N/A</v>
      </c>
      <c r="F281" s="55" t="e">
        <f>VLOOKUP(VLOOKUP(Yudicium[[#This Row],[NIM]],DbsMunaqis[],7),TblProdi[],2)</f>
        <v>#N/A</v>
      </c>
      <c r="G281" s="60" t="e">
        <f>VLOOKUP(Yudicium[[#This Row],[NIM]],DbsMunaqis[#Data],14)</f>
        <v>#N/A</v>
      </c>
      <c r="H28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1" s="89">
        <v>41712</v>
      </c>
    </row>
    <row r="282" spans="1:9">
      <c r="A282" s="91">
        <v>274</v>
      </c>
      <c r="B282" s="63" t="s">
        <v>8764</v>
      </c>
      <c r="C282" s="64" t="e">
        <f>VLOOKUP(Yudicium[[#This Row],[NIM]],DbsMunaqis[#Data],5)</f>
        <v>#N/A</v>
      </c>
      <c r="D282" s="64">
        <v>3</v>
      </c>
      <c r="E282" s="55" t="e">
        <f>VLOOKUP(VLOOKUP(Yudicium[[#This Row],[NIM]],DbsMunaqis[],6),TblJurusan[],2)</f>
        <v>#N/A</v>
      </c>
      <c r="F282" s="55" t="e">
        <f>VLOOKUP(VLOOKUP(Yudicium[[#This Row],[NIM]],DbsMunaqis[],7),TblProdi[],2)</f>
        <v>#N/A</v>
      </c>
      <c r="G282" s="60" t="e">
        <f>VLOOKUP(Yudicium[[#This Row],[NIM]],DbsMunaqis[#Data],14)</f>
        <v>#N/A</v>
      </c>
      <c r="H282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2" s="89">
        <v>41712</v>
      </c>
    </row>
    <row r="283" spans="1:9">
      <c r="A283" s="91">
        <v>275</v>
      </c>
      <c r="B283" s="63" t="s">
        <v>8782</v>
      </c>
      <c r="C283" s="64" t="e">
        <f>VLOOKUP(Yudicium[[#This Row],[NIM]],DbsMunaqis[#Data],5)</f>
        <v>#N/A</v>
      </c>
      <c r="D283" s="64">
        <v>3</v>
      </c>
      <c r="E283" s="55" t="e">
        <f>VLOOKUP(VLOOKUP(Yudicium[[#This Row],[NIM]],DbsMunaqis[],6),TblJurusan[],2)</f>
        <v>#N/A</v>
      </c>
      <c r="F283" s="55" t="e">
        <f>VLOOKUP(VLOOKUP(Yudicium[[#This Row],[NIM]],DbsMunaqis[],7),TblProdi[],2)</f>
        <v>#N/A</v>
      </c>
      <c r="G283" s="60" t="e">
        <f>VLOOKUP(Yudicium[[#This Row],[NIM]],DbsMunaqis[#Data],14)</f>
        <v>#N/A</v>
      </c>
      <c r="H283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3" s="89">
        <v>41712</v>
      </c>
    </row>
    <row r="284" spans="1:9">
      <c r="A284" s="91">
        <v>276</v>
      </c>
      <c r="B284" s="63" t="s">
        <v>8784</v>
      </c>
      <c r="C284" s="64" t="e">
        <f>VLOOKUP(Yudicium[[#This Row],[NIM]],DbsMunaqis[#Data],5)</f>
        <v>#N/A</v>
      </c>
      <c r="D284" s="64">
        <v>3</v>
      </c>
      <c r="E284" s="55" t="e">
        <f>VLOOKUP(VLOOKUP(Yudicium[[#This Row],[NIM]],DbsMunaqis[],6),TblJurusan[],2)</f>
        <v>#N/A</v>
      </c>
      <c r="F284" s="55" t="e">
        <f>VLOOKUP(VLOOKUP(Yudicium[[#This Row],[NIM]],DbsMunaqis[],7),TblProdi[],2)</f>
        <v>#N/A</v>
      </c>
      <c r="G284" s="60" t="e">
        <f>VLOOKUP(Yudicium[[#This Row],[NIM]],DbsMunaqis[#Data],14)</f>
        <v>#N/A</v>
      </c>
      <c r="H28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4" s="89">
        <v>41712</v>
      </c>
    </row>
    <row r="285" spans="1:9">
      <c r="A285" s="91">
        <v>277</v>
      </c>
      <c r="B285" s="63" t="s">
        <v>8927</v>
      </c>
      <c r="C285" s="64" t="e">
        <f>VLOOKUP(Yudicium[[#This Row],[NIM]],DbsMunaqis[#Data],5)</f>
        <v>#N/A</v>
      </c>
      <c r="D285" s="64">
        <v>1</v>
      </c>
      <c r="E285" s="55" t="e">
        <f>VLOOKUP(VLOOKUP(Yudicium[[#This Row],[NIM]],DbsMunaqis[],6),TblJurusan[],2)</f>
        <v>#N/A</v>
      </c>
      <c r="F285" s="55" t="e">
        <f>VLOOKUP(VLOOKUP(Yudicium[[#This Row],[NIM]],DbsMunaqis[],7),TblProdi[],2)</f>
        <v>#N/A</v>
      </c>
      <c r="G285" s="60" t="e">
        <f>VLOOKUP(Yudicium[[#This Row],[NIM]],DbsMunaqis[#Data],14)</f>
        <v>#N/A</v>
      </c>
      <c r="H28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5" s="89">
        <v>41712</v>
      </c>
    </row>
    <row r="286" spans="1:9">
      <c r="A286" s="91">
        <v>278</v>
      </c>
      <c r="B286" s="63" t="s">
        <v>8941</v>
      </c>
      <c r="C286" s="64" t="e">
        <f>VLOOKUP(Yudicium[[#This Row],[NIM]],DbsMunaqis[#Data],5)</f>
        <v>#N/A</v>
      </c>
      <c r="D286" s="64">
        <v>1</v>
      </c>
      <c r="E286" s="55" t="e">
        <f>VLOOKUP(VLOOKUP(Yudicium[[#This Row],[NIM]],DbsMunaqis[],6),TblJurusan[],2)</f>
        <v>#N/A</v>
      </c>
      <c r="F286" s="55" t="e">
        <f>VLOOKUP(VLOOKUP(Yudicium[[#This Row],[NIM]],DbsMunaqis[],7),TblProdi[],2)</f>
        <v>#N/A</v>
      </c>
      <c r="G286" s="60" t="e">
        <f>VLOOKUP(Yudicium[[#This Row],[NIM]],DbsMunaqis[#Data],14)</f>
        <v>#N/A</v>
      </c>
      <c r="H28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6" s="89">
        <v>41712</v>
      </c>
    </row>
    <row r="287" spans="1:9">
      <c r="A287" s="91">
        <v>279</v>
      </c>
      <c r="B287" s="63" t="s">
        <v>8946</v>
      </c>
      <c r="C287" s="64" t="e">
        <f>VLOOKUP(Yudicium[[#This Row],[NIM]],DbsMunaqis[#Data],5)</f>
        <v>#N/A</v>
      </c>
      <c r="D287" s="64">
        <v>1</v>
      </c>
      <c r="E287" s="55" t="e">
        <f>VLOOKUP(VLOOKUP(Yudicium[[#This Row],[NIM]],DbsMunaqis[],6),TblJurusan[],2)</f>
        <v>#N/A</v>
      </c>
      <c r="F287" s="55" t="e">
        <f>VLOOKUP(VLOOKUP(Yudicium[[#This Row],[NIM]],DbsMunaqis[],7),TblProdi[],2)</f>
        <v>#N/A</v>
      </c>
      <c r="G287" s="60" t="e">
        <f>VLOOKUP(Yudicium[[#This Row],[NIM]],DbsMunaqis[#Data],14)</f>
        <v>#N/A</v>
      </c>
      <c r="H28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7" s="89">
        <v>41712</v>
      </c>
    </row>
    <row r="288" spans="1:9">
      <c r="A288" s="91">
        <v>280</v>
      </c>
      <c r="B288" s="63" t="s">
        <v>8948</v>
      </c>
      <c r="C288" s="64" t="e">
        <f>VLOOKUP(Yudicium[[#This Row],[NIM]],DbsMunaqis[#Data],5)</f>
        <v>#N/A</v>
      </c>
      <c r="D288" s="64">
        <v>1</v>
      </c>
      <c r="E288" s="55" t="e">
        <f>VLOOKUP(VLOOKUP(Yudicium[[#This Row],[NIM]],DbsMunaqis[],6),TblJurusan[],2)</f>
        <v>#N/A</v>
      </c>
      <c r="F288" s="55" t="e">
        <f>VLOOKUP(VLOOKUP(Yudicium[[#This Row],[NIM]],DbsMunaqis[],7),TblProdi[],2)</f>
        <v>#N/A</v>
      </c>
      <c r="G288" s="60" t="e">
        <f>VLOOKUP(Yudicium[[#This Row],[NIM]],DbsMunaqis[#Data],14)</f>
        <v>#N/A</v>
      </c>
      <c r="H288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8" s="89">
        <v>41712</v>
      </c>
    </row>
    <row r="289" spans="1:9">
      <c r="A289" s="91">
        <v>281</v>
      </c>
      <c r="B289" s="63" t="s">
        <v>9936</v>
      </c>
      <c r="C289" s="64" t="e">
        <f>VLOOKUP(Yudicium[[#This Row],[NIM]],DbsMunaqis[#Data],5)</f>
        <v>#N/A</v>
      </c>
      <c r="D289" s="64">
        <v>1</v>
      </c>
      <c r="E289" s="55" t="e">
        <f>VLOOKUP(VLOOKUP(Yudicium[[#This Row],[NIM]],DbsMunaqis[],6),TblJurusan[],2)</f>
        <v>#N/A</v>
      </c>
      <c r="F289" s="55" t="e">
        <f>VLOOKUP(VLOOKUP(Yudicium[[#This Row],[NIM]],DbsMunaqis[],7),TblProdi[],2)</f>
        <v>#N/A</v>
      </c>
      <c r="G289" s="60" t="e">
        <f>VLOOKUP(Yudicium[[#This Row],[NIM]],DbsMunaqis[#Data],14)</f>
        <v>#N/A</v>
      </c>
      <c r="H289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89" s="89">
        <v>41712</v>
      </c>
    </row>
    <row r="290" spans="1:9">
      <c r="A290" s="91">
        <v>282</v>
      </c>
      <c r="B290" s="63" t="s">
        <v>8974</v>
      </c>
      <c r="C290" s="64" t="e">
        <f>VLOOKUP(Yudicium[[#This Row],[NIM]],DbsMunaqis[#Data],5)</f>
        <v>#N/A</v>
      </c>
      <c r="D290" s="64">
        <v>1</v>
      </c>
      <c r="E290" s="55" t="e">
        <f>VLOOKUP(VLOOKUP(Yudicium[[#This Row],[NIM]],DbsMunaqis[],6),TblJurusan[],2)</f>
        <v>#N/A</v>
      </c>
      <c r="F290" s="55" t="e">
        <f>VLOOKUP(VLOOKUP(Yudicium[[#This Row],[NIM]],DbsMunaqis[],7),TblProdi[],2)</f>
        <v>#N/A</v>
      </c>
      <c r="G290" s="60" t="e">
        <f>VLOOKUP(Yudicium[[#This Row],[NIM]],DbsMunaqis[#Data],14)</f>
        <v>#N/A</v>
      </c>
      <c r="H290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90" s="89">
        <v>41712</v>
      </c>
    </row>
    <row r="291" spans="1:9">
      <c r="A291" s="62">
        <v>283</v>
      </c>
      <c r="B291" s="63" t="s">
        <v>7927</v>
      </c>
      <c r="C291" s="64" t="e">
        <f>VLOOKUP(Yudicium[[#This Row],[NIM]],DbsMunaqis[#Data],5)</f>
        <v>#N/A</v>
      </c>
      <c r="D291" s="64">
        <v>1</v>
      </c>
      <c r="E291" s="55" t="e">
        <f>VLOOKUP(VLOOKUP(Yudicium[[#This Row],[NIM]],DbsMunaqis[],6),TblJurusan[],2)</f>
        <v>#N/A</v>
      </c>
      <c r="F291" s="55" t="e">
        <f>VLOOKUP(VLOOKUP(Yudicium[[#This Row],[NIM]],DbsMunaqis[],7),TblProdi[],2)</f>
        <v>#N/A</v>
      </c>
      <c r="G291" s="60" t="e">
        <f>VLOOKUP(Yudicium[[#This Row],[NIM]],DbsMunaqis[#Data],14)</f>
        <v>#N/A</v>
      </c>
      <c r="H291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  <c r="I291" s="89">
        <v>41712</v>
      </c>
    </row>
    <row r="292" spans="1:9">
      <c r="A292" s="91">
        <v>284</v>
      </c>
      <c r="B292" s="63" t="s">
        <v>7890</v>
      </c>
      <c r="C292" s="64" t="e">
        <f>VLOOKUP(Yudicium[[#This Row],[NIM]],DbsMunaqis[#Data],5)</f>
        <v>#N/A</v>
      </c>
      <c r="D292" s="93">
        <v>1</v>
      </c>
      <c r="E292" s="55" t="e">
        <f>VLOOKUP(VLOOKUP(Yudicium[[#This Row],[NIM]],DbsMunaqis[],6),TblJurusan[],2)</f>
        <v>#N/A</v>
      </c>
      <c r="F292" s="55" t="e">
        <f>VLOOKUP(VLOOKUP(Yudicium[[#This Row],[NIM]],DbsMunaqis[],7),TblProdi[],2)</f>
        <v>#N/A</v>
      </c>
      <c r="G292" s="60" t="e">
        <f>VLOOKUP(Yudicium[[#This Row],[NIM]],DbsMunaqis[#Data],14)</f>
        <v>#N/A</v>
      </c>
      <c r="H292" s="61" t="e">
        <f>VLOOKUP(Yudicium[[#This Row],[NIM]],DbsMunaqis[#Data],15)</f>
        <v>#N/A</v>
      </c>
      <c r="I292" s="89">
        <v>41712</v>
      </c>
    </row>
    <row r="293" spans="1:9">
      <c r="A293" s="91">
        <v>285</v>
      </c>
      <c r="B293" s="63" t="s">
        <v>8172</v>
      </c>
      <c r="C293" s="64" t="e">
        <f>VLOOKUP(Yudicium[[#This Row],[NIM]],DbsMunaqis[#Data],5)</f>
        <v>#N/A</v>
      </c>
      <c r="D293" s="93">
        <v>1</v>
      </c>
      <c r="E293" s="55" t="e">
        <f>VLOOKUP(VLOOKUP(Yudicium[[#This Row],[NIM]],DbsMunaqis[],6),TblJurusan[],2)</f>
        <v>#N/A</v>
      </c>
      <c r="F293" s="55" t="e">
        <f>VLOOKUP(VLOOKUP(Yudicium[[#This Row],[NIM]],DbsMunaqis[],7),TblProdi[],2)</f>
        <v>#N/A</v>
      </c>
      <c r="G293" s="60" t="e">
        <f>VLOOKUP(Yudicium[[#This Row],[NIM]],DbsMunaqis[#Data],14)</f>
        <v>#N/A</v>
      </c>
      <c r="H293" s="61" t="e">
        <f>VLOOKUP(Yudicium[[#This Row],[NIM]],DbsMunaqis[#Data],15)</f>
        <v>#N/A</v>
      </c>
      <c r="I293" s="89">
        <v>41712</v>
      </c>
    </row>
    <row r="294" spans="1:9">
      <c r="A294" s="62">
        <v>286</v>
      </c>
      <c r="B294" s="63" t="s">
        <v>8369</v>
      </c>
      <c r="C294" s="64" t="e">
        <f>VLOOKUP(Yudicium[[#This Row],[NIM]],DbsMunaqis[#Data],5)</f>
        <v>#N/A</v>
      </c>
      <c r="D294" s="93">
        <v>2</v>
      </c>
      <c r="E294" s="55" t="e">
        <f>VLOOKUP(VLOOKUP(Yudicium[[#This Row],[NIM]],DbsMunaqis[],6),TblJurusan[],2)</f>
        <v>#N/A</v>
      </c>
      <c r="F294" s="55" t="e">
        <f>VLOOKUP(VLOOKUP(Yudicium[[#This Row],[NIM]],DbsMunaqis[],7),TblProdi[],2)</f>
        <v>#N/A</v>
      </c>
      <c r="G294" s="60" t="e">
        <f>VLOOKUP(Yudicium[[#This Row],[NIM]],DbsMunaqis[#Data],14)</f>
        <v>#N/A</v>
      </c>
      <c r="H294" s="61" t="e">
        <f>VLOOKUP(Yudicium[[#This Row],[NIM]],DbsMunaqis[#Data],15)</f>
        <v>#N/A</v>
      </c>
      <c r="I294" s="89">
        <v>41712</v>
      </c>
    </row>
    <row r="296" spans="1:9">
      <c r="B296" s="346" t="s">
        <v>9566</v>
      </c>
      <c r="C296" s="346"/>
      <c r="D296" s="346"/>
      <c r="E296" s="346"/>
      <c r="G296" s="42"/>
    </row>
    <row r="297" spans="1:9">
      <c r="B297" s="42" t="s">
        <v>10022</v>
      </c>
      <c r="C297" s="92" t="s">
        <v>5688</v>
      </c>
      <c r="D297" s="42" t="s">
        <v>10023</v>
      </c>
      <c r="E297" s="40" t="s">
        <v>9645</v>
      </c>
      <c r="G297" s="42"/>
    </row>
    <row r="298" spans="1:9">
      <c r="B298" s="42">
        <f>COUNTIFS(Yudicium[PREDIKAT KELULUSAN],"Dengan Pujian",Yudicium[Kode Jrs],1)</f>
        <v>0</v>
      </c>
      <c r="C298" s="42">
        <f>COUNTIFS(Yudicium[PREDIKAT KELULUSAN],"Sangat Memuaskan",Yudicium[Kode Jrs],1)</f>
        <v>1</v>
      </c>
      <c r="D298" s="42">
        <f>COUNTIFS(Yudicium[PREDIKAT KELULUSAN],"Memuaskan",Yudicium[Kode Jrs],1)</f>
        <v>0</v>
      </c>
      <c r="E298" s="40">
        <f>SUM(B298:D298)</f>
        <v>1</v>
      </c>
      <c r="G298" s="42"/>
    </row>
    <row r="299" spans="1:9">
      <c r="B299" s="346" t="s">
        <v>9666</v>
      </c>
      <c r="C299" s="346"/>
      <c r="D299" s="346"/>
      <c r="E299" s="346"/>
      <c r="G299" s="42"/>
    </row>
    <row r="300" spans="1:9">
      <c r="B300" s="42" t="s">
        <v>10022</v>
      </c>
      <c r="C300" s="92" t="s">
        <v>5688</v>
      </c>
      <c r="D300" s="42" t="s">
        <v>10023</v>
      </c>
      <c r="E300" s="40" t="s">
        <v>9645</v>
      </c>
      <c r="G300" s="42"/>
    </row>
    <row r="301" spans="1:9">
      <c r="B301" s="42">
        <f>COUNTIFS(Yudicium[PREDIKAT KELULUSAN],"Dengan Pujian",Yudicium[Kode Jrs],2)</f>
        <v>0</v>
      </c>
      <c r="C301" s="42">
        <f>COUNTIFS(Yudicium[PREDIKAT KELULUSAN],"Sangat Memuaskan",Yudicium[Kode Jrs],2)</f>
        <v>2</v>
      </c>
      <c r="D301" s="42">
        <f>COUNTIFS(Yudicium[PREDIKAT KELULUSAN],"Memuaskan",Yudicium[Kode Jrs],2)</f>
        <v>0</v>
      </c>
      <c r="E301" s="40">
        <f>SUM(B301:D301)</f>
        <v>2</v>
      </c>
      <c r="G301" s="42"/>
    </row>
    <row r="302" spans="1:9">
      <c r="B302" s="346" t="s">
        <v>10021</v>
      </c>
      <c r="C302" s="346"/>
      <c r="D302" s="346"/>
      <c r="E302" s="346"/>
      <c r="G302" s="42"/>
    </row>
    <row r="303" spans="1:9">
      <c r="B303" s="42" t="s">
        <v>10022</v>
      </c>
      <c r="C303" s="92" t="s">
        <v>5688</v>
      </c>
      <c r="D303" s="42" t="s">
        <v>10023</v>
      </c>
      <c r="E303" s="40" t="s">
        <v>9645</v>
      </c>
      <c r="G303" s="42"/>
    </row>
    <row r="304" spans="1:9">
      <c r="B304" s="42">
        <f>COUNTIFS(Yudicium[PREDIKAT KELULUSAN],"Dengan Pujian",Yudicium[Kode Jrs],3)</f>
        <v>0</v>
      </c>
      <c r="C304" s="42">
        <f>COUNTIFS(Yudicium[PREDIKAT KELULUSAN],"Sangat Memuaskan",Yudicium[Kode Jrs],3)</f>
        <v>0</v>
      </c>
      <c r="D304" s="42">
        <f>COUNTIFS(Yudicium[PREDIKAT KELULUSAN],"Memuaskan",Yudicium[Kode Jrs],3)</f>
        <v>0</v>
      </c>
      <c r="E304" s="40">
        <f>SUM(B304:D304)</f>
        <v>0</v>
      </c>
      <c r="G304" s="42"/>
    </row>
    <row r="305" spans="5:5">
      <c r="E305" s="40">
        <f>SUM(E298,E301,E304)</f>
        <v>3</v>
      </c>
    </row>
  </sheetData>
  <mergeCells count="8">
    <mergeCell ref="B296:E296"/>
    <mergeCell ref="B299:E299"/>
    <mergeCell ref="B302:E302"/>
    <mergeCell ref="A1:H1"/>
    <mergeCell ref="A2:H2"/>
    <mergeCell ref="A3:H3"/>
    <mergeCell ref="A4:H4"/>
    <mergeCell ref="A6:I6"/>
  </mergeCells>
  <pageMargins left="0.7" right="0.7" top="0.75" bottom="0.75" header="0.3" footer="0.3"/>
  <pageSetup paperSize="9" scale="65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J287"/>
  <sheetViews>
    <sheetView topLeftCell="A269" workbookViewId="0">
      <selection activeCell="C283" sqref="C283"/>
    </sheetView>
  </sheetViews>
  <sheetFormatPr defaultRowHeight="14.4"/>
  <cols>
    <col min="1" max="1" width="8.21875" bestFit="1" customWidth="1"/>
    <col min="2" max="2" width="10.77734375" bestFit="1" customWidth="1"/>
    <col min="3" max="3" width="29.77734375" bestFit="1" customWidth="1"/>
    <col min="4" max="4" width="33.5546875" bestFit="1" customWidth="1"/>
    <col min="5" max="5" width="12" bestFit="1" customWidth="1"/>
    <col min="6" max="6" width="20.77734375" bestFit="1" customWidth="1"/>
    <col min="7" max="7" width="27.5546875" bestFit="1" customWidth="1"/>
    <col min="8" max="8" width="7.21875" bestFit="1" customWidth="1"/>
    <col min="9" max="9" width="20.21875" customWidth="1"/>
  </cols>
  <sheetData>
    <row r="1" spans="1:9">
      <c r="A1" s="106" t="s">
        <v>0</v>
      </c>
      <c r="B1" s="107" t="s">
        <v>9553</v>
      </c>
      <c r="C1" s="108" t="s">
        <v>9651</v>
      </c>
      <c r="D1" s="108" t="s">
        <v>10033</v>
      </c>
      <c r="E1" s="108" t="s">
        <v>10024</v>
      </c>
      <c r="F1" s="109" t="s">
        <v>9757</v>
      </c>
      <c r="G1" s="109" t="s">
        <v>9758</v>
      </c>
      <c r="H1" s="109" t="s">
        <v>9559</v>
      </c>
      <c r="I1" s="110" t="s">
        <v>10035</v>
      </c>
    </row>
    <row r="2" spans="1:9">
      <c r="A2" s="105">
        <v>1</v>
      </c>
      <c r="B2" s="101" t="s">
        <v>7266</v>
      </c>
      <c r="C2" s="102" t="e">
        <f>VLOOKUP(SlideShow[[#This Row],[NIM]],DbsMunaqis[#Data],5)</f>
        <v>#N/A</v>
      </c>
      <c r="D2" s="102" t="e">
        <f>VLOOKUP(SlideShow[[#This Row],[NIM]],DbsMunaqis[],9) &amp; ", " &amp; VLOOKUP(SlideShow[[#This Row],[NIM]],DbsMunaqis[],10)</f>
        <v>#N/A</v>
      </c>
      <c r="E2" s="102">
        <v>1</v>
      </c>
      <c r="F2" s="103" t="e">
        <f>VLOOKUP(VLOOKUP(SlideShow[[#This Row],[NIM]],DbsMunaqis[],6),TblJurusan[],2)</f>
        <v>#N/A</v>
      </c>
      <c r="G2" s="103" t="e">
        <f>VLOOKUP(VLOOKUP(SlideShow[[#This Row],[NIM]],DbsMunaqis[],7),TblProdi[],2)</f>
        <v>#N/A</v>
      </c>
      <c r="H2" s="104" t="e">
        <f>VLOOKUP(SlideShow[[#This Row],[NIM]],DbsMunaqis[#Data],14)</f>
        <v>#N/A</v>
      </c>
      <c r="I2" s="111" t="e">
        <f>VLOOKUP(SlideShow[[#This Row],[NIM]],DbsMunaqis[#Data],15)</f>
        <v>#N/A</v>
      </c>
    </row>
    <row r="3" spans="1:9">
      <c r="A3" s="112">
        <v>2</v>
      </c>
      <c r="B3" s="113" t="s">
        <v>7279</v>
      </c>
      <c r="C3" s="114" t="e">
        <f>VLOOKUP(SlideShow[[#This Row],[NIM]],DbsMunaqis[#Data],5)</f>
        <v>#N/A</v>
      </c>
      <c r="D3" s="114" t="e">
        <f>VLOOKUP(SlideShow[[#This Row],[NIM]],DbsMunaqis[],9) &amp; ", " &amp; VLOOKUP(SlideShow[[#This Row],[NIM]],DbsMunaqis[],10)</f>
        <v>#N/A</v>
      </c>
      <c r="E3" s="102">
        <v>1</v>
      </c>
      <c r="F3" s="115" t="e">
        <f>VLOOKUP(VLOOKUP(SlideShow[[#This Row],[NIM]],DbsMunaqis[],6),TblJurusan[],2)</f>
        <v>#N/A</v>
      </c>
      <c r="G3" s="115" t="e">
        <f>VLOOKUP(VLOOKUP(SlideShow[[#This Row],[NIM]],DbsMunaqis[],7),TblProdi[],2)</f>
        <v>#N/A</v>
      </c>
      <c r="H3" s="116" t="e">
        <f>VLOOKUP(SlideShow[[#This Row],[NIM]],DbsMunaqis[#Data],14)</f>
        <v>#N/A</v>
      </c>
      <c r="I3" s="117" t="e">
        <f>VLOOKUP(SlideShow[[#This Row],[NIM]],DbsMunaqis[#Data],15)</f>
        <v>#N/A</v>
      </c>
    </row>
    <row r="4" spans="1:9">
      <c r="A4" s="112">
        <v>3</v>
      </c>
      <c r="B4" s="113" t="s">
        <v>7304</v>
      </c>
      <c r="C4" s="114" t="e">
        <f>VLOOKUP(SlideShow[[#This Row],[NIM]],DbsMunaqis[#Data],5)</f>
        <v>#N/A</v>
      </c>
      <c r="D4" s="114" t="e">
        <f>VLOOKUP(SlideShow[[#This Row],[NIM]],DbsMunaqis[],9) &amp; ", " &amp; VLOOKUP(SlideShow[[#This Row],[NIM]],DbsMunaqis[],10)</f>
        <v>#N/A</v>
      </c>
      <c r="E4" s="102">
        <v>1</v>
      </c>
      <c r="F4" s="115" t="e">
        <f>VLOOKUP(VLOOKUP(SlideShow[[#This Row],[NIM]],DbsMunaqis[],6),TblJurusan[],2)</f>
        <v>#N/A</v>
      </c>
      <c r="G4" s="115" t="e">
        <f>VLOOKUP(VLOOKUP(SlideShow[[#This Row],[NIM]],DbsMunaqis[],7),TblProdi[],2)</f>
        <v>#N/A</v>
      </c>
      <c r="H4" s="116" t="e">
        <f>VLOOKUP(SlideShow[[#This Row],[NIM]],DbsMunaqis[#Data],14)</f>
        <v>#N/A</v>
      </c>
      <c r="I4" s="117" t="e">
        <f>VLOOKUP(SlideShow[[#This Row],[NIM]],DbsMunaqis[#Data],15)</f>
        <v>#N/A</v>
      </c>
    </row>
    <row r="5" spans="1:9">
      <c r="A5" s="112">
        <v>4</v>
      </c>
      <c r="B5" s="113" t="s">
        <v>7325</v>
      </c>
      <c r="C5" s="114" t="e">
        <f>VLOOKUP(SlideShow[[#This Row],[NIM]],DbsMunaqis[#Data],5)</f>
        <v>#N/A</v>
      </c>
      <c r="D5" s="114" t="e">
        <f>VLOOKUP(SlideShow[[#This Row],[NIM]],DbsMunaqis[],9) &amp; ", " &amp; VLOOKUP(SlideShow[[#This Row],[NIM]],DbsMunaqis[],10)</f>
        <v>#N/A</v>
      </c>
      <c r="E5" s="102">
        <v>1</v>
      </c>
      <c r="F5" s="115" t="e">
        <f>VLOOKUP(VLOOKUP(SlideShow[[#This Row],[NIM]],DbsMunaqis[],6),TblJurusan[],2)</f>
        <v>#N/A</v>
      </c>
      <c r="G5" s="115" t="e">
        <f>VLOOKUP(VLOOKUP(SlideShow[[#This Row],[NIM]],DbsMunaqis[],7),TblProdi[],2)</f>
        <v>#N/A</v>
      </c>
      <c r="H5" s="116" t="e">
        <f>VLOOKUP(SlideShow[[#This Row],[NIM]],DbsMunaqis[#Data],14)</f>
        <v>#N/A</v>
      </c>
      <c r="I5" s="117" t="e">
        <f>VLOOKUP(SlideShow[[#This Row],[NIM]],DbsMunaqis[#Data],15)</f>
        <v>#N/A</v>
      </c>
    </row>
    <row r="6" spans="1:9">
      <c r="A6" s="112">
        <v>5</v>
      </c>
      <c r="B6" s="113" t="s">
        <v>7374</v>
      </c>
      <c r="C6" s="114" t="e">
        <f>VLOOKUP(SlideShow[[#This Row],[NIM]],DbsMunaqis[#Data],5)</f>
        <v>#N/A</v>
      </c>
      <c r="D6" s="114" t="e">
        <f>VLOOKUP(SlideShow[[#This Row],[NIM]],DbsMunaqis[],9) &amp; ", " &amp; VLOOKUP(SlideShow[[#This Row],[NIM]],DbsMunaqis[],10)</f>
        <v>#N/A</v>
      </c>
      <c r="E6" s="102">
        <v>1</v>
      </c>
      <c r="F6" s="115" t="e">
        <f>VLOOKUP(VLOOKUP(SlideShow[[#This Row],[NIM]],DbsMunaqis[],6),TblJurusan[],2)</f>
        <v>#N/A</v>
      </c>
      <c r="G6" s="115" t="e">
        <f>VLOOKUP(VLOOKUP(SlideShow[[#This Row],[NIM]],DbsMunaqis[],7),TblProdi[],2)</f>
        <v>#N/A</v>
      </c>
      <c r="H6" s="116" t="e">
        <f>VLOOKUP(SlideShow[[#This Row],[NIM]],DbsMunaqis[#Data],14)</f>
        <v>#N/A</v>
      </c>
      <c r="I6" s="117" t="e">
        <f>VLOOKUP(SlideShow[[#This Row],[NIM]],DbsMunaqis[#Data],15)</f>
        <v>#N/A</v>
      </c>
    </row>
    <row r="7" spans="1:9">
      <c r="A7" s="112">
        <v>6</v>
      </c>
      <c r="B7" s="113" t="s">
        <v>7395</v>
      </c>
      <c r="C7" s="114" t="e">
        <f>VLOOKUP(SlideShow[[#This Row],[NIM]],DbsMunaqis[#Data],5)</f>
        <v>#N/A</v>
      </c>
      <c r="D7" s="114" t="e">
        <f>VLOOKUP(SlideShow[[#This Row],[NIM]],DbsMunaqis[],9) &amp; ", " &amp; VLOOKUP(SlideShow[[#This Row],[NIM]],DbsMunaqis[],10)</f>
        <v>#N/A</v>
      </c>
      <c r="E7" s="102">
        <v>1</v>
      </c>
      <c r="F7" s="115" t="e">
        <f>VLOOKUP(VLOOKUP(SlideShow[[#This Row],[NIM]],DbsMunaqis[],6),TblJurusan[],2)</f>
        <v>#N/A</v>
      </c>
      <c r="G7" s="115" t="e">
        <f>VLOOKUP(VLOOKUP(SlideShow[[#This Row],[NIM]],DbsMunaqis[],7),TblProdi[],2)</f>
        <v>#N/A</v>
      </c>
      <c r="H7" s="116" t="e">
        <f>VLOOKUP(SlideShow[[#This Row],[NIM]],DbsMunaqis[#Data],14)</f>
        <v>#N/A</v>
      </c>
      <c r="I7" s="117" t="e">
        <f>VLOOKUP(SlideShow[[#This Row],[NIM]],DbsMunaqis[#Data],15)</f>
        <v>#N/A</v>
      </c>
    </row>
    <row r="8" spans="1:9">
      <c r="A8" s="112">
        <v>7</v>
      </c>
      <c r="B8" s="113" t="s">
        <v>7655</v>
      </c>
      <c r="C8" s="114" t="e">
        <f>VLOOKUP(SlideShow[[#This Row],[NIM]],DbsMunaqis[#Data],5)</f>
        <v>#N/A</v>
      </c>
      <c r="D8" s="114" t="e">
        <f>VLOOKUP(SlideShow[[#This Row],[NIM]],DbsMunaqis[],9) &amp; ", " &amp; VLOOKUP(SlideShow[[#This Row],[NIM]],DbsMunaqis[],10)</f>
        <v>#N/A</v>
      </c>
      <c r="E8" s="102">
        <v>1</v>
      </c>
      <c r="F8" s="115" t="e">
        <f>VLOOKUP(VLOOKUP(SlideShow[[#This Row],[NIM]],DbsMunaqis[],6),TblJurusan[],2)</f>
        <v>#N/A</v>
      </c>
      <c r="G8" s="115" t="e">
        <f>VLOOKUP(VLOOKUP(SlideShow[[#This Row],[NIM]],DbsMunaqis[],7),TblProdi[],2)</f>
        <v>#N/A</v>
      </c>
      <c r="H8" s="116" t="e">
        <f>VLOOKUP(SlideShow[[#This Row],[NIM]],DbsMunaqis[#Data],14)</f>
        <v>#N/A</v>
      </c>
      <c r="I8" s="117" t="e">
        <f>VLOOKUP(SlideShow[[#This Row],[NIM]],DbsMunaqis[#Data],15)</f>
        <v>#N/A</v>
      </c>
    </row>
    <row r="9" spans="1:9">
      <c r="A9" s="112">
        <v>8</v>
      </c>
      <c r="B9" s="113" t="s">
        <v>7707</v>
      </c>
      <c r="C9" s="114" t="e">
        <f>VLOOKUP(SlideShow[[#This Row],[NIM]],DbsMunaqis[#Data],5)</f>
        <v>#N/A</v>
      </c>
      <c r="D9" s="114" t="e">
        <f>VLOOKUP(SlideShow[[#This Row],[NIM]],DbsMunaqis[],9) &amp; ", " &amp; VLOOKUP(SlideShow[[#This Row],[NIM]],DbsMunaqis[],10)</f>
        <v>#N/A</v>
      </c>
      <c r="E9" s="102">
        <v>1</v>
      </c>
      <c r="F9" s="115" t="e">
        <f>VLOOKUP(VLOOKUP(SlideShow[[#This Row],[NIM]],DbsMunaqis[],6),TblJurusan[],2)</f>
        <v>#N/A</v>
      </c>
      <c r="G9" s="115" t="e">
        <f>VLOOKUP(VLOOKUP(SlideShow[[#This Row],[NIM]],DbsMunaqis[],7),TblProdi[],2)</f>
        <v>#N/A</v>
      </c>
      <c r="H9" s="116" t="e">
        <f>VLOOKUP(SlideShow[[#This Row],[NIM]],DbsMunaqis[#Data],14)</f>
        <v>#N/A</v>
      </c>
      <c r="I9" s="117" t="e">
        <f>VLOOKUP(SlideShow[[#This Row],[NIM]],DbsMunaqis[#Data],15)</f>
        <v>#N/A</v>
      </c>
    </row>
    <row r="10" spans="1:9">
      <c r="A10" s="112">
        <v>9</v>
      </c>
      <c r="B10" s="113" t="s">
        <v>7717</v>
      </c>
      <c r="C10" s="114" t="e">
        <f>VLOOKUP(SlideShow[[#This Row],[NIM]],DbsMunaqis[#Data],5)</f>
        <v>#N/A</v>
      </c>
      <c r="D10" s="114" t="e">
        <f>VLOOKUP(SlideShow[[#This Row],[NIM]],DbsMunaqis[],9) &amp; ", " &amp; VLOOKUP(SlideShow[[#This Row],[NIM]],DbsMunaqis[],10)</f>
        <v>#N/A</v>
      </c>
      <c r="E10" s="102">
        <v>1</v>
      </c>
      <c r="F10" s="115" t="e">
        <f>VLOOKUP(VLOOKUP(SlideShow[[#This Row],[NIM]],DbsMunaqis[],6),TblJurusan[],2)</f>
        <v>#N/A</v>
      </c>
      <c r="G10" s="115" t="e">
        <f>VLOOKUP(VLOOKUP(SlideShow[[#This Row],[NIM]],DbsMunaqis[],7),TblProdi[],2)</f>
        <v>#N/A</v>
      </c>
      <c r="H10" s="116" t="e">
        <f>VLOOKUP(SlideShow[[#This Row],[NIM]],DbsMunaqis[#Data],14)</f>
        <v>#N/A</v>
      </c>
      <c r="I10" s="117" t="e">
        <f>VLOOKUP(SlideShow[[#This Row],[NIM]],DbsMunaqis[#Data],15)</f>
        <v>#N/A</v>
      </c>
    </row>
    <row r="11" spans="1:9">
      <c r="A11" s="112">
        <v>10</v>
      </c>
      <c r="B11" s="113" t="s">
        <v>7771</v>
      </c>
      <c r="C11" s="114" t="e">
        <f>VLOOKUP(SlideShow[[#This Row],[NIM]],DbsMunaqis[#Data],5)</f>
        <v>#N/A</v>
      </c>
      <c r="D11" s="114" t="e">
        <f>VLOOKUP(SlideShow[[#This Row],[NIM]],DbsMunaqis[],9) &amp; ", " &amp; VLOOKUP(SlideShow[[#This Row],[NIM]],DbsMunaqis[],10)</f>
        <v>#N/A</v>
      </c>
      <c r="E11" s="102">
        <v>1</v>
      </c>
      <c r="F11" s="115" t="e">
        <f>VLOOKUP(VLOOKUP(SlideShow[[#This Row],[NIM]],DbsMunaqis[],6),TblJurusan[],2)</f>
        <v>#N/A</v>
      </c>
      <c r="G11" s="115" t="e">
        <f>VLOOKUP(VLOOKUP(SlideShow[[#This Row],[NIM]],DbsMunaqis[],7),TblProdi[],2)</f>
        <v>#N/A</v>
      </c>
      <c r="H11" s="116" t="e">
        <f>VLOOKUP(SlideShow[[#This Row],[NIM]],DbsMunaqis[#Data],14)</f>
        <v>#N/A</v>
      </c>
      <c r="I11" s="117" t="e">
        <f>VLOOKUP(SlideShow[[#This Row],[NIM]],DbsMunaqis[#Data],15)</f>
        <v>#N/A</v>
      </c>
    </row>
    <row r="12" spans="1:9">
      <c r="A12" s="112">
        <v>11</v>
      </c>
      <c r="B12" s="113" t="s">
        <v>7804</v>
      </c>
      <c r="C12" s="114" t="e">
        <f>VLOOKUP(SlideShow[[#This Row],[NIM]],DbsMunaqis[#Data],5)</f>
        <v>#N/A</v>
      </c>
      <c r="D12" s="114" t="e">
        <f>VLOOKUP(SlideShow[[#This Row],[NIM]],DbsMunaqis[],9) &amp; ", " &amp; VLOOKUP(SlideShow[[#This Row],[NIM]],DbsMunaqis[],10)</f>
        <v>#N/A</v>
      </c>
      <c r="E12" s="102">
        <v>1</v>
      </c>
      <c r="F12" s="115" t="e">
        <f>VLOOKUP(VLOOKUP(SlideShow[[#This Row],[NIM]],DbsMunaqis[],6),TblJurusan[],2)</f>
        <v>#N/A</v>
      </c>
      <c r="G12" s="115" t="e">
        <f>VLOOKUP(VLOOKUP(SlideShow[[#This Row],[NIM]],DbsMunaqis[],7),TblProdi[],2)</f>
        <v>#N/A</v>
      </c>
      <c r="H12" s="116" t="e">
        <f>VLOOKUP(SlideShow[[#This Row],[NIM]],DbsMunaqis[#Data],14)</f>
        <v>#N/A</v>
      </c>
      <c r="I12" s="117" t="e">
        <f>VLOOKUP(SlideShow[[#This Row],[NIM]],DbsMunaqis[#Data],15)</f>
        <v>#N/A</v>
      </c>
    </row>
    <row r="13" spans="1:9">
      <c r="A13" s="112">
        <v>12</v>
      </c>
      <c r="B13" s="113" t="s">
        <v>7847</v>
      </c>
      <c r="C13" s="114" t="e">
        <f>VLOOKUP(SlideShow[[#This Row],[NIM]],DbsMunaqis[#Data],5)</f>
        <v>#N/A</v>
      </c>
      <c r="D13" s="114" t="e">
        <f>VLOOKUP(SlideShow[[#This Row],[NIM]],DbsMunaqis[],9) &amp; ", " &amp; VLOOKUP(SlideShow[[#This Row],[NIM]],DbsMunaqis[],10)</f>
        <v>#N/A</v>
      </c>
      <c r="E13" s="102">
        <v>1</v>
      </c>
      <c r="F13" s="115" t="e">
        <f>VLOOKUP(VLOOKUP(SlideShow[[#This Row],[NIM]],DbsMunaqis[],6),TblJurusan[],2)</f>
        <v>#N/A</v>
      </c>
      <c r="G13" s="115" t="e">
        <f>VLOOKUP(VLOOKUP(SlideShow[[#This Row],[NIM]],DbsMunaqis[],7),TblProdi[],2)</f>
        <v>#N/A</v>
      </c>
      <c r="H13" s="116" t="e">
        <f>VLOOKUP(SlideShow[[#This Row],[NIM]],DbsMunaqis[#Data],14)</f>
        <v>#N/A</v>
      </c>
      <c r="I13" s="117" t="e">
        <f>VLOOKUP(SlideShow[[#This Row],[NIM]],DbsMunaqis[#Data],15)</f>
        <v>#N/A</v>
      </c>
    </row>
    <row r="14" spans="1:9">
      <c r="A14" s="112">
        <v>13</v>
      </c>
      <c r="B14" s="113" t="s">
        <v>7879</v>
      </c>
      <c r="C14" s="114" t="e">
        <f>VLOOKUP(SlideShow[[#This Row],[NIM]],DbsMunaqis[#Data],5)</f>
        <v>#N/A</v>
      </c>
      <c r="D14" s="114" t="e">
        <f>VLOOKUP(SlideShow[[#This Row],[NIM]],DbsMunaqis[],9) &amp; ", " &amp; VLOOKUP(SlideShow[[#This Row],[NIM]],DbsMunaqis[],10)</f>
        <v>#N/A</v>
      </c>
      <c r="E14" s="102">
        <v>1</v>
      </c>
      <c r="F14" s="115" t="e">
        <f>VLOOKUP(VLOOKUP(SlideShow[[#This Row],[NIM]],DbsMunaqis[],6),TblJurusan[],2)</f>
        <v>#N/A</v>
      </c>
      <c r="G14" s="115" t="e">
        <f>VLOOKUP(VLOOKUP(SlideShow[[#This Row],[NIM]],DbsMunaqis[],7),TblProdi[],2)</f>
        <v>#N/A</v>
      </c>
      <c r="H14" s="116" t="e">
        <f>VLOOKUP(SlideShow[[#This Row],[NIM]],DbsMunaqis[#Data],14)</f>
        <v>#N/A</v>
      </c>
      <c r="I14" s="117" t="e">
        <f>VLOOKUP(SlideShow[[#This Row],[NIM]],DbsMunaqis[#Data],15)</f>
        <v>#N/A</v>
      </c>
    </row>
    <row r="15" spans="1:9">
      <c r="A15" s="112">
        <v>14</v>
      </c>
      <c r="B15" s="113" t="s">
        <v>7885</v>
      </c>
      <c r="C15" s="114" t="e">
        <f>VLOOKUP(SlideShow[[#This Row],[NIM]],DbsMunaqis[#Data],5)</f>
        <v>#N/A</v>
      </c>
      <c r="D15" s="114" t="e">
        <f>VLOOKUP(SlideShow[[#This Row],[NIM]],DbsMunaqis[],9) &amp; ", " &amp; VLOOKUP(SlideShow[[#This Row],[NIM]],DbsMunaqis[],10)</f>
        <v>#N/A</v>
      </c>
      <c r="E15" s="102">
        <v>1</v>
      </c>
      <c r="F15" s="115" t="e">
        <f>VLOOKUP(VLOOKUP(SlideShow[[#This Row],[NIM]],DbsMunaqis[],6),TblJurusan[],2)</f>
        <v>#N/A</v>
      </c>
      <c r="G15" s="115" t="e">
        <f>VLOOKUP(VLOOKUP(SlideShow[[#This Row],[NIM]],DbsMunaqis[],7),TblProdi[],2)</f>
        <v>#N/A</v>
      </c>
      <c r="H15" s="116" t="e">
        <f>VLOOKUP(SlideShow[[#This Row],[NIM]],DbsMunaqis[#Data],14)</f>
        <v>#N/A</v>
      </c>
      <c r="I15" s="117" t="e">
        <f>VLOOKUP(SlideShow[[#This Row],[NIM]],DbsMunaqis[#Data],15)</f>
        <v>#N/A</v>
      </c>
    </row>
    <row r="16" spans="1:9">
      <c r="A16" s="112">
        <v>15</v>
      </c>
      <c r="B16" s="113" t="s">
        <v>7922</v>
      </c>
      <c r="C16" s="114" t="e">
        <f>VLOOKUP(SlideShow[[#This Row],[NIM]],DbsMunaqis[#Data],5)</f>
        <v>#N/A</v>
      </c>
      <c r="D16" s="114" t="e">
        <f>VLOOKUP(SlideShow[[#This Row],[NIM]],DbsMunaqis[],9) &amp; ", " &amp; VLOOKUP(SlideShow[[#This Row],[NIM]],DbsMunaqis[],10)</f>
        <v>#N/A</v>
      </c>
      <c r="E16" s="102">
        <v>1</v>
      </c>
      <c r="F16" s="115" t="e">
        <f>VLOOKUP(VLOOKUP(SlideShow[[#This Row],[NIM]],DbsMunaqis[],6),TblJurusan[],2)</f>
        <v>#N/A</v>
      </c>
      <c r="G16" s="115" t="e">
        <f>VLOOKUP(VLOOKUP(SlideShow[[#This Row],[NIM]],DbsMunaqis[],7),TblProdi[],2)</f>
        <v>#N/A</v>
      </c>
      <c r="H16" s="116" t="e">
        <f>VLOOKUP(SlideShow[[#This Row],[NIM]],DbsMunaqis[#Data],14)</f>
        <v>#N/A</v>
      </c>
      <c r="I16" s="117" t="e">
        <f>VLOOKUP(SlideShow[[#This Row],[NIM]],DbsMunaqis[#Data],15)</f>
        <v>#N/A</v>
      </c>
    </row>
    <row r="17" spans="1:9">
      <c r="A17" s="112">
        <v>16</v>
      </c>
      <c r="B17" s="113" t="s">
        <v>7941</v>
      </c>
      <c r="C17" s="114" t="e">
        <f>VLOOKUP(SlideShow[[#This Row],[NIM]],DbsMunaqis[#Data],5)</f>
        <v>#N/A</v>
      </c>
      <c r="D17" s="114" t="e">
        <f>VLOOKUP(SlideShow[[#This Row],[NIM]],DbsMunaqis[],9) &amp; ", " &amp; VLOOKUP(SlideShow[[#This Row],[NIM]],DbsMunaqis[],10)</f>
        <v>#N/A</v>
      </c>
      <c r="E17" s="102">
        <v>1</v>
      </c>
      <c r="F17" s="115" t="e">
        <f>VLOOKUP(VLOOKUP(SlideShow[[#This Row],[NIM]],DbsMunaqis[],6),TblJurusan[],2)</f>
        <v>#N/A</v>
      </c>
      <c r="G17" s="115" t="e">
        <f>VLOOKUP(VLOOKUP(SlideShow[[#This Row],[NIM]],DbsMunaqis[],7),TblProdi[],2)</f>
        <v>#N/A</v>
      </c>
      <c r="H17" s="116" t="e">
        <f>VLOOKUP(SlideShow[[#This Row],[NIM]],DbsMunaqis[#Data],14)</f>
        <v>#N/A</v>
      </c>
      <c r="I17" s="117" t="e">
        <f>VLOOKUP(SlideShow[[#This Row],[NIM]],DbsMunaqis[#Data],15)</f>
        <v>#N/A</v>
      </c>
    </row>
    <row r="18" spans="1:9">
      <c r="A18" s="112">
        <v>17</v>
      </c>
      <c r="B18" s="113" t="s">
        <v>7948</v>
      </c>
      <c r="C18" s="114" t="e">
        <f>VLOOKUP(SlideShow[[#This Row],[NIM]],DbsMunaqis[#Data],5)</f>
        <v>#N/A</v>
      </c>
      <c r="D18" s="114" t="e">
        <f>VLOOKUP(SlideShow[[#This Row],[NIM]],DbsMunaqis[],9) &amp; ", " &amp; VLOOKUP(SlideShow[[#This Row],[NIM]],DbsMunaqis[],10)</f>
        <v>#N/A</v>
      </c>
      <c r="E18" s="102">
        <v>1</v>
      </c>
      <c r="F18" s="115" t="e">
        <f>VLOOKUP(VLOOKUP(SlideShow[[#This Row],[NIM]],DbsMunaqis[],6),TblJurusan[],2)</f>
        <v>#N/A</v>
      </c>
      <c r="G18" s="115" t="e">
        <f>VLOOKUP(VLOOKUP(SlideShow[[#This Row],[NIM]],DbsMunaqis[],7),TblProdi[],2)</f>
        <v>#N/A</v>
      </c>
      <c r="H18" s="116" t="e">
        <f>VLOOKUP(SlideShow[[#This Row],[NIM]],DbsMunaqis[#Data],14)</f>
        <v>#N/A</v>
      </c>
      <c r="I18" s="117" t="e">
        <f>VLOOKUP(SlideShow[[#This Row],[NIM]],DbsMunaqis[#Data],15)</f>
        <v>#N/A</v>
      </c>
    </row>
    <row r="19" spans="1:9">
      <c r="A19" s="112">
        <v>18</v>
      </c>
      <c r="B19" s="113" t="s">
        <v>8083</v>
      </c>
      <c r="C19" s="114" t="e">
        <f>VLOOKUP(SlideShow[[#This Row],[NIM]],DbsMunaqis[#Data],5)</f>
        <v>#N/A</v>
      </c>
      <c r="D19" s="114" t="e">
        <f>VLOOKUP(SlideShow[[#This Row],[NIM]],DbsMunaqis[],9) &amp; ", " &amp; VLOOKUP(SlideShow[[#This Row],[NIM]],DbsMunaqis[],10)</f>
        <v>#N/A</v>
      </c>
      <c r="E19" s="102">
        <v>1</v>
      </c>
      <c r="F19" s="115" t="e">
        <f>VLOOKUP(VLOOKUP(SlideShow[[#This Row],[NIM]],DbsMunaqis[],6),TblJurusan[],2)</f>
        <v>#N/A</v>
      </c>
      <c r="G19" s="115" t="e">
        <f>VLOOKUP(VLOOKUP(SlideShow[[#This Row],[NIM]],DbsMunaqis[],7),TblProdi[],2)</f>
        <v>#N/A</v>
      </c>
      <c r="H19" s="116" t="e">
        <f>VLOOKUP(SlideShow[[#This Row],[NIM]],DbsMunaqis[#Data],14)</f>
        <v>#N/A</v>
      </c>
      <c r="I19" s="117" t="e">
        <f>VLOOKUP(SlideShow[[#This Row],[NIM]],DbsMunaqis[#Data],15)</f>
        <v>#N/A</v>
      </c>
    </row>
    <row r="20" spans="1:9">
      <c r="A20" s="112">
        <v>19</v>
      </c>
      <c r="B20" s="113" t="s">
        <v>8090</v>
      </c>
      <c r="C20" s="114" t="e">
        <f>VLOOKUP(SlideShow[[#This Row],[NIM]],DbsMunaqis[#Data],5)</f>
        <v>#N/A</v>
      </c>
      <c r="D20" s="114" t="e">
        <f>VLOOKUP(SlideShow[[#This Row],[NIM]],DbsMunaqis[],9) &amp; ", " &amp; VLOOKUP(SlideShow[[#This Row],[NIM]],DbsMunaqis[],10)</f>
        <v>#N/A</v>
      </c>
      <c r="E20" s="102">
        <v>1</v>
      </c>
      <c r="F20" s="115" t="e">
        <f>VLOOKUP(VLOOKUP(SlideShow[[#This Row],[NIM]],DbsMunaqis[],6),TblJurusan[],2)</f>
        <v>#N/A</v>
      </c>
      <c r="G20" s="115" t="e">
        <f>VLOOKUP(VLOOKUP(SlideShow[[#This Row],[NIM]],DbsMunaqis[],7),TblProdi[],2)</f>
        <v>#N/A</v>
      </c>
      <c r="H20" s="116" t="e">
        <f>VLOOKUP(SlideShow[[#This Row],[NIM]],DbsMunaqis[#Data],14)</f>
        <v>#N/A</v>
      </c>
      <c r="I20" s="117" t="e">
        <f>VLOOKUP(SlideShow[[#This Row],[NIM]],DbsMunaqis[#Data],15)</f>
        <v>#N/A</v>
      </c>
    </row>
    <row r="21" spans="1:9">
      <c r="A21" s="112">
        <v>20</v>
      </c>
      <c r="B21" s="113" t="s">
        <v>8142</v>
      </c>
      <c r="C21" s="114" t="e">
        <f>VLOOKUP(SlideShow[[#This Row],[NIM]],DbsMunaqis[#Data],5)</f>
        <v>#N/A</v>
      </c>
      <c r="D21" s="114" t="e">
        <f>VLOOKUP(SlideShow[[#This Row],[NIM]],DbsMunaqis[],9) &amp; ", " &amp; VLOOKUP(SlideShow[[#This Row],[NIM]],DbsMunaqis[],10)</f>
        <v>#N/A</v>
      </c>
      <c r="E21" s="102">
        <v>1</v>
      </c>
      <c r="F21" s="115" t="e">
        <f>VLOOKUP(VLOOKUP(SlideShow[[#This Row],[NIM]],DbsMunaqis[],6),TblJurusan[],2)</f>
        <v>#N/A</v>
      </c>
      <c r="G21" s="115" t="e">
        <f>VLOOKUP(VLOOKUP(SlideShow[[#This Row],[NIM]],DbsMunaqis[],7),TblProdi[],2)</f>
        <v>#N/A</v>
      </c>
      <c r="H21" s="116" t="e">
        <f>VLOOKUP(SlideShow[[#This Row],[NIM]],DbsMunaqis[#Data],14)</f>
        <v>#N/A</v>
      </c>
      <c r="I21" s="117" t="e">
        <f>VLOOKUP(SlideShow[[#This Row],[NIM]],DbsMunaqis[#Data],15)</f>
        <v>#N/A</v>
      </c>
    </row>
    <row r="22" spans="1:9">
      <c r="A22" s="112">
        <v>21</v>
      </c>
      <c r="B22" s="113" t="s">
        <v>8929</v>
      </c>
      <c r="C22" s="114" t="e">
        <f>VLOOKUP(SlideShow[[#This Row],[NIM]],DbsMunaqis[#Data],5)</f>
        <v>#N/A</v>
      </c>
      <c r="D22" s="114" t="e">
        <f>VLOOKUP(SlideShow[[#This Row],[NIM]],DbsMunaqis[],9) &amp; ", " &amp; VLOOKUP(SlideShow[[#This Row],[NIM]],DbsMunaqis[],10)</f>
        <v>#N/A</v>
      </c>
      <c r="E22" s="102">
        <v>1</v>
      </c>
      <c r="F22" s="115" t="e">
        <f>VLOOKUP(VLOOKUP(SlideShow[[#This Row],[NIM]],DbsMunaqis[],6),TblJurusan[],2)</f>
        <v>#N/A</v>
      </c>
      <c r="G22" s="115" t="e">
        <f>VLOOKUP(VLOOKUP(SlideShow[[#This Row],[NIM]],DbsMunaqis[],7),TblProdi[],2)</f>
        <v>#N/A</v>
      </c>
      <c r="H22" s="116" t="e">
        <f>VLOOKUP(SlideShow[[#This Row],[NIM]],DbsMunaqis[#Data],14)</f>
        <v>#N/A</v>
      </c>
      <c r="I22" s="117" t="e">
        <f>VLOOKUP(SlideShow[[#This Row],[NIM]],DbsMunaqis[#Data],15)</f>
        <v>#N/A</v>
      </c>
    </row>
    <row r="23" spans="1:9">
      <c r="A23" s="112">
        <v>22</v>
      </c>
      <c r="B23" s="113" t="s">
        <v>1570</v>
      </c>
      <c r="C23" s="114" t="e">
        <f>VLOOKUP(SlideShow[[#This Row],[NIM]],DbsMunaqis[#Data],5)</f>
        <v>#N/A</v>
      </c>
      <c r="D23" s="114" t="e">
        <f>VLOOKUP(SlideShow[[#This Row],[NIM]],DbsMunaqis[],9) &amp; ", " &amp; VLOOKUP(SlideShow[[#This Row],[NIM]],DbsMunaqis[],10)</f>
        <v>#N/A</v>
      </c>
      <c r="E23" s="102">
        <v>1</v>
      </c>
      <c r="F23" s="115" t="e">
        <f>VLOOKUP(VLOOKUP(SlideShow[[#This Row],[NIM]],DbsMunaqis[],6),TblJurusan[],2)</f>
        <v>#N/A</v>
      </c>
      <c r="G23" s="115" t="e">
        <f>VLOOKUP(VLOOKUP(SlideShow[[#This Row],[NIM]],DbsMunaqis[],7),TblProdi[],2)</f>
        <v>#N/A</v>
      </c>
      <c r="H23" s="116" t="e">
        <f>VLOOKUP(SlideShow[[#This Row],[NIM]],DbsMunaqis[#Data],14)</f>
        <v>#N/A</v>
      </c>
      <c r="I23" s="117" t="e">
        <f>VLOOKUP(SlideShow[[#This Row],[NIM]],DbsMunaqis[#Data],15)</f>
        <v>#N/A</v>
      </c>
    </row>
    <row r="24" spans="1:9">
      <c r="A24" s="112">
        <v>23</v>
      </c>
      <c r="B24" s="113" t="s">
        <v>8167</v>
      </c>
      <c r="C24" s="114" t="e">
        <f>VLOOKUP(SlideShow[[#This Row],[NIM]],DbsMunaqis[#Data],5)</f>
        <v>#N/A</v>
      </c>
      <c r="D24" s="114" t="e">
        <f>VLOOKUP(SlideShow[[#This Row],[NIM]],DbsMunaqis[],9) &amp; ", " &amp; VLOOKUP(SlideShow[[#This Row],[NIM]],DbsMunaqis[],10)</f>
        <v>#N/A</v>
      </c>
      <c r="E24" s="102">
        <v>1</v>
      </c>
      <c r="F24" s="115" t="e">
        <f>VLOOKUP(VLOOKUP(SlideShow[[#This Row],[NIM]],DbsMunaqis[],6),TblJurusan[],2)</f>
        <v>#N/A</v>
      </c>
      <c r="G24" s="115" t="e">
        <f>VLOOKUP(VLOOKUP(SlideShow[[#This Row],[NIM]],DbsMunaqis[],7),TblProdi[],2)</f>
        <v>#N/A</v>
      </c>
      <c r="H24" s="116" t="e">
        <f>VLOOKUP(SlideShow[[#This Row],[NIM]],DbsMunaqis[#Data],14)</f>
        <v>#N/A</v>
      </c>
      <c r="I24" s="117" t="e">
        <f>VLOOKUP(SlideShow[[#This Row],[NIM]],DbsMunaqis[#Data],15)</f>
        <v>#N/A</v>
      </c>
    </row>
    <row r="25" spans="1:9">
      <c r="A25" s="112">
        <v>24</v>
      </c>
      <c r="B25" s="113" t="s">
        <v>8085</v>
      </c>
      <c r="C25" s="114" t="e">
        <f>VLOOKUP(SlideShow[[#This Row],[NIM]],DbsMunaqis[#Data],5)</f>
        <v>#N/A</v>
      </c>
      <c r="D25" s="114" t="e">
        <f>VLOOKUP(SlideShow[[#This Row],[NIM]],DbsMunaqis[],9) &amp; ", " &amp; VLOOKUP(SlideShow[[#This Row],[NIM]],DbsMunaqis[],10)</f>
        <v>#N/A</v>
      </c>
      <c r="E25" s="102">
        <v>1</v>
      </c>
      <c r="F25" s="115" t="e">
        <f>VLOOKUP(VLOOKUP(SlideShow[[#This Row],[NIM]],DbsMunaqis[],6),TblJurusan[],2)</f>
        <v>#N/A</v>
      </c>
      <c r="G25" s="115" t="e">
        <f>VLOOKUP(VLOOKUP(SlideShow[[#This Row],[NIM]],DbsMunaqis[],7),TblProdi[],2)</f>
        <v>#N/A</v>
      </c>
      <c r="H25" s="116" t="e">
        <f>VLOOKUP(SlideShow[[#This Row],[NIM]],DbsMunaqis[#Data],14)</f>
        <v>#N/A</v>
      </c>
      <c r="I25" s="117" t="e">
        <f>VLOOKUP(SlideShow[[#This Row],[NIM]],DbsMunaqis[#Data],15)</f>
        <v>#N/A</v>
      </c>
    </row>
    <row r="26" spans="1:9">
      <c r="A26" s="112">
        <v>25</v>
      </c>
      <c r="B26" s="113" t="s">
        <v>7874</v>
      </c>
      <c r="C26" s="114" t="e">
        <f>VLOOKUP(SlideShow[[#This Row],[NIM]],DbsMunaqis[#Data],5)</f>
        <v>#N/A</v>
      </c>
      <c r="D26" s="114" t="e">
        <f>VLOOKUP(SlideShow[[#This Row],[NIM]],DbsMunaqis[],9) &amp; ", " &amp; VLOOKUP(SlideShow[[#This Row],[NIM]],DbsMunaqis[],10)</f>
        <v>#N/A</v>
      </c>
      <c r="E26" s="102">
        <v>1</v>
      </c>
      <c r="F26" s="115" t="e">
        <f>VLOOKUP(VLOOKUP(SlideShow[[#This Row],[NIM]],DbsMunaqis[],6),TblJurusan[],2)</f>
        <v>#N/A</v>
      </c>
      <c r="G26" s="115" t="e">
        <f>VLOOKUP(VLOOKUP(SlideShow[[#This Row],[NIM]],DbsMunaqis[],7),TblProdi[],2)</f>
        <v>#N/A</v>
      </c>
      <c r="H26" s="116" t="e">
        <f>VLOOKUP(SlideShow[[#This Row],[NIM]],DbsMunaqis[#Data],14)</f>
        <v>#N/A</v>
      </c>
      <c r="I26" s="117" t="e">
        <f>VLOOKUP(SlideShow[[#This Row],[NIM]],DbsMunaqis[#Data],15)</f>
        <v>#N/A</v>
      </c>
    </row>
    <row r="27" spans="1:9">
      <c r="A27" s="112">
        <v>26</v>
      </c>
      <c r="B27" s="113" t="s">
        <v>7349</v>
      </c>
      <c r="C27" s="114" t="e">
        <f>VLOOKUP(SlideShow[[#This Row],[NIM]],DbsMunaqis[#Data],5)</f>
        <v>#N/A</v>
      </c>
      <c r="D27" s="114" t="e">
        <f>VLOOKUP(SlideShow[[#This Row],[NIM]],DbsMunaqis[],9) &amp; ", " &amp; VLOOKUP(SlideShow[[#This Row],[NIM]],DbsMunaqis[],10)</f>
        <v>#N/A</v>
      </c>
      <c r="E27" s="102">
        <v>1</v>
      </c>
      <c r="F27" s="115" t="e">
        <f>VLOOKUP(VLOOKUP(SlideShow[[#This Row],[NIM]],DbsMunaqis[],6),TblJurusan[],2)</f>
        <v>#N/A</v>
      </c>
      <c r="G27" s="115" t="e">
        <f>VLOOKUP(VLOOKUP(SlideShow[[#This Row],[NIM]],DbsMunaqis[],7),TblProdi[],2)</f>
        <v>#N/A</v>
      </c>
      <c r="H27" s="116" t="e">
        <f>VLOOKUP(SlideShow[[#This Row],[NIM]],DbsMunaqis[#Data],14)</f>
        <v>#N/A</v>
      </c>
      <c r="I27" s="117" t="e">
        <f>VLOOKUP(SlideShow[[#This Row],[NIM]],DbsMunaqis[#Data],15)</f>
        <v>#N/A</v>
      </c>
    </row>
    <row r="28" spans="1:9">
      <c r="A28" s="112">
        <v>27</v>
      </c>
      <c r="B28" s="113" t="s">
        <v>1693</v>
      </c>
      <c r="C28" s="114" t="e">
        <f>VLOOKUP(SlideShow[[#This Row],[NIM]],DbsMunaqis[#Data],5)</f>
        <v>#N/A</v>
      </c>
      <c r="D28" s="114" t="e">
        <f>VLOOKUP(SlideShow[[#This Row],[NIM]],DbsMunaqis[],9) &amp; ", " &amp; VLOOKUP(SlideShow[[#This Row],[NIM]],DbsMunaqis[],10)</f>
        <v>#N/A</v>
      </c>
      <c r="E28" s="102">
        <v>1</v>
      </c>
      <c r="F28" s="115" t="e">
        <f>VLOOKUP(VLOOKUP(SlideShow[[#This Row],[NIM]],DbsMunaqis[],6),TblJurusan[],2)</f>
        <v>#N/A</v>
      </c>
      <c r="G28" s="115" t="e">
        <f>VLOOKUP(VLOOKUP(SlideShow[[#This Row],[NIM]],DbsMunaqis[],7),TblProdi[],2)</f>
        <v>#N/A</v>
      </c>
      <c r="H28" s="116" t="e">
        <f>VLOOKUP(SlideShow[[#This Row],[NIM]],DbsMunaqis[#Data],14)</f>
        <v>#N/A</v>
      </c>
      <c r="I28" s="117" t="e">
        <f>VLOOKUP(SlideShow[[#This Row],[NIM]],DbsMunaqis[#Data],15)</f>
        <v>#N/A</v>
      </c>
    </row>
    <row r="29" spans="1:9">
      <c r="A29" s="112">
        <v>28</v>
      </c>
      <c r="B29" s="113" t="s">
        <v>7271</v>
      </c>
      <c r="C29" s="114" t="e">
        <f>VLOOKUP(SlideShow[[#This Row],[NIM]],DbsMunaqis[#Data],5)</f>
        <v>#N/A</v>
      </c>
      <c r="D29" s="114" t="e">
        <f>VLOOKUP(SlideShow[[#This Row],[NIM]],DbsMunaqis[],9) &amp; ", " &amp; VLOOKUP(SlideShow[[#This Row],[NIM]],DbsMunaqis[],10)</f>
        <v>#N/A</v>
      </c>
      <c r="E29" s="102">
        <v>1</v>
      </c>
      <c r="F29" s="115" t="e">
        <f>VLOOKUP(VLOOKUP(SlideShow[[#This Row],[NIM]],DbsMunaqis[],6),TblJurusan[],2)</f>
        <v>#N/A</v>
      </c>
      <c r="G29" s="115" t="e">
        <f>VLOOKUP(VLOOKUP(SlideShow[[#This Row],[NIM]],DbsMunaqis[],7),TblProdi[],2)</f>
        <v>#N/A</v>
      </c>
      <c r="H29" s="116" t="e">
        <f>VLOOKUP(SlideShow[[#This Row],[NIM]],DbsMunaqis[#Data],14)</f>
        <v>#N/A</v>
      </c>
      <c r="I29" s="117" t="e">
        <f>VLOOKUP(SlideShow[[#This Row],[NIM]],DbsMunaqis[#Data],15)</f>
        <v>#N/A</v>
      </c>
    </row>
    <row r="30" spans="1:9">
      <c r="A30" s="112">
        <v>29</v>
      </c>
      <c r="B30" s="113" t="s">
        <v>7814</v>
      </c>
      <c r="C30" s="114" t="e">
        <f>VLOOKUP(SlideShow[[#This Row],[NIM]],DbsMunaqis[#Data],5)</f>
        <v>#N/A</v>
      </c>
      <c r="D30" s="114" t="e">
        <f>VLOOKUP(SlideShow[[#This Row],[NIM]],DbsMunaqis[],9) &amp; ", " &amp; VLOOKUP(SlideShow[[#This Row],[NIM]],DbsMunaqis[],10)</f>
        <v>#N/A</v>
      </c>
      <c r="E30" s="102">
        <v>1</v>
      </c>
      <c r="F30" s="115" t="e">
        <f>VLOOKUP(VLOOKUP(SlideShow[[#This Row],[NIM]],DbsMunaqis[],6),TblJurusan[],2)</f>
        <v>#N/A</v>
      </c>
      <c r="G30" s="115" t="e">
        <f>VLOOKUP(VLOOKUP(SlideShow[[#This Row],[NIM]],DbsMunaqis[],7),TblProdi[],2)</f>
        <v>#N/A</v>
      </c>
      <c r="H30" s="116" t="e">
        <f>VLOOKUP(SlideShow[[#This Row],[NIM]],DbsMunaqis[#Data],14)</f>
        <v>#N/A</v>
      </c>
      <c r="I30" s="117" t="e">
        <f>VLOOKUP(SlideShow[[#This Row],[NIM]],DbsMunaqis[#Data],15)</f>
        <v>#N/A</v>
      </c>
    </row>
    <row r="31" spans="1:9">
      <c r="A31" s="112">
        <v>30</v>
      </c>
      <c r="B31" s="113" t="s">
        <v>7963</v>
      </c>
      <c r="C31" s="114" t="e">
        <f>VLOOKUP(SlideShow[[#This Row],[NIM]],DbsMunaqis[#Data],5)</f>
        <v>#N/A</v>
      </c>
      <c r="D31" s="114" t="e">
        <f>VLOOKUP(SlideShow[[#This Row],[NIM]],DbsMunaqis[],9) &amp; ", " &amp; VLOOKUP(SlideShow[[#This Row],[NIM]],DbsMunaqis[],10)</f>
        <v>#N/A</v>
      </c>
      <c r="E31" s="102">
        <v>1</v>
      </c>
      <c r="F31" s="115" t="e">
        <f>VLOOKUP(VLOOKUP(SlideShow[[#This Row],[NIM]],DbsMunaqis[],6),TblJurusan[],2)</f>
        <v>#N/A</v>
      </c>
      <c r="G31" s="115" t="e">
        <f>VLOOKUP(VLOOKUP(SlideShow[[#This Row],[NIM]],DbsMunaqis[],7),TblProdi[],2)</f>
        <v>#N/A</v>
      </c>
      <c r="H31" s="116" t="e">
        <f>VLOOKUP(SlideShow[[#This Row],[NIM]],DbsMunaqis[#Data],14)</f>
        <v>#N/A</v>
      </c>
      <c r="I31" s="117" t="e">
        <f>VLOOKUP(SlideShow[[#This Row],[NIM]],DbsMunaqis[#Data],15)</f>
        <v>#N/A</v>
      </c>
    </row>
    <row r="32" spans="1:9">
      <c r="A32" s="112">
        <v>31</v>
      </c>
      <c r="B32" s="113" t="s">
        <v>7497</v>
      </c>
      <c r="C32" s="114" t="e">
        <f>VLOOKUP(SlideShow[[#This Row],[NIM]],DbsMunaqis[#Data],5)</f>
        <v>#N/A</v>
      </c>
      <c r="D32" s="114" t="e">
        <f>VLOOKUP(SlideShow[[#This Row],[NIM]],DbsMunaqis[],9) &amp; ", " &amp; VLOOKUP(SlideShow[[#This Row],[NIM]],DbsMunaqis[],10)</f>
        <v>#N/A</v>
      </c>
      <c r="E32" s="102">
        <v>1</v>
      </c>
      <c r="F32" s="115" t="e">
        <f>VLOOKUP(VLOOKUP(SlideShow[[#This Row],[NIM]],DbsMunaqis[],6),TblJurusan[],2)</f>
        <v>#N/A</v>
      </c>
      <c r="G32" s="115" t="e">
        <f>VLOOKUP(VLOOKUP(SlideShow[[#This Row],[NIM]],DbsMunaqis[],7),TblProdi[],2)</f>
        <v>#N/A</v>
      </c>
      <c r="H32" s="116" t="e">
        <f>VLOOKUP(SlideShow[[#This Row],[NIM]],DbsMunaqis[#Data],14)</f>
        <v>#N/A</v>
      </c>
      <c r="I32" s="117" t="e">
        <f>VLOOKUP(SlideShow[[#This Row],[NIM]],DbsMunaqis[#Data],15)</f>
        <v>#N/A</v>
      </c>
    </row>
    <row r="33" spans="1:9">
      <c r="A33" s="112">
        <v>32</v>
      </c>
      <c r="B33" s="113" t="s">
        <v>7954</v>
      </c>
      <c r="C33" s="114" t="e">
        <f>VLOOKUP(SlideShow[[#This Row],[NIM]],DbsMunaqis[#Data],5)</f>
        <v>#N/A</v>
      </c>
      <c r="D33" s="114" t="e">
        <f>VLOOKUP(SlideShow[[#This Row],[NIM]],DbsMunaqis[],9) &amp; ", " &amp; VLOOKUP(SlideShow[[#This Row],[NIM]],DbsMunaqis[],10)</f>
        <v>#N/A</v>
      </c>
      <c r="E33" s="102">
        <v>1</v>
      </c>
      <c r="F33" s="115" t="e">
        <f>VLOOKUP(VLOOKUP(SlideShow[[#This Row],[NIM]],DbsMunaqis[],6),TblJurusan[],2)</f>
        <v>#N/A</v>
      </c>
      <c r="G33" s="115" t="e">
        <f>VLOOKUP(VLOOKUP(SlideShow[[#This Row],[NIM]],DbsMunaqis[],7),TblProdi[],2)</f>
        <v>#N/A</v>
      </c>
      <c r="H33" s="116" t="e">
        <f>VLOOKUP(SlideShow[[#This Row],[NIM]],DbsMunaqis[#Data],14)</f>
        <v>#N/A</v>
      </c>
      <c r="I33" s="117" t="e">
        <f>VLOOKUP(SlideShow[[#This Row],[NIM]],DbsMunaqis[#Data],15)</f>
        <v>#N/A</v>
      </c>
    </row>
    <row r="34" spans="1:9">
      <c r="A34" s="112">
        <v>33</v>
      </c>
      <c r="B34" s="113" t="s">
        <v>7966</v>
      </c>
      <c r="C34" s="114" t="e">
        <f>VLOOKUP(SlideShow[[#This Row],[NIM]],DbsMunaqis[#Data],5)</f>
        <v>#N/A</v>
      </c>
      <c r="D34" s="114" t="e">
        <f>VLOOKUP(SlideShow[[#This Row],[NIM]],DbsMunaqis[],9) &amp; ", " &amp; VLOOKUP(SlideShow[[#This Row],[NIM]],DbsMunaqis[],10)</f>
        <v>#N/A</v>
      </c>
      <c r="E34" s="102">
        <v>1</v>
      </c>
      <c r="F34" s="115" t="e">
        <f>VLOOKUP(VLOOKUP(SlideShow[[#This Row],[NIM]],DbsMunaqis[],6),TblJurusan[],2)</f>
        <v>#N/A</v>
      </c>
      <c r="G34" s="115" t="e">
        <f>VLOOKUP(VLOOKUP(SlideShow[[#This Row],[NIM]],DbsMunaqis[],7),TblProdi[],2)</f>
        <v>#N/A</v>
      </c>
      <c r="H34" s="116" t="e">
        <f>VLOOKUP(SlideShow[[#This Row],[NIM]],DbsMunaqis[#Data],14)</f>
        <v>#N/A</v>
      </c>
      <c r="I34" s="117" t="e">
        <f>VLOOKUP(SlideShow[[#This Row],[NIM]],DbsMunaqis[#Data],15)</f>
        <v>#N/A</v>
      </c>
    </row>
    <row r="35" spans="1:9">
      <c r="A35" s="112">
        <v>34</v>
      </c>
      <c r="B35" s="113" t="s">
        <v>7995</v>
      </c>
      <c r="C35" s="114" t="e">
        <f>VLOOKUP(SlideShow[[#This Row],[NIM]],DbsMunaqis[#Data],5)</f>
        <v>#N/A</v>
      </c>
      <c r="D35" s="114" t="e">
        <f>VLOOKUP(SlideShow[[#This Row],[NIM]],DbsMunaqis[],9) &amp; ", " &amp; VLOOKUP(SlideShow[[#This Row],[NIM]],DbsMunaqis[],10)</f>
        <v>#N/A</v>
      </c>
      <c r="E35" s="102">
        <v>1</v>
      </c>
      <c r="F35" s="115" t="e">
        <f>VLOOKUP(VLOOKUP(SlideShow[[#This Row],[NIM]],DbsMunaqis[],6),TblJurusan[],2)</f>
        <v>#N/A</v>
      </c>
      <c r="G35" s="115" t="e">
        <f>VLOOKUP(VLOOKUP(SlideShow[[#This Row],[NIM]],DbsMunaqis[],7),TblProdi[],2)</f>
        <v>#N/A</v>
      </c>
      <c r="H35" s="116" t="e">
        <f>VLOOKUP(SlideShow[[#This Row],[NIM]],DbsMunaqis[#Data],14)</f>
        <v>#N/A</v>
      </c>
      <c r="I35" s="117" t="e">
        <f>VLOOKUP(SlideShow[[#This Row],[NIM]],DbsMunaqis[#Data],15)</f>
        <v>#N/A</v>
      </c>
    </row>
    <row r="36" spans="1:9">
      <c r="A36" s="112">
        <v>35</v>
      </c>
      <c r="B36" s="113" t="s">
        <v>7934</v>
      </c>
      <c r="C36" s="114" t="e">
        <f>VLOOKUP(SlideShow[[#This Row],[NIM]],DbsMunaqis[#Data],5)</f>
        <v>#N/A</v>
      </c>
      <c r="D36" s="114" t="e">
        <f>VLOOKUP(SlideShow[[#This Row],[NIM]],DbsMunaqis[],9) &amp; ", " &amp; VLOOKUP(SlideShow[[#This Row],[NIM]],DbsMunaqis[],10)</f>
        <v>#N/A</v>
      </c>
      <c r="E36" s="102">
        <v>1</v>
      </c>
      <c r="F36" s="115" t="e">
        <f>VLOOKUP(VLOOKUP(SlideShow[[#This Row],[NIM]],DbsMunaqis[],6),TblJurusan[],2)</f>
        <v>#N/A</v>
      </c>
      <c r="G36" s="115" t="e">
        <f>VLOOKUP(VLOOKUP(SlideShow[[#This Row],[NIM]],DbsMunaqis[],7),TblProdi[],2)</f>
        <v>#N/A</v>
      </c>
      <c r="H36" s="116" t="e">
        <f>VLOOKUP(SlideShow[[#This Row],[NIM]],DbsMunaqis[#Data],14)</f>
        <v>#N/A</v>
      </c>
      <c r="I36" s="117" t="e">
        <f>VLOOKUP(SlideShow[[#This Row],[NIM]],DbsMunaqis[#Data],15)</f>
        <v>#N/A</v>
      </c>
    </row>
    <row r="37" spans="1:9">
      <c r="A37" s="112">
        <v>36</v>
      </c>
      <c r="B37" s="113" t="s">
        <v>7708</v>
      </c>
      <c r="C37" s="114" t="e">
        <f>VLOOKUP(SlideShow[[#This Row],[NIM]],DbsMunaqis[#Data],5)</f>
        <v>#N/A</v>
      </c>
      <c r="D37" s="114" t="e">
        <f>VLOOKUP(SlideShow[[#This Row],[NIM]],DbsMunaqis[],9) &amp; ", " &amp; VLOOKUP(SlideShow[[#This Row],[NIM]],DbsMunaqis[],10)</f>
        <v>#N/A</v>
      </c>
      <c r="E37" s="102">
        <v>1</v>
      </c>
      <c r="F37" s="115" t="e">
        <f>VLOOKUP(VLOOKUP(SlideShow[[#This Row],[NIM]],DbsMunaqis[],6),TblJurusan[],2)</f>
        <v>#N/A</v>
      </c>
      <c r="G37" s="115" t="e">
        <f>VLOOKUP(VLOOKUP(SlideShow[[#This Row],[NIM]],DbsMunaqis[],7),TblProdi[],2)</f>
        <v>#N/A</v>
      </c>
      <c r="H37" s="116" t="e">
        <f>VLOOKUP(SlideShow[[#This Row],[NIM]],DbsMunaqis[#Data],14)</f>
        <v>#N/A</v>
      </c>
      <c r="I37" s="117" t="e">
        <f>VLOOKUP(SlideShow[[#This Row],[NIM]],DbsMunaqis[#Data],15)</f>
        <v>#N/A</v>
      </c>
    </row>
    <row r="38" spans="1:9">
      <c r="A38" s="112">
        <v>37</v>
      </c>
      <c r="B38" s="113" t="s">
        <v>7593</v>
      </c>
      <c r="C38" s="114" t="e">
        <f>VLOOKUP(SlideShow[[#This Row],[NIM]],DbsMunaqis[#Data],5)</f>
        <v>#N/A</v>
      </c>
      <c r="D38" s="114" t="e">
        <f>VLOOKUP(SlideShow[[#This Row],[NIM]],DbsMunaqis[],9) &amp; ", " &amp; VLOOKUP(SlideShow[[#This Row],[NIM]],DbsMunaqis[],10)</f>
        <v>#N/A</v>
      </c>
      <c r="E38" s="102">
        <v>1</v>
      </c>
      <c r="F38" s="115" t="e">
        <f>VLOOKUP(VLOOKUP(SlideShow[[#This Row],[NIM]],DbsMunaqis[],6),TblJurusan[],2)</f>
        <v>#N/A</v>
      </c>
      <c r="G38" s="115" t="e">
        <f>VLOOKUP(VLOOKUP(SlideShow[[#This Row],[NIM]],DbsMunaqis[],7),TblProdi[],2)</f>
        <v>#N/A</v>
      </c>
      <c r="H38" s="116" t="e">
        <f>VLOOKUP(SlideShow[[#This Row],[NIM]],DbsMunaqis[#Data],14)</f>
        <v>#N/A</v>
      </c>
      <c r="I38" s="117" t="e">
        <f>VLOOKUP(SlideShow[[#This Row],[NIM]],DbsMunaqis[#Data],15)</f>
        <v>#N/A</v>
      </c>
    </row>
    <row r="39" spans="1:9">
      <c r="A39" s="112">
        <v>38</v>
      </c>
      <c r="B39" s="113" t="s">
        <v>7611</v>
      </c>
      <c r="C39" s="114" t="e">
        <f>VLOOKUP(SlideShow[[#This Row],[NIM]],DbsMunaqis[#Data],5)</f>
        <v>#N/A</v>
      </c>
      <c r="D39" s="114" t="e">
        <f>VLOOKUP(SlideShow[[#This Row],[NIM]],DbsMunaqis[],9) &amp; ", " &amp; VLOOKUP(SlideShow[[#This Row],[NIM]],DbsMunaqis[],10)</f>
        <v>#N/A</v>
      </c>
      <c r="E39" s="102">
        <v>1</v>
      </c>
      <c r="F39" s="115" t="e">
        <f>VLOOKUP(VLOOKUP(SlideShow[[#This Row],[NIM]],DbsMunaqis[],6),TblJurusan[],2)</f>
        <v>#N/A</v>
      </c>
      <c r="G39" s="115" t="e">
        <f>VLOOKUP(VLOOKUP(SlideShow[[#This Row],[NIM]],DbsMunaqis[],7),TblProdi[],2)</f>
        <v>#N/A</v>
      </c>
      <c r="H39" s="116" t="e">
        <f>VLOOKUP(SlideShow[[#This Row],[NIM]],DbsMunaqis[#Data],14)</f>
        <v>#N/A</v>
      </c>
      <c r="I39" s="117" t="e">
        <f>VLOOKUP(SlideShow[[#This Row],[NIM]],DbsMunaqis[#Data],15)</f>
        <v>#N/A</v>
      </c>
    </row>
    <row r="40" spans="1:9">
      <c r="A40" s="112">
        <v>39</v>
      </c>
      <c r="B40" s="113" t="s">
        <v>8042</v>
      </c>
      <c r="C40" s="114" t="e">
        <f>VLOOKUP(SlideShow[[#This Row],[NIM]],DbsMunaqis[#Data],5)</f>
        <v>#N/A</v>
      </c>
      <c r="D40" s="114" t="e">
        <f>VLOOKUP(SlideShow[[#This Row],[NIM]],DbsMunaqis[],9) &amp; ", " &amp; VLOOKUP(SlideShow[[#This Row],[NIM]],DbsMunaqis[],10)</f>
        <v>#N/A</v>
      </c>
      <c r="E40" s="102">
        <v>1</v>
      </c>
      <c r="F40" s="115" t="e">
        <f>VLOOKUP(VLOOKUP(SlideShow[[#This Row],[NIM]],DbsMunaqis[],6),TblJurusan[],2)</f>
        <v>#N/A</v>
      </c>
      <c r="G40" s="115" t="e">
        <f>VLOOKUP(VLOOKUP(SlideShow[[#This Row],[NIM]],DbsMunaqis[],7),TblProdi[],2)</f>
        <v>#N/A</v>
      </c>
      <c r="H40" s="116" t="e">
        <f>VLOOKUP(SlideShow[[#This Row],[NIM]],DbsMunaqis[#Data],14)</f>
        <v>#N/A</v>
      </c>
      <c r="I40" s="117" t="e">
        <f>VLOOKUP(SlideShow[[#This Row],[NIM]],DbsMunaqis[#Data],15)</f>
        <v>#N/A</v>
      </c>
    </row>
    <row r="41" spans="1:9">
      <c r="A41" s="112">
        <v>40</v>
      </c>
      <c r="B41" s="113" t="s">
        <v>7615</v>
      </c>
      <c r="C41" s="114" t="e">
        <f>VLOOKUP(SlideShow[[#This Row],[NIM]],DbsMunaqis[#Data],5)</f>
        <v>#N/A</v>
      </c>
      <c r="D41" s="114" t="e">
        <f>VLOOKUP(SlideShow[[#This Row],[NIM]],DbsMunaqis[],9) &amp; ", " &amp; VLOOKUP(SlideShow[[#This Row],[NIM]],DbsMunaqis[],10)</f>
        <v>#N/A</v>
      </c>
      <c r="E41" s="102">
        <v>1</v>
      </c>
      <c r="F41" s="115" t="e">
        <f>VLOOKUP(VLOOKUP(SlideShow[[#This Row],[NIM]],DbsMunaqis[],6),TblJurusan[],2)</f>
        <v>#N/A</v>
      </c>
      <c r="G41" s="115" t="e">
        <f>VLOOKUP(VLOOKUP(SlideShow[[#This Row],[NIM]],DbsMunaqis[],7),TblProdi[],2)</f>
        <v>#N/A</v>
      </c>
      <c r="H41" s="116" t="e">
        <f>VLOOKUP(SlideShow[[#This Row],[NIM]],DbsMunaqis[#Data],14)</f>
        <v>#N/A</v>
      </c>
      <c r="I41" s="117" t="e">
        <f>VLOOKUP(SlideShow[[#This Row],[NIM]],DbsMunaqis[#Data],15)</f>
        <v>#N/A</v>
      </c>
    </row>
    <row r="42" spans="1:9">
      <c r="A42" s="112">
        <v>41</v>
      </c>
      <c r="B42" s="113" t="s">
        <v>8028</v>
      </c>
      <c r="C42" s="114" t="e">
        <f>VLOOKUP(SlideShow[[#This Row],[NIM]],DbsMunaqis[#Data],5)</f>
        <v>#N/A</v>
      </c>
      <c r="D42" s="114" t="e">
        <f>VLOOKUP(SlideShow[[#This Row],[NIM]],DbsMunaqis[],9) &amp; ", " &amp; VLOOKUP(SlideShow[[#This Row],[NIM]],DbsMunaqis[],10)</f>
        <v>#N/A</v>
      </c>
      <c r="E42" s="102">
        <v>1</v>
      </c>
      <c r="F42" s="115" t="e">
        <f>VLOOKUP(VLOOKUP(SlideShow[[#This Row],[NIM]],DbsMunaqis[],6),TblJurusan[],2)</f>
        <v>#N/A</v>
      </c>
      <c r="G42" s="115" t="e">
        <f>VLOOKUP(VLOOKUP(SlideShow[[#This Row],[NIM]],DbsMunaqis[],7),TblProdi[],2)</f>
        <v>#N/A</v>
      </c>
      <c r="H42" s="116" t="e">
        <f>VLOOKUP(SlideShow[[#This Row],[NIM]],DbsMunaqis[#Data],14)</f>
        <v>#N/A</v>
      </c>
      <c r="I42" s="117" t="e">
        <f>VLOOKUP(SlideShow[[#This Row],[NIM]],DbsMunaqis[#Data],15)</f>
        <v>#N/A</v>
      </c>
    </row>
    <row r="43" spans="1:9">
      <c r="A43" s="112">
        <v>42</v>
      </c>
      <c r="B43" s="113" t="s">
        <v>7627</v>
      </c>
      <c r="C43" s="114" t="e">
        <f>VLOOKUP(SlideShow[[#This Row],[NIM]],DbsMunaqis[#Data],5)</f>
        <v>#N/A</v>
      </c>
      <c r="D43" s="114" t="e">
        <f>VLOOKUP(SlideShow[[#This Row],[NIM]],DbsMunaqis[],9) &amp; ", " &amp; VLOOKUP(SlideShow[[#This Row],[NIM]],DbsMunaqis[],10)</f>
        <v>#N/A</v>
      </c>
      <c r="E43" s="102">
        <v>1</v>
      </c>
      <c r="F43" s="115" t="e">
        <f>VLOOKUP(VLOOKUP(SlideShow[[#This Row],[NIM]],DbsMunaqis[],6),TblJurusan[],2)</f>
        <v>#N/A</v>
      </c>
      <c r="G43" s="115" t="e">
        <f>VLOOKUP(VLOOKUP(SlideShow[[#This Row],[NIM]],DbsMunaqis[],7),TblProdi[],2)</f>
        <v>#N/A</v>
      </c>
      <c r="H43" s="116" t="e">
        <f>VLOOKUP(SlideShow[[#This Row],[NIM]],DbsMunaqis[#Data],14)</f>
        <v>#N/A</v>
      </c>
      <c r="I43" s="117" t="e">
        <f>VLOOKUP(SlideShow[[#This Row],[NIM]],DbsMunaqis[#Data],15)</f>
        <v>#N/A</v>
      </c>
    </row>
    <row r="44" spans="1:9">
      <c r="A44" s="112">
        <v>43</v>
      </c>
      <c r="B44" s="113" t="s">
        <v>8027</v>
      </c>
      <c r="C44" s="114" t="e">
        <f>VLOOKUP(SlideShow[[#This Row],[NIM]],DbsMunaqis[#Data],5)</f>
        <v>#N/A</v>
      </c>
      <c r="D44" s="114" t="e">
        <f>VLOOKUP(SlideShow[[#This Row],[NIM]],DbsMunaqis[],9) &amp; ", " &amp; VLOOKUP(SlideShow[[#This Row],[NIM]],DbsMunaqis[],10)</f>
        <v>#N/A</v>
      </c>
      <c r="E44" s="102">
        <v>1</v>
      </c>
      <c r="F44" s="115" t="e">
        <f>VLOOKUP(VLOOKUP(SlideShow[[#This Row],[NIM]],DbsMunaqis[],6),TblJurusan[],2)</f>
        <v>#N/A</v>
      </c>
      <c r="G44" s="115" t="e">
        <f>VLOOKUP(VLOOKUP(SlideShow[[#This Row],[NIM]],DbsMunaqis[],7),TblProdi[],2)</f>
        <v>#N/A</v>
      </c>
      <c r="H44" s="116" t="e">
        <f>VLOOKUP(SlideShow[[#This Row],[NIM]],DbsMunaqis[#Data],14)</f>
        <v>#N/A</v>
      </c>
      <c r="I44" s="117" t="e">
        <f>VLOOKUP(SlideShow[[#This Row],[NIM]],DbsMunaqis[#Data],15)</f>
        <v>#N/A</v>
      </c>
    </row>
    <row r="45" spans="1:9">
      <c r="A45" s="112">
        <v>44</v>
      </c>
      <c r="B45" s="113" t="s">
        <v>7493</v>
      </c>
      <c r="C45" s="114" t="e">
        <f>VLOOKUP(SlideShow[[#This Row],[NIM]],DbsMunaqis[#Data],5)</f>
        <v>#N/A</v>
      </c>
      <c r="D45" s="114" t="e">
        <f>VLOOKUP(SlideShow[[#This Row],[NIM]],DbsMunaqis[],9) &amp; ", " &amp; VLOOKUP(SlideShow[[#This Row],[NIM]],DbsMunaqis[],10)</f>
        <v>#N/A</v>
      </c>
      <c r="E45" s="102">
        <v>1</v>
      </c>
      <c r="F45" s="115" t="e">
        <f>VLOOKUP(VLOOKUP(SlideShow[[#This Row],[NIM]],DbsMunaqis[],6),TblJurusan[],2)</f>
        <v>#N/A</v>
      </c>
      <c r="G45" s="115" t="e">
        <f>VLOOKUP(VLOOKUP(SlideShow[[#This Row],[NIM]],DbsMunaqis[],7),TblProdi[],2)</f>
        <v>#N/A</v>
      </c>
      <c r="H45" s="116" t="e">
        <f>VLOOKUP(SlideShow[[#This Row],[NIM]],DbsMunaqis[#Data],14)</f>
        <v>#N/A</v>
      </c>
      <c r="I45" s="117" t="e">
        <f>VLOOKUP(SlideShow[[#This Row],[NIM]],DbsMunaqis[#Data],15)</f>
        <v>#N/A</v>
      </c>
    </row>
    <row r="46" spans="1:9">
      <c r="A46" s="112">
        <v>45</v>
      </c>
      <c r="B46" s="113" t="s">
        <v>7494</v>
      </c>
      <c r="C46" s="114" t="e">
        <f>VLOOKUP(SlideShow[[#This Row],[NIM]],DbsMunaqis[#Data],5)</f>
        <v>#N/A</v>
      </c>
      <c r="D46" s="114" t="e">
        <f>VLOOKUP(SlideShow[[#This Row],[NIM]],DbsMunaqis[],9) &amp; ", " &amp; VLOOKUP(SlideShow[[#This Row],[NIM]],DbsMunaqis[],10)</f>
        <v>#N/A</v>
      </c>
      <c r="E46" s="102">
        <v>1</v>
      </c>
      <c r="F46" s="115" t="e">
        <f>VLOOKUP(VLOOKUP(SlideShow[[#This Row],[NIM]],DbsMunaqis[],6),TblJurusan[],2)</f>
        <v>#N/A</v>
      </c>
      <c r="G46" s="115" t="e">
        <f>VLOOKUP(VLOOKUP(SlideShow[[#This Row],[NIM]],DbsMunaqis[],7),TblProdi[],2)</f>
        <v>#N/A</v>
      </c>
      <c r="H46" s="116" t="e">
        <f>VLOOKUP(SlideShow[[#This Row],[NIM]],DbsMunaqis[#Data],14)</f>
        <v>#N/A</v>
      </c>
      <c r="I46" s="117" t="e">
        <f>VLOOKUP(SlideShow[[#This Row],[NIM]],DbsMunaqis[#Data],15)</f>
        <v>#N/A</v>
      </c>
    </row>
    <row r="47" spans="1:9">
      <c r="A47" s="112">
        <v>46</v>
      </c>
      <c r="B47" s="113" t="s">
        <v>7925</v>
      </c>
      <c r="C47" s="114" t="e">
        <f>VLOOKUP(SlideShow[[#This Row],[NIM]],DbsMunaqis[#Data],5)</f>
        <v>#N/A</v>
      </c>
      <c r="D47" s="114" t="e">
        <f>VLOOKUP(SlideShow[[#This Row],[NIM]],DbsMunaqis[],9) &amp; ", " &amp; VLOOKUP(SlideShow[[#This Row],[NIM]],DbsMunaqis[],10)</f>
        <v>#N/A</v>
      </c>
      <c r="E47" s="102">
        <v>1</v>
      </c>
      <c r="F47" s="115" t="e">
        <f>VLOOKUP(VLOOKUP(SlideShow[[#This Row],[NIM]],DbsMunaqis[],6),TblJurusan[],2)</f>
        <v>#N/A</v>
      </c>
      <c r="G47" s="115" t="e">
        <f>VLOOKUP(VLOOKUP(SlideShow[[#This Row],[NIM]],DbsMunaqis[],7),TblProdi[],2)</f>
        <v>#N/A</v>
      </c>
      <c r="H47" s="116" t="e">
        <f>VLOOKUP(SlideShow[[#This Row],[NIM]],DbsMunaqis[#Data],14)</f>
        <v>#N/A</v>
      </c>
      <c r="I47" s="117" t="e">
        <f>VLOOKUP(SlideShow[[#This Row],[NIM]],DbsMunaqis[#Data],15)</f>
        <v>#N/A</v>
      </c>
    </row>
    <row r="48" spans="1:9">
      <c r="A48" s="112">
        <v>47</v>
      </c>
      <c r="B48" s="113" t="s">
        <v>7863</v>
      </c>
      <c r="C48" s="114" t="e">
        <f>VLOOKUP(SlideShow[[#This Row],[NIM]],DbsMunaqis[#Data],5)</f>
        <v>#N/A</v>
      </c>
      <c r="D48" s="114" t="e">
        <f>VLOOKUP(SlideShow[[#This Row],[NIM]],DbsMunaqis[],9) &amp; ", " &amp; VLOOKUP(SlideShow[[#This Row],[NIM]],DbsMunaqis[],10)</f>
        <v>#N/A</v>
      </c>
      <c r="E48" s="102">
        <v>1</v>
      </c>
      <c r="F48" s="115" t="e">
        <f>VLOOKUP(VLOOKUP(SlideShow[[#This Row],[NIM]],DbsMunaqis[],6),TblJurusan[],2)</f>
        <v>#N/A</v>
      </c>
      <c r="G48" s="115" t="e">
        <f>VLOOKUP(VLOOKUP(SlideShow[[#This Row],[NIM]],DbsMunaqis[],7),TblProdi[],2)</f>
        <v>#N/A</v>
      </c>
      <c r="H48" s="116" t="e">
        <f>VLOOKUP(SlideShow[[#This Row],[NIM]],DbsMunaqis[#Data],14)</f>
        <v>#N/A</v>
      </c>
      <c r="I48" s="117" t="e">
        <f>VLOOKUP(SlideShow[[#This Row],[NIM]],DbsMunaqis[#Data],15)</f>
        <v>#N/A</v>
      </c>
    </row>
    <row r="49" spans="1:9">
      <c r="A49" s="112">
        <v>48</v>
      </c>
      <c r="B49" s="113" t="s">
        <v>8050</v>
      </c>
      <c r="C49" s="114" t="e">
        <f>VLOOKUP(SlideShow[[#This Row],[NIM]],DbsMunaqis[#Data],5)</f>
        <v>#N/A</v>
      </c>
      <c r="D49" s="114" t="e">
        <f>VLOOKUP(SlideShow[[#This Row],[NIM]],DbsMunaqis[],9) &amp; ", " &amp; VLOOKUP(SlideShow[[#This Row],[NIM]],DbsMunaqis[],10)</f>
        <v>#N/A</v>
      </c>
      <c r="E49" s="102">
        <v>1</v>
      </c>
      <c r="F49" s="115" t="e">
        <f>VLOOKUP(VLOOKUP(SlideShow[[#This Row],[NIM]],DbsMunaqis[],6),TblJurusan[],2)</f>
        <v>#N/A</v>
      </c>
      <c r="G49" s="115" t="e">
        <f>VLOOKUP(VLOOKUP(SlideShow[[#This Row],[NIM]],DbsMunaqis[],7),TblProdi[],2)</f>
        <v>#N/A</v>
      </c>
      <c r="H49" s="116" t="e">
        <f>VLOOKUP(SlideShow[[#This Row],[NIM]],DbsMunaqis[#Data],14)</f>
        <v>#N/A</v>
      </c>
      <c r="I49" s="117" t="e">
        <f>VLOOKUP(SlideShow[[#This Row],[NIM]],DbsMunaqis[#Data],15)</f>
        <v>#N/A</v>
      </c>
    </row>
    <row r="50" spans="1:9">
      <c r="A50" s="112">
        <v>49</v>
      </c>
      <c r="B50" s="113" t="s">
        <v>8074</v>
      </c>
      <c r="C50" s="114" t="e">
        <f>VLOOKUP(SlideShow[[#This Row],[NIM]],DbsMunaqis[#Data],5)</f>
        <v>#N/A</v>
      </c>
      <c r="D50" s="114" t="e">
        <f>VLOOKUP(SlideShow[[#This Row],[NIM]],DbsMunaqis[],9) &amp; ", " &amp; VLOOKUP(SlideShow[[#This Row],[NIM]],DbsMunaqis[],10)</f>
        <v>#N/A</v>
      </c>
      <c r="E50" s="102">
        <v>1</v>
      </c>
      <c r="F50" s="115" t="e">
        <f>VLOOKUP(VLOOKUP(SlideShow[[#This Row],[NIM]],DbsMunaqis[],6),TblJurusan[],2)</f>
        <v>#N/A</v>
      </c>
      <c r="G50" s="115" t="e">
        <f>VLOOKUP(VLOOKUP(SlideShow[[#This Row],[NIM]],DbsMunaqis[],7),TblProdi[],2)</f>
        <v>#N/A</v>
      </c>
      <c r="H50" s="116" t="e">
        <f>VLOOKUP(SlideShow[[#This Row],[NIM]],DbsMunaqis[#Data],14)</f>
        <v>#N/A</v>
      </c>
      <c r="I50" s="117" t="e">
        <f>VLOOKUP(SlideShow[[#This Row],[NIM]],DbsMunaqis[#Data],15)</f>
        <v>#N/A</v>
      </c>
    </row>
    <row r="51" spans="1:9">
      <c r="A51" s="112">
        <v>50</v>
      </c>
      <c r="B51" s="113" t="s">
        <v>8132</v>
      </c>
      <c r="C51" s="114" t="e">
        <f>VLOOKUP(SlideShow[[#This Row],[NIM]],DbsMunaqis[#Data],5)</f>
        <v>#N/A</v>
      </c>
      <c r="D51" s="114" t="e">
        <f>VLOOKUP(SlideShow[[#This Row],[NIM]],DbsMunaqis[],9) &amp; ", " &amp; VLOOKUP(SlideShow[[#This Row],[NIM]],DbsMunaqis[],10)</f>
        <v>#N/A</v>
      </c>
      <c r="E51" s="102">
        <v>1</v>
      </c>
      <c r="F51" s="115" t="e">
        <f>VLOOKUP(VLOOKUP(SlideShow[[#This Row],[NIM]],DbsMunaqis[],6),TblJurusan[],2)</f>
        <v>#N/A</v>
      </c>
      <c r="G51" s="115" t="e">
        <f>VLOOKUP(VLOOKUP(SlideShow[[#This Row],[NIM]],DbsMunaqis[],7),TblProdi[],2)</f>
        <v>#N/A</v>
      </c>
      <c r="H51" s="116" t="e">
        <f>VLOOKUP(SlideShow[[#This Row],[NIM]],DbsMunaqis[#Data],14)</f>
        <v>#N/A</v>
      </c>
      <c r="I51" s="117" t="e">
        <f>VLOOKUP(SlideShow[[#This Row],[NIM]],DbsMunaqis[#Data],15)</f>
        <v>#N/A</v>
      </c>
    </row>
    <row r="52" spans="1:9">
      <c r="A52" s="112">
        <v>51</v>
      </c>
      <c r="B52" s="113" t="s">
        <v>7914</v>
      </c>
      <c r="C52" s="114" t="e">
        <f>VLOOKUP(SlideShow[[#This Row],[NIM]],DbsMunaqis[#Data],5)</f>
        <v>#N/A</v>
      </c>
      <c r="D52" s="114" t="e">
        <f>VLOOKUP(SlideShow[[#This Row],[NIM]],DbsMunaqis[],9) &amp; ", " &amp; VLOOKUP(SlideShow[[#This Row],[NIM]],DbsMunaqis[],10)</f>
        <v>#N/A</v>
      </c>
      <c r="E52" s="102">
        <v>1</v>
      </c>
      <c r="F52" s="115" t="e">
        <f>VLOOKUP(VLOOKUP(SlideShow[[#This Row],[NIM]],DbsMunaqis[],6),TblJurusan[],2)</f>
        <v>#N/A</v>
      </c>
      <c r="G52" s="115" t="e">
        <f>VLOOKUP(VLOOKUP(SlideShow[[#This Row],[NIM]],DbsMunaqis[],7),TblProdi[],2)</f>
        <v>#N/A</v>
      </c>
      <c r="H52" s="116" t="e">
        <f>VLOOKUP(SlideShow[[#This Row],[NIM]],DbsMunaqis[#Data],14)</f>
        <v>#N/A</v>
      </c>
      <c r="I52" s="117" t="e">
        <f>VLOOKUP(SlideShow[[#This Row],[NIM]],DbsMunaqis[#Data],15)</f>
        <v>#N/A</v>
      </c>
    </row>
    <row r="53" spans="1:9">
      <c r="A53" s="112">
        <v>52</v>
      </c>
      <c r="B53" s="113" t="s">
        <v>7877</v>
      </c>
      <c r="C53" s="114" t="e">
        <f>VLOOKUP(SlideShow[[#This Row],[NIM]],DbsMunaqis[#Data],5)</f>
        <v>#N/A</v>
      </c>
      <c r="D53" s="114" t="e">
        <f>VLOOKUP(SlideShow[[#This Row],[NIM]],DbsMunaqis[],9) &amp; ", " &amp; VLOOKUP(SlideShow[[#This Row],[NIM]],DbsMunaqis[],10)</f>
        <v>#N/A</v>
      </c>
      <c r="E53" s="102">
        <v>1</v>
      </c>
      <c r="F53" s="115" t="e">
        <f>VLOOKUP(VLOOKUP(SlideShow[[#This Row],[NIM]],DbsMunaqis[],6),TblJurusan[],2)</f>
        <v>#N/A</v>
      </c>
      <c r="G53" s="115" t="e">
        <f>VLOOKUP(VLOOKUP(SlideShow[[#This Row],[NIM]],DbsMunaqis[],7),TblProdi[],2)</f>
        <v>#N/A</v>
      </c>
      <c r="H53" s="116" t="e">
        <f>VLOOKUP(SlideShow[[#This Row],[NIM]],DbsMunaqis[#Data],14)</f>
        <v>#N/A</v>
      </c>
      <c r="I53" s="117" t="e">
        <f>VLOOKUP(SlideShow[[#This Row],[NIM]],DbsMunaqis[#Data],15)</f>
        <v>#N/A</v>
      </c>
    </row>
    <row r="54" spans="1:9">
      <c r="A54" s="112">
        <v>53</v>
      </c>
      <c r="B54" s="113" t="s">
        <v>7970</v>
      </c>
      <c r="C54" s="114" t="e">
        <f>VLOOKUP(SlideShow[[#This Row],[NIM]],DbsMunaqis[#Data],5)</f>
        <v>#N/A</v>
      </c>
      <c r="D54" s="114" t="e">
        <f>VLOOKUP(SlideShow[[#This Row],[NIM]],DbsMunaqis[],9) &amp; ", " &amp; VLOOKUP(SlideShow[[#This Row],[NIM]],DbsMunaqis[],10)</f>
        <v>#N/A</v>
      </c>
      <c r="E54" s="102">
        <v>1</v>
      </c>
      <c r="F54" s="115" t="e">
        <f>VLOOKUP(VLOOKUP(SlideShow[[#This Row],[NIM]],DbsMunaqis[],6),TblJurusan[],2)</f>
        <v>#N/A</v>
      </c>
      <c r="G54" s="115" t="e">
        <f>VLOOKUP(VLOOKUP(SlideShow[[#This Row],[NIM]],DbsMunaqis[],7),TblProdi[],2)</f>
        <v>#N/A</v>
      </c>
      <c r="H54" s="116" t="e">
        <f>VLOOKUP(SlideShow[[#This Row],[NIM]],DbsMunaqis[#Data],14)</f>
        <v>#N/A</v>
      </c>
      <c r="I54" s="117" t="e">
        <f>VLOOKUP(SlideShow[[#This Row],[NIM]],DbsMunaqis[#Data],15)</f>
        <v>#N/A</v>
      </c>
    </row>
    <row r="55" spans="1:9">
      <c r="A55" s="112">
        <v>54</v>
      </c>
      <c r="B55" s="113" t="s">
        <v>7807</v>
      </c>
      <c r="C55" s="114" t="e">
        <f>VLOOKUP(SlideShow[[#This Row],[NIM]],DbsMunaqis[#Data],5)</f>
        <v>#N/A</v>
      </c>
      <c r="D55" s="114" t="e">
        <f>VLOOKUP(SlideShow[[#This Row],[NIM]],DbsMunaqis[],9) &amp; ", " &amp; VLOOKUP(SlideShow[[#This Row],[NIM]],DbsMunaqis[],10)</f>
        <v>#N/A</v>
      </c>
      <c r="E55" s="102">
        <v>1</v>
      </c>
      <c r="F55" s="115" t="e">
        <f>VLOOKUP(VLOOKUP(SlideShow[[#This Row],[NIM]],DbsMunaqis[],6),TblJurusan[],2)</f>
        <v>#N/A</v>
      </c>
      <c r="G55" s="115" t="e">
        <f>VLOOKUP(VLOOKUP(SlideShow[[#This Row],[NIM]],DbsMunaqis[],7),TblProdi[],2)</f>
        <v>#N/A</v>
      </c>
      <c r="H55" s="116" t="e">
        <f>VLOOKUP(SlideShow[[#This Row],[NIM]],DbsMunaqis[#Data],14)</f>
        <v>#N/A</v>
      </c>
      <c r="I55" s="117" t="e">
        <f>VLOOKUP(SlideShow[[#This Row],[NIM]],DbsMunaqis[#Data],15)</f>
        <v>#N/A</v>
      </c>
    </row>
    <row r="56" spans="1:9">
      <c r="A56" s="112">
        <v>55</v>
      </c>
      <c r="B56" s="113" t="s">
        <v>7506</v>
      </c>
      <c r="C56" s="114" t="e">
        <f>VLOOKUP(SlideShow[[#This Row],[NIM]],DbsMunaqis[#Data],5)</f>
        <v>#N/A</v>
      </c>
      <c r="D56" s="114" t="e">
        <f>VLOOKUP(SlideShow[[#This Row],[NIM]],DbsMunaqis[],9) &amp; ", " &amp; VLOOKUP(SlideShow[[#This Row],[NIM]],DbsMunaqis[],10)</f>
        <v>#N/A</v>
      </c>
      <c r="E56" s="102">
        <v>1</v>
      </c>
      <c r="F56" s="115" t="e">
        <f>VLOOKUP(VLOOKUP(SlideShow[[#This Row],[NIM]],DbsMunaqis[],6),TblJurusan[],2)</f>
        <v>#N/A</v>
      </c>
      <c r="G56" s="115" t="e">
        <f>VLOOKUP(VLOOKUP(SlideShow[[#This Row],[NIM]],DbsMunaqis[],7),TblProdi[],2)</f>
        <v>#N/A</v>
      </c>
      <c r="H56" s="116" t="e">
        <f>VLOOKUP(SlideShow[[#This Row],[NIM]],DbsMunaqis[#Data],14)</f>
        <v>#N/A</v>
      </c>
      <c r="I56" s="117" t="e">
        <f>VLOOKUP(SlideShow[[#This Row],[NIM]],DbsMunaqis[#Data],15)</f>
        <v>#N/A</v>
      </c>
    </row>
    <row r="57" spans="1:9">
      <c r="A57" s="112">
        <v>56</v>
      </c>
      <c r="B57" s="113" t="s">
        <v>8040</v>
      </c>
      <c r="C57" s="114" t="e">
        <f>VLOOKUP(SlideShow[[#This Row],[NIM]],DbsMunaqis[#Data],5)</f>
        <v>#N/A</v>
      </c>
      <c r="D57" s="114" t="e">
        <f>VLOOKUP(SlideShow[[#This Row],[NIM]],DbsMunaqis[],9) &amp; ", " &amp; VLOOKUP(SlideShow[[#This Row],[NIM]],DbsMunaqis[],10)</f>
        <v>#N/A</v>
      </c>
      <c r="E57" s="102">
        <v>1</v>
      </c>
      <c r="F57" s="115" t="e">
        <f>VLOOKUP(VLOOKUP(SlideShow[[#This Row],[NIM]],DbsMunaqis[],6),TblJurusan[],2)</f>
        <v>#N/A</v>
      </c>
      <c r="G57" s="115" t="e">
        <f>VLOOKUP(VLOOKUP(SlideShow[[#This Row],[NIM]],DbsMunaqis[],7),TblProdi[],2)</f>
        <v>#N/A</v>
      </c>
      <c r="H57" s="116" t="e">
        <f>VLOOKUP(SlideShow[[#This Row],[NIM]],DbsMunaqis[#Data],14)</f>
        <v>#N/A</v>
      </c>
      <c r="I57" s="117" t="e">
        <f>VLOOKUP(SlideShow[[#This Row],[NIM]],DbsMunaqis[#Data],15)</f>
        <v>#N/A</v>
      </c>
    </row>
    <row r="58" spans="1:9">
      <c r="A58" s="112">
        <v>57</v>
      </c>
      <c r="B58" s="113" t="s">
        <v>8033</v>
      </c>
      <c r="C58" s="114" t="e">
        <f>VLOOKUP(SlideShow[[#This Row],[NIM]],DbsMunaqis[#Data],5)</f>
        <v>#N/A</v>
      </c>
      <c r="D58" s="114" t="e">
        <f>VLOOKUP(SlideShow[[#This Row],[NIM]],DbsMunaqis[],9) &amp; ", " &amp; VLOOKUP(SlideShow[[#This Row],[NIM]],DbsMunaqis[],10)</f>
        <v>#N/A</v>
      </c>
      <c r="E58" s="102">
        <v>1</v>
      </c>
      <c r="F58" s="115" t="e">
        <f>VLOOKUP(VLOOKUP(SlideShow[[#This Row],[NIM]],DbsMunaqis[],6),TblJurusan[],2)</f>
        <v>#N/A</v>
      </c>
      <c r="G58" s="115" t="e">
        <f>VLOOKUP(VLOOKUP(SlideShow[[#This Row],[NIM]],DbsMunaqis[],7),TblProdi[],2)</f>
        <v>#N/A</v>
      </c>
      <c r="H58" s="116" t="e">
        <f>VLOOKUP(SlideShow[[#This Row],[NIM]],DbsMunaqis[#Data],14)</f>
        <v>#N/A</v>
      </c>
      <c r="I58" s="117" t="e">
        <f>VLOOKUP(SlideShow[[#This Row],[NIM]],DbsMunaqis[#Data],15)</f>
        <v>#N/A</v>
      </c>
    </row>
    <row r="59" spans="1:9">
      <c r="A59" s="112">
        <v>58</v>
      </c>
      <c r="B59" s="113" t="s">
        <v>7975</v>
      </c>
      <c r="C59" s="114" t="e">
        <f>VLOOKUP(SlideShow[[#This Row],[NIM]],DbsMunaqis[#Data],5)</f>
        <v>#N/A</v>
      </c>
      <c r="D59" s="114" t="e">
        <f>VLOOKUP(SlideShow[[#This Row],[NIM]],DbsMunaqis[],9) &amp; ", " &amp; VLOOKUP(SlideShow[[#This Row],[NIM]],DbsMunaqis[],10)</f>
        <v>#N/A</v>
      </c>
      <c r="E59" s="102">
        <v>1</v>
      </c>
      <c r="F59" s="115" t="e">
        <f>VLOOKUP(VLOOKUP(SlideShow[[#This Row],[NIM]],DbsMunaqis[],6),TblJurusan[],2)</f>
        <v>#N/A</v>
      </c>
      <c r="G59" s="115" t="e">
        <f>VLOOKUP(VLOOKUP(SlideShow[[#This Row],[NIM]],DbsMunaqis[],7),TblProdi[],2)</f>
        <v>#N/A</v>
      </c>
      <c r="H59" s="116" t="e">
        <f>VLOOKUP(SlideShow[[#This Row],[NIM]],DbsMunaqis[#Data],14)</f>
        <v>#N/A</v>
      </c>
      <c r="I59" s="117" t="e">
        <f>VLOOKUP(SlideShow[[#This Row],[NIM]],DbsMunaqis[#Data],15)</f>
        <v>#N/A</v>
      </c>
    </row>
    <row r="60" spans="1:9">
      <c r="A60" s="112">
        <v>59</v>
      </c>
      <c r="B60" s="113" t="s">
        <v>8147</v>
      </c>
      <c r="C60" s="114" t="e">
        <f>VLOOKUP(SlideShow[[#This Row],[NIM]],DbsMunaqis[#Data],5)</f>
        <v>#N/A</v>
      </c>
      <c r="D60" s="114" t="e">
        <f>VLOOKUP(SlideShow[[#This Row],[NIM]],DbsMunaqis[],9) &amp; ", " &amp; VLOOKUP(SlideShow[[#This Row],[NIM]],DbsMunaqis[],10)</f>
        <v>#N/A</v>
      </c>
      <c r="E60" s="102">
        <v>1</v>
      </c>
      <c r="F60" s="115" t="e">
        <f>VLOOKUP(VLOOKUP(SlideShow[[#This Row],[NIM]],DbsMunaqis[],6),TblJurusan[],2)</f>
        <v>#N/A</v>
      </c>
      <c r="G60" s="115" t="e">
        <f>VLOOKUP(VLOOKUP(SlideShow[[#This Row],[NIM]],DbsMunaqis[],7),TblProdi[],2)</f>
        <v>#N/A</v>
      </c>
      <c r="H60" s="116" t="e">
        <f>VLOOKUP(SlideShow[[#This Row],[NIM]],DbsMunaqis[#Data],14)</f>
        <v>#N/A</v>
      </c>
      <c r="I60" s="117" t="e">
        <f>VLOOKUP(SlideShow[[#This Row],[NIM]],DbsMunaqis[#Data],15)</f>
        <v>#N/A</v>
      </c>
    </row>
    <row r="61" spans="1:9">
      <c r="A61" s="112">
        <v>60</v>
      </c>
      <c r="B61" s="113" t="s">
        <v>7644</v>
      </c>
      <c r="C61" s="114" t="e">
        <f>VLOOKUP(SlideShow[[#This Row],[NIM]],DbsMunaqis[#Data],5)</f>
        <v>#N/A</v>
      </c>
      <c r="D61" s="114" t="e">
        <f>VLOOKUP(SlideShow[[#This Row],[NIM]],DbsMunaqis[],9) &amp; ", " &amp; VLOOKUP(SlideShow[[#This Row],[NIM]],DbsMunaqis[],10)</f>
        <v>#N/A</v>
      </c>
      <c r="E61" s="102">
        <v>1</v>
      </c>
      <c r="F61" s="115" t="e">
        <f>VLOOKUP(VLOOKUP(SlideShow[[#This Row],[NIM]],DbsMunaqis[],6),TblJurusan[],2)</f>
        <v>#N/A</v>
      </c>
      <c r="G61" s="115" t="e">
        <f>VLOOKUP(VLOOKUP(SlideShow[[#This Row],[NIM]],DbsMunaqis[],7),TblProdi[],2)</f>
        <v>#N/A</v>
      </c>
      <c r="H61" s="116" t="e">
        <f>VLOOKUP(SlideShow[[#This Row],[NIM]],DbsMunaqis[#Data],14)</f>
        <v>#N/A</v>
      </c>
      <c r="I61" s="117" t="e">
        <f>VLOOKUP(SlideShow[[#This Row],[NIM]],DbsMunaqis[#Data],15)</f>
        <v>#N/A</v>
      </c>
    </row>
    <row r="62" spans="1:9">
      <c r="A62" s="112">
        <v>61</v>
      </c>
      <c r="B62" s="113" t="s">
        <v>7687</v>
      </c>
      <c r="C62" s="114" t="e">
        <f>VLOOKUP(SlideShow[[#This Row],[NIM]],DbsMunaqis[#Data],5)</f>
        <v>#N/A</v>
      </c>
      <c r="D62" s="114" t="e">
        <f>VLOOKUP(SlideShow[[#This Row],[NIM]],DbsMunaqis[],9) &amp; ", " &amp; VLOOKUP(SlideShow[[#This Row],[NIM]],DbsMunaqis[],10)</f>
        <v>#N/A</v>
      </c>
      <c r="E62" s="102">
        <v>1</v>
      </c>
      <c r="F62" s="115" t="e">
        <f>VLOOKUP(VLOOKUP(SlideShow[[#This Row],[NIM]],DbsMunaqis[],6),TblJurusan[],2)</f>
        <v>#N/A</v>
      </c>
      <c r="G62" s="115" t="e">
        <f>VLOOKUP(VLOOKUP(SlideShow[[#This Row],[NIM]],DbsMunaqis[],7),TblProdi[],2)</f>
        <v>#N/A</v>
      </c>
      <c r="H62" s="116" t="e">
        <f>VLOOKUP(SlideShow[[#This Row],[NIM]],DbsMunaqis[#Data],14)</f>
        <v>#N/A</v>
      </c>
      <c r="I62" s="117" t="e">
        <f>VLOOKUP(SlideShow[[#This Row],[NIM]],DbsMunaqis[#Data],15)</f>
        <v>#N/A</v>
      </c>
    </row>
    <row r="63" spans="1:9">
      <c r="A63" s="112">
        <v>62</v>
      </c>
      <c r="B63" s="113" t="s">
        <v>7306</v>
      </c>
      <c r="C63" s="114" t="e">
        <f>VLOOKUP(SlideShow[[#This Row],[NIM]],DbsMunaqis[#Data],5)</f>
        <v>#N/A</v>
      </c>
      <c r="D63" s="114" t="e">
        <f>VLOOKUP(SlideShow[[#This Row],[NIM]],DbsMunaqis[],9) &amp; ", " &amp; VLOOKUP(SlideShow[[#This Row],[NIM]],DbsMunaqis[],10)</f>
        <v>#N/A</v>
      </c>
      <c r="E63" s="102">
        <v>1</v>
      </c>
      <c r="F63" s="115" t="e">
        <f>VLOOKUP(VLOOKUP(SlideShow[[#This Row],[NIM]],DbsMunaqis[],6),TblJurusan[],2)</f>
        <v>#N/A</v>
      </c>
      <c r="G63" s="115" t="e">
        <f>VLOOKUP(VLOOKUP(SlideShow[[#This Row],[NIM]],DbsMunaqis[],7),TblProdi[],2)</f>
        <v>#N/A</v>
      </c>
      <c r="H63" s="116" t="e">
        <f>VLOOKUP(SlideShow[[#This Row],[NIM]],DbsMunaqis[#Data],14)</f>
        <v>#N/A</v>
      </c>
      <c r="I63" s="117" t="e">
        <f>VLOOKUP(SlideShow[[#This Row],[NIM]],DbsMunaqis[#Data],15)</f>
        <v>#N/A</v>
      </c>
    </row>
    <row r="64" spans="1:9">
      <c r="A64" s="112">
        <v>63</v>
      </c>
      <c r="B64" s="113" t="s">
        <v>7852</v>
      </c>
      <c r="C64" s="114" t="e">
        <f>VLOOKUP(SlideShow[[#This Row],[NIM]],DbsMunaqis[#Data],5)</f>
        <v>#N/A</v>
      </c>
      <c r="D64" s="114" t="e">
        <f>VLOOKUP(SlideShow[[#This Row],[NIM]],DbsMunaqis[],9) &amp; ", " &amp; VLOOKUP(SlideShow[[#This Row],[NIM]],DbsMunaqis[],10)</f>
        <v>#N/A</v>
      </c>
      <c r="E64" s="102">
        <v>1</v>
      </c>
      <c r="F64" s="115" t="e">
        <f>VLOOKUP(VLOOKUP(SlideShow[[#This Row],[NIM]],DbsMunaqis[],6),TblJurusan[],2)</f>
        <v>#N/A</v>
      </c>
      <c r="G64" s="115" t="e">
        <f>VLOOKUP(VLOOKUP(SlideShow[[#This Row],[NIM]],DbsMunaqis[],7),TblProdi[],2)</f>
        <v>#N/A</v>
      </c>
      <c r="H64" s="116" t="e">
        <f>VLOOKUP(SlideShow[[#This Row],[NIM]],DbsMunaqis[#Data],14)</f>
        <v>#N/A</v>
      </c>
      <c r="I64" s="117" t="e">
        <f>VLOOKUP(SlideShow[[#This Row],[NIM]],DbsMunaqis[#Data],15)</f>
        <v>#N/A</v>
      </c>
    </row>
    <row r="65" spans="1:9">
      <c r="A65" s="112">
        <v>64</v>
      </c>
      <c r="B65" s="113" t="s">
        <v>7903</v>
      </c>
      <c r="C65" s="114" t="e">
        <f>VLOOKUP(SlideShow[[#This Row],[NIM]],DbsMunaqis[#Data],5)</f>
        <v>#N/A</v>
      </c>
      <c r="D65" s="114" t="e">
        <f>VLOOKUP(SlideShow[[#This Row],[NIM]],DbsMunaqis[],9) &amp; ", " &amp; VLOOKUP(SlideShow[[#This Row],[NIM]],DbsMunaqis[],10)</f>
        <v>#N/A</v>
      </c>
      <c r="E65" s="102">
        <v>1</v>
      </c>
      <c r="F65" s="115" t="e">
        <f>VLOOKUP(VLOOKUP(SlideShow[[#This Row],[NIM]],DbsMunaqis[],6),TblJurusan[],2)</f>
        <v>#N/A</v>
      </c>
      <c r="G65" s="115" t="e">
        <f>VLOOKUP(VLOOKUP(SlideShow[[#This Row],[NIM]],DbsMunaqis[],7),TblProdi[],2)</f>
        <v>#N/A</v>
      </c>
      <c r="H65" s="116" t="e">
        <f>VLOOKUP(SlideShow[[#This Row],[NIM]],DbsMunaqis[#Data],14)</f>
        <v>#N/A</v>
      </c>
      <c r="I65" s="117" t="e">
        <f>VLOOKUP(SlideShow[[#This Row],[NIM]],DbsMunaqis[#Data],15)</f>
        <v>#N/A</v>
      </c>
    </row>
    <row r="66" spans="1:9">
      <c r="A66" s="112">
        <v>65</v>
      </c>
      <c r="B66" s="113" t="s">
        <v>7889</v>
      </c>
      <c r="C66" s="114" t="e">
        <f>VLOOKUP(SlideShow[[#This Row],[NIM]],DbsMunaqis[#Data],5)</f>
        <v>#N/A</v>
      </c>
      <c r="D66" s="114" t="e">
        <f>VLOOKUP(SlideShow[[#This Row],[NIM]],DbsMunaqis[],9) &amp; ", " &amp; VLOOKUP(SlideShow[[#This Row],[NIM]],DbsMunaqis[],10)</f>
        <v>#N/A</v>
      </c>
      <c r="E66" s="102">
        <v>1</v>
      </c>
      <c r="F66" s="115" t="e">
        <f>VLOOKUP(VLOOKUP(SlideShow[[#This Row],[NIM]],DbsMunaqis[],6),TblJurusan[],2)</f>
        <v>#N/A</v>
      </c>
      <c r="G66" s="115" t="e">
        <f>VLOOKUP(VLOOKUP(SlideShow[[#This Row],[NIM]],DbsMunaqis[],7),TblProdi[],2)</f>
        <v>#N/A</v>
      </c>
      <c r="H66" s="116" t="e">
        <f>VLOOKUP(SlideShow[[#This Row],[NIM]],DbsMunaqis[#Data],14)</f>
        <v>#N/A</v>
      </c>
      <c r="I66" s="117" t="e">
        <f>VLOOKUP(SlideShow[[#This Row],[NIM]],DbsMunaqis[#Data],15)</f>
        <v>#N/A</v>
      </c>
    </row>
    <row r="67" spans="1:9">
      <c r="A67" s="112">
        <v>66</v>
      </c>
      <c r="B67" s="113" t="s">
        <v>8925</v>
      </c>
      <c r="C67" s="114" t="e">
        <f>VLOOKUP(SlideShow[[#This Row],[NIM]],DbsMunaqis[#Data],5)</f>
        <v>#N/A</v>
      </c>
      <c r="D67" s="114" t="e">
        <f>VLOOKUP(SlideShow[[#This Row],[NIM]],DbsMunaqis[],9) &amp; ", " &amp; VLOOKUP(SlideShow[[#This Row],[NIM]],DbsMunaqis[],10)</f>
        <v>#N/A</v>
      </c>
      <c r="E67" s="102">
        <v>1</v>
      </c>
      <c r="F67" s="115" t="e">
        <f>VLOOKUP(VLOOKUP(SlideShow[[#This Row],[NIM]],DbsMunaqis[],6),TblJurusan[],2)</f>
        <v>#N/A</v>
      </c>
      <c r="G67" s="115" t="e">
        <f>VLOOKUP(VLOOKUP(SlideShow[[#This Row],[NIM]],DbsMunaqis[],7),TblProdi[],2)</f>
        <v>#N/A</v>
      </c>
      <c r="H67" s="116" t="e">
        <f>VLOOKUP(SlideShow[[#This Row],[NIM]],DbsMunaqis[#Data],14)</f>
        <v>#N/A</v>
      </c>
      <c r="I67" s="117" t="e">
        <f>VLOOKUP(SlideShow[[#This Row],[NIM]],DbsMunaqis[#Data],15)</f>
        <v>#N/A</v>
      </c>
    </row>
    <row r="68" spans="1:9">
      <c r="A68" s="112">
        <v>67</v>
      </c>
      <c r="B68" s="113" t="s">
        <v>7658</v>
      </c>
      <c r="C68" s="114" t="e">
        <f>VLOOKUP(SlideShow[[#This Row],[NIM]],DbsMunaqis[#Data],5)</f>
        <v>#N/A</v>
      </c>
      <c r="D68" s="114" t="e">
        <f>VLOOKUP(SlideShow[[#This Row],[NIM]],DbsMunaqis[],9) &amp; ", " &amp; VLOOKUP(SlideShow[[#This Row],[NIM]],DbsMunaqis[],10)</f>
        <v>#N/A</v>
      </c>
      <c r="E68" s="102">
        <v>1</v>
      </c>
      <c r="F68" s="115" t="e">
        <f>VLOOKUP(VLOOKUP(SlideShow[[#This Row],[NIM]],DbsMunaqis[],6),TblJurusan[],2)</f>
        <v>#N/A</v>
      </c>
      <c r="G68" s="115" t="e">
        <f>VLOOKUP(VLOOKUP(SlideShow[[#This Row],[NIM]],DbsMunaqis[],7),TblProdi[],2)</f>
        <v>#N/A</v>
      </c>
      <c r="H68" s="116" t="e">
        <f>VLOOKUP(SlideShow[[#This Row],[NIM]],DbsMunaqis[#Data],14)</f>
        <v>#N/A</v>
      </c>
      <c r="I68" s="117" t="e">
        <f>VLOOKUP(SlideShow[[#This Row],[NIM]],DbsMunaqis[#Data],15)</f>
        <v>#N/A</v>
      </c>
    </row>
    <row r="69" spans="1:9">
      <c r="A69" s="112">
        <v>68</v>
      </c>
      <c r="B69" s="113" t="s">
        <v>7677</v>
      </c>
      <c r="C69" s="114" t="e">
        <f>VLOOKUP(SlideShow[[#This Row],[NIM]],DbsMunaqis[#Data],5)</f>
        <v>#N/A</v>
      </c>
      <c r="D69" s="114" t="e">
        <f>VLOOKUP(SlideShow[[#This Row],[NIM]],DbsMunaqis[],9) &amp; ", " &amp; VLOOKUP(SlideShow[[#This Row],[NIM]],DbsMunaqis[],10)</f>
        <v>#N/A</v>
      </c>
      <c r="E69" s="102">
        <v>1</v>
      </c>
      <c r="F69" s="115" t="e">
        <f>VLOOKUP(VLOOKUP(SlideShow[[#This Row],[NIM]],DbsMunaqis[],6),TblJurusan[],2)</f>
        <v>#N/A</v>
      </c>
      <c r="G69" s="115" t="e">
        <f>VLOOKUP(VLOOKUP(SlideShow[[#This Row],[NIM]],DbsMunaqis[],7),TblProdi[],2)</f>
        <v>#N/A</v>
      </c>
      <c r="H69" s="116" t="e">
        <f>VLOOKUP(SlideShow[[#This Row],[NIM]],DbsMunaqis[#Data],14)</f>
        <v>#N/A</v>
      </c>
      <c r="I69" s="117" t="e">
        <f>VLOOKUP(SlideShow[[#This Row],[NIM]],DbsMunaqis[#Data],15)</f>
        <v>#N/A</v>
      </c>
    </row>
    <row r="70" spans="1:9">
      <c r="A70" s="112">
        <v>69</v>
      </c>
      <c r="B70" s="113" t="s">
        <v>8081</v>
      </c>
      <c r="C70" s="114" t="e">
        <f>VLOOKUP(SlideShow[[#This Row],[NIM]],DbsMunaqis[#Data],5)</f>
        <v>#N/A</v>
      </c>
      <c r="D70" s="114" t="e">
        <f>VLOOKUP(SlideShow[[#This Row],[NIM]],DbsMunaqis[],9) &amp; ", " &amp; VLOOKUP(SlideShow[[#This Row],[NIM]],DbsMunaqis[],10)</f>
        <v>#N/A</v>
      </c>
      <c r="E70" s="102">
        <v>1</v>
      </c>
      <c r="F70" s="115" t="e">
        <f>VLOOKUP(VLOOKUP(SlideShow[[#This Row],[NIM]],DbsMunaqis[],6),TblJurusan[],2)</f>
        <v>#N/A</v>
      </c>
      <c r="G70" s="115" t="e">
        <f>VLOOKUP(VLOOKUP(SlideShow[[#This Row],[NIM]],DbsMunaqis[],7),TblProdi[],2)</f>
        <v>#N/A</v>
      </c>
      <c r="H70" s="116" t="e">
        <f>VLOOKUP(SlideShow[[#This Row],[NIM]],DbsMunaqis[#Data],14)</f>
        <v>#N/A</v>
      </c>
      <c r="I70" s="117" t="e">
        <f>VLOOKUP(SlideShow[[#This Row],[NIM]],DbsMunaqis[#Data],15)</f>
        <v>#N/A</v>
      </c>
    </row>
    <row r="71" spans="1:9">
      <c r="A71" s="112">
        <v>70</v>
      </c>
      <c r="B71" s="113" t="s">
        <v>7790</v>
      </c>
      <c r="C71" s="114" t="e">
        <f>VLOOKUP(SlideShow[[#This Row],[NIM]],DbsMunaqis[#Data],5)</f>
        <v>#N/A</v>
      </c>
      <c r="D71" s="114" t="e">
        <f>VLOOKUP(SlideShow[[#This Row],[NIM]],DbsMunaqis[],9) &amp; ", " &amp; VLOOKUP(SlideShow[[#This Row],[NIM]],DbsMunaqis[],10)</f>
        <v>#N/A</v>
      </c>
      <c r="E71" s="102">
        <v>1</v>
      </c>
      <c r="F71" s="115" t="e">
        <f>VLOOKUP(VLOOKUP(SlideShow[[#This Row],[NIM]],DbsMunaqis[],6),TblJurusan[],2)</f>
        <v>#N/A</v>
      </c>
      <c r="G71" s="115" t="e">
        <f>VLOOKUP(VLOOKUP(SlideShow[[#This Row],[NIM]],DbsMunaqis[],7),TblProdi[],2)</f>
        <v>#N/A</v>
      </c>
      <c r="H71" s="116" t="e">
        <f>VLOOKUP(SlideShow[[#This Row],[NIM]],DbsMunaqis[#Data],14)</f>
        <v>#N/A</v>
      </c>
      <c r="I71" s="117" t="e">
        <f>VLOOKUP(SlideShow[[#This Row],[NIM]],DbsMunaqis[#Data],15)</f>
        <v>#N/A</v>
      </c>
    </row>
    <row r="72" spans="1:9">
      <c r="A72" s="112">
        <v>71</v>
      </c>
      <c r="B72" s="113" t="s">
        <v>8180</v>
      </c>
      <c r="C72" s="114" t="e">
        <f>VLOOKUP(SlideShow[[#This Row],[NIM]],DbsMunaqis[#Data],5)</f>
        <v>#N/A</v>
      </c>
      <c r="D72" s="114" t="e">
        <f>VLOOKUP(SlideShow[[#This Row],[NIM]],DbsMunaqis[],9) &amp; ", " &amp; VLOOKUP(SlideShow[[#This Row],[NIM]],DbsMunaqis[],10)</f>
        <v>#N/A</v>
      </c>
      <c r="E72" s="102">
        <v>1</v>
      </c>
      <c r="F72" s="115" t="e">
        <f>VLOOKUP(VLOOKUP(SlideShow[[#This Row],[NIM]],DbsMunaqis[],6),TblJurusan[],2)</f>
        <v>#N/A</v>
      </c>
      <c r="G72" s="115" t="e">
        <f>VLOOKUP(VLOOKUP(SlideShow[[#This Row],[NIM]],DbsMunaqis[],7),TblProdi[],2)</f>
        <v>#N/A</v>
      </c>
      <c r="H72" s="116" t="e">
        <f>VLOOKUP(SlideShow[[#This Row],[NIM]],DbsMunaqis[#Data],14)</f>
        <v>#N/A</v>
      </c>
      <c r="I72" s="117" t="e">
        <f>VLOOKUP(SlideShow[[#This Row],[NIM]],DbsMunaqis[#Data],15)</f>
        <v>#N/A</v>
      </c>
    </row>
    <row r="73" spans="1:9">
      <c r="A73" s="112">
        <v>72</v>
      </c>
      <c r="B73" s="113" t="s">
        <v>8003</v>
      </c>
      <c r="C73" s="114" t="e">
        <f>VLOOKUP(SlideShow[[#This Row],[NIM]],DbsMunaqis[#Data],5)</f>
        <v>#N/A</v>
      </c>
      <c r="D73" s="114" t="e">
        <f>VLOOKUP(SlideShow[[#This Row],[NIM]],DbsMunaqis[],9) &amp; ", " &amp; VLOOKUP(SlideShow[[#This Row],[NIM]],DbsMunaqis[],10)</f>
        <v>#N/A</v>
      </c>
      <c r="E73" s="102">
        <v>1</v>
      </c>
      <c r="F73" s="115" t="e">
        <f>VLOOKUP(VLOOKUP(SlideShow[[#This Row],[NIM]],DbsMunaqis[],6),TblJurusan[],2)</f>
        <v>#N/A</v>
      </c>
      <c r="G73" s="115" t="e">
        <f>VLOOKUP(VLOOKUP(SlideShow[[#This Row],[NIM]],DbsMunaqis[],7),TblProdi[],2)</f>
        <v>#N/A</v>
      </c>
      <c r="H73" s="116" t="e">
        <f>VLOOKUP(SlideShow[[#This Row],[NIM]],DbsMunaqis[#Data],14)</f>
        <v>#N/A</v>
      </c>
      <c r="I73" s="117" t="e">
        <f>VLOOKUP(SlideShow[[#This Row],[NIM]],DbsMunaqis[#Data],15)</f>
        <v>#N/A</v>
      </c>
    </row>
    <row r="74" spans="1:9">
      <c r="A74" s="112">
        <v>73</v>
      </c>
      <c r="B74" s="113" t="s">
        <v>8077</v>
      </c>
      <c r="C74" s="114" t="e">
        <f>VLOOKUP(SlideShow[[#This Row],[NIM]],DbsMunaqis[#Data],5)</f>
        <v>#N/A</v>
      </c>
      <c r="D74" s="114" t="e">
        <f>VLOOKUP(SlideShow[[#This Row],[NIM]],DbsMunaqis[],9) &amp; ", " &amp; VLOOKUP(SlideShow[[#This Row],[NIM]],DbsMunaqis[],10)</f>
        <v>#N/A</v>
      </c>
      <c r="E74" s="102">
        <v>1</v>
      </c>
      <c r="F74" s="115" t="e">
        <f>VLOOKUP(VLOOKUP(SlideShow[[#This Row],[NIM]],DbsMunaqis[],6),TblJurusan[],2)</f>
        <v>#N/A</v>
      </c>
      <c r="G74" s="115" t="e">
        <f>VLOOKUP(VLOOKUP(SlideShow[[#This Row],[NIM]],DbsMunaqis[],7),TblProdi[],2)</f>
        <v>#N/A</v>
      </c>
      <c r="H74" s="116" t="e">
        <f>VLOOKUP(SlideShow[[#This Row],[NIM]],DbsMunaqis[#Data],14)</f>
        <v>#N/A</v>
      </c>
      <c r="I74" s="117" t="e">
        <f>VLOOKUP(SlideShow[[#This Row],[NIM]],DbsMunaqis[#Data],15)</f>
        <v>#N/A</v>
      </c>
    </row>
    <row r="75" spans="1:9">
      <c r="A75" s="112">
        <v>74</v>
      </c>
      <c r="B75" s="113" t="s">
        <v>8130</v>
      </c>
      <c r="C75" s="114" t="e">
        <f>VLOOKUP(SlideShow[[#This Row],[NIM]],DbsMunaqis[#Data],5)</f>
        <v>#N/A</v>
      </c>
      <c r="D75" s="114" t="e">
        <f>VLOOKUP(SlideShow[[#This Row],[NIM]],DbsMunaqis[],9) &amp; ", " &amp; VLOOKUP(SlideShow[[#This Row],[NIM]],DbsMunaqis[],10)</f>
        <v>#N/A</v>
      </c>
      <c r="E75" s="102">
        <v>1</v>
      </c>
      <c r="F75" s="115" t="e">
        <f>VLOOKUP(VLOOKUP(SlideShow[[#This Row],[NIM]],DbsMunaqis[],6),TblJurusan[],2)</f>
        <v>#N/A</v>
      </c>
      <c r="G75" s="115" t="e">
        <f>VLOOKUP(VLOOKUP(SlideShow[[#This Row],[NIM]],DbsMunaqis[],7),TblProdi[],2)</f>
        <v>#N/A</v>
      </c>
      <c r="H75" s="116" t="e">
        <f>VLOOKUP(SlideShow[[#This Row],[NIM]],DbsMunaqis[#Data],14)</f>
        <v>#N/A</v>
      </c>
      <c r="I75" s="117" t="e">
        <f>VLOOKUP(SlideShow[[#This Row],[NIM]],DbsMunaqis[#Data],15)</f>
        <v>#N/A</v>
      </c>
    </row>
    <row r="76" spans="1:9">
      <c r="A76" s="112">
        <v>75</v>
      </c>
      <c r="B76" s="113" t="s">
        <v>8158</v>
      </c>
      <c r="C76" s="114" t="e">
        <f>VLOOKUP(SlideShow[[#This Row],[NIM]],DbsMunaqis[#Data],5)</f>
        <v>#N/A</v>
      </c>
      <c r="D76" s="114" t="e">
        <f>VLOOKUP(SlideShow[[#This Row],[NIM]],DbsMunaqis[],9) &amp; ", " &amp; VLOOKUP(SlideShow[[#This Row],[NIM]],DbsMunaqis[],10)</f>
        <v>#N/A</v>
      </c>
      <c r="E76" s="102">
        <v>1</v>
      </c>
      <c r="F76" s="115" t="e">
        <f>VLOOKUP(VLOOKUP(SlideShow[[#This Row],[NIM]],DbsMunaqis[],6),TblJurusan[],2)</f>
        <v>#N/A</v>
      </c>
      <c r="G76" s="115" t="e">
        <f>VLOOKUP(VLOOKUP(SlideShow[[#This Row],[NIM]],DbsMunaqis[],7),TblProdi[],2)</f>
        <v>#N/A</v>
      </c>
      <c r="H76" s="116" t="e">
        <f>VLOOKUP(SlideShow[[#This Row],[NIM]],DbsMunaqis[#Data],14)</f>
        <v>#N/A</v>
      </c>
      <c r="I76" s="117" t="e">
        <f>VLOOKUP(SlideShow[[#This Row],[NIM]],DbsMunaqis[#Data],15)</f>
        <v>#N/A</v>
      </c>
    </row>
    <row r="77" spans="1:9">
      <c r="A77" s="112">
        <v>76</v>
      </c>
      <c r="B77" s="113" t="s">
        <v>7866</v>
      </c>
      <c r="C77" s="114" t="e">
        <f>VLOOKUP(SlideShow[[#This Row],[NIM]],DbsMunaqis[#Data],5)</f>
        <v>#N/A</v>
      </c>
      <c r="D77" s="114" t="e">
        <f>VLOOKUP(SlideShow[[#This Row],[NIM]],DbsMunaqis[],9) &amp; ", " &amp; VLOOKUP(SlideShow[[#This Row],[NIM]],DbsMunaqis[],10)</f>
        <v>#N/A</v>
      </c>
      <c r="E77" s="102">
        <v>1</v>
      </c>
      <c r="F77" s="115" t="e">
        <f>VLOOKUP(VLOOKUP(SlideShow[[#This Row],[NIM]],DbsMunaqis[],6),TblJurusan[],2)</f>
        <v>#N/A</v>
      </c>
      <c r="G77" s="115" t="e">
        <f>VLOOKUP(VLOOKUP(SlideShow[[#This Row],[NIM]],DbsMunaqis[],7),TblProdi[],2)</f>
        <v>#N/A</v>
      </c>
      <c r="H77" s="116" t="e">
        <f>VLOOKUP(SlideShow[[#This Row],[NIM]],DbsMunaqis[#Data],14)</f>
        <v>#N/A</v>
      </c>
      <c r="I77" s="117" t="e">
        <f>VLOOKUP(SlideShow[[#This Row],[NIM]],DbsMunaqis[#Data],15)</f>
        <v>#N/A</v>
      </c>
    </row>
    <row r="78" spans="1:9">
      <c r="A78" s="112">
        <v>77</v>
      </c>
      <c r="B78" s="113" t="s">
        <v>8025</v>
      </c>
      <c r="C78" s="114" t="e">
        <f>VLOOKUP(SlideShow[[#This Row],[NIM]],DbsMunaqis[#Data],5)</f>
        <v>#N/A</v>
      </c>
      <c r="D78" s="114" t="e">
        <f>VLOOKUP(SlideShow[[#This Row],[NIM]],DbsMunaqis[],9) &amp; ", " &amp; VLOOKUP(SlideShow[[#This Row],[NIM]],DbsMunaqis[],10)</f>
        <v>#N/A</v>
      </c>
      <c r="E78" s="102">
        <v>1</v>
      </c>
      <c r="F78" s="115" t="e">
        <f>VLOOKUP(VLOOKUP(SlideShow[[#This Row],[NIM]],DbsMunaqis[],6),TblJurusan[],2)</f>
        <v>#N/A</v>
      </c>
      <c r="G78" s="115" t="e">
        <f>VLOOKUP(VLOOKUP(SlideShow[[#This Row],[NIM]],DbsMunaqis[],7),TblProdi[],2)</f>
        <v>#N/A</v>
      </c>
      <c r="H78" s="116" t="e">
        <f>VLOOKUP(SlideShow[[#This Row],[NIM]],DbsMunaqis[#Data],14)</f>
        <v>#N/A</v>
      </c>
      <c r="I78" s="117" t="e">
        <f>VLOOKUP(SlideShow[[#This Row],[NIM]],DbsMunaqis[#Data],15)</f>
        <v>#N/A</v>
      </c>
    </row>
    <row r="79" spans="1:9">
      <c r="A79" s="112">
        <v>78</v>
      </c>
      <c r="B79" s="113" t="s">
        <v>8076</v>
      </c>
      <c r="C79" s="114" t="e">
        <f>VLOOKUP(SlideShow[[#This Row],[NIM]],DbsMunaqis[#Data],5)</f>
        <v>#N/A</v>
      </c>
      <c r="D79" s="114" t="e">
        <f>VLOOKUP(SlideShow[[#This Row],[NIM]],DbsMunaqis[],9) &amp; ", " &amp; VLOOKUP(SlideShow[[#This Row],[NIM]],DbsMunaqis[],10)</f>
        <v>#N/A</v>
      </c>
      <c r="E79" s="102">
        <v>1</v>
      </c>
      <c r="F79" s="115" t="e">
        <f>VLOOKUP(VLOOKUP(SlideShow[[#This Row],[NIM]],DbsMunaqis[],6),TblJurusan[],2)</f>
        <v>#N/A</v>
      </c>
      <c r="G79" s="115" t="e">
        <f>VLOOKUP(VLOOKUP(SlideShow[[#This Row],[NIM]],DbsMunaqis[],7),TblProdi[],2)</f>
        <v>#N/A</v>
      </c>
      <c r="H79" s="116" t="e">
        <f>VLOOKUP(SlideShow[[#This Row],[NIM]],DbsMunaqis[#Data],14)</f>
        <v>#N/A</v>
      </c>
      <c r="I79" s="117" t="e">
        <f>VLOOKUP(SlideShow[[#This Row],[NIM]],DbsMunaqis[#Data],15)</f>
        <v>#N/A</v>
      </c>
    </row>
    <row r="80" spans="1:9">
      <c r="A80" s="112">
        <v>79</v>
      </c>
      <c r="B80" s="113" t="s">
        <v>7872</v>
      </c>
      <c r="C80" s="114" t="e">
        <f>VLOOKUP(SlideShow[[#This Row],[NIM]],DbsMunaqis[#Data],5)</f>
        <v>#N/A</v>
      </c>
      <c r="D80" s="114" t="e">
        <f>VLOOKUP(SlideShow[[#This Row],[NIM]],DbsMunaqis[],9) &amp; ", " &amp; VLOOKUP(SlideShow[[#This Row],[NIM]],DbsMunaqis[],10)</f>
        <v>#N/A</v>
      </c>
      <c r="E80" s="102">
        <v>1</v>
      </c>
      <c r="F80" s="115" t="e">
        <f>VLOOKUP(VLOOKUP(SlideShow[[#This Row],[NIM]],DbsMunaqis[],6),TblJurusan[],2)</f>
        <v>#N/A</v>
      </c>
      <c r="G80" s="115" t="e">
        <f>VLOOKUP(VLOOKUP(SlideShow[[#This Row],[NIM]],DbsMunaqis[],7),TblProdi[],2)</f>
        <v>#N/A</v>
      </c>
      <c r="H80" s="116" t="e">
        <f>VLOOKUP(SlideShow[[#This Row],[NIM]],DbsMunaqis[#Data],14)</f>
        <v>#N/A</v>
      </c>
      <c r="I80" s="117" t="e">
        <f>VLOOKUP(SlideShow[[#This Row],[NIM]],DbsMunaqis[#Data],15)</f>
        <v>#N/A</v>
      </c>
    </row>
    <row r="81" spans="1:9">
      <c r="A81" s="112">
        <v>80</v>
      </c>
      <c r="B81" s="113" t="s">
        <v>7901</v>
      </c>
      <c r="C81" s="114" t="e">
        <f>VLOOKUP(SlideShow[[#This Row],[NIM]],DbsMunaqis[#Data],5)</f>
        <v>#N/A</v>
      </c>
      <c r="D81" s="114" t="e">
        <f>VLOOKUP(SlideShow[[#This Row],[NIM]],DbsMunaqis[],9) &amp; ", " &amp; VLOOKUP(SlideShow[[#This Row],[NIM]],DbsMunaqis[],10)</f>
        <v>#N/A</v>
      </c>
      <c r="E81" s="102">
        <v>1</v>
      </c>
      <c r="F81" s="115" t="e">
        <f>VLOOKUP(VLOOKUP(SlideShow[[#This Row],[NIM]],DbsMunaqis[],6),TblJurusan[],2)</f>
        <v>#N/A</v>
      </c>
      <c r="G81" s="115" t="e">
        <f>VLOOKUP(VLOOKUP(SlideShow[[#This Row],[NIM]],DbsMunaqis[],7),TblProdi[],2)</f>
        <v>#N/A</v>
      </c>
      <c r="H81" s="116" t="e">
        <f>VLOOKUP(SlideShow[[#This Row],[NIM]],DbsMunaqis[#Data],14)</f>
        <v>#N/A</v>
      </c>
      <c r="I81" s="117" t="e">
        <f>VLOOKUP(SlideShow[[#This Row],[NIM]],DbsMunaqis[#Data],15)</f>
        <v>#N/A</v>
      </c>
    </row>
    <row r="82" spans="1:9">
      <c r="A82" s="112">
        <v>81</v>
      </c>
      <c r="B82" s="113" t="s">
        <v>7379</v>
      </c>
      <c r="C82" s="114" t="e">
        <f>VLOOKUP(SlideShow[[#This Row],[NIM]],DbsMunaqis[#Data],5)</f>
        <v>#N/A</v>
      </c>
      <c r="D82" s="114" t="e">
        <f>VLOOKUP(SlideShow[[#This Row],[NIM]],DbsMunaqis[],9) &amp; ", " &amp; VLOOKUP(SlideShow[[#This Row],[NIM]],DbsMunaqis[],10)</f>
        <v>#N/A</v>
      </c>
      <c r="E82" s="102">
        <v>1</v>
      </c>
      <c r="F82" s="115" t="e">
        <f>VLOOKUP(VLOOKUP(SlideShow[[#This Row],[NIM]],DbsMunaqis[],6),TblJurusan[],2)</f>
        <v>#N/A</v>
      </c>
      <c r="G82" s="115" t="e">
        <f>VLOOKUP(VLOOKUP(SlideShow[[#This Row],[NIM]],DbsMunaqis[],7),TblProdi[],2)</f>
        <v>#N/A</v>
      </c>
      <c r="H82" s="116" t="e">
        <f>VLOOKUP(SlideShow[[#This Row],[NIM]],DbsMunaqis[#Data],14)</f>
        <v>#N/A</v>
      </c>
      <c r="I82" s="117" t="e">
        <f>VLOOKUP(SlideShow[[#This Row],[NIM]],DbsMunaqis[#Data],15)</f>
        <v>#N/A</v>
      </c>
    </row>
    <row r="83" spans="1:9">
      <c r="A83" s="112">
        <v>82</v>
      </c>
      <c r="B83" s="113" t="s">
        <v>8930</v>
      </c>
      <c r="C83" s="114" t="e">
        <f>VLOOKUP(SlideShow[[#This Row],[NIM]],DbsMunaqis[#Data],5)</f>
        <v>#N/A</v>
      </c>
      <c r="D83" s="114" t="e">
        <f>VLOOKUP(SlideShow[[#This Row],[NIM]],DbsMunaqis[],9) &amp; ", " &amp; VLOOKUP(SlideShow[[#This Row],[NIM]],DbsMunaqis[],10)</f>
        <v>#N/A</v>
      </c>
      <c r="E83" s="102">
        <v>1</v>
      </c>
      <c r="F83" s="115" t="e">
        <f>VLOOKUP(VLOOKUP(SlideShow[[#This Row],[NIM]],DbsMunaqis[],6),TblJurusan[],2)</f>
        <v>#N/A</v>
      </c>
      <c r="G83" s="115" t="e">
        <f>VLOOKUP(VLOOKUP(SlideShow[[#This Row],[NIM]],DbsMunaqis[],7),TblProdi[],2)</f>
        <v>#N/A</v>
      </c>
      <c r="H83" s="116" t="e">
        <f>VLOOKUP(SlideShow[[#This Row],[NIM]],DbsMunaqis[#Data],14)</f>
        <v>#N/A</v>
      </c>
      <c r="I83" s="117" t="e">
        <f>VLOOKUP(SlideShow[[#This Row],[NIM]],DbsMunaqis[#Data],15)</f>
        <v>#N/A</v>
      </c>
    </row>
    <row r="84" spans="1:9">
      <c r="A84" s="112">
        <v>83</v>
      </c>
      <c r="B84" s="113" t="s">
        <v>8176</v>
      </c>
      <c r="C84" s="114" t="e">
        <f>VLOOKUP(SlideShow[[#This Row],[NIM]],DbsMunaqis[#Data],5)</f>
        <v>#N/A</v>
      </c>
      <c r="D84" s="114" t="e">
        <f>VLOOKUP(SlideShow[[#This Row],[NIM]],DbsMunaqis[],9) &amp; ", " &amp; VLOOKUP(SlideShow[[#This Row],[NIM]],DbsMunaqis[],10)</f>
        <v>#N/A</v>
      </c>
      <c r="E84" s="102">
        <v>1</v>
      </c>
      <c r="F84" s="115" t="e">
        <f>VLOOKUP(VLOOKUP(SlideShow[[#This Row],[NIM]],DbsMunaqis[],6),TblJurusan[],2)</f>
        <v>#N/A</v>
      </c>
      <c r="G84" s="115" t="e">
        <f>VLOOKUP(VLOOKUP(SlideShow[[#This Row],[NIM]],DbsMunaqis[],7),TblProdi[],2)</f>
        <v>#N/A</v>
      </c>
      <c r="H84" s="116" t="e">
        <f>VLOOKUP(SlideShow[[#This Row],[NIM]],DbsMunaqis[#Data],14)</f>
        <v>#N/A</v>
      </c>
      <c r="I84" s="117" t="e">
        <f>VLOOKUP(SlideShow[[#This Row],[NIM]],DbsMunaqis[#Data],15)</f>
        <v>#N/A</v>
      </c>
    </row>
    <row r="85" spans="1:9">
      <c r="A85" s="112">
        <v>84</v>
      </c>
      <c r="B85" s="113" t="s">
        <v>8008</v>
      </c>
      <c r="C85" s="114" t="e">
        <f>VLOOKUP(SlideShow[[#This Row],[NIM]],DbsMunaqis[#Data],5)</f>
        <v>#N/A</v>
      </c>
      <c r="D85" s="114" t="e">
        <f>VLOOKUP(SlideShow[[#This Row],[NIM]],DbsMunaqis[],9) &amp; ", " &amp; VLOOKUP(SlideShow[[#This Row],[NIM]],DbsMunaqis[],10)</f>
        <v>#N/A</v>
      </c>
      <c r="E85" s="102">
        <v>1</v>
      </c>
      <c r="F85" s="115" t="e">
        <f>VLOOKUP(VLOOKUP(SlideShow[[#This Row],[NIM]],DbsMunaqis[],6),TblJurusan[],2)</f>
        <v>#N/A</v>
      </c>
      <c r="G85" s="115" t="e">
        <f>VLOOKUP(VLOOKUP(SlideShow[[#This Row],[NIM]],DbsMunaqis[],7),TblProdi[],2)</f>
        <v>#N/A</v>
      </c>
      <c r="H85" s="116" t="e">
        <f>VLOOKUP(SlideShow[[#This Row],[NIM]],DbsMunaqis[#Data],14)</f>
        <v>#N/A</v>
      </c>
      <c r="I85" s="117" t="e">
        <f>VLOOKUP(SlideShow[[#This Row],[NIM]],DbsMunaqis[#Data],15)</f>
        <v>#N/A</v>
      </c>
    </row>
    <row r="86" spans="1:9">
      <c r="A86" s="112">
        <v>85</v>
      </c>
      <c r="B86" s="113" t="s">
        <v>7393</v>
      </c>
      <c r="C86" s="114" t="e">
        <f>VLOOKUP(SlideShow[[#This Row],[NIM]],DbsMunaqis[#Data],5)</f>
        <v>#N/A</v>
      </c>
      <c r="D86" s="114" t="e">
        <f>VLOOKUP(SlideShow[[#This Row],[NIM]],DbsMunaqis[],9) &amp; ", " &amp; VLOOKUP(SlideShow[[#This Row],[NIM]],DbsMunaqis[],10)</f>
        <v>#N/A</v>
      </c>
      <c r="E86" s="102">
        <v>1</v>
      </c>
      <c r="F86" s="115" t="e">
        <f>VLOOKUP(VLOOKUP(SlideShow[[#This Row],[NIM]],DbsMunaqis[],6),TblJurusan[],2)</f>
        <v>#N/A</v>
      </c>
      <c r="G86" s="115" t="e">
        <f>VLOOKUP(VLOOKUP(SlideShow[[#This Row],[NIM]],DbsMunaqis[],7),TblProdi[],2)</f>
        <v>#N/A</v>
      </c>
      <c r="H86" s="116" t="e">
        <f>VLOOKUP(SlideShow[[#This Row],[NIM]],DbsMunaqis[#Data],14)</f>
        <v>#N/A</v>
      </c>
      <c r="I86" s="117" t="e">
        <f>VLOOKUP(SlideShow[[#This Row],[NIM]],DbsMunaqis[#Data],15)</f>
        <v>#N/A</v>
      </c>
    </row>
    <row r="87" spans="1:9">
      <c r="A87" s="112">
        <v>86</v>
      </c>
      <c r="B87" s="113" t="s">
        <v>7919</v>
      </c>
      <c r="C87" s="114" t="e">
        <f>VLOOKUP(SlideShow[[#This Row],[NIM]],DbsMunaqis[#Data],5)</f>
        <v>#N/A</v>
      </c>
      <c r="D87" s="114" t="e">
        <f>VLOOKUP(SlideShow[[#This Row],[NIM]],DbsMunaqis[],9) &amp; ", " &amp; VLOOKUP(SlideShow[[#This Row],[NIM]],DbsMunaqis[],10)</f>
        <v>#N/A</v>
      </c>
      <c r="E87" s="102">
        <v>1</v>
      </c>
      <c r="F87" s="115" t="e">
        <f>VLOOKUP(VLOOKUP(SlideShow[[#This Row],[NIM]],DbsMunaqis[],6),TblJurusan[],2)</f>
        <v>#N/A</v>
      </c>
      <c r="G87" s="115" t="e">
        <f>VLOOKUP(VLOOKUP(SlideShow[[#This Row],[NIM]],DbsMunaqis[],7),TblProdi[],2)</f>
        <v>#N/A</v>
      </c>
      <c r="H87" s="116" t="e">
        <f>VLOOKUP(SlideShow[[#This Row],[NIM]],DbsMunaqis[#Data],14)</f>
        <v>#N/A</v>
      </c>
      <c r="I87" s="117" t="e">
        <f>VLOOKUP(SlideShow[[#This Row],[NIM]],DbsMunaqis[#Data],15)</f>
        <v>#N/A</v>
      </c>
    </row>
    <row r="88" spans="1:9">
      <c r="A88" s="112">
        <v>87</v>
      </c>
      <c r="B88" s="113" t="s">
        <v>7906</v>
      </c>
      <c r="C88" s="114" t="e">
        <f>VLOOKUP(SlideShow[[#This Row],[NIM]],DbsMunaqis[#Data],5)</f>
        <v>#N/A</v>
      </c>
      <c r="D88" s="114" t="e">
        <f>VLOOKUP(SlideShow[[#This Row],[NIM]],DbsMunaqis[],9) &amp; ", " &amp; VLOOKUP(SlideShow[[#This Row],[NIM]],DbsMunaqis[],10)</f>
        <v>#N/A</v>
      </c>
      <c r="E88" s="102">
        <v>1</v>
      </c>
      <c r="F88" s="115" t="e">
        <f>VLOOKUP(VLOOKUP(SlideShow[[#This Row],[NIM]],DbsMunaqis[],6),TblJurusan[],2)</f>
        <v>#N/A</v>
      </c>
      <c r="G88" s="115" t="e">
        <f>VLOOKUP(VLOOKUP(SlideShow[[#This Row],[NIM]],DbsMunaqis[],7),TblProdi[],2)</f>
        <v>#N/A</v>
      </c>
      <c r="H88" s="116" t="e">
        <f>VLOOKUP(SlideShow[[#This Row],[NIM]],DbsMunaqis[#Data],14)</f>
        <v>#N/A</v>
      </c>
      <c r="I88" s="117" t="e">
        <f>VLOOKUP(SlideShow[[#This Row],[NIM]],DbsMunaqis[#Data],15)</f>
        <v>#N/A</v>
      </c>
    </row>
    <row r="89" spans="1:9">
      <c r="A89" s="112">
        <v>88</v>
      </c>
      <c r="B89" s="113" t="s">
        <v>1049</v>
      </c>
      <c r="C89" s="114" t="e">
        <f>VLOOKUP(SlideShow[[#This Row],[NIM]],DbsMunaqis[#Data],5)</f>
        <v>#N/A</v>
      </c>
      <c r="D89" s="114" t="e">
        <f>VLOOKUP(SlideShow[[#This Row],[NIM]],DbsMunaqis[],9) &amp; ", " &amp; VLOOKUP(SlideShow[[#This Row],[NIM]],DbsMunaqis[],10)</f>
        <v>#N/A</v>
      </c>
      <c r="E89" s="102">
        <v>1</v>
      </c>
      <c r="F89" s="115" t="e">
        <f>VLOOKUP(VLOOKUP(SlideShow[[#This Row],[NIM]],DbsMunaqis[],6),TblJurusan[],2)</f>
        <v>#N/A</v>
      </c>
      <c r="G89" s="115" t="e">
        <f>VLOOKUP(VLOOKUP(SlideShow[[#This Row],[NIM]],DbsMunaqis[],7),TblProdi[],2)</f>
        <v>#N/A</v>
      </c>
      <c r="H89" s="116" t="e">
        <f>VLOOKUP(SlideShow[[#This Row],[NIM]],DbsMunaqis[#Data],14)</f>
        <v>#N/A</v>
      </c>
      <c r="I89" s="117" t="e">
        <f>VLOOKUP(SlideShow[[#This Row],[NIM]],DbsMunaqis[#Data],15)</f>
        <v>#N/A</v>
      </c>
    </row>
    <row r="90" spans="1:9">
      <c r="A90" s="112">
        <v>89</v>
      </c>
      <c r="B90" s="113" t="s">
        <v>8185</v>
      </c>
      <c r="C90" s="114" t="e">
        <f>VLOOKUP(SlideShow[[#This Row],[NIM]],DbsMunaqis[#Data],5)</f>
        <v>#N/A</v>
      </c>
      <c r="D90" s="114" t="e">
        <f>VLOOKUP(SlideShow[[#This Row],[NIM]],DbsMunaqis[],9) &amp; ", " &amp; VLOOKUP(SlideShow[[#This Row],[NIM]],DbsMunaqis[],10)</f>
        <v>#N/A</v>
      </c>
      <c r="E90" s="102">
        <v>1</v>
      </c>
      <c r="F90" s="115" t="e">
        <f>VLOOKUP(VLOOKUP(SlideShow[[#This Row],[NIM]],DbsMunaqis[],6),TblJurusan[],2)</f>
        <v>#N/A</v>
      </c>
      <c r="G90" s="115" t="e">
        <f>VLOOKUP(VLOOKUP(SlideShow[[#This Row],[NIM]],DbsMunaqis[],7),TblProdi[],2)</f>
        <v>#N/A</v>
      </c>
      <c r="H90" s="116" t="e">
        <f>VLOOKUP(SlideShow[[#This Row],[NIM]],DbsMunaqis[#Data],14)</f>
        <v>#N/A</v>
      </c>
      <c r="I90" s="117" t="e">
        <f>VLOOKUP(SlideShow[[#This Row],[NIM]],DbsMunaqis[#Data],15)</f>
        <v>#N/A</v>
      </c>
    </row>
    <row r="91" spans="1:9">
      <c r="A91" s="112">
        <v>90</v>
      </c>
      <c r="B91" s="113" t="s">
        <v>8075</v>
      </c>
      <c r="C91" s="114" t="e">
        <f>VLOOKUP(SlideShow[[#This Row],[NIM]],DbsMunaqis[#Data],5)</f>
        <v>#N/A</v>
      </c>
      <c r="D91" s="114" t="e">
        <f>VLOOKUP(SlideShow[[#This Row],[NIM]],DbsMunaqis[],9) &amp; ", " &amp; VLOOKUP(SlideShow[[#This Row],[NIM]],DbsMunaqis[],10)</f>
        <v>#N/A</v>
      </c>
      <c r="E91" s="102">
        <v>1</v>
      </c>
      <c r="F91" s="115" t="e">
        <f>VLOOKUP(VLOOKUP(SlideShow[[#This Row],[NIM]],DbsMunaqis[],6),TblJurusan[],2)</f>
        <v>#N/A</v>
      </c>
      <c r="G91" s="115" t="e">
        <f>VLOOKUP(VLOOKUP(SlideShow[[#This Row],[NIM]],DbsMunaqis[],7),TblProdi[],2)</f>
        <v>#N/A</v>
      </c>
      <c r="H91" s="116" t="e">
        <f>VLOOKUP(SlideShow[[#This Row],[NIM]],DbsMunaqis[#Data],14)</f>
        <v>#N/A</v>
      </c>
      <c r="I91" s="117" t="e">
        <f>VLOOKUP(SlideShow[[#This Row],[NIM]],DbsMunaqis[#Data],15)</f>
        <v>#N/A</v>
      </c>
    </row>
    <row r="92" spans="1:9">
      <c r="A92" s="112">
        <v>91</v>
      </c>
      <c r="B92" s="113" t="s">
        <v>8070</v>
      </c>
      <c r="C92" s="114" t="e">
        <f>VLOOKUP(SlideShow[[#This Row],[NIM]],DbsMunaqis[#Data],5)</f>
        <v>#N/A</v>
      </c>
      <c r="D92" s="114" t="e">
        <f>VLOOKUP(SlideShow[[#This Row],[NIM]],DbsMunaqis[],9) &amp; ", " &amp; VLOOKUP(SlideShow[[#This Row],[NIM]],DbsMunaqis[],10)</f>
        <v>#N/A</v>
      </c>
      <c r="E92" s="102">
        <v>1</v>
      </c>
      <c r="F92" s="115" t="e">
        <f>VLOOKUP(VLOOKUP(SlideShow[[#This Row],[NIM]],DbsMunaqis[],6),TblJurusan[],2)</f>
        <v>#N/A</v>
      </c>
      <c r="G92" s="115" t="e">
        <f>VLOOKUP(VLOOKUP(SlideShow[[#This Row],[NIM]],DbsMunaqis[],7),TblProdi[],2)</f>
        <v>#N/A</v>
      </c>
      <c r="H92" s="116" t="e">
        <f>VLOOKUP(SlideShow[[#This Row],[NIM]],DbsMunaqis[#Data],14)</f>
        <v>#N/A</v>
      </c>
      <c r="I92" s="117" t="e">
        <f>VLOOKUP(SlideShow[[#This Row],[NIM]],DbsMunaqis[#Data],15)</f>
        <v>#N/A</v>
      </c>
    </row>
    <row r="93" spans="1:9">
      <c r="A93" s="112">
        <v>92</v>
      </c>
      <c r="B93" s="113" t="s">
        <v>7840</v>
      </c>
      <c r="C93" s="114" t="e">
        <f>VLOOKUP(SlideShow[[#This Row],[NIM]],DbsMunaqis[#Data],5)</f>
        <v>#N/A</v>
      </c>
      <c r="D93" s="114" t="e">
        <f>VLOOKUP(SlideShow[[#This Row],[NIM]],DbsMunaqis[],9) &amp; ", " &amp; VLOOKUP(SlideShow[[#This Row],[NIM]],DbsMunaqis[],10)</f>
        <v>#N/A</v>
      </c>
      <c r="E93" s="102">
        <v>1</v>
      </c>
      <c r="F93" s="115" t="e">
        <f>VLOOKUP(VLOOKUP(SlideShow[[#This Row],[NIM]],DbsMunaqis[],6),TblJurusan[],2)</f>
        <v>#N/A</v>
      </c>
      <c r="G93" s="115" t="e">
        <f>VLOOKUP(VLOOKUP(SlideShow[[#This Row],[NIM]],DbsMunaqis[],7),TblProdi[],2)</f>
        <v>#N/A</v>
      </c>
      <c r="H93" s="116" t="e">
        <f>VLOOKUP(SlideShow[[#This Row],[NIM]],DbsMunaqis[#Data],14)</f>
        <v>#N/A</v>
      </c>
      <c r="I93" s="117" t="e">
        <f>VLOOKUP(SlideShow[[#This Row],[NIM]],DbsMunaqis[#Data],15)</f>
        <v>#N/A</v>
      </c>
    </row>
    <row r="94" spans="1:9">
      <c r="A94" s="112">
        <v>93</v>
      </c>
      <c r="B94" s="113" t="s">
        <v>8144</v>
      </c>
      <c r="C94" s="114" t="e">
        <f>VLOOKUP(SlideShow[[#This Row],[NIM]],DbsMunaqis[#Data],5)</f>
        <v>#N/A</v>
      </c>
      <c r="D94" s="114" t="e">
        <f>VLOOKUP(SlideShow[[#This Row],[NIM]],DbsMunaqis[],9) &amp; ", " &amp; VLOOKUP(SlideShow[[#This Row],[NIM]],DbsMunaqis[],10)</f>
        <v>#N/A</v>
      </c>
      <c r="E94" s="102">
        <v>1</v>
      </c>
      <c r="F94" s="115" t="e">
        <f>VLOOKUP(VLOOKUP(SlideShow[[#This Row],[NIM]],DbsMunaqis[],6),TblJurusan[],2)</f>
        <v>#N/A</v>
      </c>
      <c r="G94" s="115" t="e">
        <f>VLOOKUP(VLOOKUP(SlideShow[[#This Row],[NIM]],DbsMunaqis[],7),TblProdi[],2)</f>
        <v>#N/A</v>
      </c>
      <c r="H94" s="116" t="e">
        <f>VLOOKUP(SlideShow[[#This Row],[NIM]],DbsMunaqis[#Data],14)</f>
        <v>#N/A</v>
      </c>
      <c r="I94" s="117" t="e">
        <f>VLOOKUP(SlideShow[[#This Row],[NIM]],DbsMunaqis[#Data],15)</f>
        <v>#N/A</v>
      </c>
    </row>
    <row r="95" spans="1:9">
      <c r="A95" s="112">
        <v>94</v>
      </c>
      <c r="B95" s="113" t="s">
        <v>8108</v>
      </c>
      <c r="C95" s="114" t="e">
        <f>VLOOKUP(SlideShow[[#This Row],[NIM]],DbsMunaqis[#Data],5)</f>
        <v>#N/A</v>
      </c>
      <c r="D95" s="114" t="e">
        <f>VLOOKUP(SlideShow[[#This Row],[NIM]],DbsMunaqis[],9) &amp; ", " &amp; VLOOKUP(SlideShow[[#This Row],[NIM]],DbsMunaqis[],10)</f>
        <v>#N/A</v>
      </c>
      <c r="E95" s="102">
        <v>1</v>
      </c>
      <c r="F95" s="115" t="e">
        <f>VLOOKUP(VLOOKUP(SlideShow[[#This Row],[NIM]],DbsMunaqis[],6),TblJurusan[],2)</f>
        <v>#N/A</v>
      </c>
      <c r="G95" s="115" t="e">
        <f>VLOOKUP(VLOOKUP(SlideShow[[#This Row],[NIM]],DbsMunaqis[],7),TblProdi[],2)</f>
        <v>#N/A</v>
      </c>
      <c r="H95" s="116" t="e">
        <f>VLOOKUP(SlideShow[[#This Row],[NIM]],DbsMunaqis[#Data],14)</f>
        <v>#N/A</v>
      </c>
      <c r="I95" s="117" t="e">
        <f>VLOOKUP(SlideShow[[#This Row],[NIM]],DbsMunaqis[#Data],15)</f>
        <v>#N/A</v>
      </c>
    </row>
    <row r="96" spans="1:9">
      <c r="A96" s="112">
        <v>95</v>
      </c>
      <c r="B96" s="113" t="s">
        <v>7908</v>
      </c>
      <c r="C96" s="114" t="e">
        <f>VLOOKUP(SlideShow[[#This Row],[NIM]],DbsMunaqis[#Data],5)</f>
        <v>#N/A</v>
      </c>
      <c r="D96" s="114" t="e">
        <f>VLOOKUP(SlideShow[[#This Row],[NIM]],DbsMunaqis[],9) &amp; ", " &amp; VLOOKUP(SlideShow[[#This Row],[NIM]],DbsMunaqis[],10)</f>
        <v>#N/A</v>
      </c>
      <c r="E96" s="102">
        <v>1</v>
      </c>
      <c r="F96" s="115" t="e">
        <f>VLOOKUP(VLOOKUP(SlideShow[[#This Row],[NIM]],DbsMunaqis[],6),TblJurusan[],2)</f>
        <v>#N/A</v>
      </c>
      <c r="G96" s="115" t="e">
        <f>VLOOKUP(VLOOKUP(SlideShow[[#This Row],[NIM]],DbsMunaqis[],7),TblProdi[],2)</f>
        <v>#N/A</v>
      </c>
      <c r="H96" s="116" t="e">
        <f>VLOOKUP(SlideShow[[#This Row],[NIM]],DbsMunaqis[#Data],14)</f>
        <v>#N/A</v>
      </c>
      <c r="I96" s="117" t="e">
        <f>VLOOKUP(SlideShow[[#This Row],[NIM]],DbsMunaqis[#Data],15)</f>
        <v>#N/A</v>
      </c>
    </row>
    <row r="97" spans="1:9">
      <c r="A97" s="112">
        <v>96</v>
      </c>
      <c r="B97" s="113" t="s">
        <v>7920</v>
      </c>
      <c r="C97" s="114" t="e">
        <f>VLOOKUP(SlideShow[[#This Row],[NIM]],DbsMunaqis[#Data],5)</f>
        <v>#N/A</v>
      </c>
      <c r="D97" s="114" t="e">
        <f>VLOOKUP(SlideShow[[#This Row],[NIM]],DbsMunaqis[],9) &amp; ", " &amp; VLOOKUP(SlideShow[[#This Row],[NIM]],DbsMunaqis[],10)</f>
        <v>#N/A</v>
      </c>
      <c r="E97" s="102">
        <v>1</v>
      </c>
      <c r="F97" s="115" t="e">
        <f>VLOOKUP(VLOOKUP(SlideShow[[#This Row],[NIM]],DbsMunaqis[],6),TblJurusan[],2)</f>
        <v>#N/A</v>
      </c>
      <c r="G97" s="115" t="e">
        <f>VLOOKUP(VLOOKUP(SlideShow[[#This Row],[NIM]],DbsMunaqis[],7),TblProdi[],2)</f>
        <v>#N/A</v>
      </c>
      <c r="H97" s="116" t="e">
        <f>VLOOKUP(SlideShow[[#This Row],[NIM]],DbsMunaqis[#Data],14)</f>
        <v>#N/A</v>
      </c>
      <c r="I97" s="117" t="e">
        <f>VLOOKUP(SlideShow[[#This Row],[NIM]],DbsMunaqis[#Data],15)</f>
        <v>#N/A</v>
      </c>
    </row>
    <row r="98" spans="1:9">
      <c r="A98" s="112">
        <v>97</v>
      </c>
      <c r="B98" s="113" t="s">
        <v>8046</v>
      </c>
      <c r="C98" s="114" t="e">
        <f>VLOOKUP(SlideShow[[#This Row],[NIM]],DbsMunaqis[#Data],5)</f>
        <v>#N/A</v>
      </c>
      <c r="D98" s="114" t="e">
        <f>VLOOKUP(SlideShow[[#This Row],[NIM]],DbsMunaqis[],9) &amp; ", " &amp; VLOOKUP(SlideShow[[#This Row],[NIM]],DbsMunaqis[],10)</f>
        <v>#N/A</v>
      </c>
      <c r="E98" s="102">
        <v>1</v>
      </c>
      <c r="F98" s="115" t="e">
        <f>VLOOKUP(VLOOKUP(SlideShow[[#This Row],[NIM]],DbsMunaqis[],6),TblJurusan[],2)</f>
        <v>#N/A</v>
      </c>
      <c r="G98" s="115" t="e">
        <f>VLOOKUP(VLOOKUP(SlideShow[[#This Row],[NIM]],DbsMunaqis[],7),TblProdi[],2)</f>
        <v>#N/A</v>
      </c>
      <c r="H98" s="116" t="e">
        <f>VLOOKUP(SlideShow[[#This Row],[NIM]],DbsMunaqis[#Data],14)</f>
        <v>#N/A</v>
      </c>
      <c r="I98" s="117" t="e">
        <f>VLOOKUP(SlideShow[[#This Row],[NIM]],DbsMunaqis[#Data],15)</f>
        <v>#N/A</v>
      </c>
    </row>
    <row r="99" spans="1:9">
      <c r="A99" s="112">
        <v>98</v>
      </c>
      <c r="B99" s="113" t="s">
        <v>7777</v>
      </c>
      <c r="C99" s="114" t="e">
        <f>VLOOKUP(SlideShow[[#This Row],[NIM]],DbsMunaqis[#Data],5)</f>
        <v>#N/A</v>
      </c>
      <c r="D99" s="114" t="e">
        <f>VLOOKUP(SlideShow[[#This Row],[NIM]],DbsMunaqis[],9) &amp; ", " &amp; VLOOKUP(SlideShow[[#This Row],[NIM]],DbsMunaqis[],10)</f>
        <v>#N/A</v>
      </c>
      <c r="E99" s="102">
        <v>1</v>
      </c>
      <c r="F99" s="115" t="e">
        <f>VLOOKUP(VLOOKUP(SlideShow[[#This Row],[NIM]],DbsMunaqis[],6),TblJurusan[],2)</f>
        <v>#N/A</v>
      </c>
      <c r="G99" s="115" t="e">
        <f>VLOOKUP(VLOOKUP(SlideShow[[#This Row],[NIM]],DbsMunaqis[],7),TblProdi[],2)</f>
        <v>#N/A</v>
      </c>
      <c r="H99" s="116" t="e">
        <f>VLOOKUP(SlideShow[[#This Row],[NIM]],DbsMunaqis[#Data],14)</f>
        <v>#N/A</v>
      </c>
      <c r="I99" s="117" t="e">
        <f>VLOOKUP(SlideShow[[#This Row],[NIM]],DbsMunaqis[#Data],15)</f>
        <v>#N/A</v>
      </c>
    </row>
    <row r="100" spans="1:9">
      <c r="A100" s="112">
        <v>99</v>
      </c>
      <c r="B100" s="113" t="s">
        <v>7555</v>
      </c>
      <c r="C100" s="114" t="e">
        <f>VLOOKUP(SlideShow[[#This Row],[NIM]],DbsMunaqis[#Data],5)</f>
        <v>#N/A</v>
      </c>
      <c r="D100" s="114" t="e">
        <f>VLOOKUP(SlideShow[[#This Row],[NIM]],DbsMunaqis[],9) &amp; ", " &amp; VLOOKUP(SlideShow[[#This Row],[NIM]],DbsMunaqis[],10)</f>
        <v>#N/A</v>
      </c>
      <c r="E100" s="102">
        <v>1</v>
      </c>
      <c r="F100" s="115" t="e">
        <f>VLOOKUP(VLOOKUP(SlideShow[[#This Row],[NIM]],DbsMunaqis[],6),TblJurusan[],2)</f>
        <v>#N/A</v>
      </c>
      <c r="G100" s="115" t="e">
        <f>VLOOKUP(VLOOKUP(SlideShow[[#This Row],[NIM]],DbsMunaqis[],7),TblProdi[],2)</f>
        <v>#N/A</v>
      </c>
      <c r="H100" s="116" t="e">
        <f>VLOOKUP(SlideShow[[#This Row],[NIM]],DbsMunaqis[#Data],14)</f>
        <v>#N/A</v>
      </c>
      <c r="I100" s="117" t="e">
        <f>VLOOKUP(SlideShow[[#This Row],[NIM]],DbsMunaqis[#Data],15)</f>
        <v>#N/A</v>
      </c>
    </row>
    <row r="101" spans="1:9">
      <c r="A101" s="112">
        <v>100</v>
      </c>
      <c r="B101" s="113" t="s">
        <v>7973</v>
      </c>
      <c r="C101" s="114" t="e">
        <f>VLOOKUP(SlideShow[[#This Row],[NIM]],DbsMunaqis[#Data],5)</f>
        <v>#N/A</v>
      </c>
      <c r="D101" s="114" t="e">
        <f>VLOOKUP(SlideShow[[#This Row],[NIM]],DbsMunaqis[],9) &amp; ", " &amp; VLOOKUP(SlideShow[[#This Row],[NIM]],DbsMunaqis[],10)</f>
        <v>#N/A</v>
      </c>
      <c r="E101" s="102">
        <v>1</v>
      </c>
      <c r="F101" s="115" t="e">
        <f>VLOOKUP(VLOOKUP(SlideShow[[#This Row],[NIM]],DbsMunaqis[],6),TblJurusan[],2)</f>
        <v>#N/A</v>
      </c>
      <c r="G101" s="115" t="e">
        <f>VLOOKUP(VLOOKUP(SlideShow[[#This Row],[NIM]],DbsMunaqis[],7),TblProdi[],2)</f>
        <v>#N/A</v>
      </c>
      <c r="H101" s="116" t="e">
        <f>VLOOKUP(SlideShow[[#This Row],[NIM]],DbsMunaqis[#Data],14)</f>
        <v>#N/A</v>
      </c>
      <c r="I101" s="117" t="e">
        <f>VLOOKUP(SlideShow[[#This Row],[NIM]],DbsMunaqis[#Data],15)</f>
        <v>#N/A</v>
      </c>
    </row>
    <row r="102" spans="1:9">
      <c r="A102" s="112">
        <v>101</v>
      </c>
      <c r="B102" s="113" t="s">
        <v>8101</v>
      </c>
      <c r="C102" s="114" t="e">
        <f>VLOOKUP(SlideShow[[#This Row],[NIM]],DbsMunaqis[#Data],5)</f>
        <v>#N/A</v>
      </c>
      <c r="D102" s="114" t="e">
        <f>VLOOKUP(SlideShow[[#This Row],[NIM]],DbsMunaqis[],9) &amp; ", " &amp; VLOOKUP(SlideShow[[#This Row],[NIM]],DbsMunaqis[],10)</f>
        <v>#N/A</v>
      </c>
      <c r="E102" s="102">
        <v>1</v>
      </c>
      <c r="F102" s="115" t="e">
        <f>VLOOKUP(VLOOKUP(SlideShow[[#This Row],[NIM]],DbsMunaqis[],6),TblJurusan[],2)</f>
        <v>#N/A</v>
      </c>
      <c r="G102" s="115" t="e">
        <f>VLOOKUP(VLOOKUP(SlideShow[[#This Row],[NIM]],DbsMunaqis[],7),TblProdi[],2)</f>
        <v>#N/A</v>
      </c>
      <c r="H102" s="116" t="e">
        <f>VLOOKUP(SlideShow[[#This Row],[NIM]],DbsMunaqis[#Data],14)</f>
        <v>#N/A</v>
      </c>
      <c r="I102" s="117" t="e">
        <f>VLOOKUP(SlideShow[[#This Row],[NIM]],DbsMunaqis[#Data],15)</f>
        <v>#N/A</v>
      </c>
    </row>
    <row r="103" spans="1:9">
      <c r="A103" s="112">
        <v>102</v>
      </c>
      <c r="B103" s="113" t="s">
        <v>5884</v>
      </c>
      <c r="C103" s="114" t="e">
        <f>VLOOKUP(SlideShow[[#This Row],[NIM]],DbsMunaqis[#Data],5)</f>
        <v>#N/A</v>
      </c>
      <c r="D103" s="114" t="e">
        <f>VLOOKUP(SlideShow[[#This Row],[NIM]],DbsMunaqis[],9) &amp; ", " &amp; VLOOKUP(SlideShow[[#This Row],[NIM]],DbsMunaqis[],10)</f>
        <v>#N/A</v>
      </c>
      <c r="E103" s="102">
        <v>1</v>
      </c>
      <c r="F103" s="115" t="e">
        <f>VLOOKUP(VLOOKUP(SlideShow[[#This Row],[NIM]],DbsMunaqis[],6),TblJurusan[],2)</f>
        <v>#N/A</v>
      </c>
      <c r="G103" s="115" t="e">
        <f>VLOOKUP(VLOOKUP(SlideShow[[#This Row],[NIM]],DbsMunaqis[],7),TblProdi[],2)</f>
        <v>#N/A</v>
      </c>
      <c r="H103" s="116" t="e">
        <f>VLOOKUP(SlideShow[[#This Row],[NIM]],DbsMunaqis[#Data],14)</f>
        <v>#N/A</v>
      </c>
      <c r="I103" s="117" t="e">
        <f>VLOOKUP(SlideShow[[#This Row],[NIM]],DbsMunaqis[#Data],15)</f>
        <v>#N/A</v>
      </c>
    </row>
    <row r="104" spans="1:9">
      <c r="A104" s="112">
        <v>103</v>
      </c>
      <c r="B104" s="113" t="s">
        <v>8943</v>
      </c>
      <c r="C104" s="114" t="e">
        <f>VLOOKUP(SlideShow[[#This Row],[NIM]],DbsMunaqis[#Data],5)</f>
        <v>#N/A</v>
      </c>
      <c r="D104" s="114" t="e">
        <f>VLOOKUP(SlideShow[[#This Row],[NIM]],DbsMunaqis[],9) &amp; ", " &amp; VLOOKUP(SlideShow[[#This Row],[NIM]],DbsMunaqis[],10)</f>
        <v>#N/A</v>
      </c>
      <c r="E104" s="102">
        <v>1</v>
      </c>
      <c r="F104" s="115" t="e">
        <f>VLOOKUP(VLOOKUP(SlideShow[[#This Row],[NIM]],DbsMunaqis[],6),TblJurusan[],2)</f>
        <v>#N/A</v>
      </c>
      <c r="G104" s="115" t="e">
        <f>VLOOKUP(VLOOKUP(SlideShow[[#This Row],[NIM]],DbsMunaqis[],7),TblProdi[],2)</f>
        <v>#N/A</v>
      </c>
      <c r="H104" s="116" t="e">
        <f>VLOOKUP(SlideShow[[#This Row],[NIM]],DbsMunaqis[#Data],14)</f>
        <v>#N/A</v>
      </c>
      <c r="I104" s="117" t="e">
        <f>VLOOKUP(SlideShow[[#This Row],[NIM]],DbsMunaqis[#Data],15)</f>
        <v>#N/A</v>
      </c>
    </row>
    <row r="105" spans="1:9">
      <c r="A105" s="112">
        <v>104</v>
      </c>
      <c r="B105" s="113" t="s">
        <v>7831</v>
      </c>
      <c r="C105" s="114" t="e">
        <f>VLOOKUP(SlideShow[[#This Row],[NIM]],DbsMunaqis[#Data],5)</f>
        <v>#N/A</v>
      </c>
      <c r="D105" s="114" t="e">
        <f>VLOOKUP(SlideShow[[#This Row],[NIM]],DbsMunaqis[],9) &amp; ", " &amp; VLOOKUP(SlideShow[[#This Row],[NIM]],DbsMunaqis[],10)</f>
        <v>#N/A</v>
      </c>
      <c r="E105" s="102">
        <v>1</v>
      </c>
      <c r="F105" s="115" t="e">
        <f>VLOOKUP(VLOOKUP(SlideShow[[#This Row],[NIM]],DbsMunaqis[],6),TblJurusan[],2)</f>
        <v>#N/A</v>
      </c>
      <c r="G105" s="115" t="e">
        <f>VLOOKUP(VLOOKUP(SlideShow[[#This Row],[NIM]],DbsMunaqis[],7),TblProdi[],2)</f>
        <v>#N/A</v>
      </c>
      <c r="H105" s="116" t="e">
        <f>VLOOKUP(SlideShow[[#This Row],[NIM]],DbsMunaqis[#Data],14)</f>
        <v>#N/A</v>
      </c>
      <c r="I105" s="117" t="e">
        <f>VLOOKUP(SlideShow[[#This Row],[NIM]],DbsMunaqis[#Data],15)</f>
        <v>#N/A</v>
      </c>
    </row>
    <row r="106" spans="1:9">
      <c r="A106" s="112">
        <v>105</v>
      </c>
      <c r="B106" s="113" t="s">
        <v>7854</v>
      </c>
      <c r="C106" s="114" t="e">
        <f>VLOOKUP(SlideShow[[#This Row],[NIM]],DbsMunaqis[#Data],5)</f>
        <v>#N/A</v>
      </c>
      <c r="D106" s="114" t="e">
        <f>VLOOKUP(SlideShow[[#This Row],[NIM]],DbsMunaqis[],9) &amp; ", " &amp; VLOOKUP(SlideShow[[#This Row],[NIM]],DbsMunaqis[],10)</f>
        <v>#N/A</v>
      </c>
      <c r="E106" s="102">
        <v>1</v>
      </c>
      <c r="F106" s="115" t="e">
        <f>VLOOKUP(VLOOKUP(SlideShow[[#This Row],[NIM]],DbsMunaqis[],6),TblJurusan[],2)</f>
        <v>#N/A</v>
      </c>
      <c r="G106" s="115" t="e">
        <f>VLOOKUP(VLOOKUP(SlideShow[[#This Row],[NIM]],DbsMunaqis[],7),TblProdi[],2)</f>
        <v>#N/A</v>
      </c>
      <c r="H106" s="116" t="e">
        <f>VLOOKUP(SlideShow[[#This Row],[NIM]],DbsMunaqis[#Data],14)</f>
        <v>#N/A</v>
      </c>
      <c r="I106" s="117" t="e">
        <f>VLOOKUP(SlideShow[[#This Row],[NIM]],DbsMunaqis[#Data],15)</f>
        <v>#N/A</v>
      </c>
    </row>
    <row r="107" spans="1:9">
      <c r="A107" s="112">
        <v>106</v>
      </c>
      <c r="B107" s="113" t="s">
        <v>8044</v>
      </c>
      <c r="C107" s="114" t="e">
        <f>VLOOKUP(SlideShow[[#This Row],[NIM]],DbsMunaqis[#Data],5)</f>
        <v>#N/A</v>
      </c>
      <c r="D107" s="114" t="e">
        <f>VLOOKUP(SlideShow[[#This Row],[NIM]],DbsMunaqis[],9) &amp; ", " &amp; VLOOKUP(SlideShow[[#This Row],[NIM]],DbsMunaqis[],10)</f>
        <v>#N/A</v>
      </c>
      <c r="E107" s="102">
        <v>1</v>
      </c>
      <c r="F107" s="115" t="e">
        <f>VLOOKUP(VLOOKUP(SlideShow[[#This Row],[NIM]],DbsMunaqis[],6),TblJurusan[],2)</f>
        <v>#N/A</v>
      </c>
      <c r="G107" s="115" t="e">
        <f>VLOOKUP(VLOOKUP(SlideShow[[#This Row],[NIM]],DbsMunaqis[],7),TblProdi[],2)</f>
        <v>#N/A</v>
      </c>
      <c r="H107" s="116" t="e">
        <f>VLOOKUP(SlideShow[[#This Row],[NIM]],DbsMunaqis[#Data],14)</f>
        <v>#N/A</v>
      </c>
      <c r="I107" s="117" t="e">
        <f>VLOOKUP(SlideShow[[#This Row],[NIM]],DbsMunaqis[#Data],15)</f>
        <v>#N/A</v>
      </c>
    </row>
    <row r="108" spans="1:9">
      <c r="A108" s="112">
        <v>107</v>
      </c>
      <c r="B108" s="113" t="s">
        <v>7931</v>
      </c>
      <c r="C108" s="114" t="e">
        <f>VLOOKUP(SlideShow[[#This Row],[NIM]],DbsMunaqis[#Data],5)</f>
        <v>#N/A</v>
      </c>
      <c r="D108" s="114" t="e">
        <f>VLOOKUP(SlideShow[[#This Row],[NIM]],DbsMunaqis[],9) &amp; ", " &amp; VLOOKUP(SlideShow[[#This Row],[NIM]],DbsMunaqis[],10)</f>
        <v>#N/A</v>
      </c>
      <c r="E108" s="102">
        <v>1</v>
      </c>
      <c r="F108" s="115" t="e">
        <f>VLOOKUP(VLOOKUP(SlideShow[[#This Row],[NIM]],DbsMunaqis[],6),TblJurusan[],2)</f>
        <v>#N/A</v>
      </c>
      <c r="G108" s="115" t="e">
        <f>VLOOKUP(VLOOKUP(SlideShow[[#This Row],[NIM]],DbsMunaqis[],7),TblProdi[],2)</f>
        <v>#N/A</v>
      </c>
      <c r="H108" s="116" t="e">
        <f>VLOOKUP(SlideShow[[#This Row],[NIM]],DbsMunaqis[#Data],14)</f>
        <v>#N/A</v>
      </c>
      <c r="I108" s="117" t="e">
        <f>VLOOKUP(SlideShow[[#This Row],[NIM]],DbsMunaqis[#Data],15)</f>
        <v>#N/A</v>
      </c>
    </row>
    <row r="109" spans="1:9">
      <c r="A109" s="112">
        <v>108</v>
      </c>
      <c r="B109" s="113" t="s">
        <v>7946</v>
      </c>
      <c r="C109" s="114" t="e">
        <f>VLOOKUP(SlideShow[[#This Row],[NIM]],DbsMunaqis[#Data],5)</f>
        <v>#N/A</v>
      </c>
      <c r="D109" s="114" t="e">
        <f>VLOOKUP(SlideShow[[#This Row],[NIM]],DbsMunaqis[],9) &amp; ", " &amp; VLOOKUP(SlideShow[[#This Row],[NIM]],DbsMunaqis[],10)</f>
        <v>#N/A</v>
      </c>
      <c r="E109" s="102">
        <v>1</v>
      </c>
      <c r="F109" s="115" t="e">
        <f>VLOOKUP(VLOOKUP(SlideShow[[#This Row],[NIM]],DbsMunaqis[],6),TblJurusan[],2)</f>
        <v>#N/A</v>
      </c>
      <c r="G109" s="115" t="e">
        <f>VLOOKUP(VLOOKUP(SlideShow[[#This Row],[NIM]],DbsMunaqis[],7),TblProdi[],2)</f>
        <v>#N/A</v>
      </c>
      <c r="H109" s="116" t="e">
        <f>VLOOKUP(SlideShow[[#This Row],[NIM]],DbsMunaqis[#Data],14)</f>
        <v>#N/A</v>
      </c>
      <c r="I109" s="117" t="e">
        <f>VLOOKUP(SlideShow[[#This Row],[NIM]],DbsMunaqis[#Data],15)</f>
        <v>#N/A</v>
      </c>
    </row>
    <row r="110" spans="1:9">
      <c r="A110" s="112">
        <v>109</v>
      </c>
      <c r="B110" s="113" t="s">
        <v>7477</v>
      </c>
      <c r="C110" s="114" t="e">
        <f>VLOOKUP(SlideShow[[#This Row],[NIM]],DbsMunaqis[#Data],5)</f>
        <v>#N/A</v>
      </c>
      <c r="D110" s="114" t="e">
        <f>VLOOKUP(SlideShow[[#This Row],[NIM]],DbsMunaqis[],9) &amp; ", " &amp; VLOOKUP(SlideShow[[#This Row],[NIM]],DbsMunaqis[],10)</f>
        <v>#N/A</v>
      </c>
      <c r="E110" s="102">
        <v>1</v>
      </c>
      <c r="F110" s="115" t="e">
        <f>VLOOKUP(VLOOKUP(SlideShow[[#This Row],[NIM]],DbsMunaqis[],6),TblJurusan[],2)</f>
        <v>#N/A</v>
      </c>
      <c r="G110" s="115" t="e">
        <f>VLOOKUP(VLOOKUP(SlideShow[[#This Row],[NIM]],DbsMunaqis[],7),TblProdi[],2)</f>
        <v>#N/A</v>
      </c>
      <c r="H110" s="116" t="e">
        <f>VLOOKUP(SlideShow[[#This Row],[NIM]],DbsMunaqis[#Data],14)</f>
        <v>#N/A</v>
      </c>
      <c r="I110" s="117" t="e">
        <f>VLOOKUP(SlideShow[[#This Row],[NIM]],DbsMunaqis[#Data],15)</f>
        <v>#N/A</v>
      </c>
    </row>
    <row r="111" spans="1:9">
      <c r="A111" s="112">
        <v>110</v>
      </c>
      <c r="B111" s="113" t="s">
        <v>7556</v>
      </c>
      <c r="C111" s="114" t="e">
        <f>VLOOKUP(SlideShow[[#This Row],[NIM]],DbsMunaqis[#Data],5)</f>
        <v>#N/A</v>
      </c>
      <c r="D111" s="114" t="e">
        <f>VLOOKUP(SlideShow[[#This Row],[NIM]],DbsMunaqis[],9) &amp; ", " &amp; VLOOKUP(SlideShow[[#This Row],[NIM]],DbsMunaqis[],10)</f>
        <v>#N/A</v>
      </c>
      <c r="E111" s="102">
        <v>1</v>
      </c>
      <c r="F111" s="115" t="e">
        <f>VLOOKUP(VLOOKUP(SlideShow[[#This Row],[NIM]],DbsMunaqis[],6),TblJurusan[],2)</f>
        <v>#N/A</v>
      </c>
      <c r="G111" s="115" t="e">
        <f>VLOOKUP(VLOOKUP(SlideShow[[#This Row],[NIM]],DbsMunaqis[],7),TblProdi[],2)</f>
        <v>#N/A</v>
      </c>
      <c r="H111" s="116" t="e">
        <f>VLOOKUP(SlideShow[[#This Row],[NIM]],DbsMunaqis[#Data],14)</f>
        <v>#N/A</v>
      </c>
      <c r="I111" s="117" t="e">
        <f>VLOOKUP(SlideShow[[#This Row],[NIM]],DbsMunaqis[#Data],15)</f>
        <v>#N/A</v>
      </c>
    </row>
    <row r="112" spans="1:9">
      <c r="A112" s="112">
        <v>111</v>
      </c>
      <c r="B112" s="113" t="s">
        <v>8001</v>
      </c>
      <c r="C112" s="114" t="e">
        <f>VLOOKUP(SlideShow[[#This Row],[NIM]],DbsMunaqis[#Data],5)</f>
        <v>#N/A</v>
      </c>
      <c r="D112" s="114" t="e">
        <f>VLOOKUP(SlideShow[[#This Row],[NIM]],DbsMunaqis[],9) &amp; ", " &amp; VLOOKUP(SlideShow[[#This Row],[NIM]],DbsMunaqis[],10)</f>
        <v>#N/A</v>
      </c>
      <c r="E112" s="102">
        <v>1</v>
      </c>
      <c r="F112" s="115" t="e">
        <f>VLOOKUP(VLOOKUP(SlideShow[[#This Row],[NIM]],DbsMunaqis[],6),TblJurusan[],2)</f>
        <v>#N/A</v>
      </c>
      <c r="G112" s="115" t="e">
        <f>VLOOKUP(VLOOKUP(SlideShow[[#This Row],[NIM]],DbsMunaqis[],7),TblProdi[],2)</f>
        <v>#N/A</v>
      </c>
      <c r="H112" s="116" t="e">
        <f>VLOOKUP(SlideShow[[#This Row],[NIM]],DbsMunaqis[#Data],14)</f>
        <v>#N/A</v>
      </c>
      <c r="I112" s="117" t="e">
        <f>VLOOKUP(SlideShow[[#This Row],[NIM]],DbsMunaqis[#Data],15)</f>
        <v>#N/A</v>
      </c>
    </row>
    <row r="113" spans="1:9">
      <c r="A113" s="112">
        <v>112</v>
      </c>
      <c r="B113" s="113" t="s">
        <v>8115</v>
      </c>
      <c r="C113" s="114" t="e">
        <f>VLOOKUP(SlideShow[[#This Row],[NIM]],DbsMunaqis[#Data],5)</f>
        <v>#N/A</v>
      </c>
      <c r="D113" s="114" t="e">
        <f>VLOOKUP(SlideShow[[#This Row],[NIM]],DbsMunaqis[],9) &amp; ", " &amp; VLOOKUP(SlideShow[[#This Row],[NIM]],DbsMunaqis[],10)</f>
        <v>#N/A</v>
      </c>
      <c r="E113" s="102">
        <v>1</v>
      </c>
      <c r="F113" s="115" t="e">
        <f>VLOOKUP(VLOOKUP(SlideShow[[#This Row],[NIM]],DbsMunaqis[],6),TblJurusan[],2)</f>
        <v>#N/A</v>
      </c>
      <c r="G113" s="115" t="e">
        <f>VLOOKUP(VLOOKUP(SlideShow[[#This Row],[NIM]],DbsMunaqis[],7),TblProdi[],2)</f>
        <v>#N/A</v>
      </c>
      <c r="H113" s="116" t="e">
        <f>VLOOKUP(SlideShow[[#This Row],[NIM]],DbsMunaqis[#Data],14)</f>
        <v>#N/A</v>
      </c>
      <c r="I113" s="117" t="e">
        <f>VLOOKUP(SlideShow[[#This Row],[NIM]],DbsMunaqis[#Data],15)</f>
        <v>#N/A</v>
      </c>
    </row>
    <row r="114" spans="1:9">
      <c r="A114" s="112">
        <v>113</v>
      </c>
      <c r="B114" s="113" t="s">
        <v>8093</v>
      </c>
      <c r="C114" s="114" t="e">
        <f>VLOOKUP(SlideShow[[#This Row],[NIM]],DbsMunaqis[#Data],5)</f>
        <v>#N/A</v>
      </c>
      <c r="D114" s="114" t="e">
        <f>VLOOKUP(SlideShow[[#This Row],[NIM]],DbsMunaqis[],9) &amp; ", " &amp; VLOOKUP(SlideShow[[#This Row],[NIM]],DbsMunaqis[],10)</f>
        <v>#N/A</v>
      </c>
      <c r="E114" s="102">
        <v>1</v>
      </c>
      <c r="F114" s="115" t="e">
        <f>VLOOKUP(VLOOKUP(SlideShow[[#This Row],[NIM]],DbsMunaqis[],6),TblJurusan[],2)</f>
        <v>#N/A</v>
      </c>
      <c r="G114" s="115" t="e">
        <f>VLOOKUP(VLOOKUP(SlideShow[[#This Row],[NIM]],DbsMunaqis[],7),TblProdi[],2)</f>
        <v>#N/A</v>
      </c>
      <c r="H114" s="116" t="e">
        <f>VLOOKUP(SlideShow[[#This Row],[NIM]],DbsMunaqis[#Data],14)</f>
        <v>#N/A</v>
      </c>
      <c r="I114" s="117" t="e">
        <f>VLOOKUP(SlideShow[[#This Row],[NIM]],DbsMunaqis[#Data],15)</f>
        <v>#N/A</v>
      </c>
    </row>
    <row r="115" spans="1:9">
      <c r="A115" s="112">
        <v>114</v>
      </c>
      <c r="B115" s="113" t="s">
        <v>9851</v>
      </c>
      <c r="C115" s="114" t="e">
        <f>VLOOKUP(SlideShow[[#This Row],[NIM]],DbsMunaqis[#Data],5)</f>
        <v>#N/A</v>
      </c>
      <c r="D115" s="114" t="e">
        <f>VLOOKUP(SlideShow[[#This Row],[NIM]],DbsMunaqis[],9) &amp; ", " &amp; VLOOKUP(SlideShow[[#This Row],[NIM]],DbsMunaqis[],10)</f>
        <v>#N/A</v>
      </c>
      <c r="E115" s="102">
        <v>1</v>
      </c>
      <c r="F115" s="115" t="e">
        <f>VLOOKUP(VLOOKUP(SlideShow[[#This Row],[NIM]],DbsMunaqis[],6),TblJurusan[],2)</f>
        <v>#N/A</v>
      </c>
      <c r="G115" s="115" t="e">
        <f>VLOOKUP(VLOOKUP(SlideShow[[#This Row],[NIM]],DbsMunaqis[],7),TblProdi[],2)</f>
        <v>#N/A</v>
      </c>
      <c r="H115" s="116" t="e">
        <f>VLOOKUP(SlideShow[[#This Row],[NIM]],DbsMunaqis[#Data],14)</f>
        <v>#N/A</v>
      </c>
      <c r="I115" s="117" t="e">
        <f>VLOOKUP(SlideShow[[#This Row],[NIM]],DbsMunaqis[#Data],15)</f>
        <v>#N/A</v>
      </c>
    </row>
    <row r="116" spans="1:9">
      <c r="A116" s="112">
        <v>115</v>
      </c>
      <c r="B116" s="113" t="s">
        <v>7341</v>
      </c>
      <c r="C116" s="114" t="e">
        <f>VLOOKUP(SlideShow[[#This Row],[NIM]],DbsMunaqis[#Data],5)</f>
        <v>#N/A</v>
      </c>
      <c r="D116" s="114" t="e">
        <f>VLOOKUP(SlideShow[[#This Row],[NIM]],DbsMunaqis[],9) &amp; ", " &amp; VLOOKUP(SlideShow[[#This Row],[NIM]],DbsMunaqis[],10)</f>
        <v>#N/A</v>
      </c>
      <c r="E116" s="102">
        <v>1</v>
      </c>
      <c r="F116" s="115" t="e">
        <f>VLOOKUP(VLOOKUP(SlideShow[[#This Row],[NIM]],DbsMunaqis[],6),TblJurusan[],2)</f>
        <v>#N/A</v>
      </c>
      <c r="G116" s="115" t="e">
        <f>VLOOKUP(VLOOKUP(SlideShow[[#This Row],[NIM]],DbsMunaqis[],7),TblProdi[],2)</f>
        <v>#N/A</v>
      </c>
      <c r="H116" s="116" t="e">
        <f>VLOOKUP(SlideShow[[#This Row],[NIM]],DbsMunaqis[#Data],14)</f>
        <v>#N/A</v>
      </c>
      <c r="I116" s="117" t="e">
        <f>VLOOKUP(SlideShow[[#This Row],[NIM]],DbsMunaqis[#Data],15)</f>
        <v>#N/A</v>
      </c>
    </row>
    <row r="117" spans="1:9">
      <c r="A117" s="112">
        <v>116</v>
      </c>
      <c r="B117" s="113" t="s">
        <v>7406</v>
      </c>
      <c r="C117" s="114" t="e">
        <f>VLOOKUP(SlideShow[[#This Row],[NIM]],DbsMunaqis[#Data],5)</f>
        <v>#N/A</v>
      </c>
      <c r="D117" s="114" t="e">
        <f>VLOOKUP(SlideShow[[#This Row],[NIM]],DbsMunaqis[],9) &amp; ", " &amp; VLOOKUP(SlideShow[[#This Row],[NIM]],DbsMunaqis[],10)</f>
        <v>#N/A</v>
      </c>
      <c r="E117" s="102">
        <v>1</v>
      </c>
      <c r="F117" s="115" t="e">
        <f>VLOOKUP(VLOOKUP(SlideShow[[#This Row],[NIM]],DbsMunaqis[],6),TblJurusan[],2)</f>
        <v>#N/A</v>
      </c>
      <c r="G117" s="115" t="e">
        <f>VLOOKUP(VLOOKUP(SlideShow[[#This Row],[NIM]],DbsMunaqis[],7),TblProdi[],2)</f>
        <v>#N/A</v>
      </c>
      <c r="H117" s="116" t="e">
        <f>VLOOKUP(SlideShow[[#This Row],[NIM]],DbsMunaqis[#Data],14)</f>
        <v>#N/A</v>
      </c>
      <c r="I117" s="117" t="e">
        <f>VLOOKUP(SlideShow[[#This Row],[NIM]],DbsMunaqis[#Data],15)</f>
        <v>#N/A</v>
      </c>
    </row>
    <row r="118" spans="1:9">
      <c r="A118" s="112">
        <v>117</v>
      </c>
      <c r="B118" s="113" t="s">
        <v>8940</v>
      </c>
      <c r="C118" s="114" t="e">
        <f>VLOOKUP(SlideShow[[#This Row],[NIM]],DbsMunaqis[#Data],5)</f>
        <v>#N/A</v>
      </c>
      <c r="D118" s="114" t="e">
        <f>VLOOKUP(SlideShow[[#This Row],[NIM]],DbsMunaqis[],9) &amp; ", " &amp; VLOOKUP(SlideShow[[#This Row],[NIM]],DbsMunaqis[],10)</f>
        <v>#N/A</v>
      </c>
      <c r="E118" s="102">
        <v>1</v>
      </c>
      <c r="F118" s="115" t="e">
        <f>VLOOKUP(VLOOKUP(SlideShow[[#This Row],[NIM]],DbsMunaqis[],6),TblJurusan[],2)</f>
        <v>#N/A</v>
      </c>
      <c r="G118" s="115" t="e">
        <f>VLOOKUP(VLOOKUP(SlideShow[[#This Row],[NIM]],DbsMunaqis[],7),TblProdi[],2)</f>
        <v>#N/A</v>
      </c>
      <c r="H118" s="116" t="e">
        <f>VLOOKUP(SlideShow[[#This Row],[NIM]],DbsMunaqis[#Data],14)</f>
        <v>#N/A</v>
      </c>
      <c r="I118" s="117" t="e">
        <f>VLOOKUP(SlideShow[[#This Row],[NIM]],DbsMunaqis[#Data],15)</f>
        <v>#N/A</v>
      </c>
    </row>
    <row r="119" spans="1:9">
      <c r="A119" s="112">
        <v>118</v>
      </c>
      <c r="B119" s="113" t="s">
        <v>7309</v>
      </c>
      <c r="C119" s="114" t="e">
        <f>VLOOKUP(SlideShow[[#This Row],[NIM]],DbsMunaqis[#Data],5)</f>
        <v>#N/A</v>
      </c>
      <c r="D119" s="114" t="e">
        <f>VLOOKUP(SlideShow[[#This Row],[NIM]],DbsMunaqis[],9) &amp; ", " &amp; VLOOKUP(SlideShow[[#This Row],[NIM]],DbsMunaqis[],10)</f>
        <v>#N/A</v>
      </c>
      <c r="E119" s="102">
        <v>1</v>
      </c>
      <c r="F119" s="115" t="e">
        <f>VLOOKUP(VLOOKUP(SlideShow[[#This Row],[NIM]],DbsMunaqis[],6),TblJurusan[],2)</f>
        <v>#N/A</v>
      </c>
      <c r="G119" s="115" t="e">
        <f>VLOOKUP(VLOOKUP(SlideShow[[#This Row],[NIM]],DbsMunaqis[],7),TblProdi[],2)</f>
        <v>#N/A</v>
      </c>
      <c r="H119" s="116" t="e">
        <f>VLOOKUP(SlideShow[[#This Row],[NIM]],DbsMunaqis[#Data],14)</f>
        <v>#N/A</v>
      </c>
      <c r="I119" s="117" t="e">
        <f>VLOOKUP(SlideShow[[#This Row],[NIM]],DbsMunaqis[#Data],15)</f>
        <v>#N/A</v>
      </c>
    </row>
    <row r="120" spans="1:9">
      <c r="A120" s="112">
        <v>119</v>
      </c>
      <c r="B120" s="113" t="s">
        <v>7917</v>
      </c>
      <c r="C120" s="114" t="e">
        <f>VLOOKUP(SlideShow[[#This Row],[NIM]],DbsMunaqis[#Data],5)</f>
        <v>#N/A</v>
      </c>
      <c r="D120" s="114" t="e">
        <f>VLOOKUP(SlideShow[[#This Row],[NIM]],DbsMunaqis[],9) &amp; ", " &amp; VLOOKUP(SlideShow[[#This Row],[NIM]],DbsMunaqis[],10)</f>
        <v>#N/A</v>
      </c>
      <c r="E120" s="102">
        <v>1</v>
      </c>
      <c r="F120" s="115" t="e">
        <f>VLOOKUP(VLOOKUP(SlideShow[[#This Row],[NIM]],DbsMunaqis[],6),TblJurusan[],2)</f>
        <v>#N/A</v>
      </c>
      <c r="G120" s="115" t="e">
        <f>VLOOKUP(VLOOKUP(SlideShow[[#This Row],[NIM]],DbsMunaqis[],7),TblProdi[],2)</f>
        <v>#N/A</v>
      </c>
      <c r="H120" s="116" t="e">
        <f>VLOOKUP(SlideShow[[#This Row],[NIM]],DbsMunaqis[#Data],14)</f>
        <v>#N/A</v>
      </c>
      <c r="I120" s="117" t="e">
        <f>VLOOKUP(SlideShow[[#This Row],[NIM]],DbsMunaqis[#Data],15)</f>
        <v>#N/A</v>
      </c>
    </row>
    <row r="121" spans="1:9">
      <c r="A121" s="112">
        <v>120</v>
      </c>
      <c r="B121" s="113" t="s">
        <v>8019</v>
      </c>
      <c r="C121" s="114" t="e">
        <f>VLOOKUP(SlideShow[[#This Row],[NIM]],DbsMunaqis[#Data],5)</f>
        <v>#N/A</v>
      </c>
      <c r="D121" s="114" t="e">
        <f>VLOOKUP(SlideShow[[#This Row],[NIM]],DbsMunaqis[],9) &amp; ", " &amp; VLOOKUP(SlideShow[[#This Row],[NIM]],DbsMunaqis[],10)</f>
        <v>#N/A</v>
      </c>
      <c r="E121" s="102">
        <v>1</v>
      </c>
      <c r="F121" s="115" t="e">
        <f>VLOOKUP(VLOOKUP(SlideShow[[#This Row],[NIM]],DbsMunaqis[],6),TblJurusan[],2)</f>
        <v>#N/A</v>
      </c>
      <c r="G121" s="115" t="e">
        <f>VLOOKUP(VLOOKUP(SlideShow[[#This Row],[NIM]],DbsMunaqis[],7),TblProdi[],2)</f>
        <v>#N/A</v>
      </c>
      <c r="H121" s="116" t="e">
        <f>VLOOKUP(SlideShow[[#This Row],[NIM]],DbsMunaqis[#Data],14)</f>
        <v>#N/A</v>
      </c>
      <c r="I121" s="117" t="e">
        <f>VLOOKUP(SlideShow[[#This Row],[NIM]],DbsMunaqis[#Data],15)</f>
        <v>#N/A</v>
      </c>
    </row>
    <row r="122" spans="1:9">
      <c r="A122" s="112">
        <v>121</v>
      </c>
      <c r="B122" s="113" t="s">
        <v>7333</v>
      </c>
      <c r="C122" s="114" t="e">
        <f>VLOOKUP(SlideShow[[#This Row],[NIM]],DbsMunaqis[#Data],5)</f>
        <v>#N/A</v>
      </c>
      <c r="D122" s="114" t="e">
        <f>VLOOKUP(SlideShow[[#This Row],[NIM]],DbsMunaqis[],9) &amp; ", " &amp; VLOOKUP(SlideShow[[#This Row],[NIM]],DbsMunaqis[],10)</f>
        <v>#N/A</v>
      </c>
      <c r="E122" s="102">
        <v>1</v>
      </c>
      <c r="F122" s="115" t="e">
        <f>VLOOKUP(VLOOKUP(SlideShow[[#This Row],[NIM]],DbsMunaqis[],6),TblJurusan[],2)</f>
        <v>#N/A</v>
      </c>
      <c r="G122" s="115" t="e">
        <f>VLOOKUP(VLOOKUP(SlideShow[[#This Row],[NIM]],DbsMunaqis[],7),TblProdi[],2)</f>
        <v>#N/A</v>
      </c>
      <c r="H122" s="116" t="e">
        <f>VLOOKUP(SlideShow[[#This Row],[NIM]],DbsMunaqis[#Data],14)</f>
        <v>#N/A</v>
      </c>
      <c r="I122" s="117" t="e">
        <f>VLOOKUP(SlideShow[[#This Row],[NIM]],DbsMunaqis[#Data],15)</f>
        <v>#N/A</v>
      </c>
    </row>
    <row r="123" spans="1:9">
      <c r="A123" s="112">
        <v>122</v>
      </c>
      <c r="B123" s="113" t="s">
        <v>8098</v>
      </c>
      <c r="C123" s="114" t="e">
        <f>VLOOKUP(SlideShow[[#This Row],[NIM]],DbsMunaqis[#Data],5)</f>
        <v>#N/A</v>
      </c>
      <c r="D123" s="114" t="e">
        <f>VLOOKUP(SlideShow[[#This Row],[NIM]],DbsMunaqis[],9) &amp; ", " &amp; VLOOKUP(SlideShow[[#This Row],[NIM]],DbsMunaqis[],10)</f>
        <v>#N/A</v>
      </c>
      <c r="E123" s="102">
        <v>1</v>
      </c>
      <c r="F123" s="115" t="e">
        <f>VLOOKUP(VLOOKUP(SlideShow[[#This Row],[NIM]],DbsMunaqis[],6),TblJurusan[],2)</f>
        <v>#N/A</v>
      </c>
      <c r="G123" s="115" t="e">
        <f>VLOOKUP(VLOOKUP(SlideShow[[#This Row],[NIM]],DbsMunaqis[],7),TblProdi[],2)</f>
        <v>#N/A</v>
      </c>
      <c r="H123" s="116" t="e">
        <f>VLOOKUP(SlideShow[[#This Row],[NIM]],DbsMunaqis[#Data],14)</f>
        <v>#N/A</v>
      </c>
      <c r="I123" s="117" t="e">
        <f>VLOOKUP(SlideShow[[#This Row],[NIM]],DbsMunaqis[#Data],15)</f>
        <v>#N/A</v>
      </c>
    </row>
    <row r="124" spans="1:9">
      <c r="A124" s="112">
        <v>123</v>
      </c>
      <c r="B124" s="113" t="s">
        <v>8931</v>
      </c>
      <c r="C124" s="114" t="e">
        <f>VLOOKUP(SlideShow[[#This Row],[NIM]],DbsMunaqis[#Data],5)</f>
        <v>#N/A</v>
      </c>
      <c r="D124" s="114" t="e">
        <f>VLOOKUP(SlideShow[[#This Row],[NIM]],DbsMunaqis[],9) &amp; ", " &amp; VLOOKUP(SlideShow[[#This Row],[NIM]],DbsMunaqis[],10)</f>
        <v>#N/A</v>
      </c>
      <c r="E124" s="102">
        <v>1</v>
      </c>
      <c r="F124" s="115" t="e">
        <f>VLOOKUP(VLOOKUP(SlideShow[[#This Row],[NIM]],DbsMunaqis[],6),TblJurusan[],2)</f>
        <v>#N/A</v>
      </c>
      <c r="G124" s="115" t="e">
        <f>VLOOKUP(VLOOKUP(SlideShow[[#This Row],[NIM]],DbsMunaqis[],7),TblProdi[],2)</f>
        <v>#N/A</v>
      </c>
      <c r="H124" s="116" t="e">
        <f>VLOOKUP(SlideShow[[#This Row],[NIM]],DbsMunaqis[#Data],14)</f>
        <v>#N/A</v>
      </c>
      <c r="I124" s="117" t="e">
        <f>VLOOKUP(SlideShow[[#This Row],[NIM]],DbsMunaqis[#Data],15)</f>
        <v>#N/A</v>
      </c>
    </row>
    <row r="125" spans="1:9">
      <c r="A125" s="112">
        <v>124</v>
      </c>
      <c r="B125" s="113" t="s">
        <v>7629</v>
      </c>
      <c r="C125" s="114" t="e">
        <f>VLOOKUP(SlideShow[[#This Row],[NIM]],DbsMunaqis[#Data],5)</f>
        <v>#N/A</v>
      </c>
      <c r="D125" s="114" t="e">
        <f>VLOOKUP(SlideShow[[#This Row],[NIM]],DbsMunaqis[],9) &amp; ", " &amp; VLOOKUP(SlideShow[[#This Row],[NIM]],DbsMunaqis[],10)</f>
        <v>#N/A</v>
      </c>
      <c r="E125" s="102">
        <v>1</v>
      </c>
      <c r="F125" s="115" t="e">
        <f>VLOOKUP(VLOOKUP(SlideShow[[#This Row],[NIM]],DbsMunaqis[],6),TblJurusan[],2)</f>
        <v>#N/A</v>
      </c>
      <c r="G125" s="115" t="e">
        <f>VLOOKUP(VLOOKUP(SlideShow[[#This Row],[NIM]],DbsMunaqis[],7),TblProdi[],2)</f>
        <v>#N/A</v>
      </c>
      <c r="H125" s="116" t="e">
        <f>VLOOKUP(SlideShow[[#This Row],[NIM]],DbsMunaqis[#Data],14)</f>
        <v>#N/A</v>
      </c>
      <c r="I125" s="117" t="e">
        <f>VLOOKUP(SlideShow[[#This Row],[NIM]],DbsMunaqis[#Data],15)</f>
        <v>#N/A</v>
      </c>
    </row>
    <row r="126" spans="1:9">
      <c r="A126" s="112">
        <v>125</v>
      </c>
      <c r="B126" s="113" t="s">
        <v>8103</v>
      </c>
      <c r="C126" s="114" t="e">
        <f>VLOOKUP(SlideShow[[#This Row],[NIM]],DbsMunaqis[#Data],5)</f>
        <v>#N/A</v>
      </c>
      <c r="D126" s="114" t="e">
        <f>VLOOKUP(SlideShow[[#This Row],[NIM]],DbsMunaqis[],9) &amp; ", " &amp; VLOOKUP(SlideShow[[#This Row],[NIM]],DbsMunaqis[],10)</f>
        <v>#N/A</v>
      </c>
      <c r="E126" s="102">
        <v>1</v>
      </c>
      <c r="F126" s="115" t="e">
        <f>VLOOKUP(VLOOKUP(SlideShow[[#This Row],[NIM]],DbsMunaqis[],6),TblJurusan[],2)</f>
        <v>#N/A</v>
      </c>
      <c r="G126" s="115" t="e">
        <f>VLOOKUP(VLOOKUP(SlideShow[[#This Row],[NIM]],DbsMunaqis[],7),TblProdi[],2)</f>
        <v>#N/A</v>
      </c>
      <c r="H126" s="116" t="e">
        <f>VLOOKUP(SlideShow[[#This Row],[NIM]],DbsMunaqis[#Data],14)</f>
        <v>#N/A</v>
      </c>
      <c r="I126" s="117" t="e">
        <f>VLOOKUP(SlideShow[[#This Row],[NIM]],DbsMunaqis[#Data],15)</f>
        <v>#N/A</v>
      </c>
    </row>
    <row r="127" spans="1:9">
      <c r="A127" s="112">
        <v>126</v>
      </c>
      <c r="B127" s="113" t="s">
        <v>7606</v>
      </c>
      <c r="C127" s="114" t="e">
        <f>VLOOKUP(SlideShow[[#This Row],[NIM]],DbsMunaqis[#Data],5)</f>
        <v>#N/A</v>
      </c>
      <c r="D127" s="114" t="e">
        <f>VLOOKUP(SlideShow[[#This Row],[NIM]],DbsMunaqis[],9) &amp; ", " &amp; VLOOKUP(SlideShow[[#This Row],[NIM]],DbsMunaqis[],10)</f>
        <v>#N/A</v>
      </c>
      <c r="E127" s="102">
        <v>1</v>
      </c>
      <c r="F127" s="115" t="e">
        <f>VLOOKUP(VLOOKUP(SlideShow[[#This Row],[NIM]],DbsMunaqis[],6),TblJurusan[],2)</f>
        <v>#N/A</v>
      </c>
      <c r="G127" s="115" t="e">
        <f>VLOOKUP(VLOOKUP(SlideShow[[#This Row],[NIM]],DbsMunaqis[],7),TblProdi[],2)</f>
        <v>#N/A</v>
      </c>
      <c r="H127" s="116" t="e">
        <f>VLOOKUP(SlideShow[[#This Row],[NIM]],DbsMunaqis[#Data],14)</f>
        <v>#N/A</v>
      </c>
      <c r="I127" s="117" t="e">
        <f>VLOOKUP(SlideShow[[#This Row],[NIM]],DbsMunaqis[#Data],15)</f>
        <v>#N/A</v>
      </c>
    </row>
    <row r="128" spans="1:9">
      <c r="A128" s="112">
        <v>127</v>
      </c>
      <c r="B128" s="113" t="s">
        <v>7746</v>
      </c>
      <c r="C128" s="114" t="e">
        <f>VLOOKUP(SlideShow[[#This Row],[NIM]],DbsMunaqis[#Data],5)</f>
        <v>#N/A</v>
      </c>
      <c r="D128" s="114" t="e">
        <f>VLOOKUP(SlideShow[[#This Row],[NIM]],DbsMunaqis[],9) &amp; ", " &amp; VLOOKUP(SlideShow[[#This Row],[NIM]],DbsMunaqis[],10)</f>
        <v>#N/A</v>
      </c>
      <c r="E128" s="102">
        <v>1</v>
      </c>
      <c r="F128" s="115" t="e">
        <f>VLOOKUP(VLOOKUP(SlideShow[[#This Row],[NIM]],DbsMunaqis[],6),TblJurusan[],2)</f>
        <v>#N/A</v>
      </c>
      <c r="G128" s="115" t="e">
        <f>VLOOKUP(VLOOKUP(SlideShow[[#This Row],[NIM]],DbsMunaqis[],7),TblProdi[],2)</f>
        <v>#N/A</v>
      </c>
      <c r="H128" s="116" t="e">
        <f>VLOOKUP(SlideShow[[#This Row],[NIM]],DbsMunaqis[#Data],14)</f>
        <v>#N/A</v>
      </c>
      <c r="I128" s="117" t="e">
        <f>VLOOKUP(SlideShow[[#This Row],[NIM]],DbsMunaqis[#Data],15)</f>
        <v>#N/A</v>
      </c>
    </row>
    <row r="129" spans="1:10">
      <c r="A129" s="112">
        <v>128</v>
      </c>
      <c r="B129" s="113" t="s">
        <v>7937</v>
      </c>
      <c r="C129" s="114" t="e">
        <f>VLOOKUP(SlideShow[[#This Row],[NIM]],DbsMunaqis[#Data],5)</f>
        <v>#N/A</v>
      </c>
      <c r="D129" s="114" t="e">
        <f>VLOOKUP(SlideShow[[#This Row],[NIM]],DbsMunaqis[],9) &amp; ", " &amp; VLOOKUP(SlideShow[[#This Row],[NIM]],DbsMunaqis[],10)</f>
        <v>#N/A</v>
      </c>
      <c r="E129" s="102">
        <v>1</v>
      </c>
      <c r="F129" s="115" t="e">
        <f>VLOOKUP(VLOOKUP(SlideShow[[#This Row],[NIM]],DbsMunaqis[],6),TblJurusan[],2)</f>
        <v>#N/A</v>
      </c>
      <c r="G129" s="115" t="e">
        <f>VLOOKUP(VLOOKUP(SlideShow[[#This Row],[NIM]],DbsMunaqis[],7),TblProdi[],2)</f>
        <v>#N/A</v>
      </c>
      <c r="H129" s="116" t="e">
        <f>VLOOKUP(SlideShow[[#This Row],[NIM]],DbsMunaqis[#Data],14)</f>
        <v>#N/A</v>
      </c>
      <c r="I129" s="117" t="e">
        <f>VLOOKUP(SlideShow[[#This Row],[NIM]],DbsMunaqis[#Data],15)</f>
        <v>#N/A</v>
      </c>
    </row>
    <row r="130" spans="1:10">
      <c r="A130" s="112">
        <v>129</v>
      </c>
      <c r="B130" s="113" t="s">
        <v>8015</v>
      </c>
      <c r="C130" s="114" t="e">
        <f>VLOOKUP(SlideShow[[#This Row],[NIM]],DbsMunaqis[#Data],5)</f>
        <v>#N/A</v>
      </c>
      <c r="D130" s="114" t="e">
        <f>VLOOKUP(SlideShow[[#This Row],[NIM]],DbsMunaqis[],9) &amp; ", " &amp; VLOOKUP(SlideShow[[#This Row],[NIM]],DbsMunaqis[],10)</f>
        <v>#N/A</v>
      </c>
      <c r="E130" s="102">
        <v>1</v>
      </c>
      <c r="F130" s="115" t="e">
        <f>VLOOKUP(VLOOKUP(SlideShow[[#This Row],[NIM]],DbsMunaqis[],6),TblJurusan[],2)</f>
        <v>#N/A</v>
      </c>
      <c r="G130" s="115" t="e">
        <f>VLOOKUP(VLOOKUP(SlideShow[[#This Row],[NIM]],DbsMunaqis[],7),TblProdi[],2)</f>
        <v>#N/A</v>
      </c>
      <c r="H130" s="116" t="e">
        <f>VLOOKUP(SlideShow[[#This Row],[NIM]],DbsMunaqis[#Data],14)</f>
        <v>#N/A</v>
      </c>
      <c r="I130" s="117" t="e">
        <f>VLOOKUP(SlideShow[[#This Row],[NIM]],DbsMunaqis[#Data],15)</f>
        <v>#N/A</v>
      </c>
    </row>
    <row r="131" spans="1:10">
      <c r="A131" s="112">
        <v>130</v>
      </c>
      <c r="B131" s="113" t="s">
        <v>7435</v>
      </c>
      <c r="C131" s="114" t="e">
        <f>VLOOKUP(SlideShow[[#This Row],[NIM]],DbsMunaqis[#Data],5)</f>
        <v>#N/A</v>
      </c>
      <c r="D131" s="114" t="e">
        <f>VLOOKUP(SlideShow[[#This Row],[NIM]],DbsMunaqis[],9) &amp; ", " &amp; VLOOKUP(SlideShow[[#This Row],[NIM]],DbsMunaqis[],10)</f>
        <v>#N/A</v>
      </c>
      <c r="E131" s="102">
        <v>1</v>
      </c>
      <c r="F131" s="115" t="e">
        <f>VLOOKUP(VLOOKUP(SlideShow[[#This Row],[NIM]],DbsMunaqis[],6),TblJurusan[],2)</f>
        <v>#N/A</v>
      </c>
      <c r="G131" s="115" t="e">
        <f>VLOOKUP(VLOOKUP(SlideShow[[#This Row],[NIM]],DbsMunaqis[],7),TblProdi[],2)</f>
        <v>#N/A</v>
      </c>
      <c r="H131" s="116" t="e">
        <f>VLOOKUP(SlideShow[[#This Row],[NIM]],DbsMunaqis[#Data],14)</f>
        <v>#N/A</v>
      </c>
      <c r="I131" s="117" t="e">
        <f>VLOOKUP(SlideShow[[#This Row],[NIM]],DbsMunaqis[#Data],15)</f>
        <v>#N/A</v>
      </c>
    </row>
    <row r="132" spans="1:10">
      <c r="A132" s="112">
        <v>131</v>
      </c>
      <c r="B132" s="113" t="s">
        <v>7816</v>
      </c>
      <c r="C132" s="114" t="e">
        <f>VLOOKUP(SlideShow[[#This Row],[NIM]],DbsMunaqis[#Data],5)</f>
        <v>#N/A</v>
      </c>
      <c r="D132" s="114" t="e">
        <f>VLOOKUP(SlideShow[[#This Row],[NIM]],DbsMunaqis[],9) &amp; ", " &amp; VLOOKUP(SlideShow[[#This Row],[NIM]],DbsMunaqis[],10)</f>
        <v>#N/A</v>
      </c>
      <c r="E132" s="102">
        <v>1</v>
      </c>
      <c r="F132" s="115" t="e">
        <f>VLOOKUP(VLOOKUP(SlideShow[[#This Row],[NIM]],DbsMunaqis[],6),TblJurusan[],2)</f>
        <v>#N/A</v>
      </c>
      <c r="G132" s="115" t="e">
        <f>VLOOKUP(VLOOKUP(SlideShow[[#This Row],[NIM]],DbsMunaqis[],7),TblProdi[],2)</f>
        <v>#N/A</v>
      </c>
      <c r="H132" s="116" t="e">
        <f>VLOOKUP(SlideShow[[#This Row],[NIM]],DbsMunaqis[#Data],14)</f>
        <v>#N/A</v>
      </c>
      <c r="I132" s="117" t="e">
        <f>VLOOKUP(SlideShow[[#This Row],[NIM]],DbsMunaqis[#Data],15)</f>
        <v>#N/A</v>
      </c>
    </row>
    <row r="133" spans="1:10">
      <c r="A133" s="112">
        <v>132</v>
      </c>
      <c r="B133" s="113" t="s">
        <v>7835</v>
      </c>
      <c r="C133" s="114" t="e">
        <f>VLOOKUP(SlideShow[[#This Row],[NIM]],DbsMunaqis[#Data],5)</f>
        <v>#N/A</v>
      </c>
      <c r="D133" s="114" t="e">
        <f>VLOOKUP(SlideShow[[#This Row],[NIM]],DbsMunaqis[],9) &amp; ", " &amp; VLOOKUP(SlideShow[[#This Row],[NIM]],DbsMunaqis[],10)</f>
        <v>#N/A</v>
      </c>
      <c r="E133" s="102">
        <v>1</v>
      </c>
      <c r="F133" s="115" t="e">
        <f>VLOOKUP(VLOOKUP(SlideShow[[#This Row],[NIM]],DbsMunaqis[],6),TblJurusan[],2)</f>
        <v>#N/A</v>
      </c>
      <c r="G133" s="115" t="e">
        <f>VLOOKUP(VLOOKUP(SlideShow[[#This Row],[NIM]],DbsMunaqis[],7),TblProdi[],2)</f>
        <v>#N/A</v>
      </c>
      <c r="H133" s="116" t="e">
        <f>VLOOKUP(SlideShow[[#This Row],[NIM]],DbsMunaqis[#Data],14)</f>
        <v>#N/A</v>
      </c>
      <c r="I133" s="117" t="e">
        <f>VLOOKUP(SlideShow[[#This Row],[NIM]],DbsMunaqis[#Data],15)</f>
        <v>#N/A</v>
      </c>
    </row>
    <row r="134" spans="1:10">
      <c r="A134" s="112">
        <v>133</v>
      </c>
      <c r="B134" s="118" t="s">
        <v>7991</v>
      </c>
      <c r="C134" s="114" t="e">
        <f>VLOOKUP(SlideShow[[#This Row],[NIM]],DbsMunaqis[#Data],5)</f>
        <v>#N/A</v>
      </c>
      <c r="D134" s="114" t="e">
        <f>VLOOKUP(SlideShow[[#This Row],[NIM]],DbsMunaqis[],9) &amp; ", " &amp; VLOOKUP(SlideShow[[#This Row],[NIM]],DbsMunaqis[],10)</f>
        <v>#N/A</v>
      </c>
      <c r="E134" s="102">
        <v>1</v>
      </c>
      <c r="F134" s="115" t="e">
        <f>VLOOKUP(VLOOKUP(SlideShow[[#This Row],[NIM]],DbsMunaqis[],6),TblJurusan[],2)</f>
        <v>#N/A</v>
      </c>
      <c r="G134" s="115" t="e">
        <f>VLOOKUP(VLOOKUP(SlideShow[[#This Row],[NIM]],DbsMunaqis[],7),TblProdi[],2)</f>
        <v>#N/A</v>
      </c>
      <c r="H134" s="116" t="e">
        <f>VLOOKUP(SlideShow[[#This Row],[NIM]],DbsMunaqis[#Data],14)</f>
        <v>#N/A</v>
      </c>
      <c r="I134" s="117" t="e">
        <f>VLOOKUP(SlideShow[[#This Row],[NIM]],DbsMunaqis[#Data],15)</f>
        <v>#N/A</v>
      </c>
    </row>
    <row r="135" spans="1:10">
      <c r="A135" s="112">
        <v>134</v>
      </c>
      <c r="B135" s="118" t="s">
        <v>6123</v>
      </c>
      <c r="C135" s="114" t="e">
        <f>VLOOKUP(SlideShow[[#This Row],[NIM]],DbsMunaqis[#Data],5)</f>
        <v>#N/A</v>
      </c>
      <c r="D135" s="114" t="e">
        <f>VLOOKUP(SlideShow[[#This Row],[NIM]],DbsMunaqis[],9) &amp; ", " &amp; VLOOKUP(SlideShow[[#This Row],[NIM]],DbsMunaqis[],10)</f>
        <v>#N/A</v>
      </c>
      <c r="E135" s="102">
        <v>1</v>
      </c>
      <c r="F135" s="115" t="e">
        <f>VLOOKUP(VLOOKUP(SlideShow[[#This Row],[NIM]],DbsMunaqis[],6),TblJurusan[],2)</f>
        <v>#N/A</v>
      </c>
      <c r="G135" s="115" t="e">
        <f>VLOOKUP(VLOOKUP(SlideShow[[#This Row],[NIM]],DbsMunaqis[],7),TblProdi[],2)</f>
        <v>#N/A</v>
      </c>
      <c r="H135" s="116" t="e">
        <f>VLOOKUP(SlideShow[[#This Row],[NIM]],DbsMunaqis[#Data],14)</f>
        <v>#N/A</v>
      </c>
      <c r="I135" s="117" t="e">
        <f>VLOOKUP(SlideShow[[#This Row],[NIM]],DbsMunaqis[#Data],15)</f>
        <v>#N/A</v>
      </c>
    </row>
    <row r="136" spans="1:10">
      <c r="A136" s="112">
        <v>135</v>
      </c>
      <c r="B136" s="118" t="s">
        <v>7337</v>
      </c>
      <c r="C136" s="114" t="e">
        <f>VLOOKUP(SlideShow[[#This Row],[NIM]],DbsMunaqis[#Data],5)</f>
        <v>#N/A</v>
      </c>
      <c r="D136" s="114" t="e">
        <f>VLOOKUP(SlideShow[[#This Row],[NIM]],DbsMunaqis[],9) &amp; ", " &amp; VLOOKUP(SlideShow[[#This Row],[NIM]],DbsMunaqis[],10)</f>
        <v>#N/A</v>
      </c>
      <c r="E136" s="102">
        <v>1</v>
      </c>
      <c r="F136" s="115" t="e">
        <f>VLOOKUP(VLOOKUP(SlideShow[[#This Row],[NIM]],DbsMunaqis[],6),TblJurusan[],2)</f>
        <v>#N/A</v>
      </c>
      <c r="G136" s="115" t="e">
        <f>VLOOKUP(VLOOKUP(SlideShow[[#This Row],[NIM]],DbsMunaqis[],7),TblProdi[],2)</f>
        <v>#N/A</v>
      </c>
      <c r="H136" s="116" t="e">
        <f>VLOOKUP(SlideShow[[#This Row],[NIM]],DbsMunaqis[#Data],14)</f>
        <v>#N/A</v>
      </c>
      <c r="I136" s="117" t="e">
        <f>VLOOKUP(SlideShow[[#This Row],[NIM]],DbsMunaqis[#Data],15)</f>
        <v>#N/A</v>
      </c>
    </row>
    <row r="137" spans="1:10">
      <c r="A137" s="112">
        <v>136</v>
      </c>
      <c r="B137" s="118" t="s">
        <v>7384</v>
      </c>
      <c r="C137" s="114" t="e">
        <f>VLOOKUP(SlideShow[[#This Row],[NIM]],DbsMunaqis[#Data],5)</f>
        <v>#N/A</v>
      </c>
      <c r="D137" s="114" t="e">
        <f>VLOOKUP(SlideShow[[#This Row],[NIM]],DbsMunaqis[],9) &amp; ", " &amp; VLOOKUP(SlideShow[[#This Row],[NIM]],DbsMunaqis[],10)</f>
        <v>#N/A</v>
      </c>
      <c r="E137" s="102">
        <v>1</v>
      </c>
      <c r="F137" s="115" t="e">
        <f>VLOOKUP(VLOOKUP(SlideShow[[#This Row],[NIM]],DbsMunaqis[],6),TblJurusan[],2)</f>
        <v>#N/A</v>
      </c>
      <c r="G137" s="115" t="e">
        <f>VLOOKUP(VLOOKUP(SlideShow[[#This Row],[NIM]],DbsMunaqis[],7),TblProdi[],2)</f>
        <v>#N/A</v>
      </c>
      <c r="H137" s="116" t="e">
        <f>VLOOKUP(SlideShow[[#This Row],[NIM]],DbsMunaqis[#Data],14)</f>
        <v>#N/A</v>
      </c>
      <c r="I137" s="117" t="e">
        <f>VLOOKUP(SlideShow[[#This Row],[NIM]],DbsMunaqis[#Data],15)</f>
        <v>#N/A</v>
      </c>
    </row>
    <row r="138" spans="1:10">
      <c r="A138" s="112">
        <v>137</v>
      </c>
      <c r="B138" s="118" t="s">
        <v>7490</v>
      </c>
      <c r="C138" s="114" t="e">
        <f>VLOOKUP(SlideShow[[#This Row],[NIM]],DbsMunaqis[#Data],5)</f>
        <v>#N/A</v>
      </c>
      <c r="D138" s="114" t="e">
        <f>VLOOKUP(SlideShow[[#This Row],[NIM]],DbsMunaqis[],9) &amp; ", " &amp; VLOOKUP(SlideShow[[#This Row],[NIM]],DbsMunaqis[],10)</f>
        <v>#N/A</v>
      </c>
      <c r="E138" s="102">
        <v>1</v>
      </c>
      <c r="F138" s="115" t="e">
        <f>VLOOKUP(VLOOKUP(SlideShow[[#This Row],[NIM]],DbsMunaqis[],6),TblJurusan[],2)</f>
        <v>#N/A</v>
      </c>
      <c r="G138" s="115" t="e">
        <f>VLOOKUP(VLOOKUP(SlideShow[[#This Row],[NIM]],DbsMunaqis[],7),TblProdi[],2)</f>
        <v>#N/A</v>
      </c>
      <c r="H138" s="116" t="e">
        <f>VLOOKUP(SlideShow[[#This Row],[NIM]],DbsMunaqis[#Data],14)</f>
        <v>#N/A</v>
      </c>
      <c r="I138" s="117" t="e">
        <f>VLOOKUP(SlideShow[[#This Row],[NIM]],DbsMunaqis[#Data],15)</f>
        <v>#N/A</v>
      </c>
    </row>
    <row r="139" spans="1:10">
      <c r="A139" s="112">
        <v>138</v>
      </c>
      <c r="B139" s="113" t="s">
        <v>7410</v>
      </c>
      <c r="C139" s="114" t="e">
        <f>VLOOKUP(SlideShow[[#This Row],[NIM]],DbsMunaqis[#Data],5)</f>
        <v>#N/A</v>
      </c>
      <c r="D139" s="114" t="e">
        <f>VLOOKUP(SlideShow[[#This Row],[NIM]],DbsMunaqis[],9) &amp; ", " &amp; VLOOKUP(SlideShow[[#This Row],[NIM]],DbsMunaqis[],10)</f>
        <v>#N/A</v>
      </c>
      <c r="E139" s="102">
        <v>1</v>
      </c>
      <c r="F139" s="115" t="e">
        <f>VLOOKUP(VLOOKUP(SlideShow[[#This Row],[NIM]],DbsMunaqis[],6),TblJurusan[],2)</f>
        <v>#N/A</v>
      </c>
      <c r="G139" s="115" t="e">
        <f>VLOOKUP(VLOOKUP(SlideShow[[#This Row],[NIM]],DbsMunaqis[],7),TblProdi[],2)</f>
        <v>#N/A</v>
      </c>
      <c r="H139" s="116" t="e">
        <f>VLOOKUP(SlideShow[[#This Row],[NIM]],DbsMunaqis[#Data],14)</f>
        <v>#N/A</v>
      </c>
      <c r="I139" s="61" t="s">
        <v>9911</v>
      </c>
      <c r="J139">
        <v>1</v>
      </c>
    </row>
    <row r="140" spans="1:10">
      <c r="A140" s="112">
        <v>139</v>
      </c>
      <c r="B140" s="113" t="s">
        <v>7524</v>
      </c>
      <c r="C140" s="114" t="e">
        <f>VLOOKUP(SlideShow[[#This Row],[NIM]],DbsMunaqis[#Data],5)</f>
        <v>#N/A</v>
      </c>
      <c r="D140" s="114" t="e">
        <f>VLOOKUP(SlideShow[[#This Row],[NIM]],DbsMunaqis[],9) &amp; ", " &amp; VLOOKUP(SlideShow[[#This Row],[NIM]],DbsMunaqis[],10)</f>
        <v>#N/A</v>
      </c>
      <c r="E140" s="102">
        <v>1</v>
      </c>
      <c r="F140" s="115" t="e">
        <f>VLOOKUP(VLOOKUP(SlideShow[[#This Row],[NIM]],DbsMunaqis[],6),TblJurusan[],2)</f>
        <v>#N/A</v>
      </c>
      <c r="G140" s="115" t="e">
        <f>VLOOKUP(VLOOKUP(SlideShow[[#This Row],[NIM]],DbsMunaqis[],7),TblProdi[],2)</f>
        <v>#N/A</v>
      </c>
      <c r="H140" s="116" t="e">
        <f>VLOOKUP(SlideShow[[#This Row],[NIM]],DbsMunaqis[#Data],14)</f>
        <v>#N/A</v>
      </c>
      <c r="I140" s="61" t="s">
        <v>9911</v>
      </c>
    </row>
    <row r="141" spans="1:10">
      <c r="A141" s="112">
        <v>140</v>
      </c>
      <c r="B141" s="113" t="s">
        <v>7487</v>
      </c>
      <c r="C141" s="114" t="e">
        <f>VLOOKUP(SlideShow[[#This Row],[NIM]],DbsMunaqis[#Data],5)</f>
        <v>#N/A</v>
      </c>
      <c r="D141" s="114" t="e">
        <f>VLOOKUP(SlideShow[[#This Row],[NIM]],DbsMunaqis[],9) &amp; ", " &amp; VLOOKUP(SlideShow[[#This Row],[NIM]],DbsMunaqis[],10)</f>
        <v>#N/A</v>
      </c>
      <c r="E141" s="102">
        <v>1</v>
      </c>
      <c r="F141" s="115" t="e">
        <f>VLOOKUP(VLOOKUP(SlideShow[[#This Row],[NIM]],DbsMunaqis[],6),TblJurusan[],2)</f>
        <v>#N/A</v>
      </c>
      <c r="G141" s="115" t="e">
        <f>VLOOKUP(VLOOKUP(SlideShow[[#This Row],[NIM]],DbsMunaqis[],7),TblProdi[],2)</f>
        <v>#N/A</v>
      </c>
      <c r="H141" s="116" t="e">
        <f>VLOOKUP(SlideShow[[#This Row],[NIM]],DbsMunaqis[#Data],14)</f>
        <v>#N/A</v>
      </c>
      <c r="I141" s="61" t="s">
        <v>9911</v>
      </c>
    </row>
    <row r="142" spans="1:10">
      <c r="A142" s="112">
        <v>141</v>
      </c>
      <c r="B142" s="113" t="s">
        <v>7496</v>
      </c>
      <c r="C142" s="114" t="e">
        <f>VLOOKUP(SlideShow[[#This Row],[NIM]],DbsMunaqis[#Data],5)</f>
        <v>#N/A</v>
      </c>
      <c r="D142" s="114" t="e">
        <f>VLOOKUP(SlideShow[[#This Row],[NIM]],DbsMunaqis[],9) &amp; ", " &amp; VLOOKUP(SlideShow[[#This Row],[NIM]],DbsMunaqis[],10)</f>
        <v>#N/A</v>
      </c>
      <c r="E142" s="102">
        <v>1</v>
      </c>
      <c r="F142" s="115" t="e">
        <f>VLOOKUP(VLOOKUP(SlideShow[[#This Row],[NIM]],DbsMunaqis[],6),TblJurusan[],2)</f>
        <v>#N/A</v>
      </c>
      <c r="G142" s="115" t="e">
        <f>VLOOKUP(VLOOKUP(SlideShow[[#This Row],[NIM]],DbsMunaqis[],7),TblProdi[],2)</f>
        <v>#N/A</v>
      </c>
      <c r="H142" s="116" t="e">
        <f>VLOOKUP(SlideShow[[#This Row],[NIM]],DbsMunaqis[#Data],14)</f>
        <v>#N/A</v>
      </c>
      <c r="I142" s="61" t="s">
        <v>9911</v>
      </c>
    </row>
    <row r="143" spans="1:10">
      <c r="A143" s="112">
        <v>142</v>
      </c>
      <c r="B143" s="118" t="s">
        <v>7320</v>
      </c>
      <c r="C143" s="114" t="e">
        <f>VLOOKUP(SlideShow[[#This Row],[NIM]],DbsMunaqis[#Data],5)</f>
        <v>#N/A</v>
      </c>
      <c r="D143" s="114" t="e">
        <f>VLOOKUP(SlideShow[[#This Row],[NIM]],DbsMunaqis[],9) &amp; ", " &amp; VLOOKUP(SlideShow[[#This Row],[NIM]],DbsMunaqis[],10)</f>
        <v>#N/A</v>
      </c>
      <c r="E143" s="102">
        <v>1</v>
      </c>
      <c r="F143" s="115" t="e">
        <f>VLOOKUP(VLOOKUP(SlideShow[[#This Row],[NIM]],DbsMunaqis[],6),TblJurusan[],2)</f>
        <v>#N/A</v>
      </c>
      <c r="G143" s="115" t="e">
        <f>VLOOKUP(VLOOKUP(SlideShow[[#This Row],[NIM]],DbsMunaqis[],7),TblProdi[],2)</f>
        <v>#N/A</v>
      </c>
      <c r="H143" s="116" t="e">
        <f>VLOOKUP(SlideShow[[#This Row],[NIM]],DbsMunaqis[#Data],14)</f>
        <v>#N/A</v>
      </c>
      <c r="I143" s="61" t="s">
        <v>9911</v>
      </c>
    </row>
    <row r="144" spans="1:10">
      <c r="A144" s="112">
        <v>143</v>
      </c>
      <c r="B144" s="113" t="s">
        <v>8012</v>
      </c>
      <c r="C144" s="114" t="e">
        <f>VLOOKUP(SlideShow[[#This Row],[NIM]],DbsMunaqis[#Data],5)</f>
        <v>#N/A</v>
      </c>
      <c r="D144" s="114" t="e">
        <f>VLOOKUP(SlideShow[[#This Row],[NIM]],DbsMunaqis[],9) &amp; ", " &amp; VLOOKUP(SlideShow[[#This Row],[NIM]],DbsMunaqis[],10)</f>
        <v>#N/A</v>
      </c>
      <c r="E144" s="102">
        <v>1</v>
      </c>
      <c r="F144" s="115" t="e">
        <f>VLOOKUP(VLOOKUP(SlideShow[[#This Row],[NIM]],DbsMunaqis[],6),TblJurusan[],2)</f>
        <v>#N/A</v>
      </c>
      <c r="G144" s="115" t="e">
        <f>VLOOKUP(VLOOKUP(SlideShow[[#This Row],[NIM]],DbsMunaqis[],7),TblProdi[],2)</f>
        <v>#N/A</v>
      </c>
      <c r="H144" s="116" t="e">
        <f>VLOOKUP(SlideShow[[#This Row],[NIM]],DbsMunaqis[#Data],14)</f>
        <v>#N/A</v>
      </c>
      <c r="I144" s="61" t="s">
        <v>9911</v>
      </c>
    </row>
    <row r="145" spans="1:9">
      <c r="A145" s="112">
        <v>144</v>
      </c>
      <c r="B145" s="113" t="s">
        <v>7507</v>
      </c>
      <c r="C145" s="114" t="e">
        <f>VLOOKUP(SlideShow[[#This Row],[NIM]],DbsMunaqis[#Data],5)</f>
        <v>#N/A</v>
      </c>
      <c r="D145" s="114" t="e">
        <f>VLOOKUP(SlideShow[[#This Row],[NIM]],DbsMunaqis[],9) &amp; ", " &amp; VLOOKUP(SlideShow[[#This Row],[NIM]],DbsMunaqis[],10)</f>
        <v>#N/A</v>
      </c>
      <c r="E145" s="102">
        <v>1</v>
      </c>
      <c r="F145" s="115" t="e">
        <f>VLOOKUP(VLOOKUP(SlideShow[[#This Row],[NIM]],DbsMunaqis[],6),TblJurusan[],2)</f>
        <v>#N/A</v>
      </c>
      <c r="G145" s="115" t="e">
        <f>VLOOKUP(VLOOKUP(SlideShow[[#This Row],[NIM]],DbsMunaqis[],7),TblProdi[],2)</f>
        <v>#N/A</v>
      </c>
      <c r="H145" s="116" t="e">
        <f>VLOOKUP(SlideShow[[#This Row],[NIM]],DbsMunaqis[#Data],14)</f>
        <v>#N/A</v>
      </c>
      <c r="I145" s="61" t="s">
        <v>9911</v>
      </c>
    </row>
    <row r="146" spans="1:9">
      <c r="A146" s="112">
        <v>145</v>
      </c>
      <c r="B146" s="113" t="s">
        <v>7382</v>
      </c>
      <c r="C146" s="114" t="e">
        <f>VLOOKUP(SlideShow[[#This Row],[NIM]],DbsMunaqis[#Data],5)</f>
        <v>#N/A</v>
      </c>
      <c r="D146" s="114" t="e">
        <f>VLOOKUP(SlideShow[[#This Row],[NIM]],DbsMunaqis[],9) &amp; ", " &amp; VLOOKUP(SlideShow[[#This Row],[NIM]],DbsMunaqis[],10)</f>
        <v>#N/A</v>
      </c>
      <c r="E146" s="102">
        <v>1</v>
      </c>
      <c r="F146" s="115" t="e">
        <f>VLOOKUP(VLOOKUP(SlideShow[[#This Row],[NIM]],DbsMunaqis[],6),TblJurusan[],2)</f>
        <v>#N/A</v>
      </c>
      <c r="G146" s="115" t="e">
        <f>VLOOKUP(VLOOKUP(SlideShow[[#This Row],[NIM]],DbsMunaqis[],7),TblProdi[],2)</f>
        <v>#N/A</v>
      </c>
      <c r="H146" s="116" t="e">
        <f>VLOOKUP(SlideShow[[#This Row],[NIM]],DbsMunaqis[#Data],14)</f>
        <v>#N/A</v>
      </c>
      <c r="I146" s="61" t="s">
        <v>9911</v>
      </c>
    </row>
    <row r="147" spans="1:9">
      <c r="A147" s="112">
        <v>146</v>
      </c>
      <c r="B147" s="113" t="s">
        <v>7788</v>
      </c>
      <c r="C147" s="114" t="e">
        <f>VLOOKUP(SlideShow[[#This Row],[NIM]],DbsMunaqis[#Data],5)</f>
        <v>#N/A</v>
      </c>
      <c r="D147" s="114" t="e">
        <f>VLOOKUP(SlideShow[[#This Row],[NIM]],DbsMunaqis[],9) &amp; ", " &amp; VLOOKUP(SlideShow[[#This Row],[NIM]],DbsMunaqis[],10)</f>
        <v>#N/A</v>
      </c>
      <c r="E147" s="102">
        <v>1</v>
      </c>
      <c r="F147" s="115" t="e">
        <f>VLOOKUP(VLOOKUP(SlideShow[[#This Row],[NIM]],DbsMunaqis[],6),TblJurusan[],2)</f>
        <v>#N/A</v>
      </c>
      <c r="G147" s="115" t="e">
        <f>VLOOKUP(VLOOKUP(SlideShow[[#This Row],[NIM]],DbsMunaqis[],7),TblProdi[],2)</f>
        <v>#N/A</v>
      </c>
      <c r="H147" s="116" t="e">
        <f>VLOOKUP(SlideShow[[#This Row],[NIM]],DbsMunaqis[#Data],14)</f>
        <v>#N/A</v>
      </c>
      <c r="I147" s="61" t="s">
        <v>9911</v>
      </c>
    </row>
    <row r="148" spans="1:9">
      <c r="A148" s="112">
        <v>147</v>
      </c>
      <c r="B148" s="113" t="s">
        <v>7801</v>
      </c>
      <c r="C148" s="114" t="e">
        <f>VLOOKUP(SlideShow[[#This Row],[NIM]],DbsMunaqis[#Data],5)</f>
        <v>#N/A</v>
      </c>
      <c r="D148" s="114" t="e">
        <f>VLOOKUP(SlideShow[[#This Row],[NIM]],DbsMunaqis[],9) &amp; ", " &amp; VLOOKUP(SlideShow[[#This Row],[NIM]],DbsMunaqis[],10)</f>
        <v>#N/A</v>
      </c>
      <c r="E148" s="102">
        <v>1</v>
      </c>
      <c r="F148" s="115" t="e">
        <f>VLOOKUP(VLOOKUP(SlideShow[[#This Row],[NIM]],DbsMunaqis[],6),TblJurusan[],2)</f>
        <v>#N/A</v>
      </c>
      <c r="G148" s="115" t="e">
        <f>VLOOKUP(VLOOKUP(SlideShow[[#This Row],[NIM]],DbsMunaqis[],7),TblProdi[],2)</f>
        <v>#N/A</v>
      </c>
      <c r="H148" s="116" t="e">
        <f>VLOOKUP(SlideShow[[#This Row],[NIM]],DbsMunaqis[#Data],14)</f>
        <v>#N/A</v>
      </c>
      <c r="I148" s="61" t="s">
        <v>9911</v>
      </c>
    </row>
    <row r="149" spans="1:9">
      <c r="A149" s="112">
        <v>148</v>
      </c>
      <c r="B149" s="113" t="s">
        <v>7842</v>
      </c>
      <c r="C149" s="114" t="e">
        <f>VLOOKUP(SlideShow[[#This Row],[NIM]],DbsMunaqis[#Data],5)</f>
        <v>#N/A</v>
      </c>
      <c r="D149" s="114" t="e">
        <f>VLOOKUP(SlideShow[[#This Row],[NIM]],DbsMunaqis[],9) &amp; ", " &amp; VLOOKUP(SlideShow[[#This Row],[NIM]],DbsMunaqis[],10)</f>
        <v>#N/A</v>
      </c>
      <c r="E149" s="102">
        <v>1</v>
      </c>
      <c r="F149" s="115" t="e">
        <f>VLOOKUP(VLOOKUP(SlideShow[[#This Row],[NIM]],DbsMunaqis[],6),TblJurusan[],2)</f>
        <v>#N/A</v>
      </c>
      <c r="G149" s="115" t="e">
        <f>VLOOKUP(VLOOKUP(SlideShow[[#This Row],[NIM]],DbsMunaqis[],7),TblProdi[],2)</f>
        <v>#N/A</v>
      </c>
      <c r="H149" s="116" t="e">
        <f>VLOOKUP(SlideShow[[#This Row],[NIM]],DbsMunaqis[#Data],14)</f>
        <v>#N/A</v>
      </c>
      <c r="I149" s="61" t="s">
        <v>9911</v>
      </c>
    </row>
    <row r="150" spans="1:9">
      <c r="A150" s="112">
        <v>149</v>
      </c>
      <c r="B150" s="113" t="s">
        <v>7836</v>
      </c>
      <c r="C150" s="114" t="e">
        <f>VLOOKUP(SlideShow[[#This Row],[NIM]],DbsMunaqis[#Data],5)</f>
        <v>#N/A</v>
      </c>
      <c r="D150" s="114" t="e">
        <f>VLOOKUP(SlideShow[[#This Row],[NIM]],DbsMunaqis[],9) &amp; ", " &amp; VLOOKUP(SlideShow[[#This Row],[NIM]],DbsMunaqis[],10)</f>
        <v>#N/A</v>
      </c>
      <c r="E150" s="102">
        <v>1</v>
      </c>
      <c r="F150" s="115" t="e">
        <f>VLOOKUP(VLOOKUP(SlideShow[[#This Row],[NIM]],DbsMunaqis[],6),TblJurusan[],2)</f>
        <v>#N/A</v>
      </c>
      <c r="G150" s="115" t="e">
        <f>VLOOKUP(VLOOKUP(SlideShow[[#This Row],[NIM]],DbsMunaqis[],7),TblProdi[],2)</f>
        <v>#N/A</v>
      </c>
      <c r="H150" s="116" t="e">
        <f>VLOOKUP(SlideShow[[#This Row],[NIM]],DbsMunaqis[#Data],14)</f>
        <v>#N/A</v>
      </c>
      <c r="I150" s="61" t="s">
        <v>9911</v>
      </c>
    </row>
    <row r="151" spans="1:9">
      <c r="A151" s="112">
        <v>150</v>
      </c>
      <c r="B151" s="113" t="s">
        <v>7837</v>
      </c>
      <c r="C151" s="114" t="e">
        <f>VLOOKUP(SlideShow[[#This Row],[NIM]],DbsMunaqis[#Data],5)</f>
        <v>#N/A</v>
      </c>
      <c r="D151" s="114" t="e">
        <f>VLOOKUP(SlideShow[[#This Row],[NIM]],DbsMunaqis[],9) &amp; ", " &amp; VLOOKUP(SlideShow[[#This Row],[NIM]],DbsMunaqis[],10)</f>
        <v>#N/A</v>
      </c>
      <c r="E151" s="102">
        <v>1</v>
      </c>
      <c r="F151" s="115" t="e">
        <f>VLOOKUP(VLOOKUP(SlideShow[[#This Row],[NIM]],DbsMunaqis[],6),TblJurusan[],2)</f>
        <v>#N/A</v>
      </c>
      <c r="G151" s="115" t="e">
        <f>VLOOKUP(VLOOKUP(SlideShow[[#This Row],[NIM]],DbsMunaqis[],7),TblProdi[],2)</f>
        <v>#N/A</v>
      </c>
      <c r="H151" s="116" t="e">
        <f>VLOOKUP(SlideShow[[#This Row],[NIM]],DbsMunaqis[#Data],14)</f>
        <v>#N/A</v>
      </c>
      <c r="I151" s="61" t="s">
        <v>9911</v>
      </c>
    </row>
    <row r="152" spans="1:9">
      <c r="A152" s="112">
        <v>151</v>
      </c>
      <c r="B152" s="113" t="s">
        <v>7856</v>
      </c>
      <c r="C152" s="114" t="e">
        <f>VLOOKUP(SlideShow[[#This Row],[NIM]],DbsMunaqis[#Data],5)</f>
        <v>#N/A</v>
      </c>
      <c r="D152" s="114" t="e">
        <f>VLOOKUP(SlideShow[[#This Row],[NIM]],DbsMunaqis[],9) &amp; ", " &amp; VLOOKUP(SlideShow[[#This Row],[NIM]],DbsMunaqis[],10)</f>
        <v>#N/A</v>
      </c>
      <c r="E152" s="102">
        <v>1</v>
      </c>
      <c r="F152" s="115" t="e">
        <f>VLOOKUP(VLOOKUP(SlideShow[[#This Row],[NIM]],DbsMunaqis[],6),TblJurusan[],2)</f>
        <v>#N/A</v>
      </c>
      <c r="G152" s="115" t="e">
        <f>VLOOKUP(VLOOKUP(SlideShow[[#This Row],[NIM]],DbsMunaqis[],7),TblProdi[],2)</f>
        <v>#N/A</v>
      </c>
      <c r="H152" s="116" t="e">
        <f>VLOOKUP(SlideShow[[#This Row],[NIM]],DbsMunaqis[#Data],14)</f>
        <v>#N/A</v>
      </c>
      <c r="I152" s="61" t="s">
        <v>9911</v>
      </c>
    </row>
    <row r="153" spans="1:9">
      <c r="A153" s="112">
        <v>152</v>
      </c>
      <c r="B153" s="113" t="s">
        <v>8128</v>
      </c>
      <c r="C153" s="114" t="e">
        <f>VLOOKUP(SlideShow[[#This Row],[NIM]],DbsMunaqis[#Data],5)</f>
        <v>#N/A</v>
      </c>
      <c r="D153" s="114" t="e">
        <f>VLOOKUP(SlideShow[[#This Row],[NIM]],DbsMunaqis[],9) &amp; ", " &amp; VLOOKUP(SlideShow[[#This Row],[NIM]],DbsMunaqis[],10)</f>
        <v>#N/A</v>
      </c>
      <c r="E153" s="102">
        <v>1</v>
      </c>
      <c r="F153" s="115" t="e">
        <f>VLOOKUP(VLOOKUP(SlideShow[[#This Row],[NIM]],DbsMunaqis[],6),TblJurusan[],2)</f>
        <v>#N/A</v>
      </c>
      <c r="G153" s="115" t="e">
        <f>VLOOKUP(VLOOKUP(SlideShow[[#This Row],[NIM]],DbsMunaqis[],7),TblProdi[],2)</f>
        <v>#N/A</v>
      </c>
      <c r="H153" s="116" t="e">
        <f>VLOOKUP(SlideShow[[#This Row],[NIM]],DbsMunaqis[#Data],14)</f>
        <v>#N/A</v>
      </c>
      <c r="I153" s="61" t="s">
        <v>9911</v>
      </c>
    </row>
    <row r="154" spans="1:9">
      <c r="A154" s="112">
        <v>153</v>
      </c>
      <c r="B154" s="113" t="s">
        <v>7989</v>
      </c>
      <c r="C154" s="114" t="e">
        <f>VLOOKUP(SlideShow[[#This Row],[NIM]],DbsMunaqis[#Data],5)</f>
        <v>#N/A</v>
      </c>
      <c r="D154" s="114" t="e">
        <f>VLOOKUP(SlideShow[[#This Row],[NIM]],DbsMunaqis[],9) &amp; ", " &amp; VLOOKUP(SlideShow[[#This Row],[NIM]],DbsMunaqis[],10)</f>
        <v>#N/A</v>
      </c>
      <c r="E154" s="102">
        <v>1</v>
      </c>
      <c r="F154" s="115" t="e">
        <f>VLOOKUP(VLOOKUP(SlideShow[[#This Row],[NIM]],DbsMunaqis[],6),TblJurusan[],2)</f>
        <v>#N/A</v>
      </c>
      <c r="G154" s="115" t="e">
        <f>VLOOKUP(VLOOKUP(SlideShow[[#This Row],[NIM]],DbsMunaqis[],7),TblProdi[],2)</f>
        <v>#N/A</v>
      </c>
      <c r="H154" s="116" t="e">
        <f>VLOOKUP(SlideShow[[#This Row],[NIM]],DbsMunaqis[#Data],14)</f>
        <v>#N/A</v>
      </c>
      <c r="I154" s="61" t="s">
        <v>9911</v>
      </c>
    </row>
    <row r="155" spans="1:9">
      <c r="A155" s="112">
        <v>154</v>
      </c>
      <c r="B155" s="113" t="s">
        <v>8113</v>
      </c>
      <c r="C155" s="114" t="e">
        <f>VLOOKUP(SlideShow[[#This Row],[NIM]],DbsMunaqis[#Data],5)</f>
        <v>#N/A</v>
      </c>
      <c r="D155" s="114" t="e">
        <f>VLOOKUP(SlideShow[[#This Row],[NIM]],DbsMunaqis[],9) &amp; ", " &amp; VLOOKUP(SlideShow[[#This Row],[NIM]],DbsMunaqis[],10)</f>
        <v>#N/A</v>
      </c>
      <c r="E155" s="102">
        <v>1</v>
      </c>
      <c r="F155" s="115" t="e">
        <f>VLOOKUP(VLOOKUP(SlideShow[[#This Row],[NIM]],DbsMunaqis[],6),TblJurusan[],2)</f>
        <v>#N/A</v>
      </c>
      <c r="G155" s="115" t="e">
        <f>VLOOKUP(VLOOKUP(SlideShow[[#This Row],[NIM]],DbsMunaqis[],7),TblProdi[],2)</f>
        <v>#N/A</v>
      </c>
      <c r="H155" s="116" t="e">
        <f>VLOOKUP(SlideShow[[#This Row],[NIM]],DbsMunaqis[#Data],14)</f>
        <v>#N/A</v>
      </c>
      <c r="I155" s="61" t="s">
        <v>9911</v>
      </c>
    </row>
    <row r="156" spans="1:9">
      <c r="A156" s="112">
        <v>155</v>
      </c>
      <c r="B156" s="113" t="s">
        <v>7478</v>
      </c>
      <c r="C156" s="114" t="e">
        <f>VLOOKUP(SlideShow[[#This Row],[NIM]],DbsMunaqis[#Data],5)</f>
        <v>#N/A</v>
      </c>
      <c r="D156" s="114" t="e">
        <f>VLOOKUP(SlideShow[[#This Row],[NIM]],DbsMunaqis[],9) &amp; ", " &amp; VLOOKUP(SlideShow[[#This Row],[NIM]],DbsMunaqis[],10)</f>
        <v>#N/A</v>
      </c>
      <c r="E156" s="102">
        <v>1</v>
      </c>
      <c r="F156" s="115" t="e">
        <f>VLOOKUP(VLOOKUP(SlideShow[[#This Row],[NIM]],DbsMunaqis[],6),TblJurusan[],2)</f>
        <v>#N/A</v>
      </c>
      <c r="G156" s="115" t="e">
        <f>VLOOKUP(VLOOKUP(SlideShow[[#This Row],[NIM]],DbsMunaqis[],7),TblProdi[],2)</f>
        <v>#N/A</v>
      </c>
      <c r="H156" s="116" t="e">
        <f>VLOOKUP(SlideShow[[#This Row],[NIM]],DbsMunaqis[#Data],14)</f>
        <v>#N/A</v>
      </c>
      <c r="I156" s="61" t="s">
        <v>9911</v>
      </c>
    </row>
    <row r="157" spans="1:9">
      <c r="A157" s="112">
        <v>156</v>
      </c>
      <c r="B157" s="113" t="s">
        <v>7328</v>
      </c>
      <c r="C157" s="114" t="e">
        <f>VLOOKUP(SlideShow[[#This Row],[NIM]],DbsMunaqis[#Data],5)</f>
        <v>#N/A</v>
      </c>
      <c r="D157" s="114" t="e">
        <f>VLOOKUP(SlideShow[[#This Row],[NIM]],DbsMunaqis[],9) &amp; ", " &amp; VLOOKUP(SlideShow[[#This Row],[NIM]],DbsMunaqis[],10)</f>
        <v>#N/A</v>
      </c>
      <c r="E157" s="102">
        <v>1</v>
      </c>
      <c r="F157" s="115" t="e">
        <f>VLOOKUP(VLOOKUP(SlideShow[[#This Row],[NIM]],DbsMunaqis[],6),TblJurusan[],2)</f>
        <v>#N/A</v>
      </c>
      <c r="G157" s="115" t="e">
        <f>VLOOKUP(VLOOKUP(SlideShow[[#This Row],[NIM]],DbsMunaqis[],7),TblProdi[],2)</f>
        <v>#N/A</v>
      </c>
      <c r="H157" s="116" t="e">
        <f>VLOOKUP(SlideShow[[#This Row],[NIM]],DbsMunaqis[#Data],14)</f>
        <v>#N/A</v>
      </c>
      <c r="I157" s="61" t="s">
        <v>9911</v>
      </c>
    </row>
    <row r="158" spans="1:9">
      <c r="A158" s="112">
        <v>157</v>
      </c>
      <c r="B158" s="113" t="s">
        <v>7659</v>
      </c>
      <c r="C158" s="114" t="e">
        <f>VLOOKUP(SlideShow[[#This Row],[NIM]],DbsMunaqis[#Data],5)</f>
        <v>#N/A</v>
      </c>
      <c r="D158" s="114" t="e">
        <f>VLOOKUP(SlideShow[[#This Row],[NIM]],DbsMunaqis[],9) &amp; ", " &amp; VLOOKUP(SlideShow[[#This Row],[NIM]],DbsMunaqis[],10)</f>
        <v>#N/A</v>
      </c>
      <c r="E158" s="102">
        <v>1</v>
      </c>
      <c r="F158" s="115" t="e">
        <f>VLOOKUP(VLOOKUP(SlideShow[[#This Row],[NIM]],DbsMunaqis[],6),TblJurusan[],2)</f>
        <v>#N/A</v>
      </c>
      <c r="G158" s="115" t="e">
        <f>VLOOKUP(VLOOKUP(SlideShow[[#This Row],[NIM]],DbsMunaqis[],7),TblProdi[],2)</f>
        <v>#N/A</v>
      </c>
      <c r="H158" s="116" t="e">
        <f>VLOOKUP(SlideShow[[#This Row],[NIM]],DbsMunaqis[#Data],14)</f>
        <v>#N/A</v>
      </c>
      <c r="I158" s="61" t="s">
        <v>9911</v>
      </c>
    </row>
    <row r="159" spans="1:9">
      <c r="A159" s="112">
        <v>158</v>
      </c>
      <c r="B159" s="113" t="s">
        <v>7693</v>
      </c>
      <c r="C159" s="114" t="e">
        <f>VLOOKUP(SlideShow[[#This Row],[NIM]],DbsMunaqis[#Data],5)</f>
        <v>#N/A</v>
      </c>
      <c r="D159" s="114" t="e">
        <f>VLOOKUP(SlideShow[[#This Row],[NIM]],DbsMunaqis[],9) &amp; ", " &amp; VLOOKUP(SlideShow[[#This Row],[NIM]],DbsMunaqis[],10)</f>
        <v>#N/A</v>
      </c>
      <c r="E159" s="102">
        <v>1</v>
      </c>
      <c r="F159" s="115" t="e">
        <f>VLOOKUP(VLOOKUP(SlideShow[[#This Row],[NIM]],DbsMunaqis[],6),TblJurusan[],2)</f>
        <v>#N/A</v>
      </c>
      <c r="G159" s="115" t="e">
        <f>VLOOKUP(VLOOKUP(SlideShow[[#This Row],[NIM]],DbsMunaqis[],7),TblProdi[],2)</f>
        <v>#N/A</v>
      </c>
      <c r="H159" s="116" t="e">
        <f>VLOOKUP(SlideShow[[#This Row],[NIM]],DbsMunaqis[#Data],14)</f>
        <v>#N/A</v>
      </c>
      <c r="I159" s="61" t="s">
        <v>9911</v>
      </c>
    </row>
    <row r="160" spans="1:9">
      <c r="A160" s="112">
        <v>159</v>
      </c>
      <c r="B160" s="113" t="s">
        <v>7999</v>
      </c>
      <c r="C160" s="114" t="e">
        <f>VLOOKUP(SlideShow[[#This Row],[NIM]],DbsMunaqis[#Data],5)</f>
        <v>#N/A</v>
      </c>
      <c r="D160" s="114" t="e">
        <f>VLOOKUP(SlideShow[[#This Row],[NIM]],DbsMunaqis[],9) &amp; ", " &amp; VLOOKUP(SlideShow[[#This Row],[NIM]],DbsMunaqis[],10)</f>
        <v>#N/A</v>
      </c>
      <c r="E160" s="102">
        <v>1</v>
      </c>
      <c r="F160" s="115" t="e">
        <f>VLOOKUP(VLOOKUP(SlideShow[[#This Row],[NIM]],DbsMunaqis[],6),TblJurusan[],2)</f>
        <v>#N/A</v>
      </c>
      <c r="G160" s="115" t="e">
        <f>VLOOKUP(VLOOKUP(SlideShow[[#This Row],[NIM]],DbsMunaqis[],7),TblProdi[],2)</f>
        <v>#N/A</v>
      </c>
      <c r="H160" s="116" t="e">
        <f>VLOOKUP(SlideShow[[#This Row],[NIM]],DbsMunaqis[#Data],14)</f>
        <v>#N/A</v>
      </c>
      <c r="I160" s="61" t="s">
        <v>9911</v>
      </c>
    </row>
    <row r="161" spans="1:9">
      <c r="A161" s="112">
        <v>160</v>
      </c>
      <c r="B161" s="113" t="s">
        <v>7834</v>
      </c>
      <c r="C161" s="114" t="e">
        <f>VLOOKUP(SlideShow[[#This Row],[NIM]],DbsMunaqis[#Data],5)</f>
        <v>#N/A</v>
      </c>
      <c r="D161" s="114" t="e">
        <f>VLOOKUP(SlideShow[[#This Row],[NIM]],DbsMunaqis[],9) &amp; ", " &amp; VLOOKUP(SlideShow[[#This Row],[NIM]],DbsMunaqis[],10)</f>
        <v>#N/A</v>
      </c>
      <c r="E161" s="102">
        <v>1</v>
      </c>
      <c r="F161" s="115" t="e">
        <f>VLOOKUP(VLOOKUP(SlideShow[[#This Row],[NIM]],DbsMunaqis[],6),TblJurusan[],2)</f>
        <v>#N/A</v>
      </c>
      <c r="G161" s="115" t="e">
        <f>VLOOKUP(VLOOKUP(SlideShow[[#This Row],[NIM]],DbsMunaqis[],7),TblProdi[],2)</f>
        <v>#N/A</v>
      </c>
      <c r="H161" s="116" t="e">
        <f>VLOOKUP(SlideShow[[#This Row],[NIM]],DbsMunaqis[#Data],14)</f>
        <v>#N/A</v>
      </c>
      <c r="I161" s="61" t="s">
        <v>9911</v>
      </c>
    </row>
    <row r="162" spans="1:9">
      <c r="A162" s="112">
        <v>161</v>
      </c>
      <c r="B162" s="118" t="s">
        <v>7391</v>
      </c>
      <c r="C162" s="114" t="e">
        <f>VLOOKUP(SlideShow[[#This Row],[NIM]],DbsMunaqis[#Data],5)</f>
        <v>#N/A</v>
      </c>
      <c r="D162" s="114" t="e">
        <f>VLOOKUP(SlideShow[[#This Row],[NIM]],DbsMunaqis[],9) &amp; ", " &amp; VLOOKUP(SlideShow[[#This Row],[NIM]],DbsMunaqis[],10)</f>
        <v>#N/A</v>
      </c>
      <c r="E162" s="102">
        <v>1</v>
      </c>
      <c r="F162" s="115" t="e">
        <f>VLOOKUP(VLOOKUP(SlideShow[[#This Row],[NIM]],DbsMunaqis[],6),TblJurusan[],2)</f>
        <v>#N/A</v>
      </c>
      <c r="G162" s="115" t="e">
        <f>VLOOKUP(VLOOKUP(SlideShow[[#This Row],[NIM]],DbsMunaqis[],7),TblProdi[],2)</f>
        <v>#N/A</v>
      </c>
      <c r="H162" s="116" t="e">
        <f>VLOOKUP(SlideShow[[#This Row],[NIM]],DbsMunaqis[#Data],14)</f>
        <v>#N/A</v>
      </c>
      <c r="I162" s="61" t="s">
        <v>9911</v>
      </c>
    </row>
    <row r="163" spans="1:9">
      <c r="A163" s="112">
        <v>162</v>
      </c>
      <c r="B163" s="118" t="s">
        <v>7508</v>
      </c>
      <c r="C163" s="114" t="e">
        <f>VLOOKUP(SlideShow[[#This Row],[NIM]],DbsMunaqis[#Data],5)</f>
        <v>#N/A</v>
      </c>
      <c r="D163" s="114" t="e">
        <f>VLOOKUP(SlideShow[[#This Row],[NIM]],DbsMunaqis[],9) &amp; ", " &amp; VLOOKUP(SlideShow[[#This Row],[NIM]],DbsMunaqis[],10)</f>
        <v>#N/A</v>
      </c>
      <c r="E163" s="102">
        <v>1</v>
      </c>
      <c r="F163" s="115" t="e">
        <f>VLOOKUP(VLOOKUP(SlideShow[[#This Row],[NIM]],DbsMunaqis[],6),TblJurusan[],2)</f>
        <v>#N/A</v>
      </c>
      <c r="G163" s="115" t="e">
        <f>VLOOKUP(VLOOKUP(SlideShow[[#This Row],[NIM]],DbsMunaqis[],7),TblProdi[],2)</f>
        <v>#N/A</v>
      </c>
      <c r="H163" s="116" t="e">
        <f>VLOOKUP(SlideShow[[#This Row],[NIM]],DbsMunaqis[#Data],14)</f>
        <v>#N/A</v>
      </c>
      <c r="I163" s="61" t="s">
        <v>9911</v>
      </c>
    </row>
    <row r="164" spans="1:9">
      <c r="A164" s="112">
        <v>163</v>
      </c>
      <c r="B164" s="118" t="s">
        <v>7623</v>
      </c>
      <c r="C164" s="114" t="e">
        <f>VLOOKUP(SlideShow[[#This Row],[NIM]],DbsMunaqis[#Data],5)</f>
        <v>#N/A</v>
      </c>
      <c r="D164" s="114" t="e">
        <f>VLOOKUP(SlideShow[[#This Row],[NIM]],DbsMunaqis[],9) &amp; ", " &amp; VLOOKUP(SlideShow[[#This Row],[NIM]],DbsMunaqis[],10)</f>
        <v>#N/A</v>
      </c>
      <c r="E164" s="102">
        <v>1</v>
      </c>
      <c r="F164" s="115" t="e">
        <f>VLOOKUP(VLOOKUP(SlideShow[[#This Row],[NIM]],DbsMunaqis[],6),TblJurusan[],2)</f>
        <v>#N/A</v>
      </c>
      <c r="G164" s="115" t="e">
        <f>VLOOKUP(VLOOKUP(SlideShow[[#This Row],[NIM]],DbsMunaqis[],7),TblProdi[],2)</f>
        <v>#N/A</v>
      </c>
      <c r="H164" s="116" t="e">
        <f>VLOOKUP(SlideShow[[#This Row],[NIM]],DbsMunaqis[#Data],14)</f>
        <v>#N/A</v>
      </c>
      <c r="I164" s="61" t="s">
        <v>9911</v>
      </c>
    </row>
    <row r="165" spans="1:9">
      <c r="A165" s="112">
        <v>164</v>
      </c>
      <c r="B165" s="118" t="s">
        <v>7551</v>
      </c>
      <c r="C165" s="114" t="e">
        <f>VLOOKUP(SlideShow[[#This Row],[NIM]],DbsMunaqis[#Data],5)</f>
        <v>#N/A</v>
      </c>
      <c r="D165" s="114" t="e">
        <f>VLOOKUP(SlideShow[[#This Row],[NIM]],DbsMunaqis[],9) &amp; ", " &amp; VLOOKUP(SlideShow[[#This Row],[NIM]],DbsMunaqis[],10)</f>
        <v>#N/A</v>
      </c>
      <c r="E165" s="102">
        <v>1</v>
      </c>
      <c r="F165" s="115" t="e">
        <f>VLOOKUP(VLOOKUP(SlideShow[[#This Row],[NIM]],DbsMunaqis[],6),TblJurusan[],2)</f>
        <v>#N/A</v>
      </c>
      <c r="G165" s="115" t="e">
        <f>VLOOKUP(VLOOKUP(SlideShow[[#This Row],[NIM]],DbsMunaqis[],7),TblProdi[],2)</f>
        <v>#N/A</v>
      </c>
      <c r="H165" s="116" t="e">
        <f>VLOOKUP(SlideShow[[#This Row],[NIM]],DbsMunaqis[#Data],14)</f>
        <v>#N/A</v>
      </c>
      <c r="I165" s="61" t="s">
        <v>9911</v>
      </c>
    </row>
    <row r="166" spans="1:9">
      <c r="A166" s="112">
        <v>165</v>
      </c>
      <c r="B166" s="118" t="s">
        <v>7587</v>
      </c>
      <c r="C166" s="114" t="e">
        <f>VLOOKUP(SlideShow[[#This Row],[NIM]],DbsMunaqis[#Data],5)</f>
        <v>#N/A</v>
      </c>
      <c r="D166" s="114" t="e">
        <f>VLOOKUP(SlideShow[[#This Row],[NIM]],DbsMunaqis[],9) &amp; ", " &amp; VLOOKUP(SlideShow[[#This Row],[NIM]],DbsMunaqis[],10)</f>
        <v>#N/A</v>
      </c>
      <c r="E166" s="102">
        <v>1</v>
      </c>
      <c r="F166" s="115" t="e">
        <f>VLOOKUP(VLOOKUP(SlideShow[[#This Row],[NIM]],DbsMunaqis[],6),TblJurusan[],2)</f>
        <v>#N/A</v>
      </c>
      <c r="G166" s="115" t="e">
        <f>VLOOKUP(VLOOKUP(SlideShow[[#This Row],[NIM]],DbsMunaqis[],7),TblProdi[],2)</f>
        <v>#N/A</v>
      </c>
      <c r="H166" s="116" t="e">
        <f>VLOOKUP(SlideShow[[#This Row],[NIM]],DbsMunaqis[#Data],14)</f>
        <v>#N/A</v>
      </c>
      <c r="I166" s="61" t="s">
        <v>9911</v>
      </c>
    </row>
    <row r="167" spans="1:9">
      <c r="A167" s="112">
        <v>166</v>
      </c>
      <c r="B167" s="118" t="s">
        <v>7347</v>
      </c>
      <c r="C167" s="114" t="e">
        <f>VLOOKUP(SlideShow[[#This Row],[NIM]],DbsMunaqis[#Data],5)</f>
        <v>#N/A</v>
      </c>
      <c r="D167" s="114" t="e">
        <f>VLOOKUP(SlideShow[[#This Row],[NIM]],DbsMunaqis[],9) &amp; ", " &amp; VLOOKUP(SlideShow[[#This Row],[NIM]],DbsMunaqis[],10)</f>
        <v>#N/A</v>
      </c>
      <c r="E167" s="102">
        <v>1</v>
      </c>
      <c r="F167" s="115" t="e">
        <f>VLOOKUP(VLOOKUP(SlideShow[[#This Row],[NIM]],DbsMunaqis[],6),TblJurusan[],2)</f>
        <v>#N/A</v>
      </c>
      <c r="G167" s="115" t="e">
        <f>VLOOKUP(VLOOKUP(SlideShow[[#This Row],[NIM]],DbsMunaqis[],7),TblProdi[],2)</f>
        <v>#N/A</v>
      </c>
      <c r="H167" s="116" t="e">
        <f>VLOOKUP(SlideShow[[#This Row],[NIM]],DbsMunaqis[#Data],14)</f>
        <v>#N/A</v>
      </c>
      <c r="I167" s="61" t="s">
        <v>9911</v>
      </c>
    </row>
    <row r="168" spans="1:9">
      <c r="A168" s="112">
        <v>167</v>
      </c>
      <c r="B168" s="118" t="s">
        <v>8952</v>
      </c>
      <c r="C168" s="114" t="e">
        <f>VLOOKUP(SlideShow[[#This Row],[NIM]],DbsMunaqis[#Data],5)</f>
        <v>#N/A</v>
      </c>
      <c r="D168" s="114" t="e">
        <f>VLOOKUP(SlideShow[[#This Row],[NIM]],DbsMunaqis[],9) &amp; ", " &amp; VLOOKUP(SlideShow[[#This Row],[NIM]],DbsMunaqis[],10)</f>
        <v>#N/A</v>
      </c>
      <c r="E168" s="102">
        <v>1</v>
      </c>
      <c r="F168" s="115" t="e">
        <f>VLOOKUP(VLOOKUP(SlideShow[[#This Row],[NIM]],DbsMunaqis[],6),TblJurusan[],2)</f>
        <v>#N/A</v>
      </c>
      <c r="G168" s="115" t="e">
        <f>VLOOKUP(VLOOKUP(SlideShow[[#This Row],[NIM]],DbsMunaqis[],7),TblProdi[],2)</f>
        <v>#N/A</v>
      </c>
      <c r="H168" s="116" t="e">
        <f>VLOOKUP(SlideShow[[#This Row],[NIM]],DbsMunaqis[#Data],14)</f>
        <v>#N/A</v>
      </c>
      <c r="I168" s="61" t="s">
        <v>9911</v>
      </c>
    </row>
    <row r="169" spans="1:9">
      <c r="A169" s="112">
        <v>168</v>
      </c>
      <c r="B169" s="118" t="s">
        <v>8006</v>
      </c>
      <c r="C169" s="114" t="e">
        <f>VLOOKUP(SlideShow[[#This Row],[NIM]],DbsMunaqis[#Data],5)</f>
        <v>#N/A</v>
      </c>
      <c r="D169" s="114" t="e">
        <f>VLOOKUP(SlideShow[[#This Row],[NIM]],DbsMunaqis[],9) &amp; ", " &amp; VLOOKUP(SlideShow[[#This Row],[NIM]],DbsMunaqis[],10)</f>
        <v>#N/A</v>
      </c>
      <c r="E169" s="102">
        <v>1</v>
      </c>
      <c r="F169" s="115" t="e">
        <f>VLOOKUP(VLOOKUP(SlideShow[[#This Row],[NIM]],DbsMunaqis[],6),TblJurusan[],2)</f>
        <v>#N/A</v>
      </c>
      <c r="G169" s="115" t="e">
        <f>VLOOKUP(VLOOKUP(SlideShow[[#This Row],[NIM]],DbsMunaqis[],7),TblProdi[],2)</f>
        <v>#N/A</v>
      </c>
      <c r="H169" s="116" t="e">
        <f>VLOOKUP(SlideShow[[#This Row],[NIM]],DbsMunaqis[#Data],14)</f>
        <v>#N/A</v>
      </c>
      <c r="I169" s="61" t="s">
        <v>9911</v>
      </c>
    </row>
    <row r="170" spans="1:9">
      <c r="A170" s="112">
        <v>169</v>
      </c>
      <c r="B170" s="118" t="s">
        <v>7489</v>
      </c>
      <c r="C170" s="114" t="e">
        <f>VLOOKUP(SlideShow[[#This Row],[NIM]],DbsMunaqis[#Data],5)</f>
        <v>#N/A</v>
      </c>
      <c r="D170" s="114" t="e">
        <f>VLOOKUP(SlideShow[[#This Row],[NIM]],DbsMunaqis[],9) &amp; ", " &amp; VLOOKUP(SlideShow[[#This Row],[NIM]],DbsMunaqis[],10)</f>
        <v>#N/A</v>
      </c>
      <c r="E170" s="102">
        <v>1</v>
      </c>
      <c r="F170" s="115" t="e">
        <f>VLOOKUP(VLOOKUP(SlideShow[[#This Row],[NIM]],DbsMunaqis[],6),TblJurusan[],2)</f>
        <v>#N/A</v>
      </c>
      <c r="G170" s="115" t="e">
        <f>VLOOKUP(VLOOKUP(SlideShow[[#This Row],[NIM]],DbsMunaqis[],7),TblProdi[],2)</f>
        <v>#N/A</v>
      </c>
      <c r="H170" s="116" t="e">
        <f>VLOOKUP(SlideShow[[#This Row],[NIM]],DbsMunaqis[#Data],14)</f>
        <v>#N/A</v>
      </c>
      <c r="I170" s="61" t="s">
        <v>9911</v>
      </c>
    </row>
    <row r="171" spans="1:9">
      <c r="A171" s="112">
        <v>170</v>
      </c>
      <c r="B171" s="118" t="s">
        <v>7298</v>
      </c>
      <c r="C171" s="114" t="e">
        <f>VLOOKUP(SlideShow[[#This Row],[NIM]],DbsMunaqis[#Data],5)</f>
        <v>#N/A</v>
      </c>
      <c r="D171" s="114" t="e">
        <f>VLOOKUP(SlideShow[[#This Row],[NIM]],DbsMunaqis[],9) &amp; ", " &amp; VLOOKUP(SlideShow[[#This Row],[NIM]],DbsMunaqis[],10)</f>
        <v>#N/A</v>
      </c>
      <c r="E171" s="102">
        <v>1</v>
      </c>
      <c r="F171" s="115" t="e">
        <f>VLOOKUP(VLOOKUP(SlideShow[[#This Row],[NIM]],DbsMunaqis[],6),TblJurusan[],2)</f>
        <v>#N/A</v>
      </c>
      <c r="G171" s="115" t="e">
        <f>VLOOKUP(VLOOKUP(SlideShow[[#This Row],[NIM]],DbsMunaqis[],7),TblProdi[],2)</f>
        <v>#N/A</v>
      </c>
      <c r="H171" s="116" t="e">
        <f>VLOOKUP(SlideShow[[#This Row],[NIM]],DbsMunaqis[#Data],14)</f>
        <v>#N/A</v>
      </c>
      <c r="I171" s="61" t="s">
        <v>10038</v>
      </c>
    </row>
    <row r="172" spans="1:9">
      <c r="A172" s="112">
        <v>171</v>
      </c>
      <c r="B172" s="118" t="s">
        <v>7938</v>
      </c>
      <c r="C172" s="114" t="e">
        <f>VLOOKUP(SlideShow[[#This Row],[NIM]],DbsMunaqis[#Data],5)</f>
        <v>#N/A</v>
      </c>
      <c r="D172" s="114" t="e">
        <f>VLOOKUP(SlideShow[[#This Row],[NIM]],DbsMunaqis[],9) &amp; ", " &amp; VLOOKUP(SlideShow[[#This Row],[NIM]],DbsMunaqis[],10)</f>
        <v>#N/A</v>
      </c>
      <c r="E172" s="102">
        <v>1</v>
      </c>
      <c r="F172" s="115" t="e">
        <f>VLOOKUP(VLOOKUP(SlideShow[[#This Row],[NIM]],DbsMunaqis[],6),TblJurusan[],2)</f>
        <v>#N/A</v>
      </c>
      <c r="G172" s="115" t="e">
        <f>VLOOKUP(VLOOKUP(SlideShow[[#This Row],[NIM]],DbsMunaqis[],7),TblProdi[],2)</f>
        <v>#N/A</v>
      </c>
      <c r="H172" s="116" t="e">
        <f>VLOOKUP(SlideShow[[#This Row],[NIM]],DbsMunaqis[#Data],14)</f>
        <v>#N/A</v>
      </c>
      <c r="I172" s="61" t="s">
        <v>9911</v>
      </c>
    </row>
    <row r="173" spans="1:9">
      <c r="A173" s="112">
        <v>172</v>
      </c>
      <c r="B173" s="113" t="s">
        <v>965</v>
      </c>
      <c r="C173" s="114" t="e">
        <f>VLOOKUP(SlideShow[[#This Row],[NIM]],DbsMunaqis[#Data],5)</f>
        <v>#N/A</v>
      </c>
      <c r="D173" s="114" t="e">
        <f>VLOOKUP(SlideShow[[#This Row],[NIM]],DbsMunaqis[],9) &amp; ", " &amp; VLOOKUP(SlideShow[[#This Row],[NIM]],DbsMunaqis[],10)</f>
        <v>#N/A</v>
      </c>
      <c r="E173" s="102">
        <v>1</v>
      </c>
      <c r="F173" s="115" t="e">
        <f>VLOOKUP(VLOOKUP(SlideShow[[#This Row],[NIM]],DbsMunaqis[],6),TblJurusan[],2)</f>
        <v>#N/A</v>
      </c>
      <c r="G173" s="115" t="e">
        <f>VLOOKUP(VLOOKUP(SlideShow[[#This Row],[NIM]],DbsMunaqis[],7),TblProdi[],2)</f>
        <v>#N/A</v>
      </c>
      <c r="H173" s="116" t="e">
        <f>VLOOKUP(SlideShow[[#This Row],[NIM]],DbsMunaqis[#Data],14)</f>
        <v>#N/A</v>
      </c>
      <c r="I173" s="61" t="s">
        <v>9911</v>
      </c>
    </row>
    <row r="174" spans="1:9">
      <c r="A174" s="112">
        <v>173</v>
      </c>
      <c r="B174" s="113" t="s">
        <v>4224</v>
      </c>
      <c r="C174" s="114" t="e">
        <f>VLOOKUP(SlideShow[[#This Row],[NIM]],DbsMunaqis[#Data],5)</f>
        <v>#N/A</v>
      </c>
      <c r="D174" s="114" t="e">
        <f>VLOOKUP(SlideShow[[#This Row],[NIM]],DbsMunaqis[],9) &amp; ", " &amp; VLOOKUP(SlideShow[[#This Row],[NIM]],DbsMunaqis[],10)</f>
        <v>#N/A</v>
      </c>
      <c r="E174" s="102">
        <v>1</v>
      </c>
      <c r="F174" s="115" t="e">
        <f>VLOOKUP(VLOOKUP(SlideShow[[#This Row],[NIM]],DbsMunaqis[],6),TblJurusan[],2)</f>
        <v>#N/A</v>
      </c>
      <c r="G174" s="115" t="e">
        <f>VLOOKUP(VLOOKUP(SlideShow[[#This Row],[NIM]],DbsMunaqis[],7),TblProdi[],2)</f>
        <v>#N/A</v>
      </c>
      <c r="H174" s="116" t="e">
        <f>VLOOKUP(SlideShow[[#This Row],[NIM]],DbsMunaqis[#Data],14)</f>
        <v>#N/A</v>
      </c>
      <c r="I174" s="61" t="s">
        <v>9911</v>
      </c>
    </row>
    <row r="175" spans="1:9">
      <c r="A175" s="112">
        <v>174</v>
      </c>
      <c r="B175" s="113" t="s">
        <v>5595</v>
      </c>
      <c r="C175" s="114" t="e">
        <f>VLOOKUP(SlideShow[[#This Row],[NIM]],DbsMunaqis[#Data],5)</f>
        <v>#N/A</v>
      </c>
      <c r="D175" s="114" t="e">
        <f>VLOOKUP(SlideShow[[#This Row],[NIM]],DbsMunaqis[],9) &amp; ", " &amp; VLOOKUP(SlideShow[[#This Row],[NIM]],DbsMunaqis[],10)</f>
        <v>#N/A</v>
      </c>
      <c r="E175" s="102">
        <v>1</v>
      </c>
      <c r="F175" s="115" t="e">
        <f>VLOOKUP(VLOOKUP(SlideShow[[#This Row],[NIM]],DbsMunaqis[],6),TblJurusan[],2)</f>
        <v>#N/A</v>
      </c>
      <c r="G175" s="115" t="e">
        <f>VLOOKUP(VLOOKUP(SlideShow[[#This Row],[NIM]],DbsMunaqis[],7),TblProdi[],2)</f>
        <v>#N/A</v>
      </c>
      <c r="H175" s="116" t="e">
        <f>VLOOKUP(SlideShow[[#This Row],[NIM]],DbsMunaqis[#Data],14)</f>
        <v>#N/A</v>
      </c>
      <c r="I175" s="61" t="s">
        <v>9911</v>
      </c>
    </row>
    <row r="176" spans="1:9">
      <c r="A176" s="112">
        <v>175</v>
      </c>
      <c r="B176" s="113" t="s">
        <v>6402</v>
      </c>
      <c r="C176" s="114" t="e">
        <f>VLOOKUP(SlideShow[[#This Row],[NIM]],DbsMunaqis[#Data],5)</f>
        <v>#N/A</v>
      </c>
      <c r="D176" s="114" t="e">
        <f>VLOOKUP(SlideShow[[#This Row],[NIM]],DbsMunaqis[],9) &amp; ", " &amp; VLOOKUP(SlideShow[[#This Row],[NIM]],DbsMunaqis[],10)</f>
        <v>#N/A</v>
      </c>
      <c r="E176" s="102">
        <v>1</v>
      </c>
      <c r="F176" s="115" t="e">
        <f>VLOOKUP(VLOOKUP(SlideShow[[#This Row],[NIM]],DbsMunaqis[],6),TblJurusan[],2)</f>
        <v>#N/A</v>
      </c>
      <c r="G176" s="115" t="e">
        <f>VLOOKUP(VLOOKUP(SlideShow[[#This Row],[NIM]],DbsMunaqis[],7),TblProdi[],2)</f>
        <v>#N/A</v>
      </c>
      <c r="H176" s="116" t="e">
        <f>VLOOKUP(SlideShow[[#This Row],[NIM]],DbsMunaqis[#Data],14)</f>
        <v>#N/A</v>
      </c>
      <c r="I176" s="61" t="s">
        <v>9911</v>
      </c>
    </row>
    <row r="177" spans="1:9">
      <c r="A177" s="112">
        <v>176</v>
      </c>
      <c r="B177" s="113" t="s">
        <v>7276</v>
      </c>
      <c r="C177" s="114" t="e">
        <f>VLOOKUP(SlideShow[[#This Row],[NIM]],DbsMunaqis[#Data],5)</f>
        <v>#N/A</v>
      </c>
      <c r="D177" s="114" t="e">
        <f>VLOOKUP(SlideShow[[#This Row],[NIM]],DbsMunaqis[],9) &amp; ", " &amp; VLOOKUP(SlideShow[[#This Row],[NIM]],DbsMunaqis[],10)</f>
        <v>#N/A</v>
      </c>
      <c r="E177" s="102">
        <v>1</v>
      </c>
      <c r="F177" s="115" t="e">
        <f>VLOOKUP(VLOOKUP(SlideShow[[#This Row],[NIM]],DbsMunaqis[],6),TblJurusan[],2)</f>
        <v>#N/A</v>
      </c>
      <c r="G177" s="115" t="e">
        <f>VLOOKUP(VLOOKUP(SlideShow[[#This Row],[NIM]],DbsMunaqis[],7),TblProdi[],2)</f>
        <v>#N/A</v>
      </c>
      <c r="H177" s="116" t="e">
        <f>VLOOKUP(SlideShow[[#This Row],[NIM]],DbsMunaqis[#Data],14)</f>
        <v>#N/A</v>
      </c>
      <c r="I177" s="61" t="s">
        <v>9911</v>
      </c>
    </row>
    <row r="178" spans="1:9">
      <c r="A178" s="112">
        <v>177</v>
      </c>
      <c r="B178" s="113" t="s">
        <v>7281</v>
      </c>
      <c r="C178" s="114" t="e">
        <f>VLOOKUP(SlideShow[[#This Row],[NIM]],DbsMunaqis[#Data],5)</f>
        <v>#N/A</v>
      </c>
      <c r="D178" s="114" t="e">
        <f>VLOOKUP(SlideShow[[#This Row],[NIM]],DbsMunaqis[],9) &amp; ", " &amp; VLOOKUP(SlideShow[[#This Row],[NIM]],DbsMunaqis[],10)</f>
        <v>#N/A</v>
      </c>
      <c r="E178" s="102">
        <v>1</v>
      </c>
      <c r="F178" s="115" t="e">
        <f>VLOOKUP(VLOOKUP(SlideShow[[#This Row],[NIM]],DbsMunaqis[],6),TblJurusan[],2)</f>
        <v>#N/A</v>
      </c>
      <c r="G178" s="115" t="e">
        <f>VLOOKUP(VLOOKUP(SlideShow[[#This Row],[NIM]],DbsMunaqis[],7),TblProdi[],2)</f>
        <v>#N/A</v>
      </c>
      <c r="H178" s="116" t="e">
        <f>VLOOKUP(SlideShow[[#This Row],[NIM]],DbsMunaqis[#Data],14)</f>
        <v>#N/A</v>
      </c>
      <c r="I178" s="61" t="s">
        <v>9911</v>
      </c>
    </row>
    <row r="179" spans="1:9">
      <c r="A179" s="112">
        <v>178</v>
      </c>
      <c r="B179" s="113" t="s">
        <v>7284</v>
      </c>
      <c r="C179" s="114" t="e">
        <f>VLOOKUP(SlideShow[[#This Row],[NIM]],DbsMunaqis[#Data],5)</f>
        <v>#N/A</v>
      </c>
      <c r="D179" s="114" t="e">
        <f>VLOOKUP(SlideShow[[#This Row],[NIM]],DbsMunaqis[],9) &amp; ", " &amp; VLOOKUP(SlideShow[[#This Row],[NIM]],DbsMunaqis[],10)</f>
        <v>#N/A</v>
      </c>
      <c r="E179" s="102">
        <v>1</v>
      </c>
      <c r="F179" s="115" t="e">
        <f>VLOOKUP(VLOOKUP(SlideShow[[#This Row],[NIM]],DbsMunaqis[],6),TblJurusan[],2)</f>
        <v>#N/A</v>
      </c>
      <c r="G179" s="115" t="e">
        <f>VLOOKUP(VLOOKUP(SlideShow[[#This Row],[NIM]],DbsMunaqis[],7),TblProdi[],2)</f>
        <v>#N/A</v>
      </c>
      <c r="H179" s="116" t="e">
        <f>VLOOKUP(SlideShow[[#This Row],[NIM]],DbsMunaqis[#Data],14)</f>
        <v>#N/A</v>
      </c>
      <c r="I179" s="61" t="s">
        <v>9911</v>
      </c>
    </row>
    <row r="180" spans="1:9">
      <c r="A180" s="112">
        <v>179</v>
      </c>
      <c r="B180" s="113" t="s">
        <v>7285</v>
      </c>
      <c r="C180" s="114" t="e">
        <f>VLOOKUP(SlideShow[[#This Row],[NIM]],DbsMunaqis[#Data],5)</f>
        <v>#N/A</v>
      </c>
      <c r="D180" s="114" t="e">
        <f>VLOOKUP(SlideShow[[#This Row],[NIM]],DbsMunaqis[],9) &amp; ", " &amp; VLOOKUP(SlideShow[[#This Row],[NIM]],DbsMunaqis[],10)</f>
        <v>#N/A</v>
      </c>
      <c r="E180" s="102">
        <v>1</v>
      </c>
      <c r="F180" s="115" t="e">
        <f>VLOOKUP(VLOOKUP(SlideShow[[#This Row],[NIM]],DbsMunaqis[],6),TblJurusan[],2)</f>
        <v>#N/A</v>
      </c>
      <c r="G180" s="115" t="e">
        <f>VLOOKUP(VLOOKUP(SlideShow[[#This Row],[NIM]],DbsMunaqis[],7),TblProdi[],2)</f>
        <v>#N/A</v>
      </c>
      <c r="H180" s="116" t="e">
        <f>VLOOKUP(SlideShow[[#This Row],[NIM]],DbsMunaqis[#Data],14)</f>
        <v>#N/A</v>
      </c>
      <c r="I180" s="61" t="s">
        <v>9911</v>
      </c>
    </row>
    <row r="181" spans="1:9">
      <c r="A181" s="112">
        <v>180</v>
      </c>
      <c r="B181" s="113" t="s">
        <v>7287</v>
      </c>
      <c r="C181" s="114" t="e">
        <f>VLOOKUP(SlideShow[[#This Row],[NIM]],DbsMunaqis[#Data],5)</f>
        <v>#N/A</v>
      </c>
      <c r="D181" s="114" t="e">
        <f>VLOOKUP(SlideShow[[#This Row],[NIM]],DbsMunaqis[],9) &amp; ", " &amp; VLOOKUP(SlideShow[[#This Row],[NIM]],DbsMunaqis[],10)</f>
        <v>#N/A</v>
      </c>
      <c r="E181" s="102">
        <v>1</v>
      </c>
      <c r="F181" s="115" t="e">
        <f>VLOOKUP(VLOOKUP(SlideShow[[#This Row],[NIM]],DbsMunaqis[],6),TblJurusan[],2)</f>
        <v>#N/A</v>
      </c>
      <c r="G181" s="115" t="e">
        <f>VLOOKUP(VLOOKUP(SlideShow[[#This Row],[NIM]],DbsMunaqis[],7),TblProdi[],2)</f>
        <v>#N/A</v>
      </c>
      <c r="H181" s="116" t="e">
        <f>VLOOKUP(SlideShow[[#This Row],[NIM]],DbsMunaqis[#Data],14)</f>
        <v>#N/A</v>
      </c>
      <c r="I181" s="61" t="s">
        <v>9911</v>
      </c>
    </row>
    <row r="182" spans="1:9">
      <c r="A182" s="112">
        <v>181</v>
      </c>
      <c r="B182" s="113" t="s">
        <v>7308</v>
      </c>
      <c r="C182" s="114" t="e">
        <f>VLOOKUP(SlideShow[[#This Row],[NIM]],DbsMunaqis[#Data],5)</f>
        <v>#N/A</v>
      </c>
      <c r="D182" s="114" t="e">
        <f>VLOOKUP(SlideShow[[#This Row],[NIM]],DbsMunaqis[],9) &amp; ", " &amp; VLOOKUP(SlideShow[[#This Row],[NIM]],DbsMunaqis[],10)</f>
        <v>#N/A</v>
      </c>
      <c r="E182" s="102">
        <v>1</v>
      </c>
      <c r="F182" s="115" t="e">
        <f>VLOOKUP(VLOOKUP(SlideShow[[#This Row],[NIM]],DbsMunaqis[],6),TblJurusan[],2)</f>
        <v>#N/A</v>
      </c>
      <c r="G182" s="115" t="e">
        <f>VLOOKUP(VLOOKUP(SlideShow[[#This Row],[NIM]],DbsMunaqis[],7),TblProdi[],2)</f>
        <v>#N/A</v>
      </c>
      <c r="H182" s="116" t="e">
        <f>VLOOKUP(SlideShow[[#This Row],[NIM]],DbsMunaqis[#Data],14)</f>
        <v>#N/A</v>
      </c>
      <c r="I182" s="61" t="s">
        <v>9911</v>
      </c>
    </row>
    <row r="183" spans="1:9">
      <c r="A183" s="112">
        <v>182</v>
      </c>
      <c r="B183" s="113" t="s">
        <v>7313</v>
      </c>
      <c r="C183" s="114" t="e">
        <f>VLOOKUP(SlideShow[[#This Row],[NIM]],DbsMunaqis[#Data],5)</f>
        <v>#N/A</v>
      </c>
      <c r="D183" s="114" t="e">
        <f>VLOOKUP(SlideShow[[#This Row],[NIM]],DbsMunaqis[],9) &amp; ", " &amp; VLOOKUP(SlideShow[[#This Row],[NIM]],DbsMunaqis[],10)</f>
        <v>#N/A</v>
      </c>
      <c r="E183" s="102">
        <v>1</v>
      </c>
      <c r="F183" s="115" t="e">
        <f>VLOOKUP(VLOOKUP(SlideShow[[#This Row],[NIM]],DbsMunaqis[],6),TblJurusan[],2)</f>
        <v>#N/A</v>
      </c>
      <c r="G183" s="115" t="e">
        <f>VLOOKUP(VLOOKUP(SlideShow[[#This Row],[NIM]],DbsMunaqis[],7),TblProdi[],2)</f>
        <v>#N/A</v>
      </c>
      <c r="H183" s="116" t="e">
        <f>VLOOKUP(SlideShow[[#This Row],[NIM]],DbsMunaqis[#Data],14)</f>
        <v>#N/A</v>
      </c>
      <c r="I183" s="61" t="s">
        <v>9911</v>
      </c>
    </row>
    <row r="184" spans="1:9">
      <c r="A184" s="112">
        <v>183</v>
      </c>
      <c r="B184" s="118" t="s">
        <v>7335</v>
      </c>
      <c r="C184" s="114" t="e">
        <f>VLOOKUP(SlideShow[[#This Row],[NIM]],DbsMunaqis[#Data],5)</f>
        <v>#N/A</v>
      </c>
      <c r="D184" s="114" t="e">
        <f>VLOOKUP(SlideShow[[#This Row],[NIM]],DbsMunaqis[],9) &amp; ", " &amp; VLOOKUP(SlideShow[[#This Row],[NIM]],DbsMunaqis[],10)</f>
        <v>#N/A</v>
      </c>
      <c r="E184" s="102">
        <v>1</v>
      </c>
      <c r="F184" s="115" t="e">
        <f>VLOOKUP(VLOOKUP(SlideShow[[#This Row],[NIM]],DbsMunaqis[],6),TblJurusan[],2)</f>
        <v>#N/A</v>
      </c>
      <c r="G184" s="115" t="e">
        <f>VLOOKUP(VLOOKUP(SlideShow[[#This Row],[NIM]],DbsMunaqis[],7),TblProdi[],2)</f>
        <v>#N/A</v>
      </c>
      <c r="H184" s="116" t="e">
        <f>VLOOKUP(SlideShow[[#This Row],[NIM]],DbsMunaqis[#Data],14)</f>
        <v>#N/A</v>
      </c>
      <c r="I184" s="61" t="s">
        <v>9911</v>
      </c>
    </row>
    <row r="185" spans="1:9">
      <c r="A185" s="112">
        <v>184</v>
      </c>
      <c r="B185" s="113" t="s">
        <v>7344</v>
      </c>
      <c r="C185" s="114" t="e">
        <f>VLOOKUP(SlideShow[[#This Row],[NIM]],DbsMunaqis[#Data],5)</f>
        <v>#N/A</v>
      </c>
      <c r="D185" s="114" t="e">
        <f>VLOOKUP(SlideShow[[#This Row],[NIM]],DbsMunaqis[],9) &amp; ", " &amp; VLOOKUP(SlideShow[[#This Row],[NIM]],DbsMunaqis[],10)</f>
        <v>#N/A</v>
      </c>
      <c r="E185" s="102">
        <v>1</v>
      </c>
      <c r="F185" s="115" t="e">
        <f>VLOOKUP(VLOOKUP(SlideShow[[#This Row],[NIM]],DbsMunaqis[],6),TblJurusan[],2)</f>
        <v>#N/A</v>
      </c>
      <c r="G185" s="115" t="e">
        <f>VLOOKUP(VLOOKUP(SlideShow[[#This Row],[NIM]],DbsMunaqis[],7),TblProdi[],2)</f>
        <v>#N/A</v>
      </c>
      <c r="H185" s="116" t="e">
        <f>VLOOKUP(SlideShow[[#This Row],[NIM]],DbsMunaqis[#Data],14)</f>
        <v>#N/A</v>
      </c>
      <c r="I185" s="61" t="s">
        <v>10038</v>
      </c>
    </row>
    <row r="186" spans="1:9">
      <c r="A186" s="112">
        <v>185</v>
      </c>
      <c r="B186" s="113" t="s">
        <v>7378</v>
      </c>
      <c r="C186" s="114" t="e">
        <f>VLOOKUP(SlideShow[[#This Row],[NIM]],DbsMunaqis[#Data],5)</f>
        <v>#N/A</v>
      </c>
      <c r="D186" s="114" t="e">
        <f>VLOOKUP(SlideShow[[#This Row],[NIM]],DbsMunaqis[],9) &amp; ", " &amp; VLOOKUP(SlideShow[[#This Row],[NIM]],DbsMunaqis[],10)</f>
        <v>#N/A</v>
      </c>
      <c r="E186" s="102">
        <v>1</v>
      </c>
      <c r="F186" s="115" t="e">
        <f>VLOOKUP(VLOOKUP(SlideShow[[#This Row],[NIM]],DbsMunaqis[],6),TblJurusan[],2)</f>
        <v>#N/A</v>
      </c>
      <c r="G186" s="115" t="e">
        <f>VLOOKUP(VLOOKUP(SlideShow[[#This Row],[NIM]],DbsMunaqis[],7),TblProdi[],2)</f>
        <v>#N/A</v>
      </c>
      <c r="H186" s="116" t="e">
        <f>VLOOKUP(SlideShow[[#This Row],[NIM]],DbsMunaqis[#Data],14)</f>
        <v>#N/A</v>
      </c>
      <c r="I186" s="61" t="s">
        <v>9911</v>
      </c>
    </row>
    <row r="187" spans="1:9">
      <c r="A187" s="112">
        <v>186</v>
      </c>
      <c r="B187" s="118" t="s">
        <v>7380</v>
      </c>
      <c r="C187" s="114" t="e">
        <f>VLOOKUP(SlideShow[[#This Row],[NIM]],DbsMunaqis[#Data],5)</f>
        <v>#N/A</v>
      </c>
      <c r="D187" s="114" t="e">
        <f>VLOOKUP(SlideShow[[#This Row],[NIM]],DbsMunaqis[],9) &amp; ", " &amp; VLOOKUP(SlideShow[[#This Row],[NIM]],DbsMunaqis[],10)</f>
        <v>#N/A</v>
      </c>
      <c r="E187" s="102">
        <v>1</v>
      </c>
      <c r="F187" s="115" t="e">
        <f>VLOOKUP(VLOOKUP(SlideShow[[#This Row],[NIM]],DbsMunaqis[],6),TblJurusan[],2)</f>
        <v>#N/A</v>
      </c>
      <c r="G187" s="115" t="e">
        <f>VLOOKUP(VLOOKUP(SlideShow[[#This Row],[NIM]],DbsMunaqis[],7),TblProdi[],2)</f>
        <v>#N/A</v>
      </c>
      <c r="H187" s="116" t="e">
        <f>VLOOKUP(SlideShow[[#This Row],[NIM]],DbsMunaqis[#Data],14)</f>
        <v>#N/A</v>
      </c>
      <c r="I187" s="61" t="s">
        <v>9911</v>
      </c>
    </row>
    <row r="188" spans="1:9">
      <c r="A188" s="112">
        <v>187</v>
      </c>
      <c r="B188" s="113" t="s">
        <v>7386</v>
      </c>
      <c r="C188" s="114" t="e">
        <f>VLOOKUP(SlideShow[[#This Row],[NIM]],DbsMunaqis[#Data],5)</f>
        <v>#N/A</v>
      </c>
      <c r="D188" s="114" t="e">
        <f>VLOOKUP(SlideShow[[#This Row],[NIM]],DbsMunaqis[],9) &amp; ", " &amp; VLOOKUP(SlideShow[[#This Row],[NIM]],DbsMunaqis[],10)</f>
        <v>#N/A</v>
      </c>
      <c r="E188" s="102">
        <v>1</v>
      </c>
      <c r="F188" s="115" t="e">
        <f>VLOOKUP(VLOOKUP(SlideShow[[#This Row],[NIM]],DbsMunaqis[],6),TblJurusan[],2)</f>
        <v>#N/A</v>
      </c>
      <c r="G188" s="115" t="e">
        <f>VLOOKUP(VLOOKUP(SlideShow[[#This Row],[NIM]],DbsMunaqis[],7),TblProdi[],2)</f>
        <v>#N/A</v>
      </c>
      <c r="H188" s="116" t="e">
        <f>VLOOKUP(SlideShow[[#This Row],[NIM]],DbsMunaqis[#Data],14)</f>
        <v>#N/A</v>
      </c>
      <c r="I188" s="61" t="s">
        <v>9911</v>
      </c>
    </row>
    <row r="189" spans="1:9">
      <c r="A189" s="112">
        <v>188</v>
      </c>
      <c r="B189" s="113" t="s">
        <v>7408</v>
      </c>
      <c r="C189" s="114" t="e">
        <f>VLOOKUP(SlideShow[[#This Row],[NIM]],DbsMunaqis[#Data],5)</f>
        <v>#N/A</v>
      </c>
      <c r="D189" s="114" t="e">
        <f>VLOOKUP(SlideShow[[#This Row],[NIM]],DbsMunaqis[],9) &amp; ", " &amp; VLOOKUP(SlideShow[[#This Row],[NIM]],DbsMunaqis[],10)</f>
        <v>#N/A</v>
      </c>
      <c r="E189" s="102">
        <v>1</v>
      </c>
      <c r="F189" s="115" t="e">
        <f>VLOOKUP(VLOOKUP(SlideShow[[#This Row],[NIM]],DbsMunaqis[],6),TblJurusan[],2)</f>
        <v>#N/A</v>
      </c>
      <c r="G189" s="115" t="e">
        <f>VLOOKUP(VLOOKUP(SlideShow[[#This Row],[NIM]],DbsMunaqis[],7),TblProdi[],2)</f>
        <v>#N/A</v>
      </c>
      <c r="H189" s="116" t="e">
        <f>VLOOKUP(SlideShow[[#This Row],[NIM]],DbsMunaqis[#Data],14)</f>
        <v>#N/A</v>
      </c>
      <c r="I189" s="61" t="s">
        <v>9911</v>
      </c>
    </row>
    <row r="190" spans="1:9">
      <c r="A190" s="112">
        <v>189</v>
      </c>
      <c r="B190" s="118" t="s">
        <v>7420</v>
      </c>
      <c r="C190" s="114" t="e">
        <f>VLOOKUP(SlideShow[[#This Row],[NIM]],DbsMunaqis[#Data],5)</f>
        <v>#N/A</v>
      </c>
      <c r="D190" s="114" t="e">
        <f>VLOOKUP(SlideShow[[#This Row],[NIM]],DbsMunaqis[],9) &amp; ", " &amp; VLOOKUP(SlideShow[[#This Row],[NIM]],DbsMunaqis[],10)</f>
        <v>#N/A</v>
      </c>
      <c r="E190" s="102">
        <v>1</v>
      </c>
      <c r="F190" s="115" t="e">
        <f>VLOOKUP(VLOOKUP(SlideShow[[#This Row],[NIM]],DbsMunaqis[],6),TblJurusan[],2)</f>
        <v>#N/A</v>
      </c>
      <c r="G190" s="115" t="e">
        <f>VLOOKUP(VLOOKUP(SlideShow[[#This Row],[NIM]],DbsMunaqis[],7),TblProdi[],2)</f>
        <v>#N/A</v>
      </c>
      <c r="H190" s="116" t="e">
        <f>VLOOKUP(SlideShow[[#This Row],[NIM]],DbsMunaqis[#Data],14)</f>
        <v>#N/A</v>
      </c>
      <c r="I190" s="61" t="s">
        <v>9911</v>
      </c>
    </row>
    <row r="191" spans="1:9">
      <c r="A191" s="112">
        <v>190</v>
      </c>
      <c r="B191" s="113" t="s">
        <v>7432</v>
      </c>
      <c r="C191" s="114" t="e">
        <f>VLOOKUP(SlideShow[[#This Row],[NIM]],DbsMunaqis[#Data],5)</f>
        <v>#N/A</v>
      </c>
      <c r="D191" s="114" t="e">
        <f>VLOOKUP(SlideShow[[#This Row],[NIM]],DbsMunaqis[],9) &amp; ", " &amp; VLOOKUP(SlideShow[[#This Row],[NIM]],DbsMunaqis[],10)</f>
        <v>#N/A</v>
      </c>
      <c r="E191" s="102">
        <v>1</v>
      </c>
      <c r="F191" s="115" t="e">
        <f>VLOOKUP(VLOOKUP(SlideShow[[#This Row],[NIM]],DbsMunaqis[],6),TblJurusan[],2)</f>
        <v>#N/A</v>
      </c>
      <c r="G191" s="115" t="e">
        <f>VLOOKUP(VLOOKUP(SlideShow[[#This Row],[NIM]],DbsMunaqis[],7),TblProdi[],2)</f>
        <v>#N/A</v>
      </c>
      <c r="H191" s="116" t="e">
        <f>VLOOKUP(SlideShow[[#This Row],[NIM]],DbsMunaqis[#Data],14)</f>
        <v>#N/A</v>
      </c>
      <c r="I191" s="61" t="s">
        <v>9911</v>
      </c>
    </row>
    <row r="192" spans="1:9">
      <c r="A192" s="112">
        <v>191</v>
      </c>
      <c r="B192" s="113" t="s">
        <v>7461</v>
      </c>
      <c r="C192" s="114" t="e">
        <f>VLOOKUP(SlideShow[[#This Row],[NIM]],DbsMunaqis[#Data],5)</f>
        <v>#N/A</v>
      </c>
      <c r="D192" s="114" t="e">
        <f>VLOOKUP(SlideShow[[#This Row],[NIM]],DbsMunaqis[],9) &amp; ", " &amp; VLOOKUP(SlideShow[[#This Row],[NIM]],DbsMunaqis[],10)</f>
        <v>#N/A</v>
      </c>
      <c r="E192" s="102">
        <v>1</v>
      </c>
      <c r="F192" s="115" t="e">
        <f>VLOOKUP(VLOOKUP(SlideShow[[#This Row],[NIM]],DbsMunaqis[],6),TblJurusan[],2)</f>
        <v>#N/A</v>
      </c>
      <c r="G192" s="115" t="e">
        <f>VLOOKUP(VLOOKUP(SlideShow[[#This Row],[NIM]],DbsMunaqis[],7),TblProdi[],2)</f>
        <v>#N/A</v>
      </c>
      <c r="H192" s="116" t="e">
        <f>VLOOKUP(SlideShow[[#This Row],[NIM]],DbsMunaqis[#Data],14)</f>
        <v>#N/A</v>
      </c>
      <c r="I192" s="61" t="s">
        <v>9911</v>
      </c>
    </row>
    <row r="193" spans="1:9">
      <c r="A193" s="112">
        <v>192</v>
      </c>
      <c r="B193" s="113" t="s">
        <v>7474</v>
      </c>
      <c r="C193" s="114" t="e">
        <f>VLOOKUP(SlideShow[[#This Row],[NIM]],DbsMunaqis[#Data],5)</f>
        <v>#N/A</v>
      </c>
      <c r="D193" s="114" t="e">
        <f>VLOOKUP(SlideShow[[#This Row],[NIM]],DbsMunaqis[],9) &amp; ", " &amp; VLOOKUP(SlideShow[[#This Row],[NIM]],DbsMunaqis[],10)</f>
        <v>#N/A</v>
      </c>
      <c r="E193" s="102">
        <v>1</v>
      </c>
      <c r="F193" s="115" t="e">
        <f>VLOOKUP(VLOOKUP(SlideShow[[#This Row],[NIM]],DbsMunaqis[],6),TblJurusan[],2)</f>
        <v>#N/A</v>
      </c>
      <c r="G193" s="115" t="e">
        <f>VLOOKUP(VLOOKUP(SlideShow[[#This Row],[NIM]],DbsMunaqis[],7),TblProdi[],2)</f>
        <v>#N/A</v>
      </c>
      <c r="H193" s="116" t="e">
        <f>VLOOKUP(SlideShow[[#This Row],[NIM]],DbsMunaqis[#Data],14)</f>
        <v>#N/A</v>
      </c>
      <c r="I193" s="61" t="s">
        <v>9911</v>
      </c>
    </row>
    <row r="194" spans="1:9">
      <c r="A194" s="112">
        <v>193</v>
      </c>
      <c r="B194" s="113" t="s">
        <v>7476</v>
      </c>
      <c r="C194" s="114" t="e">
        <f>VLOOKUP(SlideShow[[#This Row],[NIM]],DbsMunaqis[#Data],5)</f>
        <v>#N/A</v>
      </c>
      <c r="D194" s="114" t="e">
        <f>VLOOKUP(SlideShow[[#This Row],[NIM]],DbsMunaqis[],9) &amp; ", " &amp; VLOOKUP(SlideShow[[#This Row],[NIM]],DbsMunaqis[],10)</f>
        <v>#N/A</v>
      </c>
      <c r="E194" s="102">
        <v>1</v>
      </c>
      <c r="F194" s="115" t="e">
        <f>VLOOKUP(VLOOKUP(SlideShow[[#This Row],[NIM]],DbsMunaqis[],6),TblJurusan[],2)</f>
        <v>#N/A</v>
      </c>
      <c r="G194" s="115" t="e">
        <f>VLOOKUP(VLOOKUP(SlideShow[[#This Row],[NIM]],DbsMunaqis[],7),TblProdi[],2)</f>
        <v>#N/A</v>
      </c>
      <c r="H194" s="116" t="e">
        <f>VLOOKUP(SlideShow[[#This Row],[NIM]],DbsMunaqis[#Data],14)</f>
        <v>#N/A</v>
      </c>
      <c r="I194" s="61" t="s">
        <v>9911</v>
      </c>
    </row>
    <row r="195" spans="1:9">
      <c r="A195" s="112">
        <v>194</v>
      </c>
      <c r="B195" s="113" t="s">
        <v>7483</v>
      </c>
      <c r="C195" s="114" t="e">
        <f>VLOOKUP(SlideShow[[#This Row],[NIM]],DbsMunaqis[#Data],5)</f>
        <v>#N/A</v>
      </c>
      <c r="D195" s="114" t="e">
        <f>VLOOKUP(SlideShow[[#This Row],[NIM]],DbsMunaqis[],9) &amp; ", " &amp; VLOOKUP(SlideShow[[#This Row],[NIM]],DbsMunaqis[],10)</f>
        <v>#N/A</v>
      </c>
      <c r="E195" s="102">
        <v>1</v>
      </c>
      <c r="F195" s="115" t="e">
        <f>VLOOKUP(VLOOKUP(SlideShow[[#This Row],[NIM]],DbsMunaqis[],6),TblJurusan[],2)</f>
        <v>#N/A</v>
      </c>
      <c r="G195" s="115" t="e">
        <f>VLOOKUP(VLOOKUP(SlideShow[[#This Row],[NIM]],DbsMunaqis[],7),TblProdi[],2)</f>
        <v>#N/A</v>
      </c>
      <c r="H195" s="116" t="e">
        <f>VLOOKUP(SlideShow[[#This Row],[NIM]],DbsMunaqis[#Data],14)</f>
        <v>#N/A</v>
      </c>
      <c r="I195" s="61" t="s">
        <v>9911</v>
      </c>
    </row>
    <row r="196" spans="1:9">
      <c r="A196" s="112">
        <v>195</v>
      </c>
      <c r="B196" s="113" t="s">
        <v>7491</v>
      </c>
      <c r="C196" s="114" t="e">
        <f>VLOOKUP(SlideShow[[#This Row],[NIM]],DbsMunaqis[#Data],5)</f>
        <v>#N/A</v>
      </c>
      <c r="D196" s="114" t="e">
        <f>VLOOKUP(SlideShow[[#This Row],[NIM]],DbsMunaqis[],9) &amp; ", " &amp; VLOOKUP(SlideShow[[#This Row],[NIM]],DbsMunaqis[],10)</f>
        <v>#N/A</v>
      </c>
      <c r="E196" s="102">
        <v>1</v>
      </c>
      <c r="F196" s="115" t="e">
        <f>VLOOKUP(VLOOKUP(SlideShow[[#This Row],[NIM]],DbsMunaqis[],6),TblJurusan[],2)</f>
        <v>#N/A</v>
      </c>
      <c r="G196" s="115" t="e">
        <f>VLOOKUP(VLOOKUP(SlideShow[[#This Row],[NIM]],DbsMunaqis[],7),TblProdi[],2)</f>
        <v>#N/A</v>
      </c>
      <c r="H196" s="116" t="e">
        <f>VLOOKUP(SlideShow[[#This Row],[NIM]],DbsMunaqis[#Data],14)</f>
        <v>#N/A</v>
      </c>
      <c r="I196" s="61" t="s">
        <v>9911</v>
      </c>
    </row>
    <row r="197" spans="1:9">
      <c r="A197" s="112">
        <v>196</v>
      </c>
      <c r="B197" s="113" t="s">
        <v>7495</v>
      </c>
      <c r="C197" s="114" t="e">
        <f>VLOOKUP(SlideShow[[#This Row],[NIM]],DbsMunaqis[#Data],5)</f>
        <v>#N/A</v>
      </c>
      <c r="D197" s="114" t="e">
        <f>VLOOKUP(SlideShow[[#This Row],[NIM]],DbsMunaqis[],9) &amp; ", " &amp; VLOOKUP(SlideShow[[#This Row],[NIM]],DbsMunaqis[],10)</f>
        <v>#N/A</v>
      </c>
      <c r="E197" s="102">
        <v>1</v>
      </c>
      <c r="F197" s="115" t="e">
        <f>VLOOKUP(VLOOKUP(SlideShow[[#This Row],[NIM]],DbsMunaqis[],6),TblJurusan[],2)</f>
        <v>#N/A</v>
      </c>
      <c r="G197" s="115" t="e">
        <f>VLOOKUP(VLOOKUP(SlideShow[[#This Row],[NIM]],DbsMunaqis[],7),TblProdi[],2)</f>
        <v>#N/A</v>
      </c>
      <c r="H197" s="116" t="e">
        <f>VLOOKUP(SlideShow[[#This Row],[NIM]],DbsMunaqis[#Data],14)</f>
        <v>#N/A</v>
      </c>
      <c r="I197" s="61" t="s">
        <v>9911</v>
      </c>
    </row>
    <row r="198" spans="1:9">
      <c r="A198" s="112">
        <v>197</v>
      </c>
      <c r="B198" s="113" t="s">
        <v>7503</v>
      </c>
      <c r="C198" s="114" t="e">
        <f>VLOOKUP(SlideShow[[#This Row],[NIM]],DbsMunaqis[#Data],5)</f>
        <v>#N/A</v>
      </c>
      <c r="D198" s="114" t="e">
        <f>VLOOKUP(SlideShow[[#This Row],[NIM]],DbsMunaqis[],9) &amp; ", " &amp; VLOOKUP(SlideShow[[#This Row],[NIM]],DbsMunaqis[],10)</f>
        <v>#N/A</v>
      </c>
      <c r="E198" s="102">
        <v>1</v>
      </c>
      <c r="F198" s="115" t="e">
        <f>VLOOKUP(VLOOKUP(SlideShow[[#This Row],[NIM]],DbsMunaqis[],6),TblJurusan[],2)</f>
        <v>#N/A</v>
      </c>
      <c r="G198" s="115" t="e">
        <f>VLOOKUP(VLOOKUP(SlideShow[[#This Row],[NIM]],DbsMunaqis[],7),TblProdi[],2)</f>
        <v>#N/A</v>
      </c>
      <c r="H198" s="116" t="e">
        <f>VLOOKUP(SlideShow[[#This Row],[NIM]],DbsMunaqis[#Data],14)</f>
        <v>#N/A</v>
      </c>
      <c r="I198" s="61" t="s">
        <v>9911</v>
      </c>
    </row>
    <row r="199" spans="1:9">
      <c r="A199" s="112">
        <v>198</v>
      </c>
      <c r="B199" s="113" t="s">
        <v>7525</v>
      </c>
      <c r="C199" s="114" t="e">
        <f>VLOOKUP(SlideShow[[#This Row],[NIM]],DbsMunaqis[#Data],5)</f>
        <v>#N/A</v>
      </c>
      <c r="D199" s="114" t="e">
        <f>VLOOKUP(SlideShow[[#This Row],[NIM]],DbsMunaqis[],9) &amp; ", " &amp; VLOOKUP(SlideShow[[#This Row],[NIM]],DbsMunaqis[],10)</f>
        <v>#N/A</v>
      </c>
      <c r="E199" s="102">
        <v>1</v>
      </c>
      <c r="F199" s="115" t="e">
        <f>VLOOKUP(VLOOKUP(SlideShow[[#This Row],[NIM]],DbsMunaqis[],6),TblJurusan[],2)</f>
        <v>#N/A</v>
      </c>
      <c r="G199" s="115" t="e">
        <f>VLOOKUP(VLOOKUP(SlideShow[[#This Row],[NIM]],DbsMunaqis[],7),TblProdi[],2)</f>
        <v>#N/A</v>
      </c>
      <c r="H199" s="116" t="e">
        <f>VLOOKUP(SlideShow[[#This Row],[NIM]],DbsMunaqis[#Data],14)</f>
        <v>#N/A</v>
      </c>
      <c r="I199" s="61" t="s">
        <v>9911</v>
      </c>
    </row>
    <row r="200" spans="1:9">
      <c r="A200" s="112">
        <v>199</v>
      </c>
      <c r="B200" s="113" t="s">
        <v>7545</v>
      </c>
      <c r="C200" s="114" t="e">
        <f>VLOOKUP(SlideShow[[#This Row],[NIM]],DbsMunaqis[#Data],5)</f>
        <v>#N/A</v>
      </c>
      <c r="D200" s="114" t="e">
        <f>VLOOKUP(SlideShow[[#This Row],[NIM]],DbsMunaqis[],9) &amp; ", " &amp; VLOOKUP(SlideShow[[#This Row],[NIM]],DbsMunaqis[],10)</f>
        <v>#N/A</v>
      </c>
      <c r="E200" s="102">
        <v>1</v>
      </c>
      <c r="F200" s="115" t="e">
        <f>VLOOKUP(VLOOKUP(SlideShow[[#This Row],[NIM]],DbsMunaqis[],6),TblJurusan[],2)</f>
        <v>#N/A</v>
      </c>
      <c r="G200" s="115" t="e">
        <f>VLOOKUP(VLOOKUP(SlideShow[[#This Row],[NIM]],DbsMunaqis[],7),TblProdi[],2)</f>
        <v>#N/A</v>
      </c>
      <c r="H200" s="116" t="e">
        <f>VLOOKUP(SlideShow[[#This Row],[NIM]],DbsMunaqis[#Data],14)</f>
        <v>#N/A</v>
      </c>
      <c r="I200" s="61" t="s">
        <v>9911</v>
      </c>
    </row>
    <row r="201" spans="1:9">
      <c r="A201" s="112">
        <v>200</v>
      </c>
      <c r="B201" s="118" t="s">
        <v>7649</v>
      </c>
      <c r="C201" s="114" t="e">
        <f>VLOOKUP(SlideShow[[#This Row],[NIM]],DbsMunaqis[#Data],5)</f>
        <v>#N/A</v>
      </c>
      <c r="D201" s="114" t="e">
        <f>VLOOKUP(SlideShow[[#This Row],[NIM]],DbsMunaqis[],9) &amp; ", " &amp; VLOOKUP(SlideShow[[#This Row],[NIM]],DbsMunaqis[],10)</f>
        <v>#N/A</v>
      </c>
      <c r="E201" s="102">
        <v>1</v>
      </c>
      <c r="F201" s="115" t="e">
        <f>VLOOKUP(VLOOKUP(SlideShow[[#This Row],[NIM]],DbsMunaqis[],6),TblJurusan[],2)</f>
        <v>#N/A</v>
      </c>
      <c r="G201" s="115" t="e">
        <f>VLOOKUP(VLOOKUP(SlideShow[[#This Row],[NIM]],DbsMunaqis[],7),TblProdi[],2)</f>
        <v>#N/A</v>
      </c>
      <c r="H201" s="116" t="e">
        <f>VLOOKUP(SlideShow[[#This Row],[NIM]],DbsMunaqis[#Data],14)</f>
        <v>#N/A</v>
      </c>
      <c r="I201" s="61" t="s">
        <v>9911</v>
      </c>
    </row>
    <row r="202" spans="1:9">
      <c r="A202" s="112">
        <v>201</v>
      </c>
      <c r="B202" s="113" t="s">
        <v>7714</v>
      </c>
      <c r="C202" s="114" t="e">
        <f>VLOOKUP(SlideShow[[#This Row],[NIM]],DbsMunaqis[#Data],5)</f>
        <v>#N/A</v>
      </c>
      <c r="D202" s="114" t="e">
        <f>VLOOKUP(SlideShow[[#This Row],[NIM]],DbsMunaqis[],9) &amp; ", " &amp; VLOOKUP(SlideShow[[#This Row],[NIM]],DbsMunaqis[],10)</f>
        <v>#N/A</v>
      </c>
      <c r="E202" s="102">
        <v>1</v>
      </c>
      <c r="F202" s="115" t="e">
        <f>VLOOKUP(VLOOKUP(SlideShow[[#This Row],[NIM]],DbsMunaqis[],6),TblJurusan[],2)</f>
        <v>#N/A</v>
      </c>
      <c r="G202" s="115" t="e">
        <f>VLOOKUP(VLOOKUP(SlideShow[[#This Row],[NIM]],DbsMunaqis[],7),TblProdi[],2)</f>
        <v>#N/A</v>
      </c>
      <c r="H202" s="116" t="e">
        <f>VLOOKUP(SlideShow[[#This Row],[NIM]],DbsMunaqis[#Data],14)</f>
        <v>#N/A</v>
      </c>
      <c r="I202" s="61" t="s">
        <v>9911</v>
      </c>
    </row>
    <row r="203" spans="1:9">
      <c r="A203" s="112">
        <v>202</v>
      </c>
      <c r="B203" s="118" t="s">
        <v>7752</v>
      </c>
      <c r="C203" s="114" t="e">
        <f>VLOOKUP(SlideShow[[#This Row],[NIM]],DbsMunaqis[#Data],5)</f>
        <v>#N/A</v>
      </c>
      <c r="D203" s="114" t="e">
        <f>VLOOKUP(SlideShow[[#This Row],[NIM]],DbsMunaqis[],9) &amp; ", " &amp; VLOOKUP(SlideShow[[#This Row],[NIM]],DbsMunaqis[],10)</f>
        <v>#N/A</v>
      </c>
      <c r="E203" s="102">
        <v>1</v>
      </c>
      <c r="F203" s="115" t="e">
        <f>VLOOKUP(VLOOKUP(SlideShow[[#This Row],[NIM]],DbsMunaqis[],6),TblJurusan[],2)</f>
        <v>#N/A</v>
      </c>
      <c r="G203" s="115" t="e">
        <f>VLOOKUP(VLOOKUP(SlideShow[[#This Row],[NIM]],DbsMunaqis[],7),TblProdi[],2)</f>
        <v>#N/A</v>
      </c>
      <c r="H203" s="116" t="e">
        <f>VLOOKUP(SlideShow[[#This Row],[NIM]],DbsMunaqis[#Data],14)</f>
        <v>#N/A</v>
      </c>
      <c r="I203" s="61" t="s">
        <v>9911</v>
      </c>
    </row>
    <row r="204" spans="1:9">
      <c r="A204" s="112">
        <v>203</v>
      </c>
      <c r="B204" s="113" t="s">
        <v>7773</v>
      </c>
      <c r="C204" s="114" t="e">
        <f>VLOOKUP(SlideShow[[#This Row],[NIM]],DbsMunaqis[#Data],5)</f>
        <v>#N/A</v>
      </c>
      <c r="D204" s="114" t="e">
        <f>VLOOKUP(SlideShow[[#This Row],[NIM]],DbsMunaqis[],9) &amp; ", " &amp; VLOOKUP(SlideShow[[#This Row],[NIM]],DbsMunaqis[],10)</f>
        <v>#N/A</v>
      </c>
      <c r="E204" s="102">
        <v>1</v>
      </c>
      <c r="F204" s="115" t="e">
        <f>VLOOKUP(VLOOKUP(SlideShow[[#This Row],[NIM]],DbsMunaqis[],6),TblJurusan[],2)</f>
        <v>#N/A</v>
      </c>
      <c r="G204" s="115" t="e">
        <f>VLOOKUP(VLOOKUP(SlideShow[[#This Row],[NIM]],DbsMunaqis[],7),TblProdi[],2)</f>
        <v>#N/A</v>
      </c>
      <c r="H204" s="116" t="e">
        <f>VLOOKUP(SlideShow[[#This Row],[NIM]],DbsMunaqis[#Data],14)</f>
        <v>#N/A</v>
      </c>
      <c r="I204" s="61" t="s">
        <v>9911</v>
      </c>
    </row>
    <row r="205" spans="1:9">
      <c r="A205" s="112">
        <v>204</v>
      </c>
      <c r="B205" s="113" t="s">
        <v>7779</v>
      </c>
      <c r="C205" s="114" t="e">
        <f>VLOOKUP(SlideShow[[#This Row],[NIM]],DbsMunaqis[#Data],5)</f>
        <v>#N/A</v>
      </c>
      <c r="D205" s="114" t="e">
        <f>VLOOKUP(SlideShow[[#This Row],[NIM]],DbsMunaqis[],9) &amp; ", " &amp; VLOOKUP(SlideShow[[#This Row],[NIM]],DbsMunaqis[],10)</f>
        <v>#N/A</v>
      </c>
      <c r="E205" s="102">
        <v>1</v>
      </c>
      <c r="F205" s="115" t="e">
        <f>VLOOKUP(VLOOKUP(SlideShow[[#This Row],[NIM]],DbsMunaqis[],6),TblJurusan[],2)</f>
        <v>#N/A</v>
      </c>
      <c r="G205" s="115" t="e">
        <f>VLOOKUP(VLOOKUP(SlideShow[[#This Row],[NIM]],DbsMunaqis[],7),TblProdi[],2)</f>
        <v>#N/A</v>
      </c>
      <c r="H205" s="116" t="e">
        <f>VLOOKUP(SlideShow[[#This Row],[NIM]],DbsMunaqis[#Data],14)</f>
        <v>#N/A</v>
      </c>
      <c r="I205" s="61" t="s">
        <v>9911</v>
      </c>
    </row>
    <row r="206" spans="1:9">
      <c r="A206" s="112">
        <v>205</v>
      </c>
      <c r="B206" s="113" t="s">
        <v>7799</v>
      </c>
      <c r="C206" s="114" t="e">
        <f>VLOOKUP(SlideShow[[#This Row],[NIM]],DbsMunaqis[#Data],5)</f>
        <v>#N/A</v>
      </c>
      <c r="D206" s="114" t="e">
        <f>VLOOKUP(SlideShow[[#This Row],[NIM]],DbsMunaqis[],9) &amp; ", " &amp; VLOOKUP(SlideShow[[#This Row],[NIM]],DbsMunaqis[],10)</f>
        <v>#N/A</v>
      </c>
      <c r="E206" s="102">
        <v>1</v>
      </c>
      <c r="F206" s="115" t="e">
        <f>VLOOKUP(VLOOKUP(SlideShow[[#This Row],[NIM]],DbsMunaqis[],6),TblJurusan[],2)</f>
        <v>#N/A</v>
      </c>
      <c r="G206" s="115" t="e">
        <f>VLOOKUP(VLOOKUP(SlideShow[[#This Row],[NIM]],DbsMunaqis[],7),TblProdi[],2)</f>
        <v>#N/A</v>
      </c>
      <c r="H206" s="116" t="e">
        <f>VLOOKUP(SlideShow[[#This Row],[NIM]],DbsMunaqis[#Data],14)</f>
        <v>#N/A</v>
      </c>
      <c r="I206" s="61" t="s">
        <v>9911</v>
      </c>
    </row>
    <row r="207" spans="1:9">
      <c r="A207" s="112">
        <v>206</v>
      </c>
      <c r="B207" s="113" t="s">
        <v>7820</v>
      </c>
      <c r="C207" s="114" t="e">
        <f>VLOOKUP(SlideShow[[#This Row],[NIM]],DbsMunaqis[#Data],5)</f>
        <v>#N/A</v>
      </c>
      <c r="D207" s="114" t="e">
        <f>VLOOKUP(SlideShow[[#This Row],[NIM]],DbsMunaqis[],9) &amp; ", " &amp; VLOOKUP(SlideShow[[#This Row],[NIM]],DbsMunaqis[],10)</f>
        <v>#N/A</v>
      </c>
      <c r="E207" s="102">
        <v>1</v>
      </c>
      <c r="F207" s="115" t="e">
        <f>VLOOKUP(VLOOKUP(SlideShow[[#This Row],[NIM]],DbsMunaqis[],6),TblJurusan[],2)</f>
        <v>#N/A</v>
      </c>
      <c r="G207" s="115" t="e">
        <f>VLOOKUP(VLOOKUP(SlideShow[[#This Row],[NIM]],DbsMunaqis[],7),TblProdi[],2)</f>
        <v>#N/A</v>
      </c>
      <c r="H207" s="116" t="e">
        <f>VLOOKUP(SlideShow[[#This Row],[NIM]],DbsMunaqis[#Data],14)</f>
        <v>#N/A</v>
      </c>
      <c r="I207" s="61" t="s">
        <v>9911</v>
      </c>
    </row>
    <row r="208" spans="1:9">
      <c r="A208" s="112">
        <v>207</v>
      </c>
      <c r="B208" s="113" t="s">
        <v>7823</v>
      </c>
      <c r="C208" s="114" t="e">
        <f>VLOOKUP(SlideShow[[#This Row],[NIM]],DbsMunaqis[#Data],5)</f>
        <v>#N/A</v>
      </c>
      <c r="D208" s="114" t="e">
        <f>VLOOKUP(SlideShow[[#This Row],[NIM]],DbsMunaqis[],9) &amp; ", " &amp; VLOOKUP(SlideShow[[#This Row],[NIM]],DbsMunaqis[],10)</f>
        <v>#N/A</v>
      </c>
      <c r="E208" s="102">
        <v>1</v>
      </c>
      <c r="F208" s="115" t="e">
        <f>VLOOKUP(VLOOKUP(SlideShow[[#This Row],[NIM]],DbsMunaqis[],6),TblJurusan[],2)</f>
        <v>#N/A</v>
      </c>
      <c r="G208" s="115" t="e">
        <f>VLOOKUP(VLOOKUP(SlideShow[[#This Row],[NIM]],DbsMunaqis[],7),TblProdi[],2)</f>
        <v>#N/A</v>
      </c>
      <c r="H208" s="116" t="e">
        <f>VLOOKUP(SlideShow[[#This Row],[NIM]],DbsMunaqis[#Data],14)</f>
        <v>#N/A</v>
      </c>
      <c r="I208" s="61" t="s">
        <v>9911</v>
      </c>
    </row>
    <row r="209" spans="1:9">
      <c r="A209" s="112">
        <v>208</v>
      </c>
      <c r="B209" s="113" t="s">
        <v>7857</v>
      </c>
      <c r="C209" s="114" t="e">
        <f>VLOOKUP(SlideShow[[#This Row],[NIM]],DbsMunaqis[#Data],5)</f>
        <v>#N/A</v>
      </c>
      <c r="D209" s="114" t="e">
        <f>VLOOKUP(SlideShow[[#This Row],[NIM]],DbsMunaqis[],9) &amp; ", " &amp; VLOOKUP(SlideShow[[#This Row],[NIM]],DbsMunaqis[],10)</f>
        <v>#N/A</v>
      </c>
      <c r="E209" s="102">
        <v>1</v>
      </c>
      <c r="F209" s="115" t="e">
        <f>VLOOKUP(VLOOKUP(SlideShow[[#This Row],[NIM]],DbsMunaqis[],6),TblJurusan[],2)</f>
        <v>#N/A</v>
      </c>
      <c r="G209" s="115" t="e">
        <f>VLOOKUP(VLOOKUP(SlideShow[[#This Row],[NIM]],DbsMunaqis[],7),TblProdi[],2)</f>
        <v>#N/A</v>
      </c>
      <c r="H209" s="116" t="e">
        <f>VLOOKUP(SlideShow[[#This Row],[NIM]],DbsMunaqis[#Data],14)</f>
        <v>#N/A</v>
      </c>
      <c r="I209" s="61" t="s">
        <v>9911</v>
      </c>
    </row>
    <row r="210" spans="1:9">
      <c r="A210" s="112">
        <v>209</v>
      </c>
      <c r="B210" s="118" t="s">
        <v>7862</v>
      </c>
      <c r="C210" s="114" t="e">
        <f>VLOOKUP(SlideShow[[#This Row],[NIM]],DbsMunaqis[#Data],5)</f>
        <v>#N/A</v>
      </c>
      <c r="D210" s="114" t="e">
        <f>VLOOKUP(SlideShow[[#This Row],[NIM]],DbsMunaqis[],9) &amp; ", " &amp; VLOOKUP(SlideShow[[#This Row],[NIM]],DbsMunaqis[],10)</f>
        <v>#N/A</v>
      </c>
      <c r="E210" s="102">
        <v>1</v>
      </c>
      <c r="F210" s="115" t="e">
        <f>VLOOKUP(VLOOKUP(SlideShow[[#This Row],[NIM]],DbsMunaqis[],6),TblJurusan[],2)</f>
        <v>#N/A</v>
      </c>
      <c r="G210" s="115" t="e">
        <f>VLOOKUP(VLOOKUP(SlideShow[[#This Row],[NIM]],DbsMunaqis[],7),TblProdi[],2)</f>
        <v>#N/A</v>
      </c>
      <c r="H210" s="116" t="e">
        <f>VLOOKUP(SlideShow[[#This Row],[NIM]],DbsMunaqis[#Data],14)</f>
        <v>#N/A</v>
      </c>
      <c r="I210" s="61" t="s">
        <v>9911</v>
      </c>
    </row>
    <row r="211" spans="1:9">
      <c r="A211" s="112">
        <v>210</v>
      </c>
      <c r="B211" s="113" t="s">
        <v>7952</v>
      </c>
      <c r="C211" s="114" t="e">
        <f>VLOOKUP(SlideShow[[#This Row],[NIM]],DbsMunaqis[#Data],5)</f>
        <v>#N/A</v>
      </c>
      <c r="D211" s="114" t="e">
        <f>VLOOKUP(SlideShow[[#This Row],[NIM]],DbsMunaqis[],9) &amp; ", " &amp; VLOOKUP(SlideShow[[#This Row],[NIM]],DbsMunaqis[],10)</f>
        <v>#N/A</v>
      </c>
      <c r="E211" s="102">
        <v>1</v>
      </c>
      <c r="F211" s="115" t="e">
        <f>VLOOKUP(VLOOKUP(SlideShow[[#This Row],[NIM]],DbsMunaqis[],6),TblJurusan[],2)</f>
        <v>#N/A</v>
      </c>
      <c r="G211" s="115" t="e">
        <f>VLOOKUP(VLOOKUP(SlideShow[[#This Row],[NIM]],DbsMunaqis[],7),TblProdi[],2)</f>
        <v>#N/A</v>
      </c>
      <c r="H211" s="116" t="e">
        <f>VLOOKUP(SlideShow[[#This Row],[NIM]],DbsMunaqis[#Data],14)</f>
        <v>#N/A</v>
      </c>
      <c r="I211" s="61" t="s">
        <v>9911</v>
      </c>
    </row>
    <row r="212" spans="1:9">
      <c r="A212" s="112">
        <v>211</v>
      </c>
      <c r="B212" s="118" t="s">
        <v>7956</v>
      </c>
      <c r="C212" s="114" t="e">
        <f>VLOOKUP(SlideShow[[#This Row],[NIM]],DbsMunaqis[#Data],5)</f>
        <v>#N/A</v>
      </c>
      <c r="D212" s="114" t="e">
        <f>VLOOKUP(SlideShow[[#This Row],[NIM]],DbsMunaqis[],9) &amp; ", " &amp; VLOOKUP(SlideShow[[#This Row],[NIM]],DbsMunaqis[],10)</f>
        <v>#N/A</v>
      </c>
      <c r="E212" s="102">
        <v>1</v>
      </c>
      <c r="F212" s="115" t="e">
        <f>VLOOKUP(VLOOKUP(SlideShow[[#This Row],[NIM]],DbsMunaqis[],6),TblJurusan[],2)</f>
        <v>#N/A</v>
      </c>
      <c r="G212" s="115" t="e">
        <f>VLOOKUP(VLOOKUP(SlideShow[[#This Row],[NIM]],DbsMunaqis[],7),TblProdi[],2)</f>
        <v>#N/A</v>
      </c>
      <c r="H212" s="116" t="e">
        <f>VLOOKUP(SlideShow[[#This Row],[NIM]],DbsMunaqis[#Data],14)</f>
        <v>#N/A</v>
      </c>
      <c r="I212" s="61" t="s">
        <v>9911</v>
      </c>
    </row>
    <row r="213" spans="1:9">
      <c r="A213" s="112">
        <v>212</v>
      </c>
      <c r="B213" s="113" t="s">
        <v>7983</v>
      </c>
      <c r="C213" s="114" t="e">
        <f>VLOOKUP(SlideShow[[#This Row],[NIM]],DbsMunaqis[#Data],5)</f>
        <v>#N/A</v>
      </c>
      <c r="D213" s="114" t="e">
        <f>VLOOKUP(SlideShow[[#This Row],[NIM]],DbsMunaqis[],9) &amp; ", " &amp; VLOOKUP(SlideShow[[#This Row],[NIM]],DbsMunaqis[],10)</f>
        <v>#N/A</v>
      </c>
      <c r="E213" s="102">
        <v>1</v>
      </c>
      <c r="F213" s="115" t="e">
        <f>VLOOKUP(VLOOKUP(SlideShow[[#This Row],[NIM]],DbsMunaqis[],6),TblJurusan[],2)</f>
        <v>#N/A</v>
      </c>
      <c r="G213" s="115" t="e">
        <f>VLOOKUP(VLOOKUP(SlideShow[[#This Row],[NIM]],DbsMunaqis[],7),TblProdi[],2)</f>
        <v>#N/A</v>
      </c>
      <c r="H213" s="116" t="e">
        <f>VLOOKUP(SlideShow[[#This Row],[NIM]],DbsMunaqis[#Data],14)</f>
        <v>#N/A</v>
      </c>
      <c r="I213" s="61" t="s">
        <v>9911</v>
      </c>
    </row>
    <row r="214" spans="1:9">
      <c r="A214" s="112">
        <v>213</v>
      </c>
      <c r="B214" s="113" t="s">
        <v>7993</v>
      </c>
      <c r="C214" s="114" t="e">
        <f>VLOOKUP(SlideShow[[#This Row],[NIM]],DbsMunaqis[#Data],5)</f>
        <v>#N/A</v>
      </c>
      <c r="D214" s="114" t="e">
        <f>VLOOKUP(SlideShow[[#This Row],[NIM]],DbsMunaqis[],9) &amp; ", " &amp; VLOOKUP(SlideShow[[#This Row],[NIM]],DbsMunaqis[],10)</f>
        <v>#N/A</v>
      </c>
      <c r="E214" s="102">
        <v>1</v>
      </c>
      <c r="F214" s="115" t="e">
        <f>VLOOKUP(VLOOKUP(SlideShow[[#This Row],[NIM]],DbsMunaqis[],6),TblJurusan[],2)</f>
        <v>#N/A</v>
      </c>
      <c r="G214" s="115" t="e">
        <f>VLOOKUP(VLOOKUP(SlideShow[[#This Row],[NIM]],DbsMunaqis[],7),TblProdi[],2)</f>
        <v>#N/A</v>
      </c>
      <c r="H214" s="116" t="e">
        <f>VLOOKUP(SlideShow[[#This Row],[NIM]],DbsMunaqis[#Data],14)</f>
        <v>#N/A</v>
      </c>
      <c r="I214" s="61" t="s">
        <v>9911</v>
      </c>
    </row>
    <row r="215" spans="1:9">
      <c r="A215" s="112">
        <v>214</v>
      </c>
      <c r="B215" s="113" t="s">
        <v>8021</v>
      </c>
      <c r="C215" s="114" t="e">
        <f>VLOOKUP(SlideShow[[#This Row],[NIM]],DbsMunaqis[#Data],5)</f>
        <v>#N/A</v>
      </c>
      <c r="D215" s="114" t="e">
        <f>VLOOKUP(SlideShow[[#This Row],[NIM]],DbsMunaqis[],9) &amp; ", " &amp; VLOOKUP(SlideShow[[#This Row],[NIM]],DbsMunaqis[],10)</f>
        <v>#N/A</v>
      </c>
      <c r="E215" s="102">
        <v>1</v>
      </c>
      <c r="F215" s="115" t="e">
        <f>VLOOKUP(VLOOKUP(SlideShow[[#This Row],[NIM]],DbsMunaqis[],6),TblJurusan[],2)</f>
        <v>#N/A</v>
      </c>
      <c r="G215" s="115" t="e">
        <f>VLOOKUP(VLOOKUP(SlideShow[[#This Row],[NIM]],DbsMunaqis[],7),TblProdi[],2)</f>
        <v>#N/A</v>
      </c>
      <c r="H215" s="116" t="e">
        <f>VLOOKUP(SlideShow[[#This Row],[NIM]],DbsMunaqis[#Data],14)</f>
        <v>#N/A</v>
      </c>
      <c r="I215" s="61" t="s">
        <v>9911</v>
      </c>
    </row>
    <row r="216" spans="1:9">
      <c r="A216" s="112">
        <v>215</v>
      </c>
      <c r="B216" s="118" t="s">
        <v>8031</v>
      </c>
      <c r="C216" s="114" t="e">
        <f>VLOOKUP(SlideShow[[#This Row],[NIM]],DbsMunaqis[#Data],5)</f>
        <v>#N/A</v>
      </c>
      <c r="D216" s="114" t="e">
        <f>VLOOKUP(SlideShow[[#This Row],[NIM]],DbsMunaqis[],9) &amp; ", " &amp; VLOOKUP(SlideShow[[#This Row],[NIM]],DbsMunaqis[],10)</f>
        <v>#N/A</v>
      </c>
      <c r="E216" s="102">
        <v>1</v>
      </c>
      <c r="F216" s="115" t="e">
        <f>VLOOKUP(VLOOKUP(SlideShow[[#This Row],[NIM]],DbsMunaqis[],6),TblJurusan[],2)</f>
        <v>#N/A</v>
      </c>
      <c r="G216" s="115" t="e">
        <f>VLOOKUP(VLOOKUP(SlideShow[[#This Row],[NIM]],DbsMunaqis[],7),TblProdi[],2)</f>
        <v>#N/A</v>
      </c>
      <c r="H216" s="116" t="e">
        <f>VLOOKUP(SlideShow[[#This Row],[NIM]],DbsMunaqis[#Data],14)</f>
        <v>#N/A</v>
      </c>
      <c r="I216" s="61" t="s">
        <v>9911</v>
      </c>
    </row>
    <row r="217" spans="1:9">
      <c r="A217" s="112">
        <v>216</v>
      </c>
      <c r="B217" s="113" t="s">
        <v>8079</v>
      </c>
      <c r="C217" s="114" t="e">
        <f>VLOOKUP(SlideShow[[#This Row],[NIM]],DbsMunaqis[#Data],5)</f>
        <v>#N/A</v>
      </c>
      <c r="D217" s="114" t="e">
        <f>VLOOKUP(SlideShow[[#This Row],[NIM]],DbsMunaqis[],9) &amp; ", " &amp; VLOOKUP(SlideShow[[#This Row],[NIM]],DbsMunaqis[],10)</f>
        <v>#N/A</v>
      </c>
      <c r="E217" s="102">
        <v>1</v>
      </c>
      <c r="F217" s="115" t="e">
        <f>VLOOKUP(VLOOKUP(SlideShow[[#This Row],[NIM]],DbsMunaqis[],6),TblJurusan[],2)</f>
        <v>#N/A</v>
      </c>
      <c r="G217" s="115" t="e">
        <f>VLOOKUP(VLOOKUP(SlideShow[[#This Row],[NIM]],DbsMunaqis[],7),TblProdi[],2)</f>
        <v>#N/A</v>
      </c>
      <c r="H217" s="116" t="e">
        <f>VLOOKUP(SlideShow[[#This Row],[NIM]],DbsMunaqis[#Data],14)</f>
        <v>#N/A</v>
      </c>
      <c r="I217" s="61" t="s">
        <v>9911</v>
      </c>
    </row>
    <row r="218" spans="1:9">
      <c r="A218" s="112">
        <v>217</v>
      </c>
      <c r="B218" s="113" t="s">
        <v>8087</v>
      </c>
      <c r="C218" s="114" t="e">
        <f>VLOOKUP(SlideShow[[#This Row],[NIM]],DbsMunaqis[#Data],5)</f>
        <v>#N/A</v>
      </c>
      <c r="D218" s="114" t="e">
        <f>VLOOKUP(SlideShow[[#This Row],[NIM]],DbsMunaqis[],9) &amp; ", " &amp; VLOOKUP(SlideShow[[#This Row],[NIM]],DbsMunaqis[],10)</f>
        <v>#N/A</v>
      </c>
      <c r="E218" s="102">
        <v>1</v>
      </c>
      <c r="F218" s="115" t="e">
        <f>VLOOKUP(VLOOKUP(SlideShow[[#This Row],[NIM]],DbsMunaqis[],6),TblJurusan[],2)</f>
        <v>#N/A</v>
      </c>
      <c r="G218" s="115" t="e">
        <f>VLOOKUP(VLOOKUP(SlideShow[[#This Row],[NIM]],DbsMunaqis[],7),TblProdi[],2)</f>
        <v>#N/A</v>
      </c>
      <c r="H218" s="116" t="e">
        <f>VLOOKUP(SlideShow[[#This Row],[NIM]],DbsMunaqis[#Data],14)</f>
        <v>#N/A</v>
      </c>
      <c r="I218" s="61" t="s">
        <v>9911</v>
      </c>
    </row>
    <row r="219" spans="1:9">
      <c r="A219" s="112">
        <v>218</v>
      </c>
      <c r="B219" s="113" t="s">
        <v>8089</v>
      </c>
      <c r="C219" s="114" t="e">
        <f>VLOOKUP(SlideShow[[#This Row],[NIM]],DbsMunaqis[#Data],5)</f>
        <v>#N/A</v>
      </c>
      <c r="D219" s="114" t="e">
        <f>VLOOKUP(SlideShow[[#This Row],[NIM]],DbsMunaqis[],9) &amp; ", " &amp; VLOOKUP(SlideShow[[#This Row],[NIM]],DbsMunaqis[],10)</f>
        <v>#N/A</v>
      </c>
      <c r="E219" s="102">
        <v>1</v>
      </c>
      <c r="F219" s="115" t="e">
        <f>VLOOKUP(VLOOKUP(SlideShow[[#This Row],[NIM]],DbsMunaqis[],6),TblJurusan[],2)</f>
        <v>#N/A</v>
      </c>
      <c r="G219" s="115" t="e">
        <f>VLOOKUP(VLOOKUP(SlideShow[[#This Row],[NIM]],DbsMunaqis[],7),TblProdi[],2)</f>
        <v>#N/A</v>
      </c>
      <c r="H219" s="116" t="e">
        <f>VLOOKUP(SlideShow[[#This Row],[NIM]],DbsMunaqis[#Data],14)</f>
        <v>#N/A</v>
      </c>
      <c r="I219" s="61" t="s">
        <v>9911</v>
      </c>
    </row>
    <row r="220" spans="1:9">
      <c r="A220" s="112">
        <v>219</v>
      </c>
      <c r="B220" s="113" t="s">
        <v>8092</v>
      </c>
      <c r="C220" s="114" t="e">
        <f>VLOOKUP(SlideShow[[#This Row],[NIM]],DbsMunaqis[#Data],5)</f>
        <v>#N/A</v>
      </c>
      <c r="D220" s="114" t="e">
        <f>VLOOKUP(SlideShow[[#This Row],[NIM]],DbsMunaqis[],9) &amp; ", " &amp; VLOOKUP(SlideShow[[#This Row],[NIM]],DbsMunaqis[],10)</f>
        <v>#N/A</v>
      </c>
      <c r="E220" s="102">
        <v>1</v>
      </c>
      <c r="F220" s="115" t="e">
        <f>VLOOKUP(VLOOKUP(SlideShow[[#This Row],[NIM]],DbsMunaqis[],6),TblJurusan[],2)</f>
        <v>#N/A</v>
      </c>
      <c r="G220" s="115" t="e">
        <f>VLOOKUP(VLOOKUP(SlideShow[[#This Row],[NIM]],DbsMunaqis[],7),TblProdi[],2)</f>
        <v>#N/A</v>
      </c>
      <c r="H220" s="116" t="e">
        <f>VLOOKUP(SlideShow[[#This Row],[NIM]],DbsMunaqis[#Data],14)</f>
        <v>#N/A</v>
      </c>
      <c r="I220" s="61" t="s">
        <v>9911</v>
      </c>
    </row>
    <row r="221" spans="1:9">
      <c r="A221" s="112">
        <v>220</v>
      </c>
      <c r="B221" s="113" t="s">
        <v>8126</v>
      </c>
      <c r="C221" s="114" t="e">
        <f>VLOOKUP(SlideShow[[#This Row],[NIM]],DbsMunaqis[#Data],5)</f>
        <v>#N/A</v>
      </c>
      <c r="D221" s="114" t="e">
        <f>VLOOKUP(SlideShow[[#This Row],[NIM]],DbsMunaqis[],9) &amp; ", " &amp; VLOOKUP(SlideShow[[#This Row],[NIM]],DbsMunaqis[],10)</f>
        <v>#N/A</v>
      </c>
      <c r="E221" s="102">
        <v>1</v>
      </c>
      <c r="F221" s="115" t="e">
        <f>VLOOKUP(VLOOKUP(SlideShow[[#This Row],[NIM]],DbsMunaqis[],6),TblJurusan[],2)</f>
        <v>#N/A</v>
      </c>
      <c r="G221" s="115" t="e">
        <f>VLOOKUP(VLOOKUP(SlideShow[[#This Row],[NIM]],DbsMunaqis[],7),TblProdi[],2)</f>
        <v>#N/A</v>
      </c>
      <c r="H221" s="116" t="e">
        <f>VLOOKUP(SlideShow[[#This Row],[NIM]],DbsMunaqis[#Data],14)</f>
        <v>#N/A</v>
      </c>
      <c r="I221" s="61" t="s">
        <v>9911</v>
      </c>
    </row>
    <row r="222" spans="1:9">
      <c r="A222" s="112">
        <v>221</v>
      </c>
      <c r="B222" s="113" t="s">
        <v>8149</v>
      </c>
      <c r="C222" s="114" t="e">
        <f>VLOOKUP(SlideShow[[#This Row],[NIM]],DbsMunaqis[#Data],5)</f>
        <v>#N/A</v>
      </c>
      <c r="D222" s="114" t="e">
        <f>VLOOKUP(SlideShow[[#This Row],[NIM]],DbsMunaqis[],9) &amp; ", " &amp; VLOOKUP(SlideShow[[#This Row],[NIM]],DbsMunaqis[],10)</f>
        <v>#N/A</v>
      </c>
      <c r="E222" s="102">
        <v>1</v>
      </c>
      <c r="F222" s="115" t="e">
        <f>VLOOKUP(VLOOKUP(SlideShow[[#This Row],[NIM]],DbsMunaqis[],6),TblJurusan[],2)</f>
        <v>#N/A</v>
      </c>
      <c r="G222" s="115" t="e">
        <f>VLOOKUP(VLOOKUP(SlideShow[[#This Row],[NIM]],DbsMunaqis[],7),TblProdi[],2)</f>
        <v>#N/A</v>
      </c>
      <c r="H222" s="116" t="e">
        <f>VLOOKUP(SlideShow[[#This Row],[NIM]],DbsMunaqis[#Data],14)</f>
        <v>#N/A</v>
      </c>
      <c r="I222" s="61" t="s">
        <v>9911</v>
      </c>
    </row>
    <row r="223" spans="1:9">
      <c r="A223" s="112">
        <v>222</v>
      </c>
      <c r="B223" s="113" t="s">
        <v>8174</v>
      </c>
      <c r="C223" s="114" t="e">
        <f>VLOOKUP(SlideShow[[#This Row],[NIM]],DbsMunaqis[#Data],5)</f>
        <v>#N/A</v>
      </c>
      <c r="D223" s="114" t="e">
        <f>VLOOKUP(SlideShow[[#This Row],[NIM]],DbsMunaqis[],9) &amp; ", " &amp; VLOOKUP(SlideShow[[#This Row],[NIM]],DbsMunaqis[],10)</f>
        <v>#N/A</v>
      </c>
      <c r="E223" s="102">
        <v>1</v>
      </c>
      <c r="F223" s="115" t="e">
        <f>VLOOKUP(VLOOKUP(SlideShow[[#This Row],[NIM]],DbsMunaqis[],6),TblJurusan[],2)</f>
        <v>#N/A</v>
      </c>
      <c r="G223" s="115" t="e">
        <f>VLOOKUP(VLOOKUP(SlideShow[[#This Row],[NIM]],DbsMunaqis[],7),TblProdi[],2)</f>
        <v>#N/A</v>
      </c>
      <c r="H223" s="116" t="e">
        <f>VLOOKUP(SlideShow[[#This Row],[NIM]],DbsMunaqis[#Data],14)</f>
        <v>#N/A</v>
      </c>
      <c r="I223" s="61" t="s">
        <v>9911</v>
      </c>
    </row>
    <row r="224" spans="1:9">
      <c r="A224" s="112">
        <v>223</v>
      </c>
      <c r="B224" s="113" t="s">
        <v>8927</v>
      </c>
      <c r="C224" s="114" t="e">
        <f>VLOOKUP(SlideShow[[#This Row],[NIM]],DbsMunaqis[#Data],5)</f>
        <v>#N/A</v>
      </c>
      <c r="D224" s="114" t="e">
        <f>VLOOKUP(SlideShow[[#This Row],[NIM]],DbsMunaqis[],9) &amp; ", " &amp; VLOOKUP(SlideShow[[#This Row],[NIM]],DbsMunaqis[],10)</f>
        <v>#N/A</v>
      </c>
      <c r="E224" s="102">
        <v>1</v>
      </c>
      <c r="F224" s="115" t="e">
        <f>VLOOKUP(VLOOKUP(SlideShow[[#This Row],[NIM]],DbsMunaqis[],6),TblJurusan[],2)</f>
        <v>#N/A</v>
      </c>
      <c r="G224" s="115" t="e">
        <f>VLOOKUP(VLOOKUP(SlideShow[[#This Row],[NIM]],DbsMunaqis[],7),TblProdi[],2)</f>
        <v>#N/A</v>
      </c>
      <c r="H224" s="116" t="e">
        <f>VLOOKUP(SlideShow[[#This Row],[NIM]],DbsMunaqis[#Data],14)</f>
        <v>#N/A</v>
      </c>
      <c r="I224" s="61" t="s">
        <v>9911</v>
      </c>
    </row>
    <row r="225" spans="1:9">
      <c r="A225" s="112">
        <v>224</v>
      </c>
      <c r="B225" s="113" t="s">
        <v>8941</v>
      </c>
      <c r="C225" s="114" t="e">
        <f>VLOOKUP(SlideShow[[#This Row],[NIM]],DbsMunaqis[#Data],5)</f>
        <v>#N/A</v>
      </c>
      <c r="D225" s="114" t="e">
        <f>VLOOKUP(SlideShow[[#This Row],[NIM]],DbsMunaqis[],9) &amp; ", " &amp; VLOOKUP(SlideShow[[#This Row],[NIM]],DbsMunaqis[],10)</f>
        <v>#N/A</v>
      </c>
      <c r="E225" s="102">
        <v>1</v>
      </c>
      <c r="F225" s="115" t="e">
        <f>VLOOKUP(VLOOKUP(SlideShow[[#This Row],[NIM]],DbsMunaqis[],6),TblJurusan[],2)</f>
        <v>#N/A</v>
      </c>
      <c r="G225" s="115" t="e">
        <f>VLOOKUP(VLOOKUP(SlideShow[[#This Row],[NIM]],DbsMunaqis[],7),TblProdi[],2)</f>
        <v>#N/A</v>
      </c>
      <c r="H225" s="116" t="e">
        <f>VLOOKUP(SlideShow[[#This Row],[NIM]],DbsMunaqis[#Data],14)</f>
        <v>#N/A</v>
      </c>
      <c r="I225" s="61" t="s">
        <v>9911</v>
      </c>
    </row>
    <row r="226" spans="1:9">
      <c r="A226" s="112">
        <v>225</v>
      </c>
      <c r="B226" s="113" t="s">
        <v>8946</v>
      </c>
      <c r="C226" s="114" t="e">
        <f>VLOOKUP(SlideShow[[#This Row],[NIM]],DbsMunaqis[#Data],5)</f>
        <v>#N/A</v>
      </c>
      <c r="D226" s="114" t="e">
        <f>VLOOKUP(SlideShow[[#This Row],[NIM]],DbsMunaqis[],9) &amp; ", " &amp; VLOOKUP(SlideShow[[#This Row],[NIM]],DbsMunaqis[],10)</f>
        <v>#N/A</v>
      </c>
      <c r="E226" s="102">
        <v>1</v>
      </c>
      <c r="F226" s="115" t="e">
        <f>VLOOKUP(VLOOKUP(SlideShow[[#This Row],[NIM]],DbsMunaqis[],6),TblJurusan[],2)</f>
        <v>#N/A</v>
      </c>
      <c r="G226" s="115" t="e">
        <f>VLOOKUP(VLOOKUP(SlideShow[[#This Row],[NIM]],DbsMunaqis[],7),TblProdi[],2)</f>
        <v>#N/A</v>
      </c>
      <c r="H226" s="116" t="e">
        <f>VLOOKUP(SlideShow[[#This Row],[NIM]],DbsMunaqis[#Data],14)</f>
        <v>#N/A</v>
      </c>
      <c r="I226" s="61" t="s">
        <v>9911</v>
      </c>
    </row>
    <row r="227" spans="1:9">
      <c r="A227" s="112">
        <v>226</v>
      </c>
      <c r="B227" s="113" t="s">
        <v>8948</v>
      </c>
      <c r="C227" s="114" t="e">
        <f>VLOOKUP(SlideShow[[#This Row],[NIM]],DbsMunaqis[#Data],5)</f>
        <v>#N/A</v>
      </c>
      <c r="D227" s="114" t="e">
        <f>VLOOKUP(SlideShow[[#This Row],[NIM]],DbsMunaqis[],9) &amp; ", " &amp; VLOOKUP(SlideShow[[#This Row],[NIM]],DbsMunaqis[],10)</f>
        <v>#N/A</v>
      </c>
      <c r="E227" s="102">
        <v>1</v>
      </c>
      <c r="F227" s="115" t="e">
        <f>VLOOKUP(VLOOKUP(SlideShow[[#This Row],[NIM]],DbsMunaqis[],6),TblJurusan[],2)</f>
        <v>#N/A</v>
      </c>
      <c r="G227" s="115" t="e">
        <f>VLOOKUP(VLOOKUP(SlideShow[[#This Row],[NIM]],DbsMunaqis[],7),TblProdi[],2)</f>
        <v>#N/A</v>
      </c>
      <c r="H227" s="116" t="e">
        <f>VLOOKUP(SlideShow[[#This Row],[NIM]],DbsMunaqis[#Data],14)</f>
        <v>#N/A</v>
      </c>
      <c r="I227" s="61" t="s">
        <v>9911</v>
      </c>
    </row>
    <row r="228" spans="1:9">
      <c r="A228" s="112">
        <v>227</v>
      </c>
      <c r="B228" s="113" t="s">
        <v>9936</v>
      </c>
      <c r="C228" s="114" t="e">
        <f>VLOOKUP(SlideShow[[#This Row],[NIM]],DbsMunaqis[#Data],5)</f>
        <v>#N/A</v>
      </c>
      <c r="D228" s="114" t="e">
        <f>VLOOKUP(SlideShow[[#This Row],[NIM]],DbsMunaqis[],9) &amp; ", " &amp; VLOOKUP(SlideShow[[#This Row],[NIM]],DbsMunaqis[],10)</f>
        <v>#N/A</v>
      </c>
      <c r="E228" s="102">
        <v>1</v>
      </c>
      <c r="F228" s="115" t="e">
        <f>VLOOKUP(VLOOKUP(SlideShow[[#This Row],[NIM]],DbsMunaqis[],6),TblJurusan[],2)</f>
        <v>#N/A</v>
      </c>
      <c r="G228" s="115" t="e">
        <f>VLOOKUP(VLOOKUP(SlideShow[[#This Row],[NIM]],DbsMunaqis[],7),TblProdi[],2)</f>
        <v>#N/A</v>
      </c>
      <c r="H228" s="116" t="e">
        <f>VLOOKUP(SlideShow[[#This Row],[NIM]],DbsMunaqis[#Data],14)</f>
        <v>#N/A</v>
      </c>
      <c r="I228" s="61" t="s">
        <v>9911</v>
      </c>
    </row>
    <row r="229" spans="1:9">
      <c r="A229" s="112">
        <v>228</v>
      </c>
      <c r="B229" s="113" t="s">
        <v>8974</v>
      </c>
      <c r="C229" s="114" t="e">
        <f>VLOOKUP(SlideShow[[#This Row],[NIM]],DbsMunaqis[#Data],5)</f>
        <v>#N/A</v>
      </c>
      <c r="D229" s="114" t="e">
        <f>VLOOKUP(SlideShow[[#This Row],[NIM]],DbsMunaqis[],9) &amp; ", " &amp; VLOOKUP(SlideShow[[#This Row],[NIM]],DbsMunaqis[],10)</f>
        <v>#N/A</v>
      </c>
      <c r="E229" s="102">
        <v>1</v>
      </c>
      <c r="F229" s="115" t="e">
        <f>VLOOKUP(VLOOKUP(SlideShow[[#This Row],[NIM]],DbsMunaqis[],6),TblJurusan[],2)</f>
        <v>#N/A</v>
      </c>
      <c r="G229" s="115" t="e">
        <f>VLOOKUP(VLOOKUP(SlideShow[[#This Row],[NIM]],DbsMunaqis[],7),TblProdi[],2)</f>
        <v>#N/A</v>
      </c>
      <c r="H229" s="116" t="e">
        <f>VLOOKUP(SlideShow[[#This Row],[NIM]],DbsMunaqis[#Data],14)</f>
        <v>#N/A</v>
      </c>
      <c r="I229" s="61" t="s">
        <v>10038</v>
      </c>
    </row>
    <row r="230" spans="1:9">
      <c r="A230" s="112">
        <v>229</v>
      </c>
      <c r="B230" s="113" t="s">
        <v>7927</v>
      </c>
      <c r="C230" s="114" t="e">
        <f>VLOOKUP(SlideShow[[#This Row],[NIM]],DbsMunaqis[#Data],5)</f>
        <v>#N/A</v>
      </c>
      <c r="D230" s="114" t="e">
        <f>VLOOKUP(SlideShow[[#This Row],[NIM]],DbsMunaqis[],9) &amp; ", " &amp; VLOOKUP(SlideShow[[#This Row],[NIM]],DbsMunaqis[],10)</f>
        <v>#N/A</v>
      </c>
      <c r="E230" s="102">
        <v>1</v>
      </c>
      <c r="F230" s="115" t="e">
        <f>VLOOKUP(VLOOKUP(SlideShow[[#This Row],[NIM]],DbsMunaqis[],6),TblJurusan[],2)</f>
        <v>#N/A</v>
      </c>
      <c r="G230" s="115" t="e">
        <f>VLOOKUP(VLOOKUP(SlideShow[[#This Row],[NIM]],DbsMunaqis[],7),TblProdi[],2)</f>
        <v>#N/A</v>
      </c>
      <c r="H230" s="116" t="e">
        <f>VLOOKUP(SlideShow[[#This Row],[NIM]],DbsMunaqis[#Data],14)</f>
        <v>#N/A</v>
      </c>
      <c r="I230" s="61" t="s">
        <v>9911</v>
      </c>
    </row>
    <row r="231" spans="1:9">
      <c r="A231" s="112">
        <v>230</v>
      </c>
      <c r="B231" s="113" t="s">
        <v>7890</v>
      </c>
      <c r="C231" s="114" t="e">
        <f>VLOOKUP(SlideShow[[#This Row],[NIM]],DbsMunaqis[#Data],5)</f>
        <v>#N/A</v>
      </c>
      <c r="D231" s="114" t="e">
        <f>VLOOKUP(SlideShow[[#This Row],[NIM]],DbsMunaqis[],9) &amp; ", " &amp; VLOOKUP(SlideShow[[#This Row],[NIM]],DbsMunaqis[],10)</f>
        <v>#N/A</v>
      </c>
      <c r="E231" s="102">
        <v>1</v>
      </c>
      <c r="F231" s="115" t="e">
        <f>VLOOKUP(VLOOKUP(SlideShow[[#This Row],[NIM]],DbsMunaqis[],6),TblJurusan[],2)</f>
        <v>#N/A</v>
      </c>
      <c r="G231" s="115" t="e">
        <f>VLOOKUP(VLOOKUP(SlideShow[[#This Row],[NIM]],DbsMunaqis[],7),TblProdi[],2)</f>
        <v>#N/A</v>
      </c>
      <c r="H231" s="116" t="e">
        <f>VLOOKUP(SlideShow[[#This Row],[NIM]],DbsMunaqis[#Data],14)</f>
        <v>#N/A</v>
      </c>
      <c r="I231" s="117" t="e">
        <f>VLOOKUP(SlideShow[[#This Row],[NIM]],DbsMunaqis[#Data],15)</f>
        <v>#N/A</v>
      </c>
    </row>
    <row r="232" spans="1:9">
      <c r="A232" s="112">
        <v>231</v>
      </c>
      <c r="B232" s="119" t="s">
        <v>8172</v>
      </c>
      <c r="C232" s="120" t="e">
        <f>VLOOKUP(SlideShow[[#This Row],[NIM]],DbsMunaqis[#Data],5)</f>
        <v>#N/A</v>
      </c>
      <c r="D232" s="120" t="e">
        <f>VLOOKUP(SlideShow[[#This Row],[NIM]],DbsMunaqis[],9) &amp; ", " &amp; VLOOKUP(SlideShow[[#This Row],[NIM]],DbsMunaqis[],10)</f>
        <v>#N/A</v>
      </c>
      <c r="E232" s="121">
        <v>1</v>
      </c>
      <c r="F232" s="122" t="e">
        <f>VLOOKUP(VLOOKUP(SlideShow[[#This Row],[NIM]],DbsMunaqis[],6),TblJurusan[],2)</f>
        <v>#N/A</v>
      </c>
      <c r="G232" s="122" t="e">
        <f>VLOOKUP(VLOOKUP(SlideShow[[#This Row],[NIM]],DbsMunaqis[],7),TblProdi[],2)</f>
        <v>#N/A</v>
      </c>
      <c r="H232" s="123" t="e">
        <f>VLOOKUP(SlideShow[[#This Row],[NIM]],DbsMunaqis[#Data],14)</f>
        <v>#N/A</v>
      </c>
      <c r="I232" s="124" t="e">
        <f>VLOOKUP(SlideShow[[#This Row],[NIM]],DbsMunaqis[#Data],15)</f>
        <v>#N/A</v>
      </c>
    </row>
    <row r="233" spans="1:9">
      <c r="A233" s="112">
        <v>232</v>
      </c>
      <c r="B233" s="101" t="s">
        <v>8265</v>
      </c>
      <c r="C233" s="102" t="e">
        <f>VLOOKUP(SlideShow[[#This Row],[NIM]],DbsMunaqis[#Data],5)</f>
        <v>#N/A</v>
      </c>
      <c r="D233" s="102" t="e">
        <f>VLOOKUP(SlideShow[[#This Row],[NIM]],DbsMunaqis[],9) &amp; ", " &amp; VLOOKUP(SlideShow[[#This Row],[NIM]],DbsMunaqis[],10)</f>
        <v>#N/A</v>
      </c>
      <c r="E233" s="102">
        <v>2</v>
      </c>
      <c r="F233" s="103" t="e">
        <f>VLOOKUP(VLOOKUP(SlideShow[[#This Row],[NIM]],DbsMunaqis[],6),TblJurusan[],2)</f>
        <v>#N/A</v>
      </c>
      <c r="G233" s="103" t="e">
        <f>VLOOKUP(VLOOKUP(SlideShow[[#This Row],[NIM]],DbsMunaqis[],7),TblProdi[],2)</f>
        <v>#N/A</v>
      </c>
      <c r="H233" s="104" t="e">
        <f>VLOOKUP(SlideShow[[#This Row],[NIM]],DbsMunaqis[#Data],14)</f>
        <v>#N/A</v>
      </c>
      <c r="I233" s="111" t="e">
        <f>VLOOKUP(SlideShow[[#This Row],[NIM]],DbsMunaqis[#Data],15)</f>
        <v>#N/A</v>
      </c>
    </row>
    <row r="234" spans="1:9">
      <c r="A234" s="112">
        <v>233</v>
      </c>
      <c r="B234" s="101" t="s">
        <v>8268</v>
      </c>
      <c r="C234" s="102" t="e">
        <f>VLOOKUP(SlideShow[[#This Row],[NIM]],DbsMunaqis[#Data],5)</f>
        <v>#N/A</v>
      </c>
      <c r="D234" s="102" t="e">
        <f>VLOOKUP(SlideShow[[#This Row],[NIM]],DbsMunaqis[],9) &amp; ", " &amp; VLOOKUP(SlideShow[[#This Row],[NIM]],DbsMunaqis[],10)</f>
        <v>#N/A</v>
      </c>
      <c r="E234" s="102">
        <v>2</v>
      </c>
      <c r="F234" s="103" t="e">
        <f>VLOOKUP(VLOOKUP(SlideShow[[#This Row],[NIM]],DbsMunaqis[],6),TblJurusan[],2)</f>
        <v>#N/A</v>
      </c>
      <c r="G234" s="103" t="e">
        <f>VLOOKUP(VLOOKUP(SlideShow[[#This Row],[NIM]],DbsMunaqis[],7),TblProdi[],2)</f>
        <v>#N/A</v>
      </c>
      <c r="H234" s="104" t="e">
        <f>VLOOKUP(SlideShow[[#This Row],[NIM]],DbsMunaqis[#Data],14)</f>
        <v>#N/A</v>
      </c>
      <c r="I234" s="111" t="e">
        <f>VLOOKUP(SlideShow[[#This Row],[NIM]],DbsMunaqis[#Data],15)</f>
        <v>#N/A</v>
      </c>
    </row>
    <row r="235" spans="1:9">
      <c r="A235" s="112">
        <v>234</v>
      </c>
      <c r="B235" s="101" t="s">
        <v>8280</v>
      </c>
      <c r="C235" s="102" t="e">
        <f>VLOOKUP(SlideShow[[#This Row],[NIM]],DbsMunaqis[#Data],5)</f>
        <v>#N/A</v>
      </c>
      <c r="D235" s="102" t="e">
        <f>VLOOKUP(SlideShow[[#This Row],[NIM]],DbsMunaqis[],9) &amp; ", " &amp; VLOOKUP(SlideShow[[#This Row],[NIM]],DbsMunaqis[],10)</f>
        <v>#N/A</v>
      </c>
      <c r="E235" s="102">
        <v>2</v>
      </c>
      <c r="F235" s="103" t="e">
        <f>VLOOKUP(VLOOKUP(SlideShow[[#This Row],[NIM]],DbsMunaqis[],6),TblJurusan[],2)</f>
        <v>#N/A</v>
      </c>
      <c r="G235" s="103" t="e">
        <f>VLOOKUP(VLOOKUP(SlideShow[[#This Row],[NIM]],DbsMunaqis[],7),TblProdi[],2)</f>
        <v>#N/A</v>
      </c>
      <c r="H235" s="104" t="e">
        <f>VLOOKUP(SlideShow[[#This Row],[NIM]],DbsMunaqis[#Data],14)</f>
        <v>#N/A</v>
      </c>
      <c r="I235" s="111" t="e">
        <f>VLOOKUP(SlideShow[[#This Row],[NIM]],DbsMunaqis[#Data],15)</f>
        <v>#N/A</v>
      </c>
    </row>
    <row r="236" spans="1:9">
      <c r="A236" s="112">
        <v>235</v>
      </c>
      <c r="B236" s="101" t="s">
        <v>8391</v>
      </c>
      <c r="C236" s="102" t="e">
        <f>VLOOKUP(SlideShow[[#This Row],[NIM]],DbsMunaqis[#Data],5)</f>
        <v>#N/A</v>
      </c>
      <c r="D236" s="102" t="e">
        <f>VLOOKUP(SlideShow[[#This Row],[NIM]],DbsMunaqis[],9) &amp; ", " &amp; VLOOKUP(SlideShow[[#This Row],[NIM]],DbsMunaqis[],10)</f>
        <v>#N/A</v>
      </c>
      <c r="E236" s="102">
        <v>2</v>
      </c>
      <c r="F236" s="103" t="e">
        <f>VLOOKUP(VLOOKUP(SlideShow[[#This Row],[NIM]],DbsMunaqis[],6),TblJurusan[],2)</f>
        <v>#N/A</v>
      </c>
      <c r="G236" s="103" t="e">
        <f>VLOOKUP(VLOOKUP(SlideShow[[#This Row],[NIM]],DbsMunaqis[],7),TblProdi[],2)</f>
        <v>#N/A</v>
      </c>
      <c r="H236" s="104" t="e">
        <f>VLOOKUP(SlideShow[[#This Row],[NIM]],DbsMunaqis[#Data],14)</f>
        <v>#N/A</v>
      </c>
      <c r="I236" s="111" t="e">
        <f>VLOOKUP(SlideShow[[#This Row],[NIM]],DbsMunaqis[#Data],15)</f>
        <v>#N/A</v>
      </c>
    </row>
    <row r="237" spans="1:9">
      <c r="A237" s="112">
        <v>236</v>
      </c>
      <c r="B237" s="101" t="s">
        <v>8393</v>
      </c>
      <c r="C237" s="102" t="e">
        <f>VLOOKUP(SlideShow[[#This Row],[NIM]],DbsMunaqis[#Data],5)</f>
        <v>#N/A</v>
      </c>
      <c r="D237" s="102" t="e">
        <f>VLOOKUP(SlideShow[[#This Row],[NIM]],DbsMunaqis[],9) &amp; ", " &amp; VLOOKUP(SlideShow[[#This Row],[NIM]],DbsMunaqis[],10)</f>
        <v>#N/A</v>
      </c>
      <c r="E237" s="102">
        <v>2</v>
      </c>
      <c r="F237" s="103" t="e">
        <f>VLOOKUP(VLOOKUP(SlideShow[[#This Row],[NIM]],DbsMunaqis[],6),TblJurusan[],2)</f>
        <v>#N/A</v>
      </c>
      <c r="G237" s="103" t="e">
        <f>VLOOKUP(VLOOKUP(SlideShow[[#This Row],[NIM]],DbsMunaqis[],7),TblProdi[],2)</f>
        <v>#N/A</v>
      </c>
      <c r="H237" s="104" t="e">
        <f>VLOOKUP(SlideShow[[#This Row],[NIM]],DbsMunaqis[#Data],14)</f>
        <v>#N/A</v>
      </c>
      <c r="I237" s="111" t="e">
        <f>VLOOKUP(SlideShow[[#This Row],[NIM]],DbsMunaqis[#Data],15)</f>
        <v>#N/A</v>
      </c>
    </row>
    <row r="238" spans="1:9">
      <c r="A238" s="112">
        <v>237</v>
      </c>
      <c r="B238" s="101" t="s">
        <v>8398</v>
      </c>
      <c r="C238" s="102" t="e">
        <f>VLOOKUP(SlideShow[[#This Row],[NIM]],DbsMunaqis[#Data],5)</f>
        <v>#N/A</v>
      </c>
      <c r="D238" s="102" t="e">
        <f>VLOOKUP(SlideShow[[#This Row],[NIM]],DbsMunaqis[],9) &amp; ", " &amp; VLOOKUP(SlideShow[[#This Row],[NIM]],DbsMunaqis[],10)</f>
        <v>#N/A</v>
      </c>
      <c r="E238" s="102">
        <v>2</v>
      </c>
      <c r="F238" s="103" t="e">
        <f>VLOOKUP(VLOOKUP(SlideShow[[#This Row],[NIM]],DbsMunaqis[],6),TblJurusan[],2)</f>
        <v>#N/A</v>
      </c>
      <c r="G238" s="103" t="e">
        <f>VLOOKUP(VLOOKUP(SlideShow[[#This Row],[NIM]],DbsMunaqis[],7),TblProdi[],2)</f>
        <v>#N/A</v>
      </c>
      <c r="H238" s="104" t="e">
        <f>VLOOKUP(SlideShow[[#This Row],[NIM]],DbsMunaqis[#Data],14)</f>
        <v>#N/A</v>
      </c>
      <c r="I238" s="111" t="e">
        <f>VLOOKUP(SlideShow[[#This Row],[NIM]],DbsMunaqis[#Data],15)</f>
        <v>#N/A</v>
      </c>
    </row>
    <row r="239" spans="1:9">
      <c r="A239" s="112">
        <v>238</v>
      </c>
      <c r="B239" s="125" t="s">
        <v>8412</v>
      </c>
      <c r="C239" s="121" t="e">
        <f>VLOOKUP(SlideShow[[#This Row],[NIM]],DbsMunaqis[#Data],5)</f>
        <v>#N/A</v>
      </c>
      <c r="D239" s="121" t="e">
        <f>VLOOKUP(SlideShow[[#This Row],[NIM]],DbsMunaqis[],9) &amp; ", " &amp; VLOOKUP(SlideShow[[#This Row],[NIM]],DbsMunaqis[],10)</f>
        <v>#N/A</v>
      </c>
      <c r="E239" s="102">
        <v>2</v>
      </c>
      <c r="F239" s="126" t="e">
        <f>VLOOKUP(VLOOKUP(SlideShow[[#This Row],[NIM]],DbsMunaqis[],6),TblJurusan[],2)</f>
        <v>#N/A</v>
      </c>
      <c r="G239" s="126" t="e">
        <f>VLOOKUP(VLOOKUP(SlideShow[[#This Row],[NIM]],DbsMunaqis[],7),TblProdi[],2)</f>
        <v>#N/A</v>
      </c>
      <c r="H239" s="127" t="e">
        <f>VLOOKUP(SlideShow[[#This Row],[NIM]],DbsMunaqis[#Data],14)</f>
        <v>#N/A</v>
      </c>
      <c r="I239" s="128" t="e">
        <f>VLOOKUP(SlideShow[[#This Row],[NIM]],DbsMunaqis[#Data],15)</f>
        <v>#N/A</v>
      </c>
    </row>
    <row r="240" spans="1:9">
      <c r="A240" s="112">
        <v>239</v>
      </c>
      <c r="B240" s="101" t="s">
        <v>8208</v>
      </c>
      <c r="C240" s="102" t="e">
        <f>VLOOKUP(SlideShow[[#This Row],[NIM]],DbsMunaqis[#Data],5)</f>
        <v>#N/A</v>
      </c>
      <c r="D240" s="102" t="e">
        <f>VLOOKUP(SlideShow[[#This Row],[NIM]],DbsMunaqis[],9) &amp; ", " &amp; VLOOKUP(SlideShow[[#This Row],[NIM]],DbsMunaqis[],10)</f>
        <v>#N/A</v>
      </c>
      <c r="E240" s="102">
        <v>2</v>
      </c>
      <c r="F240" s="103" t="e">
        <f>VLOOKUP(VLOOKUP(SlideShow[[#This Row],[NIM]],DbsMunaqis[],6),TblJurusan[],2)</f>
        <v>#N/A</v>
      </c>
      <c r="G240" s="103" t="e">
        <f>VLOOKUP(VLOOKUP(SlideShow[[#This Row],[NIM]],DbsMunaqis[],7),TblProdi[],2)</f>
        <v>#N/A</v>
      </c>
      <c r="H240" s="104" t="e">
        <f>VLOOKUP(SlideShow[[#This Row],[NIM]],DbsMunaqis[#Data],14)</f>
        <v>#N/A</v>
      </c>
      <c r="I240" s="111" t="e">
        <f>VLOOKUP(SlideShow[[#This Row],[NIM]],DbsMunaqis[#Data],15)</f>
        <v>#N/A</v>
      </c>
    </row>
    <row r="241" spans="1:9">
      <c r="A241" s="112">
        <v>240</v>
      </c>
      <c r="B241" s="125" t="s">
        <v>8377</v>
      </c>
      <c r="C241" s="121" t="e">
        <f>VLOOKUP(SlideShow[[#This Row],[NIM]],DbsMunaqis[#Data],5)</f>
        <v>#N/A</v>
      </c>
      <c r="D241" s="121" t="e">
        <f>VLOOKUP(SlideShow[[#This Row],[NIM]],DbsMunaqis[],9) &amp; ", " &amp; VLOOKUP(SlideShow[[#This Row],[NIM]],DbsMunaqis[],10)</f>
        <v>#N/A</v>
      </c>
      <c r="E241" s="102">
        <v>2</v>
      </c>
      <c r="F241" s="126" t="e">
        <f>VLOOKUP(VLOOKUP(SlideShow[[#This Row],[NIM]],DbsMunaqis[],6),TblJurusan[],2)</f>
        <v>#N/A</v>
      </c>
      <c r="G241" s="126" t="e">
        <f>VLOOKUP(VLOOKUP(SlideShow[[#This Row],[NIM]],DbsMunaqis[],7),TblProdi[],2)</f>
        <v>#N/A</v>
      </c>
      <c r="H241" s="127" t="e">
        <f>VLOOKUP(SlideShow[[#This Row],[NIM]],DbsMunaqis[#Data],14)</f>
        <v>#N/A</v>
      </c>
      <c r="I241" s="128" t="e">
        <f>VLOOKUP(SlideShow[[#This Row],[NIM]],DbsMunaqis[#Data],15)</f>
        <v>#N/A</v>
      </c>
    </row>
    <row r="242" spans="1:9">
      <c r="A242" s="112">
        <v>241</v>
      </c>
      <c r="B242" s="101" t="s">
        <v>8409</v>
      </c>
      <c r="C242" s="102" t="e">
        <f>VLOOKUP(SlideShow[[#This Row],[NIM]],DbsMunaqis[#Data],5)</f>
        <v>#N/A</v>
      </c>
      <c r="D242" s="102" t="e">
        <f>VLOOKUP(SlideShow[[#This Row],[NIM]],DbsMunaqis[],9) &amp; ", " &amp; VLOOKUP(SlideShow[[#This Row],[NIM]],DbsMunaqis[],10)</f>
        <v>#N/A</v>
      </c>
      <c r="E242" s="102">
        <v>2</v>
      </c>
      <c r="F242" s="103" t="e">
        <f>VLOOKUP(VLOOKUP(SlideShow[[#This Row],[NIM]],DbsMunaqis[],6),TblJurusan[],2)</f>
        <v>#N/A</v>
      </c>
      <c r="G242" s="103" t="e">
        <f>VLOOKUP(VLOOKUP(SlideShow[[#This Row],[NIM]],DbsMunaqis[],7),TblProdi[],2)</f>
        <v>#N/A</v>
      </c>
      <c r="H242" s="104" t="e">
        <f>VLOOKUP(SlideShow[[#This Row],[NIM]],DbsMunaqis[#Data],14)</f>
        <v>#N/A</v>
      </c>
      <c r="I242" s="111" t="e">
        <f>VLOOKUP(SlideShow[[#This Row],[NIM]],DbsMunaqis[#Data],15)</f>
        <v>#N/A</v>
      </c>
    </row>
    <row r="243" spans="1:9">
      <c r="A243" s="112">
        <v>242</v>
      </c>
      <c r="B243" s="101" t="s">
        <v>8400</v>
      </c>
      <c r="C243" s="102" t="e">
        <f>VLOOKUP(SlideShow[[#This Row],[NIM]],DbsMunaqis[#Data],5)</f>
        <v>#N/A</v>
      </c>
      <c r="D243" s="102" t="e">
        <f>VLOOKUP(SlideShow[[#This Row],[NIM]],DbsMunaqis[],9) &amp; ", " &amp; VLOOKUP(SlideShow[[#This Row],[NIM]],DbsMunaqis[],10)</f>
        <v>#N/A</v>
      </c>
      <c r="E243" s="102">
        <v>2</v>
      </c>
      <c r="F243" s="103" t="e">
        <f>VLOOKUP(VLOOKUP(SlideShow[[#This Row],[NIM]],DbsMunaqis[],6),TblJurusan[],2)</f>
        <v>#N/A</v>
      </c>
      <c r="G243" s="103" t="e">
        <f>VLOOKUP(VLOOKUP(SlideShow[[#This Row],[NIM]],DbsMunaqis[],7),TblProdi[],2)</f>
        <v>#N/A</v>
      </c>
      <c r="H243" s="104" t="e">
        <f>VLOOKUP(SlideShow[[#This Row],[NIM]],DbsMunaqis[#Data],14)</f>
        <v>#N/A</v>
      </c>
      <c r="I243" s="111" t="e">
        <f>VLOOKUP(SlideShow[[#This Row],[NIM]],DbsMunaqis[#Data],15)</f>
        <v>#N/A</v>
      </c>
    </row>
    <row r="244" spans="1:9">
      <c r="A244" s="112">
        <v>243</v>
      </c>
      <c r="B244" s="125" t="s">
        <v>8390</v>
      </c>
      <c r="C244" s="121" t="e">
        <f>VLOOKUP(SlideShow[[#This Row],[NIM]],DbsMunaqis[#Data],5)</f>
        <v>#N/A</v>
      </c>
      <c r="D244" s="121" t="e">
        <f>VLOOKUP(SlideShow[[#This Row],[NIM]],DbsMunaqis[],9) &amp; ", " &amp; VLOOKUP(SlideShow[[#This Row],[NIM]],DbsMunaqis[],10)</f>
        <v>#N/A</v>
      </c>
      <c r="E244" s="102">
        <v>2</v>
      </c>
      <c r="F244" s="126" t="e">
        <f>VLOOKUP(VLOOKUP(SlideShow[[#This Row],[NIM]],DbsMunaqis[],6),TblJurusan[],2)</f>
        <v>#N/A</v>
      </c>
      <c r="G244" s="126" t="e">
        <f>VLOOKUP(VLOOKUP(SlideShow[[#This Row],[NIM]],DbsMunaqis[],7),TblProdi[],2)</f>
        <v>#N/A</v>
      </c>
      <c r="H244" s="127" t="e">
        <f>VLOOKUP(SlideShow[[#This Row],[NIM]],DbsMunaqis[#Data],14)</f>
        <v>#N/A</v>
      </c>
      <c r="I244" s="128" t="e">
        <f>VLOOKUP(SlideShow[[#This Row],[NIM]],DbsMunaqis[#Data],15)</f>
        <v>#N/A</v>
      </c>
    </row>
    <row r="245" spans="1:9">
      <c r="A245" s="112">
        <v>244</v>
      </c>
      <c r="B245" s="125" t="s">
        <v>8425</v>
      </c>
      <c r="C245" s="121" t="e">
        <f>VLOOKUP(SlideShow[[#This Row],[NIM]],DbsMunaqis[#Data],5)</f>
        <v>#N/A</v>
      </c>
      <c r="D245" s="121" t="e">
        <f>VLOOKUP(SlideShow[[#This Row],[NIM]],DbsMunaqis[],9) &amp; ", " &amp; VLOOKUP(SlideShow[[#This Row],[NIM]],DbsMunaqis[],10)</f>
        <v>#N/A</v>
      </c>
      <c r="E245" s="102">
        <v>2</v>
      </c>
      <c r="F245" s="126" t="e">
        <f>VLOOKUP(VLOOKUP(SlideShow[[#This Row],[NIM]],DbsMunaqis[],6),TblJurusan[],2)</f>
        <v>#N/A</v>
      </c>
      <c r="G245" s="126" t="e">
        <f>VLOOKUP(VLOOKUP(SlideShow[[#This Row],[NIM]],DbsMunaqis[],7),TblProdi[],2)</f>
        <v>#N/A</v>
      </c>
      <c r="H245" s="127" t="e">
        <f>VLOOKUP(SlideShow[[#This Row],[NIM]],DbsMunaqis[#Data],14)</f>
        <v>#N/A</v>
      </c>
      <c r="I245" s="128" t="e">
        <f>VLOOKUP(SlideShow[[#This Row],[NIM]],DbsMunaqis[#Data],15)</f>
        <v>#N/A</v>
      </c>
    </row>
    <row r="246" spans="1:9">
      <c r="A246" s="112">
        <v>245</v>
      </c>
      <c r="B246" s="125" t="s">
        <v>8429</v>
      </c>
      <c r="C246" s="121" t="e">
        <f>VLOOKUP(SlideShow[[#This Row],[NIM]],DbsMunaqis[#Data],5)</f>
        <v>#N/A</v>
      </c>
      <c r="D246" s="121" t="e">
        <f>VLOOKUP(SlideShow[[#This Row],[NIM]],DbsMunaqis[],9) &amp; ", " &amp; VLOOKUP(SlideShow[[#This Row],[NIM]],DbsMunaqis[],10)</f>
        <v>#N/A</v>
      </c>
      <c r="E246" s="102">
        <v>2</v>
      </c>
      <c r="F246" s="126" t="e">
        <f>VLOOKUP(VLOOKUP(SlideShow[[#This Row],[NIM]],DbsMunaqis[],6),TblJurusan[],2)</f>
        <v>#N/A</v>
      </c>
      <c r="G246" s="126" t="e">
        <f>VLOOKUP(VLOOKUP(SlideShow[[#This Row],[NIM]],DbsMunaqis[],7),TblProdi[],2)</f>
        <v>#N/A</v>
      </c>
      <c r="H246" s="127" t="e">
        <f>VLOOKUP(SlideShow[[#This Row],[NIM]],DbsMunaqis[#Data],14)</f>
        <v>#N/A</v>
      </c>
      <c r="I246" s="128" t="e">
        <f>VLOOKUP(SlideShow[[#This Row],[NIM]],DbsMunaqis[#Data],15)</f>
        <v>#N/A</v>
      </c>
    </row>
    <row r="247" spans="1:9">
      <c r="A247" s="112">
        <v>246</v>
      </c>
      <c r="B247" s="125" t="s">
        <v>5509</v>
      </c>
      <c r="C247" s="121" t="e">
        <f>VLOOKUP(SlideShow[[#This Row],[NIM]],DbsMunaqis[#Data],5)</f>
        <v>#N/A</v>
      </c>
      <c r="D247" s="121" t="e">
        <f>VLOOKUP(SlideShow[[#This Row],[NIM]],DbsMunaqis[],9) &amp; ", " &amp; VLOOKUP(SlideShow[[#This Row],[NIM]],DbsMunaqis[],10)</f>
        <v>#N/A</v>
      </c>
      <c r="E247" s="102">
        <v>2</v>
      </c>
      <c r="F247" s="126" t="e">
        <f>VLOOKUP(VLOOKUP(SlideShow[[#This Row],[NIM]],DbsMunaqis[],6),TblJurusan[],2)</f>
        <v>#N/A</v>
      </c>
      <c r="G247" s="126" t="e">
        <f>VLOOKUP(VLOOKUP(SlideShow[[#This Row],[NIM]],DbsMunaqis[],7),TblProdi[],2)</f>
        <v>#N/A</v>
      </c>
      <c r="H247" s="127" t="e">
        <f>VLOOKUP(SlideShow[[#This Row],[NIM]],DbsMunaqis[#Data],14)</f>
        <v>#N/A</v>
      </c>
      <c r="I247" s="128" t="e">
        <f>VLOOKUP(SlideShow[[#This Row],[NIM]],DbsMunaqis[#Data],15)</f>
        <v>#N/A</v>
      </c>
    </row>
    <row r="248" spans="1:9">
      <c r="A248" s="112">
        <v>247</v>
      </c>
      <c r="B248" s="125" t="s">
        <v>8464</v>
      </c>
      <c r="C248" s="121" t="e">
        <f>VLOOKUP(SlideShow[[#This Row],[NIM]],DbsMunaqis[#Data],5)</f>
        <v>#N/A</v>
      </c>
      <c r="D248" s="121" t="e">
        <f>VLOOKUP(SlideShow[[#This Row],[NIM]],DbsMunaqis[],9) &amp; ", " &amp; VLOOKUP(SlideShow[[#This Row],[NIM]],DbsMunaqis[],10)</f>
        <v>#N/A</v>
      </c>
      <c r="E248" s="102">
        <v>2</v>
      </c>
      <c r="F248" s="126" t="e">
        <f>VLOOKUP(VLOOKUP(SlideShow[[#This Row],[NIM]],DbsMunaqis[],6),TblJurusan[],2)</f>
        <v>#N/A</v>
      </c>
      <c r="G248" s="126" t="e">
        <f>VLOOKUP(VLOOKUP(SlideShow[[#This Row],[NIM]],DbsMunaqis[],7),TblProdi[],2)</f>
        <v>#N/A</v>
      </c>
      <c r="H248" s="127" t="e">
        <f>VLOOKUP(SlideShow[[#This Row],[NIM]],DbsMunaqis[#Data],14)</f>
        <v>#N/A</v>
      </c>
      <c r="I248" s="128" t="e">
        <f>VLOOKUP(SlideShow[[#This Row],[NIM]],DbsMunaqis[#Data],15)</f>
        <v>#N/A</v>
      </c>
    </row>
    <row r="249" spans="1:9">
      <c r="A249" s="112">
        <v>248</v>
      </c>
      <c r="B249" s="101" t="s">
        <v>5491</v>
      </c>
      <c r="C249" s="102" t="e">
        <f>VLOOKUP(SlideShow[[#This Row],[NIM]],DbsMunaqis[#Data],5)</f>
        <v>#N/A</v>
      </c>
      <c r="D249" s="102" t="e">
        <f>VLOOKUP(SlideShow[[#This Row],[NIM]],DbsMunaqis[],9) &amp; ", " &amp; VLOOKUP(SlideShow[[#This Row],[NIM]],DbsMunaqis[],10)</f>
        <v>#N/A</v>
      </c>
      <c r="E249" s="102">
        <v>2</v>
      </c>
      <c r="F249" s="103" t="e">
        <f>VLOOKUP(VLOOKUP(SlideShow[[#This Row],[NIM]],DbsMunaqis[],6),TblJurusan[],2)</f>
        <v>#N/A</v>
      </c>
      <c r="G249" s="103" t="e">
        <f>VLOOKUP(VLOOKUP(SlideShow[[#This Row],[NIM]],DbsMunaqis[],7),TblProdi[],2)</f>
        <v>#N/A</v>
      </c>
      <c r="H249" s="104" t="e">
        <f>VLOOKUP(SlideShow[[#This Row],[NIM]],DbsMunaqis[#Data],14)</f>
        <v>#N/A</v>
      </c>
      <c r="I249" s="111" t="e">
        <f>VLOOKUP(SlideShow[[#This Row],[NIM]],DbsMunaqis[#Data],15)</f>
        <v>#N/A</v>
      </c>
    </row>
    <row r="250" spans="1:9">
      <c r="A250" s="112">
        <v>249</v>
      </c>
      <c r="B250" s="101" t="s">
        <v>8440</v>
      </c>
      <c r="C250" s="102" t="e">
        <f>VLOOKUP(SlideShow[[#This Row],[NIM]],DbsMunaqis[#Data],5)</f>
        <v>#N/A</v>
      </c>
      <c r="D250" s="102" t="e">
        <f>VLOOKUP(SlideShow[[#This Row],[NIM]],DbsMunaqis[],9) &amp; ", " &amp; VLOOKUP(SlideShow[[#This Row],[NIM]],DbsMunaqis[],10)</f>
        <v>#N/A</v>
      </c>
      <c r="E250" s="102">
        <v>2</v>
      </c>
      <c r="F250" s="103" t="e">
        <f>VLOOKUP(VLOOKUP(SlideShow[[#This Row],[NIM]],DbsMunaqis[],6),TblJurusan[],2)</f>
        <v>#N/A</v>
      </c>
      <c r="G250" s="103" t="e">
        <f>VLOOKUP(VLOOKUP(SlideShow[[#This Row],[NIM]],DbsMunaqis[],7),TblProdi[],2)</f>
        <v>#N/A</v>
      </c>
      <c r="H250" s="104" t="e">
        <f>VLOOKUP(SlideShow[[#This Row],[NIM]],DbsMunaqis[#Data],14)</f>
        <v>#N/A</v>
      </c>
      <c r="I250" s="111" t="e">
        <f>VLOOKUP(SlideShow[[#This Row],[NIM]],DbsMunaqis[#Data],15)</f>
        <v>#N/A</v>
      </c>
    </row>
    <row r="251" spans="1:9">
      <c r="A251" s="112">
        <v>250</v>
      </c>
      <c r="B251" s="125" t="s">
        <v>8278</v>
      </c>
      <c r="C251" s="121" t="e">
        <f>VLOOKUP(SlideShow[[#This Row],[NIM]],DbsMunaqis[#Data],5)</f>
        <v>#N/A</v>
      </c>
      <c r="D251" s="121" t="e">
        <f>VLOOKUP(SlideShow[[#This Row],[NIM]],DbsMunaqis[],9) &amp; ", " &amp; VLOOKUP(SlideShow[[#This Row],[NIM]],DbsMunaqis[],10)</f>
        <v>#N/A</v>
      </c>
      <c r="E251" s="102">
        <v>2</v>
      </c>
      <c r="F251" s="126" t="e">
        <f>VLOOKUP(VLOOKUP(SlideShow[[#This Row],[NIM]],DbsMunaqis[],6),TblJurusan[],2)</f>
        <v>#N/A</v>
      </c>
      <c r="G251" s="126" t="e">
        <f>VLOOKUP(VLOOKUP(SlideShow[[#This Row],[NIM]],DbsMunaqis[],7),TblProdi[],2)</f>
        <v>#N/A</v>
      </c>
      <c r="H251" s="127" t="e">
        <f>VLOOKUP(SlideShow[[#This Row],[NIM]],DbsMunaqis[#Data],14)</f>
        <v>#N/A</v>
      </c>
      <c r="I251" s="128" t="e">
        <f>VLOOKUP(SlideShow[[#This Row],[NIM]],DbsMunaqis[#Data],15)</f>
        <v>#N/A</v>
      </c>
    </row>
    <row r="252" spans="1:9">
      <c r="A252" s="112">
        <v>251</v>
      </c>
      <c r="B252" s="129" t="s">
        <v>8346</v>
      </c>
      <c r="C252" s="102" t="e">
        <f>VLOOKUP(SlideShow[[#This Row],[NIM]],DbsMunaqis[#Data],5)</f>
        <v>#N/A</v>
      </c>
      <c r="D252" s="102" t="e">
        <f>VLOOKUP(SlideShow[[#This Row],[NIM]],DbsMunaqis[],9) &amp; ", " &amp; VLOOKUP(SlideShow[[#This Row],[NIM]],DbsMunaqis[],10)</f>
        <v>#N/A</v>
      </c>
      <c r="E252" s="102">
        <v>2</v>
      </c>
      <c r="F252" s="103" t="e">
        <f>VLOOKUP(VLOOKUP(SlideShow[[#This Row],[NIM]],DbsMunaqis[],6),TblJurusan[],2)</f>
        <v>#N/A</v>
      </c>
      <c r="G252" s="103" t="e">
        <f>VLOOKUP(VLOOKUP(SlideShow[[#This Row],[NIM]],DbsMunaqis[],7),TblProdi[],2)</f>
        <v>#N/A</v>
      </c>
      <c r="H252" s="104" t="e">
        <f>VLOOKUP(SlideShow[[#This Row],[NIM]],DbsMunaqis[#Data],14)</f>
        <v>#N/A</v>
      </c>
      <c r="I252" s="111" t="e">
        <f>VLOOKUP(SlideShow[[#This Row],[NIM]],DbsMunaqis[#Data],15)</f>
        <v>#N/A</v>
      </c>
    </row>
    <row r="253" spans="1:9">
      <c r="A253" s="112">
        <v>252</v>
      </c>
      <c r="B253" s="130" t="s">
        <v>8427</v>
      </c>
      <c r="C253" s="121" t="e">
        <f>VLOOKUP(SlideShow[[#This Row],[NIM]],DbsMunaqis[#Data],5)</f>
        <v>#N/A</v>
      </c>
      <c r="D253" s="121" t="e">
        <f>VLOOKUP(SlideShow[[#This Row],[NIM]],DbsMunaqis[],9) &amp; ", " &amp; VLOOKUP(SlideShow[[#This Row],[NIM]],DbsMunaqis[],10)</f>
        <v>#N/A</v>
      </c>
      <c r="E253" s="102">
        <v>2</v>
      </c>
      <c r="F253" s="126" t="e">
        <f>VLOOKUP(VLOOKUP(SlideShow[[#This Row],[NIM]],DbsMunaqis[],6),TblJurusan[],2)</f>
        <v>#N/A</v>
      </c>
      <c r="G253" s="126" t="e">
        <f>VLOOKUP(VLOOKUP(SlideShow[[#This Row],[NIM]],DbsMunaqis[],7),TblProdi[],2)</f>
        <v>#N/A</v>
      </c>
      <c r="H253" s="127" t="e">
        <f>VLOOKUP(SlideShow[[#This Row],[NIM]],DbsMunaqis[#Data],14)</f>
        <v>#N/A</v>
      </c>
      <c r="I253" s="128" t="e">
        <f>VLOOKUP(SlideShow[[#This Row],[NIM]],DbsMunaqis[#Data],15)</f>
        <v>#N/A</v>
      </c>
    </row>
    <row r="254" spans="1:9">
      <c r="A254" s="112">
        <v>253</v>
      </c>
      <c r="B254" s="130" t="s">
        <v>8401</v>
      </c>
      <c r="C254" s="121" t="e">
        <f>VLOOKUP(SlideShow[[#This Row],[NIM]],DbsMunaqis[#Data],5)</f>
        <v>#N/A</v>
      </c>
      <c r="D254" s="121" t="e">
        <f>VLOOKUP(SlideShow[[#This Row],[NIM]],DbsMunaqis[],9) &amp; ", " &amp; VLOOKUP(SlideShow[[#This Row],[NIM]],DbsMunaqis[],10)</f>
        <v>#N/A</v>
      </c>
      <c r="E254" s="102">
        <v>2</v>
      </c>
      <c r="F254" s="126" t="e">
        <f>VLOOKUP(VLOOKUP(SlideShow[[#This Row],[NIM]],DbsMunaqis[],6),TblJurusan[],2)</f>
        <v>#N/A</v>
      </c>
      <c r="G254" s="126" t="e">
        <f>VLOOKUP(VLOOKUP(SlideShow[[#This Row],[NIM]],DbsMunaqis[],7),TblProdi[],2)</f>
        <v>#N/A</v>
      </c>
      <c r="H254" s="127" t="e">
        <f>VLOOKUP(SlideShow[[#This Row],[NIM]],DbsMunaqis[#Data],14)</f>
        <v>#N/A</v>
      </c>
      <c r="I254" s="61" t="s">
        <v>9911</v>
      </c>
    </row>
    <row r="255" spans="1:9">
      <c r="A255" s="112">
        <v>254</v>
      </c>
      <c r="B255" s="125" t="s">
        <v>5515</v>
      </c>
      <c r="C255" s="121" t="e">
        <f>VLOOKUP(SlideShow[[#This Row],[NIM]],DbsMunaqis[#Data],5)</f>
        <v>#N/A</v>
      </c>
      <c r="D255" s="121" t="e">
        <f>VLOOKUP(SlideShow[[#This Row],[NIM]],DbsMunaqis[],9) &amp; ", " &amp; VLOOKUP(SlideShow[[#This Row],[NIM]],DbsMunaqis[],10)</f>
        <v>#N/A</v>
      </c>
      <c r="E255" s="102">
        <v>2</v>
      </c>
      <c r="F255" s="126" t="e">
        <f>VLOOKUP(VLOOKUP(SlideShow[[#This Row],[NIM]],DbsMunaqis[],6),TblJurusan[],2)</f>
        <v>#N/A</v>
      </c>
      <c r="G255" s="126" t="e">
        <f>VLOOKUP(VLOOKUP(SlideShow[[#This Row],[NIM]],DbsMunaqis[],7),TblProdi[],2)</f>
        <v>#N/A</v>
      </c>
      <c r="H255" s="127" t="e">
        <f>VLOOKUP(SlideShow[[#This Row],[NIM]],DbsMunaqis[#Data],14)</f>
        <v>#N/A</v>
      </c>
      <c r="I255" s="61" t="s">
        <v>9911</v>
      </c>
    </row>
    <row r="256" spans="1:9">
      <c r="A256" s="112">
        <v>255</v>
      </c>
      <c r="B256" s="101" t="s">
        <v>8197</v>
      </c>
      <c r="C256" s="102" t="e">
        <f>VLOOKUP(SlideShow[[#This Row],[NIM]],DbsMunaqis[#Data],5)</f>
        <v>#N/A</v>
      </c>
      <c r="D256" s="102" t="e">
        <f>VLOOKUP(SlideShow[[#This Row],[NIM]],DbsMunaqis[],9) &amp; ", " &amp; VLOOKUP(SlideShow[[#This Row],[NIM]],DbsMunaqis[],10)</f>
        <v>#N/A</v>
      </c>
      <c r="E256" s="102">
        <v>2</v>
      </c>
      <c r="F256" s="103" t="e">
        <f>VLOOKUP(VLOOKUP(SlideShow[[#This Row],[NIM]],DbsMunaqis[],6),TblJurusan[],2)</f>
        <v>#N/A</v>
      </c>
      <c r="G256" s="103" t="e">
        <f>VLOOKUP(VLOOKUP(SlideShow[[#This Row],[NIM]],DbsMunaqis[],7),TblProdi[],2)</f>
        <v>#N/A</v>
      </c>
      <c r="H256" s="104" t="e">
        <f>VLOOKUP(SlideShow[[#This Row],[NIM]],DbsMunaqis[#Data],14)</f>
        <v>#N/A</v>
      </c>
      <c r="I256" s="61" t="s">
        <v>9911</v>
      </c>
    </row>
    <row r="257" spans="1:9">
      <c r="A257" s="112">
        <v>256</v>
      </c>
      <c r="B257" s="101" t="s">
        <v>8223</v>
      </c>
      <c r="C257" s="102" t="e">
        <f>VLOOKUP(SlideShow[[#This Row],[NIM]],DbsMunaqis[#Data],5)</f>
        <v>#N/A</v>
      </c>
      <c r="D257" s="102" t="e">
        <f>VLOOKUP(SlideShow[[#This Row],[NIM]],DbsMunaqis[],9) &amp; ", " &amp; VLOOKUP(SlideShow[[#This Row],[NIM]],DbsMunaqis[],10)</f>
        <v>#N/A</v>
      </c>
      <c r="E257" s="102">
        <v>2</v>
      </c>
      <c r="F257" s="103" t="e">
        <f>VLOOKUP(VLOOKUP(SlideShow[[#This Row],[NIM]],DbsMunaqis[],6),TblJurusan[],2)</f>
        <v>#N/A</v>
      </c>
      <c r="G257" s="103" t="e">
        <f>VLOOKUP(VLOOKUP(SlideShow[[#This Row],[NIM]],DbsMunaqis[],7),TblProdi[],2)</f>
        <v>#N/A</v>
      </c>
      <c r="H257" s="104" t="e">
        <f>VLOOKUP(SlideShow[[#This Row],[NIM]],DbsMunaqis[#Data],14)</f>
        <v>#N/A</v>
      </c>
      <c r="I257" s="61" t="s">
        <v>9911</v>
      </c>
    </row>
    <row r="258" spans="1:9">
      <c r="A258" s="112">
        <v>257</v>
      </c>
      <c r="B258" s="101" t="s">
        <v>8276</v>
      </c>
      <c r="C258" s="102" t="e">
        <f>VLOOKUP(SlideShow[[#This Row],[NIM]],DbsMunaqis[#Data],5)</f>
        <v>#N/A</v>
      </c>
      <c r="D258" s="102" t="e">
        <f>VLOOKUP(SlideShow[[#This Row],[NIM]],DbsMunaqis[],9) &amp; ", " &amp; VLOOKUP(SlideShow[[#This Row],[NIM]],DbsMunaqis[],10)</f>
        <v>#N/A</v>
      </c>
      <c r="E258" s="102">
        <v>2</v>
      </c>
      <c r="F258" s="103" t="e">
        <f>VLOOKUP(VLOOKUP(SlideShow[[#This Row],[NIM]],DbsMunaqis[],6),TblJurusan[],2)</f>
        <v>#N/A</v>
      </c>
      <c r="G258" s="103" t="e">
        <f>VLOOKUP(VLOOKUP(SlideShow[[#This Row],[NIM]],DbsMunaqis[],7),TblProdi[],2)</f>
        <v>#N/A</v>
      </c>
      <c r="H258" s="104" t="e">
        <f>VLOOKUP(SlideShow[[#This Row],[NIM]],DbsMunaqis[#Data],14)</f>
        <v>#N/A</v>
      </c>
      <c r="I258" s="61" t="s">
        <v>9911</v>
      </c>
    </row>
    <row r="259" spans="1:9">
      <c r="A259" s="112">
        <v>258</v>
      </c>
      <c r="B259" s="101" t="s">
        <v>8288</v>
      </c>
      <c r="C259" s="102" t="e">
        <f>VLOOKUP(SlideShow[[#This Row],[NIM]],DbsMunaqis[#Data],5)</f>
        <v>#N/A</v>
      </c>
      <c r="D259" s="102" t="e">
        <f>VLOOKUP(SlideShow[[#This Row],[NIM]],DbsMunaqis[],9) &amp; ", " &amp; VLOOKUP(SlideShow[[#This Row],[NIM]],DbsMunaqis[],10)</f>
        <v>#N/A</v>
      </c>
      <c r="E259" s="102">
        <v>2</v>
      </c>
      <c r="F259" s="103" t="e">
        <f>VLOOKUP(VLOOKUP(SlideShow[[#This Row],[NIM]],DbsMunaqis[],6),TblJurusan[],2)</f>
        <v>#N/A</v>
      </c>
      <c r="G259" s="103" t="e">
        <f>VLOOKUP(VLOOKUP(SlideShow[[#This Row],[NIM]],DbsMunaqis[],7),TblProdi[],2)</f>
        <v>#N/A</v>
      </c>
      <c r="H259" s="104" t="e">
        <f>VLOOKUP(SlideShow[[#This Row],[NIM]],DbsMunaqis[#Data],14)</f>
        <v>#N/A</v>
      </c>
      <c r="I259" s="61" t="s">
        <v>9911</v>
      </c>
    </row>
    <row r="260" spans="1:9">
      <c r="A260" s="112">
        <v>259</v>
      </c>
      <c r="B260" s="101" t="s">
        <v>8300</v>
      </c>
      <c r="C260" s="102" t="e">
        <f>VLOOKUP(SlideShow[[#This Row],[NIM]],DbsMunaqis[#Data],5)</f>
        <v>#N/A</v>
      </c>
      <c r="D260" s="102" t="e">
        <f>VLOOKUP(SlideShow[[#This Row],[NIM]],DbsMunaqis[],9) &amp; ", " &amp; VLOOKUP(SlideShow[[#This Row],[NIM]],DbsMunaqis[],10)</f>
        <v>#N/A</v>
      </c>
      <c r="E260" s="102">
        <v>2</v>
      </c>
      <c r="F260" s="103" t="e">
        <f>VLOOKUP(VLOOKUP(SlideShow[[#This Row],[NIM]],DbsMunaqis[],6),TblJurusan[],2)</f>
        <v>#N/A</v>
      </c>
      <c r="G260" s="103" t="e">
        <f>VLOOKUP(VLOOKUP(SlideShow[[#This Row],[NIM]],DbsMunaqis[],7),TblProdi[],2)</f>
        <v>#N/A</v>
      </c>
      <c r="H260" s="104" t="e">
        <f>VLOOKUP(SlideShow[[#This Row],[NIM]],DbsMunaqis[#Data],14)</f>
        <v>#N/A</v>
      </c>
      <c r="I260" s="61" t="s">
        <v>9911</v>
      </c>
    </row>
    <row r="261" spans="1:9">
      <c r="A261" s="112">
        <v>260</v>
      </c>
      <c r="B261" s="101" t="s">
        <v>8306</v>
      </c>
      <c r="C261" s="102" t="e">
        <f>VLOOKUP(SlideShow[[#This Row],[NIM]],DbsMunaqis[#Data],5)</f>
        <v>#N/A</v>
      </c>
      <c r="D261" s="102" t="e">
        <f>VLOOKUP(SlideShow[[#This Row],[NIM]],DbsMunaqis[],9) &amp; ", " &amp; VLOOKUP(SlideShow[[#This Row],[NIM]],DbsMunaqis[],10)</f>
        <v>#N/A</v>
      </c>
      <c r="E261" s="102">
        <v>2</v>
      </c>
      <c r="F261" s="103" t="e">
        <f>VLOOKUP(VLOOKUP(SlideShow[[#This Row],[NIM]],DbsMunaqis[],6),TblJurusan[],2)</f>
        <v>#N/A</v>
      </c>
      <c r="G261" s="103" t="e">
        <f>VLOOKUP(VLOOKUP(SlideShow[[#This Row],[NIM]],DbsMunaqis[],7),TblProdi[],2)</f>
        <v>#N/A</v>
      </c>
      <c r="H261" s="104" t="e">
        <f>VLOOKUP(SlideShow[[#This Row],[NIM]],DbsMunaqis[#Data],14)</f>
        <v>#N/A</v>
      </c>
      <c r="I261" s="61" t="s">
        <v>9911</v>
      </c>
    </row>
    <row r="262" spans="1:9">
      <c r="A262" s="112">
        <v>261</v>
      </c>
      <c r="B262" s="101" t="s">
        <v>8308</v>
      </c>
      <c r="C262" s="102" t="e">
        <f>VLOOKUP(SlideShow[[#This Row],[NIM]],DbsMunaqis[#Data],5)</f>
        <v>#N/A</v>
      </c>
      <c r="D262" s="102" t="e">
        <f>VLOOKUP(SlideShow[[#This Row],[NIM]],DbsMunaqis[],9) &amp; ", " &amp; VLOOKUP(SlideShow[[#This Row],[NIM]],DbsMunaqis[],10)</f>
        <v>#N/A</v>
      </c>
      <c r="E262" s="102">
        <v>2</v>
      </c>
      <c r="F262" s="103" t="e">
        <f>VLOOKUP(VLOOKUP(SlideShow[[#This Row],[NIM]],DbsMunaqis[],6),TblJurusan[],2)</f>
        <v>#N/A</v>
      </c>
      <c r="G262" s="103" t="e">
        <f>VLOOKUP(VLOOKUP(SlideShow[[#This Row],[NIM]],DbsMunaqis[],7),TblProdi[],2)</f>
        <v>#N/A</v>
      </c>
      <c r="H262" s="104" t="e">
        <f>VLOOKUP(SlideShow[[#This Row],[NIM]],DbsMunaqis[#Data],14)</f>
        <v>#N/A</v>
      </c>
      <c r="I262" s="61" t="s">
        <v>9911</v>
      </c>
    </row>
    <row r="263" spans="1:9">
      <c r="A263" s="112">
        <v>262</v>
      </c>
      <c r="B263" s="101" t="s">
        <v>8317</v>
      </c>
      <c r="C263" s="102" t="e">
        <f>VLOOKUP(SlideShow[[#This Row],[NIM]],DbsMunaqis[#Data],5)</f>
        <v>#N/A</v>
      </c>
      <c r="D263" s="102" t="e">
        <f>VLOOKUP(SlideShow[[#This Row],[NIM]],DbsMunaqis[],9) &amp; ", " &amp; VLOOKUP(SlideShow[[#This Row],[NIM]],DbsMunaqis[],10)</f>
        <v>#N/A</v>
      </c>
      <c r="E263" s="102">
        <v>2</v>
      </c>
      <c r="F263" s="103" t="e">
        <f>VLOOKUP(VLOOKUP(SlideShow[[#This Row],[NIM]],DbsMunaqis[],6),TblJurusan[],2)</f>
        <v>#N/A</v>
      </c>
      <c r="G263" s="103" t="e">
        <f>VLOOKUP(VLOOKUP(SlideShow[[#This Row],[NIM]],DbsMunaqis[],7),TblProdi[],2)</f>
        <v>#N/A</v>
      </c>
      <c r="H263" s="104" t="e">
        <f>VLOOKUP(SlideShow[[#This Row],[NIM]],DbsMunaqis[#Data],14)</f>
        <v>#N/A</v>
      </c>
      <c r="I263" s="61" t="s">
        <v>9911</v>
      </c>
    </row>
    <row r="264" spans="1:9">
      <c r="A264" s="112">
        <v>263</v>
      </c>
      <c r="B264" s="101" t="s">
        <v>8330</v>
      </c>
      <c r="C264" s="102" t="e">
        <f>VLOOKUP(SlideShow[[#This Row],[NIM]],DbsMunaqis[#Data],5)</f>
        <v>#N/A</v>
      </c>
      <c r="D264" s="102" t="e">
        <f>VLOOKUP(SlideShow[[#This Row],[NIM]],DbsMunaqis[],9) &amp; ", " &amp; VLOOKUP(SlideShow[[#This Row],[NIM]],DbsMunaqis[],10)</f>
        <v>#N/A</v>
      </c>
      <c r="E264" s="102">
        <v>2</v>
      </c>
      <c r="F264" s="103" t="e">
        <f>VLOOKUP(VLOOKUP(SlideShow[[#This Row],[NIM]],DbsMunaqis[],6),TblJurusan[],2)</f>
        <v>#N/A</v>
      </c>
      <c r="G264" s="103" t="e">
        <f>VLOOKUP(VLOOKUP(SlideShow[[#This Row],[NIM]],DbsMunaqis[],7),TblProdi[],2)</f>
        <v>#N/A</v>
      </c>
      <c r="H264" s="104" t="e">
        <f>VLOOKUP(SlideShow[[#This Row],[NIM]],DbsMunaqis[#Data],14)</f>
        <v>#N/A</v>
      </c>
      <c r="I264" s="61" t="s">
        <v>9911</v>
      </c>
    </row>
    <row r="265" spans="1:9">
      <c r="A265" s="112">
        <v>264</v>
      </c>
      <c r="B265" s="101" t="s">
        <v>8341</v>
      </c>
      <c r="C265" s="102" t="e">
        <f>VLOOKUP(SlideShow[[#This Row],[NIM]],DbsMunaqis[#Data],5)</f>
        <v>#N/A</v>
      </c>
      <c r="D265" s="102" t="e">
        <f>VLOOKUP(SlideShow[[#This Row],[NIM]],DbsMunaqis[],9) &amp; ", " &amp; VLOOKUP(SlideShow[[#This Row],[NIM]],DbsMunaqis[],10)</f>
        <v>#N/A</v>
      </c>
      <c r="E265" s="102">
        <v>2</v>
      </c>
      <c r="F265" s="103" t="e">
        <f>VLOOKUP(VLOOKUP(SlideShow[[#This Row],[NIM]],DbsMunaqis[],6),TblJurusan[],2)</f>
        <v>#N/A</v>
      </c>
      <c r="G265" s="103" t="e">
        <f>VLOOKUP(VLOOKUP(SlideShow[[#This Row],[NIM]],DbsMunaqis[],7),TblProdi[],2)</f>
        <v>#N/A</v>
      </c>
      <c r="H265" s="104" t="e">
        <f>VLOOKUP(SlideShow[[#This Row],[NIM]],DbsMunaqis[#Data],14)</f>
        <v>#N/A</v>
      </c>
      <c r="I265" s="61" t="s">
        <v>9911</v>
      </c>
    </row>
    <row r="266" spans="1:9">
      <c r="A266" s="112">
        <v>265</v>
      </c>
      <c r="B266" s="129" t="s">
        <v>8345</v>
      </c>
      <c r="C266" s="102" t="e">
        <f>VLOOKUP(SlideShow[[#This Row],[NIM]],DbsMunaqis[#Data],5)</f>
        <v>#N/A</v>
      </c>
      <c r="D266" s="102" t="e">
        <f>VLOOKUP(SlideShow[[#This Row],[NIM]],DbsMunaqis[],9) &amp; ", " &amp; VLOOKUP(SlideShow[[#This Row],[NIM]],DbsMunaqis[],10)</f>
        <v>#N/A</v>
      </c>
      <c r="E266" s="102">
        <v>2</v>
      </c>
      <c r="F266" s="103" t="e">
        <f>VLOOKUP(VLOOKUP(SlideShow[[#This Row],[NIM]],DbsMunaqis[],6),TblJurusan[],2)</f>
        <v>#N/A</v>
      </c>
      <c r="G266" s="103" t="e">
        <f>VLOOKUP(VLOOKUP(SlideShow[[#This Row],[NIM]],DbsMunaqis[],7),TblProdi[],2)</f>
        <v>#N/A</v>
      </c>
      <c r="H266" s="104" t="e">
        <f>VLOOKUP(SlideShow[[#This Row],[NIM]],DbsMunaqis[#Data],14)</f>
        <v>#N/A</v>
      </c>
      <c r="I266" s="61" t="s">
        <v>9911</v>
      </c>
    </row>
    <row r="267" spans="1:9">
      <c r="A267" s="112">
        <v>266</v>
      </c>
      <c r="B267" s="129" t="s">
        <v>8355</v>
      </c>
      <c r="C267" s="102" t="e">
        <f>VLOOKUP(SlideShow[[#This Row],[NIM]],DbsMunaqis[#Data],5)</f>
        <v>#N/A</v>
      </c>
      <c r="D267" s="102" t="e">
        <f>VLOOKUP(SlideShow[[#This Row],[NIM]],DbsMunaqis[],9) &amp; ", " &amp; VLOOKUP(SlideShow[[#This Row],[NIM]],DbsMunaqis[],10)</f>
        <v>#N/A</v>
      </c>
      <c r="E267" s="102">
        <v>2</v>
      </c>
      <c r="F267" s="103" t="e">
        <f>VLOOKUP(VLOOKUP(SlideShow[[#This Row],[NIM]],DbsMunaqis[],6),TblJurusan[],2)</f>
        <v>#N/A</v>
      </c>
      <c r="G267" s="103" t="e">
        <f>VLOOKUP(VLOOKUP(SlideShow[[#This Row],[NIM]],DbsMunaqis[],7),TblProdi[],2)</f>
        <v>#N/A</v>
      </c>
      <c r="H267" s="104" t="e">
        <f>VLOOKUP(SlideShow[[#This Row],[NIM]],DbsMunaqis[#Data],14)</f>
        <v>#N/A</v>
      </c>
      <c r="I267" s="61" t="s">
        <v>9911</v>
      </c>
    </row>
    <row r="268" spans="1:9">
      <c r="A268" s="112">
        <v>267</v>
      </c>
      <c r="B268" s="101" t="s">
        <v>8375</v>
      </c>
      <c r="C268" s="102" t="e">
        <f>VLOOKUP(SlideShow[[#This Row],[NIM]],DbsMunaqis[#Data],5)</f>
        <v>#N/A</v>
      </c>
      <c r="D268" s="102" t="e">
        <f>VLOOKUP(SlideShow[[#This Row],[NIM]],DbsMunaqis[],9) &amp; ", " &amp; VLOOKUP(SlideShow[[#This Row],[NIM]],DbsMunaqis[],10)</f>
        <v>#N/A</v>
      </c>
      <c r="E268" s="102">
        <v>2</v>
      </c>
      <c r="F268" s="103" t="e">
        <f>VLOOKUP(VLOOKUP(SlideShow[[#This Row],[NIM]],DbsMunaqis[],6),TblJurusan[],2)</f>
        <v>#N/A</v>
      </c>
      <c r="G268" s="103" t="e">
        <f>VLOOKUP(VLOOKUP(SlideShow[[#This Row],[NIM]],DbsMunaqis[],7),TblProdi[],2)</f>
        <v>#N/A</v>
      </c>
      <c r="H268" s="104" t="e">
        <f>VLOOKUP(SlideShow[[#This Row],[NIM]],DbsMunaqis[#Data],14)</f>
        <v>#N/A</v>
      </c>
      <c r="I268" s="61" t="s">
        <v>9911</v>
      </c>
    </row>
    <row r="269" spans="1:9">
      <c r="A269" s="112">
        <v>268</v>
      </c>
      <c r="B269" s="101" t="s">
        <v>8385</v>
      </c>
      <c r="C269" s="102" t="e">
        <f>VLOOKUP(SlideShow[[#This Row],[NIM]],DbsMunaqis[#Data],5)</f>
        <v>#N/A</v>
      </c>
      <c r="D269" s="102" t="e">
        <f>VLOOKUP(SlideShow[[#This Row],[NIM]],DbsMunaqis[],9) &amp; ", " &amp; VLOOKUP(SlideShow[[#This Row],[NIM]],DbsMunaqis[],10)</f>
        <v>#N/A</v>
      </c>
      <c r="E269" s="102">
        <v>2</v>
      </c>
      <c r="F269" s="103" t="e">
        <f>VLOOKUP(VLOOKUP(SlideShow[[#This Row],[NIM]],DbsMunaqis[],6),TblJurusan[],2)</f>
        <v>#N/A</v>
      </c>
      <c r="G269" s="103" t="e">
        <f>VLOOKUP(VLOOKUP(SlideShow[[#This Row],[NIM]],DbsMunaqis[],7),TblProdi[],2)</f>
        <v>#N/A</v>
      </c>
      <c r="H269" s="104" t="e">
        <f>VLOOKUP(SlideShow[[#This Row],[NIM]],DbsMunaqis[#Data],14)</f>
        <v>#N/A</v>
      </c>
      <c r="I269" s="61" t="s">
        <v>9911</v>
      </c>
    </row>
    <row r="270" spans="1:9">
      <c r="A270" s="112">
        <v>269</v>
      </c>
      <c r="B270" s="101" t="s">
        <v>8387</v>
      </c>
      <c r="C270" s="102" t="e">
        <f>VLOOKUP(SlideShow[[#This Row],[NIM]],DbsMunaqis[#Data],5)</f>
        <v>#N/A</v>
      </c>
      <c r="D270" s="102" t="e">
        <f>VLOOKUP(SlideShow[[#This Row],[NIM]],DbsMunaqis[],9) &amp; ", " &amp; VLOOKUP(SlideShow[[#This Row],[NIM]],DbsMunaqis[],10)</f>
        <v>#N/A</v>
      </c>
      <c r="E270" s="102">
        <v>2</v>
      </c>
      <c r="F270" s="103" t="e">
        <f>VLOOKUP(VLOOKUP(SlideShow[[#This Row],[NIM]],DbsMunaqis[],6),TblJurusan[],2)</f>
        <v>#N/A</v>
      </c>
      <c r="G270" s="103" t="e">
        <f>VLOOKUP(VLOOKUP(SlideShow[[#This Row],[NIM]],DbsMunaqis[],7),TblProdi[],2)</f>
        <v>#N/A</v>
      </c>
      <c r="H270" s="104" t="e">
        <f>VLOOKUP(SlideShow[[#This Row],[NIM]],DbsMunaqis[#Data],14)</f>
        <v>#N/A</v>
      </c>
      <c r="I270" s="61" t="s">
        <v>9911</v>
      </c>
    </row>
    <row r="271" spans="1:9">
      <c r="A271" s="112">
        <v>270</v>
      </c>
      <c r="B271" s="129" t="s">
        <v>8394</v>
      </c>
      <c r="C271" s="102" t="e">
        <f>VLOOKUP(SlideShow[[#This Row],[NIM]],DbsMunaqis[#Data],5)</f>
        <v>#N/A</v>
      </c>
      <c r="D271" s="102" t="e">
        <f>VLOOKUP(SlideShow[[#This Row],[NIM]],DbsMunaqis[],9) &amp; ", " &amp; VLOOKUP(SlideShow[[#This Row],[NIM]],DbsMunaqis[],10)</f>
        <v>#N/A</v>
      </c>
      <c r="E271" s="102">
        <v>2</v>
      </c>
      <c r="F271" s="103" t="e">
        <f>VLOOKUP(VLOOKUP(SlideShow[[#This Row],[NIM]],DbsMunaqis[],6),TblJurusan[],2)</f>
        <v>#N/A</v>
      </c>
      <c r="G271" s="103" t="e">
        <f>VLOOKUP(VLOOKUP(SlideShow[[#This Row],[NIM]],DbsMunaqis[],7),TblProdi[],2)</f>
        <v>#N/A</v>
      </c>
      <c r="H271" s="104" t="e">
        <f>VLOOKUP(SlideShow[[#This Row],[NIM]],DbsMunaqis[#Data],14)</f>
        <v>#N/A</v>
      </c>
      <c r="I271" s="61" t="s">
        <v>9911</v>
      </c>
    </row>
    <row r="272" spans="1:9">
      <c r="A272" s="112">
        <v>271</v>
      </c>
      <c r="B272" s="129" t="s">
        <v>8396</v>
      </c>
      <c r="C272" s="102" t="e">
        <f>VLOOKUP(SlideShow[[#This Row],[NIM]],DbsMunaqis[#Data],5)</f>
        <v>#N/A</v>
      </c>
      <c r="D272" s="102" t="e">
        <f>VLOOKUP(SlideShow[[#This Row],[NIM]],DbsMunaqis[],9) &amp; ", " &amp; VLOOKUP(SlideShow[[#This Row],[NIM]],DbsMunaqis[],10)</f>
        <v>#N/A</v>
      </c>
      <c r="E272" s="102">
        <v>2</v>
      </c>
      <c r="F272" s="103" t="e">
        <f>VLOOKUP(VLOOKUP(SlideShow[[#This Row],[NIM]],DbsMunaqis[],6),TblJurusan[],2)</f>
        <v>#N/A</v>
      </c>
      <c r="G272" s="103" t="e">
        <f>VLOOKUP(VLOOKUP(SlideShow[[#This Row],[NIM]],DbsMunaqis[],7),TblProdi[],2)</f>
        <v>#N/A</v>
      </c>
      <c r="H272" s="104" t="e">
        <f>VLOOKUP(SlideShow[[#This Row],[NIM]],DbsMunaqis[#Data],14)</f>
        <v>#N/A</v>
      </c>
      <c r="I272" s="61" t="s">
        <v>9911</v>
      </c>
    </row>
    <row r="273" spans="1:9">
      <c r="A273" s="112">
        <v>272</v>
      </c>
      <c r="B273" s="101" t="s">
        <v>8403</v>
      </c>
      <c r="C273" s="102" t="e">
        <f>VLOOKUP(SlideShow[[#This Row],[NIM]],DbsMunaqis[#Data],5)</f>
        <v>#N/A</v>
      </c>
      <c r="D273" s="102" t="e">
        <f>VLOOKUP(SlideShow[[#This Row],[NIM]],DbsMunaqis[],9) &amp; ", " &amp; VLOOKUP(SlideShow[[#This Row],[NIM]],DbsMunaqis[],10)</f>
        <v>#N/A</v>
      </c>
      <c r="E273" s="102">
        <v>2</v>
      </c>
      <c r="F273" s="103" t="e">
        <f>VLOOKUP(VLOOKUP(SlideShow[[#This Row],[NIM]],DbsMunaqis[],6),TblJurusan[],2)</f>
        <v>#N/A</v>
      </c>
      <c r="G273" s="103" t="e">
        <f>VLOOKUP(VLOOKUP(SlideShow[[#This Row],[NIM]],DbsMunaqis[],7),TblProdi[],2)</f>
        <v>#N/A</v>
      </c>
      <c r="H273" s="104" t="e">
        <f>VLOOKUP(SlideShow[[#This Row],[NIM]],DbsMunaqis[#Data],14)</f>
        <v>#N/A</v>
      </c>
      <c r="I273" s="61" t="s">
        <v>9911</v>
      </c>
    </row>
    <row r="274" spans="1:9">
      <c r="A274" s="112">
        <v>273</v>
      </c>
      <c r="B274" s="101" t="s">
        <v>8406</v>
      </c>
      <c r="C274" s="102" t="e">
        <f>VLOOKUP(SlideShow[[#This Row],[NIM]],DbsMunaqis[#Data],5)</f>
        <v>#N/A</v>
      </c>
      <c r="D274" s="102" t="e">
        <f>VLOOKUP(SlideShow[[#This Row],[NIM]],DbsMunaqis[],9) &amp; ", " &amp; VLOOKUP(SlideShow[[#This Row],[NIM]],DbsMunaqis[],10)</f>
        <v>#N/A</v>
      </c>
      <c r="E274" s="102">
        <v>2</v>
      </c>
      <c r="F274" s="103" t="e">
        <f>VLOOKUP(VLOOKUP(SlideShow[[#This Row],[NIM]],DbsMunaqis[],6),TblJurusan[],2)</f>
        <v>#N/A</v>
      </c>
      <c r="G274" s="103" t="e">
        <f>VLOOKUP(VLOOKUP(SlideShow[[#This Row],[NIM]],DbsMunaqis[],7),TblProdi[],2)</f>
        <v>#N/A</v>
      </c>
      <c r="H274" s="104" t="e">
        <f>VLOOKUP(SlideShow[[#This Row],[NIM]],DbsMunaqis[#Data],14)</f>
        <v>#N/A</v>
      </c>
      <c r="I274" s="61" t="s">
        <v>9911</v>
      </c>
    </row>
    <row r="275" spans="1:9">
      <c r="A275" s="112">
        <v>274</v>
      </c>
      <c r="B275" s="101" t="s">
        <v>8407</v>
      </c>
      <c r="C275" s="102" t="e">
        <f>VLOOKUP(SlideShow[[#This Row],[NIM]],DbsMunaqis[#Data],5)</f>
        <v>#N/A</v>
      </c>
      <c r="D275" s="102" t="e">
        <f>VLOOKUP(SlideShow[[#This Row],[NIM]],DbsMunaqis[],9) &amp; ", " &amp; VLOOKUP(SlideShow[[#This Row],[NIM]],DbsMunaqis[],10)</f>
        <v>#N/A</v>
      </c>
      <c r="E275" s="102">
        <v>2</v>
      </c>
      <c r="F275" s="103" t="e">
        <f>VLOOKUP(VLOOKUP(SlideShow[[#This Row],[NIM]],DbsMunaqis[],6),TblJurusan[],2)</f>
        <v>#N/A</v>
      </c>
      <c r="G275" s="103" t="e">
        <f>VLOOKUP(VLOOKUP(SlideShow[[#This Row],[NIM]],DbsMunaqis[],7),TblProdi[],2)</f>
        <v>#N/A</v>
      </c>
      <c r="H275" s="104" t="e">
        <f>VLOOKUP(SlideShow[[#This Row],[NIM]],DbsMunaqis[#Data],14)</f>
        <v>#N/A</v>
      </c>
      <c r="I275" s="61" t="s">
        <v>9911</v>
      </c>
    </row>
    <row r="276" spans="1:9">
      <c r="A276" s="112">
        <v>275</v>
      </c>
      <c r="B276" s="101" t="s">
        <v>8411</v>
      </c>
      <c r="C276" s="102" t="e">
        <f>VLOOKUP(SlideShow[[#This Row],[NIM]],DbsMunaqis[#Data],5)</f>
        <v>#N/A</v>
      </c>
      <c r="D276" s="102" t="e">
        <f>VLOOKUP(SlideShow[[#This Row],[NIM]],DbsMunaqis[],9) &amp; ", " &amp; VLOOKUP(SlideShow[[#This Row],[NIM]],DbsMunaqis[],10)</f>
        <v>#N/A</v>
      </c>
      <c r="E276" s="102">
        <v>2</v>
      </c>
      <c r="F276" s="103" t="e">
        <f>VLOOKUP(VLOOKUP(SlideShow[[#This Row],[NIM]],DbsMunaqis[],6),TblJurusan[],2)</f>
        <v>#N/A</v>
      </c>
      <c r="G276" s="103" t="e">
        <f>VLOOKUP(VLOOKUP(SlideShow[[#This Row],[NIM]],DbsMunaqis[],7),TblProdi[],2)</f>
        <v>#N/A</v>
      </c>
      <c r="H276" s="104" t="e">
        <f>VLOOKUP(SlideShow[[#This Row],[NIM]],DbsMunaqis[#Data],14)</f>
        <v>#N/A</v>
      </c>
      <c r="I276" s="61" t="s">
        <v>9911</v>
      </c>
    </row>
    <row r="277" spans="1:9">
      <c r="A277" s="112">
        <v>276</v>
      </c>
      <c r="B277" s="101" t="s">
        <v>8416</v>
      </c>
      <c r="C277" s="102" t="e">
        <f>VLOOKUP(SlideShow[[#This Row],[NIM]],DbsMunaqis[#Data],5)</f>
        <v>#N/A</v>
      </c>
      <c r="D277" s="102" t="e">
        <f>VLOOKUP(SlideShow[[#This Row],[NIM]],DbsMunaqis[],9) &amp; ", " &amp; VLOOKUP(SlideShow[[#This Row],[NIM]],DbsMunaqis[],10)</f>
        <v>#N/A</v>
      </c>
      <c r="E277" s="102">
        <v>2</v>
      </c>
      <c r="F277" s="103" t="e">
        <f>VLOOKUP(VLOOKUP(SlideShow[[#This Row],[NIM]],DbsMunaqis[],6),TblJurusan[],2)</f>
        <v>#N/A</v>
      </c>
      <c r="G277" s="103" t="e">
        <f>VLOOKUP(VLOOKUP(SlideShow[[#This Row],[NIM]],DbsMunaqis[],7),TblProdi[],2)</f>
        <v>#N/A</v>
      </c>
      <c r="H277" s="104" t="e">
        <f>VLOOKUP(SlideShow[[#This Row],[NIM]],DbsMunaqis[#Data],14)</f>
        <v>#N/A</v>
      </c>
      <c r="I277" s="61" t="s">
        <v>9911</v>
      </c>
    </row>
    <row r="278" spans="1:9">
      <c r="A278" s="112">
        <v>277</v>
      </c>
      <c r="B278" s="129" t="s">
        <v>8417</v>
      </c>
      <c r="C278" s="102" t="e">
        <f>VLOOKUP(SlideShow[[#This Row],[NIM]],DbsMunaqis[#Data],5)</f>
        <v>#N/A</v>
      </c>
      <c r="D278" s="102" t="e">
        <f>VLOOKUP(SlideShow[[#This Row],[NIM]],DbsMunaqis[],9) &amp; ", " &amp; VLOOKUP(SlideShow[[#This Row],[NIM]],DbsMunaqis[],10)</f>
        <v>#N/A</v>
      </c>
      <c r="E278" s="102">
        <v>2</v>
      </c>
      <c r="F278" s="103" t="e">
        <f>VLOOKUP(VLOOKUP(SlideShow[[#This Row],[NIM]],DbsMunaqis[],6),TblJurusan[],2)</f>
        <v>#N/A</v>
      </c>
      <c r="G278" s="103" t="e">
        <f>VLOOKUP(VLOOKUP(SlideShow[[#This Row],[NIM]],DbsMunaqis[],7),TblProdi[],2)</f>
        <v>#N/A</v>
      </c>
      <c r="H278" s="104" t="e">
        <f>VLOOKUP(SlideShow[[#This Row],[NIM]],DbsMunaqis[#Data],14)</f>
        <v>#N/A</v>
      </c>
      <c r="I278" s="61" t="s">
        <v>9911</v>
      </c>
    </row>
    <row r="279" spans="1:9">
      <c r="A279" s="112">
        <v>278</v>
      </c>
      <c r="B279" s="101" t="s">
        <v>8420</v>
      </c>
      <c r="C279" s="102" t="e">
        <f>VLOOKUP(SlideShow[[#This Row],[NIM]],DbsMunaqis[#Data],5)</f>
        <v>#N/A</v>
      </c>
      <c r="D279" s="102" t="e">
        <f>VLOOKUP(SlideShow[[#This Row],[NIM]],DbsMunaqis[],9) &amp; ", " &amp; VLOOKUP(SlideShow[[#This Row],[NIM]],DbsMunaqis[],10)</f>
        <v>#N/A</v>
      </c>
      <c r="E279" s="102">
        <v>2</v>
      </c>
      <c r="F279" s="103" t="e">
        <f>VLOOKUP(VLOOKUP(SlideShow[[#This Row],[NIM]],DbsMunaqis[],6),TblJurusan[],2)</f>
        <v>#N/A</v>
      </c>
      <c r="G279" s="103" t="e">
        <f>VLOOKUP(VLOOKUP(SlideShow[[#This Row],[NIM]],DbsMunaqis[],7),TblProdi[],2)</f>
        <v>#N/A</v>
      </c>
      <c r="H279" s="104" t="e">
        <f>VLOOKUP(SlideShow[[#This Row],[NIM]],DbsMunaqis[#Data],14)</f>
        <v>#N/A</v>
      </c>
      <c r="I279" s="61" t="s">
        <v>9911</v>
      </c>
    </row>
    <row r="280" spans="1:9">
      <c r="A280" s="112">
        <v>279</v>
      </c>
      <c r="B280" s="101" t="s">
        <v>8435</v>
      </c>
      <c r="C280" s="102" t="e">
        <f>VLOOKUP(SlideShow[[#This Row],[NIM]],DbsMunaqis[#Data],5)</f>
        <v>#N/A</v>
      </c>
      <c r="D280" s="102" t="e">
        <f>VLOOKUP(SlideShow[[#This Row],[NIM]],DbsMunaqis[],9) &amp; ", " &amp; VLOOKUP(SlideShow[[#This Row],[NIM]],DbsMunaqis[],10)</f>
        <v>#N/A</v>
      </c>
      <c r="E280" s="102">
        <v>2</v>
      </c>
      <c r="F280" s="103" t="e">
        <f>VLOOKUP(VLOOKUP(SlideShow[[#This Row],[NIM]],DbsMunaqis[],6),TblJurusan[],2)</f>
        <v>#N/A</v>
      </c>
      <c r="G280" s="103" t="e">
        <f>VLOOKUP(VLOOKUP(SlideShow[[#This Row],[NIM]],DbsMunaqis[],7),TblProdi[],2)</f>
        <v>#N/A</v>
      </c>
      <c r="H280" s="104" t="e">
        <f>VLOOKUP(SlideShow[[#This Row],[NIM]],DbsMunaqis[#Data],14)</f>
        <v>#N/A</v>
      </c>
      <c r="I280" s="61" t="s">
        <v>9911</v>
      </c>
    </row>
    <row r="281" spans="1:9">
      <c r="A281" s="112">
        <v>280</v>
      </c>
      <c r="B281" s="101" t="s">
        <v>8439</v>
      </c>
      <c r="C281" s="102" t="e">
        <f>VLOOKUP(SlideShow[[#This Row],[NIM]],DbsMunaqis[#Data],5)</f>
        <v>#N/A</v>
      </c>
      <c r="D281" s="102" t="e">
        <f>VLOOKUP(SlideShow[[#This Row],[NIM]],DbsMunaqis[],9) &amp; ", " &amp; VLOOKUP(SlideShow[[#This Row],[NIM]],DbsMunaqis[],10)</f>
        <v>#N/A</v>
      </c>
      <c r="E281" s="102">
        <v>2</v>
      </c>
      <c r="F281" s="103" t="e">
        <f>VLOOKUP(VLOOKUP(SlideShow[[#This Row],[NIM]],DbsMunaqis[],6),TblJurusan[],2)</f>
        <v>#N/A</v>
      </c>
      <c r="G281" s="103" t="e">
        <f>VLOOKUP(VLOOKUP(SlideShow[[#This Row],[NIM]],DbsMunaqis[],7),TblProdi[],2)</f>
        <v>#N/A</v>
      </c>
      <c r="H281" s="104" t="e">
        <f>VLOOKUP(SlideShow[[#This Row],[NIM]],DbsMunaqis[#Data],14)</f>
        <v>#N/A</v>
      </c>
      <c r="I281" s="61" t="s">
        <v>9911</v>
      </c>
    </row>
    <row r="282" spans="1:9">
      <c r="A282" s="112">
        <v>281</v>
      </c>
      <c r="B282" s="125" t="s">
        <v>8452</v>
      </c>
      <c r="C282" s="121" t="e">
        <f>VLOOKUP(SlideShow[[#This Row],[NIM]],DbsMunaqis[#Data],5)</f>
        <v>#N/A</v>
      </c>
      <c r="D282" s="121" t="e">
        <f>VLOOKUP(SlideShow[[#This Row],[NIM]],DbsMunaqis[],9) &amp; ", " &amp; VLOOKUP(SlideShow[[#This Row],[NIM]],DbsMunaqis[],10)</f>
        <v>#N/A</v>
      </c>
      <c r="E282" s="102">
        <v>2</v>
      </c>
      <c r="F282" s="126" t="e">
        <f>VLOOKUP(VLOOKUP(SlideShow[[#This Row],[NIM]],DbsMunaqis[],6),TblJurusan[],2)</f>
        <v>#N/A</v>
      </c>
      <c r="G282" s="126" t="e">
        <f>VLOOKUP(VLOOKUP(SlideShow[[#This Row],[NIM]],DbsMunaqis[],7),TblProdi[],2)</f>
        <v>#N/A</v>
      </c>
      <c r="H282" s="127" t="e">
        <f>VLOOKUP(SlideShow[[#This Row],[NIM]],DbsMunaqis[#Data],14)</f>
        <v>#N/A</v>
      </c>
      <c r="I282" s="61" t="s">
        <v>9911</v>
      </c>
    </row>
    <row r="283" spans="1:9">
      <c r="A283" s="112">
        <v>282</v>
      </c>
      <c r="B283" s="125" t="s">
        <v>8369</v>
      </c>
      <c r="C283" s="121" t="e">
        <f>VLOOKUP(SlideShow[[#This Row],[NIM]],DbsMunaqis[#Data],5)</f>
        <v>#N/A</v>
      </c>
      <c r="D283" s="121" t="e">
        <f>VLOOKUP(SlideShow[[#This Row],[NIM]],DbsMunaqis[],9) &amp; ", " &amp; VLOOKUP(SlideShow[[#This Row],[NIM]],DbsMunaqis[],10)</f>
        <v>#N/A</v>
      </c>
      <c r="E283" s="102">
        <v>2</v>
      </c>
      <c r="F283" s="126" t="e">
        <f>VLOOKUP(VLOOKUP(SlideShow[[#This Row],[NIM]],DbsMunaqis[],6),TblJurusan[],2)</f>
        <v>#N/A</v>
      </c>
      <c r="G283" s="126" t="e">
        <f>VLOOKUP(VLOOKUP(SlideShow[[#This Row],[NIM]],DbsMunaqis[],7),TblProdi[],2)</f>
        <v>#N/A</v>
      </c>
      <c r="H283" s="127" t="e">
        <f>VLOOKUP(SlideShow[[#This Row],[NIM]],DbsMunaqis[#Data],14)</f>
        <v>#N/A</v>
      </c>
      <c r="I283" s="128" t="e">
        <f>VLOOKUP(SlideShow[[#This Row],[NIM]],DbsMunaqis[#Data],15)</f>
        <v>#N/A</v>
      </c>
    </row>
    <row r="284" spans="1:9">
      <c r="A284" s="112">
        <v>283</v>
      </c>
      <c r="B284" s="101" t="s">
        <v>8742</v>
      </c>
      <c r="C284" s="102" t="e">
        <f>VLOOKUP(SlideShow[[#This Row],[NIM]],DbsMunaqis[#Data],5)</f>
        <v>#N/A</v>
      </c>
      <c r="D284" s="102" t="e">
        <f>VLOOKUP(SlideShow[[#This Row],[NIM]],DbsMunaqis[],9) &amp; ", " &amp; VLOOKUP(SlideShow[[#This Row],[NIM]],DbsMunaqis[],10)</f>
        <v>#N/A</v>
      </c>
      <c r="E284" s="102">
        <v>3</v>
      </c>
      <c r="F284" s="103" t="e">
        <f>VLOOKUP(VLOOKUP(SlideShow[[#This Row],[NIM]],DbsMunaqis[],6),TblJurusan[],2)</f>
        <v>#N/A</v>
      </c>
      <c r="G284" s="103" t="e">
        <f>VLOOKUP(VLOOKUP(SlideShow[[#This Row],[NIM]],DbsMunaqis[],7),TblProdi[],2)</f>
        <v>#N/A</v>
      </c>
      <c r="H284" s="104" t="e">
        <f>VLOOKUP(SlideShow[[#This Row],[NIM]],DbsMunaqis[#Data],14)</f>
        <v>#N/A</v>
      </c>
      <c r="I284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</row>
    <row r="285" spans="1:9">
      <c r="A285" s="112">
        <v>284</v>
      </c>
      <c r="B285" s="101" t="s">
        <v>8764</v>
      </c>
      <c r="C285" s="102" t="e">
        <f>VLOOKUP(SlideShow[[#This Row],[NIM]],DbsMunaqis[#Data],5)</f>
        <v>#N/A</v>
      </c>
      <c r="D285" s="102" t="e">
        <f>VLOOKUP(SlideShow[[#This Row],[NIM]],DbsMunaqis[],9) &amp; ", " &amp; VLOOKUP(SlideShow[[#This Row],[NIM]],DbsMunaqis[],10)</f>
        <v>#N/A</v>
      </c>
      <c r="E285" s="102">
        <v>3</v>
      </c>
      <c r="F285" s="103" t="e">
        <f>VLOOKUP(VLOOKUP(SlideShow[[#This Row],[NIM]],DbsMunaqis[],6),TblJurusan[],2)</f>
        <v>#N/A</v>
      </c>
      <c r="G285" s="103" t="e">
        <f>VLOOKUP(VLOOKUP(SlideShow[[#This Row],[NIM]],DbsMunaqis[],7),TblProdi[],2)</f>
        <v>#N/A</v>
      </c>
      <c r="H285" s="104" t="e">
        <f>VLOOKUP(SlideShow[[#This Row],[NIM]],DbsMunaqis[#Data],14)</f>
        <v>#N/A</v>
      </c>
      <c r="I285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</row>
    <row r="286" spans="1:9">
      <c r="A286" s="112">
        <v>285</v>
      </c>
      <c r="B286" s="101" t="s">
        <v>8782</v>
      </c>
      <c r="C286" s="102" t="e">
        <f>VLOOKUP(SlideShow[[#This Row],[NIM]],DbsMunaqis[#Data],5)</f>
        <v>#N/A</v>
      </c>
      <c r="D286" s="102" t="e">
        <f>VLOOKUP(SlideShow[[#This Row],[NIM]],DbsMunaqis[],9) &amp; ", " &amp; VLOOKUP(SlideShow[[#This Row],[NIM]],DbsMunaqis[],10)</f>
        <v>#N/A</v>
      </c>
      <c r="E286" s="102">
        <v>3</v>
      </c>
      <c r="F286" s="103" t="e">
        <f>VLOOKUP(VLOOKUP(SlideShow[[#This Row],[NIM]],DbsMunaqis[],6),TblJurusan[],2)</f>
        <v>#N/A</v>
      </c>
      <c r="G286" s="103" t="e">
        <f>VLOOKUP(VLOOKUP(SlideShow[[#This Row],[NIM]],DbsMunaqis[],7),TblProdi[],2)</f>
        <v>#N/A</v>
      </c>
      <c r="H286" s="104" t="e">
        <f>VLOOKUP(SlideShow[[#This Row],[NIM]],DbsMunaqis[#Data],14)</f>
        <v>#N/A</v>
      </c>
      <c r="I286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</row>
    <row r="287" spans="1:9">
      <c r="A287" s="112">
        <v>286</v>
      </c>
      <c r="B287" s="125" t="s">
        <v>8784</v>
      </c>
      <c r="C287" s="121" t="e">
        <f>VLOOKUP(SlideShow[[#This Row],[NIM]],DbsMunaqis[#Data],5)</f>
        <v>#N/A</v>
      </c>
      <c r="D287" s="121" t="e">
        <f>VLOOKUP(SlideShow[[#This Row],[NIM]],DbsMunaqis[],9) &amp; ", " &amp; VLOOKUP(SlideShow[[#This Row],[NIM]],DbsMunaqis[],10)</f>
        <v>#N/A</v>
      </c>
      <c r="E287" s="121">
        <v>3</v>
      </c>
      <c r="F287" s="126" t="e">
        <f>VLOOKUP(VLOOKUP(SlideShow[[#This Row],[NIM]],DbsMunaqis[],6),TblJurusan[],2)</f>
        <v>#N/A</v>
      </c>
      <c r="G287" s="126" t="e">
        <f>VLOOKUP(VLOOKUP(SlideShow[[#This Row],[NIM]],DbsMunaqis[],7),TblProdi[],2)</f>
        <v>#N/A</v>
      </c>
      <c r="H287" s="127" t="e">
        <f>VLOOKUP(SlideShow[[#This Row],[NIM]],DbsMunaqis[#Data],14)</f>
        <v>#N/A</v>
      </c>
      <c r="I287" s="61" t="str">
        <f>_xlfn.IFNA(IF(AND(Yudicium[[#This Row],[IPK]]&lt;=4,Yudicium[[#This Row],[IPK]]&gt;=3.75),"Dengan Pujian",IF(AND(Yudicium[[#This Row],[IPK]]&lt;=3.74,Yudicium[[#This Row],[IPK]]&gt;=2.76),"Sangat Memuaskan",IF(AND(Yudicium[[#This Row],[IPK]]&lt;=2.75,Yudicium[[#This Row],[IPK]]&gt;=2),"Dengan Pujian",""))),"")</f>
        <v/>
      </c>
    </row>
  </sheetData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4"/>
  <sheetViews>
    <sheetView view="pageBreakPreview" topLeftCell="A28" zoomScaleNormal="100" zoomScaleSheetLayoutView="100" workbookViewId="0">
      <selection activeCell="H40" sqref="H40"/>
    </sheetView>
  </sheetViews>
  <sheetFormatPr defaultColWidth="9.21875" defaultRowHeight="14.4"/>
  <cols>
    <col min="1" max="1" width="4.21875" style="160" customWidth="1"/>
    <col min="2" max="2" width="11.21875" style="160" bestFit="1" customWidth="1"/>
    <col min="3" max="3" width="35" style="160" bestFit="1" customWidth="1"/>
    <col min="4" max="5" width="15.77734375" style="131" customWidth="1"/>
    <col min="6" max="16384" width="9.21875" style="160"/>
  </cols>
  <sheetData>
    <row r="1" spans="1:7">
      <c r="A1" s="347" t="s">
        <v>15101</v>
      </c>
      <c r="B1" s="347"/>
      <c r="C1" s="347"/>
      <c r="D1" s="347"/>
      <c r="E1" s="347"/>
    </row>
    <row r="2" spans="1:7">
      <c r="A2" s="347" t="s">
        <v>15139</v>
      </c>
      <c r="B2" s="347"/>
      <c r="C2" s="347"/>
      <c r="D2" s="347"/>
      <c r="E2" s="347"/>
      <c r="F2" s="163"/>
      <c r="G2" s="163"/>
    </row>
    <row r="3" spans="1:7">
      <c r="A3" s="347" t="s">
        <v>15296</v>
      </c>
      <c r="B3" s="347"/>
      <c r="C3" s="347"/>
      <c r="D3" s="347"/>
      <c r="E3" s="347"/>
    </row>
    <row r="4" spans="1:7" ht="15" thickBot="1"/>
    <row r="5" spans="1:7" ht="15" thickBot="1">
      <c r="A5" s="348" t="s">
        <v>0</v>
      </c>
      <c r="B5" s="348" t="s">
        <v>15099</v>
      </c>
      <c r="C5" s="348" t="s">
        <v>15098</v>
      </c>
      <c r="D5" s="350" t="s">
        <v>2</v>
      </c>
      <c r="E5" s="351"/>
    </row>
    <row r="6" spans="1:7" ht="15" thickBot="1">
      <c r="A6" s="349"/>
      <c r="B6" s="349"/>
      <c r="C6" s="349"/>
      <c r="D6" s="158" t="s">
        <v>9637</v>
      </c>
      <c r="E6" s="158" t="s">
        <v>9638</v>
      </c>
    </row>
    <row r="7" spans="1:7">
      <c r="A7" s="131" t="s">
        <v>9561</v>
      </c>
      <c r="B7" s="131" t="s">
        <v>9562</v>
      </c>
      <c r="C7" s="131" t="s">
        <v>9654</v>
      </c>
      <c r="D7" s="131" t="s">
        <v>9655</v>
      </c>
      <c r="E7" s="131" t="s">
        <v>9656</v>
      </c>
    </row>
    <row r="8" spans="1:7">
      <c r="A8" s="160">
        <v>1</v>
      </c>
      <c r="B8" t="s">
        <v>9350</v>
      </c>
      <c r="C8" s="160" t="str">
        <f>VLOOKUP(B8,ListPP[],2)</f>
        <v>Dr. H. Mahsyar, M.Ag</v>
      </c>
      <c r="D8" s="131" t="e">
        <f>COUNTIFS(#REF!,$D$6,#REF!,$B8,#REF!,"&gt;0")</f>
        <v>#REF!</v>
      </c>
      <c r="E8" s="131" t="e">
        <f>COUNTIFS(#REF!,$E$6,#REF!,$B8,#REF!,"&gt;0")</f>
        <v>#REF!</v>
      </c>
    </row>
    <row r="9" spans="1:7">
      <c r="A9" s="160">
        <v>2</v>
      </c>
      <c r="B9" t="s">
        <v>15103</v>
      </c>
      <c r="C9" s="160" t="str">
        <f>VLOOKUP(B9,ListPP[],2)</f>
        <v>Dr. Hj. Muliati, M.Ag.</v>
      </c>
      <c r="D9" s="131" t="e">
        <f>COUNTIFS(#REF!,$D$6,#REF!,$B9,#REF!,"&gt;0")</f>
        <v>#REF!</v>
      </c>
      <c r="E9" s="131" t="e">
        <f>COUNTIFS(#REF!,$E$6,#REF!,$B9,#REF!,"&gt;0")</f>
        <v>#REF!</v>
      </c>
    </row>
    <row r="10" spans="1:7">
      <c r="A10" s="160">
        <v>3</v>
      </c>
      <c r="B10" t="s">
        <v>15102</v>
      </c>
      <c r="C10" s="160" t="str">
        <f>VLOOKUP(B10,ListPP[],2)</f>
        <v>Drs. H. A. M. Anwar Z., M.A., M.Si.</v>
      </c>
      <c r="D10" s="131" t="e">
        <f>COUNTIFS(#REF!,$D$6,#REF!,$B10,#REF!,"&gt;0")</f>
        <v>#REF!</v>
      </c>
      <c r="E10" s="131" t="e">
        <f>COUNTIFS(#REF!,$E$6,#REF!,$B10,#REF!,"&gt;0")</f>
        <v>#REF!</v>
      </c>
    </row>
    <row r="11" spans="1:7">
      <c r="A11" s="160">
        <v>4</v>
      </c>
      <c r="B11" t="s">
        <v>7</v>
      </c>
      <c r="C11" s="160" t="str">
        <f>VLOOKUP(B11,ListPP[],2)</f>
        <v>Dr. Agus Muchsin, M.Ag</v>
      </c>
      <c r="D11" s="131" t="e">
        <f>COUNTIFS(#REF!,$D$6,#REF!,$B11,#REF!,"&gt;0")</f>
        <v>#REF!</v>
      </c>
      <c r="E11" s="131" t="e">
        <f>COUNTIFS(#REF!,$E$6,#REF!,$B11,#REF!,"&gt;0")</f>
        <v>#REF!</v>
      </c>
    </row>
    <row r="12" spans="1:7">
      <c r="A12" s="160">
        <v>5</v>
      </c>
      <c r="B12" t="s">
        <v>9355</v>
      </c>
      <c r="C12" s="160" t="str">
        <f>VLOOKUP(B12,ListPP[],2)</f>
        <v xml:space="preserve">Dr. Hj. Rusdaya Basri Lc., M.Ag </v>
      </c>
      <c r="D12" s="131" t="e">
        <f>COUNTIFS(#REF!,$D$6,#REF!,$B12,#REF!,"&gt;0")</f>
        <v>#REF!</v>
      </c>
      <c r="E12" s="131" t="e">
        <f>COUNTIFS(#REF!,$E$6,#REF!,$B12,#REF!,"&gt;0")</f>
        <v>#REF!</v>
      </c>
    </row>
    <row r="13" spans="1:7">
      <c r="A13" s="160">
        <v>6</v>
      </c>
      <c r="B13" t="s">
        <v>9359</v>
      </c>
      <c r="C13" s="160" t="str">
        <f>VLOOKUP(B13,ListPP[],2)</f>
        <v>Badruzzaman, S.Ag., M.H</v>
      </c>
      <c r="D13" s="131" t="e">
        <f>COUNTIFS(#REF!,$D$6,#REF!,$B13,#REF!,"&gt;0")</f>
        <v>#REF!</v>
      </c>
      <c r="E13" s="131" t="e">
        <f>COUNTIFS(#REF!,$E$6,#REF!,$B13,#REF!,"&gt;0")</f>
        <v>#REF!</v>
      </c>
    </row>
    <row r="14" spans="1:7">
      <c r="A14" s="160">
        <v>7</v>
      </c>
      <c r="B14" t="s">
        <v>9361</v>
      </c>
      <c r="C14" s="160" t="str">
        <f>VLOOKUP(B14,ListPP[],2)</f>
        <v>Dr. Fikri, S.Ag., M.HI</v>
      </c>
      <c r="D14" s="131" t="e">
        <f>COUNTIFS(#REF!,$D$6,#REF!,$B14,#REF!,"&gt;0")</f>
        <v>#REF!</v>
      </c>
      <c r="E14" s="131" t="e">
        <f>COUNTIFS(#REF!,$E$6,#REF!,$B14,#REF!,"&gt;0")</f>
        <v>#REF!</v>
      </c>
    </row>
    <row r="15" spans="1:7">
      <c r="A15" s="160">
        <v>8</v>
      </c>
      <c r="B15" t="s">
        <v>9363</v>
      </c>
      <c r="C15" s="160" t="str">
        <f>VLOOKUP(B15,ListPP[],2)</f>
        <v>Dr. H. Suarning, M.Ag.</v>
      </c>
      <c r="D15" s="131" t="e">
        <f>COUNTIFS(#REF!,$D$6,#REF!,$B15,#REF!,"&gt;0")</f>
        <v>#REF!</v>
      </c>
      <c r="E15" s="131" t="e">
        <f>COUNTIFS(#REF!,$E$6,#REF!,$B15,#REF!,"&gt;0")</f>
        <v>#REF!</v>
      </c>
    </row>
    <row r="16" spans="1:7">
      <c r="A16" s="160">
        <v>9</v>
      </c>
      <c r="B16" t="s">
        <v>14936</v>
      </c>
      <c r="C16" s="160" t="str">
        <f>VLOOKUP(B16,ListPP[],2)</f>
        <v>Dr. H. Suarning, M.Ag.</v>
      </c>
      <c r="D16" s="131" t="e">
        <f>COUNTIFS(#REF!,$D$6,#REF!,$B16,#REF!,"&gt;0")</f>
        <v>#REF!</v>
      </c>
      <c r="E16" s="131" t="e">
        <f>COUNTIFS(#REF!,$E$6,#REF!,$B16,#REF!,"&gt;0")</f>
        <v>#REF!</v>
      </c>
    </row>
    <row r="17" spans="1:5">
      <c r="A17" s="160">
        <v>10</v>
      </c>
      <c r="B17" t="s">
        <v>14944</v>
      </c>
      <c r="C17" s="160" t="str">
        <f>VLOOKUP(B17,ListPP[],2)</f>
        <v>Dr. H. Suarning, M.Ag.</v>
      </c>
      <c r="D17" s="131" t="e">
        <f>COUNTIFS(#REF!,$D$6,#REF!,$B17,#REF!,"&gt;0")</f>
        <v>#REF!</v>
      </c>
      <c r="E17" s="131" t="e">
        <f>COUNTIFS(#REF!,$E$6,#REF!,$B17,#REF!,"&gt;0")</f>
        <v>#REF!</v>
      </c>
    </row>
    <row r="18" spans="1:5">
      <c r="A18" s="160">
        <v>11</v>
      </c>
      <c r="B18" t="s">
        <v>14953</v>
      </c>
      <c r="C18" s="160" t="str">
        <f>VLOOKUP(B18,ListPP[],2)</f>
        <v>Dr. H. Suarning, M.Ag.</v>
      </c>
      <c r="D18" s="131" t="e">
        <f>COUNTIFS(#REF!,$D$6,#REF!,$B18,#REF!,"&gt;0")</f>
        <v>#REF!</v>
      </c>
      <c r="E18" s="131" t="e">
        <f>COUNTIFS(#REF!,$E$6,#REF!,$B18,#REF!,"&gt;0")</f>
        <v>#REF!</v>
      </c>
    </row>
    <row r="19" spans="1:5">
      <c r="A19" s="160">
        <v>12</v>
      </c>
      <c r="B19" t="s">
        <v>15578</v>
      </c>
      <c r="C19" s="160" t="str">
        <f>VLOOKUP(B19,ListPP[],2)</f>
        <v>Dr. H. Suarning, M.Ag.</v>
      </c>
      <c r="D19" s="131" t="e">
        <f>COUNTIFS(#REF!,$D$6,#REF!,$B19,#REF!,"&gt;0")</f>
        <v>#REF!</v>
      </c>
      <c r="E19" s="131" t="e">
        <f>COUNTIFS(#REF!,$E$6,#REF!,$B19,#REF!,"&gt;0")</f>
        <v>#REF!</v>
      </c>
    </row>
    <row r="20" spans="1:5">
      <c r="A20" s="160">
        <v>13</v>
      </c>
      <c r="B20" t="s">
        <v>6</v>
      </c>
      <c r="C20" s="160" t="str">
        <f>VLOOKUP(B20,ListPP[],2)</f>
        <v>Dr. Rahmawati, M.Ag.</v>
      </c>
      <c r="D20" s="131" t="e">
        <f>COUNTIFS(#REF!,$D$6,#REF!,$B20,#REF!,"&gt;0")</f>
        <v>#REF!</v>
      </c>
      <c r="E20" s="131" t="e">
        <f>COUNTIFS(#REF!,$E$6,#REF!,$B20,#REF!,"&gt;0")</f>
        <v>#REF!</v>
      </c>
    </row>
    <row r="21" spans="1:5">
      <c r="A21" s="160">
        <v>14</v>
      </c>
      <c r="B21" t="s">
        <v>9366</v>
      </c>
      <c r="C21" s="160" t="str">
        <f>VLOOKUP(B21,ListPP[],2)</f>
        <v>Hj. Sunuwati, Lc., M.HI</v>
      </c>
      <c r="D21" s="131" t="e">
        <f>COUNTIFS(#REF!,$D$6,#REF!,$B21,#REF!,"&gt;0")</f>
        <v>#REF!</v>
      </c>
      <c r="E21" s="131" t="e">
        <f>COUNTIFS(#REF!,$E$6,#REF!,$B21,#REF!,"&gt;0")</f>
        <v>#REF!</v>
      </c>
    </row>
    <row r="22" spans="1:5">
      <c r="A22" s="160">
        <v>15</v>
      </c>
      <c r="B22" t="s">
        <v>9368</v>
      </c>
      <c r="C22" s="160" t="str">
        <f>VLOOKUP(B22,ListPP[],2)</f>
        <v>Dr. Aris, S.Ag., M.HI</v>
      </c>
      <c r="D22" s="131" t="e">
        <f>COUNTIFS(#REF!,$D$6,#REF!,$B22,#REF!,"&gt;0")</f>
        <v>#REF!</v>
      </c>
      <c r="E22" s="131" t="e">
        <f>COUNTIFS(#REF!,$E$6,#REF!,$B22,#REF!,"&gt;0")</f>
        <v>#REF!</v>
      </c>
    </row>
    <row r="23" spans="1:5">
      <c r="A23" s="160">
        <v>16</v>
      </c>
      <c r="B23" t="s">
        <v>9373</v>
      </c>
      <c r="C23" s="160" t="str">
        <f>VLOOKUP(B23,ListPP[],2)</f>
        <v>Dr. M. Ali Rusdi, S.Th.I, M.HI</v>
      </c>
      <c r="D23" s="131" t="e">
        <f>COUNTIFS(#REF!,$D$6,#REF!,$B23,#REF!,"&gt;0")</f>
        <v>#REF!</v>
      </c>
      <c r="E23" s="131" t="e">
        <f>COUNTIFS(#REF!,$E$6,#REF!,$B23,#REF!,"&gt;0")</f>
        <v>#REF!</v>
      </c>
    </row>
    <row r="24" spans="1:5">
      <c r="A24" s="160">
        <v>17</v>
      </c>
      <c r="B24" t="s">
        <v>9375</v>
      </c>
      <c r="C24" s="160" t="str">
        <f>VLOOKUP(B24,ListPP[],2)</f>
        <v>H. Islamul Haq, Lc., M.A</v>
      </c>
      <c r="D24" s="131" t="e">
        <f>COUNTIFS(#REF!,$D$6,#REF!,$B24,#REF!,"&gt;0")</f>
        <v>#REF!</v>
      </c>
      <c r="E24" s="131" t="e">
        <f>COUNTIFS(#REF!,$E$6,#REF!,$B24,#REF!,"&gt;0")</f>
        <v>#REF!</v>
      </c>
    </row>
    <row r="25" spans="1:5">
      <c r="A25" s="160">
        <v>18</v>
      </c>
      <c r="B25" t="s">
        <v>9379</v>
      </c>
      <c r="C25" s="160" t="str">
        <f>VLOOKUP(B25,ListPP[],2)</f>
        <v>Sulkarnain, S.E., M.Si.</v>
      </c>
      <c r="D25" s="131" t="e">
        <f>COUNTIFS(#REF!,$D$6,#REF!,$B25,#REF!,"&gt;0")</f>
        <v>#REF!</v>
      </c>
      <c r="E25" s="131" t="e">
        <f>COUNTIFS(#REF!,$E$6,#REF!,$B25,#REF!,"&gt;0")</f>
        <v>#REF!</v>
      </c>
    </row>
    <row r="26" spans="1:5">
      <c r="A26" s="160">
        <v>19</v>
      </c>
      <c r="B26" t="s">
        <v>15015</v>
      </c>
      <c r="C26" s="160" t="str">
        <f>VLOOKUP(B26,ListPP[],2)</f>
        <v>ABD. Karim Faiz, S.HI., M.S.I</v>
      </c>
      <c r="D26" s="131" t="e">
        <f>COUNTIFS(#REF!,$D$6,#REF!,$B26,#REF!,"&gt;0")</f>
        <v>#REF!</v>
      </c>
      <c r="E26" s="131" t="e">
        <f>COUNTIFS(#REF!,$E$6,#REF!,$B26,#REF!,"&gt;0")</f>
        <v>#REF!</v>
      </c>
    </row>
    <row r="27" spans="1:5">
      <c r="A27" s="160">
        <v>20</v>
      </c>
      <c r="B27" t="s">
        <v>9384</v>
      </c>
      <c r="C27" s="160" t="str">
        <f>VLOOKUP(B27,ListPP[],2)</f>
        <v>Andi Marlina, S.H., M.H., CLA</v>
      </c>
      <c r="D27" s="131" t="e">
        <f>COUNTIFS(#REF!,$D$6,#REF!,$B27,#REF!,"&gt;0")</f>
        <v>#REF!</v>
      </c>
      <c r="E27" s="131" t="e">
        <f>COUNTIFS(#REF!,$E$6,#REF!,$B27,#REF!,"&gt;0")</f>
        <v>#REF!</v>
      </c>
    </row>
    <row r="28" spans="1:5">
      <c r="A28" s="160">
        <v>21</v>
      </c>
      <c r="B28" t="s">
        <v>9388</v>
      </c>
      <c r="C28" s="160" t="str">
        <f>VLOOKUP(B28,ListPP[],2)</f>
        <v>Abdul Hafid, M.Si.</v>
      </c>
      <c r="D28" s="131" t="e">
        <f>COUNTIFS(#REF!,$D$6,#REF!,$B28,#REF!,"&gt;0")</f>
        <v>#REF!</v>
      </c>
      <c r="E28" s="131" t="e">
        <f>COUNTIFS(#REF!,$E$6,#REF!,$B28,#REF!,"&gt;0")</f>
        <v>#REF!</v>
      </c>
    </row>
    <row r="29" spans="1:5">
      <c r="A29" s="160">
        <v>22</v>
      </c>
      <c r="B29" t="s">
        <v>9391</v>
      </c>
      <c r="C29" s="160" t="str">
        <f>VLOOKUP(B29,ListPP[],2)</f>
        <v>Rusdianto, MH</v>
      </c>
      <c r="D29" s="131" t="e">
        <f>COUNTIFS(#REF!,$D$6,#REF!,$B29,#REF!,"&gt;0")</f>
        <v>#REF!</v>
      </c>
      <c r="E29" s="131" t="e">
        <f>COUNTIFS(#REF!,$E$6,#REF!,$B29,#REF!,"&gt;0")</f>
        <v>#REF!</v>
      </c>
    </row>
    <row r="30" spans="1:5">
      <c r="A30" s="160">
        <v>23</v>
      </c>
      <c r="B30" t="s">
        <v>9393</v>
      </c>
      <c r="C30" s="160" t="str">
        <f>VLOOKUP(B30,ListPP[],2)</f>
        <v>Azlan Thamrin, S.H., M.H.</v>
      </c>
      <c r="D30" s="131" t="e">
        <f>COUNTIFS(#REF!,$D$6,#REF!,$B30,#REF!,"&gt;0")</f>
        <v>#REF!</v>
      </c>
      <c r="E30" s="131" t="e">
        <f>COUNTIFS(#REF!,$E$6,#REF!,$B30,#REF!,"&gt;0")</f>
        <v>#REF!</v>
      </c>
    </row>
    <row r="31" spans="1:5">
      <c r="A31" s="160">
        <v>24</v>
      </c>
      <c r="B31" t="s">
        <v>9395</v>
      </c>
      <c r="C31" s="160" t="str">
        <f>VLOOKUP(B31,ListPP[],2)</f>
        <v>Dr. Hj. Saidah, S.HI., M.H</v>
      </c>
      <c r="D31" s="131" t="e">
        <f>COUNTIFS(#REF!,$D$6,#REF!,$B31,#REF!,"&gt;0")</f>
        <v>#REF!</v>
      </c>
      <c r="E31" s="131" t="e">
        <f>COUNTIFS(#REF!,$E$6,#REF!,$B31,#REF!,"&gt;0")</f>
        <v>#REF!</v>
      </c>
    </row>
    <row r="32" spans="1:5">
      <c r="A32" s="160">
        <v>25</v>
      </c>
      <c r="B32" t="s">
        <v>9</v>
      </c>
      <c r="C32" s="160" t="str">
        <f>VLOOKUP(B32,ListPP[],2)</f>
        <v>Dr. Zainal Said, M.H.</v>
      </c>
      <c r="D32" s="131" t="e">
        <f>COUNTIFS(#REF!,$D$6,#REF!,$B32,#REF!,"&gt;0")</f>
        <v>#REF!</v>
      </c>
      <c r="E32" s="131" t="e">
        <f>COUNTIFS(#REF!,$E$6,#REF!,$B32,#REF!,"&gt;0")</f>
        <v>#REF!</v>
      </c>
    </row>
    <row r="33" spans="1:5">
      <c r="A33" s="160">
        <v>26</v>
      </c>
      <c r="B33" t="s">
        <v>9398</v>
      </c>
      <c r="C33" s="160" t="str">
        <f>VLOOKUP(B33,ListPP[],2)</f>
        <v>Dr. H. Rahman Ambo Masse, Lc., M.Ag</v>
      </c>
      <c r="D33" s="131" t="e">
        <f>COUNTIFS(#REF!,$D$6,#REF!,$B33,#REF!,"&gt;0")</f>
        <v>#REF!</v>
      </c>
      <c r="E33" s="131" t="e">
        <f>COUNTIFS(#REF!,$E$6,#REF!,$B33,#REF!,"&gt;0")</f>
        <v>#REF!</v>
      </c>
    </row>
    <row r="34" spans="1:5">
      <c r="A34" s="160">
        <v>27</v>
      </c>
      <c r="B34" t="s">
        <v>9400</v>
      </c>
      <c r="C34" s="160" t="str">
        <f>VLOOKUP(B34,ListPP[],2)</f>
        <v>Drs. Moh. Yasin Soumena, M.Pd.</v>
      </c>
      <c r="D34" s="131" t="e">
        <f>COUNTIFS(#REF!,$D$6,#REF!,$B34,#REF!,"&gt;0")</f>
        <v>#REF!</v>
      </c>
      <c r="E34" s="131" t="e">
        <f>COUNTIFS(#REF!,$E$6,#REF!,$B34,#REF!,"&gt;0")</f>
        <v>#REF!</v>
      </c>
    </row>
    <row r="35" spans="1:5">
      <c r="A35" s="160">
        <v>28</v>
      </c>
      <c r="B35" t="s">
        <v>9402</v>
      </c>
      <c r="C35" s="160" t="str">
        <f>VLOOKUP(B35,ListPP[],2)</f>
        <v>Dra. Rukiah, M.H</v>
      </c>
      <c r="D35" s="131" t="e">
        <f>COUNTIFS(#REF!,$D$6,#REF!,$B35,#REF!,"&gt;0")</f>
        <v>#REF!</v>
      </c>
      <c r="E35" s="131" t="e">
        <f>COUNTIFS(#REF!,$E$6,#REF!,$B35,#REF!,"&gt;0")</f>
        <v>#REF!</v>
      </c>
    </row>
    <row r="36" spans="1:5">
      <c r="A36" s="160">
        <v>29</v>
      </c>
      <c r="B36" t="s">
        <v>11</v>
      </c>
      <c r="C36" s="160" t="str">
        <f>VLOOKUP(B36,ListPP[],2)</f>
        <v>Dr. Muhammad Kamal Zubair, M.Ag.</v>
      </c>
      <c r="D36" s="131" t="e">
        <f>COUNTIFS(#REF!,$D$6,#REF!,$B36,#REF!,"&gt;0")</f>
        <v>#REF!</v>
      </c>
      <c r="E36" s="131" t="e">
        <f>COUNTIFS(#REF!,$E$6,#REF!,$B36,#REF!,"&gt;0")</f>
        <v>#REF!</v>
      </c>
    </row>
    <row r="37" spans="1:5">
      <c r="A37" s="160">
        <v>30</v>
      </c>
      <c r="B37" t="s">
        <v>9405</v>
      </c>
      <c r="C37" s="160" t="str">
        <f>VLOOKUP(B37,ListPP[],2)</f>
        <v>Dr. Muzdalifah Muhammadun, M.Ag.</v>
      </c>
      <c r="D37" s="131" t="e">
        <f>COUNTIFS(#REF!,$D$6,#REF!,$B37,#REF!,"&gt;0")</f>
        <v>#REF!</v>
      </c>
      <c r="E37" s="131" t="e">
        <f>COUNTIFS(#REF!,$E$6,#REF!,$B37,#REF!,"&gt;0")</f>
        <v>#REF!</v>
      </c>
    </row>
    <row r="38" spans="1:5">
      <c r="A38" s="160">
        <v>31</v>
      </c>
      <c r="B38" t="s">
        <v>9409</v>
      </c>
      <c r="C38" s="160" t="str">
        <f>VLOOKUP(B38,ListPP[],2)</f>
        <v>Dr. Hannani, M.Ag.</v>
      </c>
      <c r="D38" s="131" t="e">
        <f>COUNTIFS(#REF!,$D$6,#REF!,$B38,#REF!,"&gt;0")</f>
        <v>#REF!</v>
      </c>
      <c r="E38" s="131" t="e">
        <f>COUNTIFS(#REF!,$E$6,#REF!,$B38,#REF!,"&gt;0")</f>
        <v>#REF!</v>
      </c>
    </row>
    <row r="39" spans="1:5">
      <c r="A39" s="160">
        <v>32</v>
      </c>
      <c r="B39" t="s">
        <v>9411</v>
      </c>
      <c r="C39" s="160" t="str">
        <f>VLOOKUP(B39,ListPP[],2)</f>
        <v>Dr. Sitti Jamilah, M.Ag.</v>
      </c>
      <c r="D39" s="131" t="e">
        <f>COUNTIFS(#REF!,$D$6,#REF!,$B39,#REF!,"&gt;0")</f>
        <v>#REF!</v>
      </c>
      <c r="E39" s="131" t="e">
        <f>COUNTIFS(#REF!,$E$6,#REF!,$B39,#REF!,"&gt;0")</f>
        <v>#REF!</v>
      </c>
    </row>
    <row r="40" spans="1:5">
      <c r="A40" s="160">
        <v>33</v>
      </c>
      <c r="B40" t="s">
        <v>9413</v>
      </c>
      <c r="C40" s="160" t="str">
        <f>VLOOKUP(B40,ListPP[],2)</f>
        <v>Prof. Dr. H. Abd. Rahim Arsyad, M.A.</v>
      </c>
      <c r="D40" s="131" t="e">
        <f>COUNTIFS(#REF!,$D$6,#REF!,$B40,#REF!,"&gt;0")</f>
        <v>#REF!</v>
      </c>
      <c r="E40" s="131" t="e">
        <f>COUNTIFS(#REF!,$E$6,#REF!,$B40,#REF!,"&gt;0")</f>
        <v>#REF!</v>
      </c>
    </row>
    <row r="41" spans="1:5">
      <c r="A41" s="160">
        <v>34</v>
      </c>
      <c r="B41" t="s">
        <v>9415</v>
      </c>
      <c r="C41" s="160" t="str">
        <f>VLOOKUP(B41,ListPP[],2)</f>
        <v>Abdul Hamid, S.E., M.M.</v>
      </c>
      <c r="D41" s="131" t="e">
        <f>COUNTIFS(#REF!,$D$6,#REF!,$B41,#REF!,"&gt;0")</f>
        <v>#REF!</v>
      </c>
      <c r="E41" s="131" t="e">
        <f>COUNTIFS(#REF!,$E$6,#REF!,$B41,#REF!,"&gt;0")</f>
        <v>#REF!</v>
      </c>
    </row>
    <row r="42" spans="1:5">
      <c r="A42" s="160">
        <v>35</v>
      </c>
      <c r="B42" t="s">
        <v>9417</v>
      </c>
      <c r="C42" s="160" t="str">
        <f>VLOOKUP(B42,ListPP[],2)</f>
        <v>Dr. Damirah, S.E., M.M.</v>
      </c>
      <c r="D42" s="131" t="e">
        <f>COUNTIFS(#REF!,$D$6,#REF!,$B42,#REF!,"&gt;0")</f>
        <v>#REF!</v>
      </c>
      <c r="E42" s="131" t="e">
        <f>COUNTIFS(#REF!,$E$6,#REF!,$B42,#REF!,"&gt;0")</f>
        <v>#REF!</v>
      </c>
    </row>
    <row r="43" spans="1:5">
      <c r="A43" s="160">
        <v>36</v>
      </c>
      <c r="B43" t="s">
        <v>8</v>
      </c>
      <c r="C43" s="160" t="str">
        <f>VLOOKUP(B43,ListPP[],2)</f>
        <v>Dr. Syahriyah Semaun. S.E., M.M</v>
      </c>
      <c r="D43" s="131" t="e">
        <f>COUNTIFS(#REF!,$D$6,#REF!,$B43,#REF!,"&gt;0")</f>
        <v>#REF!</v>
      </c>
      <c r="E43" s="131" t="e">
        <f>COUNTIFS(#REF!,$E$6,#REF!,$B43,#REF!,"&gt;0")</f>
        <v>#REF!</v>
      </c>
    </row>
    <row r="44" spans="1:5">
      <c r="A44" s="160">
        <v>37</v>
      </c>
      <c r="B44" t="s">
        <v>9420</v>
      </c>
      <c r="C44" s="160" t="str">
        <f>VLOOKUP(B44,ListPP[],2)</f>
        <v>Dr. H. Mukhtar Yunus, Lc,. M.Th.I</v>
      </c>
      <c r="D44" s="131" t="e">
        <f>COUNTIFS(#REF!,$D$6,#REF!,$B44,#REF!,"&gt;0")</f>
        <v>#REF!</v>
      </c>
      <c r="E44" s="131" t="e">
        <f>COUNTIFS(#REF!,$E$6,#REF!,$B44,#REF!,"&gt;0")</f>
        <v>#REF!</v>
      </c>
    </row>
    <row r="45" spans="1:5">
      <c r="A45" s="160">
        <v>38</v>
      </c>
      <c r="B45" t="s">
        <v>15097</v>
      </c>
      <c r="C45" s="160" t="str">
        <f>VLOOKUP(B45,ListPP[],2)</f>
        <v>Dr. H. Mukhtar Yunus, Lc,. M.Th.I</v>
      </c>
      <c r="D45" s="131" t="e">
        <f>COUNTIFS(#REF!,$D$6,#REF!,$B45,#REF!,"&gt;0")</f>
        <v>#REF!</v>
      </c>
      <c r="E45" s="131" t="e">
        <f>COUNTIFS(#REF!,$E$6,#REF!,$B45,#REF!,"&gt;0")</f>
        <v>#REF!</v>
      </c>
    </row>
    <row r="46" spans="1:5">
      <c r="A46" s="160">
        <v>39</v>
      </c>
      <c r="B46" t="s">
        <v>9423</v>
      </c>
      <c r="C46" s="160" t="str">
        <f>VLOOKUP(B46,ListPP[],2)</f>
        <v>Dr. H. Mukhtar Yunus, Lc,. M.Th.I</v>
      </c>
      <c r="D46" s="131" t="e">
        <f>COUNTIFS(#REF!,$D$6,#REF!,$B46,#REF!,"&gt;0")</f>
        <v>#REF!</v>
      </c>
      <c r="E46" s="131" t="e">
        <f>COUNTIFS(#REF!,$E$6,#REF!,$B46,#REF!,"&gt;0")</f>
        <v>#REF!</v>
      </c>
    </row>
    <row r="47" spans="1:5">
      <c r="A47" s="160">
        <v>40</v>
      </c>
      <c r="B47" t="s">
        <v>15</v>
      </c>
      <c r="C47" s="160" t="str">
        <f>VLOOKUP(B47,ListPP[],2)</f>
        <v>Dr. H. Mukhtar Yunus, Lc,. M.Th.I</v>
      </c>
      <c r="D47" s="131" t="e">
        <f>COUNTIFS(#REF!,$D$6,#REF!,$B47,#REF!,"&gt;0")</f>
        <v>#REF!</v>
      </c>
      <c r="E47" s="131" t="e">
        <f>COUNTIFS(#REF!,$E$6,#REF!,$B47,#REF!,"&gt;0")</f>
        <v>#REF!</v>
      </c>
    </row>
    <row r="48" spans="1:5">
      <c r="A48" s="160">
        <v>41</v>
      </c>
      <c r="B48" t="s">
        <v>13</v>
      </c>
      <c r="C48" s="160" t="str">
        <f>VLOOKUP(B48,ListPP[],2)</f>
        <v>Dr. H. Mukhtar Yunus, Lc,. M.Th.I</v>
      </c>
      <c r="D48" s="131" t="e">
        <f>COUNTIFS(#REF!,$D$6,#REF!,$B48,#REF!,"&gt;0")</f>
        <v>#REF!</v>
      </c>
      <c r="E48" s="131" t="e">
        <f>COUNTIFS(#REF!,$E$6,#REF!,$B48,#REF!,"&gt;0")</f>
        <v>#REF!</v>
      </c>
    </row>
    <row r="49" spans="1:5">
      <c r="A49" s="160">
        <v>42</v>
      </c>
      <c r="B49" t="s">
        <v>9427</v>
      </c>
      <c r="C49" s="160" t="str">
        <f>VLOOKUP(B49,ListPP[],2)</f>
        <v>Dr. H. Mukhtar Yunus, Lc,. M.Th.I</v>
      </c>
      <c r="D49" s="131" t="e">
        <f>COUNTIFS(#REF!,$D$6,#REF!,$B49,#REF!,"&gt;0")</f>
        <v>#REF!</v>
      </c>
      <c r="E49" s="131" t="e">
        <f>COUNTIFS(#REF!,$E$6,#REF!,$B49,#REF!,"&gt;0")</f>
        <v>#REF!</v>
      </c>
    </row>
    <row r="50" spans="1:5">
      <c r="A50" s="160">
        <v>43</v>
      </c>
      <c r="B50" t="s">
        <v>9429</v>
      </c>
      <c r="C50" s="160" t="str">
        <f>VLOOKUP(B50,ListPP[],2)</f>
        <v>Dr. H. Mukhtar Yunus, Lc,. M.Th.I</v>
      </c>
      <c r="D50" s="131" t="e">
        <f>COUNTIFS(#REF!,$D$6,#REF!,$B50,#REF!,"&gt;0")</f>
        <v>#REF!</v>
      </c>
      <c r="E50" s="131" t="e">
        <f>COUNTIFS(#REF!,$E$6,#REF!,$B50,#REF!,"&gt;0")</f>
        <v>#REF!</v>
      </c>
    </row>
    <row r="51" spans="1:5">
      <c r="A51" s="160">
        <v>44</v>
      </c>
      <c r="B51" t="s">
        <v>15104</v>
      </c>
      <c r="C51" s="160" t="str">
        <f>VLOOKUP(B51,ListPP[],2)</f>
        <v>Dr. H. Mukhtar Yunus, Lc,. M.Th.I</v>
      </c>
      <c r="D51" s="131" t="e">
        <f>COUNTIFS(#REF!,$D$6,#REF!,$B51,#REF!,"&gt;0")</f>
        <v>#REF!</v>
      </c>
      <c r="E51" s="131" t="e">
        <f>COUNTIFS(#REF!,$E$6,#REF!,$B51,#REF!,"&gt;0")</f>
        <v>#REF!</v>
      </c>
    </row>
    <row r="52" spans="1:5">
      <c r="A52" s="160">
        <v>45</v>
      </c>
      <c r="B52" t="s">
        <v>9432</v>
      </c>
      <c r="C52" s="160" t="str">
        <f>VLOOKUP(B52,ListPP[],2)</f>
        <v>Dr. H. Mukhtar Yunus, Lc,. M.Th.I</v>
      </c>
      <c r="D52" s="131" t="e">
        <f>COUNTIFS(#REF!,$D$6,#REF!,$B52,#REF!,"&gt;0")</f>
        <v>#REF!</v>
      </c>
      <c r="E52" s="131" t="e">
        <f>COUNTIFS(#REF!,$E$6,#REF!,$B52,#REF!,"&gt;0")</f>
        <v>#REF!</v>
      </c>
    </row>
    <row r="53" spans="1:5">
      <c r="A53" s="160">
        <v>46</v>
      </c>
      <c r="B53" t="s">
        <v>9434</v>
      </c>
      <c r="C53" s="160" t="str">
        <f>VLOOKUP(B53,ListPP[],2)</f>
        <v>Dr. H. Mukhtar Yunus, Lc,. M.Th.I</v>
      </c>
      <c r="D53" s="131" t="e">
        <f>COUNTIFS(#REF!,$D$6,#REF!,$B53,#REF!,"&gt;0")</f>
        <v>#REF!</v>
      </c>
      <c r="E53" s="131" t="e">
        <f>COUNTIFS(#REF!,$E$6,#REF!,$B53,#REF!,"&gt;0")</f>
        <v>#REF!</v>
      </c>
    </row>
    <row r="54" spans="1:5">
      <c r="A54" s="160">
        <v>47</v>
      </c>
      <c r="B54" t="s">
        <v>15106</v>
      </c>
      <c r="C54" s="160" t="str">
        <f>VLOOKUP(B54,ListPP[],2)</f>
        <v>Dr. H. Mukhtar Yunus, Lc,. M.Th.I</v>
      </c>
      <c r="D54" s="131" t="e">
        <f>COUNTIFS(#REF!,$D$6,#REF!,$B54,#REF!,"&gt;0")</f>
        <v>#REF!</v>
      </c>
      <c r="E54" s="131" t="e">
        <f>COUNTIFS(#REF!,$E$6,#REF!,$B54,#REF!,"&gt;0")</f>
        <v>#REF!</v>
      </c>
    </row>
    <row r="55" spans="1:5">
      <c r="A55" s="160">
        <v>48</v>
      </c>
      <c r="B55" t="s">
        <v>9437</v>
      </c>
      <c r="C55" s="160" t="str">
        <f>VLOOKUP(B55,ListPP[],2)</f>
        <v>Dr. H. Mukhtar Yunus, Lc,. M.Th.I</v>
      </c>
      <c r="D55" s="131" t="e">
        <f>COUNTIFS(#REF!,$D$6,#REF!,$B55,#REF!,"&gt;0")</f>
        <v>#REF!</v>
      </c>
      <c r="E55" s="131" t="e">
        <f>COUNTIFS(#REF!,$E$6,#REF!,$B55,#REF!,"&gt;0")</f>
        <v>#REF!</v>
      </c>
    </row>
    <row r="56" spans="1:5">
      <c r="A56" s="160">
        <v>49</v>
      </c>
      <c r="B56" t="s">
        <v>9439</v>
      </c>
      <c r="C56" s="160" t="str">
        <f>VLOOKUP(B56,ListPP[],2)</f>
        <v>Dr. H. Mukhtar Yunus, Lc,. M.Th.I</v>
      </c>
      <c r="D56" s="131" t="e">
        <f>COUNTIFS(#REF!,$D$6,#REF!,$B56,#REF!,"&gt;0")</f>
        <v>#REF!</v>
      </c>
      <c r="E56" s="131" t="e">
        <f>COUNTIFS(#REF!,$E$6,#REF!,$B56,#REF!,"&gt;0")</f>
        <v>#REF!</v>
      </c>
    </row>
    <row r="57" spans="1:5">
      <c r="A57" s="160">
        <v>50</v>
      </c>
      <c r="B57" t="s">
        <v>9441</v>
      </c>
      <c r="C57" s="160" t="str">
        <f>VLOOKUP(B57,ListPP[],2)</f>
        <v>Dr. H. Mukhtar Yunus, Lc,. M.Th.I</v>
      </c>
      <c r="D57" s="131" t="e">
        <f>COUNTIFS(#REF!,$D$6,#REF!,$B57,#REF!,"&gt;0")</f>
        <v>#REF!</v>
      </c>
      <c r="E57" s="131" t="e">
        <f>COUNTIFS(#REF!,$E$6,#REF!,$B57,#REF!,"&gt;0")</f>
        <v>#REF!</v>
      </c>
    </row>
    <row r="58" spans="1:5">
      <c r="A58" s="160">
        <v>51</v>
      </c>
      <c r="B58" t="s">
        <v>9443</v>
      </c>
      <c r="C58" s="160" t="str">
        <f>VLOOKUP(B58,ListPP[],2)</f>
        <v>Dr. H. Mukhtar Yunus, Lc,. M.Th.I</v>
      </c>
      <c r="D58" s="131" t="e">
        <f>COUNTIFS(#REF!,$D$6,#REF!,$B58,#REF!,"&gt;0")</f>
        <v>#REF!</v>
      </c>
      <c r="E58" s="131" t="e">
        <f>COUNTIFS(#REF!,$E$6,#REF!,$B58,#REF!,"&gt;0")</f>
        <v>#REF!</v>
      </c>
    </row>
    <row r="59" spans="1:5">
      <c r="A59" s="160">
        <v>52</v>
      </c>
      <c r="B59" t="s">
        <v>9445</v>
      </c>
      <c r="C59" s="160" t="str">
        <f>VLOOKUP(B59,ListPP[],2)</f>
        <v>Dr. H. Mukhtar Yunus, Lc,. M.Th.I</v>
      </c>
      <c r="D59" s="131" t="e">
        <f>COUNTIFS(#REF!,$D$6,#REF!,$B59,#REF!,"&gt;0")</f>
        <v>#REF!</v>
      </c>
      <c r="E59" s="131" t="e">
        <f>COUNTIFS(#REF!,$E$6,#REF!,$B59,#REF!,"&gt;0")</f>
        <v>#REF!</v>
      </c>
    </row>
    <row r="60" spans="1:5">
      <c r="A60" s="160">
        <v>53</v>
      </c>
      <c r="B60" t="s">
        <v>9447</v>
      </c>
      <c r="C60" s="160" t="str">
        <f>VLOOKUP(B60,ListPP[],2)</f>
        <v>Dr. H. Mukhtar Yunus, Lc,. M.Th.I</v>
      </c>
      <c r="D60" s="131" t="e">
        <f>COUNTIFS(#REF!,$D$6,#REF!,$B60,#REF!,"&gt;0")</f>
        <v>#REF!</v>
      </c>
      <c r="E60" s="131" t="e">
        <f>COUNTIFS(#REF!,$E$6,#REF!,$B60,#REF!,"&gt;0")</f>
        <v>#REF!</v>
      </c>
    </row>
    <row r="61" spans="1:5">
      <c r="A61" s="160">
        <v>54</v>
      </c>
      <c r="B61" t="s">
        <v>9451</v>
      </c>
      <c r="C61" s="160" t="str">
        <f>VLOOKUP(B61,ListPP[],2)</f>
        <v>Dr. H. Mukhtar Yunus, Lc,. M.Th.I</v>
      </c>
      <c r="D61" s="131" t="e">
        <f>COUNTIFS(#REF!,$D$6,#REF!,$B61,#REF!,"&gt;0")</f>
        <v>#REF!</v>
      </c>
      <c r="E61" s="131" t="e">
        <f>COUNTIFS(#REF!,$E$6,#REF!,$B61,#REF!,"&gt;0")</f>
        <v>#REF!</v>
      </c>
    </row>
    <row r="62" spans="1:5">
      <c r="A62" s="160">
        <v>55</v>
      </c>
      <c r="B62" t="s">
        <v>9453</v>
      </c>
      <c r="C62" s="160" t="str">
        <f>VLOOKUP(B62,ListPP[],2)</f>
        <v>Dr. H. Mukhtar Yunus, Lc,. M.Th.I</v>
      </c>
      <c r="D62" s="131" t="e">
        <f>COUNTIFS(#REF!,$D$6,#REF!,$B62,#REF!,"&gt;0")</f>
        <v>#REF!</v>
      </c>
      <c r="E62" s="131" t="e">
        <f>COUNTIFS(#REF!,$E$6,#REF!,$B62,#REF!,"&gt;0")</f>
        <v>#REF!</v>
      </c>
    </row>
    <row r="63" spans="1:5">
      <c r="A63" s="160">
        <v>56</v>
      </c>
      <c r="B63" t="s">
        <v>9455</v>
      </c>
      <c r="C63" s="160" t="str">
        <f>VLOOKUP(B63,ListPP[],2)</f>
        <v>Dr. H. Mukhtar Yunus, Lc,. M.Th.I</v>
      </c>
      <c r="D63" s="131" t="e">
        <f>COUNTIFS(#REF!,$D$6,#REF!,$B63,#REF!,"&gt;0")</f>
        <v>#REF!</v>
      </c>
      <c r="E63" s="131" t="e">
        <f>COUNTIFS(#REF!,$E$6,#REF!,$B63,#REF!,"&gt;0")</f>
        <v>#REF!</v>
      </c>
    </row>
    <row r="64" spans="1:5">
      <c r="A64" s="160">
        <v>57</v>
      </c>
      <c r="B64" t="s">
        <v>9457</v>
      </c>
      <c r="C64" s="160" t="str">
        <f>VLOOKUP(B64,ListPP[],2)</f>
        <v>Dr. H. Mukhtar Yunus, Lc,. M.Th.I</v>
      </c>
      <c r="D64" s="131" t="e">
        <f>COUNTIFS(#REF!,$D$6,#REF!,$B64,#REF!,"&gt;0")</f>
        <v>#REF!</v>
      </c>
      <c r="E64" s="131" t="e">
        <f>COUNTIFS(#REF!,$E$6,#REF!,$B64,#REF!,"&gt;0")</f>
        <v>#REF!</v>
      </c>
    </row>
    <row r="65" spans="1:5">
      <c r="A65" s="160">
        <v>58</v>
      </c>
      <c r="B65" t="s">
        <v>9463</v>
      </c>
      <c r="C65" s="160" t="str">
        <f>VLOOKUP(B65,ListPP[],2)</f>
        <v>Dr. H. Mukhtar Yunus, Lc,. M.Th.I</v>
      </c>
      <c r="D65" s="131" t="e">
        <f>COUNTIFS(#REF!,$D$6,#REF!,$B65,#REF!,"&gt;0")</f>
        <v>#REF!</v>
      </c>
      <c r="E65" s="131" t="e">
        <f>COUNTIFS(#REF!,$E$6,#REF!,$B65,#REF!,"&gt;0")</f>
        <v>#REF!</v>
      </c>
    </row>
    <row r="66" spans="1:5">
      <c r="A66" s="160">
        <v>59</v>
      </c>
      <c r="B66" t="s">
        <v>9465</v>
      </c>
      <c r="C66" s="160" t="str">
        <f>VLOOKUP(B66,ListPP[],2)</f>
        <v>Dr. H. Mukhtar Yunus, Lc,. M.Th.I</v>
      </c>
      <c r="D66" s="131" t="e">
        <f>COUNTIFS(#REF!,$D$6,#REF!,$B66,#REF!,"&gt;0")</f>
        <v>#REF!</v>
      </c>
      <c r="E66" s="131" t="e">
        <f>COUNTIFS(#REF!,$E$6,#REF!,$B66,#REF!,"&gt;0")</f>
        <v>#REF!</v>
      </c>
    </row>
    <row r="67" spans="1:5">
      <c r="A67" s="160">
        <v>60</v>
      </c>
      <c r="B67" t="s">
        <v>9470</v>
      </c>
      <c r="C67" s="160" t="str">
        <f>VLOOKUP(B67,ListPP[],2)</f>
        <v>Dr. H. Mukhtar Yunus, Lc,. M.Th.I</v>
      </c>
      <c r="D67" s="131" t="e">
        <f>COUNTIFS(#REF!,$D$6,#REF!,$B67,#REF!,"&gt;0")</f>
        <v>#REF!</v>
      </c>
      <c r="E67" s="131" t="e">
        <f>COUNTIFS(#REF!,$E$6,#REF!,$B67,#REF!,"&gt;0")</f>
        <v>#REF!</v>
      </c>
    </row>
    <row r="68" spans="1:5">
      <c r="A68" s="160">
        <v>61</v>
      </c>
      <c r="B68" t="s">
        <v>9471</v>
      </c>
      <c r="C68" s="160" t="str">
        <f>VLOOKUP(B68,ListPP[],2)</f>
        <v>Dr. H. Mukhtar Yunus, Lc,. M.Th.I</v>
      </c>
      <c r="D68" s="131" t="e">
        <f>COUNTIFS(#REF!,$D$6,#REF!,$B68,#REF!,"&gt;0")</f>
        <v>#REF!</v>
      </c>
      <c r="E68" s="131" t="e">
        <f>COUNTIFS(#REF!,$E$6,#REF!,$B68,#REF!,"&gt;0")</f>
        <v>#REF!</v>
      </c>
    </row>
    <row r="69" spans="1:5">
      <c r="A69" s="160">
        <v>62</v>
      </c>
      <c r="B69" t="s">
        <v>9472</v>
      </c>
      <c r="C69" s="160" t="str">
        <f>VLOOKUP(B69,ListPP[],2)</f>
        <v>Dr. H. Mukhtar Yunus, Lc,. M.Th.I</v>
      </c>
      <c r="D69" s="131" t="e">
        <f>COUNTIFS(#REF!,$D$6,#REF!,$B69,#REF!,"&gt;0")</f>
        <v>#REF!</v>
      </c>
      <c r="E69" s="131" t="e">
        <f>COUNTIFS(#REF!,$E$6,#REF!,$B69,#REF!,"&gt;0")</f>
        <v>#REF!</v>
      </c>
    </row>
    <row r="70" spans="1:5">
      <c r="A70" s="160">
        <v>63</v>
      </c>
      <c r="B70" t="s">
        <v>9473</v>
      </c>
      <c r="C70" s="160" t="str">
        <f>VLOOKUP(B70,ListPP[],2)</f>
        <v>Dr. H. Mukhtar Yunus, Lc,. M.Th.I</v>
      </c>
      <c r="D70" s="131" t="e">
        <f>COUNTIFS(#REF!,$D$6,#REF!,$B70,#REF!,"&gt;0")</f>
        <v>#REF!</v>
      </c>
      <c r="E70" s="131" t="e">
        <f>COUNTIFS(#REF!,$E$6,#REF!,$B70,#REF!,"&gt;0")</f>
        <v>#REF!</v>
      </c>
    </row>
    <row r="71" spans="1:5">
      <c r="A71" s="160">
        <v>64</v>
      </c>
      <c r="B71" t="s">
        <v>9474</v>
      </c>
      <c r="C71" s="160" t="str">
        <f>VLOOKUP(B71,ListPP[],2)</f>
        <v>Dr. H. Mukhtar Yunus, Lc,. M.Th.I</v>
      </c>
      <c r="D71" s="131" t="e">
        <f>COUNTIFS(#REF!,$D$6,#REF!,$B71,#REF!,"&gt;0")</f>
        <v>#REF!</v>
      </c>
      <c r="E71" s="131" t="e">
        <f>COUNTIFS(#REF!,$E$6,#REF!,$B71,#REF!,"&gt;0")</f>
        <v>#REF!</v>
      </c>
    </row>
    <row r="72" spans="1:5">
      <c r="A72" s="160">
        <v>65</v>
      </c>
      <c r="B72" t="s">
        <v>9687</v>
      </c>
      <c r="C72" s="160" t="str">
        <f>VLOOKUP(B72,ListPP[],2)</f>
        <v>Dr. H. Mukhtar Yunus, Lc,. M.Th.I</v>
      </c>
      <c r="D72" s="131" t="e">
        <f>COUNTIFS(#REF!,$D$6,#REF!,$B72,#REF!,"&gt;0")</f>
        <v>#REF!</v>
      </c>
      <c r="E72" s="131" t="e">
        <f>COUNTIFS(#REF!,$E$6,#REF!,$B72,#REF!,"&gt;0")</f>
        <v>#REF!</v>
      </c>
    </row>
    <row r="73" spans="1:5">
      <c r="A73" s="160">
        <v>66</v>
      </c>
      <c r="B73" t="s">
        <v>9689</v>
      </c>
      <c r="C73" s="160" t="str">
        <f>VLOOKUP(B73,ListPP[],2)</f>
        <v>Dr. H. Mukhtar Yunus, Lc,. M.Th.I</v>
      </c>
      <c r="D73" s="131" t="e">
        <f>COUNTIFS(#REF!,$D$6,#REF!,$B73,#REF!,"&gt;0")</f>
        <v>#REF!</v>
      </c>
      <c r="E73" s="131" t="e">
        <f>COUNTIFS(#REF!,$E$6,#REF!,$B73,#REF!,"&gt;0")</f>
        <v>#REF!</v>
      </c>
    </row>
    <row r="74" spans="1:5">
      <c r="A74" s="160">
        <v>67</v>
      </c>
      <c r="B74" t="s">
        <v>9690</v>
      </c>
      <c r="C74" s="160" t="str">
        <f>VLOOKUP(B74,ListPP[],2)</f>
        <v>Dr. H. Mukhtar Yunus, Lc,. M.Th.I</v>
      </c>
      <c r="D74" s="131" t="e">
        <f>COUNTIFS(#REF!,$D$6,#REF!,$B74,#REF!,"&gt;0")</f>
        <v>#REF!</v>
      </c>
      <c r="E74" s="131" t="e">
        <f>COUNTIFS(#REF!,$E$6,#REF!,$B74,#REF!,"&gt;0")</f>
        <v>#REF!</v>
      </c>
    </row>
    <row r="75" spans="1:5">
      <c r="A75" s="160">
        <v>68</v>
      </c>
      <c r="B75" t="s">
        <v>9692</v>
      </c>
      <c r="C75" s="160" t="str">
        <f>VLOOKUP(B75,ListPP[],2)</f>
        <v>Dr. H. Mukhtar Yunus, Lc,. M.Th.I</v>
      </c>
      <c r="D75" s="131" t="e">
        <f>COUNTIFS(#REF!,$D$6,#REF!,$B75,#REF!,"&gt;0")</f>
        <v>#REF!</v>
      </c>
      <c r="E75" s="131" t="e">
        <f>COUNTIFS(#REF!,$E$6,#REF!,$B75,#REF!,"&gt;0")</f>
        <v>#REF!</v>
      </c>
    </row>
    <row r="76" spans="1:5">
      <c r="A76" s="160">
        <v>69</v>
      </c>
      <c r="B76" t="s">
        <v>9695</v>
      </c>
      <c r="C76" s="160" t="str">
        <f>VLOOKUP(B76,ListPP[],2)</f>
        <v>Dr. H. Mukhtar Yunus, Lc,. M.Th.I</v>
      </c>
      <c r="D76" s="131" t="e">
        <f>COUNTIFS(#REF!,$D$6,#REF!,$B76,#REF!,"&gt;0")</f>
        <v>#REF!</v>
      </c>
      <c r="E76" s="131" t="e">
        <f>COUNTIFS(#REF!,$E$6,#REF!,$B76,#REF!,"&gt;0")</f>
        <v>#REF!</v>
      </c>
    </row>
    <row r="77" spans="1:5">
      <c r="A77" s="160">
        <v>70</v>
      </c>
      <c r="B77" t="s">
        <v>9697</v>
      </c>
      <c r="C77" s="160" t="str">
        <f>VLOOKUP(B77,ListPP[],2)</f>
        <v>Dr. H. Mukhtar Yunus, Lc,. M.Th.I</v>
      </c>
      <c r="D77" s="131" t="e">
        <f>COUNTIFS(#REF!,$D$6,#REF!,$B77,#REF!,"&gt;0")</f>
        <v>#REF!</v>
      </c>
      <c r="E77" s="131" t="e">
        <f>COUNTIFS(#REF!,$E$6,#REF!,$B77,#REF!,"&gt;0")</f>
        <v>#REF!</v>
      </c>
    </row>
    <row r="78" spans="1:5">
      <c r="A78" s="160">
        <v>71</v>
      </c>
      <c r="B78" t="s">
        <v>9700</v>
      </c>
      <c r="C78" s="160" t="str">
        <f>VLOOKUP(B78,ListPP[],2)</f>
        <v>Dr. H. Mukhtar Yunus, Lc,. M.Th.I</v>
      </c>
      <c r="D78" s="131" t="e">
        <f>COUNTIFS(#REF!,$D$6,#REF!,$B78,#REF!,"&gt;0")</f>
        <v>#REF!</v>
      </c>
      <c r="E78" s="131" t="e">
        <f>COUNTIFS(#REF!,$E$6,#REF!,$B78,#REF!,"&gt;0")</f>
        <v>#REF!</v>
      </c>
    </row>
    <row r="79" spans="1:5">
      <c r="A79" s="160">
        <v>72</v>
      </c>
      <c r="B79" t="s">
        <v>9703</v>
      </c>
      <c r="C79" s="160" t="str">
        <f>VLOOKUP(B79,ListPP[],2)</f>
        <v>Dr. H. Mukhtar Yunus, Lc,. M.Th.I</v>
      </c>
      <c r="D79" s="131" t="e">
        <f>COUNTIFS(#REF!,$D$6,#REF!,$B79,#REF!,"&gt;0")</f>
        <v>#REF!</v>
      </c>
      <c r="E79" s="131" t="e">
        <f>COUNTIFS(#REF!,$E$6,#REF!,$B79,#REF!,"&gt;0")</f>
        <v>#REF!</v>
      </c>
    </row>
    <row r="80" spans="1:5">
      <c r="A80" s="160">
        <v>73</v>
      </c>
      <c r="B80" t="s">
        <v>9706</v>
      </c>
      <c r="C80" s="160" t="str">
        <f>VLOOKUP(B80,ListPP[],2)</f>
        <v>Dr. H. Mukhtar Yunus, Lc,. M.Th.I</v>
      </c>
      <c r="D80" s="131" t="e">
        <f>COUNTIFS(#REF!,$D$6,#REF!,$B80,#REF!,"&gt;0")</f>
        <v>#REF!</v>
      </c>
      <c r="E80" s="131" t="e">
        <f>COUNTIFS(#REF!,$E$6,#REF!,$B80,#REF!,"&gt;0")</f>
        <v>#REF!</v>
      </c>
    </row>
    <row r="81" spans="1:5">
      <c r="A81" s="160">
        <v>74</v>
      </c>
      <c r="B81" t="s">
        <v>9708</v>
      </c>
      <c r="C81" s="160" t="str">
        <f>VLOOKUP(B81,ListPP[],2)</f>
        <v>Dr. H. Mukhtar Yunus, Lc,. M.Th.I</v>
      </c>
      <c r="D81" s="131" t="e">
        <f>COUNTIFS(#REF!,$D$6,#REF!,$B81,#REF!,"&gt;0")</f>
        <v>#REF!</v>
      </c>
      <c r="E81" s="131" t="e">
        <f>COUNTIFS(#REF!,$E$6,#REF!,$B81,#REF!,"&gt;0")</f>
        <v>#REF!</v>
      </c>
    </row>
    <row r="82" spans="1:5">
      <c r="A82" s="160">
        <v>75</v>
      </c>
      <c r="B82" t="s">
        <v>9709</v>
      </c>
      <c r="C82" s="160" t="str">
        <f>VLOOKUP(B82,ListPP[],2)</f>
        <v>Dr. H. Mukhtar Yunus, Lc,. M.Th.I</v>
      </c>
      <c r="D82" s="131" t="e">
        <f>COUNTIFS(#REF!,$D$6,#REF!,$B82,#REF!,"&gt;0")</f>
        <v>#REF!</v>
      </c>
      <c r="E82" s="131" t="e">
        <f>COUNTIFS(#REF!,$E$6,#REF!,$B82,#REF!,"&gt;0")</f>
        <v>#REF!</v>
      </c>
    </row>
    <row r="83" spans="1:5">
      <c r="A83" s="160">
        <v>76</v>
      </c>
      <c r="B83" t="s">
        <v>9711</v>
      </c>
      <c r="C83" s="160" t="str">
        <f>VLOOKUP(B83,ListPP[],2)</f>
        <v>Dr. H. Mukhtar Yunus, Lc,. M.Th.I</v>
      </c>
      <c r="D83" s="131" t="e">
        <f>COUNTIFS(#REF!,$D$6,#REF!,$B83,#REF!,"&gt;0")</f>
        <v>#REF!</v>
      </c>
      <c r="E83" s="131" t="e">
        <f>COUNTIFS(#REF!,$E$6,#REF!,$B83,#REF!,"&gt;0")</f>
        <v>#REF!</v>
      </c>
    </row>
    <row r="84" spans="1:5">
      <c r="A84" s="160">
        <v>77</v>
      </c>
      <c r="B84" t="s">
        <v>9863</v>
      </c>
      <c r="C84" s="160" t="str">
        <f>VLOOKUP(B84,ListPP[],2)</f>
        <v>Dr. H. Mukhtar Yunus, Lc,. M.Th.I</v>
      </c>
      <c r="D84" s="131" t="e">
        <f>COUNTIFS(#REF!,$D$6,#REF!,$B84,#REF!,"&gt;0")</f>
        <v>#REF!</v>
      </c>
      <c r="E84" s="131" t="e">
        <f>COUNTIFS(#REF!,$E$6,#REF!,$B84,#REF!,"&gt;0")</f>
        <v>#REF!</v>
      </c>
    </row>
    <row r="85" spans="1:5">
      <c r="A85" s="160">
        <v>78</v>
      </c>
      <c r="B85" t="s">
        <v>9938</v>
      </c>
      <c r="C85" s="160" t="str">
        <f>VLOOKUP(B85,ListPP[],2)</f>
        <v>Dr. H. Mukhtar Yunus, Lc,. M.Th.I</v>
      </c>
      <c r="D85" s="131" t="e">
        <f>COUNTIFS(#REF!,$D$6,#REF!,$B85,#REF!,"&gt;0")</f>
        <v>#REF!</v>
      </c>
      <c r="E85" s="131" t="e">
        <f>COUNTIFS(#REF!,$E$6,#REF!,$B85,#REF!,"&gt;0")</f>
        <v>#REF!</v>
      </c>
    </row>
    <row r="86" spans="1:5">
      <c r="A86" s="160">
        <v>79</v>
      </c>
      <c r="B86" t="s">
        <v>10095</v>
      </c>
      <c r="C86" s="160" t="str">
        <f>VLOOKUP(B86,ListPP[],2)</f>
        <v>Dr. H. Mukhtar Yunus, Lc,. M.Th.I</v>
      </c>
      <c r="D86" s="131" t="e">
        <f>COUNTIFS(#REF!,$D$6,#REF!,$B86,#REF!,"&gt;0")</f>
        <v>#REF!</v>
      </c>
      <c r="E86" s="131" t="e">
        <f>COUNTIFS(#REF!,$E$6,#REF!,$B86,#REF!,"&gt;0")</f>
        <v>#REF!</v>
      </c>
    </row>
    <row r="87" spans="1:5">
      <c r="A87" s="160">
        <v>80</v>
      </c>
      <c r="B87" t="s">
        <v>10114</v>
      </c>
      <c r="C87" s="160" t="str">
        <f>VLOOKUP(B87,ListPP[],2)</f>
        <v>Dr. H. Mukhtar Yunus, Lc,. M.Th.I</v>
      </c>
      <c r="D87" s="131" t="e">
        <f>COUNTIFS(#REF!,$D$6,#REF!,$B87,#REF!,"&gt;0")</f>
        <v>#REF!</v>
      </c>
      <c r="E87" s="131" t="e">
        <f>COUNTIFS(#REF!,$E$6,#REF!,$B87,#REF!,"&gt;0")</f>
        <v>#REF!</v>
      </c>
    </row>
    <row r="88" spans="1:5">
      <c r="A88" s="160">
        <v>81</v>
      </c>
      <c r="B88" t="s">
        <v>10115</v>
      </c>
      <c r="C88" s="160" t="str">
        <f>VLOOKUP(B88,ListPP[],2)</f>
        <v>Dr. H. Mukhtar Yunus, Lc,. M.Th.I</v>
      </c>
      <c r="D88" s="131" t="e">
        <f>COUNTIFS(#REF!,$D$6,#REF!,$B88,#REF!,"&gt;0")</f>
        <v>#REF!</v>
      </c>
      <c r="E88" s="131" t="e">
        <f>COUNTIFS(#REF!,$E$6,#REF!,$B88,#REF!,"&gt;0")</f>
        <v>#REF!</v>
      </c>
    </row>
    <row r="89" spans="1:5">
      <c r="A89" s="160">
        <v>82</v>
      </c>
      <c r="B89" t="s">
        <v>10156</v>
      </c>
      <c r="C89" s="160" t="str">
        <f>VLOOKUP(B89,ListPP[],2)</f>
        <v>Dr. H. Mukhtar Yunus, Lc,. M.Th.I</v>
      </c>
      <c r="D89" s="131" t="e">
        <f>COUNTIFS(#REF!,$D$6,#REF!,$B89,#REF!,"&gt;0")</f>
        <v>#REF!</v>
      </c>
      <c r="E89" s="131" t="e">
        <f>COUNTIFS(#REF!,$E$6,#REF!,$B89,#REF!,"&gt;0")</f>
        <v>#REF!</v>
      </c>
    </row>
    <row r="90" spans="1:5">
      <c r="A90" s="160">
        <v>83</v>
      </c>
      <c r="B90" t="s">
        <v>10201</v>
      </c>
      <c r="C90" s="160" t="str">
        <f>VLOOKUP(B90,ListPP[],2)</f>
        <v>Dr. H. Mukhtar Yunus, Lc,. M.Th.I</v>
      </c>
      <c r="D90" s="131" t="e">
        <f>COUNTIFS(#REF!,$D$6,#REF!,$B90,#REF!,"&gt;0")</f>
        <v>#REF!</v>
      </c>
      <c r="E90" s="131" t="e">
        <f>COUNTIFS(#REF!,$E$6,#REF!,$B90,#REF!,"&gt;0")</f>
        <v>#REF!</v>
      </c>
    </row>
    <row r="91" spans="1:5">
      <c r="A91" s="160">
        <v>84</v>
      </c>
      <c r="B91" t="s">
        <v>10292</v>
      </c>
      <c r="C91" s="160" t="str">
        <f>VLOOKUP(B91,ListPP[],2)</f>
        <v>Dr. H. Mukhtar Yunus, Lc,. M.Th.I</v>
      </c>
      <c r="D91" s="131" t="e">
        <f>COUNTIFS(#REF!,$D$6,#REF!,$B91,#REF!,"&gt;0")</f>
        <v>#REF!</v>
      </c>
      <c r="E91" s="131" t="e">
        <f>COUNTIFS(#REF!,$E$6,#REF!,$B91,#REF!,"&gt;0")</f>
        <v>#REF!</v>
      </c>
    </row>
    <row r="92" spans="1:5">
      <c r="A92" s="160">
        <v>85</v>
      </c>
      <c r="B92" t="s">
        <v>14915</v>
      </c>
      <c r="C92" s="160" t="str">
        <f>VLOOKUP(B92,ListPP[],2)</f>
        <v>Dr. H. Mukhtar Yunus, Lc,. M.Th.I</v>
      </c>
      <c r="D92" s="131" t="e">
        <f>COUNTIFS(#REF!,$D$6,#REF!,$B92,#REF!,"&gt;0")</f>
        <v>#REF!</v>
      </c>
      <c r="E92" s="131" t="e">
        <f>COUNTIFS(#REF!,$E$6,#REF!,$B92,#REF!,"&gt;0")</f>
        <v>#REF!</v>
      </c>
    </row>
    <row r="93" spans="1:5">
      <c r="C93" s="281" t="s">
        <v>9645</v>
      </c>
      <c r="D93" s="282" t="e">
        <f>SUM(Table1735[4])</f>
        <v>#REF!</v>
      </c>
      <c r="E93" s="282" t="e">
        <f>SUM(Table1735[5])</f>
        <v>#REF!</v>
      </c>
    </row>
    <row r="94" spans="1:5">
      <c r="D94" s="156" t="s">
        <v>15973</v>
      </c>
    </row>
    <row r="95" spans="1:5" ht="11.25" customHeight="1"/>
    <row r="96" spans="1:5">
      <c r="C96" s="252" t="s">
        <v>15100</v>
      </c>
      <c r="D96" s="72" t="s">
        <v>15194</v>
      </c>
    </row>
    <row r="97" spans="3:4" ht="13.5" customHeight="1">
      <c r="D97" s="72" t="s">
        <v>15974</v>
      </c>
    </row>
    <row r="98" spans="3:4" ht="15.75" customHeight="1"/>
    <row r="99" spans="3:4" ht="12" customHeight="1"/>
    <row r="100" spans="3:4">
      <c r="C100" s="73"/>
    </row>
    <row r="101" spans="3:4">
      <c r="C101" s="73"/>
      <c r="D101" s="74" t="s">
        <v>15678</v>
      </c>
    </row>
    <row r="102" spans="3:4">
      <c r="C102" s="73"/>
      <c r="D102" s="251"/>
    </row>
    <row r="103" spans="3:4">
      <c r="C103" s="74"/>
    </row>
    <row r="104" spans="3:4">
      <c r="C104" s="75"/>
    </row>
  </sheetData>
  <mergeCells count="7">
    <mergeCell ref="A1:E1"/>
    <mergeCell ref="A2:E2"/>
    <mergeCell ref="A3:E3"/>
    <mergeCell ref="A5:A6"/>
    <mergeCell ref="B5:B6"/>
    <mergeCell ref="C5:C6"/>
    <mergeCell ref="D5:E5"/>
  </mergeCells>
  <pageMargins left="0.98" right="0.5" top="0.74803149606299213" bottom="0.74803149606299213" header="0.31496062992125984" footer="0.31496062992125984"/>
  <pageSetup paperSize="5" orientation="portrait" horizontalDpi="4294967293" r:id="rId1"/>
  <rowBreaks count="1" manualBreakCount="1">
    <brk id="57" max="4" man="1"/>
  </row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5"/>
  <sheetViews>
    <sheetView view="pageBreakPreview" zoomScale="85" zoomScaleNormal="100" zoomScaleSheetLayoutView="85" workbookViewId="0">
      <selection activeCell="M21" sqref="M21"/>
    </sheetView>
  </sheetViews>
  <sheetFormatPr defaultColWidth="9.21875" defaultRowHeight="14.4"/>
  <cols>
    <col min="1" max="1" width="4.21875" style="160" customWidth="1"/>
    <col min="2" max="2" width="9.21875" style="160"/>
    <col min="3" max="3" width="24.44140625" style="160" bestFit="1" customWidth="1"/>
    <col min="4" max="16384" width="9.21875" style="160"/>
  </cols>
  <sheetData>
    <row r="1" spans="1:11">
      <c r="A1" s="347" t="s">
        <v>10278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1">
      <c r="A2" s="347" t="s">
        <v>9653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</row>
    <row r="3" spans="1:11">
      <c r="A3" s="347" t="s">
        <v>10080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</row>
    <row r="4" spans="1:11" ht="15" thickBot="1">
      <c r="A4" s="159"/>
      <c r="B4" s="159"/>
      <c r="C4" s="159"/>
      <c r="D4" s="159"/>
      <c r="E4" s="159"/>
      <c r="F4" s="159"/>
      <c r="G4" s="159"/>
    </row>
    <row r="5" spans="1:11" ht="15" thickBot="1">
      <c r="A5" s="348" t="s">
        <v>3</v>
      </c>
      <c r="B5" s="348" t="s">
        <v>9554</v>
      </c>
      <c r="C5" s="348" t="s">
        <v>10275</v>
      </c>
      <c r="D5" s="350" t="s">
        <v>9566</v>
      </c>
      <c r="E5" s="351"/>
      <c r="F5" s="352"/>
      <c r="G5" s="350" t="s">
        <v>9666</v>
      </c>
      <c r="H5" s="352"/>
      <c r="I5" s="350" t="s">
        <v>10277</v>
      </c>
      <c r="J5" s="352"/>
      <c r="K5" s="353" t="s">
        <v>10274</v>
      </c>
    </row>
    <row r="6" spans="1:11" ht="15" thickBot="1">
      <c r="A6" s="349"/>
      <c r="B6" s="349"/>
      <c r="C6" s="349"/>
      <c r="D6" s="158">
        <v>11</v>
      </c>
      <c r="E6" s="158">
        <v>12</v>
      </c>
      <c r="F6" s="158">
        <v>13</v>
      </c>
      <c r="G6" s="158">
        <v>21</v>
      </c>
      <c r="H6" s="158">
        <v>22</v>
      </c>
      <c r="I6" s="158">
        <v>31</v>
      </c>
      <c r="J6" s="158">
        <v>32</v>
      </c>
      <c r="K6" s="354"/>
    </row>
    <row r="7" spans="1:11">
      <c r="A7" s="131" t="s">
        <v>9561</v>
      </c>
      <c r="B7" s="131" t="s">
        <v>9562</v>
      </c>
      <c r="C7" s="131" t="s">
        <v>9654</v>
      </c>
      <c r="D7" s="131" t="s">
        <v>9656</v>
      </c>
      <c r="E7" s="131" t="s">
        <v>9657</v>
      </c>
      <c r="F7" s="131" t="s">
        <v>9658</v>
      </c>
      <c r="G7" s="131" t="s">
        <v>9659</v>
      </c>
      <c r="H7" s="131" t="s">
        <v>9660</v>
      </c>
      <c r="I7" s="131" t="s">
        <v>9661</v>
      </c>
      <c r="J7" s="131" t="s">
        <v>9662</v>
      </c>
      <c r="K7" s="131" t="s">
        <v>9663</v>
      </c>
    </row>
    <row r="8" spans="1:11">
      <c r="A8" s="160">
        <v>1</v>
      </c>
      <c r="B8" s="131">
        <v>1</v>
      </c>
      <c r="C8" s="160" t="str">
        <f>VLOOKUP(B8,TblTahap[],2)</f>
        <v>Selasa, 12 Agustus 2014</v>
      </c>
      <c r="D8" s="160">
        <f>COUNTIFS(DbsMunaqis[Tahap],$B8,DbsMunaqis[KdProdi],D$6)</f>
        <v>0</v>
      </c>
      <c r="E8" s="160">
        <f>COUNTIFS(DbsMunaqis[Tahap],$B8,DbsMunaqis[KdProdi],E$6)</f>
        <v>0</v>
      </c>
      <c r="F8" s="160">
        <f>COUNTIFS(DbsMunaqis[Tahap],$B8,DbsMunaqis[KdProdi],F$6)</f>
        <v>0</v>
      </c>
      <c r="G8" s="160">
        <f>COUNTIFS(DbsMunaqis[Tahap],$B8,DbsMunaqis[KdProdi],G$6)</f>
        <v>6</v>
      </c>
      <c r="H8" s="160">
        <f>COUNTIFS(DbsMunaqis[Tahap],$B8,DbsMunaqis[KdProdi],H$6)</f>
        <v>0</v>
      </c>
      <c r="I8" s="160">
        <f>COUNTIFS(DbsMunaqis[Tahap],$B8,DbsMunaqis[KdProdi],I$6)</f>
        <v>0</v>
      </c>
      <c r="J8" s="160">
        <f>COUNTIFS(DbsMunaqis[Tahap],$B8,DbsMunaqis[KdProdi],J$6)</f>
        <v>0</v>
      </c>
      <c r="K8" s="160">
        <f>SUM(D8:J8)</f>
        <v>6</v>
      </c>
    </row>
    <row r="9" spans="1:11">
      <c r="A9" s="160">
        <v>2</v>
      </c>
      <c r="B9" s="131">
        <v>2</v>
      </c>
      <c r="C9" s="160" t="str">
        <f>VLOOKUP(B9,TblTahap[],2)</f>
        <v>Selasa, 19 Agustus 2014</v>
      </c>
      <c r="D9" s="160">
        <f>COUNTIFS(DbsMunaqis[Tahap],$B9,DbsMunaqis[KdProdi],D$6)</f>
        <v>0</v>
      </c>
      <c r="E9" s="160">
        <f>COUNTIFS(DbsMunaqis[Tahap],$B9,DbsMunaqis[KdProdi],E$6)</f>
        <v>0</v>
      </c>
      <c r="F9" s="160">
        <f>COUNTIFS(DbsMunaqis[Tahap],$B9,DbsMunaqis[KdProdi],F$6)</f>
        <v>0</v>
      </c>
      <c r="G9" s="160">
        <f>COUNTIFS(DbsMunaqis[Tahap],$B9,DbsMunaqis[KdProdi],G$6)</f>
        <v>4</v>
      </c>
      <c r="H9" s="160">
        <f>COUNTIFS(DbsMunaqis[Tahap],$B9,DbsMunaqis[KdProdi],H$6)</f>
        <v>0</v>
      </c>
      <c r="I9" s="160">
        <f>COUNTIFS(DbsMunaqis[Tahap],$B9,DbsMunaqis[KdProdi],I$6)</f>
        <v>0</v>
      </c>
      <c r="J9" s="160">
        <f>COUNTIFS(DbsMunaqis[Tahap],$B9,DbsMunaqis[KdProdi],J$6)</f>
        <v>0</v>
      </c>
      <c r="K9" s="160">
        <f t="shared" ref="K9:K15" si="0">SUM(D9:J9)</f>
        <v>4</v>
      </c>
    </row>
    <row r="10" spans="1:11">
      <c r="A10" s="160">
        <v>3</v>
      </c>
      <c r="B10" s="131">
        <v>3</v>
      </c>
      <c r="C10" s="160" t="str">
        <f>VLOOKUP(B10,TblTahap[],2)</f>
        <v>Sabtu, 30 Agustus 2014</v>
      </c>
      <c r="D10" s="160">
        <f>COUNTIFS(DbsMunaqis[Tahap],$B10,DbsMunaqis[KdProdi],D$6)</f>
        <v>0</v>
      </c>
      <c r="E10" s="160">
        <f>COUNTIFS(DbsMunaqis[Tahap],$B10,DbsMunaqis[KdProdi],E$6)</f>
        <v>0</v>
      </c>
      <c r="F10" s="160">
        <f>COUNTIFS(DbsMunaqis[Tahap],$B10,DbsMunaqis[KdProdi],F$6)</f>
        <v>0</v>
      </c>
      <c r="G10" s="160">
        <f>COUNTIFS(DbsMunaqis[Tahap],$B10,DbsMunaqis[KdProdi],G$6)</f>
        <v>2</v>
      </c>
      <c r="H10" s="160">
        <f>COUNTIFS(DbsMunaqis[Tahap],$B10,DbsMunaqis[KdProdi],H$6)</f>
        <v>0</v>
      </c>
      <c r="I10" s="160">
        <f>COUNTIFS(DbsMunaqis[Tahap],$B10,DbsMunaqis[KdProdi],I$6)</f>
        <v>0</v>
      </c>
      <c r="J10" s="160">
        <f>COUNTIFS(DbsMunaqis[Tahap],$B10,DbsMunaqis[KdProdi],J$6)</f>
        <v>0</v>
      </c>
      <c r="K10" s="160">
        <f t="shared" si="0"/>
        <v>2</v>
      </c>
    </row>
    <row r="11" spans="1:11">
      <c r="A11" s="160">
        <v>4</v>
      </c>
      <c r="B11" s="131">
        <v>4</v>
      </c>
      <c r="C11" s="160" t="str">
        <f>VLOOKUP(B11,TblTahap[],2)</f>
        <v>Kamis, 6 Nopember 2014</v>
      </c>
      <c r="D11" s="160">
        <f>COUNTIFS(DbsMunaqis[Tahap],$B11,DbsMunaqis[KdProdi],D$6)</f>
        <v>0</v>
      </c>
      <c r="E11" s="160">
        <f>COUNTIFS(DbsMunaqis[Tahap],$B11,DbsMunaqis[KdProdi],E$6)</f>
        <v>0</v>
      </c>
      <c r="F11" s="160">
        <f>COUNTIFS(DbsMunaqis[Tahap],$B11,DbsMunaqis[KdProdi],F$6)</f>
        <v>0</v>
      </c>
      <c r="G11" s="160">
        <f>COUNTIFS(DbsMunaqis[Tahap],$B11,DbsMunaqis[KdProdi],G$6)</f>
        <v>2</v>
      </c>
      <c r="H11" s="160">
        <f>COUNTIFS(DbsMunaqis[Tahap],$B11,DbsMunaqis[KdProdi],H$6)</f>
        <v>0</v>
      </c>
      <c r="I11" s="160">
        <f>COUNTIFS(DbsMunaqis[Tahap],$B11,DbsMunaqis[KdProdi],I$6)</f>
        <v>0</v>
      </c>
      <c r="J11" s="160">
        <f>COUNTIFS(DbsMunaqis[Tahap],$B11,DbsMunaqis[KdProdi],J$6)</f>
        <v>0</v>
      </c>
      <c r="K11" s="160">
        <f t="shared" si="0"/>
        <v>2</v>
      </c>
    </row>
    <row r="12" spans="1:11">
      <c r="A12" s="160">
        <v>5</v>
      </c>
      <c r="B12" s="131">
        <v>5</v>
      </c>
      <c r="C12" s="160" t="str">
        <f>VLOOKUP(B12,TblTahap[],2)</f>
        <v>Selasa, 11 Nopember 2014</v>
      </c>
      <c r="D12" s="160">
        <f>COUNTIFS(DbsMunaqis[Tahap],$B12,DbsMunaqis[KdProdi],D$6)</f>
        <v>0</v>
      </c>
      <c r="E12" s="160">
        <f>COUNTIFS(DbsMunaqis[Tahap],$B12,DbsMunaqis[KdProdi],E$6)</f>
        <v>0</v>
      </c>
      <c r="F12" s="160">
        <f>COUNTIFS(DbsMunaqis[Tahap],$B12,DbsMunaqis[KdProdi],F$6)</f>
        <v>0</v>
      </c>
      <c r="G12" s="160">
        <f>COUNTIFS(DbsMunaqis[Tahap],$B12,DbsMunaqis[KdProdi],G$6)</f>
        <v>2</v>
      </c>
      <c r="H12" s="160">
        <f>COUNTIFS(DbsMunaqis[Tahap],$B12,DbsMunaqis[KdProdi],H$6)</f>
        <v>0</v>
      </c>
      <c r="I12" s="160">
        <f>COUNTIFS(DbsMunaqis[Tahap],$B12,DbsMunaqis[KdProdi],I$6)</f>
        <v>0</v>
      </c>
      <c r="J12" s="160">
        <f>COUNTIFS(DbsMunaqis[Tahap],$B12,DbsMunaqis[KdProdi],J$6)</f>
        <v>0</v>
      </c>
      <c r="K12" s="160">
        <f t="shared" si="0"/>
        <v>2</v>
      </c>
    </row>
    <row r="13" spans="1:11">
      <c r="A13" s="160">
        <v>6</v>
      </c>
      <c r="B13" s="131">
        <v>6</v>
      </c>
      <c r="C13" s="160" t="str">
        <f>VLOOKUP(B13,TblTahap[],2)</f>
        <v>Selasa, 9 Desember 2014</v>
      </c>
      <c r="D13" s="160">
        <f>COUNTIFS(DbsMunaqis[Tahap],$B13,DbsMunaqis[KdProdi],D$6)</f>
        <v>0</v>
      </c>
      <c r="E13" s="160">
        <f>COUNTIFS(DbsMunaqis[Tahap],$B13,DbsMunaqis[KdProdi],E$6)</f>
        <v>0</v>
      </c>
      <c r="F13" s="160">
        <f>COUNTIFS(DbsMunaqis[Tahap],$B13,DbsMunaqis[KdProdi],F$6)</f>
        <v>0</v>
      </c>
      <c r="G13" s="160">
        <f>COUNTIFS(DbsMunaqis[Tahap],$B13,DbsMunaqis[KdProdi],G$6)</f>
        <v>0</v>
      </c>
      <c r="H13" s="160">
        <f>COUNTIFS(DbsMunaqis[Tahap],$B13,DbsMunaqis[KdProdi],H$6)</f>
        <v>0</v>
      </c>
      <c r="I13" s="160">
        <f>COUNTIFS(DbsMunaqis[Tahap],$B13,DbsMunaqis[KdProdi],I$6)</f>
        <v>0</v>
      </c>
      <c r="J13" s="160">
        <f>COUNTIFS(DbsMunaqis[Tahap],$B13,DbsMunaqis[KdProdi],J$6)</f>
        <v>0</v>
      </c>
      <c r="K13" s="160">
        <f t="shared" si="0"/>
        <v>0</v>
      </c>
    </row>
    <row r="14" spans="1:11">
      <c r="A14" s="160">
        <v>7</v>
      </c>
      <c r="B14" s="131">
        <v>7</v>
      </c>
      <c r="C14" s="160" t="str">
        <f>VLOOKUP(B14,TblTahap[],2)</f>
        <v>Senin, 22 Desember 2014</v>
      </c>
      <c r="D14" s="160">
        <f>COUNTIFS(DbsMunaqis[Tahap],$B14,DbsMunaqis[KdProdi],D$6)</f>
        <v>0</v>
      </c>
      <c r="E14" s="160">
        <f>COUNTIFS(DbsMunaqis[Tahap],$B14,DbsMunaqis[KdProdi],E$6)</f>
        <v>0</v>
      </c>
      <c r="F14" s="160">
        <f>COUNTIFS(DbsMunaqis[Tahap],$B14,DbsMunaqis[KdProdi],F$6)</f>
        <v>0</v>
      </c>
      <c r="G14" s="160">
        <f>COUNTIFS(DbsMunaqis[Tahap],$B14,DbsMunaqis[KdProdi],G$6)</f>
        <v>0</v>
      </c>
      <c r="H14" s="160">
        <f>COUNTIFS(DbsMunaqis[Tahap],$B14,DbsMunaqis[KdProdi],H$6)</f>
        <v>0</v>
      </c>
      <c r="I14" s="160">
        <f>COUNTIFS(DbsMunaqis[Tahap],$B14,DbsMunaqis[KdProdi],I$6)</f>
        <v>0</v>
      </c>
      <c r="J14" s="160">
        <f>COUNTIFS(DbsMunaqis[Tahap],$B14,DbsMunaqis[KdProdi],J$6)</f>
        <v>0</v>
      </c>
      <c r="K14" s="160">
        <f t="shared" si="0"/>
        <v>0</v>
      </c>
    </row>
    <row r="15" spans="1:11">
      <c r="A15" s="160">
        <v>8</v>
      </c>
      <c r="B15" s="131">
        <v>8</v>
      </c>
      <c r="C15" s="160" t="str">
        <f>VLOOKUP(B15,TblTahap[],2)</f>
        <v>Selasa, 6 Januari 2015</v>
      </c>
      <c r="D15" s="160">
        <f>COUNTIFS(DbsMunaqis[Tahap],$B15,DbsMunaqis[KdProdi],D$6)</f>
        <v>0</v>
      </c>
      <c r="E15" s="160">
        <f>COUNTIFS(DbsMunaqis[Tahap],$B15,DbsMunaqis[KdProdi],E$6)</f>
        <v>0</v>
      </c>
      <c r="F15" s="160">
        <f>COUNTIFS(DbsMunaqis[Tahap],$B15,DbsMunaqis[KdProdi],F$6)</f>
        <v>0</v>
      </c>
      <c r="G15" s="160">
        <f>COUNTIFS(DbsMunaqis[Tahap],$B15,DbsMunaqis[KdProdi],G$6)</f>
        <v>2</v>
      </c>
      <c r="H15" s="160">
        <f>COUNTIFS(DbsMunaqis[Tahap],$B15,DbsMunaqis[KdProdi],H$6)</f>
        <v>0</v>
      </c>
      <c r="I15" s="160">
        <f>COUNTIFS(DbsMunaqis[Tahap],$B15,DbsMunaqis[KdProdi],I$6)</f>
        <v>0</v>
      </c>
      <c r="J15" s="160">
        <f>COUNTIFS(DbsMunaqis[Tahap],$B15,DbsMunaqis[KdProdi],J$6)</f>
        <v>0</v>
      </c>
      <c r="K15" s="160">
        <f t="shared" si="0"/>
        <v>2</v>
      </c>
    </row>
    <row r="16" spans="1:11">
      <c r="A16" s="161"/>
      <c r="B16" s="161"/>
      <c r="C16" s="161"/>
      <c r="D16" s="162">
        <f>SUM(D8:D15)</f>
        <v>0</v>
      </c>
      <c r="E16" s="162">
        <f t="shared" ref="E16:J16" si="1">SUM(E8:E15)</f>
        <v>0</v>
      </c>
      <c r="F16" s="162">
        <f t="shared" si="1"/>
        <v>0</v>
      </c>
      <c r="G16" s="162">
        <f t="shared" si="1"/>
        <v>18</v>
      </c>
      <c r="H16" s="162">
        <f t="shared" si="1"/>
        <v>0</v>
      </c>
      <c r="I16" s="162">
        <f t="shared" si="1"/>
        <v>0</v>
      </c>
      <c r="J16" s="162">
        <f t="shared" si="1"/>
        <v>0</v>
      </c>
      <c r="K16" s="162">
        <f>SUM(D16:J16)</f>
        <v>18</v>
      </c>
    </row>
    <row r="18" spans="9:9">
      <c r="I18" s="163" t="s">
        <v>10279</v>
      </c>
    </row>
    <row r="19" spans="9:9">
      <c r="I19" s="71" t="s">
        <v>9746</v>
      </c>
    </row>
    <row r="20" spans="9:9">
      <c r="I20" s="70"/>
    </row>
    <row r="21" spans="9:9">
      <c r="I21" s="73"/>
    </row>
    <row r="22" spans="9:9">
      <c r="I22" s="73"/>
    </row>
    <row r="23" spans="9:9">
      <c r="I23" s="73"/>
    </row>
    <row r="24" spans="9:9">
      <c r="I24" s="74" t="s">
        <v>9965</v>
      </c>
    </row>
    <row r="25" spans="9:9">
      <c r="I25" s="75" t="s">
        <v>10081</v>
      </c>
    </row>
  </sheetData>
  <mergeCells count="10">
    <mergeCell ref="B5:B6"/>
    <mergeCell ref="A5:A6"/>
    <mergeCell ref="A1:K1"/>
    <mergeCell ref="A2:K2"/>
    <mergeCell ref="A3:K3"/>
    <mergeCell ref="D5:F5"/>
    <mergeCell ref="I5:J5"/>
    <mergeCell ref="G5:H5"/>
    <mergeCell ref="K5:K6"/>
    <mergeCell ref="C5:C6"/>
  </mergeCells>
  <pageMargins left="1.03" right="0.7" top="0.75" bottom="0.75" header="0.3" footer="0.3"/>
  <pageSetup paperSize="9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0"/>
  <sheetViews>
    <sheetView workbookViewId="0">
      <selection activeCell="E7" sqref="E7"/>
    </sheetView>
  </sheetViews>
  <sheetFormatPr defaultRowHeight="14.4"/>
  <cols>
    <col min="2" max="2" width="24.44140625" bestFit="1" customWidth="1"/>
  </cols>
  <sheetData>
    <row r="1" spans="1:2">
      <c r="A1" t="s">
        <v>9554</v>
      </c>
      <c r="B1" t="s">
        <v>10275</v>
      </c>
    </row>
    <row r="2" spans="1:2">
      <c r="A2">
        <v>1</v>
      </c>
      <c r="B2" t="s">
        <v>10082</v>
      </c>
    </row>
    <row r="3" spans="1:2">
      <c r="A3">
        <v>2</v>
      </c>
      <c r="B3" t="s">
        <v>10099</v>
      </c>
    </row>
    <row r="4" spans="1:2">
      <c r="A4">
        <v>3</v>
      </c>
      <c r="B4" t="s">
        <v>10276</v>
      </c>
    </row>
    <row r="5" spans="1:2">
      <c r="A5">
        <v>4</v>
      </c>
      <c r="B5" t="s">
        <v>10139</v>
      </c>
    </row>
    <row r="6" spans="1:2">
      <c r="A6">
        <v>5</v>
      </c>
      <c r="B6" t="s">
        <v>10151</v>
      </c>
    </row>
    <row r="7" spans="1:2">
      <c r="A7">
        <v>6</v>
      </c>
      <c r="B7" t="s">
        <v>10168</v>
      </c>
    </row>
    <row r="8" spans="1:2">
      <c r="A8">
        <v>7</v>
      </c>
      <c r="B8" t="s">
        <v>10190</v>
      </c>
    </row>
    <row r="9" spans="1:2">
      <c r="A9">
        <v>7</v>
      </c>
      <c r="B9" t="s">
        <v>10189</v>
      </c>
    </row>
    <row r="10" spans="1:2">
      <c r="A10">
        <v>8</v>
      </c>
      <c r="B10" t="s">
        <v>10199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24</vt:i4>
      </vt:variant>
    </vt:vector>
  </HeadingPairs>
  <TitlesOfParts>
    <vt:vector size="58" baseType="lpstr">
      <vt:lpstr>HKI</vt:lpstr>
      <vt:lpstr>ListPP</vt:lpstr>
      <vt:lpstr>DbsJurusan</vt:lpstr>
      <vt:lpstr>NoKursi</vt:lpstr>
      <vt:lpstr>Yudicium_Jrs</vt:lpstr>
      <vt:lpstr>Slide Show</vt:lpstr>
      <vt:lpstr>Rekap Pembimbing</vt:lpstr>
      <vt:lpstr>Rekap Ujian Munaqsyah</vt:lpstr>
      <vt:lpstr>Tahap</vt:lpstr>
      <vt:lpstr>Pengambilan Photo</vt:lpstr>
      <vt:lpstr>Yudicium (2)</vt:lpstr>
      <vt:lpstr>Yudicium</vt:lpstr>
      <vt:lpstr>Sheet2</vt:lpstr>
      <vt:lpstr>DataMhs</vt:lpstr>
      <vt:lpstr>TblPPM</vt:lpstr>
      <vt:lpstr>Rekapitulasi Kehadiran</vt:lpstr>
      <vt:lpstr>Photo &amp; Konsumsi</vt:lpstr>
      <vt:lpstr>Undangan UJ</vt:lpstr>
      <vt:lpstr>Rekapitulasi (2)</vt:lpstr>
      <vt:lpstr>Rekapitulasi</vt:lpstr>
      <vt:lpstr>Blanko Ijazah</vt:lpstr>
      <vt:lpstr>Ijazah</vt:lpstr>
      <vt:lpstr>Alumni</vt:lpstr>
      <vt:lpstr>Pembayaran Admin Ijazah</vt:lpstr>
      <vt:lpstr>Sheet4</vt:lpstr>
      <vt:lpstr>Pembayaran Ijazah</vt:lpstr>
      <vt:lpstr>Pendaftar Wisuda</vt:lpstr>
      <vt:lpstr>Pendaftar Wisuda PASCA</vt:lpstr>
      <vt:lpstr>BukuAlumni</vt:lpstr>
      <vt:lpstr>Sheet1</vt:lpstr>
      <vt:lpstr>Sheet3</vt:lpstr>
      <vt:lpstr>List Honor</vt:lpstr>
      <vt:lpstr>No Urut Photo Terbaru</vt:lpstr>
      <vt:lpstr>No Urut Photo</vt:lpstr>
      <vt:lpstr>HKI!Print_Area</vt:lpstr>
      <vt:lpstr>ListPP!Print_Area</vt:lpstr>
      <vt:lpstr>NoKursi!Print_Area</vt:lpstr>
      <vt:lpstr>'Pembayaran Ijazah'!Print_Area</vt:lpstr>
      <vt:lpstr>'Pengambilan Photo'!Print_Area</vt:lpstr>
      <vt:lpstr>'Photo &amp; Konsumsi'!Print_Area</vt:lpstr>
      <vt:lpstr>'Rekap Pembimbing'!Print_Area</vt:lpstr>
      <vt:lpstr>Rekapitulasi!Print_Area</vt:lpstr>
      <vt:lpstr>'Rekapitulasi (2)'!Print_Area</vt:lpstr>
      <vt:lpstr>'Rekapitulasi Kehadiran'!Print_Area</vt:lpstr>
      <vt:lpstr>Yudicium!Print_Area</vt:lpstr>
      <vt:lpstr>'Yudicium (2)'!Print_Area</vt:lpstr>
      <vt:lpstr>Yudicium_Jrs!Print_Area</vt:lpstr>
      <vt:lpstr>Ijazah!Print_Titles</vt:lpstr>
      <vt:lpstr>ListPP!Print_Titles</vt:lpstr>
      <vt:lpstr>NoKursi!Print_Titles</vt:lpstr>
      <vt:lpstr>'Pembayaran Ijazah'!Print_Titles</vt:lpstr>
      <vt:lpstr>'Pengambilan Photo'!Print_Titles</vt:lpstr>
      <vt:lpstr>'Photo &amp; Konsumsi'!Print_Titles</vt:lpstr>
      <vt:lpstr>'Rekap Pembimbing'!Print_Titles</vt:lpstr>
      <vt:lpstr>Rekapitulasi!Print_Titles</vt:lpstr>
      <vt:lpstr>'Rekapitulasi (2)'!Print_Titles</vt:lpstr>
      <vt:lpstr>Sheet2!Print_Titles</vt:lpstr>
      <vt:lpstr>'Yudicium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2023-06-01T12:49:11Z</dcterms:modified>
</cp:coreProperties>
</file>